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https://gtaes.sharepoint.com/sites/VEN-251.1009KvandalPhase1/Shared Documents/01 - Budget/Kvandal Building one main scope/"/>
    </mc:Choice>
  </mc:AlternateContent>
  <xr:revisionPtr revIDLastSave="0" documentId="8_{CD202244-F813-478A-9CAF-23204A158EF0}" xr6:coauthVersionLast="47" xr6:coauthVersionMax="47" xr10:uidLastSave="{00000000-0000-0000-0000-000000000000}"/>
  <bookViews>
    <workbookView xWindow="-108" yWindow="-108" windowWidth="23256" windowHeight="13896" tabRatio="743" firstSheet="1" activeTab="1" xr2:uid="{F577926B-D368-4FF9-BC24-51F57EC38C30}"/>
  </bookViews>
  <sheets>
    <sheet name="Resume" sheetId="11" r:id="rId1"/>
    <sheet name="Pricing" sheetId="10" r:id="rId2"/>
    <sheet name="Project Input" sheetId="5" r:id="rId3"/>
    <sheet name="Cables" sheetId="13" r:id="rId4"/>
    <sheet name="Cable trays + Fittings" sheetId="21" r:id="rId5"/>
    <sheet name="Cable trays (UnitPrice)" sheetId="22" r:id="rId6"/>
    <sheet name="Lighting" sheetId="23" r:id="rId7"/>
    <sheet name="Lighting Control" sheetId="24" r:id="rId8"/>
    <sheet name="4.0_Assumptions" sheetId="17" r:id="rId9"/>
    <sheet name="GCs Gen Cond" sheetId="18" r:id="rId10"/>
    <sheet name="GRs Staff" sheetId="19" r:id="rId11"/>
    <sheet name="Programme" sheetId="20" r:id="rId12"/>
    <sheet name="DBs_ATS" sheetId="25"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s>
  <definedNames>
    <definedName name="\\\\">#REF!</definedName>
    <definedName name="\\\\\">#REF!</definedName>
    <definedName name="\0">#REF!</definedName>
    <definedName name="\A" localSheetId="3">#REF!</definedName>
    <definedName name="\A" localSheetId="0">#REF!</definedName>
    <definedName name="\A">#REF!</definedName>
    <definedName name="\b">#REF!</definedName>
    <definedName name="\c" localSheetId="0">#REF!</definedName>
    <definedName name="\c">#REF!</definedName>
    <definedName name="\Ch1">#REF!</definedName>
    <definedName name="\d">#REF!</definedName>
    <definedName name="\DS">#REF!</definedName>
    <definedName name="\e" localSheetId="0">#REF!</definedName>
    <definedName name="\e">#REF!</definedName>
    <definedName name="\f">#REF!</definedName>
    <definedName name="\GGO">#REF!</definedName>
    <definedName name="\h">#REF!</definedName>
    <definedName name="\i">#REF!</definedName>
    <definedName name="\l" localSheetId="0">#REF!</definedName>
    <definedName name="\l">#REF!</definedName>
    <definedName name="\M" localSheetId="0">#REF!</definedName>
    <definedName name="\M">#REF!</definedName>
    <definedName name="\mm">#REF!</definedName>
    <definedName name="\N" localSheetId="0">#REF!</definedName>
    <definedName name="\N">#REF!</definedName>
    <definedName name="\o" localSheetId="0">#REF!</definedName>
    <definedName name="\o">#REF!</definedName>
    <definedName name="\OPCOES">#REF!</definedName>
    <definedName name="\P" localSheetId="0">#REF!</definedName>
    <definedName name="\P">#REF!</definedName>
    <definedName name="\pop">#REF!</definedName>
    <definedName name="\q">#REF!</definedName>
    <definedName name="\r">#REF!</definedName>
    <definedName name="\s" localSheetId="0">#REF!</definedName>
    <definedName name="\s">#REF!</definedName>
    <definedName name="\t">#REF!</definedName>
    <definedName name="\u">#REF!</definedName>
    <definedName name="\v">#REF!</definedName>
    <definedName name="\w">#REF!</definedName>
    <definedName name="\x">#REF!</definedName>
    <definedName name="\y">#REF!</definedName>
    <definedName name="\z">#REF!</definedName>
    <definedName name="_">#REF!</definedName>
    <definedName name="_.">#REF!</definedName>
    <definedName name="__">#REF!</definedName>
    <definedName name="___">#REF!</definedName>
    <definedName name="____">#REF!</definedName>
    <definedName name="_____">#REF!</definedName>
    <definedName name="______">#REF!</definedName>
    <definedName name="_______">#REF!</definedName>
    <definedName name="_____________________________________________as1" localSheetId="9" hidden="1">{#N/A,#N/A,FALSE,"SumD";#N/A,#N/A,FALSE,"ElecD";#N/A,#N/A,FALSE,"MechD";#N/A,#N/A,FALSE,"GeotD";#N/A,#N/A,FALSE,"PrcsD";#N/A,#N/A,FALSE,"TunnD";#N/A,#N/A,FALSE,"CivlD";#N/A,#N/A,FALSE,"NtwkD";#N/A,#N/A,FALSE,"EstgD";#N/A,#N/A,FALSE,"PEngD"}</definedName>
    <definedName name="_____________________________________________as1" localSheetId="10" hidden="1">{#N/A,#N/A,FALSE,"SumD";#N/A,#N/A,FALSE,"ElecD";#N/A,#N/A,FALSE,"MechD";#N/A,#N/A,FALSE,"GeotD";#N/A,#N/A,FALSE,"PrcsD";#N/A,#N/A,FALSE,"TunnD";#N/A,#N/A,FALSE,"CivlD";#N/A,#N/A,FALSE,"NtwkD";#N/A,#N/A,FALSE,"EstgD";#N/A,#N/A,FALSE,"PEngD"}</definedName>
    <definedName name="_____________________________________________as1" localSheetId="11" hidden="1">{#N/A,#N/A,FALSE,"SumD";#N/A,#N/A,FALSE,"ElecD";#N/A,#N/A,FALSE,"MechD";#N/A,#N/A,FALSE,"GeotD";#N/A,#N/A,FALSE,"PrcsD";#N/A,#N/A,FALSE,"TunnD";#N/A,#N/A,FALSE,"CivlD";#N/A,#N/A,FALSE,"NtwkD";#N/A,#N/A,FALSE,"EstgD";#N/A,#N/A,FALSE,"PEngD"}</definedName>
    <definedName name="_____________________________________________as1" hidden="1">{#N/A,#N/A,FALSE,"SumD";#N/A,#N/A,FALSE,"ElecD";#N/A,#N/A,FALSE,"MechD";#N/A,#N/A,FALSE,"GeotD";#N/A,#N/A,FALSE,"PrcsD";#N/A,#N/A,FALSE,"TunnD";#N/A,#N/A,FALSE,"CivlD";#N/A,#N/A,FALSE,"NtwkD";#N/A,#N/A,FALSE,"EstgD";#N/A,#N/A,FALSE,"PEngD"}</definedName>
    <definedName name="_____________________________________________ccc1" localSheetId="9" hidden="1">{#N/A,#N/A,FALSE,"SumD";#N/A,#N/A,FALSE,"ElecD";#N/A,#N/A,FALSE,"MechD";#N/A,#N/A,FALSE,"GeotD";#N/A,#N/A,FALSE,"PrcsD";#N/A,#N/A,FALSE,"TunnD";#N/A,#N/A,FALSE,"CivlD";#N/A,#N/A,FALSE,"NtwkD";#N/A,#N/A,FALSE,"EstgD";#N/A,#N/A,FALSE,"PEngD"}</definedName>
    <definedName name="_____________________________________________ccc1" localSheetId="10" hidden="1">{#N/A,#N/A,FALSE,"SumD";#N/A,#N/A,FALSE,"ElecD";#N/A,#N/A,FALSE,"MechD";#N/A,#N/A,FALSE,"GeotD";#N/A,#N/A,FALSE,"PrcsD";#N/A,#N/A,FALSE,"TunnD";#N/A,#N/A,FALSE,"CivlD";#N/A,#N/A,FALSE,"NtwkD";#N/A,#N/A,FALSE,"EstgD";#N/A,#N/A,FALSE,"PEngD"}</definedName>
    <definedName name="_____________________________________________ccc1" localSheetId="11" hidden="1">{#N/A,#N/A,FALSE,"SumD";#N/A,#N/A,FALSE,"ElecD";#N/A,#N/A,FALSE,"MechD";#N/A,#N/A,FALSE,"GeotD";#N/A,#N/A,FALSE,"PrcsD";#N/A,#N/A,FALSE,"TunnD";#N/A,#N/A,FALSE,"CivlD";#N/A,#N/A,FALSE,"NtwkD";#N/A,#N/A,FALSE,"EstgD";#N/A,#N/A,FALSE,"PEngD"}</definedName>
    <definedName name="_____________________________________________ccc1" hidden="1">{#N/A,#N/A,FALSE,"SumD";#N/A,#N/A,FALSE,"ElecD";#N/A,#N/A,FALSE,"MechD";#N/A,#N/A,FALSE,"GeotD";#N/A,#N/A,FALSE,"PrcsD";#N/A,#N/A,FALSE,"TunnD";#N/A,#N/A,FALSE,"CivlD";#N/A,#N/A,FALSE,"NtwkD";#N/A,#N/A,FALSE,"EstgD";#N/A,#N/A,FALSE,"PEngD"}</definedName>
    <definedName name="_____________________________________________ccc2" localSheetId="9" hidden="1">{#N/A,#N/A,FALSE,"SumD";#N/A,#N/A,FALSE,"ElecD";#N/A,#N/A,FALSE,"MechD";#N/A,#N/A,FALSE,"GeotD";#N/A,#N/A,FALSE,"PrcsD";#N/A,#N/A,FALSE,"TunnD";#N/A,#N/A,FALSE,"CivlD";#N/A,#N/A,FALSE,"NtwkD";#N/A,#N/A,FALSE,"EstgD";#N/A,#N/A,FALSE,"PEngD"}</definedName>
    <definedName name="_____________________________________________ccc2" localSheetId="10" hidden="1">{#N/A,#N/A,FALSE,"SumD";#N/A,#N/A,FALSE,"ElecD";#N/A,#N/A,FALSE,"MechD";#N/A,#N/A,FALSE,"GeotD";#N/A,#N/A,FALSE,"PrcsD";#N/A,#N/A,FALSE,"TunnD";#N/A,#N/A,FALSE,"CivlD";#N/A,#N/A,FALSE,"NtwkD";#N/A,#N/A,FALSE,"EstgD";#N/A,#N/A,FALSE,"PEngD"}</definedName>
    <definedName name="_____________________________________________ccc2" localSheetId="11" hidden="1">{#N/A,#N/A,FALSE,"SumD";#N/A,#N/A,FALSE,"ElecD";#N/A,#N/A,FALSE,"MechD";#N/A,#N/A,FALSE,"GeotD";#N/A,#N/A,FALSE,"PrcsD";#N/A,#N/A,FALSE,"TunnD";#N/A,#N/A,FALSE,"CivlD";#N/A,#N/A,FALSE,"NtwkD";#N/A,#N/A,FALSE,"EstgD";#N/A,#N/A,FALSE,"PEngD"}</definedName>
    <definedName name="_____________________________________________ccc2" hidden="1">{#N/A,#N/A,FALSE,"SumD";#N/A,#N/A,FALSE,"ElecD";#N/A,#N/A,FALSE,"MechD";#N/A,#N/A,FALSE,"GeotD";#N/A,#N/A,FALSE,"PrcsD";#N/A,#N/A,FALSE,"TunnD";#N/A,#N/A,FALSE,"CivlD";#N/A,#N/A,FALSE,"NtwkD";#N/A,#N/A,FALSE,"EstgD";#N/A,#N/A,FALSE,"PEngD"}</definedName>
    <definedName name="________DCF1" localSheetId="9" hidden="1">{#N/A,#N/A,FALSE,"Operations";#N/A,#N/A,FALSE,"Financials"}</definedName>
    <definedName name="________DCF1" localSheetId="10" hidden="1">{#N/A,#N/A,FALSE,"Operations";#N/A,#N/A,FALSE,"Financials"}</definedName>
    <definedName name="________DCF1" localSheetId="11" hidden="1">{#N/A,#N/A,FALSE,"Operations";#N/A,#N/A,FALSE,"Financials"}</definedName>
    <definedName name="________DCF1" hidden="1">{#N/A,#N/A,FALSE,"Operations";#N/A,#N/A,FALSE,"Financials"}</definedName>
    <definedName name="________dfd1" localSheetId="9" hidden="1">{"comp1",#N/A,FALSE,"COMPS";"footnotes",#N/A,FALSE,"COMPS"}</definedName>
    <definedName name="________dfd1" localSheetId="10" hidden="1">{"comp1",#N/A,FALSE,"COMPS";"footnotes",#N/A,FALSE,"COMPS"}</definedName>
    <definedName name="________dfd1" localSheetId="11" hidden="1">{"comp1",#N/A,FALSE,"COMPS";"footnotes",#N/A,FALSE,"COMPS"}</definedName>
    <definedName name="________dfd1" hidden="1">{"comp1",#N/A,FALSE,"COMPS";"footnotes",#N/A,FALSE,"COMPS"}</definedName>
    <definedName name="________edp1" localSheetId="9" hidden="1">{"assumption 50 50",#N/A,TRUE,"Merger";"has gets cash",#N/A,TRUE,"Merger";"accretion dilution",#N/A,TRUE,"Merger";"comparison credit stats",#N/A,TRUE,"Merger";"pf credit stats",#N/A,TRUE,"Merger";"pf sheets",#N/A,TRUE,"Merger"}</definedName>
    <definedName name="________edp1" localSheetId="10" hidden="1">{"assumption 50 50",#N/A,TRUE,"Merger";"has gets cash",#N/A,TRUE,"Merger";"accretion dilution",#N/A,TRUE,"Merger";"comparison credit stats",#N/A,TRUE,"Merger";"pf credit stats",#N/A,TRUE,"Merger";"pf sheets",#N/A,TRUE,"Merger"}</definedName>
    <definedName name="________edp1" localSheetId="11" hidden="1">{"assumption 50 50",#N/A,TRUE,"Merger";"has gets cash",#N/A,TRUE,"Merger";"accretion dilution",#N/A,TRUE,"Merger";"comparison credit stats",#N/A,TRUE,"Merger";"pf credit stats",#N/A,TRUE,"Merger";"pf sheets",#N/A,TRUE,"Merger"}</definedName>
    <definedName name="________edp1" hidden="1">{"assumption 50 50",#N/A,TRUE,"Merger";"has gets cash",#N/A,TRUE,"Merger";"accretion dilution",#N/A,TRUE,"Merger";"comparison credit stats",#N/A,TRUE,"Merger";"pf credit stats",#N/A,TRUE,"Merger";"pf sheets",#N/A,TRUE,"Merger"}</definedName>
    <definedName name="________eyr1" localSheetId="9" hidden="1">{"hiden",#N/A,FALSE,"14";"hidden",#N/A,FALSE,"16";"hidden",#N/A,FALSE,"18";"hidden",#N/A,FALSE,"20"}</definedName>
    <definedName name="________eyr1" localSheetId="10" hidden="1">{"hiden",#N/A,FALSE,"14";"hidden",#N/A,FALSE,"16";"hidden",#N/A,FALSE,"18";"hidden",#N/A,FALSE,"20"}</definedName>
    <definedName name="________eyr1" localSheetId="11" hidden="1">{"hiden",#N/A,FALSE,"14";"hidden",#N/A,FALSE,"16";"hidden",#N/A,FALSE,"18";"hidden",#N/A,FALSE,"20"}</definedName>
    <definedName name="________eyr1" hidden="1">{"hiden",#N/A,FALSE,"14";"hidden",#N/A,FALSE,"16";"hidden",#N/A,FALSE,"18";"hidden",#N/A,FALSE,"20"}</definedName>
    <definedName name="________fds2" localSheetId="9" hidden="1">{"comps",#N/A,FALSE,"comps";"notes",#N/A,FALSE,"comps"}</definedName>
    <definedName name="________fds2" localSheetId="10" hidden="1">{"comps",#N/A,FALSE,"comps";"notes",#N/A,FALSE,"comps"}</definedName>
    <definedName name="________fds2" localSheetId="11" hidden="1">{"comps",#N/A,FALSE,"comps";"notes",#N/A,FALSE,"comps"}</definedName>
    <definedName name="________fds2" hidden="1">{"comps",#N/A,FALSE,"comps";"notes",#N/A,FALSE,"comps"}</definedName>
    <definedName name="________ggf1" localSheetId="9" hidden="1">{"comps",#N/A,FALSE,"comps";"notes",#N/A,FALSE,"comps"}</definedName>
    <definedName name="________ggf1" localSheetId="10" hidden="1">{"comps",#N/A,FALSE,"comps";"notes",#N/A,FALSE,"comps"}</definedName>
    <definedName name="________ggf1" localSheetId="11" hidden="1">{"comps",#N/A,FALSE,"comps";"notes",#N/A,FALSE,"comps"}</definedName>
    <definedName name="________ggf1" hidden="1">{"comps",#N/A,FALSE,"comps";"notes",#N/A,FALSE,"comps"}</definedName>
    <definedName name="________kol1" localSheetId="9" hidden="1">{"away stand alones",#N/A,FALSE,"Target"}</definedName>
    <definedName name="________kol1" localSheetId="10" hidden="1">{"away stand alones",#N/A,FALSE,"Target"}</definedName>
    <definedName name="________kol1" localSheetId="11" hidden="1">{"away stand alones",#N/A,FALSE,"Target"}</definedName>
    <definedName name="________kol1" hidden="1">{"away stand alones",#N/A,FALSE,"Target"}</definedName>
    <definedName name="________ok1" localSheetId="9"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____ok1" localSheetId="10"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____ok1" localSheetId="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____ok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____ok10" localSheetId="9" hidden="1">{#N/A,#N/A,FALSE,"Calc";#N/A,#N/A,FALSE,"Sensitivity";#N/A,#N/A,FALSE,"LT Earn.Dil.";#N/A,#N/A,FALSE,"Dil. AVP"}</definedName>
    <definedName name="________ok10" localSheetId="10" hidden="1">{#N/A,#N/A,FALSE,"Calc";#N/A,#N/A,FALSE,"Sensitivity";#N/A,#N/A,FALSE,"LT Earn.Dil.";#N/A,#N/A,FALSE,"Dil. AVP"}</definedName>
    <definedName name="________ok10" localSheetId="11" hidden="1">{#N/A,#N/A,FALSE,"Calc";#N/A,#N/A,FALSE,"Sensitivity";#N/A,#N/A,FALSE,"LT Earn.Dil.";#N/A,#N/A,FALSE,"Dil. AVP"}</definedName>
    <definedName name="________ok10" hidden="1">{#N/A,#N/A,FALSE,"Calc";#N/A,#N/A,FALSE,"Sensitivity";#N/A,#N/A,FALSE,"LT Earn.Dil.";#N/A,#N/A,FALSE,"Dil. AVP"}</definedName>
    <definedName name="________ok11" localSheetId="9"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____ok11" localSheetId="10"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____ok11" localSheetId="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____ok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____oku1" localSheetId="9" hidden="1">{"equity comps",#N/A,FALSE,"CS Comps";"equity comps",#N/A,FALSE,"PS Comps";"equity comps",#N/A,FALSE,"GIC_Comps";"equity comps",#N/A,FALSE,"GIC2_Comps";"debt comps",#N/A,FALSE,"CS Comps";"debt comps",#N/A,FALSE,"PS Comps";"debt comps",#N/A,FALSE,"GIC_Comps";"debt comps",#N/A,FALSE,"GIC2_Comps"}</definedName>
    <definedName name="________oku1" localSheetId="10" hidden="1">{"equity comps",#N/A,FALSE,"CS Comps";"equity comps",#N/A,FALSE,"PS Comps";"equity comps",#N/A,FALSE,"GIC_Comps";"equity comps",#N/A,FALSE,"GIC2_Comps";"debt comps",#N/A,FALSE,"CS Comps";"debt comps",#N/A,FALSE,"PS Comps";"debt comps",#N/A,FALSE,"GIC_Comps";"debt comps",#N/A,FALSE,"GIC2_Comps"}</definedName>
    <definedName name="________oku1" localSheetId="11" hidden="1">{"equity comps",#N/A,FALSE,"CS Comps";"equity comps",#N/A,FALSE,"PS Comps";"equity comps",#N/A,FALSE,"GIC_Comps";"equity comps",#N/A,FALSE,"GIC2_Comps";"debt comps",#N/A,FALSE,"CS Comps";"debt comps",#N/A,FALSE,"PS Comps";"debt comps",#N/A,FALSE,"GIC_Comps";"debt comps",#N/A,FALSE,"GIC2_Comps"}</definedName>
    <definedName name="________oku1" hidden="1">{"equity comps",#N/A,FALSE,"CS Comps";"equity comps",#N/A,FALSE,"PS Comps";"equity comps",#N/A,FALSE,"GIC_Comps";"equity comps",#N/A,FALSE,"GIC2_Comps";"debt comps",#N/A,FALSE,"CS Comps";"debt comps",#N/A,FALSE,"PS Comps";"debt comps",#N/A,FALSE,"GIC_Comps";"debt comps",#N/A,FALSE,"GIC2_Comps"}</definedName>
    <definedName name="________po1" localSheetId="9" hidden="1">{#N/A,#N/A,FALSE,"Calc";#N/A,#N/A,FALSE,"Sensitivity";#N/A,#N/A,FALSE,"LT Earn.Dil.";#N/A,#N/A,FALSE,"Dil. AVP"}</definedName>
    <definedName name="________po1" localSheetId="10" hidden="1">{#N/A,#N/A,FALSE,"Calc";#N/A,#N/A,FALSE,"Sensitivity";#N/A,#N/A,FALSE,"LT Earn.Dil.";#N/A,#N/A,FALSE,"Dil. AVP"}</definedName>
    <definedName name="________po1" localSheetId="11" hidden="1">{#N/A,#N/A,FALSE,"Calc";#N/A,#N/A,FALSE,"Sensitivity";#N/A,#N/A,FALSE,"LT Earn.Dil.";#N/A,#N/A,FALSE,"Dil. AVP"}</definedName>
    <definedName name="________po1" hidden="1">{#N/A,#N/A,FALSE,"Calc";#N/A,#N/A,FALSE,"Sensitivity";#N/A,#N/A,FALSE,"LT Earn.Dil.";#N/A,#N/A,FALSE,"Dil. AVP"}</definedName>
    <definedName name="________poi1" localSheetId="9" hidden="1">{"assumption 50 50",#N/A,TRUE,"Merger";"has gets cash",#N/A,TRUE,"Merger";"accretion dilution",#N/A,TRUE,"Merger";"comparison credit stats",#N/A,TRUE,"Merger";"pf credit stats",#N/A,TRUE,"Merger";"pf sheets",#N/A,TRUE,"Merger"}</definedName>
    <definedName name="________poi1" localSheetId="10" hidden="1">{"assumption 50 50",#N/A,TRUE,"Merger";"has gets cash",#N/A,TRUE,"Merger";"accretion dilution",#N/A,TRUE,"Merger";"comparison credit stats",#N/A,TRUE,"Merger";"pf credit stats",#N/A,TRUE,"Merger";"pf sheets",#N/A,TRUE,"Merger"}</definedName>
    <definedName name="________poi1" localSheetId="11" hidden="1">{"assumption 50 50",#N/A,TRUE,"Merger";"has gets cash",#N/A,TRUE,"Merger";"accretion dilution",#N/A,TRUE,"Merger";"comparison credit stats",#N/A,TRUE,"Merger";"pf credit stats",#N/A,TRUE,"Merger";"pf sheets",#N/A,TRUE,"Merger"}</definedName>
    <definedName name="________poi1" hidden="1">{"assumption 50 50",#N/A,TRUE,"Merger";"has gets cash",#N/A,TRUE,"Merger";"accretion dilution",#N/A,TRUE,"Merger";"comparison credit stats",#N/A,TRUE,"Merger";"pf credit stats",#N/A,TRUE,"Merger";"pf sheets",#N/A,TRUE,"Merger"}</definedName>
    <definedName name="________rty1" localSheetId="9" hidden="1">{#N/A,#N/A,TRUE,"Pro Forma";#N/A,#N/A,TRUE,"PF_Bal";#N/A,#N/A,TRUE,"PF_INC";#N/A,#N/A,TRUE,"CBE";#N/A,#N/A,TRUE,"SWK"}</definedName>
    <definedName name="________rty1" localSheetId="10" hidden="1">{#N/A,#N/A,TRUE,"Pro Forma";#N/A,#N/A,TRUE,"PF_Bal";#N/A,#N/A,TRUE,"PF_INC";#N/A,#N/A,TRUE,"CBE";#N/A,#N/A,TRUE,"SWK"}</definedName>
    <definedName name="________rty1" localSheetId="11" hidden="1">{#N/A,#N/A,TRUE,"Pro Forma";#N/A,#N/A,TRUE,"PF_Bal";#N/A,#N/A,TRUE,"PF_INC";#N/A,#N/A,TRUE,"CBE";#N/A,#N/A,TRUE,"SWK"}</definedName>
    <definedName name="________rty1" hidden="1">{#N/A,#N/A,TRUE,"Pro Forma";#N/A,#N/A,TRUE,"PF_Bal";#N/A,#N/A,TRUE,"PF_INC";#N/A,#N/A,TRUE,"CBE";#N/A,#N/A,TRUE,"SWK"}</definedName>
    <definedName name="________wrn2" localSheetId="9" hidden="1">{"casespecific",#N/A,FALSE,"Assumptions"}</definedName>
    <definedName name="________wrn2" localSheetId="10" hidden="1">{"casespecific",#N/A,FALSE,"Assumptions"}</definedName>
    <definedName name="________wrn2" localSheetId="11" hidden="1">{"casespecific",#N/A,FALSE,"Assumptions"}</definedName>
    <definedName name="________wrn2" hidden="1">{"casespecific",#N/A,FALSE,"Assumptions"}</definedName>
    <definedName name="________wrn3" localSheetId="9" hidden="1">{"comps",#N/A,FALSE,"comps";"notes",#N/A,FALSE,"comps"}</definedName>
    <definedName name="________wrn3" localSheetId="10" hidden="1">{"comps",#N/A,FALSE,"comps";"notes",#N/A,FALSE,"comps"}</definedName>
    <definedName name="________wrn3" localSheetId="11" hidden="1">{"comps",#N/A,FALSE,"comps";"notes",#N/A,FALSE,"comps"}</definedName>
    <definedName name="________wrn3" hidden="1">{"comps",#N/A,FALSE,"comps";"notes",#N/A,FALSE,"comps"}</definedName>
    <definedName name="________wrn4" localSheetId="9" hidden="1">{"general",#N/A,FALSE,"Assumptions"}</definedName>
    <definedName name="________wrn4" localSheetId="10" hidden="1">{"general",#N/A,FALSE,"Assumptions"}</definedName>
    <definedName name="________wrn4" localSheetId="11" hidden="1">{"general",#N/A,FALSE,"Assumptions"}</definedName>
    <definedName name="________wrn4" hidden="1">{"general",#N/A,FALSE,"Assumptions"}</definedName>
    <definedName name="_______ccr1" localSheetId="8" hidden="1">{#N/A,#N/A,TRUE,"Cover";#N/A,#N/A,TRUE,"Conts";#N/A,#N/A,TRUE,"VOS";#N/A,#N/A,TRUE,"Warrington";#N/A,#N/A,TRUE,"Widnes"}</definedName>
    <definedName name="_______ccr1" localSheetId="3" hidden="1">{#N/A,#N/A,TRUE,"Cover";#N/A,#N/A,TRUE,"Conts";#N/A,#N/A,TRUE,"VOS";#N/A,#N/A,TRUE,"Warrington";#N/A,#N/A,TRUE,"Widnes"}</definedName>
    <definedName name="_______ccr1" localSheetId="9" hidden="1">{#N/A,#N/A,TRUE,"Cover";#N/A,#N/A,TRUE,"Conts";#N/A,#N/A,TRUE,"VOS";#N/A,#N/A,TRUE,"Warrington";#N/A,#N/A,TRUE,"Widnes"}</definedName>
    <definedName name="_______ccr1" localSheetId="10" hidden="1">{#N/A,#N/A,TRUE,"Cover";#N/A,#N/A,TRUE,"Conts";#N/A,#N/A,TRUE,"VOS";#N/A,#N/A,TRUE,"Warrington";#N/A,#N/A,TRUE,"Widnes"}</definedName>
    <definedName name="_______ccr1" localSheetId="11" hidden="1">{#N/A,#N/A,TRUE,"Cover";#N/A,#N/A,TRUE,"Conts";#N/A,#N/A,TRUE,"VOS";#N/A,#N/A,TRUE,"Warrington";#N/A,#N/A,TRUE,"Widnes"}</definedName>
    <definedName name="_______ccr1" localSheetId="0" hidden="1">{#N/A,#N/A,TRUE,"Cover";#N/A,#N/A,TRUE,"Conts";#N/A,#N/A,TRUE,"VOS";#N/A,#N/A,TRUE,"Warrington";#N/A,#N/A,TRUE,"Widnes"}</definedName>
    <definedName name="_______ccr1" hidden="1">{#N/A,#N/A,TRUE,"Cover";#N/A,#N/A,TRUE,"Conts";#N/A,#N/A,TRUE,"VOS";#N/A,#N/A,TRUE,"Warrington";#N/A,#N/A,TRUE,"Widnes"}</definedName>
    <definedName name="_______DCF1" localSheetId="9" hidden="1">{#N/A,#N/A,FALSE,"Operations";#N/A,#N/A,FALSE,"Financials"}</definedName>
    <definedName name="_______DCF1" localSheetId="10" hidden="1">{#N/A,#N/A,FALSE,"Operations";#N/A,#N/A,FALSE,"Financials"}</definedName>
    <definedName name="_______DCF1" localSheetId="11" hidden="1">{#N/A,#N/A,FALSE,"Operations";#N/A,#N/A,FALSE,"Financials"}</definedName>
    <definedName name="_______DCF1" hidden="1">{#N/A,#N/A,FALSE,"Operations";#N/A,#N/A,FALSE,"Financials"}</definedName>
    <definedName name="_______dfd1" localSheetId="9" hidden="1">{"comp1",#N/A,FALSE,"COMPS";"footnotes",#N/A,FALSE,"COMPS"}</definedName>
    <definedName name="_______dfd1" localSheetId="10" hidden="1">{"comp1",#N/A,FALSE,"COMPS";"footnotes",#N/A,FALSE,"COMPS"}</definedName>
    <definedName name="_______dfd1" localSheetId="11" hidden="1">{"comp1",#N/A,FALSE,"COMPS";"footnotes",#N/A,FALSE,"COMPS"}</definedName>
    <definedName name="_______dfd1" hidden="1">{"comp1",#N/A,FALSE,"COMPS";"footnotes",#N/A,FALSE,"COMPS"}</definedName>
    <definedName name="_______edp1" localSheetId="9" hidden="1">{"assumption 50 50",#N/A,TRUE,"Merger";"has gets cash",#N/A,TRUE,"Merger";"accretion dilution",#N/A,TRUE,"Merger";"comparison credit stats",#N/A,TRUE,"Merger";"pf credit stats",#N/A,TRUE,"Merger";"pf sheets",#N/A,TRUE,"Merger"}</definedName>
    <definedName name="_______edp1" localSheetId="10" hidden="1">{"assumption 50 50",#N/A,TRUE,"Merger";"has gets cash",#N/A,TRUE,"Merger";"accretion dilution",#N/A,TRUE,"Merger";"comparison credit stats",#N/A,TRUE,"Merger";"pf credit stats",#N/A,TRUE,"Merger";"pf sheets",#N/A,TRUE,"Merger"}</definedName>
    <definedName name="_______edp1" localSheetId="11" hidden="1">{"assumption 50 50",#N/A,TRUE,"Merger";"has gets cash",#N/A,TRUE,"Merger";"accretion dilution",#N/A,TRUE,"Merger";"comparison credit stats",#N/A,TRUE,"Merger";"pf credit stats",#N/A,TRUE,"Merger";"pf sheets",#N/A,TRUE,"Merger"}</definedName>
    <definedName name="_______edp1" hidden="1">{"assumption 50 50",#N/A,TRUE,"Merger";"has gets cash",#N/A,TRUE,"Merger";"accretion dilution",#N/A,TRUE,"Merger";"comparison credit stats",#N/A,TRUE,"Merger";"pf credit stats",#N/A,TRUE,"Merger";"pf sheets",#N/A,TRUE,"Merger"}</definedName>
    <definedName name="_______eyr1" localSheetId="9" hidden="1">{"hiden",#N/A,FALSE,"14";"hidden",#N/A,FALSE,"16";"hidden",#N/A,FALSE,"18";"hidden",#N/A,FALSE,"20"}</definedName>
    <definedName name="_______eyr1" localSheetId="10" hidden="1">{"hiden",#N/A,FALSE,"14";"hidden",#N/A,FALSE,"16";"hidden",#N/A,FALSE,"18";"hidden",#N/A,FALSE,"20"}</definedName>
    <definedName name="_______eyr1" localSheetId="11" hidden="1">{"hiden",#N/A,FALSE,"14";"hidden",#N/A,FALSE,"16";"hidden",#N/A,FALSE,"18";"hidden",#N/A,FALSE,"20"}</definedName>
    <definedName name="_______eyr1" hidden="1">{"hiden",#N/A,FALSE,"14";"hidden",#N/A,FALSE,"16";"hidden",#N/A,FALSE,"18";"hidden",#N/A,FALSE,"20"}</definedName>
    <definedName name="_______fds2" localSheetId="9" hidden="1">{"comps",#N/A,FALSE,"comps";"notes",#N/A,FALSE,"comps"}</definedName>
    <definedName name="_______fds2" localSheetId="10" hidden="1">{"comps",#N/A,FALSE,"comps";"notes",#N/A,FALSE,"comps"}</definedName>
    <definedName name="_______fds2" localSheetId="11" hidden="1">{"comps",#N/A,FALSE,"comps";"notes",#N/A,FALSE,"comps"}</definedName>
    <definedName name="_______fds2" hidden="1">{"comps",#N/A,FALSE,"comps";"notes",#N/A,FALSE,"comps"}</definedName>
    <definedName name="_______ggf1" localSheetId="9" hidden="1">{"comps",#N/A,FALSE,"comps";"notes",#N/A,FALSE,"comps"}</definedName>
    <definedName name="_______ggf1" localSheetId="10" hidden="1">{"comps",#N/A,FALSE,"comps";"notes",#N/A,FALSE,"comps"}</definedName>
    <definedName name="_______ggf1" localSheetId="11" hidden="1">{"comps",#N/A,FALSE,"comps";"notes",#N/A,FALSE,"comps"}</definedName>
    <definedName name="_______ggf1" hidden="1">{"comps",#N/A,FALSE,"comps";"notes",#N/A,FALSE,"comps"}</definedName>
    <definedName name="_______kol1" localSheetId="9" hidden="1">{"away stand alones",#N/A,FALSE,"Target"}</definedName>
    <definedName name="_______kol1" localSheetId="10" hidden="1">{"away stand alones",#N/A,FALSE,"Target"}</definedName>
    <definedName name="_______kol1" localSheetId="11" hidden="1">{"away stand alones",#N/A,FALSE,"Target"}</definedName>
    <definedName name="_______kol1" hidden="1">{"away stand alones",#N/A,FALSE,"Target"}</definedName>
    <definedName name="_______ok1" localSheetId="9"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___ok1" localSheetId="10"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___ok1" localSheetId="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___ok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___ok10" localSheetId="9" hidden="1">{#N/A,#N/A,FALSE,"Calc";#N/A,#N/A,FALSE,"Sensitivity";#N/A,#N/A,FALSE,"LT Earn.Dil.";#N/A,#N/A,FALSE,"Dil. AVP"}</definedName>
    <definedName name="_______ok10" localSheetId="10" hidden="1">{#N/A,#N/A,FALSE,"Calc";#N/A,#N/A,FALSE,"Sensitivity";#N/A,#N/A,FALSE,"LT Earn.Dil.";#N/A,#N/A,FALSE,"Dil. AVP"}</definedName>
    <definedName name="_______ok10" localSheetId="11" hidden="1">{#N/A,#N/A,FALSE,"Calc";#N/A,#N/A,FALSE,"Sensitivity";#N/A,#N/A,FALSE,"LT Earn.Dil.";#N/A,#N/A,FALSE,"Dil. AVP"}</definedName>
    <definedName name="_______ok10" hidden="1">{#N/A,#N/A,FALSE,"Calc";#N/A,#N/A,FALSE,"Sensitivity";#N/A,#N/A,FALSE,"LT Earn.Dil.";#N/A,#N/A,FALSE,"Dil. AVP"}</definedName>
    <definedName name="_______ok11" localSheetId="9"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___ok11" localSheetId="10"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___ok11" localSheetId="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___ok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___oku1" localSheetId="9" hidden="1">{"equity comps",#N/A,FALSE,"CS Comps";"equity comps",#N/A,FALSE,"PS Comps";"equity comps",#N/A,FALSE,"GIC_Comps";"equity comps",#N/A,FALSE,"GIC2_Comps";"debt comps",#N/A,FALSE,"CS Comps";"debt comps",#N/A,FALSE,"PS Comps";"debt comps",#N/A,FALSE,"GIC_Comps";"debt comps",#N/A,FALSE,"GIC2_Comps"}</definedName>
    <definedName name="_______oku1" localSheetId="10" hidden="1">{"equity comps",#N/A,FALSE,"CS Comps";"equity comps",#N/A,FALSE,"PS Comps";"equity comps",#N/A,FALSE,"GIC_Comps";"equity comps",#N/A,FALSE,"GIC2_Comps";"debt comps",#N/A,FALSE,"CS Comps";"debt comps",#N/A,FALSE,"PS Comps";"debt comps",#N/A,FALSE,"GIC_Comps";"debt comps",#N/A,FALSE,"GIC2_Comps"}</definedName>
    <definedName name="_______oku1" localSheetId="11" hidden="1">{"equity comps",#N/A,FALSE,"CS Comps";"equity comps",#N/A,FALSE,"PS Comps";"equity comps",#N/A,FALSE,"GIC_Comps";"equity comps",#N/A,FALSE,"GIC2_Comps";"debt comps",#N/A,FALSE,"CS Comps";"debt comps",#N/A,FALSE,"PS Comps";"debt comps",#N/A,FALSE,"GIC_Comps";"debt comps",#N/A,FALSE,"GIC2_Comps"}</definedName>
    <definedName name="_______oku1" hidden="1">{"equity comps",#N/A,FALSE,"CS Comps";"equity comps",#N/A,FALSE,"PS Comps";"equity comps",#N/A,FALSE,"GIC_Comps";"equity comps",#N/A,FALSE,"GIC2_Comps";"debt comps",#N/A,FALSE,"CS Comps";"debt comps",#N/A,FALSE,"PS Comps";"debt comps",#N/A,FALSE,"GIC_Comps";"debt comps",#N/A,FALSE,"GIC2_Comps"}</definedName>
    <definedName name="_______po1" localSheetId="9" hidden="1">{#N/A,#N/A,FALSE,"Calc";#N/A,#N/A,FALSE,"Sensitivity";#N/A,#N/A,FALSE,"LT Earn.Dil.";#N/A,#N/A,FALSE,"Dil. AVP"}</definedName>
    <definedName name="_______po1" localSheetId="10" hidden="1">{#N/A,#N/A,FALSE,"Calc";#N/A,#N/A,FALSE,"Sensitivity";#N/A,#N/A,FALSE,"LT Earn.Dil.";#N/A,#N/A,FALSE,"Dil. AVP"}</definedName>
    <definedName name="_______po1" localSheetId="11" hidden="1">{#N/A,#N/A,FALSE,"Calc";#N/A,#N/A,FALSE,"Sensitivity";#N/A,#N/A,FALSE,"LT Earn.Dil.";#N/A,#N/A,FALSE,"Dil. AVP"}</definedName>
    <definedName name="_______po1" hidden="1">{#N/A,#N/A,FALSE,"Calc";#N/A,#N/A,FALSE,"Sensitivity";#N/A,#N/A,FALSE,"LT Earn.Dil.";#N/A,#N/A,FALSE,"Dil. AVP"}</definedName>
    <definedName name="_______poi1" localSheetId="9" hidden="1">{"assumption 50 50",#N/A,TRUE,"Merger";"has gets cash",#N/A,TRUE,"Merger";"accretion dilution",#N/A,TRUE,"Merger";"comparison credit stats",#N/A,TRUE,"Merger";"pf credit stats",#N/A,TRUE,"Merger";"pf sheets",#N/A,TRUE,"Merger"}</definedName>
    <definedName name="_______poi1" localSheetId="10" hidden="1">{"assumption 50 50",#N/A,TRUE,"Merger";"has gets cash",#N/A,TRUE,"Merger";"accretion dilution",#N/A,TRUE,"Merger";"comparison credit stats",#N/A,TRUE,"Merger";"pf credit stats",#N/A,TRUE,"Merger";"pf sheets",#N/A,TRUE,"Merger"}</definedName>
    <definedName name="_______poi1" localSheetId="11" hidden="1">{"assumption 50 50",#N/A,TRUE,"Merger";"has gets cash",#N/A,TRUE,"Merger";"accretion dilution",#N/A,TRUE,"Merger";"comparison credit stats",#N/A,TRUE,"Merger";"pf credit stats",#N/A,TRUE,"Merger";"pf sheets",#N/A,TRUE,"Merger"}</definedName>
    <definedName name="_______poi1" hidden="1">{"assumption 50 50",#N/A,TRUE,"Merger";"has gets cash",#N/A,TRUE,"Merger";"accretion dilution",#N/A,TRUE,"Merger";"comparison credit stats",#N/A,TRUE,"Merger";"pf credit stats",#N/A,TRUE,"Merger";"pf sheets",#N/A,TRUE,"Merger"}</definedName>
    <definedName name="_______res1" localSheetId="8">#REF!</definedName>
    <definedName name="_______res1" localSheetId="3">#REF!</definedName>
    <definedName name="_______res1" localSheetId="9">#REF!</definedName>
    <definedName name="_______res1" localSheetId="10">#REF!</definedName>
    <definedName name="_______res1" localSheetId="11">#REF!</definedName>
    <definedName name="_______res1" localSheetId="0">#REF!</definedName>
    <definedName name="_______res1">[1]Sheet7!#REF!</definedName>
    <definedName name="_______rty1" localSheetId="9" hidden="1">{#N/A,#N/A,TRUE,"Pro Forma";#N/A,#N/A,TRUE,"PF_Bal";#N/A,#N/A,TRUE,"PF_INC";#N/A,#N/A,TRUE,"CBE";#N/A,#N/A,TRUE,"SWK"}</definedName>
    <definedName name="_______rty1" localSheetId="10" hidden="1">{#N/A,#N/A,TRUE,"Pro Forma";#N/A,#N/A,TRUE,"PF_Bal";#N/A,#N/A,TRUE,"PF_INC";#N/A,#N/A,TRUE,"CBE";#N/A,#N/A,TRUE,"SWK"}</definedName>
    <definedName name="_______rty1" localSheetId="11" hidden="1">{#N/A,#N/A,TRUE,"Pro Forma";#N/A,#N/A,TRUE,"PF_Bal";#N/A,#N/A,TRUE,"PF_INC";#N/A,#N/A,TRUE,"CBE";#N/A,#N/A,TRUE,"SWK"}</definedName>
    <definedName name="_______rty1" hidden="1">{#N/A,#N/A,TRUE,"Pro Forma";#N/A,#N/A,TRUE,"PF_Bal";#N/A,#N/A,TRUE,"PF_INC";#N/A,#N/A,TRUE,"CBE";#N/A,#N/A,TRUE,"SWK"}</definedName>
    <definedName name="_______sft2" localSheetId="8">#REF!</definedName>
    <definedName name="_______sft2" localSheetId="3">#REF!</definedName>
    <definedName name="_______sft2" localSheetId="9">#REF!</definedName>
    <definedName name="_______sft2" localSheetId="10">#REF!</definedName>
    <definedName name="_______sft2" localSheetId="11">#REF!</definedName>
    <definedName name="_______sft2" localSheetId="0">#REF!</definedName>
    <definedName name="_______sft2">[1]Sheet1!$Q$3</definedName>
    <definedName name="_______wrn2" localSheetId="9" hidden="1">{"casespecific",#N/A,FALSE,"Assumptions"}</definedName>
    <definedName name="_______wrn2" localSheetId="10" hidden="1">{"casespecific",#N/A,FALSE,"Assumptions"}</definedName>
    <definedName name="_______wrn2" localSheetId="11" hidden="1">{"casespecific",#N/A,FALSE,"Assumptions"}</definedName>
    <definedName name="_______wrn2" hidden="1">{"casespecific",#N/A,FALSE,"Assumptions"}</definedName>
    <definedName name="_______wrn3" localSheetId="9" hidden="1">{"comps",#N/A,FALSE,"comps";"notes",#N/A,FALSE,"comps"}</definedName>
    <definedName name="_______wrn3" localSheetId="10" hidden="1">{"comps",#N/A,FALSE,"comps";"notes",#N/A,FALSE,"comps"}</definedName>
    <definedName name="_______wrn3" localSheetId="11" hidden="1">{"comps",#N/A,FALSE,"comps";"notes",#N/A,FALSE,"comps"}</definedName>
    <definedName name="_______wrn3" hidden="1">{"comps",#N/A,FALSE,"comps";"notes",#N/A,FALSE,"comps"}</definedName>
    <definedName name="_______wrn4" localSheetId="9" hidden="1">{"general",#N/A,FALSE,"Assumptions"}</definedName>
    <definedName name="_______wrn4" localSheetId="10" hidden="1">{"general",#N/A,FALSE,"Assumptions"}</definedName>
    <definedName name="_______wrn4" localSheetId="11" hidden="1">{"general",#N/A,FALSE,"Assumptions"}</definedName>
    <definedName name="_______wrn4" hidden="1">{"general",#N/A,FALSE,"Assumptions"}</definedName>
    <definedName name="______a1" localSheetId="9" hidden="1">{"Assump",#N/A,TRUE,"Proforma";"first",#N/A,TRUE,"Proforma";"second",#N/A,TRUE,"Proforma";"lease1",#N/A,TRUE,"Proforma";"lease2",#N/A,TRUE,"Proforma"}</definedName>
    <definedName name="______a1" localSheetId="10" hidden="1">{"Assump",#N/A,TRUE,"Proforma";"first",#N/A,TRUE,"Proforma";"second",#N/A,TRUE,"Proforma";"lease1",#N/A,TRUE,"Proforma";"lease2",#N/A,TRUE,"Proforma"}</definedName>
    <definedName name="______a1" localSheetId="11" hidden="1">{"Assump",#N/A,TRUE,"Proforma";"first",#N/A,TRUE,"Proforma";"second",#N/A,TRUE,"Proforma";"lease1",#N/A,TRUE,"Proforma";"lease2",#N/A,TRUE,"Proforma"}</definedName>
    <definedName name="______a1" hidden="1">{"Assump",#N/A,TRUE,"Proforma";"first",#N/A,TRUE,"Proforma";"second",#N/A,TRUE,"Proforma";"lease1",#N/A,TRUE,"Proforma";"lease2",#N/A,TRUE,"Proforma"}</definedName>
    <definedName name="______c">#REF!</definedName>
    <definedName name="______ccr1" localSheetId="8" hidden="1">{#N/A,#N/A,TRUE,"Cover";#N/A,#N/A,TRUE,"Conts";#N/A,#N/A,TRUE,"VOS";#N/A,#N/A,TRUE,"Warrington";#N/A,#N/A,TRUE,"Widnes"}</definedName>
    <definedName name="______ccr1" localSheetId="3" hidden="1">{#N/A,#N/A,TRUE,"Cover";#N/A,#N/A,TRUE,"Conts";#N/A,#N/A,TRUE,"VOS";#N/A,#N/A,TRUE,"Warrington";#N/A,#N/A,TRUE,"Widnes"}</definedName>
    <definedName name="______ccr1" localSheetId="9" hidden="1">{#N/A,#N/A,TRUE,"Cover";#N/A,#N/A,TRUE,"Conts";#N/A,#N/A,TRUE,"VOS";#N/A,#N/A,TRUE,"Warrington";#N/A,#N/A,TRUE,"Widnes"}</definedName>
    <definedName name="______ccr1" localSheetId="10" hidden="1">{#N/A,#N/A,TRUE,"Cover";#N/A,#N/A,TRUE,"Conts";#N/A,#N/A,TRUE,"VOS";#N/A,#N/A,TRUE,"Warrington";#N/A,#N/A,TRUE,"Widnes"}</definedName>
    <definedName name="______ccr1" localSheetId="11" hidden="1">{#N/A,#N/A,TRUE,"Cover";#N/A,#N/A,TRUE,"Conts";#N/A,#N/A,TRUE,"VOS";#N/A,#N/A,TRUE,"Warrington";#N/A,#N/A,TRUE,"Widnes"}</definedName>
    <definedName name="______ccr1" localSheetId="0" hidden="1">{#N/A,#N/A,TRUE,"Cover";#N/A,#N/A,TRUE,"Conts";#N/A,#N/A,TRUE,"VOS";#N/A,#N/A,TRUE,"Warrington";#N/A,#N/A,TRUE,"Widnes"}</definedName>
    <definedName name="______ccr1" hidden="1">{#N/A,#N/A,TRUE,"Cover";#N/A,#N/A,TRUE,"Conts";#N/A,#N/A,TRUE,"VOS";#N/A,#N/A,TRUE,"Warrington";#N/A,#N/A,TRUE,"Widnes"}</definedName>
    <definedName name="______DCF1" localSheetId="9" hidden="1">{#N/A,#N/A,FALSE,"Operations";#N/A,#N/A,FALSE,"Financials"}</definedName>
    <definedName name="______DCF1" localSheetId="10" hidden="1">{#N/A,#N/A,FALSE,"Operations";#N/A,#N/A,FALSE,"Financials"}</definedName>
    <definedName name="______DCF1" localSheetId="11" hidden="1">{#N/A,#N/A,FALSE,"Operations";#N/A,#N/A,FALSE,"Financials"}</definedName>
    <definedName name="______DCF1" hidden="1">{#N/A,#N/A,FALSE,"Operations";#N/A,#N/A,FALSE,"Financials"}</definedName>
    <definedName name="______dfd1" localSheetId="9" hidden="1">{"comp1",#N/A,FALSE,"COMPS";"footnotes",#N/A,FALSE,"COMPS"}</definedName>
    <definedName name="______dfd1" localSheetId="10" hidden="1">{"comp1",#N/A,FALSE,"COMPS";"footnotes",#N/A,FALSE,"COMPS"}</definedName>
    <definedName name="______dfd1" localSheetId="11" hidden="1">{"comp1",#N/A,FALSE,"COMPS";"footnotes",#N/A,FALSE,"COMPS"}</definedName>
    <definedName name="______dfd1" hidden="1">{"comp1",#N/A,FALSE,"COMPS";"footnotes",#N/A,FALSE,"COMPS"}</definedName>
    <definedName name="______edp1" localSheetId="9" hidden="1">{"assumption 50 50",#N/A,TRUE,"Merger";"has gets cash",#N/A,TRUE,"Merger";"accretion dilution",#N/A,TRUE,"Merger";"comparison credit stats",#N/A,TRUE,"Merger";"pf credit stats",#N/A,TRUE,"Merger";"pf sheets",#N/A,TRUE,"Merger"}</definedName>
    <definedName name="______edp1" localSheetId="10" hidden="1">{"assumption 50 50",#N/A,TRUE,"Merger";"has gets cash",#N/A,TRUE,"Merger";"accretion dilution",#N/A,TRUE,"Merger";"comparison credit stats",#N/A,TRUE,"Merger";"pf credit stats",#N/A,TRUE,"Merger";"pf sheets",#N/A,TRUE,"Merger"}</definedName>
    <definedName name="______edp1" localSheetId="11" hidden="1">{"assumption 50 50",#N/A,TRUE,"Merger";"has gets cash",#N/A,TRUE,"Merger";"accretion dilution",#N/A,TRUE,"Merger";"comparison credit stats",#N/A,TRUE,"Merger";"pf credit stats",#N/A,TRUE,"Merger";"pf sheets",#N/A,TRUE,"Merger"}</definedName>
    <definedName name="______edp1" hidden="1">{"assumption 50 50",#N/A,TRUE,"Merger";"has gets cash",#N/A,TRUE,"Merger";"accretion dilution",#N/A,TRUE,"Merger";"comparison credit stats",#N/A,TRUE,"Merger";"pf credit stats",#N/A,TRUE,"Merger";"pf sheets",#N/A,TRUE,"Merger"}</definedName>
    <definedName name="______eyr1" localSheetId="9" hidden="1">{"hiden",#N/A,FALSE,"14";"hidden",#N/A,FALSE,"16";"hidden",#N/A,FALSE,"18";"hidden",#N/A,FALSE,"20"}</definedName>
    <definedName name="______eyr1" localSheetId="10" hidden="1">{"hiden",#N/A,FALSE,"14";"hidden",#N/A,FALSE,"16";"hidden",#N/A,FALSE,"18";"hidden",#N/A,FALSE,"20"}</definedName>
    <definedName name="______eyr1" localSheetId="11" hidden="1">{"hiden",#N/A,FALSE,"14";"hidden",#N/A,FALSE,"16";"hidden",#N/A,FALSE,"18";"hidden",#N/A,FALSE,"20"}</definedName>
    <definedName name="______eyr1" hidden="1">{"hiden",#N/A,FALSE,"14";"hidden",#N/A,FALSE,"16";"hidden",#N/A,FALSE,"18";"hidden",#N/A,FALSE,"20"}</definedName>
    <definedName name="______fds2" localSheetId="9" hidden="1">{"comps",#N/A,FALSE,"comps";"notes",#N/A,FALSE,"comps"}</definedName>
    <definedName name="______fds2" localSheetId="10" hidden="1">{"comps",#N/A,FALSE,"comps";"notes",#N/A,FALSE,"comps"}</definedName>
    <definedName name="______fds2" localSheetId="11" hidden="1">{"comps",#N/A,FALSE,"comps";"notes",#N/A,FALSE,"comps"}</definedName>
    <definedName name="______fds2" hidden="1">{"comps",#N/A,FALSE,"comps";"notes",#N/A,FALSE,"comps"}</definedName>
    <definedName name="______ggf1" localSheetId="9" hidden="1">{"comps",#N/A,FALSE,"comps";"notes",#N/A,FALSE,"comps"}</definedName>
    <definedName name="______ggf1" localSheetId="10" hidden="1">{"comps",#N/A,FALSE,"comps";"notes",#N/A,FALSE,"comps"}</definedName>
    <definedName name="______ggf1" localSheetId="11" hidden="1">{"comps",#N/A,FALSE,"comps";"notes",#N/A,FALSE,"comps"}</definedName>
    <definedName name="______ggf1" hidden="1">{"comps",#N/A,FALSE,"comps";"notes",#N/A,FALSE,"comps"}</definedName>
    <definedName name="______kol1" localSheetId="9" hidden="1">{"away stand alones",#N/A,FALSE,"Target"}</definedName>
    <definedName name="______kol1" localSheetId="10" hidden="1">{"away stand alones",#N/A,FALSE,"Target"}</definedName>
    <definedName name="______kol1" localSheetId="11" hidden="1">{"away stand alones",#N/A,FALSE,"Target"}</definedName>
    <definedName name="______kol1" hidden="1">{"away stand alones",#N/A,FALSE,"Target"}</definedName>
    <definedName name="______ok1" localSheetId="9"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__ok1" localSheetId="10"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__ok1" localSheetId="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__ok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__ok10" localSheetId="9" hidden="1">{#N/A,#N/A,FALSE,"Calc";#N/A,#N/A,FALSE,"Sensitivity";#N/A,#N/A,FALSE,"LT Earn.Dil.";#N/A,#N/A,FALSE,"Dil. AVP"}</definedName>
    <definedName name="______ok10" localSheetId="10" hidden="1">{#N/A,#N/A,FALSE,"Calc";#N/A,#N/A,FALSE,"Sensitivity";#N/A,#N/A,FALSE,"LT Earn.Dil.";#N/A,#N/A,FALSE,"Dil. AVP"}</definedName>
    <definedName name="______ok10" localSheetId="11" hidden="1">{#N/A,#N/A,FALSE,"Calc";#N/A,#N/A,FALSE,"Sensitivity";#N/A,#N/A,FALSE,"LT Earn.Dil.";#N/A,#N/A,FALSE,"Dil. AVP"}</definedName>
    <definedName name="______ok10" hidden="1">{#N/A,#N/A,FALSE,"Calc";#N/A,#N/A,FALSE,"Sensitivity";#N/A,#N/A,FALSE,"LT Earn.Dil.";#N/A,#N/A,FALSE,"Dil. AVP"}</definedName>
    <definedName name="______ok11" localSheetId="9"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__ok11" localSheetId="10"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__ok11" localSheetId="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__ok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__oku1" localSheetId="9" hidden="1">{"equity comps",#N/A,FALSE,"CS Comps";"equity comps",#N/A,FALSE,"PS Comps";"equity comps",#N/A,FALSE,"GIC_Comps";"equity comps",#N/A,FALSE,"GIC2_Comps";"debt comps",#N/A,FALSE,"CS Comps";"debt comps",#N/A,FALSE,"PS Comps";"debt comps",#N/A,FALSE,"GIC_Comps";"debt comps",#N/A,FALSE,"GIC2_Comps"}</definedName>
    <definedName name="______oku1" localSheetId="10" hidden="1">{"equity comps",#N/A,FALSE,"CS Comps";"equity comps",#N/A,FALSE,"PS Comps";"equity comps",#N/A,FALSE,"GIC_Comps";"equity comps",#N/A,FALSE,"GIC2_Comps";"debt comps",#N/A,FALSE,"CS Comps";"debt comps",#N/A,FALSE,"PS Comps";"debt comps",#N/A,FALSE,"GIC_Comps";"debt comps",#N/A,FALSE,"GIC2_Comps"}</definedName>
    <definedName name="______oku1" localSheetId="11" hidden="1">{"equity comps",#N/A,FALSE,"CS Comps";"equity comps",#N/A,FALSE,"PS Comps";"equity comps",#N/A,FALSE,"GIC_Comps";"equity comps",#N/A,FALSE,"GIC2_Comps";"debt comps",#N/A,FALSE,"CS Comps";"debt comps",#N/A,FALSE,"PS Comps";"debt comps",#N/A,FALSE,"GIC_Comps";"debt comps",#N/A,FALSE,"GIC2_Comps"}</definedName>
    <definedName name="______oku1" hidden="1">{"equity comps",#N/A,FALSE,"CS Comps";"equity comps",#N/A,FALSE,"PS Comps";"equity comps",#N/A,FALSE,"GIC_Comps";"equity comps",#N/A,FALSE,"GIC2_Comps";"debt comps",#N/A,FALSE,"CS Comps";"debt comps",#N/A,FALSE,"PS Comps";"debt comps",#N/A,FALSE,"GIC_Comps";"debt comps",#N/A,FALSE,"GIC2_Comps"}</definedName>
    <definedName name="______po1" localSheetId="9" hidden="1">{#N/A,#N/A,FALSE,"Calc";#N/A,#N/A,FALSE,"Sensitivity";#N/A,#N/A,FALSE,"LT Earn.Dil.";#N/A,#N/A,FALSE,"Dil. AVP"}</definedName>
    <definedName name="______po1" localSheetId="10" hidden="1">{#N/A,#N/A,FALSE,"Calc";#N/A,#N/A,FALSE,"Sensitivity";#N/A,#N/A,FALSE,"LT Earn.Dil.";#N/A,#N/A,FALSE,"Dil. AVP"}</definedName>
    <definedName name="______po1" localSheetId="11" hidden="1">{#N/A,#N/A,FALSE,"Calc";#N/A,#N/A,FALSE,"Sensitivity";#N/A,#N/A,FALSE,"LT Earn.Dil.";#N/A,#N/A,FALSE,"Dil. AVP"}</definedName>
    <definedName name="______po1" hidden="1">{#N/A,#N/A,FALSE,"Calc";#N/A,#N/A,FALSE,"Sensitivity";#N/A,#N/A,FALSE,"LT Earn.Dil.";#N/A,#N/A,FALSE,"Dil. AVP"}</definedName>
    <definedName name="______poi1" localSheetId="9" hidden="1">{"assumption 50 50",#N/A,TRUE,"Merger";"has gets cash",#N/A,TRUE,"Merger";"accretion dilution",#N/A,TRUE,"Merger";"comparison credit stats",#N/A,TRUE,"Merger";"pf credit stats",#N/A,TRUE,"Merger";"pf sheets",#N/A,TRUE,"Merger"}</definedName>
    <definedName name="______poi1" localSheetId="10" hidden="1">{"assumption 50 50",#N/A,TRUE,"Merger";"has gets cash",#N/A,TRUE,"Merger";"accretion dilution",#N/A,TRUE,"Merger";"comparison credit stats",#N/A,TRUE,"Merger";"pf credit stats",#N/A,TRUE,"Merger";"pf sheets",#N/A,TRUE,"Merger"}</definedName>
    <definedName name="______poi1" localSheetId="11" hidden="1">{"assumption 50 50",#N/A,TRUE,"Merger";"has gets cash",#N/A,TRUE,"Merger";"accretion dilution",#N/A,TRUE,"Merger";"comparison credit stats",#N/A,TRUE,"Merger";"pf credit stats",#N/A,TRUE,"Merger";"pf sheets",#N/A,TRUE,"Merger"}</definedName>
    <definedName name="______poi1" hidden="1">{"assumption 50 50",#N/A,TRUE,"Merger";"has gets cash",#N/A,TRUE,"Merger";"accretion dilution",#N/A,TRUE,"Merger";"comparison credit stats",#N/A,TRUE,"Merger";"pf credit stats",#N/A,TRUE,"Merger";"pf sheets",#N/A,TRUE,"Merger"}</definedName>
    <definedName name="______res1" localSheetId="8">#REF!</definedName>
    <definedName name="______res1" localSheetId="3">#REF!</definedName>
    <definedName name="______res1" localSheetId="9">#REF!</definedName>
    <definedName name="______res1" localSheetId="10">#REF!</definedName>
    <definedName name="______res1" localSheetId="11">#REF!</definedName>
    <definedName name="______res1" localSheetId="0">#REF!</definedName>
    <definedName name="______res1">[1]Sheet7!#REF!</definedName>
    <definedName name="______rty1" localSheetId="9" hidden="1">{#N/A,#N/A,TRUE,"Pro Forma";#N/A,#N/A,TRUE,"PF_Bal";#N/A,#N/A,TRUE,"PF_INC";#N/A,#N/A,TRUE,"CBE";#N/A,#N/A,TRUE,"SWK"}</definedName>
    <definedName name="______rty1" localSheetId="10" hidden="1">{#N/A,#N/A,TRUE,"Pro Forma";#N/A,#N/A,TRUE,"PF_Bal";#N/A,#N/A,TRUE,"PF_INC";#N/A,#N/A,TRUE,"CBE";#N/A,#N/A,TRUE,"SWK"}</definedName>
    <definedName name="______rty1" localSheetId="11" hidden="1">{#N/A,#N/A,TRUE,"Pro Forma";#N/A,#N/A,TRUE,"PF_Bal";#N/A,#N/A,TRUE,"PF_INC";#N/A,#N/A,TRUE,"CBE";#N/A,#N/A,TRUE,"SWK"}</definedName>
    <definedName name="______rty1" hidden="1">{#N/A,#N/A,TRUE,"Pro Forma";#N/A,#N/A,TRUE,"PF_Bal";#N/A,#N/A,TRUE,"PF_INC";#N/A,#N/A,TRUE,"CBE";#N/A,#N/A,TRUE,"SWK"}</definedName>
    <definedName name="______sft2" localSheetId="8">#REF!</definedName>
    <definedName name="______sft2" localSheetId="3">#REF!</definedName>
    <definedName name="______sft2" localSheetId="9">#REF!</definedName>
    <definedName name="______sft2" localSheetId="10">#REF!</definedName>
    <definedName name="______sft2" localSheetId="11">#REF!</definedName>
    <definedName name="______sft2" localSheetId="0">#REF!</definedName>
    <definedName name="______sft2">[1]Sheet1!$Q$3</definedName>
    <definedName name="______tax1" localSheetId="3">#REF!</definedName>
    <definedName name="______tax1" localSheetId="0">#REF!</definedName>
    <definedName name="______tax1">#REF!</definedName>
    <definedName name="______tax2" localSheetId="0">#REF!</definedName>
    <definedName name="______tax2">#REF!</definedName>
    <definedName name="______tax3" localSheetId="0">#REF!</definedName>
    <definedName name="______tax3">#REF!</definedName>
    <definedName name="______tax4" localSheetId="0">#REF!</definedName>
    <definedName name="______tax4">#REF!</definedName>
    <definedName name="______wrn2" localSheetId="9" hidden="1">{"casespecific",#N/A,FALSE,"Assumptions"}</definedName>
    <definedName name="______wrn2" localSheetId="10" hidden="1">{"casespecific",#N/A,FALSE,"Assumptions"}</definedName>
    <definedName name="______wrn2" localSheetId="11" hidden="1">{"casespecific",#N/A,FALSE,"Assumptions"}</definedName>
    <definedName name="______wrn2" hidden="1">{"casespecific",#N/A,FALSE,"Assumptions"}</definedName>
    <definedName name="______wrn3" localSheetId="9" hidden="1">{"comps",#N/A,FALSE,"comps";"notes",#N/A,FALSE,"comps"}</definedName>
    <definedName name="______wrn3" localSheetId="10" hidden="1">{"comps",#N/A,FALSE,"comps";"notes",#N/A,FALSE,"comps"}</definedName>
    <definedName name="______wrn3" localSheetId="11" hidden="1">{"comps",#N/A,FALSE,"comps";"notes",#N/A,FALSE,"comps"}</definedName>
    <definedName name="______wrn3" hidden="1">{"comps",#N/A,FALSE,"comps";"notes",#N/A,FALSE,"comps"}</definedName>
    <definedName name="______wrn4" localSheetId="9" hidden="1">{"general",#N/A,FALSE,"Assumptions"}</definedName>
    <definedName name="______wrn4" localSheetId="10" hidden="1">{"general",#N/A,FALSE,"Assumptions"}</definedName>
    <definedName name="______wrn4" localSheetId="11" hidden="1">{"general",#N/A,FALSE,"Assumptions"}</definedName>
    <definedName name="______wrn4" hidden="1">{"general",#N/A,FALSE,"Assumptions"}</definedName>
    <definedName name="_____a1" localSheetId="9" hidden="1">{"Assump",#N/A,TRUE,"Proforma";"first",#N/A,TRUE,"Proforma";"second",#N/A,TRUE,"Proforma";"lease1",#N/A,TRUE,"Proforma";"lease2",#N/A,TRUE,"Proforma"}</definedName>
    <definedName name="_____a1" localSheetId="10" hidden="1">{"Assump",#N/A,TRUE,"Proforma";"first",#N/A,TRUE,"Proforma";"second",#N/A,TRUE,"Proforma";"lease1",#N/A,TRUE,"Proforma";"lease2",#N/A,TRUE,"Proforma"}</definedName>
    <definedName name="_____a1" localSheetId="11" hidden="1">{"Assump",#N/A,TRUE,"Proforma";"first",#N/A,TRUE,"Proforma";"second",#N/A,TRUE,"Proforma";"lease1",#N/A,TRUE,"Proforma";"lease2",#N/A,TRUE,"Proforma"}</definedName>
    <definedName name="_____a1" hidden="1">{"Assump",#N/A,TRUE,"Proforma";"first",#N/A,TRUE,"Proforma";"second",#N/A,TRUE,"Proforma";"lease1",#N/A,TRUE,"Proforma";"lease2",#N/A,TRUE,"Proforma"}</definedName>
    <definedName name="_____al1" localSheetId="9" hidden="1">{"sheet a",#N/A,FALSE,"A";"sheet b 1",#N/A,FALSE,"B";"sheet b 2",#N/A,FALSE,"B"}</definedName>
    <definedName name="_____al1" localSheetId="10" hidden="1">{"sheet a",#N/A,FALSE,"A";"sheet b 1",#N/A,FALSE,"B";"sheet b 2",#N/A,FALSE,"B"}</definedName>
    <definedName name="_____al1" localSheetId="11" hidden="1">{"sheet a",#N/A,FALSE,"A";"sheet b 1",#N/A,FALSE,"B";"sheet b 2",#N/A,FALSE,"B"}</definedName>
    <definedName name="_____al1" hidden="1">{"sheet a",#N/A,FALSE,"A";"sheet b 1",#N/A,FALSE,"B";"sheet b 2",#N/A,FALSE,"B"}</definedName>
    <definedName name="_____ALT1">#REF!</definedName>
    <definedName name="_____ALT11">#REF!</definedName>
    <definedName name="_____alt2">#REF!</definedName>
    <definedName name="_____ALT3">#REF!</definedName>
    <definedName name="_____ALT4">#REF!</definedName>
    <definedName name="_____ALT5">#REF!</definedName>
    <definedName name="_____ALT6">#REF!</definedName>
    <definedName name="_____ALT71">#REF!</definedName>
    <definedName name="_____ALT72">#REF!</definedName>
    <definedName name="_____ALT73">#REF!</definedName>
    <definedName name="_____as1" localSheetId="9" hidden="1">{#N/A,#N/A,FALSE,"SumD";#N/A,#N/A,FALSE,"ElecD";#N/A,#N/A,FALSE,"MechD";#N/A,#N/A,FALSE,"GeotD";#N/A,#N/A,FALSE,"PrcsD";#N/A,#N/A,FALSE,"TunnD";#N/A,#N/A,FALSE,"CivlD";#N/A,#N/A,FALSE,"NtwkD";#N/A,#N/A,FALSE,"EstgD";#N/A,#N/A,FALSE,"PEngD"}</definedName>
    <definedName name="_____as1" localSheetId="10" hidden="1">{#N/A,#N/A,FALSE,"SumD";#N/A,#N/A,FALSE,"ElecD";#N/A,#N/A,FALSE,"MechD";#N/A,#N/A,FALSE,"GeotD";#N/A,#N/A,FALSE,"PrcsD";#N/A,#N/A,FALSE,"TunnD";#N/A,#N/A,FALSE,"CivlD";#N/A,#N/A,FALSE,"NtwkD";#N/A,#N/A,FALSE,"EstgD";#N/A,#N/A,FALSE,"PEngD"}</definedName>
    <definedName name="_____as1" localSheetId="11"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c1" localSheetId="9" hidden="1">{#N/A,#N/A,FALSE,"SumD";#N/A,#N/A,FALSE,"ElecD";#N/A,#N/A,FALSE,"MechD";#N/A,#N/A,FALSE,"GeotD";#N/A,#N/A,FALSE,"PrcsD";#N/A,#N/A,FALSE,"TunnD";#N/A,#N/A,FALSE,"CivlD";#N/A,#N/A,FALSE,"NtwkD";#N/A,#N/A,FALSE,"EstgD";#N/A,#N/A,FALSE,"PEngD"}</definedName>
    <definedName name="_____ccc1" localSheetId="10" hidden="1">{#N/A,#N/A,FALSE,"SumD";#N/A,#N/A,FALSE,"ElecD";#N/A,#N/A,FALSE,"MechD";#N/A,#N/A,FALSE,"GeotD";#N/A,#N/A,FALSE,"PrcsD";#N/A,#N/A,FALSE,"TunnD";#N/A,#N/A,FALSE,"CivlD";#N/A,#N/A,FALSE,"NtwkD";#N/A,#N/A,FALSE,"EstgD";#N/A,#N/A,FALSE,"PEngD"}</definedName>
    <definedName name="_____ccc1" localSheetId="11" hidden="1">{#N/A,#N/A,FALSE,"SumD";#N/A,#N/A,FALSE,"ElecD";#N/A,#N/A,FALSE,"MechD";#N/A,#N/A,FALSE,"GeotD";#N/A,#N/A,FALSE,"PrcsD";#N/A,#N/A,FALSE,"TunnD";#N/A,#N/A,FALSE,"CivlD";#N/A,#N/A,FALSE,"NtwkD";#N/A,#N/A,FALSE,"EstgD";#N/A,#N/A,FALSE,"PEngD"}</definedName>
    <definedName name="_____ccc1" hidden="1">{#N/A,#N/A,FALSE,"SumD";#N/A,#N/A,FALSE,"ElecD";#N/A,#N/A,FALSE,"MechD";#N/A,#N/A,FALSE,"GeotD";#N/A,#N/A,FALSE,"PrcsD";#N/A,#N/A,FALSE,"TunnD";#N/A,#N/A,FALSE,"CivlD";#N/A,#N/A,FALSE,"NtwkD";#N/A,#N/A,FALSE,"EstgD";#N/A,#N/A,FALSE,"PEngD"}</definedName>
    <definedName name="_____ccc2" localSheetId="9" hidden="1">{#N/A,#N/A,FALSE,"SumD";#N/A,#N/A,FALSE,"ElecD";#N/A,#N/A,FALSE,"MechD";#N/A,#N/A,FALSE,"GeotD";#N/A,#N/A,FALSE,"PrcsD";#N/A,#N/A,FALSE,"TunnD";#N/A,#N/A,FALSE,"CivlD";#N/A,#N/A,FALSE,"NtwkD";#N/A,#N/A,FALSE,"EstgD";#N/A,#N/A,FALSE,"PEngD"}</definedName>
    <definedName name="_____ccc2" localSheetId="10" hidden="1">{#N/A,#N/A,FALSE,"SumD";#N/A,#N/A,FALSE,"ElecD";#N/A,#N/A,FALSE,"MechD";#N/A,#N/A,FALSE,"GeotD";#N/A,#N/A,FALSE,"PrcsD";#N/A,#N/A,FALSE,"TunnD";#N/A,#N/A,FALSE,"CivlD";#N/A,#N/A,FALSE,"NtwkD";#N/A,#N/A,FALSE,"EstgD";#N/A,#N/A,FALSE,"PEngD"}</definedName>
    <definedName name="_____ccc2" localSheetId="11" hidden="1">{#N/A,#N/A,FALSE,"SumD";#N/A,#N/A,FALSE,"ElecD";#N/A,#N/A,FALSE,"MechD";#N/A,#N/A,FALSE,"GeotD";#N/A,#N/A,FALSE,"PrcsD";#N/A,#N/A,FALSE,"TunnD";#N/A,#N/A,FALSE,"CivlD";#N/A,#N/A,FALSE,"NtwkD";#N/A,#N/A,FALSE,"EstgD";#N/A,#N/A,FALSE,"PEngD"}</definedName>
    <definedName name="_____ccc2" hidden="1">{#N/A,#N/A,FALSE,"SumD";#N/A,#N/A,FALSE,"ElecD";#N/A,#N/A,FALSE,"MechD";#N/A,#N/A,FALSE,"GeotD";#N/A,#N/A,FALSE,"PrcsD";#N/A,#N/A,FALSE,"TunnD";#N/A,#N/A,FALSE,"CivlD";#N/A,#N/A,FALSE,"NtwkD";#N/A,#N/A,FALSE,"EstgD";#N/A,#N/A,FALSE,"PEngD"}</definedName>
    <definedName name="_____ccr1" localSheetId="8" hidden="1">{#N/A,#N/A,TRUE,"Cover";#N/A,#N/A,TRUE,"Conts";#N/A,#N/A,TRUE,"VOS";#N/A,#N/A,TRUE,"Warrington";#N/A,#N/A,TRUE,"Widnes"}</definedName>
    <definedName name="_____ccr1" localSheetId="3" hidden="1">{#N/A,#N/A,TRUE,"Cover";#N/A,#N/A,TRUE,"Conts";#N/A,#N/A,TRUE,"VOS";#N/A,#N/A,TRUE,"Warrington";#N/A,#N/A,TRUE,"Widnes"}</definedName>
    <definedName name="_____ccr1" localSheetId="9" hidden="1">{#N/A,#N/A,TRUE,"Cover";#N/A,#N/A,TRUE,"Conts";#N/A,#N/A,TRUE,"VOS";#N/A,#N/A,TRUE,"Warrington";#N/A,#N/A,TRUE,"Widnes"}</definedName>
    <definedName name="_____ccr1" localSheetId="10" hidden="1">{#N/A,#N/A,TRUE,"Cover";#N/A,#N/A,TRUE,"Conts";#N/A,#N/A,TRUE,"VOS";#N/A,#N/A,TRUE,"Warrington";#N/A,#N/A,TRUE,"Widnes"}</definedName>
    <definedName name="_____ccr1" localSheetId="11" hidden="1">{#N/A,#N/A,TRUE,"Cover";#N/A,#N/A,TRUE,"Conts";#N/A,#N/A,TRUE,"VOS";#N/A,#N/A,TRUE,"Warrington";#N/A,#N/A,TRUE,"Widnes"}</definedName>
    <definedName name="_____ccr1" localSheetId="0" hidden="1">{#N/A,#N/A,TRUE,"Cover";#N/A,#N/A,TRUE,"Conts";#N/A,#N/A,TRUE,"VOS";#N/A,#N/A,TRUE,"Warrington";#N/A,#N/A,TRUE,"Widnes"}</definedName>
    <definedName name="_____ccr1" hidden="1">{#N/A,#N/A,TRUE,"Cover";#N/A,#N/A,TRUE,"Conts";#N/A,#N/A,TRUE,"VOS";#N/A,#N/A,TRUE,"Warrington";#N/A,#N/A,TRUE,"Widnes"}</definedName>
    <definedName name="_____cla1">#REF!</definedName>
    <definedName name="_____DCF1" localSheetId="9" hidden="1">{#N/A,#N/A,FALSE,"Operations";#N/A,#N/A,FALSE,"Financials"}</definedName>
    <definedName name="_____DCF1" localSheetId="10" hidden="1">{#N/A,#N/A,FALSE,"Operations";#N/A,#N/A,FALSE,"Financials"}</definedName>
    <definedName name="_____DCF1" localSheetId="11" hidden="1">{#N/A,#N/A,FALSE,"Operations";#N/A,#N/A,FALSE,"Financials"}</definedName>
    <definedName name="_____DCF1" hidden="1">{#N/A,#N/A,FALSE,"Operations";#N/A,#N/A,FALSE,"Financials"}</definedName>
    <definedName name="_____dfd1" localSheetId="9" hidden="1">{"comp1",#N/A,FALSE,"COMPS";"footnotes",#N/A,FALSE,"COMPS"}</definedName>
    <definedName name="_____dfd1" localSheetId="10" hidden="1">{"comp1",#N/A,FALSE,"COMPS";"footnotes",#N/A,FALSE,"COMPS"}</definedName>
    <definedName name="_____dfd1" localSheetId="11" hidden="1">{"comp1",#N/A,FALSE,"COMPS";"footnotes",#N/A,FALSE,"COMPS"}</definedName>
    <definedName name="_____dfd1" hidden="1">{"comp1",#N/A,FALSE,"COMPS";"footnotes",#N/A,FALSE,"COMPS"}</definedName>
    <definedName name="_____edp1" localSheetId="9" hidden="1">{"assumption 50 50",#N/A,TRUE,"Merger";"has gets cash",#N/A,TRUE,"Merger";"accretion dilution",#N/A,TRUE,"Merger";"comparison credit stats",#N/A,TRUE,"Merger";"pf credit stats",#N/A,TRUE,"Merger";"pf sheets",#N/A,TRUE,"Merger"}</definedName>
    <definedName name="_____edp1" localSheetId="10" hidden="1">{"assumption 50 50",#N/A,TRUE,"Merger";"has gets cash",#N/A,TRUE,"Merger";"accretion dilution",#N/A,TRUE,"Merger";"comparison credit stats",#N/A,TRUE,"Merger";"pf credit stats",#N/A,TRUE,"Merger";"pf sheets",#N/A,TRUE,"Merger"}</definedName>
    <definedName name="_____edp1" localSheetId="11" hidden="1">{"assumption 50 50",#N/A,TRUE,"Merger";"has gets cash",#N/A,TRUE,"Merger";"accretion dilution",#N/A,TRUE,"Merger";"comparison credit stats",#N/A,TRUE,"Merger";"pf credit stats",#N/A,TRUE,"Merger";"pf sheets",#N/A,TRUE,"Merger"}</definedName>
    <definedName name="_____edp1" hidden="1">{"assumption 50 50",#N/A,TRUE,"Merger";"has gets cash",#N/A,TRUE,"Merger";"accretion dilution",#N/A,TRUE,"Merger";"comparison credit stats",#N/A,TRUE,"Merger";"pf credit stats",#N/A,TRUE,"Merger";"pf sheets",#N/A,TRUE,"Merger"}</definedName>
    <definedName name="_____eyr1" localSheetId="9" hidden="1">{"hiden",#N/A,FALSE,"14";"hidden",#N/A,FALSE,"16";"hidden",#N/A,FALSE,"18";"hidden",#N/A,FALSE,"20"}</definedName>
    <definedName name="_____eyr1" localSheetId="10" hidden="1">{"hiden",#N/A,FALSE,"14";"hidden",#N/A,FALSE,"16";"hidden",#N/A,FALSE,"18";"hidden",#N/A,FALSE,"20"}</definedName>
    <definedName name="_____eyr1" localSheetId="11" hidden="1">{"hiden",#N/A,FALSE,"14";"hidden",#N/A,FALSE,"16";"hidden",#N/A,FALSE,"18";"hidden",#N/A,FALSE,"20"}</definedName>
    <definedName name="_____eyr1" hidden="1">{"hiden",#N/A,FALSE,"14";"hidden",#N/A,FALSE,"16";"hidden",#N/A,FALSE,"18";"hidden",#N/A,FALSE,"20"}</definedName>
    <definedName name="_____fds2" localSheetId="9" hidden="1">{"comps",#N/A,FALSE,"comps";"notes",#N/A,FALSE,"comps"}</definedName>
    <definedName name="_____fds2" localSheetId="10" hidden="1">{"comps",#N/A,FALSE,"comps";"notes",#N/A,FALSE,"comps"}</definedName>
    <definedName name="_____fds2" localSheetId="11" hidden="1">{"comps",#N/A,FALSE,"comps";"notes",#N/A,FALSE,"comps"}</definedName>
    <definedName name="_____fds2" hidden="1">{"comps",#N/A,FALSE,"comps";"notes",#N/A,FALSE,"comps"}</definedName>
    <definedName name="_____ggf1" localSheetId="9" hidden="1">{"comps",#N/A,FALSE,"comps";"notes",#N/A,FALSE,"comps"}</definedName>
    <definedName name="_____ggf1" localSheetId="10" hidden="1">{"comps",#N/A,FALSE,"comps";"notes",#N/A,FALSE,"comps"}</definedName>
    <definedName name="_____ggf1" localSheetId="11" hidden="1">{"comps",#N/A,FALSE,"comps";"notes",#N/A,FALSE,"comps"}</definedName>
    <definedName name="_____ggf1" hidden="1">{"comps",#N/A,FALSE,"comps";"notes",#N/A,FALSE,"comps"}</definedName>
    <definedName name="_____kol1" localSheetId="9" hidden="1">{"away stand alones",#N/A,FALSE,"Target"}</definedName>
    <definedName name="_____kol1" localSheetId="10" hidden="1">{"away stand alones",#N/A,FALSE,"Target"}</definedName>
    <definedName name="_____kol1" localSheetId="11" hidden="1">{"away stand alones",#N/A,FALSE,"Target"}</definedName>
    <definedName name="_____kol1" hidden="1">{"away stand alones",#N/A,FALSE,"Target"}</definedName>
    <definedName name="_____ok1" localSheetId="9"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_ok1" localSheetId="10"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_ok1" localSheetId="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_ok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_ok10" localSheetId="9" hidden="1">{#N/A,#N/A,FALSE,"Calc";#N/A,#N/A,FALSE,"Sensitivity";#N/A,#N/A,FALSE,"LT Earn.Dil.";#N/A,#N/A,FALSE,"Dil. AVP"}</definedName>
    <definedName name="_____ok10" localSheetId="10" hidden="1">{#N/A,#N/A,FALSE,"Calc";#N/A,#N/A,FALSE,"Sensitivity";#N/A,#N/A,FALSE,"LT Earn.Dil.";#N/A,#N/A,FALSE,"Dil. AVP"}</definedName>
    <definedName name="_____ok10" localSheetId="11" hidden="1">{#N/A,#N/A,FALSE,"Calc";#N/A,#N/A,FALSE,"Sensitivity";#N/A,#N/A,FALSE,"LT Earn.Dil.";#N/A,#N/A,FALSE,"Dil. AVP"}</definedName>
    <definedName name="_____ok10" hidden="1">{#N/A,#N/A,FALSE,"Calc";#N/A,#N/A,FALSE,"Sensitivity";#N/A,#N/A,FALSE,"LT Earn.Dil.";#N/A,#N/A,FALSE,"Dil. AVP"}</definedName>
    <definedName name="_____ok11" localSheetId="9"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_ok11" localSheetId="10"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_ok11" localSheetId="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_ok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_oku1" localSheetId="9" hidden="1">{"equity comps",#N/A,FALSE,"CS Comps";"equity comps",#N/A,FALSE,"PS Comps";"equity comps",#N/A,FALSE,"GIC_Comps";"equity comps",#N/A,FALSE,"GIC2_Comps";"debt comps",#N/A,FALSE,"CS Comps";"debt comps",#N/A,FALSE,"PS Comps";"debt comps",#N/A,FALSE,"GIC_Comps";"debt comps",#N/A,FALSE,"GIC2_Comps"}</definedName>
    <definedName name="_____oku1" localSheetId="10" hidden="1">{"equity comps",#N/A,FALSE,"CS Comps";"equity comps",#N/A,FALSE,"PS Comps";"equity comps",#N/A,FALSE,"GIC_Comps";"equity comps",#N/A,FALSE,"GIC2_Comps";"debt comps",#N/A,FALSE,"CS Comps";"debt comps",#N/A,FALSE,"PS Comps";"debt comps",#N/A,FALSE,"GIC_Comps";"debt comps",#N/A,FALSE,"GIC2_Comps"}</definedName>
    <definedName name="_____oku1" localSheetId="11" hidden="1">{"equity comps",#N/A,FALSE,"CS Comps";"equity comps",#N/A,FALSE,"PS Comps";"equity comps",#N/A,FALSE,"GIC_Comps";"equity comps",#N/A,FALSE,"GIC2_Comps";"debt comps",#N/A,FALSE,"CS Comps";"debt comps",#N/A,FALSE,"PS Comps";"debt comps",#N/A,FALSE,"GIC_Comps";"debt comps",#N/A,FALSE,"GIC2_Comps"}</definedName>
    <definedName name="_____oku1" hidden="1">{"equity comps",#N/A,FALSE,"CS Comps";"equity comps",#N/A,FALSE,"PS Comps";"equity comps",#N/A,FALSE,"GIC_Comps";"equity comps",#N/A,FALSE,"GIC2_Comps";"debt comps",#N/A,FALSE,"CS Comps";"debt comps",#N/A,FALSE,"PS Comps";"debt comps",#N/A,FALSE,"GIC_Comps";"debt comps",#N/A,FALSE,"GIC2_Comps"}</definedName>
    <definedName name="_____paq38">#REF!</definedName>
    <definedName name="_____paq50">#REF!</definedName>
    <definedName name="_____paq82">#REF!</definedName>
    <definedName name="_____po1" localSheetId="9" hidden="1">{#N/A,#N/A,FALSE,"Calc";#N/A,#N/A,FALSE,"Sensitivity";#N/A,#N/A,FALSE,"LT Earn.Dil.";#N/A,#N/A,FALSE,"Dil. AVP"}</definedName>
    <definedName name="_____po1" localSheetId="10" hidden="1">{#N/A,#N/A,FALSE,"Calc";#N/A,#N/A,FALSE,"Sensitivity";#N/A,#N/A,FALSE,"LT Earn.Dil.";#N/A,#N/A,FALSE,"Dil. AVP"}</definedName>
    <definedName name="_____po1" localSheetId="11" hidden="1">{#N/A,#N/A,FALSE,"Calc";#N/A,#N/A,FALSE,"Sensitivity";#N/A,#N/A,FALSE,"LT Earn.Dil.";#N/A,#N/A,FALSE,"Dil. AVP"}</definedName>
    <definedName name="_____po1" hidden="1">{#N/A,#N/A,FALSE,"Calc";#N/A,#N/A,FALSE,"Sensitivity";#N/A,#N/A,FALSE,"LT Earn.Dil.";#N/A,#N/A,FALSE,"Dil. AVP"}</definedName>
    <definedName name="_____poi1" localSheetId="9" hidden="1">{"assumption 50 50",#N/A,TRUE,"Merger";"has gets cash",#N/A,TRUE,"Merger";"accretion dilution",#N/A,TRUE,"Merger";"comparison credit stats",#N/A,TRUE,"Merger";"pf credit stats",#N/A,TRUE,"Merger";"pf sheets",#N/A,TRUE,"Merger"}</definedName>
    <definedName name="_____poi1" localSheetId="10" hidden="1">{"assumption 50 50",#N/A,TRUE,"Merger";"has gets cash",#N/A,TRUE,"Merger";"accretion dilution",#N/A,TRUE,"Merger";"comparison credit stats",#N/A,TRUE,"Merger";"pf credit stats",#N/A,TRUE,"Merger";"pf sheets",#N/A,TRUE,"Merger"}</definedName>
    <definedName name="_____poi1" localSheetId="11" hidden="1">{"assumption 50 50",#N/A,TRUE,"Merger";"has gets cash",#N/A,TRUE,"Merger";"accretion dilution",#N/A,TRUE,"Merger";"comparison credit stats",#N/A,TRUE,"Merger";"pf credit stats",#N/A,TRUE,"Merger";"pf sheets",#N/A,TRUE,"Merger"}</definedName>
    <definedName name="_____poi1" hidden="1">{"assumption 50 50",#N/A,TRUE,"Merger";"has gets cash",#N/A,TRUE,"Merger";"accretion dilution",#N/A,TRUE,"Merger";"comparison credit stats",#N/A,TRUE,"Merger";"pf credit stats",#N/A,TRUE,"Merger";"pf sheets",#N/A,TRUE,"Merger"}</definedName>
    <definedName name="_____R">#REF!</definedName>
    <definedName name="_____res1" localSheetId="8">#REF!</definedName>
    <definedName name="_____res1" localSheetId="3">#REF!</definedName>
    <definedName name="_____res1" localSheetId="9">#REF!</definedName>
    <definedName name="_____res1" localSheetId="10">#REF!</definedName>
    <definedName name="_____res1" localSheetId="11">#REF!</definedName>
    <definedName name="_____res1" localSheetId="0">#REF!</definedName>
    <definedName name="_____res1">[1]Sheet7!#REF!</definedName>
    <definedName name="_____rty1" localSheetId="9" hidden="1">{#N/A,#N/A,TRUE,"Pro Forma";#N/A,#N/A,TRUE,"PF_Bal";#N/A,#N/A,TRUE,"PF_INC";#N/A,#N/A,TRUE,"CBE";#N/A,#N/A,TRUE,"SWK"}</definedName>
    <definedName name="_____rty1" localSheetId="10" hidden="1">{#N/A,#N/A,TRUE,"Pro Forma";#N/A,#N/A,TRUE,"PF_Bal";#N/A,#N/A,TRUE,"PF_INC";#N/A,#N/A,TRUE,"CBE";#N/A,#N/A,TRUE,"SWK"}</definedName>
    <definedName name="_____rty1" localSheetId="11" hidden="1">{#N/A,#N/A,TRUE,"Pro Forma";#N/A,#N/A,TRUE,"PF_Bal";#N/A,#N/A,TRUE,"PF_INC";#N/A,#N/A,TRUE,"CBE";#N/A,#N/A,TRUE,"SWK"}</definedName>
    <definedName name="_____rty1" hidden="1">{#N/A,#N/A,TRUE,"Pro Forma";#N/A,#N/A,TRUE,"PF_Bal";#N/A,#N/A,TRUE,"PF_INC";#N/A,#N/A,TRUE,"CBE";#N/A,#N/A,TRUE,"SWK"}</definedName>
    <definedName name="_____sft2" localSheetId="8">#REF!</definedName>
    <definedName name="_____sft2" localSheetId="3">#REF!</definedName>
    <definedName name="_____sft2" localSheetId="9">#REF!</definedName>
    <definedName name="_____sft2" localSheetId="10">#REF!</definedName>
    <definedName name="_____sft2" localSheetId="11">#REF!</definedName>
    <definedName name="_____sft2" localSheetId="0">#REF!</definedName>
    <definedName name="_____sft2">[1]Sheet1!$Q$3</definedName>
    <definedName name="_____wrn2" localSheetId="9" hidden="1">{"casespecific",#N/A,FALSE,"Assumptions"}</definedName>
    <definedName name="_____wrn2" localSheetId="10" hidden="1">{"casespecific",#N/A,FALSE,"Assumptions"}</definedName>
    <definedName name="_____wrn2" localSheetId="11" hidden="1">{"casespecific",#N/A,FALSE,"Assumptions"}</definedName>
    <definedName name="_____wrn2" hidden="1">{"casespecific",#N/A,FALSE,"Assumptions"}</definedName>
    <definedName name="_____wrn3" localSheetId="9" hidden="1">{"comps",#N/A,FALSE,"comps";"notes",#N/A,FALSE,"comps"}</definedName>
    <definedName name="_____wrn3" localSheetId="10" hidden="1">{"comps",#N/A,FALSE,"comps";"notes",#N/A,FALSE,"comps"}</definedName>
    <definedName name="_____wrn3" localSheetId="11" hidden="1">{"comps",#N/A,FALSE,"comps";"notes",#N/A,FALSE,"comps"}</definedName>
    <definedName name="_____wrn3" hidden="1">{"comps",#N/A,FALSE,"comps";"notes",#N/A,FALSE,"comps"}</definedName>
    <definedName name="_____wrn4" localSheetId="9" hidden="1">{"general",#N/A,FALSE,"Assumptions"}</definedName>
    <definedName name="_____wrn4" localSheetId="10" hidden="1">{"general",#N/A,FALSE,"Assumptions"}</definedName>
    <definedName name="_____wrn4" localSheetId="11" hidden="1">{"general",#N/A,FALSE,"Assumptions"}</definedName>
    <definedName name="_____wrn4" hidden="1">{"general",#N/A,FALSE,"Assumptions"}</definedName>
    <definedName name="____a1" localSheetId="9" hidden="1">{"whole",#N/A,FALSE,"6701";"whole",#N/A,FALSE,"6702";"whole",#N/A,FALSE,"7710";"whole",#N/A,FALSE,"7714";"whole",#N/A,FALSE,"7729";"whole",#N/A,FALSE,"7730";"whole",#N/A,FALSE,"7731";"whole",#N/A,FALSE,"7736";"whole",#N/A,FALSE,"7737";"whole",#N/A,FALSE,"7738";"whole",#N/A,FALSE,"7743";"Whole",#N/A,FALSE,"7740";"whole",#N/A,FALSE,"7744";"whole",#N/A,FALSE,"7745"}</definedName>
    <definedName name="____a1" localSheetId="10" hidden="1">{"whole",#N/A,FALSE,"6701";"whole",#N/A,FALSE,"6702";"whole",#N/A,FALSE,"7710";"whole",#N/A,FALSE,"7714";"whole",#N/A,FALSE,"7729";"whole",#N/A,FALSE,"7730";"whole",#N/A,FALSE,"7731";"whole",#N/A,FALSE,"7736";"whole",#N/A,FALSE,"7737";"whole",#N/A,FALSE,"7738";"whole",#N/A,FALSE,"7743";"Whole",#N/A,FALSE,"7740";"whole",#N/A,FALSE,"7744";"whole",#N/A,FALSE,"7745"}</definedName>
    <definedName name="____a1" localSheetId="11" hidden="1">{"whole",#N/A,FALSE,"6701";"whole",#N/A,FALSE,"6702";"whole",#N/A,FALSE,"7710";"whole",#N/A,FALSE,"7714";"whole",#N/A,FALSE,"7729";"whole",#N/A,FALSE,"7730";"whole",#N/A,FALSE,"7731";"whole",#N/A,FALSE,"7736";"whole",#N/A,FALSE,"7737";"whole",#N/A,FALSE,"7738";"whole",#N/A,FALSE,"7743";"Whole",#N/A,FALSE,"7740";"whole",#N/A,FALSE,"7744";"whole",#N/A,FALSE,"7745"}</definedName>
    <definedName name="____a1" hidden="1">{"whole",#N/A,FALSE,"6701";"whole",#N/A,FALSE,"6702";"whole",#N/A,FALSE,"7710";"whole",#N/A,FALSE,"7714";"whole",#N/A,FALSE,"7729";"whole",#N/A,FALSE,"7730";"whole",#N/A,FALSE,"7731";"whole",#N/A,FALSE,"7736";"whole",#N/A,FALSE,"7737";"whole",#N/A,FALSE,"7738";"whole",#N/A,FALSE,"7743";"Whole",#N/A,FALSE,"7740";"whole",#N/A,FALSE,"7744";"whole",#N/A,FALSE,"7745"}</definedName>
    <definedName name="____a3"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_a3"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_a3"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_a3"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_a4" localSheetId="9" hidden="1">{"whole",#N/A,FALSE,"Gen_Dist_Act_Bud";"whole",#N/A,FALSE,"Gen_Dist_T3months";"whole",#N/A,FALSE,"GD_PerP";"whole",#N/A,FALSE,"HR Dist'n"}</definedName>
    <definedName name="____a4" localSheetId="10" hidden="1">{"whole",#N/A,FALSE,"Gen_Dist_Act_Bud";"whole",#N/A,FALSE,"Gen_Dist_T3months";"whole",#N/A,FALSE,"GD_PerP";"whole",#N/A,FALSE,"HR Dist'n"}</definedName>
    <definedName name="____a4" localSheetId="11" hidden="1">{"whole",#N/A,FALSE,"Gen_Dist_Act_Bud";"whole",#N/A,FALSE,"Gen_Dist_T3months";"whole",#N/A,FALSE,"GD_PerP";"whole",#N/A,FALSE,"HR Dist'n"}</definedName>
    <definedName name="____a4" hidden="1">{"whole",#N/A,FALSE,"Gen_Dist_Act_Bud";"whole",#N/A,FALSE,"Gen_Dist_T3months";"whole",#N/A,FALSE,"GD_PerP";"whole",#N/A,FALSE,"HR Dist'n"}</definedName>
    <definedName name="____a5" localSheetId="9"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___a5" localSheetId="10"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___a5" localSheetId="1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___a5"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___a6" localSheetId="9" hidden="1">{"whole",#N/A,FALSE,"CS HC";"whole",#N/A,FALSE,"CS_ACTvsBud";"whole",#N/A,FALSE,"CSTrail3mo";"whole",#N/A,FALSE,"CS Cost Per Head ";"whole",#N/A,FALSE,"CS CPH YTD"}</definedName>
    <definedName name="____a6" localSheetId="10" hidden="1">{"whole",#N/A,FALSE,"CS HC";"whole",#N/A,FALSE,"CS_ACTvsBud";"whole",#N/A,FALSE,"CSTrail3mo";"whole",#N/A,FALSE,"CS Cost Per Head ";"whole",#N/A,FALSE,"CS CPH YTD"}</definedName>
    <definedName name="____a6" localSheetId="11" hidden="1">{"whole",#N/A,FALSE,"CS HC";"whole",#N/A,FALSE,"CS_ACTvsBud";"whole",#N/A,FALSE,"CSTrail3mo";"whole",#N/A,FALSE,"CS Cost Per Head ";"whole",#N/A,FALSE,"CS CPH YTD"}</definedName>
    <definedName name="____a6" hidden="1">{"whole",#N/A,FALSE,"CS HC";"whole",#N/A,FALSE,"CS_ACTvsBud";"whole",#N/A,FALSE,"CSTrail3mo";"whole",#N/A,FALSE,"CS Cost Per Head ";"whole",#N/A,FALSE,"CS CPH YTD"}</definedName>
    <definedName name="____a7" localSheetId="9" hidden="1">{"whole",#N/A,FALSE,"CS FIN Sum For Rox";"whole",#N/A,FALSE,"Gen_Dist_Act_Bud";"whole",#N/A,FALSE,"Gen_Dist_T3months";"whole",#N/A,FALSE,"GD_PerP";"whole",#N/A,FALSE,"CS_DIST_ActvsBud";"whole",#N/A,FALSE,"CS_DIST_SUM_trail3mo"}</definedName>
    <definedName name="____a7" localSheetId="10" hidden="1">{"whole",#N/A,FALSE,"CS FIN Sum For Rox";"whole",#N/A,FALSE,"Gen_Dist_Act_Bud";"whole",#N/A,FALSE,"Gen_Dist_T3months";"whole",#N/A,FALSE,"GD_PerP";"whole",#N/A,FALSE,"CS_DIST_ActvsBud";"whole",#N/A,FALSE,"CS_DIST_SUM_trail3mo"}</definedName>
    <definedName name="____a7" localSheetId="11" hidden="1">{"whole",#N/A,FALSE,"CS FIN Sum For Rox";"whole",#N/A,FALSE,"Gen_Dist_Act_Bud";"whole",#N/A,FALSE,"Gen_Dist_T3months";"whole",#N/A,FALSE,"GD_PerP";"whole",#N/A,FALSE,"CS_DIST_ActvsBud";"whole",#N/A,FALSE,"CS_DIST_SUM_trail3mo"}</definedName>
    <definedName name="____a7" hidden="1">{"whole",#N/A,FALSE,"CS FIN Sum For Rox";"whole",#N/A,FALSE,"Gen_Dist_Act_Bud";"whole",#N/A,FALSE,"Gen_Dist_T3months";"whole",#N/A,FALSE,"GD_PerP";"whole",#N/A,FALSE,"CS_DIST_ActvsBud";"whole",#N/A,FALSE,"CS_DIST_SUM_trail3mo"}</definedName>
    <definedName name="____aaa111299"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_aaa111299"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_aaa111299"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_aaa11129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_ab1112" localSheetId="9" hidden="1">{"whole",#N/A,FALSE,"6701";"whole",#N/A,FALSE,"6702";"whole",#N/A,FALSE,"7710";"whole",#N/A,FALSE,"7714";"whole",#N/A,FALSE,"7729";"whole",#N/A,FALSE,"7730";"whole",#N/A,FALSE,"7731";"whole",#N/A,FALSE,"7736";"whole",#N/A,FALSE,"7737";"whole",#N/A,FALSE,"7738";"whole",#N/A,FALSE,"7743";"Whole",#N/A,FALSE,"7740";"whole",#N/A,FALSE,"7744";"whole",#N/A,FALSE,"7745"}</definedName>
    <definedName name="____ab1112" localSheetId="10" hidden="1">{"whole",#N/A,FALSE,"6701";"whole",#N/A,FALSE,"6702";"whole",#N/A,FALSE,"7710";"whole",#N/A,FALSE,"7714";"whole",#N/A,FALSE,"7729";"whole",#N/A,FALSE,"7730";"whole",#N/A,FALSE,"7731";"whole",#N/A,FALSE,"7736";"whole",#N/A,FALSE,"7737";"whole",#N/A,FALSE,"7738";"whole",#N/A,FALSE,"7743";"Whole",#N/A,FALSE,"7740";"whole",#N/A,FALSE,"7744";"whole",#N/A,FALSE,"7745"}</definedName>
    <definedName name="____ab1112" localSheetId="11" hidden="1">{"whole",#N/A,FALSE,"6701";"whole",#N/A,FALSE,"6702";"whole",#N/A,FALSE,"7710";"whole",#N/A,FALSE,"7714";"whole",#N/A,FALSE,"7729";"whole",#N/A,FALSE,"7730";"whole",#N/A,FALSE,"7731";"whole",#N/A,FALSE,"7736";"whole",#N/A,FALSE,"7737";"whole",#N/A,FALSE,"7738";"whole",#N/A,FALSE,"7743";"Whole",#N/A,FALSE,"7740";"whole",#N/A,FALSE,"7744";"whole",#N/A,FALSE,"7745"}</definedName>
    <definedName name="____ab1112" hidden="1">{"whole",#N/A,FALSE,"6701";"whole",#N/A,FALSE,"6702";"whole",#N/A,FALSE,"7710";"whole",#N/A,FALSE,"7714";"whole",#N/A,FALSE,"7729";"whole",#N/A,FALSE,"7730";"whole",#N/A,FALSE,"7731";"whole",#N/A,FALSE,"7736";"whole",#N/A,FALSE,"7737";"whole",#N/A,FALSE,"7738";"whole",#N/A,FALSE,"7743";"Whole",#N/A,FALSE,"7740";"whole",#N/A,FALSE,"7744";"whole",#N/A,FALSE,"7745"}</definedName>
    <definedName name="____al1" localSheetId="9" hidden="1">{"sheet a",#N/A,FALSE,"A";"sheet b 1",#N/A,FALSE,"B";"sheet b 2",#N/A,FALSE,"B"}</definedName>
    <definedName name="____al1" localSheetId="10" hidden="1">{"sheet a",#N/A,FALSE,"A";"sheet b 1",#N/A,FALSE,"B";"sheet b 2",#N/A,FALSE,"B"}</definedName>
    <definedName name="____al1" localSheetId="11" hidden="1">{"sheet a",#N/A,FALSE,"A";"sheet b 1",#N/A,FALSE,"B";"sheet b 2",#N/A,FALSE,"B"}</definedName>
    <definedName name="____al1" hidden="1">{"sheet a",#N/A,FALSE,"A";"sheet b 1",#N/A,FALSE,"B";"sheet b 2",#N/A,FALSE,"B"}</definedName>
    <definedName name="____b1" localSheetId="9" hidden="1">{"Chart 1",#N/A,FALSE,"Run Rate";"Chart 2",#N/A,FALSE,"Run Rate (2)"}</definedName>
    <definedName name="____b1" localSheetId="10" hidden="1">{"Chart 1",#N/A,FALSE,"Run Rate";"Chart 2",#N/A,FALSE,"Run Rate (2)"}</definedName>
    <definedName name="____b1" localSheetId="11" hidden="1">{"Chart 1",#N/A,FALSE,"Run Rate";"Chart 2",#N/A,FALSE,"Run Rate (2)"}</definedName>
    <definedName name="____b1" hidden="1">{"Chart 1",#N/A,FALSE,"Run Rate";"Chart 2",#N/A,FALSE,"Run Rate (2)"}</definedName>
    <definedName name="____c">#REF!</definedName>
    <definedName name="____ccr1" localSheetId="8" hidden="1">{#N/A,#N/A,TRUE,"Cover";#N/A,#N/A,TRUE,"Conts";#N/A,#N/A,TRUE,"VOS";#N/A,#N/A,TRUE,"Warrington";#N/A,#N/A,TRUE,"Widnes"}</definedName>
    <definedName name="____ccr1" localSheetId="3" hidden="1">{#N/A,#N/A,TRUE,"Cover";#N/A,#N/A,TRUE,"Conts";#N/A,#N/A,TRUE,"VOS";#N/A,#N/A,TRUE,"Warrington";#N/A,#N/A,TRUE,"Widnes"}</definedName>
    <definedName name="____ccr1" localSheetId="9" hidden="1">{#N/A,#N/A,TRUE,"Cover";#N/A,#N/A,TRUE,"Conts";#N/A,#N/A,TRUE,"VOS";#N/A,#N/A,TRUE,"Warrington";#N/A,#N/A,TRUE,"Widnes"}</definedName>
    <definedName name="____ccr1" localSheetId="10" hidden="1">{#N/A,#N/A,TRUE,"Cover";#N/A,#N/A,TRUE,"Conts";#N/A,#N/A,TRUE,"VOS";#N/A,#N/A,TRUE,"Warrington";#N/A,#N/A,TRUE,"Widnes"}</definedName>
    <definedName name="____ccr1" localSheetId="11" hidden="1">{#N/A,#N/A,TRUE,"Cover";#N/A,#N/A,TRUE,"Conts";#N/A,#N/A,TRUE,"VOS";#N/A,#N/A,TRUE,"Warrington";#N/A,#N/A,TRUE,"Widnes"}</definedName>
    <definedName name="____ccr1" localSheetId="0" hidden="1">{#N/A,#N/A,TRUE,"Cover";#N/A,#N/A,TRUE,"Conts";#N/A,#N/A,TRUE,"VOS";#N/A,#N/A,TRUE,"Warrington";#N/A,#N/A,TRUE,"Widnes"}</definedName>
    <definedName name="____ccr1" hidden="1">{#N/A,#N/A,TRUE,"Cover";#N/A,#N/A,TRUE,"Conts";#N/A,#N/A,TRUE,"VOS";#N/A,#N/A,TRUE,"Warrington";#N/A,#N/A,TRUE,"Widnes"}</definedName>
    <definedName name="____cla1">#REF!</definedName>
    <definedName name="____DCF1" localSheetId="9" hidden="1">{#N/A,#N/A,FALSE,"Operations";#N/A,#N/A,FALSE,"Financials"}</definedName>
    <definedName name="____DCF1" localSheetId="10" hidden="1">{#N/A,#N/A,FALSE,"Operations";#N/A,#N/A,FALSE,"Financials"}</definedName>
    <definedName name="____DCF1" localSheetId="11" hidden="1">{#N/A,#N/A,FALSE,"Operations";#N/A,#N/A,FALSE,"Financials"}</definedName>
    <definedName name="____DCF1" hidden="1">{#N/A,#N/A,FALSE,"Operations";#N/A,#N/A,FALSE,"Financials"}</definedName>
    <definedName name="____dfd1" localSheetId="9" hidden="1">{"comp1",#N/A,FALSE,"COMPS";"footnotes",#N/A,FALSE,"COMPS"}</definedName>
    <definedName name="____dfd1" localSheetId="10" hidden="1">{"comp1",#N/A,FALSE,"COMPS";"footnotes",#N/A,FALSE,"COMPS"}</definedName>
    <definedName name="____dfd1" localSheetId="11" hidden="1">{"comp1",#N/A,FALSE,"COMPS";"footnotes",#N/A,FALSE,"COMPS"}</definedName>
    <definedName name="____dfd1" hidden="1">{"comp1",#N/A,FALSE,"COMPS";"footnotes",#N/A,FALSE,"COMPS"}</definedName>
    <definedName name="____Div10">#REF!</definedName>
    <definedName name="____Div11">#REF!</definedName>
    <definedName name="____edp1" localSheetId="9" hidden="1">{"assumption 50 50",#N/A,TRUE,"Merger";"has gets cash",#N/A,TRUE,"Merger";"accretion dilution",#N/A,TRUE,"Merger";"comparison credit stats",#N/A,TRUE,"Merger";"pf credit stats",#N/A,TRUE,"Merger";"pf sheets",#N/A,TRUE,"Merger"}</definedName>
    <definedName name="____edp1" localSheetId="10" hidden="1">{"assumption 50 50",#N/A,TRUE,"Merger";"has gets cash",#N/A,TRUE,"Merger";"accretion dilution",#N/A,TRUE,"Merger";"comparison credit stats",#N/A,TRUE,"Merger";"pf credit stats",#N/A,TRUE,"Merger";"pf sheets",#N/A,TRUE,"Merger"}</definedName>
    <definedName name="____edp1" localSheetId="11" hidden="1">{"assumption 50 50",#N/A,TRUE,"Merger";"has gets cash",#N/A,TRUE,"Merger";"accretion dilution",#N/A,TRUE,"Merger";"comparison credit stats",#N/A,TRUE,"Merger";"pf credit stats",#N/A,TRUE,"Merger";"pf sheets",#N/A,TRUE,"Merger"}</definedName>
    <definedName name="____edp1" hidden="1">{"assumption 50 50",#N/A,TRUE,"Merger";"has gets cash",#N/A,TRUE,"Merger";"accretion dilution",#N/A,TRUE,"Merger";"comparison credit stats",#N/A,TRUE,"Merger";"pf credit stats",#N/A,TRUE,"Merger";"pf sheets",#N/A,TRUE,"Merger"}</definedName>
    <definedName name="____eyr1" localSheetId="9" hidden="1">{"hiden",#N/A,FALSE,"14";"hidden",#N/A,FALSE,"16";"hidden",#N/A,FALSE,"18";"hidden",#N/A,FALSE,"20"}</definedName>
    <definedName name="____eyr1" localSheetId="10" hidden="1">{"hiden",#N/A,FALSE,"14";"hidden",#N/A,FALSE,"16";"hidden",#N/A,FALSE,"18";"hidden",#N/A,FALSE,"20"}</definedName>
    <definedName name="____eyr1" localSheetId="11" hidden="1">{"hiden",#N/A,FALSE,"14";"hidden",#N/A,FALSE,"16";"hidden",#N/A,FALSE,"18";"hidden",#N/A,FALSE,"20"}</definedName>
    <definedName name="____eyr1" hidden="1">{"hiden",#N/A,FALSE,"14";"hidden",#N/A,FALSE,"16";"hidden",#N/A,FALSE,"18";"hidden",#N/A,FALSE,"20"}</definedName>
    <definedName name="____fds2" localSheetId="9" hidden="1">{"comps",#N/A,FALSE,"comps";"notes",#N/A,FALSE,"comps"}</definedName>
    <definedName name="____fds2" localSheetId="10" hidden="1">{"comps",#N/A,FALSE,"comps";"notes",#N/A,FALSE,"comps"}</definedName>
    <definedName name="____fds2" localSheetId="11" hidden="1">{"comps",#N/A,FALSE,"comps";"notes",#N/A,FALSE,"comps"}</definedName>
    <definedName name="____fds2" hidden="1">{"comps",#N/A,FALSE,"comps";"notes",#N/A,FALSE,"comps"}</definedName>
    <definedName name="____ggf1" localSheetId="9" hidden="1">{"comps",#N/A,FALSE,"comps";"notes",#N/A,FALSE,"comps"}</definedName>
    <definedName name="____ggf1" localSheetId="10" hidden="1">{"comps",#N/A,FALSE,"comps";"notes",#N/A,FALSE,"comps"}</definedName>
    <definedName name="____ggf1" localSheetId="11" hidden="1">{"comps",#N/A,FALSE,"comps";"notes",#N/A,FALSE,"comps"}</definedName>
    <definedName name="____ggf1" hidden="1">{"comps",#N/A,FALSE,"comps";"notes",#N/A,FALSE,"comps"}</definedName>
    <definedName name="____GGO1">#REF!</definedName>
    <definedName name="____GGO2">#REF!</definedName>
    <definedName name="____GGO3">#REF!</definedName>
    <definedName name="____GGO4">#REF!</definedName>
    <definedName name="____GGO5">#REF!</definedName>
    <definedName name="____GGO6">#REF!</definedName>
    <definedName name="____kol1" localSheetId="9" hidden="1">{"away stand alones",#N/A,FALSE,"Target"}</definedName>
    <definedName name="____kol1" localSheetId="10" hidden="1">{"away stand alones",#N/A,FALSE,"Target"}</definedName>
    <definedName name="____kol1" localSheetId="11" hidden="1">{"away stand alones",#N/A,FALSE,"Target"}</definedName>
    <definedName name="____kol1" hidden="1">{"away stand alones",#N/A,FALSE,"Target"}</definedName>
    <definedName name="____ok1" localSheetId="9"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ok1" localSheetId="10"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ok1" localSheetId="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ok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ok10" localSheetId="9" hidden="1">{#N/A,#N/A,FALSE,"Calc";#N/A,#N/A,FALSE,"Sensitivity";#N/A,#N/A,FALSE,"LT Earn.Dil.";#N/A,#N/A,FALSE,"Dil. AVP"}</definedName>
    <definedName name="____ok10" localSheetId="10" hidden="1">{#N/A,#N/A,FALSE,"Calc";#N/A,#N/A,FALSE,"Sensitivity";#N/A,#N/A,FALSE,"LT Earn.Dil.";#N/A,#N/A,FALSE,"Dil. AVP"}</definedName>
    <definedName name="____ok10" localSheetId="11" hidden="1">{#N/A,#N/A,FALSE,"Calc";#N/A,#N/A,FALSE,"Sensitivity";#N/A,#N/A,FALSE,"LT Earn.Dil.";#N/A,#N/A,FALSE,"Dil. AVP"}</definedName>
    <definedName name="____ok10" hidden="1">{#N/A,#N/A,FALSE,"Calc";#N/A,#N/A,FALSE,"Sensitivity";#N/A,#N/A,FALSE,"LT Earn.Dil.";#N/A,#N/A,FALSE,"Dil. AVP"}</definedName>
    <definedName name="____ok11" localSheetId="9"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ok11" localSheetId="10"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ok11" localSheetId="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ok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oku1" localSheetId="9" hidden="1">{"equity comps",#N/A,FALSE,"CS Comps";"equity comps",#N/A,FALSE,"PS Comps";"equity comps",#N/A,FALSE,"GIC_Comps";"equity comps",#N/A,FALSE,"GIC2_Comps";"debt comps",#N/A,FALSE,"CS Comps";"debt comps",#N/A,FALSE,"PS Comps";"debt comps",#N/A,FALSE,"GIC_Comps";"debt comps",#N/A,FALSE,"GIC2_Comps"}</definedName>
    <definedName name="____oku1" localSheetId="10" hidden="1">{"equity comps",#N/A,FALSE,"CS Comps";"equity comps",#N/A,FALSE,"PS Comps";"equity comps",#N/A,FALSE,"GIC_Comps";"equity comps",#N/A,FALSE,"GIC2_Comps";"debt comps",#N/A,FALSE,"CS Comps";"debt comps",#N/A,FALSE,"PS Comps";"debt comps",#N/A,FALSE,"GIC_Comps";"debt comps",#N/A,FALSE,"GIC2_Comps"}</definedName>
    <definedName name="____oku1" localSheetId="11" hidden="1">{"equity comps",#N/A,FALSE,"CS Comps";"equity comps",#N/A,FALSE,"PS Comps";"equity comps",#N/A,FALSE,"GIC_Comps";"equity comps",#N/A,FALSE,"GIC2_Comps";"debt comps",#N/A,FALSE,"CS Comps";"debt comps",#N/A,FALSE,"PS Comps";"debt comps",#N/A,FALSE,"GIC_Comps";"debt comps",#N/A,FALSE,"GIC2_Comps"}</definedName>
    <definedName name="____oku1" hidden="1">{"equity comps",#N/A,FALSE,"CS Comps";"equity comps",#N/A,FALSE,"PS Comps";"equity comps",#N/A,FALSE,"GIC_Comps";"equity comps",#N/A,FALSE,"GIC2_Comps";"debt comps",#N/A,FALSE,"CS Comps";"debt comps",#N/A,FALSE,"PS Comps";"debt comps",#N/A,FALSE,"GIC_Comps";"debt comps",#N/A,FALSE,"GIC2_Comps"}</definedName>
    <definedName name="____paq38">#REF!</definedName>
    <definedName name="____paq50">#REF!</definedName>
    <definedName name="____paq82">#REF!</definedName>
    <definedName name="____ph1">#REF!</definedName>
    <definedName name="____po1" localSheetId="9" hidden="1">{#N/A,#N/A,FALSE,"Calc";#N/A,#N/A,FALSE,"Sensitivity";#N/A,#N/A,FALSE,"LT Earn.Dil.";#N/A,#N/A,FALSE,"Dil. AVP"}</definedName>
    <definedName name="____po1" localSheetId="10" hidden="1">{#N/A,#N/A,FALSE,"Calc";#N/A,#N/A,FALSE,"Sensitivity";#N/A,#N/A,FALSE,"LT Earn.Dil.";#N/A,#N/A,FALSE,"Dil. AVP"}</definedName>
    <definedName name="____po1" localSheetId="11" hidden="1">{#N/A,#N/A,FALSE,"Calc";#N/A,#N/A,FALSE,"Sensitivity";#N/A,#N/A,FALSE,"LT Earn.Dil.";#N/A,#N/A,FALSE,"Dil. AVP"}</definedName>
    <definedName name="____po1" hidden="1">{#N/A,#N/A,FALSE,"Calc";#N/A,#N/A,FALSE,"Sensitivity";#N/A,#N/A,FALSE,"LT Earn.Dil.";#N/A,#N/A,FALSE,"Dil. AVP"}</definedName>
    <definedName name="____poi1" localSheetId="9" hidden="1">{"assumption 50 50",#N/A,TRUE,"Merger";"has gets cash",#N/A,TRUE,"Merger";"accretion dilution",#N/A,TRUE,"Merger";"comparison credit stats",#N/A,TRUE,"Merger";"pf credit stats",#N/A,TRUE,"Merger";"pf sheets",#N/A,TRUE,"Merger"}</definedName>
    <definedName name="____poi1" localSheetId="10" hidden="1">{"assumption 50 50",#N/A,TRUE,"Merger";"has gets cash",#N/A,TRUE,"Merger";"accretion dilution",#N/A,TRUE,"Merger";"comparison credit stats",#N/A,TRUE,"Merger";"pf credit stats",#N/A,TRUE,"Merger";"pf sheets",#N/A,TRUE,"Merger"}</definedName>
    <definedName name="____poi1" localSheetId="11" hidden="1">{"assumption 50 50",#N/A,TRUE,"Merger";"has gets cash",#N/A,TRUE,"Merger";"accretion dilution",#N/A,TRUE,"Merger";"comparison credit stats",#N/A,TRUE,"Merger";"pf credit stats",#N/A,TRUE,"Merger";"pf sheets",#N/A,TRUE,"Merger"}</definedName>
    <definedName name="____poi1" hidden="1">{"assumption 50 50",#N/A,TRUE,"Merger";"has gets cash",#N/A,TRUE,"Merger";"accretion dilution",#N/A,TRUE,"Merger";"comparison credit stats",#N/A,TRUE,"Merger";"pf credit stats",#N/A,TRUE,"Merger";"pf sheets",#N/A,TRUE,"Merger"}</definedName>
    <definedName name="____R">#REF!</definedName>
    <definedName name="____res1" localSheetId="8">#REF!</definedName>
    <definedName name="____res1" localSheetId="3">#REF!</definedName>
    <definedName name="____res1" localSheetId="9">#REF!</definedName>
    <definedName name="____res1" localSheetId="10">#REF!</definedName>
    <definedName name="____res1" localSheetId="11">#REF!</definedName>
    <definedName name="____res1" localSheetId="0">#REF!</definedName>
    <definedName name="____res1">[1]Sheet7!#REF!</definedName>
    <definedName name="____rty1" localSheetId="9" hidden="1">{#N/A,#N/A,TRUE,"Pro Forma";#N/A,#N/A,TRUE,"PF_Bal";#N/A,#N/A,TRUE,"PF_INC";#N/A,#N/A,TRUE,"CBE";#N/A,#N/A,TRUE,"SWK"}</definedName>
    <definedName name="____rty1" localSheetId="10" hidden="1">{#N/A,#N/A,TRUE,"Pro Forma";#N/A,#N/A,TRUE,"PF_Bal";#N/A,#N/A,TRUE,"PF_INC";#N/A,#N/A,TRUE,"CBE";#N/A,#N/A,TRUE,"SWK"}</definedName>
    <definedName name="____rty1" localSheetId="11" hidden="1">{#N/A,#N/A,TRUE,"Pro Forma";#N/A,#N/A,TRUE,"PF_Bal";#N/A,#N/A,TRUE,"PF_INC";#N/A,#N/A,TRUE,"CBE";#N/A,#N/A,TRUE,"SWK"}</definedName>
    <definedName name="____rty1" hidden="1">{#N/A,#N/A,TRUE,"Pro Forma";#N/A,#N/A,TRUE,"PF_Bal";#N/A,#N/A,TRUE,"PF_INC";#N/A,#N/A,TRUE,"CBE";#N/A,#N/A,TRUE,"SWK"}</definedName>
    <definedName name="____sft2" localSheetId="8">#REF!</definedName>
    <definedName name="____sft2" localSheetId="3">#REF!</definedName>
    <definedName name="____sft2" localSheetId="9">#REF!</definedName>
    <definedName name="____sft2" localSheetId="10">#REF!</definedName>
    <definedName name="____sft2" localSheetId="11">#REF!</definedName>
    <definedName name="____sft2" localSheetId="0">#REF!</definedName>
    <definedName name="____sft2">[1]Sheet1!$Q$3</definedName>
    <definedName name="____W.O.R.K.B.O.O.K..C.O.N.T.E.N.T.S____" localSheetId="3">#REF!</definedName>
    <definedName name="____W.O.R.K.B.O.O.K..C.O.N.T.E.N.T.S____" localSheetId="0">#REF!</definedName>
    <definedName name="____W.O.R.K.B.O.O.K..C.O.N.T.E.N.T.S____">#REF!</definedName>
    <definedName name="____w32"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_w32"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_w32"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_w3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_w33" localSheetId="9" hidden="1">{"whole",#N/A,FALSE,"Gen_Dist_Act_Bud";"whole",#N/A,FALSE,"Gen_Dist_T3months";"whole",#N/A,FALSE,"GD_PerP";"whole",#N/A,FALSE,"HR Dist'n"}</definedName>
    <definedName name="____w33" localSheetId="10" hidden="1">{"whole",#N/A,FALSE,"Gen_Dist_Act_Bud";"whole",#N/A,FALSE,"Gen_Dist_T3months";"whole",#N/A,FALSE,"GD_PerP";"whole",#N/A,FALSE,"HR Dist'n"}</definedName>
    <definedName name="____w33" localSheetId="11" hidden="1">{"whole",#N/A,FALSE,"Gen_Dist_Act_Bud";"whole",#N/A,FALSE,"Gen_Dist_T3months";"whole",#N/A,FALSE,"GD_PerP";"whole",#N/A,FALSE,"HR Dist'n"}</definedName>
    <definedName name="____w33" hidden="1">{"whole",#N/A,FALSE,"Gen_Dist_Act_Bud";"whole",#N/A,FALSE,"Gen_Dist_T3months";"whole",#N/A,FALSE,"GD_PerP";"whole",#N/A,FALSE,"HR Dist'n"}</definedName>
    <definedName name="____wrn2" localSheetId="9" hidden="1">{"casespecific",#N/A,FALSE,"Assumptions"}</definedName>
    <definedName name="____wrn2" localSheetId="10" hidden="1">{"casespecific",#N/A,FALSE,"Assumptions"}</definedName>
    <definedName name="____wrn2" localSheetId="11" hidden="1">{"casespecific",#N/A,FALSE,"Assumptions"}</definedName>
    <definedName name="____wrn2" hidden="1">{"casespecific",#N/A,FALSE,"Assumptions"}</definedName>
    <definedName name="____wrn3" localSheetId="9" hidden="1">{"comps",#N/A,FALSE,"comps";"notes",#N/A,FALSE,"comps"}</definedName>
    <definedName name="____wrn3" localSheetId="10" hidden="1">{"comps",#N/A,FALSE,"comps";"notes",#N/A,FALSE,"comps"}</definedName>
    <definedName name="____wrn3" localSheetId="11" hidden="1">{"comps",#N/A,FALSE,"comps";"notes",#N/A,FALSE,"comps"}</definedName>
    <definedName name="____wrn3" hidden="1">{"comps",#N/A,FALSE,"comps";"notes",#N/A,FALSE,"comps"}</definedName>
    <definedName name="____wrn4" localSheetId="9" hidden="1">{"general",#N/A,FALSE,"Assumptions"}</definedName>
    <definedName name="____wrn4" localSheetId="10" hidden="1">{"general",#N/A,FALSE,"Assumptions"}</definedName>
    <definedName name="____wrn4" localSheetId="11" hidden="1">{"general",#N/A,FALSE,"Assumptions"}</definedName>
    <definedName name="____wrn4" hidden="1">{"general",#N/A,FALSE,"Assumptions"}</definedName>
    <definedName name="____x3" localSheetId="9" hidden="1">{"whole",#N/A,FALSE,"Gen_Dist_Act_Bud";"whole",#N/A,FALSE,"Gen_Dist_T3months";"whole",#N/A,FALSE,"GD_PerP";"whole",#N/A,FALSE,"HR_Dist";"whole",#N/A,FALSE,"CS_DIST_ActvsBud";"whole",#N/A,FALSE,"CS_DIST_SUM_trail3mo";"whole",#N/A,FALSE,"ITG_act_Bud";"whole",#N/A,FALSE,"ITG_T3Mo"}</definedName>
    <definedName name="____x3" localSheetId="10" hidden="1">{"whole",#N/A,FALSE,"Gen_Dist_Act_Bud";"whole",#N/A,FALSE,"Gen_Dist_T3months";"whole",#N/A,FALSE,"GD_PerP";"whole",#N/A,FALSE,"HR_Dist";"whole",#N/A,FALSE,"CS_DIST_ActvsBud";"whole",#N/A,FALSE,"CS_DIST_SUM_trail3mo";"whole",#N/A,FALSE,"ITG_act_Bud";"whole",#N/A,FALSE,"ITG_T3Mo"}</definedName>
    <definedName name="____x3" localSheetId="11" hidden="1">{"whole",#N/A,FALSE,"Gen_Dist_Act_Bud";"whole",#N/A,FALSE,"Gen_Dist_T3months";"whole",#N/A,FALSE,"GD_PerP";"whole",#N/A,FALSE,"HR_Dist";"whole",#N/A,FALSE,"CS_DIST_ActvsBud";"whole",#N/A,FALSE,"CS_DIST_SUM_trail3mo";"whole",#N/A,FALSE,"ITG_act_Bud";"whole",#N/A,FALSE,"ITG_T3Mo"}</definedName>
    <definedName name="____x3" hidden="1">{"whole",#N/A,FALSE,"Gen_Dist_Act_Bud";"whole",#N/A,FALSE,"Gen_Dist_T3months";"whole",#N/A,FALSE,"GD_PerP";"whole",#N/A,FALSE,"HR_Dist";"whole",#N/A,FALSE,"CS_DIST_ActvsBud";"whole",#N/A,FALSE,"CS_DIST_SUM_trail3mo";"whole",#N/A,FALSE,"ITG_act_Bud";"whole",#N/A,FALSE,"ITG_T3Mo"}</definedName>
    <definedName name="___041811">#REF!</definedName>
    <definedName name="___a1" localSheetId="9" hidden="1">{"whole",#N/A,FALSE,"6701";"whole",#N/A,FALSE,"6702";"whole",#N/A,FALSE,"7710";"whole",#N/A,FALSE,"7714";"whole",#N/A,FALSE,"7729";"whole",#N/A,FALSE,"7730";"whole",#N/A,FALSE,"7731";"whole",#N/A,FALSE,"7736";"whole",#N/A,FALSE,"7737";"whole",#N/A,FALSE,"7738";"whole",#N/A,FALSE,"7743";"Whole",#N/A,FALSE,"7740";"whole",#N/A,FALSE,"7744";"whole",#N/A,FALSE,"7745"}</definedName>
    <definedName name="___a1" localSheetId="10" hidden="1">{"whole",#N/A,FALSE,"6701";"whole",#N/A,FALSE,"6702";"whole",#N/A,FALSE,"7710";"whole",#N/A,FALSE,"7714";"whole",#N/A,FALSE,"7729";"whole",#N/A,FALSE,"7730";"whole",#N/A,FALSE,"7731";"whole",#N/A,FALSE,"7736";"whole",#N/A,FALSE,"7737";"whole",#N/A,FALSE,"7738";"whole",#N/A,FALSE,"7743";"Whole",#N/A,FALSE,"7740";"whole",#N/A,FALSE,"7744";"whole",#N/A,FALSE,"7745"}</definedName>
    <definedName name="___a1" localSheetId="11" hidden="1">{"whole",#N/A,FALSE,"6701";"whole",#N/A,FALSE,"6702";"whole",#N/A,FALSE,"7710";"whole",#N/A,FALSE,"7714";"whole",#N/A,FALSE,"7729";"whole",#N/A,FALSE,"7730";"whole",#N/A,FALSE,"7731";"whole",#N/A,FALSE,"7736";"whole",#N/A,FALSE,"7737";"whole",#N/A,FALSE,"7738";"whole",#N/A,FALSE,"7743";"Whole",#N/A,FALSE,"7740";"whole",#N/A,FALSE,"7744";"whole",#N/A,FALSE,"7745"}</definedName>
    <definedName name="___a1" hidden="1">{"whole",#N/A,FALSE,"6701";"whole",#N/A,FALSE,"6702";"whole",#N/A,FALSE,"7710";"whole",#N/A,FALSE,"7714";"whole",#N/A,FALSE,"7729";"whole",#N/A,FALSE,"7730";"whole",#N/A,FALSE,"7731";"whole",#N/A,FALSE,"7736";"whole",#N/A,FALSE,"7737";"whole",#N/A,FALSE,"7738";"whole",#N/A,FALSE,"7743";"Whole",#N/A,FALSE,"7740";"whole",#N/A,FALSE,"7744";"whole",#N/A,FALSE,"7745"}</definedName>
    <definedName name="___a2" localSheetId="9" hidden="1">{"whole",#N/A,FALSE,"6701";"whole",#N/A,FALSE,"6702";"whole",#N/A,FALSE,"7710";"whole",#N/A,FALSE,"7714";"whole",#N/A,FALSE,"7729";"whole",#N/A,FALSE,"7730";"whole",#N/A,FALSE,"7731";"whole",#N/A,FALSE,"7736";"whole",#N/A,FALSE,"7737";"whole",#N/A,FALSE,"7738";"whole",#N/A,FALSE,"7743";"Whole",#N/A,FALSE,"7740";"whole",#N/A,FALSE,"7744";"whole",#N/A,FALSE,"7745"}</definedName>
    <definedName name="___a2" localSheetId="10" hidden="1">{"whole",#N/A,FALSE,"6701";"whole",#N/A,FALSE,"6702";"whole",#N/A,FALSE,"7710";"whole",#N/A,FALSE,"7714";"whole",#N/A,FALSE,"7729";"whole",#N/A,FALSE,"7730";"whole",#N/A,FALSE,"7731";"whole",#N/A,FALSE,"7736";"whole",#N/A,FALSE,"7737";"whole",#N/A,FALSE,"7738";"whole",#N/A,FALSE,"7743";"Whole",#N/A,FALSE,"7740";"whole",#N/A,FALSE,"7744";"whole",#N/A,FALSE,"7745"}</definedName>
    <definedName name="___a2" localSheetId="11" hidden="1">{"whole",#N/A,FALSE,"6701";"whole",#N/A,FALSE,"6702";"whole",#N/A,FALSE,"7710";"whole",#N/A,FALSE,"7714";"whole",#N/A,FALSE,"7729";"whole",#N/A,FALSE,"7730";"whole",#N/A,FALSE,"7731";"whole",#N/A,FALSE,"7736";"whole",#N/A,FALSE,"7737";"whole",#N/A,FALSE,"7738";"whole",#N/A,FALSE,"7743";"Whole",#N/A,FALSE,"7740";"whole",#N/A,FALSE,"7744";"whole",#N/A,FALSE,"7745"}</definedName>
    <definedName name="___a2" hidden="1">{"whole",#N/A,FALSE,"6701";"whole",#N/A,FALSE,"6702";"whole",#N/A,FALSE,"7710";"whole",#N/A,FALSE,"7714";"whole",#N/A,FALSE,"7729";"whole",#N/A,FALSE,"7730";"whole",#N/A,FALSE,"7731";"whole",#N/A,FALSE,"7736";"whole",#N/A,FALSE,"7737";"whole",#N/A,FALSE,"7738";"whole",#N/A,FALSE,"7743";"Whole",#N/A,FALSE,"7740";"whole",#N/A,FALSE,"7744";"whole",#N/A,FALSE,"7745"}</definedName>
    <definedName name="___a3"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a3"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a3"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a3"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a4" localSheetId="9" hidden="1">{"whole",#N/A,FALSE,"Gen_Dist_Act_Bud";"whole",#N/A,FALSE,"Gen_Dist_T3months";"whole",#N/A,FALSE,"GD_PerP";"whole",#N/A,FALSE,"HR Dist'n"}</definedName>
    <definedName name="___a4" localSheetId="10" hidden="1">{"whole",#N/A,FALSE,"Gen_Dist_Act_Bud";"whole",#N/A,FALSE,"Gen_Dist_T3months";"whole",#N/A,FALSE,"GD_PerP";"whole",#N/A,FALSE,"HR Dist'n"}</definedName>
    <definedName name="___a4" localSheetId="11" hidden="1">{"whole",#N/A,FALSE,"Gen_Dist_Act_Bud";"whole",#N/A,FALSE,"Gen_Dist_T3months";"whole",#N/A,FALSE,"GD_PerP";"whole",#N/A,FALSE,"HR Dist'n"}</definedName>
    <definedName name="___a4" hidden="1">{"whole",#N/A,FALSE,"Gen_Dist_Act_Bud";"whole",#N/A,FALSE,"Gen_Dist_T3months";"whole",#N/A,FALSE,"GD_PerP";"whole",#N/A,FALSE,"HR Dist'n"}</definedName>
    <definedName name="___a5" localSheetId="9"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__a5" localSheetId="10"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__a5" localSheetId="1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__a5"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__a6" localSheetId="9" hidden="1">{"whole",#N/A,FALSE,"CS HC";"whole",#N/A,FALSE,"CS_ACTvsBud";"whole",#N/A,FALSE,"CSTrail3mo";"whole",#N/A,FALSE,"CS Cost Per Head ";"whole",#N/A,FALSE,"CS CPH YTD"}</definedName>
    <definedName name="___a6" localSheetId="10" hidden="1">{"whole",#N/A,FALSE,"CS HC";"whole",#N/A,FALSE,"CS_ACTvsBud";"whole",#N/A,FALSE,"CSTrail3mo";"whole",#N/A,FALSE,"CS Cost Per Head ";"whole",#N/A,FALSE,"CS CPH YTD"}</definedName>
    <definedName name="___a6" localSheetId="11" hidden="1">{"whole",#N/A,FALSE,"CS HC";"whole",#N/A,FALSE,"CS_ACTvsBud";"whole",#N/A,FALSE,"CSTrail3mo";"whole",#N/A,FALSE,"CS Cost Per Head ";"whole",#N/A,FALSE,"CS CPH YTD"}</definedName>
    <definedName name="___a6" hidden="1">{"whole",#N/A,FALSE,"CS HC";"whole",#N/A,FALSE,"CS_ACTvsBud";"whole",#N/A,FALSE,"CSTrail3mo";"whole",#N/A,FALSE,"CS Cost Per Head ";"whole",#N/A,FALSE,"CS CPH YTD"}</definedName>
    <definedName name="___a7" localSheetId="9" hidden="1">{"whole",#N/A,FALSE,"CS FIN Sum For Rox";"whole",#N/A,FALSE,"Gen_Dist_Act_Bud";"whole",#N/A,FALSE,"Gen_Dist_T3months";"whole",#N/A,FALSE,"GD_PerP";"whole",#N/A,FALSE,"CS_DIST_ActvsBud";"whole",#N/A,FALSE,"CS_DIST_SUM_trail3mo"}</definedName>
    <definedName name="___a7" localSheetId="10" hidden="1">{"whole",#N/A,FALSE,"CS FIN Sum For Rox";"whole",#N/A,FALSE,"Gen_Dist_Act_Bud";"whole",#N/A,FALSE,"Gen_Dist_T3months";"whole",#N/A,FALSE,"GD_PerP";"whole",#N/A,FALSE,"CS_DIST_ActvsBud";"whole",#N/A,FALSE,"CS_DIST_SUM_trail3mo"}</definedName>
    <definedName name="___a7" localSheetId="11" hidden="1">{"whole",#N/A,FALSE,"CS FIN Sum For Rox";"whole",#N/A,FALSE,"Gen_Dist_Act_Bud";"whole",#N/A,FALSE,"Gen_Dist_T3months";"whole",#N/A,FALSE,"GD_PerP";"whole",#N/A,FALSE,"CS_DIST_ActvsBud";"whole",#N/A,FALSE,"CS_DIST_SUM_trail3mo"}</definedName>
    <definedName name="___a7" hidden="1">{"whole",#N/A,FALSE,"CS FIN Sum For Rox";"whole",#N/A,FALSE,"Gen_Dist_Act_Bud";"whole",#N/A,FALSE,"Gen_Dist_T3months";"whole",#N/A,FALSE,"GD_PerP";"whole",#N/A,FALSE,"CS_DIST_ActvsBud";"whole",#N/A,FALSE,"CS_DIST_SUM_trail3mo"}</definedName>
    <definedName name="___a9" localSheetId="9"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__a9" localSheetId="10"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__a9" localSheetId="1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__a9"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__aa1" localSheetId="9" hidden="1">{"whole",#N/A,FALSE,"6701";"whole",#N/A,FALSE,"6702";"whole",#N/A,FALSE,"7710";"whole",#N/A,FALSE,"7714";"whole",#N/A,FALSE,"7729";"whole",#N/A,FALSE,"7730";"whole",#N/A,FALSE,"7731";"whole",#N/A,FALSE,"7736";"whole",#N/A,FALSE,"7737";"whole",#N/A,FALSE,"7738";"whole",#N/A,FALSE,"7743";"Whole",#N/A,FALSE,"7740";"whole",#N/A,FALSE,"7744";"whole",#N/A,FALSE,"7745"}</definedName>
    <definedName name="___aa1" localSheetId="10" hidden="1">{"whole",#N/A,FALSE,"6701";"whole",#N/A,FALSE,"6702";"whole",#N/A,FALSE,"7710";"whole",#N/A,FALSE,"7714";"whole",#N/A,FALSE,"7729";"whole",#N/A,FALSE,"7730";"whole",#N/A,FALSE,"7731";"whole",#N/A,FALSE,"7736";"whole",#N/A,FALSE,"7737";"whole",#N/A,FALSE,"7738";"whole",#N/A,FALSE,"7743";"Whole",#N/A,FALSE,"7740";"whole",#N/A,FALSE,"7744";"whole",#N/A,FALSE,"7745"}</definedName>
    <definedName name="___aa1" localSheetId="11" hidden="1">{"whole",#N/A,FALSE,"6701";"whole",#N/A,FALSE,"6702";"whole",#N/A,FALSE,"7710";"whole",#N/A,FALSE,"7714";"whole",#N/A,FALSE,"7729";"whole",#N/A,FALSE,"7730";"whole",#N/A,FALSE,"7731";"whole",#N/A,FALSE,"7736";"whole",#N/A,FALSE,"7737";"whole",#N/A,FALSE,"7738";"whole",#N/A,FALSE,"7743";"Whole",#N/A,FALSE,"7740";"whole",#N/A,FALSE,"7744";"whole",#N/A,FALSE,"7745"}</definedName>
    <definedName name="___aa1" hidden="1">{"whole",#N/A,FALSE,"6701";"whole",#N/A,FALSE,"6702";"whole",#N/A,FALSE,"7710";"whole",#N/A,FALSE,"7714";"whole",#N/A,FALSE,"7729";"whole",#N/A,FALSE,"7730";"whole",#N/A,FALSE,"7731";"whole",#N/A,FALSE,"7736";"whole",#N/A,FALSE,"7737";"whole",#N/A,FALSE,"7738";"whole",#N/A,FALSE,"7743";"Whole",#N/A,FALSE,"7740";"whole",#N/A,FALSE,"7744";"whole",#N/A,FALSE,"7745"}</definedName>
    <definedName name="___aaa1"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aaa1"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aaa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aaa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aaa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aaa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aaa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aaa111299"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aaa111299"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aaa111299"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aaa11129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ab1" localSheetId="9" hidden="1">{#N/A,#N/A,TRUE,"Pro Forma";#N/A,#N/A,TRUE,"PF_Bal";#N/A,#N/A,TRUE,"PF_INC";#N/A,#N/A,TRUE,"CBE";#N/A,#N/A,TRUE,"SWK"}</definedName>
    <definedName name="___ab1" localSheetId="10" hidden="1">{#N/A,#N/A,TRUE,"Pro Forma";#N/A,#N/A,TRUE,"PF_Bal";#N/A,#N/A,TRUE,"PF_INC";#N/A,#N/A,TRUE,"CBE";#N/A,#N/A,TRUE,"SWK"}</definedName>
    <definedName name="___ab1" localSheetId="11" hidden="1">{#N/A,#N/A,TRUE,"Pro Forma";#N/A,#N/A,TRUE,"PF_Bal";#N/A,#N/A,TRUE,"PF_INC";#N/A,#N/A,TRUE,"CBE";#N/A,#N/A,TRUE,"SWK"}</definedName>
    <definedName name="___ab1" hidden="1">{#N/A,#N/A,TRUE,"Pro Forma";#N/A,#N/A,TRUE,"PF_Bal";#N/A,#N/A,TRUE,"PF_INC";#N/A,#N/A,TRUE,"CBE";#N/A,#N/A,TRUE,"SWK"}</definedName>
    <definedName name="___ab1112" localSheetId="9" hidden="1">{"whole",#N/A,FALSE,"6701";"whole",#N/A,FALSE,"6702";"whole",#N/A,FALSE,"7710";"whole",#N/A,FALSE,"7714";"whole",#N/A,FALSE,"7729";"whole",#N/A,FALSE,"7730";"whole",#N/A,FALSE,"7731";"whole",#N/A,FALSE,"7736";"whole",#N/A,FALSE,"7737";"whole",#N/A,FALSE,"7738";"whole",#N/A,FALSE,"7743";"Whole",#N/A,FALSE,"7740";"whole",#N/A,FALSE,"7744";"whole",#N/A,FALSE,"7745"}</definedName>
    <definedName name="___ab1112" localSheetId="10" hidden="1">{"whole",#N/A,FALSE,"6701";"whole",#N/A,FALSE,"6702";"whole",#N/A,FALSE,"7710";"whole",#N/A,FALSE,"7714";"whole",#N/A,FALSE,"7729";"whole",#N/A,FALSE,"7730";"whole",#N/A,FALSE,"7731";"whole",#N/A,FALSE,"7736";"whole",#N/A,FALSE,"7737";"whole",#N/A,FALSE,"7738";"whole",#N/A,FALSE,"7743";"Whole",#N/A,FALSE,"7740";"whole",#N/A,FALSE,"7744";"whole",#N/A,FALSE,"7745"}</definedName>
    <definedName name="___ab1112" localSheetId="11" hidden="1">{"whole",#N/A,FALSE,"6701";"whole",#N/A,FALSE,"6702";"whole",#N/A,FALSE,"7710";"whole",#N/A,FALSE,"7714";"whole",#N/A,FALSE,"7729";"whole",#N/A,FALSE,"7730";"whole",#N/A,FALSE,"7731";"whole",#N/A,FALSE,"7736";"whole",#N/A,FALSE,"7737";"whole",#N/A,FALSE,"7738";"whole",#N/A,FALSE,"7743";"Whole",#N/A,FALSE,"7740";"whole",#N/A,FALSE,"7744";"whole",#N/A,FALSE,"7745"}</definedName>
    <definedName name="___ab1112" hidden="1">{"whole",#N/A,FALSE,"6701";"whole",#N/A,FALSE,"6702";"whole",#N/A,FALSE,"7710";"whole",#N/A,FALSE,"7714";"whole",#N/A,FALSE,"7729";"whole",#N/A,FALSE,"7730";"whole",#N/A,FALSE,"7731";"whole",#N/A,FALSE,"7736";"whole",#N/A,FALSE,"7737";"whole",#N/A,FALSE,"7738";"whole",#N/A,FALSE,"7743";"Whole",#N/A,FALSE,"7740";"whole",#N/A,FALSE,"7744";"whole",#N/A,FALSE,"7745"}</definedName>
    <definedName name="___ACT1">#REF!</definedName>
    <definedName name="___ACT29">#REF!</definedName>
    <definedName name="___ACT30">#REF!</definedName>
    <definedName name="___ACT31">#REF!</definedName>
    <definedName name="___ACT32">#REF!</definedName>
    <definedName name="___ACT33">#REF!</definedName>
    <definedName name="___ACT34">#REF!</definedName>
    <definedName name="___AJD1">#REF!</definedName>
    <definedName name="___al1" localSheetId="9" hidden="1">{"sheet a",#N/A,FALSE,"A";"sheet b 1",#N/A,FALSE,"B";"sheet b 2",#N/A,FALSE,"B"}</definedName>
    <definedName name="___al1" localSheetId="10" hidden="1">{"sheet a",#N/A,FALSE,"A";"sheet b 1",#N/A,FALSE,"B";"sheet b 2",#N/A,FALSE,"B"}</definedName>
    <definedName name="___al1" localSheetId="11" hidden="1">{"sheet a",#N/A,FALSE,"A";"sheet b 1",#N/A,FALSE,"B";"sheet b 2",#N/A,FALSE,"B"}</definedName>
    <definedName name="___al1" hidden="1">{"sheet a",#N/A,FALSE,"A";"sheet b 1",#N/A,FALSE,"B";"sheet b 2",#N/A,FALSE,"B"}</definedName>
    <definedName name="___ALT1">#REF!</definedName>
    <definedName name="___ALT11">#REF!</definedName>
    <definedName name="___alt2">#REF!</definedName>
    <definedName name="___ALT3">#REF!</definedName>
    <definedName name="___ALT4">#REF!</definedName>
    <definedName name="___ALT5">#REF!</definedName>
    <definedName name="___ALT6">#REF!</definedName>
    <definedName name="___ALT71">#REF!</definedName>
    <definedName name="___ALT72">#REF!</definedName>
    <definedName name="___ALT73">#REF!</definedName>
    <definedName name="___asd2">#REF!</definedName>
    <definedName name="___b1" localSheetId="9" hidden="1">{"Chart 1",#N/A,FALSE,"Run Rate";"Chart 2",#N/A,FALSE,"Run Rate (2)"}</definedName>
    <definedName name="___b1" localSheetId="10" hidden="1">{"Chart 1",#N/A,FALSE,"Run Rate";"Chart 2",#N/A,FALSE,"Run Rate (2)"}</definedName>
    <definedName name="___b1" localSheetId="11" hidden="1">{"Chart 1",#N/A,FALSE,"Run Rate";"Chart 2",#N/A,FALSE,"Run Rate (2)"}</definedName>
    <definedName name="___b1" hidden="1">{"Chart 1",#N/A,FALSE,"Run Rate";"Chart 2",#N/A,FALSE,"Run Rate (2)"}</definedName>
    <definedName name="___bvb77"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bvb77"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bvb77"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bvb77"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bvb77"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bvb77"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bvb77"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bvg66"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bvg66"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bvg66"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bvg66"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bvg66"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bvg66"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bvg66"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c">#REF!</definedName>
    <definedName name="___ccr1" localSheetId="8" hidden="1">{#N/A,#N/A,TRUE,"Cover";#N/A,#N/A,TRUE,"Conts";#N/A,#N/A,TRUE,"VOS";#N/A,#N/A,TRUE,"Warrington";#N/A,#N/A,TRUE,"Widnes"}</definedName>
    <definedName name="___ccr1" localSheetId="3" hidden="1">{#N/A,#N/A,TRUE,"Cover";#N/A,#N/A,TRUE,"Conts";#N/A,#N/A,TRUE,"VOS";#N/A,#N/A,TRUE,"Warrington";#N/A,#N/A,TRUE,"Widnes"}</definedName>
    <definedName name="___ccr1" localSheetId="9" hidden="1">{#N/A,#N/A,TRUE,"Cover";#N/A,#N/A,TRUE,"Conts";#N/A,#N/A,TRUE,"VOS";#N/A,#N/A,TRUE,"Warrington";#N/A,#N/A,TRUE,"Widnes"}</definedName>
    <definedName name="___ccr1" localSheetId="10" hidden="1">{#N/A,#N/A,TRUE,"Cover";#N/A,#N/A,TRUE,"Conts";#N/A,#N/A,TRUE,"VOS";#N/A,#N/A,TRUE,"Warrington";#N/A,#N/A,TRUE,"Widnes"}</definedName>
    <definedName name="___ccr1" localSheetId="11" hidden="1">{#N/A,#N/A,TRUE,"Cover";#N/A,#N/A,TRUE,"Conts";#N/A,#N/A,TRUE,"VOS";#N/A,#N/A,TRUE,"Warrington";#N/A,#N/A,TRUE,"Widnes"}</definedName>
    <definedName name="___ccr1" localSheetId="0" hidden="1">{#N/A,#N/A,TRUE,"Cover";#N/A,#N/A,TRUE,"Conts";#N/A,#N/A,TRUE,"VOS";#N/A,#N/A,TRUE,"Warrington";#N/A,#N/A,TRUE,"Widnes"}</definedName>
    <definedName name="___ccr1" hidden="1">{#N/A,#N/A,TRUE,"Cover";#N/A,#N/A,TRUE,"Conts";#N/A,#N/A,TRUE,"VOS";#N/A,#N/A,TRUE,"Warrington";#N/A,#N/A,TRUE,"Widnes"}</definedName>
    <definedName name="___cla1">#REF!</definedName>
    <definedName name="___DAT10">#REF!</definedName>
    <definedName name="___DAT3">#REF!</definedName>
    <definedName name="___DAT4">#REF!</definedName>
    <definedName name="___DAT8">#REF!</definedName>
    <definedName name="___DAT9">#REF!</definedName>
    <definedName name="___DCF1" localSheetId="9" hidden="1">{#N/A,#N/A,FALSE,"Operations";#N/A,#N/A,FALSE,"Financials"}</definedName>
    <definedName name="___DCF1" localSheetId="10" hidden="1">{#N/A,#N/A,FALSE,"Operations";#N/A,#N/A,FALSE,"Financials"}</definedName>
    <definedName name="___DCF1" localSheetId="11" hidden="1">{#N/A,#N/A,FALSE,"Operations";#N/A,#N/A,FALSE,"Financials"}</definedName>
    <definedName name="___DCF1" hidden="1">{#N/A,#N/A,FALSE,"Operations";#N/A,#N/A,FALSE,"Financials"}</definedName>
    <definedName name="___dfd1" localSheetId="9" hidden="1">{"comp1",#N/A,FALSE,"COMPS";"footnotes",#N/A,FALSE,"COMPS"}</definedName>
    <definedName name="___dfd1" localSheetId="10" hidden="1">{"comp1",#N/A,FALSE,"COMPS";"footnotes",#N/A,FALSE,"COMPS"}</definedName>
    <definedName name="___dfd1" localSheetId="11" hidden="1">{"comp1",#N/A,FALSE,"COMPS";"footnotes",#N/A,FALSE,"COMPS"}</definedName>
    <definedName name="___dfd1" hidden="1">{"comp1",#N/A,FALSE,"COMPS";"footnotes",#N/A,FALSE,"COMPS"}</definedName>
    <definedName name="___di1" localSheetId="9" hidden="1">{"whole",#N/A,FALSE,"Gen_Dist_Act_Bud";"whole",#N/A,FALSE,"Gen_Dist_T3months";"whole",#N/A,FALSE,"GD_PerP";"whole",#N/A,FALSE,"HR Dist'n"}</definedName>
    <definedName name="___di1" localSheetId="10" hidden="1">{"whole",#N/A,FALSE,"Gen_Dist_Act_Bud";"whole",#N/A,FALSE,"Gen_Dist_T3months";"whole",#N/A,FALSE,"GD_PerP";"whole",#N/A,FALSE,"HR Dist'n"}</definedName>
    <definedName name="___di1" localSheetId="11" hidden="1">{"whole",#N/A,FALSE,"Gen_Dist_Act_Bud";"whole",#N/A,FALSE,"Gen_Dist_T3months";"whole",#N/A,FALSE,"GD_PerP";"whole",#N/A,FALSE,"HR Dist'n"}</definedName>
    <definedName name="___di1" hidden="1">{"whole",#N/A,FALSE,"Gen_Dist_Act_Bud";"whole",#N/A,FALSE,"Gen_Dist_T3months";"whole",#N/A,FALSE,"GD_PerP";"whole",#N/A,FALSE,"HR Dist'n"}</definedName>
    <definedName name="___Div01">#REF!</definedName>
    <definedName name="___Div02">#REF!</definedName>
    <definedName name="___Div03">#REF!</definedName>
    <definedName name="___Div04">#REF!</definedName>
    <definedName name="___Div05">#REF!</definedName>
    <definedName name="___Div06">#REF!</definedName>
    <definedName name="___Div07">#REF!</definedName>
    <definedName name="___Div08">#REF!</definedName>
    <definedName name="___Div09">#REF!</definedName>
    <definedName name="___Div10">#REF!</definedName>
    <definedName name="___Div11">#REF!</definedName>
    <definedName name="___DNo12">#REF!</definedName>
    <definedName name="___DNo15">#REF!</definedName>
    <definedName name="___DNo16">#REF!</definedName>
    <definedName name="___DNo18">#REF!</definedName>
    <definedName name="___DNo2">#REF!</definedName>
    <definedName name="___DNo20">#REF!</definedName>
    <definedName name="___DNo21">#REF!</definedName>
    <definedName name="___DNo24">#REF!</definedName>
    <definedName name="___DNo3">#REF!</definedName>
    <definedName name="___DNo4">#REF!</definedName>
    <definedName name="___DNo6">#REF!</definedName>
    <definedName name="___DNo8">#REF!</definedName>
    <definedName name="___DNo9">#REF!</definedName>
    <definedName name="___e1"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e1"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e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e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e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e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e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e4"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e4"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e4"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e4"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e4"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e4"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e4"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edp1" localSheetId="9" hidden="1">{"assumption 50 50",#N/A,TRUE,"Merger";"has gets cash",#N/A,TRUE,"Merger";"accretion dilution",#N/A,TRUE,"Merger";"comparison credit stats",#N/A,TRUE,"Merger";"pf credit stats",#N/A,TRUE,"Merger";"pf sheets",#N/A,TRUE,"Merger"}</definedName>
    <definedName name="___edp1" localSheetId="10" hidden="1">{"assumption 50 50",#N/A,TRUE,"Merger";"has gets cash",#N/A,TRUE,"Merger";"accretion dilution",#N/A,TRUE,"Merger";"comparison credit stats",#N/A,TRUE,"Merger";"pf credit stats",#N/A,TRUE,"Merger";"pf sheets",#N/A,TRUE,"Merger"}</definedName>
    <definedName name="___edp1" localSheetId="11" hidden="1">{"assumption 50 50",#N/A,TRUE,"Merger";"has gets cash",#N/A,TRUE,"Merger";"accretion dilution",#N/A,TRUE,"Merger";"comparison credit stats",#N/A,TRUE,"Merger";"pf credit stats",#N/A,TRUE,"Merger";"pf sheets",#N/A,TRUE,"Merger"}</definedName>
    <definedName name="___edp1" hidden="1">{"assumption 50 50",#N/A,TRUE,"Merger";"has gets cash",#N/A,TRUE,"Merger";"accretion dilution",#N/A,TRUE,"Merger";"comparison credit stats",#N/A,TRUE,"Merger";"pf credit stats",#N/A,TRUE,"Merger";"pf sheets",#N/A,TRUE,"Merger"}</definedName>
    <definedName name="___ee1"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ee1"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ee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ee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ee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ee1"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ee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ee4"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ee4"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ee4"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ee4"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ee4"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ee4"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ee4"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eee1"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eee1"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eee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eee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eee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eee1"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eee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EST1">#REF!</definedName>
    <definedName name="___EST2">#REF!</definedName>
    <definedName name="___EST29">#REF!</definedName>
    <definedName name="___EST30">#REF!</definedName>
    <definedName name="___EST31">#REF!</definedName>
    <definedName name="___EST32">#REF!</definedName>
    <definedName name="___EST33">#REF!</definedName>
    <definedName name="___EST34">#REF!</definedName>
    <definedName name="___eyr1" localSheetId="9" hidden="1">{"hiden",#N/A,FALSE,"14";"hidden",#N/A,FALSE,"16";"hidden",#N/A,FALSE,"18";"hidden",#N/A,FALSE,"20"}</definedName>
    <definedName name="___eyr1" localSheetId="10" hidden="1">{"hiden",#N/A,FALSE,"14";"hidden",#N/A,FALSE,"16";"hidden",#N/A,FALSE,"18";"hidden",#N/A,FALSE,"20"}</definedName>
    <definedName name="___eyr1" localSheetId="11" hidden="1">{"hiden",#N/A,FALSE,"14";"hidden",#N/A,FALSE,"16";"hidden",#N/A,FALSE,"18";"hidden",#N/A,FALSE,"20"}</definedName>
    <definedName name="___eyr1" hidden="1">{"hiden",#N/A,FALSE,"14";"hidden",#N/A,FALSE,"16";"hidden",#N/A,FALSE,"18";"hidden",#N/A,FALSE,"20"}</definedName>
    <definedName name="___f1"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f1"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f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f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f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f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f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fds2" localSheetId="9" hidden="1">{"comps",#N/A,FALSE,"comps";"notes",#N/A,FALSE,"comps"}</definedName>
    <definedName name="___fds2" localSheetId="10" hidden="1">{"comps",#N/A,FALSE,"comps";"notes",#N/A,FALSE,"comps"}</definedName>
    <definedName name="___fds2" localSheetId="11" hidden="1">{"comps",#N/A,FALSE,"comps";"notes",#N/A,FALSE,"comps"}</definedName>
    <definedName name="___fds2" hidden="1">{"comps",#N/A,FALSE,"comps";"notes",#N/A,FALSE,"comps"}</definedName>
    <definedName name="___Fee1">#REF!</definedName>
    <definedName name="___gg6"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6"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6"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6"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6"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6"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6"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f1" localSheetId="9" hidden="1">{"comps",#N/A,FALSE,"comps";"notes",#N/A,FALSE,"comps"}</definedName>
    <definedName name="___ggf1" localSheetId="10" hidden="1">{"comps",#N/A,FALSE,"comps";"notes",#N/A,FALSE,"comps"}</definedName>
    <definedName name="___ggf1" localSheetId="11" hidden="1">{"comps",#N/A,FALSE,"comps";"notes",#N/A,FALSE,"comps"}</definedName>
    <definedName name="___ggf1" hidden="1">{"comps",#N/A,FALSE,"comps";"notes",#N/A,FALSE,"comps"}</definedName>
    <definedName name="___ggj6"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j6"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j6"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j6"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j6"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j6"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j6"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j88"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j88"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j88"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j88"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j88"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j88"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j8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u76"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ggu76"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ggu76"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ggu76"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ggu76"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ggu76"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ggu76"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hf1"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hf1"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hf1"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hf1"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hf1"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hf1"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hf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hh7"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hh7"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hh7"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hh7"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hh7"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hh7"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hh7"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jj99"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jj99"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jj99"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jj99"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jj99"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jj99"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jj9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kk999"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kk999"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kk999"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kk999"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kk999"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kk999"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kk99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kol1" localSheetId="9" hidden="1">{"away stand alones",#N/A,FALSE,"Target"}</definedName>
    <definedName name="___kol1" localSheetId="10" hidden="1">{"away stand alones",#N/A,FALSE,"Target"}</definedName>
    <definedName name="___kol1" localSheetId="11" hidden="1">{"away stand alones",#N/A,FALSE,"Target"}</definedName>
    <definedName name="___kol1" hidden="1">{"away stand alones",#N/A,FALSE,"Target"}</definedName>
    <definedName name="___mm990"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mm990"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mm990"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mm990"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mm990"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mm990"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mm99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mmm999"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mmm999"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mmm999"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mmm999"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mmm999"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mmm999"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mmm99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n8777"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n8777"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n8777"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n8777"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n8777"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n8777"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n8777"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new1">#REF!</definedName>
    <definedName name="___nhu8"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nhu8"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nhu8"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nhu8"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nhu8"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nhu8"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nhu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nn888"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nn888"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nn888"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nn888"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nn888"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nn888"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nn88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ok1" localSheetId="9"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ok1" localSheetId="10"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ok1" localSheetId="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ok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ok10" localSheetId="9" hidden="1">{#N/A,#N/A,FALSE,"Calc";#N/A,#N/A,FALSE,"Sensitivity";#N/A,#N/A,FALSE,"LT Earn.Dil.";#N/A,#N/A,FALSE,"Dil. AVP"}</definedName>
    <definedName name="___ok10" localSheetId="10" hidden="1">{#N/A,#N/A,FALSE,"Calc";#N/A,#N/A,FALSE,"Sensitivity";#N/A,#N/A,FALSE,"LT Earn.Dil.";#N/A,#N/A,FALSE,"Dil. AVP"}</definedName>
    <definedName name="___ok10" localSheetId="11" hidden="1">{#N/A,#N/A,FALSE,"Calc";#N/A,#N/A,FALSE,"Sensitivity";#N/A,#N/A,FALSE,"LT Earn.Dil.";#N/A,#N/A,FALSE,"Dil. AVP"}</definedName>
    <definedName name="___ok10" hidden="1">{#N/A,#N/A,FALSE,"Calc";#N/A,#N/A,FALSE,"Sensitivity";#N/A,#N/A,FALSE,"LT Earn.Dil.";#N/A,#N/A,FALSE,"Dil. AVP"}</definedName>
    <definedName name="___ok11" localSheetId="9"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ok11" localSheetId="10"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ok11" localSheetId="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ok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oku1" localSheetId="9" hidden="1">{"equity comps",#N/A,FALSE,"CS Comps";"equity comps",#N/A,FALSE,"PS Comps";"equity comps",#N/A,FALSE,"GIC_Comps";"equity comps",#N/A,FALSE,"GIC2_Comps";"debt comps",#N/A,FALSE,"CS Comps";"debt comps",#N/A,FALSE,"PS Comps";"debt comps",#N/A,FALSE,"GIC_Comps";"debt comps",#N/A,FALSE,"GIC2_Comps"}</definedName>
    <definedName name="___oku1" localSheetId="10" hidden="1">{"equity comps",#N/A,FALSE,"CS Comps";"equity comps",#N/A,FALSE,"PS Comps";"equity comps",#N/A,FALSE,"GIC_Comps";"equity comps",#N/A,FALSE,"GIC2_Comps";"debt comps",#N/A,FALSE,"CS Comps";"debt comps",#N/A,FALSE,"PS Comps";"debt comps",#N/A,FALSE,"GIC_Comps";"debt comps",#N/A,FALSE,"GIC2_Comps"}</definedName>
    <definedName name="___oku1" localSheetId="11" hidden="1">{"equity comps",#N/A,FALSE,"CS Comps";"equity comps",#N/A,FALSE,"PS Comps";"equity comps",#N/A,FALSE,"GIC_Comps";"equity comps",#N/A,FALSE,"GIC2_Comps";"debt comps",#N/A,FALSE,"CS Comps";"debt comps",#N/A,FALSE,"PS Comps";"debt comps",#N/A,FALSE,"GIC_Comps";"debt comps",#N/A,FALSE,"GIC2_Comps"}</definedName>
    <definedName name="___oku1" hidden="1">{"equity comps",#N/A,FALSE,"CS Comps";"equity comps",#N/A,FALSE,"PS Comps";"equity comps",#N/A,FALSE,"GIC_Comps";"equity comps",#N/A,FALSE,"GIC2_Comps";"debt comps",#N/A,FALSE,"CS Comps";"debt comps",#N/A,FALSE,"PS Comps";"debt comps",#N/A,FALSE,"GIC_Comps";"debt comps",#N/A,FALSE,"GIC2_Comps"}</definedName>
    <definedName name="___paq38">#REF!</definedName>
    <definedName name="___paq50">#REF!</definedName>
    <definedName name="___paq82">#REF!</definedName>
    <definedName name="___PB1000">#REF!</definedName>
    <definedName name="___PB10000">#REF!</definedName>
    <definedName name="___PB11000">#REF!</definedName>
    <definedName name="___PB12000">#REF!</definedName>
    <definedName name="___PB1500">#REF!</definedName>
    <definedName name="___PB2000">#REF!</definedName>
    <definedName name="___PB4000">#REF!</definedName>
    <definedName name="___PB6000">#REF!</definedName>
    <definedName name="___ph1">#REF!</definedName>
    <definedName name="___pn10001">#REF!</definedName>
    <definedName name="___pn10004">#REF!</definedName>
    <definedName name="___pn10006">#REF!</definedName>
    <definedName name="___pn10007">#REF!</definedName>
    <definedName name="___pn10008">#REF!</definedName>
    <definedName name="___pn10013">#REF!</definedName>
    <definedName name="___pn10015">#REF!</definedName>
    <definedName name="___pn10016">#REF!</definedName>
    <definedName name="___pn10017">#REF!</definedName>
    <definedName name="___pn10018">#REF!</definedName>
    <definedName name="___pn10020">#REF!</definedName>
    <definedName name="___pn10021">#REF!</definedName>
    <definedName name="___pn10024">#REF!</definedName>
    <definedName name="___pn10036">#REF!</definedName>
    <definedName name="___pn10053">#REF!</definedName>
    <definedName name="___pn10055">#REF!</definedName>
    <definedName name="___pn10056">#REF!</definedName>
    <definedName name="___pn10063">#REF!</definedName>
    <definedName name="___pn10069">#REF!</definedName>
    <definedName name="___pn10070">#REF!</definedName>
    <definedName name="___pn10090">#REF!</definedName>
    <definedName name="___pn10119">#REF!</definedName>
    <definedName name="___pn10134">#REF!</definedName>
    <definedName name="___pn10140">#REF!</definedName>
    <definedName name="___pn10179">#REF!</definedName>
    <definedName name="___pn10181">#REF!</definedName>
    <definedName name="___pn10185">#REF!</definedName>
    <definedName name="___pn10187">#REF!</definedName>
    <definedName name="___pn10188">#REF!</definedName>
    <definedName name="___pn10189">#REF!</definedName>
    <definedName name="___pn10191">#REF!</definedName>
    <definedName name="___pn10194">#REF!</definedName>
    <definedName name="___pn10195">#REF!</definedName>
    <definedName name="___pn10200">#REF!</definedName>
    <definedName name="___pn10202">#REF!</definedName>
    <definedName name="___pn10203">#REF!</definedName>
    <definedName name="___pn10204">#REF!</definedName>
    <definedName name="___pn10205">#REF!</definedName>
    <definedName name="___pn10208">#REF!</definedName>
    <definedName name="___pn10211">#REF!</definedName>
    <definedName name="___pn20003">#REF!</definedName>
    <definedName name="___pn20004">#REF!</definedName>
    <definedName name="___pn20005">#REF!</definedName>
    <definedName name="___pn20012">#REF!</definedName>
    <definedName name="___pn20035">#REF!</definedName>
    <definedName name="___pn20040">#REF!</definedName>
    <definedName name="___pn20041">#REF!</definedName>
    <definedName name="___pn20042">#REF!</definedName>
    <definedName name="___pn20048">#REF!</definedName>
    <definedName name="___pn20049">#REF!</definedName>
    <definedName name="___pn20050">#REF!</definedName>
    <definedName name="___pn20051">#REF!</definedName>
    <definedName name="___pn20055">#REF!</definedName>
    <definedName name="___pn20061">#REF!</definedName>
    <definedName name="___pn20103">#REF!</definedName>
    <definedName name="___pn20107">#REF!</definedName>
    <definedName name="___pn20120">#REF!</definedName>
    <definedName name="___pn20122">#REF!</definedName>
    <definedName name="___pn20128">#REF!</definedName>
    <definedName name="___pn20134">#REF!</definedName>
    <definedName name="___pn20142">#REF!</definedName>
    <definedName name="___pn20143">#REF!</definedName>
    <definedName name="___pn20144">#REF!</definedName>
    <definedName name="___pn20145">#REF!</definedName>
    <definedName name="___pn20146">#REF!</definedName>
    <definedName name="___pn20153">#REF!</definedName>
    <definedName name="___pn20155">#REF!</definedName>
    <definedName name="___pn20156">#REF!</definedName>
    <definedName name="___pn20161">#REF!</definedName>
    <definedName name="___pn20168">#REF!</definedName>
    <definedName name="___pn20170">#REF!</definedName>
    <definedName name="___pn20172">#REF!</definedName>
    <definedName name="___pn20183">#REF!</definedName>
    <definedName name="___pn20185">#REF!</definedName>
    <definedName name="___pn20186">#REF!</definedName>
    <definedName name="___pn20188">#REF!</definedName>
    <definedName name="___pn20189">#REF!</definedName>
    <definedName name="___pn20190">#REF!</definedName>
    <definedName name="___pn20197">#REF!</definedName>
    <definedName name="___pn20199">#REF!</definedName>
    <definedName name="___pn20206">#REF!</definedName>
    <definedName name="___pn20207">#REF!</definedName>
    <definedName name="___pn20216">#REF!</definedName>
    <definedName name="___pn20220">#REF!</definedName>
    <definedName name="___pn20223">#REF!</definedName>
    <definedName name="___pn20224">#REF!</definedName>
    <definedName name="___pn20225">#REF!</definedName>
    <definedName name="___pn20228">#REF!</definedName>
    <definedName name="___pn20229">#REF!</definedName>
    <definedName name="___pn20230">#REF!</definedName>
    <definedName name="___pn20235">#REF!</definedName>
    <definedName name="___pn20236">#REF!</definedName>
    <definedName name="___pn20237">#REF!</definedName>
    <definedName name="___pn20238">#REF!</definedName>
    <definedName name="___pn30013">#REF!</definedName>
    <definedName name="___pn30025">#REF!</definedName>
    <definedName name="___pn30057">#REF!</definedName>
    <definedName name="___pn30058">#REF!</definedName>
    <definedName name="___pn30059">#REF!</definedName>
    <definedName name="___pn30063">#REF!</definedName>
    <definedName name="___pn30065">#REF!</definedName>
    <definedName name="___pn30075">#REF!</definedName>
    <definedName name="___pn30093">#REF!</definedName>
    <definedName name="___pn30094">#REF!</definedName>
    <definedName name="___pn30095">#REF!</definedName>
    <definedName name="___pn30098">#REF!</definedName>
    <definedName name="___pn30099">#REF!</definedName>
    <definedName name="___pn30100">#REF!</definedName>
    <definedName name="___pn30102">#REF!</definedName>
    <definedName name="___pn30104">#REF!</definedName>
    <definedName name="___pn50513">#REF!</definedName>
    <definedName name="___pn50544">#REF!</definedName>
    <definedName name="___pn50684">#REF!</definedName>
    <definedName name="___pn50701">#REF!</definedName>
    <definedName name="___pn50703">#REF!</definedName>
    <definedName name="___pn50726">#REF!</definedName>
    <definedName name="___pn50732">#REF!</definedName>
    <definedName name="___pn50735">#REF!</definedName>
    <definedName name="___pn50737">#REF!</definedName>
    <definedName name="___pn50794">#REF!</definedName>
    <definedName name="___pn50796">#REF!</definedName>
    <definedName name="___pn50799">#REF!</definedName>
    <definedName name="___pn50801">#REF!</definedName>
    <definedName name="___pn50802">#REF!</definedName>
    <definedName name="___pn50803">#REF!</definedName>
    <definedName name="___pn50804">#REF!</definedName>
    <definedName name="___pn50805">#REF!</definedName>
    <definedName name="___pn50806">#REF!</definedName>
    <definedName name="___pn50807">#REF!</definedName>
    <definedName name="___pn50808">#REF!</definedName>
    <definedName name="___pn50809">#REF!</definedName>
    <definedName name="___pn50810">#REF!</definedName>
    <definedName name="___pn50811">#REF!</definedName>
    <definedName name="___pn50812">#REF!</definedName>
    <definedName name="___pn50813">#REF!</definedName>
    <definedName name="___pn50814">#REF!</definedName>
    <definedName name="___pn50815">#REF!</definedName>
    <definedName name="___pn50816">#REF!</definedName>
    <definedName name="___pn50817">#REF!</definedName>
    <definedName name="___pn50818">#REF!</definedName>
    <definedName name="___pn50821">#REF!</definedName>
    <definedName name="___pn50822">#REF!</definedName>
    <definedName name="___pn50823">#REF!</definedName>
    <definedName name="___pn53001">#REF!</definedName>
    <definedName name="___pn53002">#REF!</definedName>
    <definedName name="___pn53003">#REF!</definedName>
    <definedName name="___pn72501">#REF!</definedName>
    <definedName name="___pn72502">#REF!</definedName>
    <definedName name="___pn73001">#REF!</definedName>
    <definedName name="___pn82501">#REF!</definedName>
    <definedName name="___pn83001">#REF!</definedName>
    <definedName name="___pn83002">#REF!</definedName>
    <definedName name="___po1" localSheetId="9" hidden="1">{#N/A,#N/A,FALSE,"Calc";#N/A,#N/A,FALSE,"Sensitivity";#N/A,#N/A,FALSE,"LT Earn.Dil.";#N/A,#N/A,FALSE,"Dil. AVP"}</definedName>
    <definedName name="___po1" localSheetId="10" hidden="1">{#N/A,#N/A,FALSE,"Calc";#N/A,#N/A,FALSE,"Sensitivity";#N/A,#N/A,FALSE,"LT Earn.Dil.";#N/A,#N/A,FALSE,"Dil. AVP"}</definedName>
    <definedName name="___po1" localSheetId="11" hidden="1">{#N/A,#N/A,FALSE,"Calc";#N/A,#N/A,FALSE,"Sensitivity";#N/A,#N/A,FALSE,"LT Earn.Dil.";#N/A,#N/A,FALSE,"Dil. AVP"}</definedName>
    <definedName name="___po1" hidden="1">{#N/A,#N/A,FALSE,"Calc";#N/A,#N/A,FALSE,"Sensitivity";#N/A,#N/A,FALSE,"LT Earn.Dil.";#N/A,#N/A,FALSE,"Dil. AVP"}</definedName>
    <definedName name="___poi1" localSheetId="9" hidden="1">{"assumption 50 50",#N/A,TRUE,"Merger";"has gets cash",#N/A,TRUE,"Merger";"accretion dilution",#N/A,TRUE,"Merger";"comparison credit stats",#N/A,TRUE,"Merger";"pf credit stats",#N/A,TRUE,"Merger";"pf sheets",#N/A,TRUE,"Merger"}</definedName>
    <definedName name="___poi1" localSheetId="10" hidden="1">{"assumption 50 50",#N/A,TRUE,"Merger";"has gets cash",#N/A,TRUE,"Merger";"accretion dilution",#N/A,TRUE,"Merger";"comparison credit stats",#N/A,TRUE,"Merger";"pf credit stats",#N/A,TRUE,"Merger";"pf sheets",#N/A,TRUE,"Merger"}</definedName>
    <definedName name="___poi1" localSheetId="11" hidden="1">{"assumption 50 50",#N/A,TRUE,"Merger";"has gets cash",#N/A,TRUE,"Merger";"accretion dilution",#N/A,TRUE,"Merger";"comparison credit stats",#N/A,TRUE,"Merger";"pf credit stats",#N/A,TRUE,"Merger";"pf sheets",#N/A,TRUE,"Merger"}</definedName>
    <definedName name="___poi1" hidden="1">{"assumption 50 50",#N/A,TRUE,"Merger";"has gets cash",#N/A,TRUE,"Merger";"accretion dilution",#N/A,TRUE,"Merger";"comparison credit stats",#N/A,TRUE,"Merger";"pf credit stats",#N/A,TRUE,"Merger";"pf sheets",#N/A,TRUE,"Merger"}</definedName>
    <definedName name="___R">#REF!</definedName>
    <definedName name="___rep502"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ep502"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ep502"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ep502"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ep502"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ep502"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ep502"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ep503"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ep503"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ep503"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ep503"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ep503"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ep503"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ep50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es1" localSheetId="8">#REF!</definedName>
    <definedName name="___res1" localSheetId="3">#REF!</definedName>
    <definedName name="___res1" localSheetId="9">#REF!</definedName>
    <definedName name="___res1" localSheetId="10">#REF!</definedName>
    <definedName name="___res1" localSheetId="11">#REF!</definedName>
    <definedName name="___res1" localSheetId="0">#REF!</definedName>
    <definedName name="___res1">[1]Sheet7!#REF!</definedName>
    <definedName name="___RPT3">#REF!</definedName>
    <definedName name="___rr5"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rr5"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rr5"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rr5"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rr5"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rr5"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rr5"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rr55"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r55"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r55"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r55"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r55"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r55"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r55"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rr1"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rr1"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rr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rr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rr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rr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rr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ty1" localSheetId="9" hidden="1">{#N/A,#N/A,TRUE,"Pro Forma";#N/A,#N/A,TRUE,"PF_Bal";#N/A,#N/A,TRUE,"PF_INC";#N/A,#N/A,TRUE,"CBE";#N/A,#N/A,TRUE,"SWK"}</definedName>
    <definedName name="___rty1" localSheetId="10" hidden="1">{#N/A,#N/A,TRUE,"Pro Forma";#N/A,#N/A,TRUE,"PF_Bal";#N/A,#N/A,TRUE,"PF_INC";#N/A,#N/A,TRUE,"CBE";#N/A,#N/A,TRUE,"SWK"}</definedName>
    <definedName name="___rty1" localSheetId="11" hidden="1">{#N/A,#N/A,TRUE,"Pro Forma";#N/A,#N/A,TRUE,"PF_Bal";#N/A,#N/A,TRUE,"PF_INC";#N/A,#N/A,TRUE,"CBE";#N/A,#N/A,TRUE,"SWK"}</definedName>
    <definedName name="___rty1" hidden="1">{#N/A,#N/A,TRUE,"Pro Forma";#N/A,#N/A,TRUE,"PF_Bal";#N/A,#N/A,TRUE,"PF_INC";#N/A,#N/A,TRUE,"CBE";#N/A,#N/A,TRUE,"SWK"}</definedName>
    <definedName name="___sf2">#REF!</definedName>
    <definedName name="___sf3">#REF!</definedName>
    <definedName name="___sft2" localSheetId="8">#REF!</definedName>
    <definedName name="___sft2" localSheetId="3">#REF!</definedName>
    <definedName name="___sft2" localSheetId="9">#REF!</definedName>
    <definedName name="___sft2" localSheetId="10">#REF!</definedName>
    <definedName name="___sft2" localSheetId="11">#REF!</definedName>
    <definedName name="___sft2" localSheetId="0">#REF!</definedName>
    <definedName name="___sft2">[1]Sheet1!$Q$3</definedName>
    <definedName name="___tax1" localSheetId="3">#REF!</definedName>
    <definedName name="___tax1" localSheetId="0">#REF!</definedName>
    <definedName name="___tax1">#REF!</definedName>
    <definedName name="___tax2" localSheetId="3">#REF!</definedName>
    <definedName name="___tax2" localSheetId="0">#REF!</definedName>
    <definedName name="___tax2">#REF!</definedName>
    <definedName name="___tax3" localSheetId="0">#REF!</definedName>
    <definedName name="___tax3">#REF!</definedName>
    <definedName name="___tax4" localSheetId="0">#REF!</definedName>
    <definedName name="___tax4">#REF!</definedName>
    <definedName name="___tyy8"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tyy8"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tyy8"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tyy8"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tyy8"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tyy8"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tyy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ujn78"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ujn78"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ujn78"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ujn78"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ujn78"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ujn78"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ujn7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uu88"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uu88"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uu88"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uu88"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uu88"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uu88"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uu8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vb7"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vb7"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vb7"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vb7"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vb7"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vb7"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vb7"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vbv99"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vbv99"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vbv99"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vbv99"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vbv99"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vbv99"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vbv9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vv444"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vv444"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vv444"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vv444"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vv444"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vv444"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vv444"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w32"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w32"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w32"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w3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w33" localSheetId="9" hidden="1">{"whole",#N/A,FALSE,"Gen_Dist_Act_Bud";"whole",#N/A,FALSE,"Gen_Dist_T3months";"whole",#N/A,FALSE,"GD_PerP";"whole",#N/A,FALSE,"HR Dist'n"}</definedName>
    <definedName name="___w33" localSheetId="10" hidden="1">{"whole",#N/A,FALSE,"Gen_Dist_Act_Bud";"whole",#N/A,FALSE,"Gen_Dist_T3months";"whole",#N/A,FALSE,"GD_PerP";"whole",#N/A,FALSE,"HR Dist'n"}</definedName>
    <definedName name="___w33" localSheetId="11" hidden="1">{"whole",#N/A,FALSE,"Gen_Dist_Act_Bud";"whole",#N/A,FALSE,"Gen_Dist_T3months";"whole",#N/A,FALSE,"GD_PerP";"whole",#N/A,FALSE,"HR Dist'n"}</definedName>
    <definedName name="___w33" hidden="1">{"whole",#N/A,FALSE,"Gen_Dist_Act_Bud";"whole",#N/A,FALSE,"Gen_Dist_T3months";"whole",#N/A,FALSE,"GD_PerP";"whole",#N/A,FALSE,"HR Dist'n"}</definedName>
    <definedName name="___wbu1"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wbu1"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wbu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wbu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wbu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wbu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wbu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wrn1" localSheetId="9" hidden="1">{"schedule1",#N/A,FALSE,"Sheet1";"schedule2",#N/A,FALSE,"Sheet1";"schedule3",#N/A,FALSE,"Sheet1";"schedule4",#N/A,FALSE,"Sheet1";"schedule5",#N/A,FALSE,"Sheet1";"schedule6",#N/A,FALSE,"Sheet1"}</definedName>
    <definedName name="___wrn1" localSheetId="10" hidden="1">{"schedule1",#N/A,FALSE,"Sheet1";"schedule2",#N/A,FALSE,"Sheet1";"schedule3",#N/A,FALSE,"Sheet1";"schedule4",#N/A,FALSE,"Sheet1";"schedule5",#N/A,FALSE,"Sheet1";"schedule6",#N/A,FALSE,"Sheet1"}</definedName>
    <definedName name="___wrn1" localSheetId="11" hidden="1">{"schedule1",#N/A,FALSE,"Sheet1";"schedule2",#N/A,FALSE,"Sheet1";"schedule3",#N/A,FALSE,"Sheet1";"schedule4",#N/A,FALSE,"Sheet1";"schedule5",#N/A,FALSE,"Sheet1";"schedule6",#N/A,FALSE,"Sheet1"}</definedName>
    <definedName name="___wrn1" hidden="1">{"schedule1",#N/A,FALSE,"Sheet1";"schedule2",#N/A,FALSE,"Sheet1";"schedule3",#N/A,FALSE,"Sheet1";"schedule4",#N/A,FALSE,"Sheet1";"schedule5",#N/A,FALSE,"Sheet1";"schedule6",#N/A,FALSE,"Sheet1"}</definedName>
    <definedName name="___wrn2" localSheetId="9" hidden="1">{"casespecific",#N/A,FALSE,"Assumptions"}</definedName>
    <definedName name="___wrn2" localSheetId="10" hidden="1">{"casespecific",#N/A,FALSE,"Assumptions"}</definedName>
    <definedName name="___wrn2" localSheetId="11" hidden="1">{"casespecific",#N/A,FALSE,"Assumptions"}</definedName>
    <definedName name="___wrn2" hidden="1">{"casespecific",#N/A,FALSE,"Assumptions"}</definedName>
    <definedName name="___wrn3" localSheetId="9" hidden="1">{"comps",#N/A,FALSE,"comps";"notes",#N/A,FALSE,"comps"}</definedName>
    <definedName name="___wrn3" localSheetId="10" hidden="1">{"comps",#N/A,FALSE,"comps";"notes",#N/A,FALSE,"comps"}</definedName>
    <definedName name="___wrn3" localSheetId="11" hidden="1">{"comps",#N/A,FALSE,"comps";"notes",#N/A,FALSE,"comps"}</definedName>
    <definedName name="___wrn3" hidden="1">{"comps",#N/A,FALSE,"comps";"notes",#N/A,FALSE,"comps"}</definedName>
    <definedName name="___wrn4" localSheetId="9" hidden="1">{"general",#N/A,FALSE,"Assumptions"}</definedName>
    <definedName name="___wrn4" localSheetId="10" hidden="1">{"general",#N/A,FALSE,"Assumptions"}</definedName>
    <definedName name="___wrn4" localSheetId="11" hidden="1">{"general",#N/A,FALSE,"Assumptions"}</definedName>
    <definedName name="___wrn4" hidden="1">{"general",#N/A,FALSE,"Assumptions"}</definedName>
    <definedName name="___x3" localSheetId="9" hidden="1">{"whole",#N/A,FALSE,"Gen_Dist_Act_Bud";"whole",#N/A,FALSE,"Gen_Dist_T3months";"whole",#N/A,FALSE,"GD_PerP";"whole",#N/A,FALSE,"HR_Dist";"whole",#N/A,FALSE,"CS_DIST_ActvsBud";"whole",#N/A,FALSE,"CS_DIST_SUM_trail3mo";"whole",#N/A,FALSE,"ITG_act_Bud";"whole",#N/A,FALSE,"ITG_T3Mo"}</definedName>
    <definedName name="___x3" localSheetId="10" hidden="1">{"whole",#N/A,FALSE,"Gen_Dist_Act_Bud";"whole",#N/A,FALSE,"Gen_Dist_T3months";"whole",#N/A,FALSE,"GD_PerP";"whole",#N/A,FALSE,"HR_Dist";"whole",#N/A,FALSE,"CS_DIST_ActvsBud";"whole",#N/A,FALSE,"CS_DIST_SUM_trail3mo";"whole",#N/A,FALSE,"ITG_act_Bud";"whole",#N/A,FALSE,"ITG_T3Mo"}</definedName>
    <definedName name="___x3" localSheetId="11" hidden="1">{"whole",#N/A,FALSE,"Gen_Dist_Act_Bud";"whole",#N/A,FALSE,"Gen_Dist_T3months";"whole",#N/A,FALSE,"GD_PerP";"whole",#N/A,FALSE,"HR_Dist";"whole",#N/A,FALSE,"CS_DIST_ActvsBud";"whole",#N/A,FALSE,"CS_DIST_SUM_trail3mo";"whole",#N/A,FALSE,"ITG_act_Bud";"whole",#N/A,FALSE,"ITG_T3Mo"}</definedName>
    <definedName name="___x3" hidden="1">{"whole",#N/A,FALSE,"Gen_Dist_Act_Bud";"whole",#N/A,FALSE,"Gen_Dist_T3months";"whole",#N/A,FALSE,"GD_PerP";"whole",#N/A,FALSE,"HR_Dist";"whole",#N/A,FALSE,"CS_DIST_ActvsBud";"whole",#N/A,FALSE,"CS_DIST_SUM_trail3mo";"whole",#N/A,FALSE,"ITG_act_Bud";"whole",#N/A,FALSE,"ITG_T3Mo"}</definedName>
    <definedName name="___yu77"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yu77"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yu77"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yu77"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yu77"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yu77"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yu77"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041811">#REF!</definedName>
    <definedName name="__1__123Graph_ACHART_1" hidden="1">#REF!</definedName>
    <definedName name="__123Graph_A" localSheetId="8" hidden="1">#REF!</definedName>
    <definedName name="__123Graph_A" localSheetId="3" hidden="1">#REF!</definedName>
    <definedName name="__123Graph_A" localSheetId="9" hidden="1">#REF!</definedName>
    <definedName name="__123Graph_A" localSheetId="10" hidden="1">#REF!</definedName>
    <definedName name="__123Graph_A" localSheetId="11" hidden="1">#REF!</definedName>
    <definedName name="__123Graph_A" localSheetId="0" hidden="1">#REF!</definedName>
    <definedName name="__123Graph_A" hidden="1">'[2]1'!$D$20:$D$31</definedName>
    <definedName name="__123Graph_ACURRENT" hidden="1">#REF!</definedName>
    <definedName name="__123Graph_ACURVE" localSheetId="8" hidden="1">#REF!</definedName>
    <definedName name="__123Graph_ACURVE" localSheetId="3" hidden="1">#REF!</definedName>
    <definedName name="__123Graph_ACURVE" localSheetId="9" hidden="1">#REF!</definedName>
    <definedName name="__123Graph_ACURVE" localSheetId="10" hidden="1">#REF!</definedName>
    <definedName name="__123Graph_ACURVE" localSheetId="11" hidden="1">#REF!</definedName>
    <definedName name="__123Graph_ACURVE" localSheetId="0" hidden="1">#REF!</definedName>
    <definedName name="__123Graph_ACURVE" hidden="1">'[2]1'!$D$20:$D$31</definedName>
    <definedName name="__123Graph_ALAYER" hidden="1">#REF!</definedName>
    <definedName name="__123Graph_ALLINHAS" hidden="1">#REF!</definedName>
    <definedName name="__123Graph_AOVERAGE" hidden="1">#REF!</definedName>
    <definedName name="__123Graph_APAY" localSheetId="8" hidden="1">#REF!</definedName>
    <definedName name="__123Graph_APAY" localSheetId="3" hidden="1">#REF!</definedName>
    <definedName name="__123Graph_APAY" localSheetId="9" hidden="1">#REF!</definedName>
    <definedName name="__123Graph_APAY" localSheetId="10" hidden="1">#REF!</definedName>
    <definedName name="__123Graph_APAY" localSheetId="11" hidden="1">#REF!</definedName>
    <definedName name="__123Graph_APAY" localSheetId="0" hidden="1">#REF!</definedName>
    <definedName name="__123Graph_APAY" hidden="1">'[2]1'!$I$20:$I$46</definedName>
    <definedName name="__123Graph_APETER" localSheetId="3" hidden="1">#REF!</definedName>
    <definedName name="__123Graph_APETER" localSheetId="0" hidden="1">#REF!</definedName>
    <definedName name="__123Graph_APETER" hidden="1">#REF!</definedName>
    <definedName name="__123Graph_B" hidden="1">#REF!</definedName>
    <definedName name="__123Graph_BLAYER" hidden="1">#REF!</definedName>
    <definedName name="__123Graph_BLLINHAS" hidden="1">#REF!</definedName>
    <definedName name="__123Graph_BOVERAGE" hidden="1">#REF!</definedName>
    <definedName name="__123Graph_C" hidden="1">#REF!</definedName>
    <definedName name="__123Graph_CLLINHAS" hidden="1">#REF!</definedName>
    <definedName name="__123Graph_COVERAGE" hidden="1">#REF!</definedName>
    <definedName name="__123Graph_D" hidden="1">#REF!</definedName>
    <definedName name="__123Graph_LBL_A" localSheetId="0" hidden="1">#REF!</definedName>
    <definedName name="__123Graph_LBL_A" hidden="1">#REF!</definedName>
    <definedName name="__123Graph_LBL_ALLINHAS" hidden="1">#REF!</definedName>
    <definedName name="__123Graph_X" localSheetId="8" hidden="1">#REF!</definedName>
    <definedName name="__123Graph_X" localSheetId="3" hidden="1">#REF!</definedName>
    <definedName name="__123Graph_X" localSheetId="9" hidden="1">#REF!</definedName>
    <definedName name="__123Graph_X" localSheetId="10" hidden="1">#REF!</definedName>
    <definedName name="__123Graph_X" localSheetId="11" hidden="1">#REF!</definedName>
    <definedName name="__123Graph_X" localSheetId="0" hidden="1">#REF!</definedName>
    <definedName name="__123Graph_X" hidden="1">'[2]1'!$B$20:$B$31</definedName>
    <definedName name="__123Graph_XCURVE" localSheetId="8" hidden="1">#REF!</definedName>
    <definedName name="__123Graph_XCURVE" localSheetId="3" hidden="1">#REF!</definedName>
    <definedName name="__123Graph_XCURVE" localSheetId="9" hidden="1">#REF!</definedName>
    <definedName name="__123Graph_XCURVE" localSheetId="10" hidden="1">#REF!</definedName>
    <definedName name="__123Graph_XCURVE" localSheetId="11" hidden="1">#REF!</definedName>
    <definedName name="__123Graph_XCURVE" localSheetId="0" hidden="1">#REF!</definedName>
    <definedName name="__123Graph_XCURVE" hidden="1">'[2]1'!$B$20:$B$31</definedName>
    <definedName name="__123Graph_XLAYER" hidden="1">#REF!</definedName>
    <definedName name="__123Graph_XMAIN" hidden="1">#REF!</definedName>
    <definedName name="__123Graph_XOVERAGE" hidden="1">#REF!</definedName>
    <definedName name="__123Graph_XPAY" localSheetId="8" hidden="1">#REF!</definedName>
    <definedName name="__123Graph_XPAY" localSheetId="3" hidden="1">#REF!</definedName>
    <definedName name="__123Graph_XPAY" localSheetId="9" hidden="1">#REF!</definedName>
    <definedName name="__123Graph_XPAY" localSheetId="10" hidden="1">#REF!</definedName>
    <definedName name="__123Graph_XPAY" localSheetId="11" hidden="1">#REF!</definedName>
    <definedName name="__123Graph_XPAY" localSheetId="0" hidden="1">#REF!</definedName>
    <definedName name="__123Graph_XPAY" hidden="1">'[2]1'!$B$20:$B$46</definedName>
    <definedName name="__123Graph_XPETER" localSheetId="3" hidden="1">#REF!</definedName>
    <definedName name="__123Graph_XPETER" localSheetId="0" hidden="1">#REF!</definedName>
    <definedName name="__123Graph_XPETER" hidden="1">#REF!</definedName>
    <definedName name="__2__123Graph_ACHART_2" hidden="1">#REF!</definedName>
    <definedName name="__3__123Graph_BCHART_1" hidden="1">#REF!</definedName>
    <definedName name="__4__123Graph_BCHART_2" hidden="1">#REF!</definedName>
    <definedName name="__a1" localSheetId="9" hidden="1">{"whole",#N/A,FALSE,"6701";"whole",#N/A,FALSE,"6702";"whole",#N/A,FALSE,"7710";"whole",#N/A,FALSE,"7714";"whole",#N/A,FALSE,"7729";"whole",#N/A,FALSE,"7730";"whole",#N/A,FALSE,"7731";"whole",#N/A,FALSE,"7736";"whole",#N/A,FALSE,"7737";"whole",#N/A,FALSE,"7738";"whole",#N/A,FALSE,"7743";"Whole",#N/A,FALSE,"7740";"whole",#N/A,FALSE,"7744";"whole",#N/A,FALSE,"7745"}</definedName>
    <definedName name="__a1" localSheetId="10" hidden="1">{"whole",#N/A,FALSE,"6701";"whole",#N/A,FALSE,"6702";"whole",#N/A,FALSE,"7710";"whole",#N/A,FALSE,"7714";"whole",#N/A,FALSE,"7729";"whole",#N/A,FALSE,"7730";"whole",#N/A,FALSE,"7731";"whole",#N/A,FALSE,"7736";"whole",#N/A,FALSE,"7737";"whole",#N/A,FALSE,"7738";"whole",#N/A,FALSE,"7743";"Whole",#N/A,FALSE,"7740";"whole",#N/A,FALSE,"7744";"whole",#N/A,FALSE,"7745"}</definedName>
    <definedName name="__a1" localSheetId="11" hidden="1">{"whole",#N/A,FALSE,"6701";"whole",#N/A,FALSE,"6702";"whole",#N/A,FALSE,"7710";"whole",#N/A,FALSE,"7714";"whole",#N/A,FALSE,"7729";"whole",#N/A,FALSE,"7730";"whole",#N/A,FALSE,"7731";"whole",#N/A,FALSE,"7736";"whole",#N/A,FALSE,"7737";"whole",#N/A,FALSE,"7738";"whole",#N/A,FALSE,"7743";"Whole",#N/A,FALSE,"7740";"whole",#N/A,FALSE,"7744";"whole",#N/A,FALSE,"7745"}</definedName>
    <definedName name="__a1" hidden="1">{"whole",#N/A,FALSE,"6701";"whole",#N/A,FALSE,"6702";"whole",#N/A,FALSE,"7710";"whole",#N/A,FALSE,"7714";"whole",#N/A,FALSE,"7729";"whole",#N/A,FALSE,"7730";"whole",#N/A,FALSE,"7731";"whole",#N/A,FALSE,"7736";"whole",#N/A,FALSE,"7737";"whole",#N/A,FALSE,"7738";"whole",#N/A,FALSE,"7743";"Whole",#N/A,FALSE,"7740";"whole",#N/A,FALSE,"7744";"whole",#N/A,FALSE,"7745"}</definedName>
    <definedName name="__a15" localSheetId="9" hidden="1">{"whole",#N/A,FALSE,"CS FIN Sum For Rox";"whole",#N/A,FALSE,"Gen_Dist_Act_Bud";"whole",#N/A,FALSE,"Gen_Dist_T3months";"whole",#N/A,FALSE,"GD_PerP";"whole",#N/A,FALSE,"CS_DIST_ActvsBud";"whole",#N/A,FALSE,"CS_DIST_SUM_trail3mo"}</definedName>
    <definedName name="__a15" localSheetId="10" hidden="1">{"whole",#N/A,FALSE,"CS FIN Sum For Rox";"whole",#N/A,FALSE,"Gen_Dist_Act_Bud";"whole",#N/A,FALSE,"Gen_Dist_T3months";"whole",#N/A,FALSE,"GD_PerP";"whole",#N/A,FALSE,"CS_DIST_ActvsBud";"whole",#N/A,FALSE,"CS_DIST_SUM_trail3mo"}</definedName>
    <definedName name="__a15" localSheetId="11" hidden="1">{"whole",#N/A,FALSE,"CS FIN Sum For Rox";"whole",#N/A,FALSE,"Gen_Dist_Act_Bud";"whole",#N/A,FALSE,"Gen_Dist_T3months";"whole",#N/A,FALSE,"GD_PerP";"whole",#N/A,FALSE,"CS_DIST_ActvsBud";"whole",#N/A,FALSE,"CS_DIST_SUM_trail3mo"}</definedName>
    <definedName name="__a15" hidden="1">{"whole",#N/A,FALSE,"CS FIN Sum For Rox";"whole",#N/A,FALSE,"Gen_Dist_Act_Bud";"whole",#N/A,FALSE,"Gen_Dist_T3months";"whole",#N/A,FALSE,"GD_PerP";"whole",#N/A,FALSE,"CS_DIST_ActvsBud";"whole",#N/A,FALSE,"CS_DIST_SUM_trail3mo"}</definedName>
    <definedName name="__a2" localSheetId="9" hidden="1">{"whole",#N/A,FALSE,"6701";"whole",#N/A,FALSE,"6702";"whole",#N/A,FALSE,"7710";"whole",#N/A,FALSE,"7714";"whole",#N/A,FALSE,"7729";"whole",#N/A,FALSE,"7730";"whole",#N/A,FALSE,"7731";"whole",#N/A,FALSE,"7736";"whole",#N/A,FALSE,"7737";"whole",#N/A,FALSE,"7738";"whole",#N/A,FALSE,"7743";"Whole",#N/A,FALSE,"7740";"whole",#N/A,FALSE,"7744";"whole",#N/A,FALSE,"7745"}</definedName>
    <definedName name="__a2" localSheetId="10" hidden="1">{"whole",#N/A,FALSE,"6701";"whole",#N/A,FALSE,"6702";"whole",#N/A,FALSE,"7710";"whole",#N/A,FALSE,"7714";"whole",#N/A,FALSE,"7729";"whole",#N/A,FALSE,"7730";"whole",#N/A,FALSE,"7731";"whole",#N/A,FALSE,"7736";"whole",#N/A,FALSE,"7737";"whole",#N/A,FALSE,"7738";"whole",#N/A,FALSE,"7743";"Whole",#N/A,FALSE,"7740";"whole",#N/A,FALSE,"7744";"whole",#N/A,FALSE,"7745"}</definedName>
    <definedName name="__a2" localSheetId="11" hidden="1">{"whole",#N/A,FALSE,"6701";"whole",#N/A,FALSE,"6702";"whole",#N/A,FALSE,"7710";"whole",#N/A,FALSE,"7714";"whole",#N/A,FALSE,"7729";"whole",#N/A,FALSE,"7730";"whole",#N/A,FALSE,"7731";"whole",#N/A,FALSE,"7736";"whole",#N/A,FALSE,"7737";"whole",#N/A,FALSE,"7738";"whole",#N/A,FALSE,"7743";"Whole",#N/A,FALSE,"7740";"whole",#N/A,FALSE,"7744";"whole",#N/A,FALSE,"7745"}</definedName>
    <definedName name="__a2" hidden="1">{"whole",#N/A,FALSE,"6701";"whole",#N/A,FALSE,"6702";"whole",#N/A,FALSE,"7710";"whole",#N/A,FALSE,"7714";"whole",#N/A,FALSE,"7729";"whole",#N/A,FALSE,"7730";"whole",#N/A,FALSE,"7731";"whole",#N/A,FALSE,"7736";"whole",#N/A,FALSE,"7737";"whole",#N/A,FALSE,"7738";"whole",#N/A,FALSE,"7743";"Whole",#N/A,FALSE,"7740";"whole",#N/A,FALSE,"7744";"whole",#N/A,FALSE,"7745"}</definedName>
    <definedName name="__a3"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a3"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a3"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a3"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a4" localSheetId="9" hidden="1">{"whole",#N/A,FALSE,"Gen_Dist_Act_Bud";"whole",#N/A,FALSE,"Gen_Dist_T3months";"whole",#N/A,FALSE,"GD_PerP";"whole",#N/A,FALSE,"HR Dist'n"}</definedName>
    <definedName name="__a4" localSheetId="10" hidden="1">{"whole",#N/A,FALSE,"Gen_Dist_Act_Bud";"whole",#N/A,FALSE,"Gen_Dist_T3months";"whole",#N/A,FALSE,"GD_PerP";"whole",#N/A,FALSE,"HR Dist'n"}</definedName>
    <definedName name="__a4" localSheetId="11" hidden="1">{"whole",#N/A,FALSE,"Gen_Dist_Act_Bud";"whole",#N/A,FALSE,"Gen_Dist_T3months";"whole",#N/A,FALSE,"GD_PerP";"whole",#N/A,FALSE,"HR Dist'n"}</definedName>
    <definedName name="__a4" hidden="1">{"whole",#N/A,FALSE,"Gen_Dist_Act_Bud";"whole",#N/A,FALSE,"Gen_Dist_T3months";"whole",#N/A,FALSE,"GD_PerP";"whole",#N/A,FALSE,"HR Dist'n"}</definedName>
    <definedName name="__a5" localSheetId="9"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_a5" localSheetId="10"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_a5" localSheetId="1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_a5"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_a6" localSheetId="9" hidden="1">{"whole",#N/A,FALSE,"CS HC";"whole",#N/A,FALSE,"CS_ACTvsBud";"whole",#N/A,FALSE,"CSTrail3mo";"whole",#N/A,FALSE,"CS Cost Per Head ";"whole",#N/A,FALSE,"CS CPH YTD"}</definedName>
    <definedName name="__a6" localSheetId="10" hidden="1">{"whole",#N/A,FALSE,"CS HC";"whole",#N/A,FALSE,"CS_ACTvsBud";"whole",#N/A,FALSE,"CSTrail3mo";"whole",#N/A,FALSE,"CS Cost Per Head ";"whole",#N/A,FALSE,"CS CPH YTD"}</definedName>
    <definedName name="__a6" localSheetId="11" hidden="1">{"whole",#N/A,FALSE,"CS HC";"whole",#N/A,FALSE,"CS_ACTvsBud";"whole",#N/A,FALSE,"CSTrail3mo";"whole",#N/A,FALSE,"CS Cost Per Head ";"whole",#N/A,FALSE,"CS CPH YTD"}</definedName>
    <definedName name="__a6" hidden="1">{"whole",#N/A,FALSE,"CS HC";"whole",#N/A,FALSE,"CS_ACTvsBud";"whole",#N/A,FALSE,"CSTrail3mo";"whole",#N/A,FALSE,"CS Cost Per Head ";"whole",#N/A,FALSE,"CS CPH YTD"}</definedName>
    <definedName name="__a7" localSheetId="9" hidden="1">{"whole",#N/A,FALSE,"CS FIN Sum For Rox";"whole",#N/A,FALSE,"Gen_Dist_Act_Bud";"whole",#N/A,FALSE,"Gen_Dist_T3months";"whole",#N/A,FALSE,"GD_PerP";"whole",#N/A,FALSE,"CS_DIST_ActvsBud";"whole",#N/A,FALSE,"CS_DIST_SUM_trail3mo"}</definedName>
    <definedName name="__a7" localSheetId="10" hidden="1">{"whole",#N/A,FALSE,"CS FIN Sum For Rox";"whole",#N/A,FALSE,"Gen_Dist_Act_Bud";"whole",#N/A,FALSE,"Gen_Dist_T3months";"whole",#N/A,FALSE,"GD_PerP";"whole",#N/A,FALSE,"CS_DIST_ActvsBud";"whole",#N/A,FALSE,"CS_DIST_SUM_trail3mo"}</definedName>
    <definedName name="__a7" localSheetId="11" hidden="1">{"whole",#N/A,FALSE,"CS FIN Sum For Rox";"whole",#N/A,FALSE,"Gen_Dist_Act_Bud";"whole",#N/A,FALSE,"Gen_Dist_T3months";"whole",#N/A,FALSE,"GD_PerP";"whole",#N/A,FALSE,"CS_DIST_ActvsBud";"whole",#N/A,FALSE,"CS_DIST_SUM_trail3mo"}</definedName>
    <definedName name="__a7" hidden="1">{"whole",#N/A,FALSE,"CS FIN Sum For Rox";"whole",#N/A,FALSE,"Gen_Dist_Act_Bud";"whole",#N/A,FALSE,"Gen_Dist_T3months";"whole",#N/A,FALSE,"GD_PerP";"whole",#N/A,FALSE,"CS_DIST_ActvsBud";"whole",#N/A,FALSE,"CS_DIST_SUM_trail3mo"}</definedName>
    <definedName name="__a9" localSheetId="9"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_a9" localSheetId="10"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_a9" localSheetId="1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_a9"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_aa1" localSheetId="9" hidden="1">{"whole",#N/A,FALSE,"6701";"whole",#N/A,FALSE,"6702";"whole",#N/A,FALSE,"7710";"whole",#N/A,FALSE,"7714";"whole",#N/A,FALSE,"7729";"whole",#N/A,FALSE,"7730";"whole",#N/A,FALSE,"7731";"whole",#N/A,FALSE,"7736";"whole",#N/A,FALSE,"7737";"whole",#N/A,FALSE,"7738";"whole",#N/A,FALSE,"7743";"Whole",#N/A,FALSE,"7740";"whole",#N/A,FALSE,"7744";"whole",#N/A,FALSE,"7745"}</definedName>
    <definedName name="__aa1" localSheetId="10" hidden="1">{"whole",#N/A,FALSE,"6701";"whole",#N/A,FALSE,"6702";"whole",#N/A,FALSE,"7710";"whole",#N/A,FALSE,"7714";"whole",#N/A,FALSE,"7729";"whole",#N/A,FALSE,"7730";"whole",#N/A,FALSE,"7731";"whole",#N/A,FALSE,"7736";"whole",#N/A,FALSE,"7737";"whole",#N/A,FALSE,"7738";"whole",#N/A,FALSE,"7743";"Whole",#N/A,FALSE,"7740";"whole",#N/A,FALSE,"7744";"whole",#N/A,FALSE,"7745"}</definedName>
    <definedName name="__aa1" localSheetId="11" hidden="1">{"whole",#N/A,FALSE,"6701";"whole",#N/A,FALSE,"6702";"whole",#N/A,FALSE,"7710";"whole",#N/A,FALSE,"7714";"whole",#N/A,FALSE,"7729";"whole",#N/A,FALSE,"7730";"whole",#N/A,FALSE,"7731";"whole",#N/A,FALSE,"7736";"whole",#N/A,FALSE,"7737";"whole",#N/A,FALSE,"7738";"whole",#N/A,FALSE,"7743";"Whole",#N/A,FALSE,"7740";"whole",#N/A,FALSE,"7744";"whole",#N/A,FALSE,"7745"}</definedName>
    <definedName name="__aa1" hidden="1">{"whole",#N/A,FALSE,"6701";"whole",#N/A,FALSE,"6702";"whole",#N/A,FALSE,"7710";"whole",#N/A,FALSE,"7714";"whole",#N/A,FALSE,"7729";"whole",#N/A,FALSE,"7730";"whole",#N/A,FALSE,"7731";"whole",#N/A,FALSE,"7736";"whole",#N/A,FALSE,"7737";"whole",#N/A,FALSE,"7738";"whole",#N/A,FALSE,"7743";"Whole",#N/A,FALSE,"7740";"whole",#N/A,FALSE,"7744";"whole",#N/A,FALSE,"7745"}</definedName>
    <definedName name="__aaa1"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aaa1"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aaa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aaa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aaa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aaa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aaa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aaa111299"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aaa111299"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aaa111299"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aaa11129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ab1" localSheetId="9" hidden="1">{#N/A,#N/A,TRUE,"Pro Forma";#N/A,#N/A,TRUE,"PF_Bal";#N/A,#N/A,TRUE,"PF_INC";#N/A,#N/A,TRUE,"CBE";#N/A,#N/A,TRUE,"SWK"}</definedName>
    <definedName name="__ab1" localSheetId="10" hidden="1">{#N/A,#N/A,TRUE,"Pro Forma";#N/A,#N/A,TRUE,"PF_Bal";#N/A,#N/A,TRUE,"PF_INC";#N/A,#N/A,TRUE,"CBE";#N/A,#N/A,TRUE,"SWK"}</definedName>
    <definedName name="__ab1" localSheetId="11" hidden="1">{#N/A,#N/A,TRUE,"Pro Forma";#N/A,#N/A,TRUE,"PF_Bal";#N/A,#N/A,TRUE,"PF_INC";#N/A,#N/A,TRUE,"CBE";#N/A,#N/A,TRUE,"SWK"}</definedName>
    <definedName name="__ab1" hidden="1">{#N/A,#N/A,TRUE,"Pro Forma";#N/A,#N/A,TRUE,"PF_Bal";#N/A,#N/A,TRUE,"PF_INC";#N/A,#N/A,TRUE,"CBE";#N/A,#N/A,TRUE,"SWK"}</definedName>
    <definedName name="__ab1112" localSheetId="9" hidden="1">{"whole",#N/A,FALSE,"6701";"whole",#N/A,FALSE,"6702";"whole",#N/A,FALSE,"7710";"whole",#N/A,FALSE,"7714";"whole",#N/A,FALSE,"7729";"whole",#N/A,FALSE,"7730";"whole",#N/A,FALSE,"7731";"whole",#N/A,FALSE,"7736";"whole",#N/A,FALSE,"7737";"whole",#N/A,FALSE,"7738";"whole",#N/A,FALSE,"7743";"Whole",#N/A,FALSE,"7740";"whole",#N/A,FALSE,"7744";"whole",#N/A,FALSE,"7745"}</definedName>
    <definedName name="__ab1112" localSheetId="10" hidden="1">{"whole",#N/A,FALSE,"6701";"whole",#N/A,FALSE,"6702";"whole",#N/A,FALSE,"7710";"whole",#N/A,FALSE,"7714";"whole",#N/A,FALSE,"7729";"whole",#N/A,FALSE,"7730";"whole",#N/A,FALSE,"7731";"whole",#N/A,FALSE,"7736";"whole",#N/A,FALSE,"7737";"whole",#N/A,FALSE,"7738";"whole",#N/A,FALSE,"7743";"Whole",#N/A,FALSE,"7740";"whole",#N/A,FALSE,"7744";"whole",#N/A,FALSE,"7745"}</definedName>
    <definedName name="__ab1112" localSheetId="11" hidden="1">{"whole",#N/A,FALSE,"6701";"whole",#N/A,FALSE,"6702";"whole",#N/A,FALSE,"7710";"whole",#N/A,FALSE,"7714";"whole",#N/A,FALSE,"7729";"whole",#N/A,FALSE,"7730";"whole",#N/A,FALSE,"7731";"whole",#N/A,FALSE,"7736";"whole",#N/A,FALSE,"7737";"whole",#N/A,FALSE,"7738";"whole",#N/A,FALSE,"7743";"Whole",#N/A,FALSE,"7740";"whole",#N/A,FALSE,"7744";"whole",#N/A,FALSE,"7745"}</definedName>
    <definedName name="__ab1112" hidden="1">{"whole",#N/A,FALSE,"6701";"whole",#N/A,FALSE,"6702";"whole",#N/A,FALSE,"7710";"whole",#N/A,FALSE,"7714";"whole",#N/A,FALSE,"7729";"whole",#N/A,FALSE,"7730";"whole",#N/A,FALSE,"7731";"whole",#N/A,FALSE,"7736";"whole",#N/A,FALSE,"7737";"whole",#N/A,FALSE,"7738";"whole",#N/A,FALSE,"7743";"Whole",#N/A,FALSE,"7740";"whole",#N/A,FALSE,"7744";"whole",#N/A,FALSE,"7745"}</definedName>
    <definedName name="__ACT1">#REF!</definedName>
    <definedName name="__ACT29">#REF!</definedName>
    <definedName name="__ACT30">#REF!</definedName>
    <definedName name="__ACT31">#REF!</definedName>
    <definedName name="__ACT32">#REF!</definedName>
    <definedName name="__ACT33">#REF!</definedName>
    <definedName name="__ACT34">#REF!</definedName>
    <definedName name="__AJD1">#REF!</definedName>
    <definedName name="__al1" localSheetId="9" hidden="1">{"sheet a",#N/A,FALSE,"A";"sheet b 1",#N/A,FALSE,"B";"sheet b 2",#N/A,FALSE,"B"}</definedName>
    <definedName name="__al1" localSheetId="10" hidden="1">{"sheet a",#N/A,FALSE,"A";"sheet b 1",#N/A,FALSE,"B";"sheet b 2",#N/A,FALSE,"B"}</definedName>
    <definedName name="__al1" localSheetId="11" hidden="1">{"sheet a",#N/A,FALSE,"A";"sheet b 1",#N/A,FALSE,"B";"sheet b 2",#N/A,FALSE,"B"}</definedName>
    <definedName name="__al1" hidden="1">{"sheet a",#N/A,FALSE,"A";"sheet b 1",#N/A,FALSE,"B";"sheet b 2",#N/A,FALSE,"B"}</definedName>
    <definedName name="__ALT1">#REF!</definedName>
    <definedName name="__ALT11">#REF!</definedName>
    <definedName name="__alt2">#REF!</definedName>
    <definedName name="__ALT3">#REF!</definedName>
    <definedName name="__ALT4">#REF!</definedName>
    <definedName name="__ALT5">#REF!</definedName>
    <definedName name="__ALT6">#REF!</definedName>
    <definedName name="__ALT71">#REF!</definedName>
    <definedName name="__ALT72">#REF!</definedName>
    <definedName name="__ALT73">#REF!</definedName>
    <definedName name="__as1" localSheetId="9" hidden="1">{#N/A,#N/A,FALSE,"SumD";#N/A,#N/A,FALSE,"ElecD";#N/A,#N/A,FALSE,"MechD";#N/A,#N/A,FALSE,"GeotD";#N/A,#N/A,FALSE,"PrcsD";#N/A,#N/A,FALSE,"TunnD";#N/A,#N/A,FALSE,"CivlD";#N/A,#N/A,FALSE,"NtwkD";#N/A,#N/A,FALSE,"EstgD";#N/A,#N/A,FALSE,"PEngD"}</definedName>
    <definedName name="__as1" localSheetId="10" hidden="1">{#N/A,#N/A,FALSE,"SumD";#N/A,#N/A,FALSE,"ElecD";#N/A,#N/A,FALSE,"MechD";#N/A,#N/A,FALSE,"GeotD";#N/A,#N/A,FALSE,"PrcsD";#N/A,#N/A,FALSE,"TunnD";#N/A,#N/A,FALSE,"CivlD";#N/A,#N/A,FALSE,"NtwkD";#N/A,#N/A,FALSE,"EstgD";#N/A,#N/A,FALSE,"PEngD"}</definedName>
    <definedName name="__as1" localSheetId="11" hidden="1">{#N/A,#N/A,FALSE,"SumD";#N/A,#N/A,FALSE,"ElecD";#N/A,#N/A,FALSE,"MechD";#N/A,#N/A,FALSE,"GeotD";#N/A,#N/A,FALSE,"PrcsD";#N/A,#N/A,FALSE,"TunnD";#N/A,#N/A,FALSE,"CivlD";#N/A,#N/A,FALSE,"NtwkD";#N/A,#N/A,FALSE,"EstgD";#N/A,#N/A,FALSE,"PEngD"}</definedName>
    <definedName name="__as1" hidden="1">{#N/A,#N/A,FALSE,"SumD";#N/A,#N/A,FALSE,"ElecD";#N/A,#N/A,FALSE,"MechD";#N/A,#N/A,FALSE,"GeotD";#N/A,#N/A,FALSE,"PrcsD";#N/A,#N/A,FALSE,"TunnD";#N/A,#N/A,FALSE,"CivlD";#N/A,#N/A,FALSE,"NtwkD";#N/A,#N/A,FALSE,"EstgD";#N/A,#N/A,FALSE,"PEngD"}</definedName>
    <definedName name="__asd2">#REF!</definedName>
    <definedName name="__b1" localSheetId="9" hidden="1">{"Chart 1",#N/A,FALSE,"Run Rate";"Chart 2",#N/A,FALSE,"Run Rate (2)"}</definedName>
    <definedName name="__b1" localSheetId="10" hidden="1">{"Chart 1",#N/A,FALSE,"Run Rate";"Chart 2",#N/A,FALSE,"Run Rate (2)"}</definedName>
    <definedName name="__b1" localSheetId="11" hidden="1">{"Chart 1",#N/A,FALSE,"Run Rate";"Chart 2",#N/A,FALSE,"Run Rate (2)"}</definedName>
    <definedName name="__b1" hidden="1">{"Chart 1",#N/A,FALSE,"Run Rate";"Chart 2",#N/A,FALSE,"Run Rate (2)"}</definedName>
    <definedName name="__bookmark_1">#REF!</definedName>
    <definedName name="__bookmark_10">#REF!</definedName>
    <definedName name="__bookmark_100">#REF!</definedName>
    <definedName name="__bookmark_1000">#REF!</definedName>
    <definedName name="__bookmark_10000">#REF!</definedName>
    <definedName name="__bookmark_10001">#REF!</definedName>
    <definedName name="__bookmark_10002">#REF!</definedName>
    <definedName name="__bookmark_10003">#REF!</definedName>
    <definedName name="__bookmark_10004">#REF!</definedName>
    <definedName name="__bookmark_10005">#REF!</definedName>
    <definedName name="__bookmark_10006">#REF!</definedName>
    <definedName name="__bookmark_10007">#REF!</definedName>
    <definedName name="__bookmark_10008">#REF!</definedName>
    <definedName name="__bookmark_10009">#REF!</definedName>
    <definedName name="__bookmark_1001">#REF!</definedName>
    <definedName name="__bookmark_10010">#REF!</definedName>
    <definedName name="__bookmark_10011">#REF!</definedName>
    <definedName name="__bookmark_10012">#REF!</definedName>
    <definedName name="__bookmark_10013">#REF!</definedName>
    <definedName name="__bookmark_10014">#REF!</definedName>
    <definedName name="__bookmark_10015">#REF!</definedName>
    <definedName name="__bookmark_10016">#REF!</definedName>
    <definedName name="__bookmark_10017">#REF!</definedName>
    <definedName name="__bookmark_10018">#REF!</definedName>
    <definedName name="__bookmark_10019">#REF!</definedName>
    <definedName name="__bookmark_1002">#REF!</definedName>
    <definedName name="__bookmark_10020">#REF!</definedName>
    <definedName name="__bookmark_10021">#REF!</definedName>
    <definedName name="__bookmark_10022">#REF!</definedName>
    <definedName name="__bookmark_10023">#REF!</definedName>
    <definedName name="__bookmark_10024">#REF!</definedName>
    <definedName name="__bookmark_10025">#REF!</definedName>
    <definedName name="__bookmark_10026">#REF!</definedName>
    <definedName name="__bookmark_10027">#REF!</definedName>
    <definedName name="__bookmark_10028">#REF!</definedName>
    <definedName name="__bookmark_10029">#REF!</definedName>
    <definedName name="__bookmark_1003">#REF!</definedName>
    <definedName name="__bookmark_10030">#REF!</definedName>
    <definedName name="__bookmark_10031">#REF!</definedName>
    <definedName name="__bookmark_10032">#REF!</definedName>
    <definedName name="__bookmark_10033">#REF!</definedName>
    <definedName name="__bookmark_10034">#REF!</definedName>
    <definedName name="__bookmark_10035">#REF!</definedName>
    <definedName name="__bookmark_10036">#REF!</definedName>
    <definedName name="__bookmark_10037">#REF!</definedName>
    <definedName name="__bookmark_10038">#REF!</definedName>
    <definedName name="__bookmark_10039">#REF!</definedName>
    <definedName name="__bookmark_1004">#REF!</definedName>
    <definedName name="__bookmark_10040">#REF!</definedName>
    <definedName name="__bookmark_10041">#REF!</definedName>
    <definedName name="__bookmark_10042">#REF!</definedName>
    <definedName name="__bookmark_10043">#REF!</definedName>
    <definedName name="__bookmark_10044">#REF!</definedName>
    <definedName name="__bookmark_10045">#REF!</definedName>
    <definedName name="__bookmark_10046">#REF!</definedName>
    <definedName name="__bookmark_10047">#REF!</definedName>
    <definedName name="__bookmark_10048">#REF!</definedName>
    <definedName name="__bookmark_10049">#REF!</definedName>
    <definedName name="__bookmark_1005">#REF!</definedName>
    <definedName name="__bookmark_10050">#REF!</definedName>
    <definedName name="__bookmark_10051">#REF!</definedName>
    <definedName name="__bookmark_10052">#REF!</definedName>
    <definedName name="__bookmark_10053">#REF!</definedName>
    <definedName name="__bookmark_10054">#REF!</definedName>
    <definedName name="__bookmark_10055">#REF!</definedName>
    <definedName name="__bookmark_10056">#REF!</definedName>
    <definedName name="__bookmark_10057">#REF!</definedName>
    <definedName name="__bookmark_10058">#REF!</definedName>
    <definedName name="__bookmark_10059">#REF!</definedName>
    <definedName name="__bookmark_1006">#REF!</definedName>
    <definedName name="__bookmark_10060">#REF!</definedName>
    <definedName name="__bookmark_10061">#REF!</definedName>
    <definedName name="__bookmark_10062">#REF!</definedName>
    <definedName name="__bookmark_10063">#REF!</definedName>
    <definedName name="__bookmark_10064">#REF!</definedName>
    <definedName name="__bookmark_10065">#REF!</definedName>
    <definedName name="__bookmark_10066">#REF!</definedName>
    <definedName name="__bookmark_10067">#REF!</definedName>
    <definedName name="__bookmark_10068">#REF!</definedName>
    <definedName name="__bookmark_10069">#REF!</definedName>
    <definedName name="__bookmark_1007">#REF!</definedName>
    <definedName name="__bookmark_10070">#REF!</definedName>
    <definedName name="__bookmark_10071">#REF!</definedName>
    <definedName name="__bookmark_10072">#REF!</definedName>
    <definedName name="__bookmark_10073">#REF!</definedName>
    <definedName name="__bookmark_10074">#REF!</definedName>
    <definedName name="__bookmark_10075">#REF!</definedName>
    <definedName name="__bookmark_10076">#REF!</definedName>
    <definedName name="__bookmark_10077">#REF!</definedName>
    <definedName name="__bookmark_10078">#REF!</definedName>
    <definedName name="__bookmark_10079">#REF!</definedName>
    <definedName name="__bookmark_1008">#REF!</definedName>
    <definedName name="__bookmark_10080">#REF!</definedName>
    <definedName name="__bookmark_10081">#REF!</definedName>
    <definedName name="__bookmark_10082">#REF!</definedName>
    <definedName name="__bookmark_10083">#REF!</definedName>
    <definedName name="__bookmark_10084">#REF!</definedName>
    <definedName name="__bookmark_10085">#REF!</definedName>
    <definedName name="__bookmark_10086">#REF!</definedName>
    <definedName name="__bookmark_10087">#REF!</definedName>
    <definedName name="__bookmark_10088">#REF!</definedName>
    <definedName name="__bookmark_10089">#REF!</definedName>
    <definedName name="__bookmark_1009">#REF!</definedName>
    <definedName name="__bookmark_10090">#REF!</definedName>
    <definedName name="__bookmark_10091">#REF!</definedName>
    <definedName name="__bookmark_10092">#REF!</definedName>
    <definedName name="__bookmark_10093">#REF!</definedName>
    <definedName name="__bookmark_10094">#REF!</definedName>
    <definedName name="__bookmark_10095">#REF!</definedName>
    <definedName name="__bookmark_10096">#REF!</definedName>
    <definedName name="__bookmark_10097">#REF!</definedName>
    <definedName name="__bookmark_10098">#REF!</definedName>
    <definedName name="__bookmark_10099">#REF!</definedName>
    <definedName name="__bookmark_101">#REF!</definedName>
    <definedName name="__bookmark_1010">#REF!</definedName>
    <definedName name="__bookmark_10100">#REF!</definedName>
    <definedName name="__bookmark_10101">#REF!</definedName>
    <definedName name="__bookmark_10102">#REF!</definedName>
    <definedName name="__bookmark_10103">#REF!</definedName>
    <definedName name="__bookmark_10104">#REF!</definedName>
    <definedName name="__bookmark_10105">#REF!</definedName>
    <definedName name="__bookmark_10106">#REF!</definedName>
    <definedName name="__bookmark_10107">#REF!</definedName>
    <definedName name="__bookmark_10108">#REF!</definedName>
    <definedName name="__bookmark_10109">#REF!</definedName>
    <definedName name="__bookmark_1011">#REF!</definedName>
    <definedName name="__bookmark_10110">#REF!</definedName>
    <definedName name="__bookmark_10111">#REF!</definedName>
    <definedName name="__bookmark_10112">#REF!</definedName>
    <definedName name="__bookmark_10113">#REF!</definedName>
    <definedName name="__bookmark_10114">#REF!</definedName>
    <definedName name="__bookmark_10115">#REF!</definedName>
    <definedName name="__bookmark_10116">#REF!</definedName>
    <definedName name="__bookmark_10117">#REF!</definedName>
    <definedName name="__bookmark_10118">#REF!</definedName>
    <definedName name="__bookmark_10119">#REF!</definedName>
    <definedName name="__bookmark_1012">#REF!</definedName>
    <definedName name="__bookmark_10120">#REF!</definedName>
    <definedName name="__bookmark_10121">#REF!</definedName>
    <definedName name="__bookmark_10122">#REF!</definedName>
    <definedName name="__bookmark_10123">#REF!</definedName>
    <definedName name="__bookmark_10124">#REF!</definedName>
    <definedName name="__bookmark_10125">#REF!</definedName>
    <definedName name="__bookmark_10126">#REF!</definedName>
    <definedName name="__bookmark_10127">#REF!</definedName>
    <definedName name="__bookmark_10128">#REF!</definedName>
    <definedName name="__bookmark_10129">#REF!</definedName>
    <definedName name="__bookmark_1013">#REF!</definedName>
    <definedName name="__bookmark_10130">#REF!</definedName>
    <definedName name="__bookmark_10131">#REF!</definedName>
    <definedName name="__bookmark_10132">#REF!</definedName>
    <definedName name="__bookmark_10133">#REF!</definedName>
    <definedName name="__bookmark_10134">#REF!</definedName>
    <definedName name="__bookmark_10135">#REF!</definedName>
    <definedName name="__bookmark_10136">#REF!</definedName>
    <definedName name="__bookmark_10137">#REF!</definedName>
    <definedName name="__bookmark_10138">#REF!</definedName>
    <definedName name="__bookmark_10139">#REF!</definedName>
    <definedName name="__bookmark_1014">#REF!</definedName>
    <definedName name="__bookmark_10140">#REF!</definedName>
    <definedName name="__bookmark_10141">#REF!</definedName>
    <definedName name="__bookmark_10142">#REF!</definedName>
    <definedName name="__bookmark_10143">#REF!</definedName>
    <definedName name="__bookmark_10144">#REF!</definedName>
    <definedName name="__bookmark_10145">#REF!</definedName>
    <definedName name="__bookmark_10146">#REF!</definedName>
    <definedName name="__bookmark_10147">#REF!</definedName>
    <definedName name="__bookmark_10148">#REF!</definedName>
    <definedName name="__bookmark_10149">#REF!</definedName>
    <definedName name="__bookmark_1015">#REF!</definedName>
    <definedName name="__bookmark_10150">#REF!</definedName>
    <definedName name="__bookmark_10151">#REF!</definedName>
    <definedName name="__bookmark_10152">#REF!</definedName>
    <definedName name="__bookmark_10153">#REF!</definedName>
    <definedName name="__bookmark_10154">#REF!</definedName>
    <definedName name="__bookmark_10155">#REF!</definedName>
    <definedName name="__bookmark_10156">#REF!</definedName>
    <definedName name="__bookmark_10157">#REF!</definedName>
    <definedName name="__bookmark_10158">#REF!</definedName>
    <definedName name="__bookmark_10159">#REF!</definedName>
    <definedName name="__bookmark_1016">#REF!</definedName>
    <definedName name="__bookmark_10160">#REF!</definedName>
    <definedName name="__bookmark_10161">#REF!</definedName>
    <definedName name="__bookmark_10162">#REF!</definedName>
    <definedName name="__bookmark_10163">#REF!</definedName>
    <definedName name="__bookmark_10164">#REF!</definedName>
    <definedName name="__bookmark_10165">#REF!</definedName>
    <definedName name="__bookmark_10166">#REF!</definedName>
    <definedName name="__bookmark_10167">#REF!</definedName>
    <definedName name="__bookmark_10168">#REF!</definedName>
    <definedName name="__bookmark_10169">#REF!</definedName>
    <definedName name="__bookmark_1017">#REF!</definedName>
    <definedName name="__bookmark_10170">#REF!</definedName>
    <definedName name="__bookmark_10171">#REF!</definedName>
    <definedName name="__bookmark_10172">#REF!</definedName>
    <definedName name="__bookmark_10173">#REF!</definedName>
    <definedName name="__bookmark_10174">#REF!</definedName>
    <definedName name="__bookmark_10175">#REF!</definedName>
    <definedName name="__bookmark_10176">#REF!</definedName>
    <definedName name="__bookmark_10177">#REF!</definedName>
    <definedName name="__bookmark_10178">#REF!</definedName>
    <definedName name="__bookmark_10179">#REF!</definedName>
    <definedName name="__bookmark_1018">#REF!</definedName>
    <definedName name="__bookmark_10180">#REF!</definedName>
    <definedName name="__bookmark_10181">#REF!</definedName>
    <definedName name="__bookmark_10182">#REF!</definedName>
    <definedName name="__bookmark_10183">#REF!</definedName>
    <definedName name="__bookmark_10184">#REF!</definedName>
    <definedName name="__bookmark_10185">#REF!</definedName>
    <definedName name="__bookmark_10186">#REF!</definedName>
    <definedName name="__bookmark_10187">#REF!</definedName>
    <definedName name="__bookmark_10188">#REF!</definedName>
    <definedName name="__bookmark_10189">#REF!</definedName>
    <definedName name="__bookmark_1019">#REF!</definedName>
    <definedName name="__bookmark_10190">#REF!</definedName>
    <definedName name="__bookmark_10191">#REF!</definedName>
    <definedName name="__bookmark_10192">#REF!</definedName>
    <definedName name="__bookmark_10193">#REF!</definedName>
    <definedName name="__bookmark_10194">#REF!</definedName>
    <definedName name="__bookmark_10195">#REF!</definedName>
    <definedName name="__bookmark_10196">#REF!</definedName>
    <definedName name="__bookmark_10197">#REF!</definedName>
    <definedName name="__bookmark_10198">#REF!</definedName>
    <definedName name="__bookmark_10199">#REF!</definedName>
    <definedName name="__bookmark_102">#REF!</definedName>
    <definedName name="__bookmark_1020">#REF!</definedName>
    <definedName name="__bookmark_10200">#REF!</definedName>
    <definedName name="__bookmark_10201">#REF!</definedName>
    <definedName name="__bookmark_10202">#REF!</definedName>
    <definedName name="__bookmark_10203">#REF!</definedName>
    <definedName name="__bookmark_10204">#REF!</definedName>
    <definedName name="__bookmark_10205">#REF!</definedName>
    <definedName name="__bookmark_10206">#REF!</definedName>
    <definedName name="__bookmark_10207">#REF!</definedName>
    <definedName name="__bookmark_10208">#REF!</definedName>
    <definedName name="__bookmark_10209">#REF!</definedName>
    <definedName name="__bookmark_1021">#REF!</definedName>
    <definedName name="__bookmark_10210">#REF!</definedName>
    <definedName name="__bookmark_10211">#REF!</definedName>
    <definedName name="__bookmark_10212">#REF!</definedName>
    <definedName name="__bookmark_10213">#REF!</definedName>
    <definedName name="__bookmark_10214">#REF!</definedName>
    <definedName name="__bookmark_10215">#REF!</definedName>
    <definedName name="__bookmark_10216">#REF!</definedName>
    <definedName name="__bookmark_10217">#REF!</definedName>
    <definedName name="__bookmark_10218">#REF!</definedName>
    <definedName name="__bookmark_10219">#REF!</definedName>
    <definedName name="__bookmark_1022">#REF!</definedName>
    <definedName name="__bookmark_10220">#REF!</definedName>
    <definedName name="__bookmark_10221">#REF!</definedName>
    <definedName name="__bookmark_10222">#REF!</definedName>
    <definedName name="__bookmark_10223">#REF!</definedName>
    <definedName name="__bookmark_10224">#REF!</definedName>
    <definedName name="__bookmark_10225">#REF!</definedName>
    <definedName name="__bookmark_10226">#REF!</definedName>
    <definedName name="__bookmark_10227">#REF!</definedName>
    <definedName name="__bookmark_10228">#REF!</definedName>
    <definedName name="__bookmark_10229">#REF!</definedName>
    <definedName name="__bookmark_1023">#REF!</definedName>
    <definedName name="__bookmark_10230">#REF!</definedName>
    <definedName name="__bookmark_10231">#REF!</definedName>
    <definedName name="__bookmark_10232">#REF!</definedName>
    <definedName name="__bookmark_10233">#REF!</definedName>
    <definedName name="__bookmark_10234">#REF!</definedName>
    <definedName name="__bookmark_10235">#REF!</definedName>
    <definedName name="__bookmark_10236">#REF!</definedName>
    <definedName name="__bookmark_10237">#REF!</definedName>
    <definedName name="__bookmark_10238">#REF!</definedName>
    <definedName name="__bookmark_10239">#REF!</definedName>
    <definedName name="__bookmark_1024">#REF!</definedName>
    <definedName name="__bookmark_10240">#REF!</definedName>
    <definedName name="__bookmark_10241">#REF!</definedName>
    <definedName name="__bookmark_10242">#REF!</definedName>
    <definedName name="__bookmark_10243">#REF!</definedName>
    <definedName name="__bookmark_10244">#REF!</definedName>
    <definedName name="__bookmark_10245">#REF!</definedName>
    <definedName name="__bookmark_10246">#REF!</definedName>
    <definedName name="__bookmark_10247">#REF!</definedName>
    <definedName name="__bookmark_10248">#REF!</definedName>
    <definedName name="__bookmark_10249">#REF!</definedName>
    <definedName name="__bookmark_1025">#REF!</definedName>
    <definedName name="__bookmark_10250">#REF!</definedName>
    <definedName name="__bookmark_10251">#REF!</definedName>
    <definedName name="__bookmark_10252">#REF!</definedName>
    <definedName name="__bookmark_10253">#REF!</definedName>
    <definedName name="__bookmark_10254">#REF!</definedName>
    <definedName name="__bookmark_10255">#REF!</definedName>
    <definedName name="__bookmark_10256">#REF!</definedName>
    <definedName name="__bookmark_10257">#REF!</definedName>
    <definedName name="__bookmark_10258">#REF!</definedName>
    <definedName name="__bookmark_10259">#REF!</definedName>
    <definedName name="__bookmark_1026">#REF!</definedName>
    <definedName name="__bookmark_10260">#REF!</definedName>
    <definedName name="__bookmark_10261">#REF!</definedName>
    <definedName name="__bookmark_10262">#REF!</definedName>
    <definedName name="__bookmark_10263">#REF!</definedName>
    <definedName name="__bookmark_10264">#REF!</definedName>
    <definedName name="__bookmark_10265">#REF!</definedName>
    <definedName name="__bookmark_10266">#REF!</definedName>
    <definedName name="__bookmark_10267">#REF!</definedName>
    <definedName name="__bookmark_10268">#REF!</definedName>
    <definedName name="__bookmark_10269">#REF!</definedName>
    <definedName name="__bookmark_1027">#REF!</definedName>
    <definedName name="__bookmark_10270">#REF!</definedName>
    <definedName name="__bookmark_10271">#REF!</definedName>
    <definedName name="__bookmark_10272">#REF!</definedName>
    <definedName name="__bookmark_10273">#REF!</definedName>
    <definedName name="__bookmark_10274">#REF!</definedName>
    <definedName name="__bookmark_10275">#REF!</definedName>
    <definedName name="__bookmark_10276">#REF!</definedName>
    <definedName name="__bookmark_10277">#REF!</definedName>
    <definedName name="__bookmark_10278">#REF!</definedName>
    <definedName name="__bookmark_10279">#REF!</definedName>
    <definedName name="__bookmark_1028">#REF!</definedName>
    <definedName name="__bookmark_10280">#REF!</definedName>
    <definedName name="__bookmark_10281">#REF!</definedName>
    <definedName name="__bookmark_10282">#REF!</definedName>
    <definedName name="__bookmark_10283">#REF!</definedName>
    <definedName name="__bookmark_10284">#REF!</definedName>
    <definedName name="__bookmark_10285">#REF!</definedName>
    <definedName name="__bookmark_10286">#REF!</definedName>
    <definedName name="__bookmark_10287">#REF!</definedName>
    <definedName name="__bookmark_10288">#REF!</definedName>
    <definedName name="__bookmark_10289">#REF!</definedName>
    <definedName name="__bookmark_1029">#REF!</definedName>
    <definedName name="__bookmark_10290">#REF!</definedName>
    <definedName name="__bookmark_10291">#REF!</definedName>
    <definedName name="__bookmark_10292">#REF!</definedName>
    <definedName name="__bookmark_10293">#REF!</definedName>
    <definedName name="__bookmark_10294">#REF!</definedName>
    <definedName name="__bookmark_10295">#REF!</definedName>
    <definedName name="__bookmark_10296">#REF!</definedName>
    <definedName name="__bookmark_10297">#REF!</definedName>
    <definedName name="__bookmark_10298">#REF!</definedName>
    <definedName name="__bookmark_10299">#REF!</definedName>
    <definedName name="__bookmark_103">#REF!</definedName>
    <definedName name="__bookmark_1030">#REF!</definedName>
    <definedName name="__bookmark_10300">#REF!</definedName>
    <definedName name="__bookmark_10301">#REF!</definedName>
    <definedName name="__bookmark_10302">#REF!</definedName>
    <definedName name="__bookmark_10303">#REF!</definedName>
    <definedName name="__bookmark_10304">#REF!</definedName>
    <definedName name="__bookmark_10305">#REF!</definedName>
    <definedName name="__bookmark_10306">#REF!</definedName>
    <definedName name="__bookmark_10307">#REF!</definedName>
    <definedName name="__bookmark_10308">#REF!</definedName>
    <definedName name="__bookmark_10309">#REF!</definedName>
    <definedName name="__bookmark_1031">#REF!</definedName>
    <definedName name="__bookmark_10310">#REF!</definedName>
    <definedName name="__bookmark_10311">#REF!</definedName>
    <definedName name="__bookmark_10312">#REF!</definedName>
    <definedName name="__bookmark_10313">#REF!</definedName>
    <definedName name="__bookmark_10314">#REF!</definedName>
    <definedName name="__bookmark_10315">#REF!</definedName>
    <definedName name="__bookmark_10316">#REF!</definedName>
    <definedName name="__bookmark_10317">#REF!</definedName>
    <definedName name="__bookmark_10318">#REF!</definedName>
    <definedName name="__bookmark_10319">#REF!</definedName>
    <definedName name="__bookmark_1032">#REF!</definedName>
    <definedName name="__bookmark_10320">#REF!</definedName>
    <definedName name="__bookmark_10321">#REF!</definedName>
    <definedName name="__bookmark_10322">#REF!</definedName>
    <definedName name="__bookmark_10323">#REF!</definedName>
    <definedName name="__bookmark_10324">#REF!</definedName>
    <definedName name="__bookmark_10325">#REF!</definedName>
    <definedName name="__bookmark_10326">#REF!</definedName>
    <definedName name="__bookmark_10327">#REF!</definedName>
    <definedName name="__bookmark_10328">#REF!</definedName>
    <definedName name="__bookmark_10329">#REF!</definedName>
    <definedName name="__bookmark_1033">#REF!</definedName>
    <definedName name="__bookmark_10330">#REF!</definedName>
    <definedName name="__bookmark_10331">#REF!</definedName>
    <definedName name="__bookmark_10332">#REF!</definedName>
    <definedName name="__bookmark_10333">#REF!</definedName>
    <definedName name="__bookmark_10334">#REF!</definedName>
    <definedName name="__bookmark_10335">#REF!</definedName>
    <definedName name="__bookmark_10336">#REF!</definedName>
    <definedName name="__bookmark_10337">#REF!</definedName>
    <definedName name="__bookmark_10338">#REF!</definedName>
    <definedName name="__bookmark_10339">#REF!</definedName>
    <definedName name="__bookmark_1034">#REF!</definedName>
    <definedName name="__bookmark_10340">#REF!</definedName>
    <definedName name="__bookmark_10341">#REF!</definedName>
    <definedName name="__bookmark_10342">#REF!</definedName>
    <definedName name="__bookmark_10343">#REF!</definedName>
    <definedName name="__bookmark_10344">#REF!</definedName>
    <definedName name="__bookmark_10345">#REF!</definedName>
    <definedName name="__bookmark_10346">#REF!</definedName>
    <definedName name="__bookmark_10347">#REF!</definedName>
    <definedName name="__bookmark_10348">#REF!</definedName>
    <definedName name="__bookmark_10349">#REF!</definedName>
    <definedName name="__bookmark_1035">#REF!</definedName>
    <definedName name="__bookmark_10350">#REF!</definedName>
    <definedName name="__bookmark_10351">#REF!</definedName>
    <definedName name="__bookmark_10352">#REF!</definedName>
    <definedName name="__bookmark_10353">#REF!</definedName>
    <definedName name="__bookmark_10354">#REF!</definedName>
    <definedName name="__bookmark_10355">#REF!</definedName>
    <definedName name="__bookmark_10356">#REF!</definedName>
    <definedName name="__bookmark_10357">#REF!</definedName>
    <definedName name="__bookmark_10358">#REF!</definedName>
    <definedName name="__bookmark_10359">#REF!</definedName>
    <definedName name="__bookmark_1036">#REF!</definedName>
    <definedName name="__bookmark_10360">#REF!</definedName>
    <definedName name="__bookmark_10361">#REF!</definedName>
    <definedName name="__bookmark_10362">#REF!</definedName>
    <definedName name="__bookmark_10363">#REF!</definedName>
    <definedName name="__bookmark_10364">#REF!</definedName>
    <definedName name="__bookmark_10365">#REF!</definedName>
    <definedName name="__bookmark_10366">#REF!</definedName>
    <definedName name="__bookmark_10367">#REF!</definedName>
    <definedName name="__bookmark_10368">#REF!</definedName>
    <definedName name="__bookmark_10369">#REF!</definedName>
    <definedName name="__bookmark_1037">#REF!</definedName>
    <definedName name="__bookmark_10370">#REF!</definedName>
    <definedName name="__bookmark_10371">#REF!</definedName>
    <definedName name="__bookmark_10372">#REF!</definedName>
    <definedName name="__bookmark_10373">#REF!</definedName>
    <definedName name="__bookmark_10374">#REF!</definedName>
    <definedName name="__bookmark_10375">#REF!</definedName>
    <definedName name="__bookmark_10376">#REF!</definedName>
    <definedName name="__bookmark_10377">#REF!</definedName>
    <definedName name="__bookmark_10378">#REF!</definedName>
    <definedName name="__bookmark_10379">#REF!</definedName>
    <definedName name="__bookmark_1038">#REF!</definedName>
    <definedName name="__bookmark_10380">#REF!</definedName>
    <definedName name="__bookmark_10381">#REF!</definedName>
    <definedName name="__bookmark_10382">#REF!</definedName>
    <definedName name="__bookmark_10383">#REF!</definedName>
    <definedName name="__bookmark_10384">#REF!</definedName>
    <definedName name="__bookmark_10385">#REF!</definedName>
    <definedName name="__bookmark_10386">#REF!</definedName>
    <definedName name="__bookmark_10387">#REF!</definedName>
    <definedName name="__bookmark_10388">#REF!</definedName>
    <definedName name="__bookmark_10389">#REF!</definedName>
    <definedName name="__bookmark_1039">#REF!</definedName>
    <definedName name="__bookmark_10390">#REF!</definedName>
    <definedName name="__bookmark_10391">#REF!</definedName>
    <definedName name="__bookmark_10392">#REF!</definedName>
    <definedName name="__bookmark_10393">#REF!</definedName>
    <definedName name="__bookmark_10394">#REF!</definedName>
    <definedName name="__bookmark_10395">#REF!</definedName>
    <definedName name="__bookmark_10396">#REF!</definedName>
    <definedName name="__bookmark_10397">#REF!</definedName>
    <definedName name="__bookmark_10398">#REF!</definedName>
    <definedName name="__bookmark_10399">#REF!</definedName>
    <definedName name="__bookmark_104">#REF!</definedName>
    <definedName name="__bookmark_1040">#REF!</definedName>
    <definedName name="__bookmark_10400">#REF!</definedName>
    <definedName name="__bookmark_10401">#REF!</definedName>
    <definedName name="__bookmark_10402">#REF!</definedName>
    <definedName name="__bookmark_10403">#REF!</definedName>
    <definedName name="__bookmark_10404">#REF!</definedName>
    <definedName name="__bookmark_10405">#REF!</definedName>
    <definedName name="__bookmark_10406">#REF!</definedName>
    <definedName name="__bookmark_10407">#REF!</definedName>
    <definedName name="__bookmark_10408">#REF!</definedName>
    <definedName name="__bookmark_10409">#REF!</definedName>
    <definedName name="__bookmark_1041">#REF!</definedName>
    <definedName name="__bookmark_10410">#REF!</definedName>
    <definedName name="__bookmark_10411">#REF!</definedName>
    <definedName name="__bookmark_10412">#REF!</definedName>
    <definedName name="__bookmark_10413">#REF!</definedName>
    <definedName name="__bookmark_10414">#REF!</definedName>
    <definedName name="__bookmark_10415">#REF!</definedName>
    <definedName name="__bookmark_10416">#REF!</definedName>
    <definedName name="__bookmark_10417">#REF!</definedName>
    <definedName name="__bookmark_10418">#REF!</definedName>
    <definedName name="__bookmark_10419">#REF!</definedName>
    <definedName name="__bookmark_1042">#REF!</definedName>
    <definedName name="__bookmark_10420">#REF!</definedName>
    <definedName name="__bookmark_10421">#REF!</definedName>
    <definedName name="__bookmark_10422">#REF!</definedName>
    <definedName name="__bookmark_10423">#REF!</definedName>
    <definedName name="__bookmark_10424">#REF!</definedName>
    <definedName name="__bookmark_10425">#REF!</definedName>
    <definedName name="__bookmark_10426">#REF!</definedName>
    <definedName name="__bookmark_10427">#REF!</definedName>
    <definedName name="__bookmark_10428">#REF!</definedName>
    <definedName name="__bookmark_10429">#REF!</definedName>
    <definedName name="__bookmark_1043">#REF!</definedName>
    <definedName name="__bookmark_10430">#REF!</definedName>
    <definedName name="__bookmark_10431">#REF!</definedName>
    <definedName name="__bookmark_10432">#REF!</definedName>
    <definedName name="__bookmark_10433">#REF!</definedName>
    <definedName name="__bookmark_10434">#REF!</definedName>
    <definedName name="__bookmark_10435">#REF!</definedName>
    <definedName name="__bookmark_10436">#REF!</definedName>
    <definedName name="__bookmark_10437">#REF!</definedName>
    <definedName name="__bookmark_10438">#REF!</definedName>
    <definedName name="__bookmark_10439">#REF!</definedName>
    <definedName name="__bookmark_1044">#REF!</definedName>
    <definedName name="__bookmark_10440">#REF!</definedName>
    <definedName name="__bookmark_10441">#REF!</definedName>
    <definedName name="__bookmark_10442">#REF!</definedName>
    <definedName name="__bookmark_10443">#REF!</definedName>
    <definedName name="__bookmark_10444">#REF!</definedName>
    <definedName name="__bookmark_10445">#REF!</definedName>
    <definedName name="__bookmark_10446">#REF!</definedName>
    <definedName name="__bookmark_10447">#REF!</definedName>
    <definedName name="__bookmark_10448">#REF!</definedName>
    <definedName name="__bookmark_10449">#REF!</definedName>
    <definedName name="__bookmark_1045">#REF!</definedName>
    <definedName name="__bookmark_10450">#REF!</definedName>
    <definedName name="__bookmark_10451">#REF!</definedName>
    <definedName name="__bookmark_10452">#REF!</definedName>
    <definedName name="__bookmark_10453">#REF!</definedName>
    <definedName name="__bookmark_10454">#REF!</definedName>
    <definedName name="__bookmark_10455">#REF!</definedName>
    <definedName name="__bookmark_10456">#REF!</definedName>
    <definedName name="__bookmark_10457">#REF!</definedName>
    <definedName name="__bookmark_10458">#REF!</definedName>
    <definedName name="__bookmark_10459">#REF!</definedName>
    <definedName name="__bookmark_1046">#REF!</definedName>
    <definedName name="__bookmark_10460">#REF!</definedName>
    <definedName name="__bookmark_10461">#REF!</definedName>
    <definedName name="__bookmark_10462">#REF!</definedName>
    <definedName name="__bookmark_10463">#REF!</definedName>
    <definedName name="__bookmark_10464">#REF!</definedName>
    <definedName name="__bookmark_10465">#REF!</definedName>
    <definedName name="__bookmark_10466">#REF!</definedName>
    <definedName name="__bookmark_10467">#REF!</definedName>
    <definedName name="__bookmark_10468">#REF!</definedName>
    <definedName name="__bookmark_10469">#REF!</definedName>
    <definedName name="__bookmark_1047">#REF!</definedName>
    <definedName name="__bookmark_10470">#REF!</definedName>
    <definedName name="__bookmark_10471">#REF!</definedName>
    <definedName name="__bookmark_10472">#REF!</definedName>
    <definedName name="__bookmark_10473">#REF!</definedName>
    <definedName name="__bookmark_10474">#REF!</definedName>
    <definedName name="__bookmark_10475">#REF!</definedName>
    <definedName name="__bookmark_10476">#REF!</definedName>
    <definedName name="__bookmark_10477">#REF!</definedName>
    <definedName name="__bookmark_10478">#REF!</definedName>
    <definedName name="__bookmark_10479">#REF!</definedName>
    <definedName name="__bookmark_1048">#REF!</definedName>
    <definedName name="__bookmark_10480">#REF!</definedName>
    <definedName name="__bookmark_10481">#REF!</definedName>
    <definedName name="__bookmark_10482">#REF!</definedName>
    <definedName name="__bookmark_10483">#REF!</definedName>
    <definedName name="__bookmark_10484">#REF!</definedName>
    <definedName name="__bookmark_10485">#REF!</definedName>
    <definedName name="__bookmark_10486">#REF!</definedName>
    <definedName name="__bookmark_10487">#REF!</definedName>
    <definedName name="__bookmark_10488">#REF!</definedName>
    <definedName name="__bookmark_10489">#REF!</definedName>
    <definedName name="__bookmark_1049">#REF!</definedName>
    <definedName name="__bookmark_10490">#REF!</definedName>
    <definedName name="__bookmark_10491">#REF!</definedName>
    <definedName name="__bookmark_10492">#REF!</definedName>
    <definedName name="__bookmark_10493">#REF!</definedName>
    <definedName name="__bookmark_10494">#REF!</definedName>
    <definedName name="__bookmark_10495">#REF!</definedName>
    <definedName name="__bookmark_10496">#REF!</definedName>
    <definedName name="__bookmark_10497">#REF!</definedName>
    <definedName name="__bookmark_10498">#REF!</definedName>
    <definedName name="__bookmark_10499">#REF!</definedName>
    <definedName name="__bookmark_105">#REF!</definedName>
    <definedName name="__bookmark_1050">#REF!</definedName>
    <definedName name="__bookmark_10500">#REF!</definedName>
    <definedName name="__bookmark_10501">#REF!</definedName>
    <definedName name="__bookmark_10502">#REF!</definedName>
    <definedName name="__bookmark_10503">#REF!</definedName>
    <definedName name="__bookmark_10504">#REF!</definedName>
    <definedName name="__bookmark_10505">#REF!</definedName>
    <definedName name="__bookmark_10506">#REF!</definedName>
    <definedName name="__bookmark_10507">#REF!</definedName>
    <definedName name="__bookmark_10508">#REF!</definedName>
    <definedName name="__bookmark_10509">#REF!</definedName>
    <definedName name="__bookmark_1051">#REF!</definedName>
    <definedName name="__bookmark_10510">#REF!</definedName>
    <definedName name="__bookmark_10511">#REF!</definedName>
    <definedName name="__bookmark_10512">#REF!</definedName>
    <definedName name="__bookmark_10513">#REF!</definedName>
    <definedName name="__bookmark_10514">#REF!</definedName>
    <definedName name="__bookmark_10515">#REF!</definedName>
    <definedName name="__bookmark_10516">#REF!</definedName>
    <definedName name="__bookmark_10517">#REF!</definedName>
    <definedName name="__bookmark_10518">#REF!</definedName>
    <definedName name="__bookmark_10519">#REF!</definedName>
    <definedName name="__bookmark_1052">#REF!</definedName>
    <definedName name="__bookmark_10520">#REF!</definedName>
    <definedName name="__bookmark_10521">#REF!</definedName>
    <definedName name="__bookmark_10522">#REF!</definedName>
    <definedName name="__bookmark_10523">#REF!</definedName>
    <definedName name="__bookmark_10524">#REF!</definedName>
    <definedName name="__bookmark_10525">#REF!</definedName>
    <definedName name="__bookmark_10526">#REF!</definedName>
    <definedName name="__bookmark_10527">#REF!</definedName>
    <definedName name="__bookmark_10528">#REF!</definedName>
    <definedName name="__bookmark_10529">#REF!</definedName>
    <definedName name="__bookmark_1053">#REF!</definedName>
    <definedName name="__bookmark_10530">#REF!</definedName>
    <definedName name="__bookmark_10531">#REF!</definedName>
    <definedName name="__bookmark_10532">#REF!</definedName>
    <definedName name="__bookmark_10533">#REF!</definedName>
    <definedName name="__bookmark_10534">#REF!</definedName>
    <definedName name="__bookmark_10535">#REF!</definedName>
    <definedName name="__bookmark_10536">#REF!</definedName>
    <definedName name="__bookmark_10537">#REF!</definedName>
    <definedName name="__bookmark_10538">#REF!</definedName>
    <definedName name="__bookmark_10539">#REF!</definedName>
    <definedName name="__bookmark_1054">#REF!</definedName>
    <definedName name="__bookmark_10540">#REF!</definedName>
    <definedName name="__bookmark_10541">#REF!</definedName>
    <definedName name="__bookmark_10542">#REF!</definedName>
    <definedName name="__bookmark_10543">#REF!</definedName>
    <definedName name="__bookmark_10544">#REF!</definedName>
    <definedName name="__bookmark_10545">#REF!</definedName>
    <definedName name="__bookmark_10546">#REF!</definedName>
    <definedName name="__bookmark_10547">#REF!</definedName>
    <definedName name="__bookmark_10548">#REF!</definedName>
    <definedName name="__bookmark_10549">#REF!</definedName>
    <definedName name="__bookmark_1055">#REF!</definedName>
    <definedName name="__bookmark_10550">#REF!</definedName>
    <definedName name="__bookmark_10551">#REF!</definedName>
    <definedName name="__bookmark_10552">#REF!</definedName>
    <definedName name="__bookmark_10553">#REF!</definedName>
    <definedName name="__bookmark_10554">#REF!</definedName>
    <definedName name="__bookmark_10555">#REF!</definedName>
    <definedName name="__bookmark_10556">#REF!</definedName>
    <definedName name="__bookmark_10557">#REF!</definedName>
    <definedName name="__bookmark_10558">#REF!</definedName>
    <definedName name="__bookmark_10559">#REF!</definedName>
    <definedName name="__bookmark_1056">#REF!</definedName>
    <definedName name="__bookmark_10560">#REF!</definedName>
    <definedName name="__bookmark_10561">#REF!</definedName>
    <definedName name="__bookmark_10562">#REF!</definedName>
    <definedName name="__bookmark_10563">#REF!</definedName>
    <definedName name="__bookmark_10564">#REF!</definedName>
    <definedName name="__bookmark_10565">#REF!</definedName>
    <definedName name="__bookmark_10566">#REF!</definedName>
    <definedName name="__bookmark_10567">#REF!</definedName>
    <definedName name="__bookmark_10568">#REF!</definedName>
    <definedName name="__bookmark_10569">#REF!</definedName>
    <definedName name="__bookmark_1057">#REF!</definedName>
    <definedName name="__bookmark_10570">#REF!</definedName>
    <definedName name="__bookmark_10571">#REF!</definedName>
    <definedName name="__bookmark_10572">#REF!</definedName>
    <definedName name="__bookmark_10573">#REF!</definedName>
    <definedName name="__bookmark_10574">#REF!</definedName>
    <definedName name="__bookmark_10575">#REF!</definedName>
    <definedName name="__bookmark_10576">#REF!</definedName>
    <definedName name="__bookmark_10577">#REF!</definedName>
    <definedName name="__bookmark_10578">#REF!</definedName>
    <definedName name="__bookmark_10579">#REF!</definedName>
    <definedName name="__bookmark_1058">#REF!</definedName>
    <definedName name="__bookmark_10580">#REF!</definedName>
    <definedName name="__bookmark_10581">#REF!</definedName>
    <definedName name="__bookmark_10582">#REF!</definedName>
    <definedName name="__bookmark_10583">#REF!</definedName>
    <definedName name="__bookmark_10584">#REF!</definedName>
    <definedName name="__bookmark_10585">#REF!</definedName>
    <definedName name="__bookmark_10586">#REF!</definedName>
    <definedName name="__bookmark_10587">#REF!</definedName>
    <definedName name="__bookmark_10588">#REF!</definedName>
    <definedName name="__bookmark_10589">#REF!</definedName>
    <definedName name="__bookmark_1059">#REF!</definedName>
    <definedName name="__bookmark_10590">#REF!</definedName>
    <definedName name="__bookmark_10591">#REF!</definedName>
    <definedName name="__bookmark_10592">#REF!</definedName>
    <definedName name="__bookmark_10593">#REF!</definedName>
    <definedName name="__bookmark_10594">#REF!</definedName>
    <definedName name="__bookmark_10595">#REF!</definedName>
    <definedName name="__bookmark_10596">#REF!</definedName>
    <definedName name="__bookmark_10597">#REF!</definedName>
    <definedName name="__bookmark_10598">#REF!</definedName>
    <definedName name="__bookmark_10599">#REF!</definedName>
    <definedName name="__bookmark_106">#REF!</definedName>
    <definedName name="__bookmark_1060">#REF!</definedName>
    <definedName name="__bookmark_10600">#REF!</definedName>
    <definedName name="__bookmark_10601">#REF!</definedName>
    <definedName name="__bookmark_10602">#REF!</definedName>
    <definedName name="__bookmark_10603">#REF!</definedName>
    <definedName name="__bookmark_10604">#REF!</definedName>
    <definedName name="__bookmark_10605">#REF!</definedName>
    <definedName name="__bookmark_10606">#REF!</definedName>
    <definedName name="__bookmark_10607">#REF!</definedName>
    <definedName name="__bookmark_10608">#REF!</definedName>
    <definedName name="__bookmark_10609">#REF!</definedName>
    <definedName name="__bookmark_1061">#REF!</definedName>
    <definedName name="__bookmark_10610">#REF!</definedName>
    <definedName name="__bookmark_10611">#REF!</definedName>
    <definedName name="__bookmark_10612">#REF!</definedName>
    <definedName name="__bookmark_10613">#REF!</definedName>
    <definedName name="__bookmark_10614">#REF!</definedName>
    <definedName name="__bookmark_10615">#REF!</definedName>
    <definedName name="__bookmark_10616">#REF!</definedName>
    <definedName name="__bookmark_10617">#REF!</definedName>
    <definedName name="__bookmark_10618">#REF!</definedName>
    <definedName name="__bookmark_10619">#REF!</definedName>
    <definedName name="__bookmark_1062">#REF!</definedName>
    <definedName name="__bookmark_10620">#REF!</definedName>
    <definedName name="__bookmark_10621">#REF!</definedName>
    <definedName name="__bookmark_10622">#REF!</definedName>
    <definedName name="__bookmark_10623">#REF!</definedName>
    <definedName name="__bookmark_10624">#REF!</definedName>
    <definedName name="__bookmark_10625">#REF!</definedName>
    <definedName name="__bookmark_10626">#REF!</definedName>
    <definedName name="__bookmark_10627">#REF!</definedName>
    <definedName name="__bookmark_10628">#REF!</definedName>
    <definedName name="__bookmark_10629">#REF!</definedName>
    <definedName name="__bookmark_1063">#REF!</definedName>
    <definedName name="__bookmark_10630">#REF!</definedName>
    <definedName name="__bookmark_10631">#REF!</definedName>
    <definedName name="__bookmark_10632">#REF!</definedName>
    <definedName name="__bookmark_10633">#REF!</definedName>
    <definedName name="__bookmark_10634">#REF!</definedName>
    <definedName name="__bookmark_10635">#REF!</definedName>
    <definedName name="__bookmark_10636">#REF!</definedName>
    <definedName name="__bookmark_10637">#REF!</definedName>
    <definedName name="__bookmark_10638">#REF!</definedName>
    <definedName name="__bookmark_10639">#REF!</definedName>
    <definedName name="__bookmark_1064">#REF!</definedName>
    <definedName name="__bookmark_10640">#REF!</definedName>
    <definedName name="__bookmark_10641">#REF!</definedName>
    <definedName name="__bookmark_10642">#REF!</definedName>
    <definedName name="__bookmark_10643">#REF!</definedName>
    <definedName name="__bookmark_10644">#REF!</definedName>
    <definedName name="__bookmark_10645">#REF!</definedName>
    <definedName name="__bookmark_10646">#REF!</definedName>
    <definedName name="__bookmark_10647">#REF!</definedName>
    <definedName name="__bookmark_10648">#REF!</definedName>
    <definedName name="__bookmark_10649">#REF!</definedName>
    <definedName name="__bookmark_1065">#REF!</definedName>
    <definedName name="__bookmark_10650">#REF!</definedName>
    <definedName name="__bookmark_10651">#REF!</definedName>
    <definedName name="__bookmark_10652">#REF!</definedName>
    <definedName name="__bookmark_10653">#REF!</definedName>
    <definedName name="__bookmark_10654">#REF!</definedName>
    <definedName name="__bookmark_10655">#REF!</definedName>
    <definedName name="__bookmark_10656">#REF!</definedName>
    <definedName name="__bookmark_10657">#REF!</definedName>
    <definedName name="__bookmark_10658">#REF!</definedName>
    <definedName name="__bookmark_10659">#REF!</definedName>
    <definedName name="__bookmark_1066">#REF!</definedName>
    <definedName name="__bookmark_10660">#REF!</definedName>
    <definedName name="__bookmark_10661">#REF!</definedName>
    <definedName name="__bookmark_10662">#REF!</definedName>
    <definedName name="__bookmark_10663">#REF!</definedName>
    <definedName name="__bookmark_10664">#REF!</definedName>
    <definedName name="__bookmark_10665">#REF!</definedName>
    <definedName name="__bookmark_10666">#REF!</definedName>
    <definedName name="__bookmark_10667">#REF!</definedName>
    <definedName name="__bookmark_10668">#REF!</definedName>
    <definedName name="__bookmark_10669">#REF!</definedName>
    <definedName name="__bookmark_1067">#REF!</definedName>
    <definedName name="__bookmark_10670">#REF!</definedName>
    <definedName name="__bookmark_10671">#REF!</definedName>
    <definedName name="__bookmark_10672">#REF!</definedName>
    <definedName name="__bookmark_10673">#REF!</definedName>
    <definedName name="__bookmark_10674">#REF!</definedName>
    <definedName name="__bookmark_10675">#REF!</definedName>
    <definedName name="__bookmark_10676">#REF!</definedName>
    <definedName name="__bookmark_10677">#REF!</definedName>
    <definedName name="__bookmark_10678">#REF!</definedName>
    <definedName name="__bookmark_10679">#REF!</definedName>
    <definedName name="__bookmark_1068">#REF!</definedName>
    <definedName name="__bookmark_10680">#REF!</definedName>
    <definedName name="__bookmark_10681">#REF!</definedName>
    <definedName name="__bookmark_10682">#REF!</definedName>
    <definedName name="__bookmark_10683">#REF!</definedName>
    <definedName name="__bookmark_10684">#REF!</definedName>
    <definedName name="__bookmark_10685">#REF!</definedName>
    <definedName name="__bookmark_10686">#REF!</definedName>
    <definedName name="__bookmark_10687">#REF!</definedName>
    <definedName name="__bookmark_10688">#REF!</definedName>
    <definedName name="__bookmark_10689">#REF!</definedName>
    <definedName name="__bookmark_1069">#REF!</definedName>
    <definedName name="__bookmark_10690">#REF!</definedName>
    <definedName name="__bookmark_10691">#REF!</definedName>
    <definedName name="__bookmark_10692">#REF!</definedName>
    <definedName name="__bookmark_10693">#REF!</definedName>
    <definedName name="__bookmark_10694">#REF!</definedName>
    <definedName name="__bookmark_10695">#REF!</definedName>
    <definedName name="__bookmark_10696">#REF!</definedName>
    <definedName name="__bookmark_10697">#REF!</definedName>
    <definedName name="__bookmark_10698">#REF!</definedName>
    <definedName name="__bookmark_10699">#REF!</definedName>
    <definedName name="__bookmark_107">#REF!</definedName>
    <definedName name="__bookmark_1070">#REF!</definedName>
    <definedName name="__bookmark_10700">#REF!</definedName>
    <definedName name="__bookmark_10701">#REF!</definedName>
    <definedName name="__bookmark_10702">#REF!</definedName>
    <definedName name="__bookmark_10703">#REF!</definedName>
    <definedName name="__bookmark_10704">#REF!</definedName>
    <definedName name="__bookmark_10705">#REF!</definedName>
    <definedName name="__bookmark_10706">#REF!</definedName>
    <definedName name="__bookmark_10707">#REF!</definedName>
    <definedName name="__bookmark_10708">#REF!</definedName>
    <definedName name="__bookmark_10709">#REF!</definedName>
    <definedName name="__bookmark_1071">#REF!</definedName>
    <definedName name="__bookmark_10710">#REF!</definedName>
    <definedName name="__bookmark_10711">#REF!</definedName>
    <definedName name="__bookmark_10712">#REF!</definedName>
    <definedName name="__bookmark_10713">#REF!</definedName>
    <definedName name="__bookmark_10714">#REF!</definedName>
    <definedName name="__bookmark_10715">#REF!</definedName>
    <definedName name="__bookmark_10716">#REF!</definedName>
    <definedName name="__bookmark_10717">#REF!</definedName>
    <definedName name="__bookmark_10718">#REF!</definedName>
    <definedName name="__bookmark_10719">#REF!</definedName>
    <definedName name="__bookmark_1072">#REF!</definedName>
    <definedName name="__bookmark_10720">#REF!</definedName>
    <definedName name="__bookmark_10721">#REF!</definedName>
    <definedName name="__bookmark_10722">#REF!</definedName>
    <definedName name="__bookmark_10723">#REF!</definedName>
    <definedName name="__bookmark_10724">#REF!</definedName>
    <definedName name="__bookmark_10725">#REF!</definedName>
    <definedName name="__bookmark_10726">#REF!</definedName>
    <definedName name="__bookmark_10727">#REF!</definedName>
    <definedName name="__bookmark_10728">#REF!</definedName>
    <definedName name="__bookmark_10729">#REF!</definedName>
    <definedName name="__bookmark_1073">#REF!</definedName>
    <definedName name="__bookmark_10730">#REF!</definedName>
    <definedName name="__bookmark_10731">#REF!</definedName>
    <definedName name="__bookmark_10732">#REF!</definedName>
    <definedName name="__bookmark_10733">#REF!</definedName>
    <definedName name="__bookmark_10734">#REF!</definedName>
    <definedName name="__bookmark_10735">#REF!</definedName>
    <definedName name="__bookmark_10736">#REF!</definedName>
    <definedName name="__bookmark_10737">#REF!</definedName>
    <definedName name="__bookmark_10738">#REF!</definedName>
    <definedName name="__bookmark_10739">#REF!</definedName>
    <definedName name="__bookmark_1074">#REF!</definedName>
    <definedName name="__bookmark_10740">#REF!</definedName>
    <definedName name="__bookmark_10741">#REF!</definedName>
    <definedName name="__bookmark_10742">#REF!</definedName>
    <definedName name="__bookmark_10743">#REF!</definedName>
    <definedName name="__bookmark_10744">#REF!</definedName>
    <definedName name="__bookmark_10745">#REF!</definedName>
    <definedName name="__bookmark_10746">#REF!</definedName>
    <definedName name="__bookmark_10747">#REF!</definedName>
    <definedName name="__bookmark_10748">#REF!</definedName>
    <definedName name="__bookmark_10749">#REF!</definedName>
    <definedName name="__bookmark_1075">#REF!</definedName>
    <definedName name="__bookmark_10750">#REF!</definedName>
    <definedName name="__bookmark_10751">#REF!</definedName>
    <definedName name="__bookmark_10752">#REF!</definedName>
    <definedName name="__bookmark_10753">#REF!</definedName>
    <definedName name="__bookmark_10754">#REF!</definedName>
    <definedName name="__bookmark_10755">#REF!</definedName>
    <definedName name="__bookmark_10756">#REF!</definedName>
    <definedName name="__bookmark_10757">#REF!</definedName>
    <definedName name="__bookmark_10758">#REF!</definedName>
    <definedName name="__bookmark_10759">#REF!</definedName>
    <definedName name="__bookmark_1076">#REF!</definedName>
    <definedName name="__bookmark_10760">#REF!</definedName>
    <definedName name="__bookmark_10761">#REF!</definedName>
    <definedName name="__bookmark_10762">#REF!</definedName>
    <definedName name="__bookmark_10763">#REF!</definedName>
    <definedName name="__bookmark_10764">#REF!</definedName>
    <definedName name="__bookmark_10765">#REF!</definedName>
    <definedName name="__bookmark_10766">#REF!</definedName>
    <definedName name="__bookmark_10767">#REF!</definedName>
    <definedName name="__bookmark_10768">#REF!</definedName>
    <definedName name="__bookmark_10769">#REF!</definedName>
    <definedName name="__bookmark_1077">#REF!</definedName>
    <definedName name="__bookmark_10770">#REF!</definedName>
    <definedName name="__bookmark_10771">#REF!</definedName>
    <definedName name="__bookmark_1078">#REF!</definedName>
    <definedName name="__bookmark_1079">#REF!</definedName>
    <definedName name="__bookmark_108">#REF!</definedName>
    <definedName name="__bookmark_1080">#REF!</definedName>
    <definedName name="__bookmark_1081">#REF!</definedName>
    <definedName name="__bookmark_1082">#REF!</definedName>
    <definedName name="__bookmark_1083">#REF!</definedName>
    <definedName name="__bookmark_1084">#REF!</definedName>
    <definedName name="__bookmark_1085">#REF!</definedName>
    <definedName name="__bookmark_1086">#REF!</definedName>
    <definedName name="__bookmark_1087">#REF!</definedName>
    <definedName name="__bookmark_1088">#REF!</definedName>
    <definedName name="__bookmark_1089">#REF!</definedName>
    <definedName name="__bookmark_109">#REF!</definedName>
    <definedName name="__bookmark_1090">#REF!</definedName>
    <definedName name="__bookmark_1091">#REF!</definedName>
    <definedName name="__bookmark_1092">#REF!</definedName>
    <definedName name="__bookmark_1093">#REF!</definedName>
    <definedName name="__bookmark_1094">#REF!</definedName>
    <definedName name="__bookmark_1095">#REF!</definedName>
    <definedName name="__bookmark_1096">#REF!</definedName>
    <definedName name="__bookmark_1097">#REF!</definedName>
    <definedName name="__bookmark_1098">#REF!</definedName>
    <definedName name="__bookmark_1099">#REF!</definedName>
    <definedName name="__bookmark_11">#REF!</definedName>
    <definedName name="__bookmark_110">#REF!</definedName>
    <definedName name="__bookmark_1100">#REF!</definedName>
    <definedName name="__bookmark_1101">#REF!</definedName>
    <definedName name="__bookmark_1102">#REF!</definedName>
    <definedName name="__bookmark_1103">#REF!</definedName>
    <definedName name="__bookmark_1104">#REF!</definedName>
    <definedName name="__bookmark_1105">#REF!</definedName>
    <definedName name="__bookmark_1106">#REF!</definedName>
    <definedName name="__bookmark_1107">#REF!</definedName>
    <definedName name="__bookmark_1108">#REF!</definedName>
    <definedName name="__bookmark_1109">#REF!</definedName>
    <definedName name="__bookmark_111">#REF!</definedName>
    <definedName name="__bookmark_1110">#REF!</definedName>
    <definedName name="__bookmark_1111">#REF!</definedName>
    <definedName name="__bookmark_1112">#REF!</definedName>
    <definedName name="__bookmark_1113">#REF!</definedName>
    <definedName name="__bookmark_1114">#REF!</definedName>
    <definedName name="__bookmark_1115">#REF!</definedName>
    <definedName name="__bookmark_1116">#REF!</definedName>
    <definedName name="__bookmark_1117">#REF!</definedName>
    <definedName name="__bookmark_1118">#REF!</definedName>
    <definedName name="__bookmark_1119">#REF!</definedName>
    <definedName name="__bookmark_112">#REF!</definedName>
    <definedName name="__bookmark_1120">#REF!</definedName>
    <definedName name="__bookmark_1121">#REF!</definedName>
    <definedName name="__bookmark_1122">#REF!</definedName>
    <definedName name="__bookmark_1123">#REF!</definedName>
    <definedName name="__bookmark_1124">#REF!</definedName>
    <definedName name="__bookmark_1125">#REF!</definedName>
    <definedName name="__bookmark_1126">#REF!</definedName>
    <definedName name="__bookmark_1127">#REF!</definedName>
    <definedName name="__bookmark_1128">#REF!</definedName>
    <definedName name="__bookmark_1129">#REF!</definedName>
    <definedName name="__bookmark_113">#REF!</definedName>
    <definedName name="__bookmark_1130">#REF!</definedName>
    <definedName name="__bookmark_1131">#REF!</definedName>
    <definedName name="__bookmark_1132">#REF!</definedName>
    <definedName name="__bookmark_1133">#REF!</definedName>
    <definedName name="__bookmark_1134">#REF!</definedName>
    <definedName name="__bookmark_1135">#REF!</definedName>
    <definedName name="__bookmark_1136">#REF!</definedName>
    <definedName name="__bookmark_1137">#REF!</definedName>
    <definedName name="__bookmark_1138">#REF!</definedName>
    <definedName name="__bookmark_1139">#REF!</definedName>
    <definedName name="__bookmark_114">#REF!</definedName>
    <definedName name="__bookmark_1140">#REF!</definedName>
    <definedName name="__bookmark_1141">#REF!</definedName>
    <definedName name="__bookmark_1142">#REF!</definedName>
    <definedName name="__bookmark_1143">#REF!</definedName>
    <definedName name="__bookmark_1144">#REF!</definedName>
    <definedName name="__bookmark_1145">#REF!</definedName>
    <definedName name="__bookmark_1146">#REF!</definedName>
    <definedName name="__bookmark_1147">#REF!</definedName>
    <definedName name="__bookmark_1148">#REF!</definedName>
    <definedName name="__bookmark_1149">#REF!</definedName>
    <definedName name="__bookmark_115">#REF!</definedName>
    <definedName name="__bookmark_1150">#REF!</definedName>
    <definedName name="__bookmark_1151">#REF!</definedName>
    <definedName name="__bookmark_1152">#REF!</definedName>
    <definedName name="__bookmark_1153">#REF!</definedName>
    <definedName name="__bookmark_1154">#REF!</definedName>
    <definedName name="__bookmark_1155">#REF!</definedName>
    <definedName name="__bookmark_1156">#REF!</definedName>
    <definedName name="__bookmark_1157">#REF!</definedName>
    <definedName name="__bookmark_1158">#REF!</definedName>
    <definedName name="__bookmark_1159">#REF!</definedName>
    <definedName name="__bookmark_116">#REF!</definedName>
    <definedName name="__bookmark_1160">#REF!</definedName>
    <definedName name="__bookmark_1161">#REF!</definedName>
    <definedName name="__bookmark_1162">#REF!</definedName>
    <definedName name="__bookmark_1163">#REF!</definedName>
    <definedName name="__bookmark_1164">#REF!</definedName>
    <definedName name="__bookmark_1165">#REF!</definedName>
    <definedName name="__bookmark_1166">#REF!</definedName>
    <definedName name="__bookmark_1167">#REF!</definedName>
    <definedName name="__bookmark_1168">#REF!</definedName>
    <definedName name="__bookmark_1169">#REF!</definedName>
    <definedName name="__bookmark_117">#REF!</definedName>
    <definedName name="__bookmark_1170">#REF!</definedName>
    <definedName name="__bookmark_1171">#REF!</definedName>
    <definedName name="__bookmark_1172">#REF!</definedName>
    <definedName name="__bookmark_1173">#REF!</definedName>
    <definedName name="__bookmark_1174">#REF!</definedName>
    <definedName name="__bookmark_1175">#REF!</definedName>
    <definedName name="__bookmark_1176">#REF!</definedName>
    <definedName name="__bookmark_1177">#REF!</definedName>
    <definedName name="__bookmark_1178">#REF!</definedName>
    <definedName name="__bookmark_1179">#REF!</definedName>
    <definedName name="__bookmark_118">#REF!</definedName>
    <definedName name="__bookmark_1180">#REF!</definedName>
    <definedName name="__bookmark_1181">#REF!</definedName>
    <definedName name="__bookmark_1182">#REF!</definedName>
    <definedName name="__bookmark_1183">#REF!</definedName>
    <definedName name="__bookmark_1184">#REF!</definedName>
    <definedName name="__bookmark_1185">#REF!</definedName>
    <definedName name="__bookmark_1186">#REF!</definedName>
    <definedName name="__bookmark_1187">#REF!</definedName>
    <definedName name="__bookmark_1188">#REF!</definedName>
    <definedName name="__bookmark_1189">#REF!</definedName>
    <definedName name="__bookmark_119">#REF!</definedName>
    <definedName name="__bookmark_1190">#REF!</definedName>
    <definedName name="__bookmark_1191">#REF!</definedName>
    <definedName name="__bookmark_1192">#REF!</definedName>
    <definedName name="__bookmark_1193">#REF!</definedName>
    <definedName name="__bookmark_1194">#REF!</definedName>
    <definedName name="__bookmark_1195">#REF!</definedName>
    <definedName name="__bookmark_1196">#REF!</definedName>
    <definedName name="__bookmark_1197">#REF!</definedName>
    <definedName name="__bookmark_1198">#REF!</definedName>
    <definedName name="__bookmark_1199">#REF!</definedName>
    <definedName name="__bookmark_12">#REF!</definedName>
    <definedName name="__bookmark_120">#REF!</definedName>
    <definedName name="__bookmark_1200">#REF!</definedName>
    <definedName name="__bookmark_1201">#REF!</definedName>
    <definedName name="__bookmark_1202">#REF!</definedName>
    <definedName name="__bookmark_1203">#REF!</definedName>
    <definedName name="__bookmark_1204">#REF!</definedName>
    <definedName name="__bookmark_1205">#REF!</definedName>
    <definedName name="__bookmark_1206">#REF!</definedName>
    <definedName name="__bookmark_1207">#REF!</definedName>
    <definedName name="__bookmark_1208">#REF!</definedName>
    <definedName name="__bookmark_1209">#REF!</definedName>
    <definedName name="__bookmark_121">#REF!</definedName>
    <definedName name="__bookmark_1210">#REF!</definedName>
    <definedName name="__bookmark_1211">#REF!</definedName>
    <definedName name="__bookmark_1212">#REF!</definedName>
    <definedName name="__bookmark_1213">#REF!</definedName>
    <definedName name="__bookmark_1214">#REF!</definedName>
    <definedName name="__bookmark_1215">#REF!</definedName>
    <definedName name="__bookmark_1216">#REF!</definedName>
    <definedName name="__bookmark_1217">#REF!</definedName>
    <definedName name="__bookmark_1218">#REF!</definedName>
    <definedName name="__bookmark_1219">#REF!</definedName>
    <definedName name="__bookmark_122">#REF!</definedName>
    <definedName name="__bookmark_1220">#REF!</definedName>
    <definedName name="__bookmark_1221">#REF!</definedName>
    <definedName name="__bookmark_1222">#REF!</definedName>
    <definedName name="__bookmark_1223">#REF!</definedName>
    <definedName name="__bookmark_1224">#REF!</definedName>
    <definedName name="__bookmark_1225">#REF!</definedName>
    <definedName name="__bookmark_1226">#REF!</definedName>
    <definedName name="__bookmark_1227">#REF!</definedName>
    <definedName name="__bookmark_1228">#REF!</definedName>
    <definedName name="__bookmark_1229">#REF!</definedName>
    <definedName name="__bookmark_123">#REF!</definedName>
    <definedName name="__bookmark_1230">#REF!</definedName>
    <definedName name="__bookmark_1231">#REF!</definedName>
    <definedName name="__bookmark_1232">#REF!</definedName>
    <definedName name="__bookmark_1233">#REF!</definedName>
    <definedName name="__bookmark_1234">#REF!</definedName>
    <definedName name="__bookmark_1235">#REF!</definedName>
    <definedName name="__bookmark_1236">#REF!</definedName>
    <definedName name="__bookmark_1237">#REF!</definedName>
    <definedName name="__bookmark_1238">#REF!</definedName>
    <definedName name="__bookmark_1239">#REF!</definedName>
    <definedName name="__bookmark_124">#REF!</definedName>
    <definedName name="__bookmark_1240">#REF!</definedName>
    <definedName name="__bookmark_1241">#REF!</definedName>
    <definedName name="__bookmark_1242">#REF!</definedName>
    <definedName name="__bookmark_1243">#REF!</definedName>
    <definedName name="__bookmark_1244">#REF!</definedName>
    <definedName name="__bookmark_1245">#REF!</definedName>
    <definedName name="__bookmark_1246">#REF!</definedName>
    <definedName name="__bookmark_1247">#REF!</definedName>
    <definedName name="__bookmark_1248">#REF!</definedName>
    <definedName name="__bookmark_1249">#REF!</definedName>
    <definedName name="__bookmark_125">#REF!</definedName>
    <definedName name="__bookmark_1250">#REF!</definedName>
    <definedName name="__bookmark_1251">#REF!</definedName>
    <definedName name="__bookmark_1252">#REF!</definedName>
    <definedName name="__bookmark_1253">#REF!</definedName>
    <definedName name="__bookmark_1254">#REF!</definedName>
    <definedName name="__bookmark_1255">#REF!</definedName>
    <definedName name="__bookmark_1256">#REF!</definedName>
    <definedName name="__bookmark_1257">#REF!</definedName>
    <definedName name="__bookmark_1258">#REF!</definedName>
    <definedName name="__bookmark_1259">#REF!</definedName>
    <definedName name="__bookmark_126">#REF!</definedName>
    <definedName name="__bookmark_1260">#REF!</definedName>
    <definedName name="__bookmark_1261">#REF!</definedName>
    <definedName name="__bookmark_1262">#REF!</definedName>
    <definedName name="__bookmark_1263">#REF!</definedName>
    <definedName name="__bookmark_1264">#REF!</definedName>
    <definedName name="__bookmark_1265">#REF!</definedName>
    <definedName name="__bookmark_1266">#REF!</definedName>
    <definedName name="__bookmark_1267">#REF!</definedName>
    <definedName name="__bookmark_1268">#REF!</definedName>
    <definedName name="__bookmark_1269">#REF!</definedName>
    <definedName name="__bookmark_127">#REF!</definedName>
    <definedName name="__bookmark_1270">#REF!</definedName>
    <definedName name="__bookmark_1271">#REF!</definedName>
    <definedName name="__bookmark_1272">#REF!</definedName>
    <definedName name="__bookmark_1273">#REF!</definedName>
    <definedName name="__bookmark_1274">#REF!</definedName>
    <definedName name="__bookmark_1275">#REF!</definedName>
    <definedName name="__bookmark_1276">#REF!</definedName>
    <definedName name="__bookmark_1277">#REF!</definedName>
    <definedName name="__bookmark_1278">#REF!</definedName>
    <definedName name="__bookmark_1279">#REF!</definedName>
    <definedName name="__bookmark_128">#REF!</definedName>
    <definedName name="__bookmark_1280">#REF!</definedName>
    <definedName name="__bookmark_1281">#REF!</definedName>
    <definedName name="__bookmark_1282">#REF!</definedName>
    <definedName name="__bookmark_1283">#REF!</definedName>
    <definedName name="__bookmark_1284">#REF!</definedName>
    <definedName name="__bookmark_1285">#REF!</definedName>
    <definedName name="__bookmark_1286">#REF!</definedName>
    <definedName name="__bookmark_1287">#REF!</definedName>
    <definedName name="__bookmark_1288">#REF!</definedName>
    <definedName name="__bookmark_1289">#REF!</definedName>
    <definedName name="__bookmark_129">#REF!</definedName>
    <definedName name="__bookmark_1290">#REF!</definedName>
    <definedName name="__bookmark_1291">#REF!</definedName>
    <definedName name="__bookmark_1292">#REF!</definedName>
    <definedName name="__bookmark_1293">#REF!</definedName>
    <definedName name="__bookmark_1294">#REF!</definedName>
    <definedName name="__bookmark_1295">#REF!</definedName>
    <definedName name="__bookmark_1296">#REF!</definedName>
    <definedName name="__bookmark_1297">#REF!</definedName>
    <definedName name="__bookmark_1298">#REF!</definedName>
    <definedName name="__bookmark_1299">#REF!</definedName>
    <definedName name="__bookmark_13">#REF!</definedName>
    <definedName name="__bookmark_130">#REF!</definedName>
    <definedName name="__bookmark_1300">#REF!</definedName>
    <definedName name="__bookmark_1301">#REF!</definedName>
    <definedName name="__bookmark_1302">#REF!</definedName>
    <definedName name="__bookmark_1303">#REF!</definedName>
    <definedName name="__bookmark_1304">#REF!</definedName>
    <definedName name="__bookmark_1305">#REF!</definedName>
    <definedName name="__bookmark_1306">#REF!</definedName>
    <definedName name="__bookmark_1307">#REF!</definedName>
    <definedName name="__bookmark_1308">#REF!</definedName>
    <definedName name="__bookmark_1309">#REF!</definedName>
    <definedName name="__bookmark_131">#REF!</definedName>
    <definedName name="__bookmark_1310">#REF!</definedName>
    <definedName name="__bookmark_1311">#REF!</definedName>
    <definedName name="__bookmark_1312">#REF!</definedName>
    <definedName name="__bookmark_1313">#REF!</definedName>
    <definedName name="__bookmark_1314">#REF!</definedName>
    <definedName name="__bookmark_1315">#REF!</definedName>
    <definedName name="__bookmark_1316">#REF!</definedName>
    <definedName name="__bookmark_1317">#REF!</definedName>
    <definedName name="__bookmark_1318">#REF!</definedName>
    <definedName name="__bookmark_1319">#REF!</definedName>
    <definedName name="__bookmark_132">#REF!</definedName>
    <definedName name="__bookmark_1320">#REF!</definedName>
    <definedName name="__bookmark_1321">#REF!</definedName>
    <definedName name="__bookmark_1322">#REF!</definedName>
    <definedName name="__bookmark_1323">#REF!</definedName>
    <definedName name="__bookmark_1324">#REF!</definedName>
    <definedName name="__bookmark_1325">#REF!</definedName>
    <definedName name="__bookmark_1326">#REF!</definedName>
    <definedName name="__bookmark_1327">#REF!</definedName>
    <definedName name="__bookmark_1328">#REF!</definedName>
    <definedName name="__bookmark_1329">#REF!</definedName>
    <definedName name="__bookmark_133">#REF!</definedName>
    <definedName name="__bookmark_1330">#REF!</definedName>
    <definedName name="__bookmark_1331">#REF!</definedName>
    <definedName name="__bookmark_1332">#REF!</definedName>
    <definedName name="__bookmark_1333">#REF!</definedName>
    <definedName name="__bookmark_1334">#REF!</definedName>
    <definedName name="__bookmark_1335">#REF!</definedName>
    <definedName name="__bookmark_1336">#REF!</definedName>
    <definedName name="__bookmark_1337">#REF!</definedName>
    <definedName name="__bookmark_1338">#REF!</definedName>
    <definedName name="__bookmark_1339">#REF!</definedName>
    <definedName name="__bookmark_134">#REF!</definedName>
    <definedName name="__bookmark_1340">#REF!</definedName>
    <definedName name="__bookmark_1341">#REF!</definedName>
    <definedName name="__bookmark_1342">#REF!</definedName>
    <definedName name="__bookmark_1343">#REF!</definedName>
    <definedName name="__bookmark_1344">#REF!</definedName>
    <definedName name="__bookmark_1345">#REF!</definedName>
    <definedName name="__bookmark_1346">#REF!</definedName>
    <definedName name="__bookmark_1347">#REF!</definedName>
    <definedName name="__bookmark_1348">#REF!</definedName>
    <definedName name="__bookmark_1349">#REF!</definedName>
    <definedName name="__bookmark_135">#REF!</definedName>
    <definedName name="__bookmark_1350">#REF!</definedName>
    <definedName name="__bookmark_1351">#REF!</definedName>
    <definedName name="__bookmark_1352">#REF!</definedName>
    <definedName name="__bookmark_1353">#REF!</definedName>
    <definedName name="__bookmark_1354">#REF!</definedName>
    <definedName name="__bookmark_1355">#REF!</definedName>
    <definedName name="__bookmark_1356">#REF!</definedName>
    <definedName name="__bookmark_1357">#REF!</definedName>
    <definedName name="__bookmark_1358">#REF!</definedName>
    <definedName name="__bookmark_1359">#REF!</definedName>
    <definedName name="__bookmark_136">#REF!</definedName>
    <definedName name="__bookmark_1360">#REF!</definedName>
    <definedName name="__bookmark_1361">#REF!</definedName>
    <definedName name="__bookmark_1362">#REF!</definedName>
    <definedName name="__bookmark_1363">#REF!</definedName>
    <definedName name="__bookmark_1364">#REF!</definedName>
    <definedName name="__bookmark_1365">#REF!</definedName>
    <definedName name="__bookmark_1366">#REF!</definedName>
    <definedName name="__bookmark_1367">#REF!</definedName>
    <definedName name="__bookmark_1368">#REF!</definedName>
    <definedName name="__bookmark_1369">#REF!</definedName>
    <definedName name="__bookmark_137">#REF!</definedName>
    <definedName name="__bookmark_1370">#REF!</definedName>
    <definedName name="__bookmark_1371">#REF!</definedName>
    <definedName name="__bookmark_1372">#REF!</definedName>
    <definedName name="__bookmark_1373">#REF!</definedName>
    <definedName name="__bookmark_1374">#REF!</definedName>
    <definedName name="__bookmark_1375">#REF!</definedName>
    <definedName name="__bookmark_1376">#REF!</definedName>
    <definedName name="__bookmark_1377">#REF!</definedName>
    <definedName name="__bookmark_1378">#REF!</definedName>
    <definedName name="__bookmark_1379">#REF!</definedName>
    <definedName name="__bookmark_138">#REF!</definedName>
    <definedName name="__bookmark_1380">#REF!</definedName>
    <definedName name="__bookmark_1381">#REF!</definedName>
    <definedName name="__bookmark_1382">#REF!</definedName>
    <definedName name="__bookmark_1383">#REF!</definedName>
    <definedName name="__bookmark_1384">#REF!</definedName>
    <definedName name="__bookmark_1385">#REF!</definedName>
    <definedName name="__bookmark_1386">#REF!</definedName>
    <definedName name="__bookmark_1387">#REF!</definedName>
    <definedName name="__bookmark_1388">#REF!</definedName>
    <definedName name="__bookmark_1389">#REF!</definedName>
    <definedName name="__bookmark_139">#REF!</definedName>
    <definedName name="__bookmark_1390">#REF!</definedName>
    <definedName name="__bookmark_1391">#REF!</definedName>
    <definedName name="__bookmark_1392">#REF!</definedName>
    <definedName name="__bookmark_1393">#REF!</definedName>
    <definedName name="__bookmark_1394">#REF!</definedName>
    <definedName name="__bookmark_1395">#REF!</definedName>
    <definedName name="__bookmark_1396">#REF!</definedName>
    <definedName name="__bookmark_1397">#REF!</definedName>
    <definedName name="__bookmark_1398">#REF!</definedName>
    <definedName name="__bookmark_1399">#REF!</definedName>
    <definedName name="__bookmark_14">#REF!</definedName>
    <definedName name="__bookmark_140">#REF!</definedName>
    <definedName name="__bookmark_1400">#REF!</definedName>
    <definedName name="__bookmark_1401">#REF!</definedName>
    <definedName name="__bookmark_1402">#REF!</definedName>
    <definedName name="__bookmark_1403">#REF!</definedName>
    <definedName name="__bookmark_1404">#REF!</definedName>
    <definedName name="__bookmark_1405">#REF!</definedName>
    <definedName name="__bookmark_1406">#REF!</definedName>
    <definedName name="__bookmark_1407">#REF!</definedName>
    <definedName name="__bookmark_1408">#REF!</definedName>
    <definedName name="__bookmark_1409">#REF!</definedName>
    <definedName name="__bookmark_141">#REF!</definedName>
    <definedName name="__bookmark_1410">#REF!</definedName>
    <definedName name="__bookmark_1411">#REF!</definedName>
    <definedName name="__bookmark_1412">#REF!</definedName>
    <definedName name="__bookmark_1413">#REF!</definedName>
    <definedName name="__bookmark_1414">#REF!</definedName>
    <definedName name="__bookmark_1415">#REF!</definedName>
    <definedName name="__bookmark_1416">#REF!</definedName>
    <definedName name="__bookmark_1417">#REF!</definedName>
    <definedName name="__bookmark_1418">#REF!</definedName>
    <definedName name="__bookmark_1419">#REF!</definedName>
    <definedName name="__bookmark_142">#REF!</definedName>
    <definedName name="__bookmark_1420">#REF!</definedName>
    <definedName name="__bookmark_1421">#REF!</definedName>
    <definedName name="__bookmark_1422">#REF!</definedName>
    <definedName name="__bookmark_1423">#REF!</definedName>
    <definedName name="__bookmark_1424">#REF!</definedName>
    <definedName name="__bookmark_1425">#REF!</definedName>
    <definedName name="__bookmark_1426">#REF!</definedName>
    <definedName name="__bookmark_1427">#REF!</definedName>
    <definedName name="__bookmark_1428">#REF!</definedName>
    <definedName name="__bookmark_1429">#REF!</definedName>
    <definedName name="__bookmark_143">#REF!</definedName>
    <definedName name="__bookmark_1430">#REF!</definedName>
    <definedName name="__bookmark_1431">#REF!</definedName>
    <definedName name="__bookmark_1432">#REF!</definedName>
    <definedName name="__bookmark_1433">#REF!</definedName>
    <definedName name="__bookmark_1434">#REF!</definedName>
    <definedName name="__bookmark_1435">#REF!</definedName>
    <definedName name="__bookmark_1436">#REF!</definedName>
    <definedName name="__bookmark_1437">#REF!</definedName>
    <definedName name="__bookmark_1438">#REF!</definedName>
    <definedName name="__bookmark_1439">#REF!</definedName>
    <definedName name="__bookmark_144">#REF!</definedName>
    <definedName name="__bookmark_1440">#REF!</definedName>
    <definedName name="__bookmark_1441">#REF!</definedName>
    <definedName name="__bookmark_1442">#REF!</definedName>
    <definedName name="__bookmark_1443">#REF!</definedName>
    <definedName name="__bookmark_1444">#REF!</definedName>
    <definedName name="__bookmark_1445">#REF!</definedName>
    <definedName name="__bookmark_1446">#REF!</definedName>
    <definedName name="__bookmark_1447">#REF!</definedName>
    <definedName name="__bookmark_1448">#REF!</definedName>
    <definedName name="__bookmark_1449">#REF!</definedName>
    <definedName name="__bookmark_145">#REF!</definedName>
    <definedName name="__bookmark_1450">#REF!</definedName>
    <definedName name="__bookmark_1451">#REF!</definedName>
    <definedName name="__bookmark_1452">#REF!</definedName>
    <definedName name="__bookmark_1453">#REF!</definedName>
    <definedName name="__bookmark_1454">#REF!</definedName>
    <definedName name="__bookmark_1455">#REF!</definedName>
    <definedName name="__bookmark_1456">#REF!</definedName>
    <definedName name="__bookmark_1457">#REF!</definedName>
    <definedName name="__bookmark_1458">#REF!</definedName>
    <definedName name="__bookmark_1459">#REF!</definedName>
    <definedName name="__bookmark_146">#REF!</definedName>
    <definedName name="__bookmark_1460">#REF!</definedName>
    <definedName name="__bookmark_1461">#REF!</definedName>
    <definedName name="__bookmark_1462">#REF!</definedName>
    <definedName name="__bookmark_1463">#REF!</definedName>
    <definedName name="__bookmark_1464">#REF!</definedName>
    <definedName name="__bookmark_1465">#REF!</definedName>
    <definedName name="__bookmark_1466">#REF!</definedName>
    <definedName name="__bookmark_1467">#REF!</definedName>
    <definedName name="__bookmark_1468">#REF!</definedName>
    <definedName name="__bookmark_1469">#REF!</definedName>
    <definedName name="__bookmark_147">#REF!</definedName>
    <definedName name="__bookmark_1470">#REF!</definedName>
    <definedName name="__bookmark_1471">#REF!</definedName>
    <definedName name="__bookmark_1472">#REF!</definedName>
    <definedName name="__bookmark_1473">#REF!</definedName>
    <definedName name="__bookmark_1474">#REF!</definedName>
    <definedName name="__bookmark_1475">#REF!</definedName>
    <definedName name="__bookmark_1476">#REF!</definedName>
    <definedName name="__bookmark_1477">#REF!</definedName>
    <definedName name="__bookmark_1478">#REF!</definedName>
    <definedName name="__bookmark_1479">#REF!</definedName>
    <definedName name="__bookmark_148">#REF!</definedName>
    <definedName name="__bookmark_1480">#REF!</definedName>
    <definedName name="__bookmark_1481">#REF!</definedName>
    <definedName name="__bookmark_1482">#REF!</definedName>
    <definedName name="__bookmark_1483">#REF!</definedName>
    <definedName name="__bookmark_1484">#REF!</definedName>
    <definedName name="__bookmark_1485">#REF!</definedName>
    <definedName name="__bookmark_1486">#REF!</definedName>
    <definedName name="__bookmark_1487">#REF!</definedName>
    <definedName name="__bookmark_1488">#REF!</definedName>
    <definedName name="__bookmark_1489">#REF!</definedName>
    <definedName name="__bookmark_149">#REF!</definedName>
    <definedName name="__bookmark_1490">#REF!</definedName>
    <definedName name="__bookmark_1491">#REF!</definedName>
    <definedName name="__bookmark_1492">#REF!</definedName>
    <definedName name="__bookmark_1493">#REF!</definedName>
    <definedName name="__bookmark_1494">#REF!</definedName>
    <definedName name="__bookmark_1495">#REF!</definedName>
    <definedName name="__bookmark_1496">#REF!</definedName>
    <definedName name="__bookmark_1497">#REF!</definedName>
    <definedName name="__bookmark_1498">#REF!</definedName>
    <definedName name="__bookmark_1499">#REF!</definedName>
    <definedName name="__bookmark_15">#REF!</definedName>
    <definedName name="__bookmark_150">#REF!</definedName>
    <definedName name="__bookmark_1500">#REF!</definedName>
    <definedName name="__bookmark_1501">#REF!</definedName>
    <definedName name="__bookmark_1502">#REF!</definedName>
    <definedName name="__bookmark_1503">#REF!</definedName>
    <definedName name="__bookmark_1504">#REF!</definedName>
    <definedName name="__bookmark_1505">#REF!</definedName>
    <definedName name="__bookmark_1506">#REF!</definedName>
    <definedName name="__bookmark_1507">#REF!</definedName>
    <definedName name="__bookmark_1508">#REF!</definedName>
    <definedName name="__bookmark_1509">#REF!</definedName>
    <definedName name="__bookmark_151">#REF!</definedName>
    <definedName name="__bookmark_1510">#REF!</definedName>
    <definedName name="__bookmark_1511">#REF!</definedName>
    <definedName name="__bookmark_1512">#REF!</definedName>
    <definedName name="__bookmark_1513">#REF!</definedName>
    <definedName name="__bookmark_1514">#REF!</definedName>
    <definedName name="__bookmark_1515">#REF!</definedName>
    <definedName name="__bookmark_1516">#REF!</definedName>
    <definedName name="__bookmark_1517">#REF!</definedName>
    <definedName name="__bookmark_1518">#REF!</definedName>
    <definedName name="__bookmark_1519">#REF!</definedName>
    <definedName name="__bookmark_152">#REF!</definedName>
    <definedName name="__bookmark_1520">#REF!</definedName>
    <definedName name="__bookmark_1521">#REF!</definedName>
    <definedName name="__bookmark_1522">#REF!</definedName>
    <definedName name="__bookmark_1523">#REF!</definedName>
    <definedName name="__bookmark_1524">#REF!</definedName>
    <definedName name="__bookmark_1525">#REF!</definedName>
    <definedName name="__bookmark_1526">#REF!</definedName>
    <definedName name="__bookmark_1527">#REF!</definedName>
    <definedName name="__bookmark_1528">#REF!</definedName>
    <definedName name="__bookmark_1529">#REF!</definedName>
    <definedName name="__bookmark_153">#REF!</definedName>
    <definedName name="__bookmark_1530">#REF!</definedName>
    <definedName name="__bookmark_1531">#REF!</definedName>
    <definedName name="__bookmark_1532">#REF!</definedName>
    <definedName name="__bookmark_1533">#REF!</definedName>
    <definedName name="__bookmark_1534">#REF!</definedName>
    <definedName name="__bookmark_1535">#REF!</definedName>
    <definedName name="__bookmark_1536">#REF!</definedName>
    <definedName name="__bookmark_1537">#REF!</definedName>
    <definedName name="__bookmark_1538">#REF!</definedName>
    <definedName name="__bookmark_1539">#REF!</definedName>
    <definedName name="__bookmark_154">#REF!</definedName>
    <definedName name="__bookmark_1540">#REF!</definedName>
    <definedName name="__bookmark_1541">#REF!</definedName>
    <definedName name="__bookmark_1542">#REF!</definedName>
    <definedName name="__bookmark_1543">#REF!</definedName>
    <definedName name="__bookmark_1544">#REF!</definedName>
    <definedName name="__bookmark_1545">#REF!</definedName>
    <definedName name="__bookmark_1546">#REF!</definedName>
    <definedName name="__bookmark_1547">#REF!</definedName>
    <definedName name="__bookmark_1548">#REF!</definedName>
    <definedName name="__bookmark_1549">#REF!</definedName>
    <definedName name="__bookmark_155">#REF!</definedName>
    <definedName name="__bookmark_1550">#REF!</definedName>
    <definedName name="__bookmark_1551">#REF!</definedName>
    <definedName name="__bookmark_1552">#REF!</definedName>
    <definedName name="__bookmark_1553">#REF!</definedName>
    <definedName name="__bookmark_1554">#REF!</definedName>
    <definedName name="__bookmark_1555">#REF!</definedName>
    <definedName name="__bookmark_1556">#REF!</definedName>
    <definedName name="__bookmark_1557">#REF!</definedName>
    <definedName name="__bookmark_1558">#REF!</definedName>
    <definedName name="__bookmark_1559">#REF!</definedName>
    <definedName name="__bookmark_156">#REF!</definedName>
    <definedName name="__bookmark_1560">#REF!</definedName>
    <definedName name="__bookmark_1561">#REF!</definedName>
    <definedName name="__bookmark_1562">#REF!</definedName>
    <definedName name="__bookmark_1563">#REF!</definedName>
    <definedName name="__bookmark_1564">#REF!</definedName>
    <definedName name="__bookmark_1565">#REF!</definedName>
    <definedName name="__bookmark_1566">#REF!</definedName>
    <definedName name="__bookmark_1567">#REF!</definedName>
    <definedName name="__bookmark_1568">#REF!</definedName>
    <definedName name="__bookmark_1569">#REF!</definedName>
    <definedName name="__bookmark_157">#REF!</definedName>
    <definedName name="__bookmark_1570">#REF!</definedName>
    <definedName name="__bookmark_1571">#REF!</definedName>
    <definedName name="__bookmark_1572">#REF!</definedName>
    <definedName name="__bookmark_1573">#REF!</definedName>
    <definedName name="__bookmark_1574">#REF!</definedName>
    <definedName name="__bookmark_1575">#REF!</definedName>
    <definedName name="__bookmark_1576">#REF!</definedName>
    <definedName name="__bookmark_1577">#REF!</definedName>
    <definedName name="__bookmark_1578">#REF!</definedName>
    <definedName name="__bookmark_1579">#REF!</definedName>
    <definedName name="__bookmark_158">#REF!</definedName>
    <definedName name="__bookmark_1580">#REF!</definedName>
    <definedName name="__bookmark_1581">#REF!</definedName>
    <definedName name="__bookmark_1582">#REF!</definedName>
    <definedName name="__bookmark_1583">#REF!</definedName>
    <definedName name="__bookmark_1584">#REF!</definedName>
    <definedName name="__bookmark_1585">#REF!</definedName>
    <definedName name="__bookmark_1586">#REF!</definedName>
    <definedName name="__bookmark_1587">#REF!</definedName>
    <definedName name="__bookmark_1588">#REF!</definedName>
    <definedName name="__bookmark_1589">#REF!</definedName>
    <definedName name="__bookmark_159">#REF!</definedName>
    <definedName name="__bookmark_1590">#REF!</definedName>
    <definedName name="__bookmark_1591">#REF!</definedName>
    <definedName name="__bookmark_1592">#REF!</definedName>
    <definedName name="__bookmark_1593">#REF!</definedName>
    <definedName name="__bookmark_1594">#REF!</definedName>
    <definedName name="__bookmark_1595">#REF!</definedName>
    <definedName name="__bookmark_1596">#REF!</definedName>
    <definedName name="__bookmark_1597">#REF!</definedName>
    <definedName name="__bookmark_1598">#REF!</definedName>
    <definedName name="__bookmark_1599">#REF!</definedName>
    <definedName name="__bookmark_16">#REF!</definedName>
    <definedName name="__bookmark_160">#REF!</definedName>
    <definedName name="__bookmark_1600">#REF!</definedName>
    <definedName name="__bookmark_1601">#REF!</definedName>
    <definedName name="__bookmark_1602">#REF!</definedName>
    <definedName name="__bookmark_1603">#REF!</definedName>
    <definedName name="__bookmark_1604">#REF!</definedName>
    <definedName name="__bookmark_1605">#REF!</definedName>
    <definedName name="__bookmark_1606">#REF!</definedName>
    <definedName name="__bookmark_1607">#REF!</definedName>
    <definedName name="__bookmark_1608">#REF!</definedName>
    <definedName name="__bookmark_1609">#REF!</definedName>
    <definedName name="__bookmark_161">#REF!</definedName>
    <definedName name="__bookmark_1610">#REF!</definedName>
    <definedName name="__bookmark_1611">#REF!</definedName>
    <definedName name="__bookmark_1612">#REF!</definedName>
    <definedName name="__bookmark_1613">#REF!</definedName>
    <definedName name="__bookmark_1614">#REF!</definedName>
    <definedName name="__bookmark_1615">#REF!</definedName>
    <definedName name="__bookmark_1616">#REF!</definedName>
    <definedName name="__bookmark_1617">#REF!</definedName>
    <definedName name="__bookmark_1618">#REF!</definedName>
    <definedName name="__bookmark_1619">#REF!</definedName>
    <definedName name="__bookmark_162">#REF!</definedName>
    <definedName name="__bookmark_1620">#REF!</definedName>
    <definedName name="__bookmark_1621">#REF!</definedName>
    <definedName name="__bookmark_1622">#REF!</definedName>
    <definedName name="__bookmark_1623">#REF!</definedName>
    <definedName name="__bookmark_1624">#REF!</definedName>
    <definedName name="__bookmark_1625">#REF!</definedName>
    <definedName name="__bookmark_1626">#REF!</definedName>
    <definedName name="__bookmark_1627">#REF!</definedName>
    <definedName name="__bookmark_1628">#REF!</definedName>
    <definedName name="__bookmark_1629">#REF!</definedName>
    <definedName name="__bookmark_163">#REF!</definedName>
    <definedName name="__bookmark_1630">#REF!</definedName>
    <definedName name="__bookmark_1631">#REF!</definedName>
    <definedName name="__bookmark_1632">#REF!</definedName>
    <definedName name="__bookmark_1633">#REF!</definedName>
    <definedName name="__bookmark_1634">#REF!</definedName>
    <definedName name="__bookmark_1635">#REF!</definedName>
    <definedName name="__bookmark_1636">#REF!</definedName>
    <definedName name="__bookmark_1637">#REF!</definedName>
    <definedName name="__bookmark_1638">#REF!</definedName>
    <definedName name="__bookmark_1639">#REF!</definedName>
    <definedName name="__bookmark_164">#REF!</definedName>
    <definedName name="__bookmark_1640">#REF!</definedName>
    <definedName name="__bookmark_1641">#REF!</definedName>
    <definedName name="__bookmark_1642">#REF!</definedName>
    <definedName name="__bookmark_1643">#REF!</definedName>
    <definedName name="__bookmark_1644">#REF!</definedName>
    <definedName name="__bookmark_1645">#REF!</definedName>
    <definedName name="__bookmark_1646">#REF!</definedName>
    <definedName name="__bookmark_1647">#REF!</definedName>
    <definedName name="__bookmark_1648">#REF!</definedName>
    <definedName name="__bookmark_1649">#REF!</definedName>
    <definedName name="__bookmark_165">#REF!</definedName>
    <definedName name="__bookmark_1650">#REF!</definedName>
    <definedName name="__bookmark_1651">#REF!</definedName>
    <definedName name="__bookmark_1652">#REF!</definedName>
    <definedName name="__bookmark_1653">#REF!</definedName>
    <definedName name="__bookmark_1654">#REF!</definedName>
    <definedName name="__bookmark_1655">#REF!</definedName>
    <definedName name="__bookmark_1656">#REF!</definedName>
    <definedName name="__bookmark_1657">#REF!</definedName>
    <definedName name="__bookmark_1658">#REF!</definedName>
    <definedName name="__bookmark_1659">#REF!</definedName>
    <definedName name="__bookmark_166">#REF!</definedName>
    <definedName name="__bookmark_1660">#REF!</definedName>
    <definedName name="__bookmark_1661">#REF!</definedName>
    <definedName name="__bookmark_1662">#REF!</definedName>
    <definedName name="__bookmark_1663">#REF!</definedName>
    <definedName name="__bookmark_1664">#REF!</definedName>
    <definedName name="__bookmark_1665">#REF!</definedName>
    <definedName name="__bookmark_1666">#REF!</definedName>
    <definedName name="__bookmark_1667">#REF!</definedName>
    <definedName name="__bookmark_1668">#REF!</definedName>
    <definedName name="__bookmark_1669">#REF!</definedName>
    <definedName name="__bookmark_167">#REF!</definedName>
    <definedName name="__bookmark_1670">#REF!</definedName>
    <definedName name="__bookmark_1671">#REF!</definedName>
    <definedName name="__bookmark_1672">#REF!</definedName>
    <definedName name="__bookmark_1673">#REF!</definedName>
    <definedName name="__bookmark_1674">#REF!</definedName>
    <definedName name="__bookmark_1675">#REF!</definedName>
    <definedName name="__bookmark_1676">#REF!</definedName>
    <definedName name="__bookmark_1677">#REF!</definedName>
    <definedName name="__bookmark_1678">#REF!</definedName>
    <definedName name="__bookmark_1679">#REF!</definedName>
    <definedName name="__bookmark_168">#REF!</definedName>
    <definedName name="__bookmark_1680">#REF!</definedName>
    <definedName name="__bookmark_1681">#REF!</definedName>
    <definedName name="__bookmark_1682">#REF!</definedName>
    <definedName name="__bookmark_1683">#REF!</definedName>
    <definedName name="__bookmark_1684">#REF!</definedName>
    <definedName name="__bookmark_1685">#REF!</definedName>
    <definedName name="__bookmark_1686">#REF!</definedName>
    <definedName name="__bookmark_1687">#REF!</definedName>
    <definedName name="__bookmark_1688">#REF!</definedName>
    <definedName name="__bookmark_1689">#REF!</definedName>
    <definedName name="__bookmark_169">#REF!</definedName>
    <definedName name="__bookmark_1690">#REF!</definedName>
    <definedName name="__bookmark_1691">#REF!</definedName>
    <definedName name="__bookmark_1692">#REF!</definedName>
    <definedName name="__bookmark_1693">#REF!</definedName>
    <definedName name="__bookmark_1694">#REF!</definedName>
    <definedName name="__bookmark_1695">#REF!</definedName>
    <definedName name="__bookmark_1696">#REF!</definedName>
    <definedName name="__bookmark_1697">#REF!</definedName>
    <definedName name="__bookmark_1698">#REF!</definedName>
    <definedName name="__bookmark_1699">#REF!</definedName>
    <definedName name="__bookmark_17">#REF!</definedName>
    <definedName name="__bookmark_170">#REF!</definedName>
    <definedName name="__bookmark_1700">#REF!</definedName>
    <definedName name="__bookmark_1701">#REF!</definedName>
    <definedName name="__bookmark_1702">#REF!</definedName>
    <definedName name="__bookmark_1703">#REF!</definedName>
    <definedName name="__bookmark_1704">#REF!</definedName>
    <definedName name="__bookmark_1705">#REF!</definedName>
    <definedName name="__bookmark_1706">#REF!</definedName>
    <definedName name="__bookmark_1707">#REF!</definedName>
    <definedName name="__bookmark_1708">#REF!</definedName>
    <definedName name="__bookmark_1709">#REF!</definedName>
    <definedName name="__bookmark_171">#REF!</definedName>
    <definedName name="__bookmark_1710">#REF!</definedName>
    <definedName name="__bookmark_1711">#REF!</definedName>
    <definedName name="__bookmark_1712">#REF!</definedName>
    <definedName name="__bookmark_1713">#REF!</definedName>
    <definedName name="__bookmark_1714">#REF!</definedName>
    <definedName name="__bookmark_1715">#REF!</definedName>
    <definedName name="__bookmark_1716">#REF!</definedName>
    <definedName name="__bookmark_1717">#REF!</definedName>
    <definedName name="__bookmark_1718">#REF!</definedName>
    <definedName name="__bookmark_1719">#REF!</definedName>
    <definedName name="__bookmark_172">#REF!</definedName>
    <definedName name="__bookmark_1720">#REF!</definedName>
    <definedName name="__bookmark_1721">#REF!</definedName>
    <definedName name="__bookmark_1722">#REF!</definedName>
    <definedName name="__bookmark_1723">#REF!</definedName>
    <definedName name="__bookmark_1724">#REF!</definedName>
    <definedName name="__bookmark_1725">#REF!</definedName>
    <definedName name="__bookmark_1726">#REF!</definedName>
    <definedName name="__bookmark_1727">#REF!</definedName>
    <definedName name="__bookmark_1728">#REF!</definedName>
    <definedName name="__bookmark_1729">#REF!</definedName>
    <definedName name="__bookmark_173">#REF!</definedName>
    <definedName name="__bookmark_1730">#REF!</definedName>
    <definedName name="__bookmark_1731">#REF!</definedName>
    <definedName name="__bookmark_1732">#REF!</definedName>
    <definedName name="__bookmark_1733">#REF!</definedName>
    <definedName name="__bookmark_1734">#REF!</definedName>
    <definedName name="__bookmark_1735">#REF!</definedName>
    <definedName name="__bookmark_1736">#REF!</definedName>
    <definedName name="__bookmark_1737">#REF!</definedName>
    <definedName name="__bookmark_1738">#REF!</definedName>
    <definedName name="__bookmark_1739">#REF!</definedName>
    <definedName name="__bookmark_174">#REF!</definedName>
    <definedName name="__bookmark_1740">#REF!</definedName>
    <definedName name="__bookmark_1741">#REF!</definedName>
    <definedName name="__bookmark_1742">#REF!</definedName>
    <definedName name="__bookmark_1743">#REF!</definedName>
    <definedName name="__bookmark_1744">#REF!</definedName>
    <definedName name="__bookmark_1745">#REF!</definedName>
    <definedName name="__bookmark_1746">#REF!</definedName>
    <definedName name="__bookmark_1747">#REF!</definedName>
    <definedName name="__bookmark_1748">#REF!</definedName>
    <definedName name="__bookmark_1749">#REF!</definedName>
    <definedName name="__bookmark_175">#REF!</definedName>
    <definedName name="__bookmark_1750">#REF!</definedName>
    <definedName name="__bookmark_1751">#REF!</definedName>
    <definedName name="__bookmark_1752">#REF!</definedName>
    <definedName name="__bookmark_1753">#REF!</definedName>
    <definedName name="__bookmark_1754">#REF!</definedName>
    <definedName name="__bookmark_1755">#REF!</definedName>
    <definedName name="__bookmark_1756">#REF!</definedName>
    <definedName name="__bookmark_1757">#REF!</definedName>
    <definedName name="__bookmark_1758">#REF!</definedName>
    <definedName name="__bookmark_1759">#REF!</definedName>
    <definedName name="__bookmark_176">#REF!</definedName>
    <definedName name="__bookmark_1760">#REF!</definedName>
    <definedName name="__bookmark_1761">#REF!</definedName>
    <definedName name="__bookmark_1762">#REF!</definedName>
    <definedName name="__bookmark_1763">#REF!</definedName>
    <definedName name="__bookmark_1764">#REF!</definedName>
    <definedName name="__bookmark_1765">#REF!</definedName>
    <definedName name="__bookmark_1766">#REF!</definedName>
    <definedName name="__bookmark_1767">#REF!</definedName>
    <definedName name="__bookmark_1768">#REF!</definedName>
    <definedName name="__bookmark_1769">#REF!</definedName>
    <definedName name="__bookmark_177">#REF!</definedName>
    <definedName name="__bookmark_1770">#REF!</definedName>
    <definedName name="__bookmark_1771">#REF!</definedName>
    <definedName name="__bookmark_1772">#REF!</definedName>
    <definedName name="__bookmark_1773">#REF!</definedName>
    <definedName name="__bookmark_1774">#REF!</definedName>
    <definedName name="__bookmark_1775">#REF!</definedName>
    <definedName name="__bookmark_1776">#REF!</definedName>
    <definedName name="__bookmark_1777">#REF!</definedName>
    <definedName name="__bookmark_1778">#REF!</definedName>
    <definedName name="__bookmark_1779">#REF!</definedName>
    <definedName name="__bookmark_178">#REF!</definedName>
    <definedName name="__bookmark_1780">#REF!</definedName>
    <definedName name="__bookmark_1781">#REF!</definedName>
    <definedName name="__bookmark_1782">#REF!</definedName>
    <definedName name="__bookmark_1783">#REF!</definedName>
    <definedName name="__bookmark_1784">#REF!</definedName>
    <definedName name="__bookmark_1785">#REF!</definedName>
    <definedName name="__bookmark_1786">#REF!</definedName>
    <definedName name="__bookmark_1787">#REF!</definedName>
    <definedName name="__bookmark_1788">#REF!</definedName>
    <definedName name="__bookmark_1789">#REF!</definedName>
    <definedName name="__bookmark_179">#REF!</definedName>
    <definedName name="__bookmark_1790">#REF!</definedName>
    <definedName name="__bookmark_1791">#REF!</definedName>
    <definedName name="__bookmark_1792">#REF!</definedName>
    <definedName name="__bookmark_1793">#REF!</definedName>
    <definedName name="__bookmark_1794">#REF!</definedName>
    <definedName name="__bookmark_1795">#REF!</definedName>
    <definedName name="__bookmark_1796">#REF!</definedName>
    <definedName name="__bookmark_1797">#REF!</definedName>
    <definedName name="__bookmark_1798">#REF!</definedName>
    <definedName name="__bookmark_1799">#REF!</definedName>
    <definedName name="__bookmark_18">#REF!</definedName>
    <definedName name="__bookmark_180">#REF!</definedName>
    <definedName name="__bookmark_1800">#REF!</definedName>
    <definedName name="__bookmark_1801">#REF!</definedName>
    <definedName name="__bookmark_1802">#REF!</definedName>
    <definedName name="__bookmark_1803">#REF!</definedName>
    <definedName name="__bookmark_1804">#REF!</definedName>
    <definedName name="__bookmark_1805">#REF!</definedName>
    <definedName name="__bookmark_1806">#REF!</definedName>
    <definedName name="__bookmark_1807">#REF!</definedName>
    <definedName name="__bookmark_1808">#REF!</definedName>
    <definedName name="__bookmark_1809">#REF!</definedName>
    <definedName name="__bookmark_181">#REF!</definedName>
    <definedName name="__bookmark_1810">#REF!</definedName>
    <definedName name="__bookmark_1811">#REF!</definedName>
    <definedName name="__bookmark_1812">#REF!</definedName>
    <definedName name="__bookmark_1813">#REF!</definedName>
    <definedName name="__bookmark_1814">#REF!</definedName>
    <definedName name="__bookmark_1815">#REF!</definedName>
    <definedName name="__bookmark_1816">#REF!</definedName>
    <definedName name="__bookmark_1817">#REF!</definedName>
    <definedName name="__bookmark_1818">#REF!</definedName>
    <definedName name="__bookmark_1819">#REF!</definedName>
    <definedName name="__bookmark_182">#REF!</definedName>
    <definedName name="__bookmark_1820">#REF!</definedName>
    <definedName name="__bookmark_1821">#REF!</definedName>
    <definedName name="__bookmark_1822">#REF!</definedName>
    <definedName name="__bookmark_1823">#REF!</definedName>
    <definedName name="__bookmark_1824">#REF!</definedName>
    <definedName name="__bookmark_1825">#REF!</definedName>
    <definedName name="__bookmark_1826">#REF!</definedName>
    <definedName name="__bookmark_1827">#REF!</definedName>
    <definedName name="__bookmark_1828">#REF!</definedName>
    <definedName name="__bookmark_1829">#REF!</definedName>
    <definedName name="__bookmark_183">#REF!</definedName>
    <definedName name="__bookmark_1830">#REF!</definedName>
    <definedName name="__bookmark_1831">#REF!</definedName>
    <definedName name="__bookmark_1832">#REF!</definedName>
    <definedName name="__bookmark_1833">#REF!</definedName>
    <definedName name="__bookmark_1834">#REF!</definedName>
    <definedName name="__bookmark_1835">#REF!</definedName>
    <definedName name="__bookmark_1836">#REF!</definedName>
    <definedName name="__bookmark_1837">#REF!</definedName>
    <definedName name="__bookmark_1838">#REF!</definedName>
    <definedName name="__bookmark_1839">#REF!</definedName>
    <definedName name="__bookmark_184">#REF!</definedName>
    <definedName name="__bookmark_1840">#REF!</definedName>
    <definedName name="__bookmark_1841">#REF!</definedName>
    <definedName name="__bookmark_1842">#REF!</definedName>
    <definedName name="__bookmark_1843">#REF!</definedName>
    <definedName name="__bookmark_1844">#REF!</definedName>
    <definedName name="__bookmark_1845">#REF!</definedName>
    <definedName name="__bookmark_1846">#REF!</definedName>
    <definedName name="__bookmark_1847">#REF!</definedName>
    <definedName name="__bookmark_1848">#REF!</definedName>
    <definedName name="__bookmark_1849">#REF!</definedName>
    <definedName name="__bookmark_185">#REF!</definedName>
    <definedName name="__bookmark_1850">#REF!</definedName>
    <definedName name="__bookmark_1851">#REF!</definedName>
    <definedName name="__bookmark_1852">#REF!</definedName>
    <definedName name="__bookmark_1853">#REF!</definedName>
    <definedName name="__bookmark_1854">#REF!</definedName>
    <definedName name="__bookmark_1855">#REF!</definedName>
    <definedName name="__bookmark_1856">#REF!</definedName>
    <definedName name="__bookmark_1857">#REF!</definedName>
    <definedName name="__bookmark_1858">#REF!</definedName>
    <definedName name="__bookmark_1859">#REF!</definedName>
    <definedName name="__bookmark_186">#REF!</definedName>
    <definedName name="__bookmark_1860">#REF!</definedName>
    <definedName name="__bookmark_1861">#REF!</definedName>
    <definedName name="__bookmark_1862">#REF!</definedName>
    <definedName name="__bookmark_1863">#REF!</definedName>
    <definedName name="__bookmark_1864">#REF!</definedName>
    <definedName name="__bookmark_1865">#REF!</definedName>
    <definedName name="__bookmark_1866">#REF!</definedName>
    <definedName name="__bookmark_1867">#REF!</definedName>
    <definedName name="__bookmark_1868">#REF!</definedName>
    <definedName name="__bookmark_1869">#REF!</definedName>
    <definedName name="__bookmark_187">#REF!</definedName>
    <definedName name="__bookmark_1870">#REF!</definedName>
    <definedName name="__bookmark_1871">#REF!</definedName>
    <definedName name="__bookmark_1872">#REF!</definedName>
    <definedName name="__bookmark_1873">#REF!</definedName>
    <definedName name="__bookmark_1874">#REF!</definedName>
    <definedName name="__bookmark_1875">#REF!</definedName>
    <definedName name="__bookmark_1876">#REF!</definedName>
    <definedName name="__bookmark_1877">#REF!</definedName>
    <definedName name="__bookmark_1878">#REF!</definedName>
    <definedName name="__bookmark_1879">#REF!</definedName>
    <definedName name="__bookmark_188">#REF!</definedName>
    <definedName name="__bookmark_1880">#REF!</definedName>
    <definedName name="__bookmark_1881">#REF!</definedName>
    <definedName name="__bookmark_1882">#REF!</definedName>
    <definedName name="__bookmark_1883">#REF!</definedName>
    <definedName name="__bookmark_1884">#REF!</definedName>
    <definedName name="__bookmark_1885">#REF!</definedName>
    <definedName name="__bookmark_1886">#REF!</definedName>
    <definedName name="__bookmark_1887">#REF!</definedName>
    <definedName name="__bookmark_1888">#REF!</definedName>
    <definedName name="__bookmark_1889">#REF!</definedName>
    <definedName name="__bookmark_189">#REF!</definedName>
    <definedName name="__bookmark_1890">#REF!</definedName>
    <definedName name="__bookmark_1891">#REF!</definedName>
    <definedName name="__bookmark_1892">#REF!</definedName>
    <definedName name="__bookmark_1893">#REF!</definedName>
    <definedName name="__bookmark_1894">#REF!</definedName>
    <definedName name="__bookmark_1895">#REF!</definedName>
    <definedName name="__bookmark_1896">#REF!</definedName>
    <definedName name="__bookmark_1897">#REF!</definedName>
    <definedName name="__bookmark_1898">#REF!</definedName>
    <definedName name="__bookmark_1899">#REF!</definedName>
    <definedName name="__bookmark_19">#REF!</definedName>
    <definedName name="__bookmark_190">#REF!</definedName>
    <definedName name="__bookmark_1900">#REF!</definedName>
    <definedName name="__bookmark_1901">#REF!</definedName>
    <definedName name="__bookmark_1902">#REF!</definedName>
    <definedName name="__bookmark_1903">#REF!</definedName>
    <definedName name="__bookmark_1904">#REF!</definedName>
    <definedName name="__bookmark_1905">#REF!</definedName>
    <definedName name="__bookmark_1906">#REF!</definedName>
    <definedName name="__bookmark_1907">#REF!</definedName>
    <definedName name="__bookmark_1908">#REF!</definedName>
    <definedName name="__bookmark_1909">#REF!</definedName>
    <definedName name="__bookmark_191">#REF!</definedName>
    <definedName name="__bookmark_1910">#REF!</definedName>
    <definedName name="__bookmark_1911">#REF!</definedName>
    <definedName name="__bookmark_1912">#REF!</definedName>
    <definedName name="__bookmark_1913">#REF!</definedName>
    <definedName name="__bookmark_1914">#REF!</definedName>
    <definedName name="__bookmark_1915">#REF!</definedName>
    <definedName name="__bookmark_1916">#REF!</definedName>
    <definedName name="__bookmark_1917">#REF!</definedName>
    <definedName name="__bookmark_1918">#REF!</definedName>
    <definedName name="__bookmark_1919">#REF!</definedName>
    <definedName name="__bookmark_192">#REF!</definedName>
    <definedName name="__bookmark_1920">#REF!</definedName>
    <definedName name="__bookmark_1921">#REF!</definedName>
    <definedName name="__bookmark_1922">#REF!</definedName>
    <definedName name="__bookmark_1923">#REF!</definedName>
    <definedName name="__bookmark_1924">#REF!</definedName>
    <definedName name="__bookmark_1925">#REF!</definedName>
    <definedName name="__bookmark_1926">#REF!</definedName>
    <definedName name="__bookmark_1927">#REF!</definedName>
    <definedName name="__bookmark_1928">#REF!</definedName>
    <definedName name="__bookmark_1929">#REF!</definedName>
    <definedName name="__bookmark_193">#REF!</definedName>
    <definedName name="__bookmark_1930">#REF!</definedName>
    <definedName name="__bookmark_1931">#REF!</definedName>
    <definedName name="__bookmark_1932">#REF!</definedName>
    <definedName name="__bookmark_1933">#REF!</definedName>
    <definedName name="__bookmark_1934">#REF!</definedName>
    <definedName name="__bookmark_1935">#REF!</definedName>
    <definedName name="__bookmark_1936">#REF!</definedName>
    <definedName name="__bookmark_1937">#REF!</definedName>
    <definedName name="__bookmark_1938">#REF!</definedName>
    <definedName name="__bookmark_1939">#REF!</definedName>
    <definedName name="__bookmark_194">#REF!</definedName>
    <definedName name="__bookmark_1940">#REF!</definedName>
    <definedName name="__bookmark_1941">#REF!</definedName>
    <definedName name="__bookmark_1942">#REF!</definedName>
    <definedName name="__bookmark_1943">#REF!</definedName>
    <definedName name="__bookmark_1944">#REF!</definedName>
    <definedName name="__bookmark_1945">#REF!</definedName>
    <definedName name="__bookmark_1946">#REF!</definedName>
    <definedName name="__bookmark_1947">#REF!</definedName>
    <definedName name="__bookmark_1948">#REF!</definedName>
    <definedName name="__bookmark_1949">#REF!</definedName>
    <definedName name="__bookmark_195">#REF!</definedName>
    <definedName name="__bookmark_1950">#REF!</definedName>
    <definedName name="__bookmark_1951">#REF!</definedName>
    <definedName name="__bookmark_1952">#REF!</definedName>
    <definedName name="__bookmark_1953">#REF!</definedName>
    <definedName name="__bookmark_1954">#REF!</definedName>
    <definedName name="__bookmark_1955">#REF!</definedName>
    <definedName name="__bookmark_1956">#REF!</definedName>
    <definedName name="__bookmark_1957">#REF!</definedName>
    <definedName name="__bookmark_1958">#REF!</definedName>
    <definedName name="__bookmark_1959">#REF!</definedName>
    <definedName name="__bookmark_196">#REF!</definedName>
    <definedName name="__bookmark_1960">#REF!</definedName>
    <definedName name="__bookmark_1961">#REF!</definedName>
    <definedName name="__bookmark_1962">#REF!</definedName>
    <definedName name="__bookmark_1963">#REF!</definedName>
    <definedName name="__bookmark_1964">#REF!</definedName>
    <definedName name="__bookmark_1965">#REF!</definedName>
    <definedName name="__bookmark_1966">#REF!</definedName>
    <definedName name="__bookmark_1967">#REF!</definedName>
    <definedName name="__bookmark_1968">#REF!</definedName>
    <definedName name="__bookmark_1969">#REF!</definedName>
    <definedName name="__bookmark_197">#REF!</definedName>
    <definedName name="__bookmark_1970">#REF!</definedName>
    <definedName name="__bookmark_1971">#REF!</definedName>
    <definedName name="__bookmark_1972">#REF!</definedName>
    <definedName name="__bookmark_1973">#REF!</definedName>
    <definedName name="__bookmark_1974">#REF!</definedName>
    <definedName name="__bookmark_1975">#REF!</definedName>
    <definedName name="__bookmark_1976">#REF!</definedName>
    <definedName name="__bookmark_1977">#REF!</definedName>
    <definedName name="__bookmark_1978">#REF!</definedName>
    <definedName name="__bookmark_1979">#REF!</definedName>
    <definedName name="__bookmark_198">#REF!</definedName>
    <definedName name="__bookmark_1980">#REF!</definedName>
    <definedName name="__bookmark_1981">#REF!</definedName>
    <definedName name="__bookmark_1982">#REF!</definedName>
    <definedName name="__bookmark_1983">#REF!</definedName>
    <definedName name="__bookmark_1984">#REF!</definedName>
    <definedName name="__bookmark_1985">#REF!</definedName>
    <definedName name="__bookmark_1986">#REF!</definedName>
    <definedName name="__bookmark_1987">#REF!</definedName>
    <definedName name="__bookmark_1988">#REF!</definedName>
    <definedName name="__bookmark_1989">#REF!</definedName>
    <definedName name="__bookmark_199">#REF!</definedName>
    <definedName name="__bookmark_1990">#REF!</definedName>
    <definedName name="__bookmark_1991">#REF!</definedName>
    <definedName name="__bookmark_1992">#REF!</definedName>
    <definedName name="__bookmark_1993">#REF!</definedName>
    <definedName name="__bookmark_1994">#REF!</definedName>
    <definedName name="__bookmark_1995">#REF!</definedName>
    <definedName name="__bookmark_1996">#REF!</definedName>
    <definedName name="__bookmark_1997">#REF!</definedName>
    <definedName name="__bookmark_1998">#REF!</definedName>
    <definedName name="__bookmark_1999">#REF!</definedName>
    <definedName name="__bookmark_2">#REF!</definedName>
    <definedName name="__bookmark_20">#REF!</definedName>
    <definedName name="__bookmark_200">#REF!</definedName>
    <definedName name="__bookmark_2000">#REF!</definedName>
    <definedName name="__bookmark_2001">#REF!</definedName>
    <definedName name="__bookmark_2002">#REF!</definedName>
    <definedName name="__bookmark_2003">#REF!</definedName>
    <definedName name="__bookmark_2004">#REF!</definedName>
    <definedName name="__bookmark_2005">#REF!</definedName>
    <definedName name="__bookmark_2006">#REF!</definedName>
    <definedName name="__bookmark_2007">#REF!</definedName>
    <definedName name="__bookmark_2008">#REF!</definedName>
    <definedName name="__bookmark_2009">#REF!</definedName>
    <definedName name="__bookmark_201">#REF!</definedName>
    <definedName name="__bookmark_2010">#REF!</definedName>
    <definedName name="__bookmark_2011">#REF!</definedName>
    <definedName name="__bookmark_2012">#REF!</definedName>
    <definedName name="__bookmark_2013">#REF!</definedName>
    <definedName name="__bookmark_2014">#REF!</definedName>
    <definedName name="__bookmark_2015">#REF!</definedName>
    <definedName name="__bookmark_2016">#REF!</definedName>
    <definedName name="__bookmark_2017">#REF!</definedName>
    <definedName name="__bookmark_2018">#REF!</definedName>
    <definedName name="__bookmark_2019">#REF!</definedName>
    <definedName name="__bookmark_202">#REF!</definedName>
    <definedName name="__bookmark_2020">#REF!</definedName>
    <definedName name="__bookmark_2021">#REF!</definedName>
    <definedName name="__bookmark_2022">#REF!</definedName>
    <definedName name="__bookmark_2023">#REF!</definedName>
    <definedName name="__bookmark_2024">#REF!</definedName>
    <definedName name="__bookmark_2025">#REF!</definedName>
    <definedName name="__bookmark_2026">#REF!</definedName>
    <definedName name="__bookmark_2027">#REF!</definedName>
    <definedName name="__bookmark_2028">#REF!</definedName>
    <definedName name="__bookmark_2029">#REF!</definedName>
    <definedName name="__bookmark_203">#REF!</definedName>
    <definedName name="__bookmark_2030">#REF!</definedName>
    <definedName name="__bookmark_2031">#REF!</definedName>
    <definedName name="__bookmark_2032">#REF!</definedName>
    <definedName name="__bookmark_2033">#REF!</definedName>
    <definedName name="__bookmark_2034">#REF!</definedName>
    <definedName name="__bookmark_2035">#REF!</definedName>
    <definedName name="__bookmark_2036">#REF!</definedName>
    <definedName name="__bookmark_2037">#REF!</definedName>
    <definedName name="__bookmark_2038">#REF!</definedName>
    <definedName name="__bookmark_2039">#REF!</definedName>
    <definedName name="__bookmark_204">#REF!</definedName>
    <definedName name="__bookmark_2040">#REF!</definedName>
    <definedName name="__bookmark_2041">#REF!</definedName>
    <definedName name="__bookmark_2042">#REF!</definedName>
    <definedName name="__bookmark_2043">#REF!</definedName>
    <definedName name="__bookmark_2044">#REF!</definedName>
    <definedName name="__bookmark_2045">#REF!</definedName>
    <definedName name="__bookmark_2046">#REF!</definedName>
    <definedName name="__bookmark_2047">#REF!</definedName>
    <definedName name="__bookmark_2048">#REF!</definedName>
    <definedName name="__bookmark_2049">#REF!</definedName>
    <definedName name="__bookmark_205">#REF!</definedName>
    <definedName name="__bookmark_2050">#REF!</definedName>
    <definedName name="__bookmark_2051">#REF!</definedName>
    <definedName name="__bookmark_2052">#REF!</definedName>
    <definedName name="__bookmark_2053">#REF!</definedName>
    <definedName name="__bookmark_2054">#REF!</definedName>
    <definedName name="__bookmark_2055">#REF!</definedName>
    <definedName name="__bookmark_2056">#REF!</definedName>
    <definedName name="__bookmark_2057">#REF!</definedName>
    <definedName name="__bookmark_2058">#REF!</definedName>
    <definedName name="__bookmark_2059">#REF!</definedName>
    <definedName name="__bookmark_206">#REF!</definedName>
    <definedName name="__bookmark_2060">#REF!</definedName>
    <definedName name="__bookmark_2061">#REF!</definedName>
    <definedName name="__bookmark_2062">#REF!</definedName>
    <definedName name="__bookmark_2063">#REF!</definedName>
    <definedName name="__bookmark_2064">#REF!</definedName>
    <definedName name="__bookmark_2065">#REF!</definedName>
    <definedName name="__bookmark_2066">#REF!</definedName>
    <definedName name="__bookmark_2067">#REF!</definedName>
    <definedName name="__bookmark_2068">#REF!</definedName>
    <definedName name="__bookmark_2069">#REF!</definedName>
    <definedName name="__bookmark_207">#REF!</definedName>
    <definedName name="__bookmark_2070">#REF!</definedName>
    <definedName name="__bookmark_2071">#REF!</definedName>
    <definedName name="__bookmark_2072">#REF!</definedName>
    <definedName name="__bookmark_2073">#REF!</definedName>
    <definedName name="__bookmark_2074">#REF!</definedName>
    <definedName name="__bookmark_2075">#REF!</definedName>
    <definedName name="__bookmark_2076">#REF!</definedName>
    <definedName name="__bookmark_2077">#REF!</definedName>
    <definedName name="__bookmark_2078">#REF!</definedName>
    <definedName name="__bookmark_2079">#REF!</definedName>
    <definedName name="__bookmark_208">#REF!</definedName>
    <definedName name="__bookmark_2080">#REF!</definedName>
    <definedName name="__bookmark_2081">#REF!</definedName>
    <definedName name="__bookmark_2082">#REF!</definedName>
    <definedName name="__bookmark_2083">#REF!</definedName>
    <definedName name="__bookmark_2084">#REF!</definedName>
    <definedName name="__bookmark_2085">#REF!</definedName>
    <definedName name="__bookmark_2086">#REF!</definedName>
    <definedName name="__bookmark_2087">#REF!</definedName>
    <definedName name="__bookmark_2088">#REF!</definedName>
    <definedName name="__bookmark_2089">#REF!</definedName>
    <definedName name="__bookmark_209">#REF!</definedName>
    <definedName name="__bookmark_2090">#REF!</definedName>
    <definedName name="__bookmark_2091">#REF!</definedName>
    <definedName name="__bookmark_2092">#REF!</definedName>
    <definedName name="__bookmark_2093">#REF!</definedName>
    <definedName name="__bookmark_2094">#REF!</definedName>
    <definedName name="__bookmark_2095">#REF!</definedName>
    <definedName name="__bookmark_2096">#REF!</definedName>
    <definedName name="__bookmark_2097">#REF!</definedName>
    <definedName name="__bookmark_2098">#REF!</definedName>
    <definedName name="__bookmark_2099">#REF!</definedName>
    <definedName name="__bookmark_21">#REF!</definedName>
    <definedName name="__bookmark_210">#REF!</definedName>
    <definedName name="__bookmark_2100">#REF!</definedName>
    <definedName name="__bookmark_2101">#REF!</definedName>
    <definedName name="__bookmark_2102">#REF!</definedName>
    <definedName name="__bookmark_2103">#REF!</definedName>
    <definedName name="__bookmark_2104">#REF!</definedName>
    <definedName name="__bookmark_2105">#REF!</definedName>
    <definedName name="__bookmark_2106">#REF!</definedName>
    <definedName name="__bookmark_2107">#REF!</definedName>
    <definedName name="__bookmark_2108">#REF!</definedName>
    <definedName name="__bookmark_2109">#REF!</definedName>
    <definedName name="__bookmark_211">#REF!</definedName>
    <definedName name="__bookmark_2110">#REF!</definedName>
    <definedName name="__bookmark_2111">#REF!</definedName>
    <definedName name="__bookmark_2112">#REF!</definedName>
    <definedName name="__bookmark_2113">#REF!</definedName>
    <definedName name="__bookmark_2114">#REF!</definedName>
    <definedName name="__bookmark_2115">#REF!</definedName>
    <definedName name="__bookmark_2116">#REF!</definedName>
    <definedName name="__bookmark_2117">#REF!</definedName>
    <definedName name="__bookmark_2118">#REF!</definedName>
    <definedName name="__bookmark_2119">#REF!</definedName>
    <definedName name="__bookmark_212">#REF!</definedName>
    <definedName name="__bookmark_2120">#REF!</definedName>
    <definedName name="__bookmark_2121">#REF!</definedName>
    <definedName name="__bookmark_2122">#REF!</definedName>
    <definedName name="__bookmark_2123">#REF!</definedName>
    <definedName name="__bookmark_2124">#REF!</definedName>
    <definedName name="__bookmark_2125">#REF!</definedName>
    <definedName name="__bookmark_2126">#REF!</definedName>
    <definedName name="__bookmark_2127">#REF!</definedName>
    <definedName name="__bookmark_2128">#REF!</definedName>
    <definedName name="__bookmark_2129">#REF!</definedName>
    <definedName name="__bookmark_213">#REF!</definedName>
    <definedName name="__bookmark_2130">#REF!</definedName>
    <definedName name="__bookmark_2131">#REF!</definedName>
    <definedName name="__bookmark_2132">#REF!</definedName>
    <definedName name="__bookmark_2133">#REF!</definedName>
    <definedName name="__bookmark_2134">#REF!</definedName>
    <definedName name="__bookmark_2135">#REF!</definedName>
    <definedName name="__bookmark_2136">#REF!</definedName>
    <definedName name="__bookmark_2137">#REF!</definedName>
    <definedName name="__bookmark_2138">#REF!</definedName>
    <definedName name="__bookmark_2139">#REF!</definedName>
    <definedName name="__bookmark_214">#REF!</definedName>
    <definedName name="__bookmark_2140">#REF!</definedName>
    <definedName name="__bookmark_2141">#REF!</definedName>
    <definedName name="__bookmark_2142">#REF!</definedName>
    <definedName name="__bookmark_2143">#REF!</definedName>
    <definedName name="__bookmark_2144">#REF!</definedName>
    <definedName name="__bookmark_2145">#REF!</definedName>
    <definedName name="__bookmark_2146">#REF!</definedName>
    <definedName name="__bookmark_2147">#REF!</definedName>
    <definedName name="__bookmark_2148">#REF!</definedName>
    <definedName name="__bookmark_2149">#REF!</definedName>
    <definedName name="__bookmark_215">#REF!</definedName>
    <definedName name="__bookmark_2150">#REF!</definedName>
    <definedName name="__bookmark_2151">#REF!</definedName>
    <definedName name="__bookmark_2152">#REF!</definedName>
    <definedName name="__bookmark_2153">#REF!</definedName>
    <definedName name="__bookmark_2154">#REF!</definedName>
    <definedName name="__bookmark_2155">#REF!</definedName>
    <definedName name="__bookmark_2156">#REF!</definedName>
    <definedName name="__bookmark_2157">#REF!</definedName>
    <definedName name="__bookmark_2158">#REF!</definedName>
    <definedName name="__bookmark_2159">#REF!</definedName>
    <definedName name="__bookmark_216">#REF!</definedName>
    <definedName name="__bookmark_2160">#REF!</definedName>
    <definedName name="__bookmark_2161">#REF!</definedName>
    <definedName name="__bookmark_2162">#REF!</definedName>
    <definedName name="__bookmark_2163">#REF!</definedName>
    <definedName name="__bookmark_2164">#REF!</definedName>
    <definedName name="__bookmark_2165">#REF!</definedName>
    <definedName name="__bookmark_2166">#REF!</definedName>
    <definedName name="__bookmark_2167">#REF!</definedName>
    <definedName name="__bookmark_2168">#REF!</definedName>
    <definedName name="__bookmark_2169">#REF!</definedName>
    <definedName name="__bookmark_217">#REF!</definedName>
    <definedName name="__bookmark_2170">#REF!</definedName>
    <definedName name="__bookmark_2171">#REF!</definedName>
    <definedName name="__bookmark_2172">#REF!</definedName>
    <definedName name="__bookmark_2173">#REF!</definedName>
    <definedName name="__bookmark_2174">#REF!</definedName>
    <definedName name="__bookmark_2175">#REF!</definedName>
    <definedName name="__bookmark_2176">#REF!</definedName>
    <definedName name="__bookmark_2177">#REF!</definedName>
    <definedName name="__bookmark_2178">#REF!</definedName>
    <definedName name="__bookmark_2179">#REF!</definedName>
    <definedName name="__bookmark_218">#REF!</definedName>
    <definedName name="__bookmark_2180">#REF!</definedName>
    <definedName name="__bookmark_2181">#REF!</definedName>
    <definedName name="__bookmark_2182">#REF!</definedName>
    <definedName name="__bookmark_2183">#REF!</definedName>
    <definedName name="__bookmark_2184">#REF!</definedName>
    <definedName name="__bookmark_2185">#REF!</definedName>
    <definedName name="__bookmark_2186">#REF!</definedName>
    <definedName name="__bookmark_2187">#REF!</definedName>
    <definedName name="__bookmark_2188">#REF!</definedName>
    <definedName name="__bookmark_2189">#REF!</definedName>
    <definedName name="__bookmark_219">#REF!</definedName>
    <definedName name="__bookmark_2190">#REF!</definedName>
    <definedName name="__bookmark_2191">#REF!</definedName>
    <definedName name="__bookmark_2192">#REF!</definedName>
    <definedName name="__bookmark_2193">#REF!</definedName>
    <definedName name="__bookmark_2194">#REF!</definedName>
    <definedName name="__bookmark_2195">#REF!</definedName>
    <definedName name="__bookmark_2196">#REF!</definedName>
    <definedName name="__bookmark_2197">#REF!</definedName>
    <definedName name="__bookmark_2198">#REF!</definedName>
    <definedName name="__bookmark_2199">#REF!</definedName>
    <definedName name="__bookmark_22">#REF!</definedName>
    <definedName name="__bookmark_220">#REF!</definedName>
    <definedName name="__bookmark_2200">#REF!</definedName>
    <definedName name="__bookmark_2201">#REF!</definedName>
    <definedName name="__bookmark_2202">#REF!</definedName>
    <definedName name="__bookmark_2203">#REF!</definedName>
    <definedName name="__bookmark_2204">#REF!</definedName>
    <definedName name="__bookmark_2205">#REF!</definedName>
    <definedName name="__bookmark_2206">#REF!</definedName>
    <definedName name="__bookmark_2207">#REF!</definedName>
    <definedName name="__bookmark_2208">#REF!</definedName>
    <definedName name="__bookmark_2209">#REF!</definedName>
    <definedName name="__bookmark_221">#REF!</definedName>
    <definedName name="__bookmark_2210">#REF!</definedName>
    <definedName name="__bookmark_2211">#REF!</definedName>
    <definedName name="__bookmark_2212">#REF!</definedName>
    <definedName name="__bookmark_2213">#REF!</definedName>
    <definedName name="__bookmark_2214">#REF!</definedName>
    <definedName name="__bookmark_2215">#REF!</definedName>
    <definedName name="__bookmark_2216">#REF!</definedName>
    <definedName name="__bookmark_2217">#REF!</definedName>
    <definedName name="__bookmark_2218">#REF!</definedName>
    <definedName name="__bookmark_2219">#REF!</definedName>
    <definedName name="__bookmark_222">#REF!</definedName>
    <definedName name="__bookmark_2220">#REF!</definedName>
    <definedName name="__bookmark_2221">#REF!</definedName>
    <definedName name="__bookmark_2222">#REF!</definedName>
    <definedName name="__bookmark_2223">#REF!</definedName>
    <definedName name="__bookmark_2224">#REF!</definedName>
    <definedName name="__bookmark_2225">#REF!</definedName>
    <definedName name="__bookmark_2226">#REF!</definedName>
    <definedName name="__bookmark_2227">#REF!</definedName>
    <definedName name="__bookmark_2228">#REF!</definedName>
    <definedName name="__bookmark_2229">#REF!</definedName>
    <definedName name="__bookmark_223">#REF!</definedName>
    <definedName name="__bookmark_2230">#REF!</definedName>
    <definedName name="__bookmark_2231">#REF!</definedName>
    <definedName name="__bookmark_2232">#REF!</definedName>
    <definedName name="__bookmark_2233">#REF!</definedName>
    <definedName name="__bookmark_2234">#REF!</definedName>
    <definedName name="__bookmark_2235">#REF!</definedName>
    <definedName name="__bookmark_2236">#REF!</definedName>
    <definedName name="__bookmark_2237">#REF!</definedName>
    <definedName name="__bookmark_2238">#REF!</definedName>
    <definedName name="__bookmark_2239">#REF!</definedName>
    <definedName name="__bookmark_224">#REF!</definedName>
    <definedName name="__bookmark_2240">#REF!</definedName>
    <definedName name="__bookmark_2241">#REF!</definedName>
    <definedName name="__bookmark_2242">#REF!</definedName>
    <definedName name="__bookmark_2243">#REF!</definedName>
    <definedName name="__bookmark_2244">#REF!</definedName>
    <definedName name="__bookmark_2245">#REF!</definedName>
    <definedName name="__bookmark_2246">#REF!</definedName>
    <definedName name="__bookmark_2247">#REF!</definedName>
    <definedName name="__bookmark_2248">#REF!</definedName>
    <definedName name="__bookmark_2249">#REF!</definedName>
    <definedName name="__bookmark_225">#REF!</definedName>
    <definedName name="__bookmark_2250">#REF!</definedName>
    <definedName name="__bookmark_2251">#REF!</definedName>
    <definedName name="__bookmark_2252">#REF!</definedName>
    <definedName name="__bookmark_2253">#REF!</definedName>
    <definedName name="__bookmark_2254">#REF!</definedName>
    <definedName name="__bookmark_2255">#REF!</definedName>
    <definedName name="__bookmark_2256">#REF!</definedName>
    <definedName name="__bookmark_2257">#REF!</definedName>
    <definedName name="__bookmark_2258">#REF!</definedName>
    <definedName name="__bookmark_2259">#REF!</definedName>
    <definedName name="__bookmark_226">#REF!</definedName>
    <definedName name="__bookmark_2260">#REF!</definedName>
    <definedName name="__bookmark_2261">#REF!</definedName>
    <definedName name="__bookmark_2262">#REF!</definedName>
    <definedName name="__bookmark_2263">#REF!</definedName>
    <definedName name="__bookmark_2264">#REF!</definedName>
    <definedName name="__bookmark_2265">#REF!</definedName>
    <definedName name="__bookmark_2266">#REF!</definedName>
    <definedName name="__bookmark_2267">#REF!</definedName>
    <definedName name="__bookmark_2268">#REF!</definedName>
    <definedName name="__bookmark_2269">#REF!</definedName>
    <definedName name="__bookmark_227">#REF!</definedName>
    <definedName name="__bookmark_2270">#REF!</definedName>
    <definedName name="__bookmark_2271">#REF!</definedName>
    <definedName name="__bookmark_2272">#REF!</definedName>
    <definedName name="__bookmark_2273">#REF!</definedName>
    <definedName name="__bookmark_2274">#REF!</definedName>
    <definedName name="__bookmark_2275">#REF!</definedName>
    <definedName name="__bookmark_2276">#REF!</definedName>
    <definedName name="__bookmark_2277">#REF!</definedName>
    <definedName name="__bookmark_2278">#REF!</definedName>
    <definedName name="__bookmark_2279">#REF!</definedName>
    <definedName name="__bookmark_228">#REF!</definedName>
    <definedName name="__bookmark_2280">#REF!</definedName>
    <definedName name="__bookmark_2281">#REF!</definedName>
    <definedName name="__bookmark_2282">#REF!</definedName>
    <definedName name="__bookmark_2283">#REF!</definedName>
    <definedName name="__bookmark_2284">#REF!</definedName>
    <definedName name="__bookmark_2285">#REF!</definedName>
    <definedName name="__bookmark_2286">#REF!</definedName>
    <definedName name="__bookmark_2287">#REF!</definedName>
    <definedName name="__bookmark_2288">#REF!</definedName>
    <definedName name="__bookmark_2289">#REF!</definedName>
    <definedName name="__bookmark_229">#REF!</definedName>
    <definedName name="__bookmark_2290">#REF!</definedName>
    <definedName name="__bookmark_2291">#REF!</definedName>
    <definedName name="__bookmark_2292">#REF!</definedName>
    <definedName name="__bookmark_2293">#REF!</definedName>
    <definedName name="__bookmark_2294">#REF!</definedName>
    <definedName name="__bookmark_2295">#REF!</definedName>
    <definedName name="__bookmark_2296">#REF!</definedName>
    <definedName name="__bookmark_2297">#REF!</definedName>
    <definedName name="__bookmark_2298">#REF!</definedName>
    <definedName name="__bookmark_2299">#REF!</definedName>
    <definedName name="__bookmark_23">#REF!</definedName>
    <definedName name="__bookmark_230">#REF!</definedName>
    <definedName name="__bookmark_2300">#REF!</definedName>
    <definedName name="__bookmark_2301">#REF!</definedName>
    <definedName name="__bookmark_2302">#REF!</definedName>
    <definedName name="__bookmark_2303">#REF!</definedName>
    <definedName name="__bookmark_2304">#REF!</definedName>
    <definedName name="__bookmark_2305">#REF!</definedName>
    <definedName name="__bookmark_2306">#REF!</definedName>
    <definedName name="__bookmark_2307">#REF!</definedName>
    <definedName name="__bookmark_2308">#REF!</definedName>
    <definedName name="__bookmark_2309">#REF!</definedName>
    <definedName name="__bookmark_231">#REF!</definedName>
    <definedName name="__bookmark_2310">#REF!</definedName>
    <definedName name="__bookmark_2311">#REF!</definedName>
    <definedName name="__bookmark_2312">#REF!</definedName>
    <definedName name="__bookmark_2313">#REF!</definedName>
    <definedName name="__bookmark_2314">#REF!</definedName>
    <definedName name="__bookmark_2315">#REF!</definedName>
    <definedName name="__bookmark_2316">#REF!</definedName>
    <definedName name="__bookmark_2317">#REF!</definedName>
    <definedName name="__bookmark_2318">#REF!</definedName>
    <definedName name="__bookmark_2319">#REF!</definedName>
    <definedName name="__bookmark_232">#REF!</definedName>
    <definedName name="__bookmark_2320">#REF!</definedName>
    <definedName name="__bookmark_2321">#REF!</definedName>
    <definedName name="__bookmark_2322">#REF!</definedName>
    <definedName name="__bookmark_2323">#REF!</definedName>
    <definedName name="__bookmark_2324">#REF!</definedName>
    <definedName name="__bookmark_2325">#REF!</definedName>
    <definedName name="__bookmark_2326">#REF!</definedName>
    <definedName name="__bookmark_2327">#REF!</definedName>
    <definedName name="__bookmark_2328">#REF!</definedName>
    <definedName name="__bookmark_2329">#REF!</definedName>
    <definedName name="__bookmark_233">#REF!</definedName>
    <definedName name="__bookmark_2330">#REF!</definedName>
    <definedName name="__bookmark_2331">#REF!</definedName>
    <definedName name="__bookmark_2332">#REF!</definedName>
    <definedName name="__bookmark_2333">#REF!</definedName>
    <definedName name="__bookmark_2334">#REF!</definedName>
    <definedName name="__bookmark_2335">#REF!</definedName>
    <definedName name="__bookmark_2336">#REF!</definedName>
    <definedName name="__bookmark_2337">#REF!</definedName>
    <definedName name="__bookmark_2338">#REF!</definedName>
    <definedName name="__bookmark_2339">#REF!</definedName>
    <definedName name="__bookmark_234">#REF!</definedName>
    <definedName name="__bookmark_2340">#REF!</definedName>
    <definedName name="__bookmark_2341">#REF!</definedName>
    <definedName name="__bookmark_2342">#REF!</definedName>
    <definedName name="__bookmark_2343">#REF!</definedName>
    <definedName name="__bookmark_2344">#REF!</definedName>
    <definedName name="__bookmark_2345">#REF!</definedName>
    <definedName name="__bookmark_2346">#REF!</definedName>
    <definedName name="__bookmark_2347">#REF!</definedName>
    <definedName name="__bookmark_2348">#REF!</definedName>
    <definedName name="__bookmark_2349">#REF!</definedName>
    <definedName name="__bookmark_235">#REF!</definedName>
    <definedName name="__bookmark_2350">#REF!</definedName>
    <definedName name="__bookmark_2351">#REF!</definedName>
    <definedName name="__bookmark_2352">#REF!</definedName>
    <definedName name="__bookmark_2353">#REF!</definedName>
    <definedName name="__bookmark_2354">#REF!</definedName>
    <definedName name="__bookmark_2355">#REF!</definedName>
    <definedName name="__bookmark_2356">#REF!</definedName>
    <definedName name="__bookmark_2357">#REF!</definedName>
    <definedName name="__bookmark_2358">#REF!</definedName>
    <definedName name="__bookmark_2359">#REF!</definedName>
    <definedName name="__bookmark_236">#REF!</definedName>
    <definedName name="__bookmark_2360">#REF!</definedName>
    <definedName name="__bookmark_2361">#REF!</definedName>
    <definedName name="__bookmark_2362">#REF!</definedName>
    <definedName name="__bookmark_2363">#REF!</definedName>
    <definedName name="__bookmark_2364">#REF!</definedName>
    <definedName name="__bookmark_2365">#REF!</definedName>
    <definedName name="__bookmark_2366">#REF!</definedName>
    <definedName name="__bookmark_2367">#REF!</definedName>
    <definedName name="__bookmark_2368">#REF!</definedName>
    <definedName name="__bookmark_2369">#REF!</definedName>
    <definedName name="__bookmark_237">#REF!</definedName>
    <definedName name="__bookmark_2370">#REF!</definedName>
    <definedName name="__bookmark_2371">#REF!</definedName>
    <definedName name="__bookmark_2372">#REF!</definedName>
    <definedName name="__bookmark_2373">#REF!</definedName>
    <definedName name="__bookmark_2374">#REF!</definedName>
    <definedName name="__bookmark_2375">#REF!</definedName>
    <definedName name="__bookmark_2376">#REF!</definedName>
    <definedName name="__bookmark_2377">#REF!</definedName>
    <definedName name="__bookmark_2378">#REF!</definedName>
    <definedName name="__bookmark_2379">#REF!</definedName>
    <definedName name="__bookmark_238">#REF!</definedName>
    <definedName name="__bookmark_2380">#REF!</definedName>
    <definedName name="__bookmark_2381">#REF!</definedName>
    <definedName name="__bookmark_2382">#REF!</definedName>
    <definedName name="__bookmark_2383">#REF!</definedName>
    <definedName name="__bookmark_2384">#REF!</definedName>
    <definedName name="__bookmark_2385">#REF!</definedName>
    <definedName name="__bookmark_2386">#REF!</definedName>
    <definedName name="__bookmark_2387">#REF!</definedName>
    <definedName name="__bookmark_2388">#REF!</definedName>
    <definedName name="__bookmark_2389">#REF!</definedName>
    <definedName name="__bookmark_239">#REF!</definedName>
    <definedName name="__bookmark_2390">#REF!</definedName>
    <definedName name="__bookmark_2391">#REF!</definedName>
    <definedName name="__bookmark_2392">#REF!</definedName>
    <definedName name="__bookmark_2393">#REF!</definedName>
    <definedName name="__bookmark_2394">#REF!</definedName>
    <definedName name="__bookmark_2395">#REF!</definedName>
    <definedName name="__bookmark_2396">#REF!</definedName>
    <definedName name="__bookmark_2397">#REF!</definedName>
    <definedName name="__bookmark_2398">#REF!</definedName>
    <definedName name="__bookmark_2399">#REF!</definedName>
    <definedName name="__bookmark_24">#REF!</definedName>
    <definedName name="__bookmark_240">#REF!</definedName>
    <definedName name="__bookmark_2400">#REF!</definedName>
    <definedName name="__bookmark_2401">#REF!</definedName>
    <definedName name="__bookmark_2402">#REF!</definedName>
    <definedName name="__bookmark_2403">#REF!</definedName>
    <definedName name="__bookmark_2404">#REF!</definedName>
    <definedName name="__bookmark_2405">#REF!</definedName>
    <definedName name="__bookmark_2406">#REF!</definedName>
    <definedName name="__bookmark_2407">#REF!</definedName>
    <definedName name="__bookmark_2408">#REF!</definedName>
    <definedName name="__bookmark_2409">#REF!</definedName>
    <definedName name="__bookmark_241">#REF!</definedName>
    <definedName name="__bookmark_2410">#REF!</definedName>
    <definedName name="__bookmark_2411">#REF!</definedName>
    <definedName name="__bookmark_2412">#REF!</definedName>
    <definedName name="__bookmark_2413">#REF!</definedName>
    <definedName name="__bookmark_2414">#REF!</definedName>
    <definedName name="__bookmark_2415">#REF!</definedName>
    <definedName name="__bookmark_2416">#REF!</definedName>
    <definedName name="__bookmark_2417">#REF!</definedName>
    <definedName name="__bookmark_2418">#REF!</definedName>
    <definedName name="__bookmark_2419">#REF!</definedName>
    <definedName name="__bookmark_242">#REF!</definedName>
    <definedName name="__bookmark_2420">#REF!</definedName>
    <definedName name="__bookmark_2421">#REF!</definedName>
    <definedName name="__bookmark_2422">#REF!</definedName>
    <definedName name="__bookmark_2423">#REF!</definedName>
    <definedName name="__bookmark_2424">#REF!</definedName>
    <definedName name="__bookmark_2425">#REF!</definedName>
    <definedName name="__bookmark_2426">#REF!</definedName>
    <definedName name="__bookmark_2427">#REF!</definedName>
    <definedName name="__bookmark_2428">#REF!</definedName>
    <definedName name="__bookmark_2429">#REF!</definedName>
    <definedName name="__bookmark_243">#REF!</definedName>
    <definedName name="__bookmark_2430">#REF!</definedName>
    <definedName name="__bookmark_2431">#REF!</definedName>
    <definedName name="__bookmark_2432">#REF!</definedName>
    <definedName name="__bookmark_2433">#REF!</definedName>
    <definedName name="__bookmark_2434">#REF!</definedName>
    <definedName name="__bookmark_2435">#REF!</definedName>
    <definedName name="__bookmark_2436">#REF!</definedName>
    <definedName name="__bookmark_2437">#REF!</definedName>
    <definedName name="__bookmark_2438">#REF!</definedName>
    <definedName name="__bookmark_2439">#REF!</definedName>
    <definedName name="__bookmark_244">#REF!</definedName>
    <definedName name="__bookmark_2440">#REF!</definedName>
    <definedName name="__bookmark_2441">#REF!</definedName>
    <definedName name="__bookmark_2442">#REF!</definedName>
    <definedName name="__bookmark_2443">#REF!</definedName>
    <definedName name="__bookmark_2444">#REF!</definedName>
    <definedName name="__bookmark_2445">#REF!</definedName>
    <definedName name="__bookmark_2446">#REF!</definedName>
    <definedName name="__bookmark_2447">#REF!</definedName>
    <definedName name="__bookmark_2448">#REF!</definedName>
    <definedName name="__bookmark_2449">#REF!</definedName>
    <definedName name="__bookmark_245">#REF!</definedName>
    <definedName name="__bookmark_2450">#REF!</definedName>
    <definedName name="__bookmark_2451">#REF!</definedName>
    <definedName name="__bookmark_2452">#REF!</definedName>
    <definedName name="__bookmark_2453">#REF!</definedName>
    <definedName name="__bookmark_2454">#REF!</definedName>
    <definedName name="__bookmark_2455">#REF!</definedName>
    <definedName name="__bookmark_2456">#REF!</definedName>
    <definedName name="__bookmark_2457">#REF!</definedName>
    <definedName name="__bookmark_2458">#REF!</definedName>
    <definedName name="__bookmark_2459">#REF!</definedName>
    <definedName name="__bookmark_246">#REF!</definedName>
    <definedName name="__bookmark_2460">#REF!</definedName>
    <definedName name="__bookmark_2461">#REF!</definedName>
    <definedName name="__bookmark_2462">#REF!</definedName>
    <definedName name="__bookmark_2463">#REF!</definedName>
    <definedName name="__bookmark_2464">#REF!</definedName>
    <definedName name="__bookmark_2465">#REF!</definedName>
    <definedName name="__bookmark_2466">#REF!</definedName>
    <definedName name="__bookmark_2467">#REF!</definedName>
    <definedName name="__bookmark_2468">#REF!</definedName>
    <definedName name="__bookmark_2469">#REF!</definedName>
    <definedName name="__bookmark_247">#REF!</definedName>
    <definedName name="__bookmark_2470">#REF!</definedName>
    <definedName name="__bookmark_2471">#REF!</definedName>
    <definedName name="__bookmark_2472">#REF!</definedName>
    <definedName name="__bookmark_2473">#REF!</definedName>
    <definedName name="__bookmark_2474">#REF!</definedName>
    <definedName name="__bookmark_2475">#REF!</definedName>
    <definedName name="__bookmark_2476">#REF!</definedName>
    <definedName name="__bookmark_2477">#REF!</definedName>
    <definedName name="__bookmark_2478">#REF!</definedName>
    <definedName name="__bookmark_2479">#REF!</definedName>
    <definedName name="__bookmark_248">#REF!</definedName>
    <definedName name="__bookmark_2480">#REF!</definedName>
    <definedName name="__bookmark_2481">#REF!</definedName>
    <definedName name="__bookmark_2482">#REF!</definedName>
    <definedName name="__bookmark_2483">#REF!</definedName>
    <definedName name="__bookmark_2484">#REF!</definedName>
    <definedName name="__bookmark_2485">#REF!</definedName>
    <definedName name="__bookmark_2486">#REF!</definedName>
    <definedName name="__bookmark_2487">#REF!</definedName>
    <definedName name="__bookmark_2488">#REF!</definedName>
    <definedName name="__bookmark_2489">#REF!</definedName>
    <definedName name="__bookmark_249">#REF!</definedName>
    <definedName name="__bookmark_2490">#REF!</definedName>
    <definedName name="__bookmark_2491">#REF!</definedName>
    <definedName name="__bookmark_2492">#REF!</definedName>
    <definedName name="__bookmark_2493">#REF!</definedName>
    <definedName name="__bookmark_2494">#REF!</definedName>
    <definedName name="__bookmark_2495">#REF!</definedName>
    <definedName name="__bookmark_2496">#REF!</definedName>
    <definedName name="__bookmark_2497">#REF!</definedName>
    <definedName name="__bookmark_2498">#REF!</definedName>
    <definedName name="__bookmark_2499">#REF!</definedName>
    <definedName name="__bookmark_25">#REF!</definedName>
    <definedName name="__bookmark_250">#REF!</definedName>
    <definedName name="__bookmark_2500">#REF!</definedName>
    <definedName name="__bookmark_2501">#REF!</definedName>
    <definedName name="__bookmark_2502">#REF!</definedName>
    <definedName name="__bookmark_2503">#REF!</definedName>
    <definedName name="__bookmark_2504">#REF!</definedName>
    <definedName name="__bookmark_2505">#REF!</definedName>
    <definedName name="__bookmark_2506">#REF!</definedName>
    <definedName name="__bookmark_2507">#REF!</definedName>
    <definedName name="__bookmark_2508">#REF!</definedName>
    <definedName name="__bookmark_2509">#REF!</definedName>
    <definedName name="__bookmark_251">#REF!</definedName>
    <definedName name="__bookmark_2510">#REF!</definedName>
    <definedName name="__bookmark_2511">#REF!</definedName>
    <definedName name="__bookmark_2512">#REF!</definedName>
    <definedName name="__bookmark_2513">#REF!</definedName>
    <definedName name="__bookmark_2514">#REF!</definedName>
    <definedName name="__bookmark_2515">#REF!</definedName>
    <definedName name="__bookmark_2516">#REF!</definedName>
    <definedName name="__bookmark_2517">#REF!</definedName>
    <definedName name="__bookmark_2518">#REF!</definedName>
    <definedName name="__bookmark_2519">#REF!</definedName>
    <definedName name="__bookmark_252">#REF!</definedName>
    <definedName name="__bookmark_2520">#REF!</definedName>
    <definedName name="__bookmark_2521">#REF!</definedName>
    <definedName name="__bookmark_2522">#REF!</definedName>
    <definedName name="__bookmark_2523">#REF!</definedName>
    <definedName name="__bookmark_2524">#REF!</definedName>
    <definedName name="__bookmark_2525">#REF!</definedName>
    <definedName name="__bookmark_2526">#REF!</definedName>
    <definedName name="__bookmark_2527">#REF!</definedName>
    <definedName name="__bookmark_2528">#REF!</definedName>
    <definedName name="__bookmark_2529">#REF!</definedName>
    <definedName name="__bookmark_253">#REF!</definedName>
    <definedName name="__bookmark_2530">#REF!</definedName>
    <definedName name="__bookmark_2531">#REF!</definedName>
    <definedName name="__bookmark_2532">#REF!</definedName>
    <definedName name="__bookmark_2533">#REF!</definedName>
    <definedName name="__bookmark_2534">#REF!</definedName>
    <definedName name="__bookmark_2535">#REF!</definedName>
    <definedName name="__bookmark_2536">#REF!</definedName>
    <definedName name="__bookmark_2537">#REF!</definedName>
    <definedName name="__bookmark_2538">#REF!</definedName>
    <definedName name="__bookmark_2539">#REF!</definedName>
    <definedName name="__bookmark_254">#REF!</definedName>
    <definedName name="__bookmark_2540">#REF!</definedName>
    <definedName name="__bookmark_2541">#REF!</definedName>
    <definedName name="__bookmark_2542">#REF!</definedName>
    <definedName name="__bookmark_2543">#REF!</definedName>
    <definedName name="__bookmark_2544">#REF!</definedName>
    <definedName name="__bookmark_2545">#REF!</definedName>
    <definedName name="__bookmark_2546">#REF!</definedName>
    <definedName name="__bookmark_2547">#REF!</definedName>
    <definedName name="__bookmark_2548">#REF!</definedName>
    <definedName name="__bookmark_2549">#REF!</definedName>
    <definedName name="__bookmark_255">#REF!</definedName>
    <definedName name="__bookmark_2550">#REF!</definedName>
    <definedName name="__bookmark_2551">#REF!</definedName>
    <definedName name="__bookmark_2552">#REF!</definedName>
    <definedName name="__bookmark_2553">#REF!</definedName>
    <definedName name="__bookmark_2554">#REF!</definedName>
    <definedName name="__bookmark_2555">#REF!</definedName>
    <definedName name="__bookmark_2556">#REF!</definedName>
    <definedName name="__bookmark_2557">#REF!</definedName>
    <definedName name="__bookmark_2558">#REF!</definedName>
    <definedName name="__bookmark_2559">#REF!</definedName>
    <definedName name="__bookmark_256">#REF!</definedName>
    <definedName name="__bookmark_2560">#REF!</definedName>
    <definedName name="__bookmark_2561">#REF!</definedName>
    <definedName name="__bookmark_2562">#REF!</definedName>
    <definedName name="__bookmark_2563">#REF!</definedName>
    <definedName name="__bookmark_2564">#REF!</definedName>
    <definedName name="__bookmark_2565">#REF!</definedName>
    <definedName name="__bookmark_2566">#REF!</definedName>
    <definedName name="__bookmark_2567">#REF!</definedName>
    <definedName name="__bookmark_2568">#REF!</definedName>
    <definedName name="__bookmark_2569">#REF!</definedName>
    <definedName name="__bookmark_257">#REF!</definedName>
    <definedName name="__bookmark_2570">#REF!</definedName>
    <definedName name="__bookmark_2571">#REF!</definedName>
    <definedName name="__bookmark_2572">#REF!</definedName>
    <definedName name="__bookmark_2573">#REF!</definedName>
    <definedName name="__bookmark_2574">#REF!</definedName>
    <definedName name="__bookmark_2575">#REF!</definedName>
    <definedName name="__bookmark_2576">#REF!</definedName>
    <definedName name="__bookmark_2577">#REF!</definedName>
    <definedName name="__bookmark_2578">#REF!</definedName>
    <definedName name="__bookmark_2579">#REF!</definedName>
    <definedName name="__bookmark_258">#REF!</definedName>
    <definedName name="__bookmark_2580">#REF!</definedName>
    <definedName name="__bookmark_2581">#REF!</definedName>
    <definedName name="__bookmark_2582">#REF!</definedName>
    <definedName name="__bookmark_2583">#REF!</definedName>
    <definedName name="__bookmark_2584">#REF!</definedName>
    <definedName name="__bookmark_2585">#REF!</definedName>
    <definedName name="__bookmark_2586">#REF!</definedName>
    <definedName name="__bookmark_2587">#REF!</definedName>
    <definedName name="__bookmark_2588">#REF!</definedName>
    <definedName name="__bookmark_2589">#REF!</definedName>
    <definedName name="__bookmark_259">#REF!</definedName>
    <definedName name="__bookmark_2590">#REF!</definedName>
    <definedName name="__bookmark_2591">#REF!</definedName>
    <definedName name="__bookmark_2592">#REF!</definedName>
    <definedName name="__bookmark_2593">#REF!</definedName>
    <definedName name="__bookmark_2594">#REF!</definedName>
    <definedName name="__bookmark_2595">#REF!</definedName>
    <definedName name="__bookmark_2596">#REF!</definedName>
    <definedName name="__bookmark_2597">#REF!</definedName>
    <definedName name="__bookmark_2598">#REF!</definedName>
    <definedName name="__bookmark_2599">#REF!</definedName>
    <definedName name="__bookmark_26">#REF!</definedName>
    <definedName name="__bookmark_260">#REF!</definedName>
    <definedName name="__bookmark_2600">#REF!</definedName>
    <definedName name="__bookmark_2601">#REF!</definedName>
    <definedName name="__bookmark_2602">#REF!</definedName>
    <definedName name="__bookmark_2603">#REF!</definedName>
    <definedName name="__bookmark_2604">#REF!</definedName>
    <definedName name="__bookmark_2605">#REF!</definedName>
    <definedName name="__bookmark_2606">#REF!</definedName>
    <definedName name="__bookmark_2607">#REF!</definedName>
    <definedName name="__bookmark_2608">#REF!</definedName>
    <definedName name="__bookmark_2609">#REF!</definedName>
    <definedName name="__bookmark_261">#REF!</definedName>
    <definedName name="__bookmark_2610">#REF!</definedName>
    <definedName name="__bookmark_2611">#REF!</definedName>
    <definedName name="__bookmark_2612">#REF!</definedName>
    <definedName name="__bookmark_2613">#REF!</definedName>
    <definedName name="__bookmark_2614">#REF!</definedName>
    <definedName name="__bookmark_2615">#REF!</definedName>
    <definedName name="__bookmark_2616">#REF!</definedName>
    <definedName name="__bookmark_2617">#REF!</definedName>
    <definedName name="__bookmark_2618">#REF!</definedName>
    <definedName name="__bookmark_2619">#REF!</definedName>
    <definedName name="__bookmark_262">#REF!</definedName>
    <definedName name="__bookmark_2620">#REF!</definedName>
    <definedName name="__bookmark_2621">#REF!</definedName>
    <definedName name="__bookmark_2622">#REF!</definedName>
    <definedName name="__bookmark_2623">#REF!</definedName>
    <definedName name="__bookmark_2624">#REF!</definedName>
    <definedName name="__bookmark_2625">#REF!</definedName>
    <definedName name="__bookmark_2626">#REF!</definedName>
    <definedName name="__bookmark_2627">#REF!</definedName>
    <definedName name="__bookmark_2628">#REF!</definedName>
    <definedName name="__bookmark_2629">#REF!</definedName>
    <definedName name="__bookmark_263">#REF!</definedName>
    <definedName name="__bookmark_2630">#REF!</definedName>
    <definedName name="__bookmark_2631">#REF!</definedName>
    <definedName name="__bookmark_2632">#REF!</definedName>
    <definedName name="__bookmark_2633">#REF!</definedName>
    <definedName name="__bookmark_2634">#REF!</definedName>
    <definedName name="__bookmark_2635">#REF!</definedName>
    <definedName name="__bookmark_2636">#REF!</definedName>
    <definedName name="__bookmark_2637">#REF!</definedName>
    <definedName name="__bookmark_2638">#REF!</definedName>
    <definedName name="__bookmark_2639">#REF!</definedName>
    <definedName name="__bookmark_264">#REF!</definedName>
    <definedName name="__bookmark_2640">#REF!</definedName>
    <definedName name="__bookmark_2641">#REF!</definedName>
    <definedName name="__bookmark_2642">#REF!</definedName>
    <definedName name="__bookmark_2643">#REF!</definedName>
    <definedName name="__bookmark_2644">#REF!</definedName>
    <definedName name="__bookmark_2645">#REF!</definedName>
    <definedName name="__bookmark_2646">#REF!</definedName>
    <definedName name="__bookmark_2647">#REF!</definedName>
    <definedName name="__bookmark_2648">#REF!</definedName>
    <definedName name="__bookmark_2649">#REF!</definedName>
    <definedName name="__bookmark_265">#REF!</definedName>
    <definedName name="__bookmark_2650">#REF!</definedName>
    <definedName name="__bookmark_2651">#REF!</definedName>
    <definedName name="__bookmark_2652">#REF!</definedName>
    <definedName name="__bookmark_2653">#REF!</definedName>
    <definedName name="__bookmark_2654">#REF!</definedName>
    <definedName name="__bookmark_2655">#REF!</definedName>
    <definedName name="__bookmark_2656">#REF!</definedName>
    <definedName name="__bookmark_2657">#REF!</definedName>
    <definedName name="__bookmark_2658">#REF!</definedName>
    <definedName name="__bookmark_2659">#REF!</definedName>
    <definedName name="__bookmark_266">#REF!</definedName>
    <definedName name="__bookmark_2660">#REF!</definedName>
    <definedName name="__bookmark_2661">#REF!</definedName>
    <definedName name="__bookmark_2662">#REF!</definedName>
    <definedName name="__bookmark_2663">#REF!</definedName>
    <definedName name="__bookmark_2664">#REF!</definedName>
    <definedName name="__bookmark_2665">#REF!</definedName>
    <definedName name="__bookmark_2666">#REF!</definedName>
    <definedName name="__bookmark_2667">#REF!</definedName>
    <definedName name="__bookmark_2668">#REF!</definedName>
    <definedName name="__bookmark_2669">#REF!</definedName>
    <definedName name="__bookmark_267">#REF!</definedName>
    <definedName name="__bookmark_2670">#REF!</definedName>
    <definedName name="__bookmark_2671">#REF!</definedName>
    <definedName name="__bookmark_2672">#REF!</definedName>
    <definedName name="__bookmark_2673">#REF!</definedName>
    <definedName name="__bookmark_2674">#REF!</definedName>
    <definedName name="__bookmark_2675">#REF!</definedName>
    <definedName name="__bookmark_2676">#REF!</definedName>
    <definedName name="__bookmark_2677">#REF!</definedName>
    <definedName name="__bookmark_2678">#REF!</definedName>
    <definedName name="__bookmark_2679">#REF!</definedName>
    <definedName name="__bookmark_268">#REF!</definedName>
    <definedName name="__bookmark_2680">#REF!</definedName>
    <definedName name="__bookmark_2681">#REF!</definedName>
    <definedName name="__bookmark_2682">#REF!</definedName>
    <definedName name="__bookmark_2683">#REF!</definedName>
    <definedName name="__bookmark_2684">#REF!</definedName>
    <definedName name="__bookmark_2685">#REF!</definedName>
    <definedName name="__bookmark_2686">#REF!</definedName>
    <definedName name="__bookmark_2687">#REF!</definedName>
    <definedName name="__bookmark_2688">#REF!</definedName>
    <definedName name="__bookmark_2689">#REF!</definedName>
    <definedName name="__bookmark_269">#REF!</definedName>
    <definedName name="__bookmark_2690">#REF!</definedName>
    <definedName name="__bookmark_2691">#REF!</definedName>
    <definedName name="__bookmark_2692">#REF!</definedName>
    <definedName name="__bookmark_2693">#REF!</definedName>
    <definedName name="__bookmark_2694">#REF!</definedName>
    <definedName name="__bookmark_2695">#REF!</definedName>
    <definedName name="__bookmark_2696">#REF!</definedName>
    <definedName name="__bookmark_2697">#REF!</definedName>
    <definedName name="__bookmark_2698">#REF!</definedName>
    <definedName name="__bookmark_2699">#REF!</definedName>
    <definedName name="__bookmark_27">#REF!</definedName>
    <definedName name="__bookmark_270">#REF!</definedName>
    <definedName name="__bookmark_2700">#REF!</definedName>
    <definedName name="__bookmark_2701">#REF!</definedName>
    <definedName name="__bookmark_2702">#REF!</definedName>
    <definedName name="__bookmark_2703">#REF!</definedName>
    <definedName name="__bookmark_2704">#REF!</definedName>
    <definedName name="__bookmark_2705">#REF!</definedName>
    <definedName name="__bookmark_2706">#REF!</definedName>
    <definedName name="__bookmark_2707">#REF!</definedName>
    <definedName name="__bookmark_2708">#REF!</definedName>
    <definedName name="__bookmark_2709">#REF!</definedName>
    <definedName name="__bookmark_271">#REF!</definedName>
    <definedName name="__bookmark_2710">#REF!</definedName>
    <definedName name="__bookmark_2711">#REF!</definedName>
    <definedName name="__bookmark_2712">#REF!</definedName>
    <definedName name="__bookmark_2713">#REF!</definedName>
    <definedName name="__bookmark_2714">#REF!</definedName>
    <definedName name="__bookmark_2715">#REF!</definedName>
    <definedName name="__bookmark_2716">#REF!</definedName>
    <definedName name="__bookmark_2717">#REF!</definedName>
    <definedName name="__bookmark_2718">#REF!</definedName>
    <definedName name="__bookmark_2719">#REF!</definedName>
    <definedName name="__bookmark_272">#REF!</definedName>
    <definedName name="__bookmark_2720">#REF!</definedName>
    <definedName name="__bookmark_2721">#REF!</definedName>
    <definedName name="__bookmark_2722">#REF!</definedName>
    <definedName name="__bookmark_2723">#REF!</definedName>
    <definedName name="__bookmark_2724">#REF!</definedName>
    <definedName name="__bookmark_2725">#REF!</definedName>
    <definedName name="__bookmark_2726">#REF!</definedName>
    <definedName name="__bookmark_2727">#REF!</definedName>
    <definedName name="__bookmark_2728">#REF!</definedName>
    <definedName name="__bookmark_2729">#REF!</definedName>
    <definedName name="__bookmark_273">#REF!</definedName>
    <definedName name="__bookmark_2730">#REF!</definedName>
    <definedName name="__bookmark_2731">#REF!</definedName>
    <definedName name="__bookmark_2732">#REF!</definedName>
    <definedName name="__bookmark_2733">#REF!</definedName>
    <definedName name="__bookmark_2734">#REF!</definedName>
    <definedName name="__bookmark_2735">#REF!</definedName>
    <definedName name="__bookmark_2736">#REF!</definedName>
    <definedName name="__bookmark_2737">#REF!</definedName>
    <definedName name="__bookmark_2738">#REF!</definedName>
    <definedName name="__bookmark_2739">#REF!</definedName>
    <definedName name="__bookmark_274">#REF!</definedName>
    <definedName name="__bookmark_2740">#REF!</definedName>
    <definedName name="__bookmark_2741">#REF!</definedName>
    <definedName name="__bookmark_2742">#REF!</definedName>
    <definedName name="__bookmark_2743">#REF!</definedName>
    <definedName name="__bookmark_2744">#REF!</definedName>
    <definedName name="__bookmark_2745">#REF!</definedName>
    <definedName name="__bookmark_2746">#REF!</definedName>
    <definedName name="__bookmark_2747">#REF!</definedName>
    <definedName name="__bookmark_2748">#REF!</definedName>
    <definedName name="__bookmark_2749">#REF!</definedName>
    <definedName name="__bookmark_275">#REF!</definedName>
    <definedName name="__bookmark_2750">#REF!</definedName>
    <definedName name="__bookmark_2751">#REF!</definedName>
    <definedName name="__bookmark_2752">#REF!</definedName>
    <definedName name="__bookmark_2753">#REF!</definedName>
    <definedName name="__bookmark_2754">#REF!</definedName>
    <definedName name="__bookmark_2755">#REF!</definedName>
    <definedName name="__bookmark_2756">#REF!</definedName>
    <definedName name="__bookmark_2757">#REF!</definedName>
    <definedName name="__bookmark_2758">#REF!</definedName>
    <definedName name="__bookmark_2759">#REF!</definedName>
    <definedName name="__bookmark_276">#REF!</definedName>
    <definedName name="__bookmark_2760">#REF!</definedName>
    <definedName name="__bookmark_2761">#REF!</definedName>
    <definedName name="__bookmark_2762">#REF!</definedName>
    <definedName name="__bookmark_2763">#REF!</definedName>
    <definedName name="__bookmark_2764">#REF!</definedName>
    <definedName name="__bookmark_2765">#REF!</definedName>
    <definedName name="__bookmark_2766">#REF!</definedName>
    <definedName name="__bookmark_2767">#REF!</definedName>
    <definedName name="__bookmark_2768">#REF!</definedName>
    <definedName name="__bookmark_2769">#REF!</definedName>
    <definedName name="__bookmark_277">#REF!</definedName>
    <definedName name="__bookmark_2770">#REF!</definedName>
    <definedName name="__bookmark_2771">#REF!</definedName>
    <definedName name="__bookmark_2772">#REF!</definedName>
    <definedName name="__bookmark_2773">#REF!</definedName>
    <definedName name="__bookmark_2774">#REF!</definedName>
    <definedName name="__bookmark_2775">#REF!</definedName>
    <definedName name="__bookmark_2776">#REF!</definedName>
    <definedName name="__bookmark_2777">#REF!</definedName>
    <definedName name="__bookmark_2778">#REF!</definedName>
    <definedName name="__bookmark_2779">#REF!</definedName>
    <definedName name="__bookmark_278">#REF!</definedName>
    <definedName name="__bookmark_2780">#REF!</definedName>
    <definedName name="__bookmark_2781">#REF!</definedName>
    <definedName name="__bookmark_2782">#REF!</definedName>
    <definedName name="__bookmark_2783">#REF!</definedName>
    <definedName name="__bookmark_2784">#REF!</definedName>
    <definedName name="__bookmark_2785">#REF!</definedName>
    <definedName name="__bookmark_2786">#REF!</definedName>
    <definedName name="__bookmark_2787">#REF!</definedName>
    <definedName name="__bookmark_2788">#REF!</definedName>
    <definedName name="__bookmark_2789">#REF!</definedName>
    <definedName name="__bookmark_279">#REF!</definedName>
    <definedName name="__bookmark_2790">#REF!</definedName>
    <definedName name="__bookmark_2791">#REF!</definedName>
    <definedName name="__bookmark_2792">#REF!</definedName>
    <definedName name="__bookmark_2793">#REF!</definedName>
    <definedName name="__bookmark_2794">#REF!</definedName>
    <definedName name="__bookmark_2795">#REF!</definedName>
    <definedName name="__bookmark_2796">#REF!</definedName>
    <definedName name="__bookmark_2797">#REF!</definedName>
    <definedName name="__bookmark_2798">#REF!</definedName>
    <definedName name="__bookmark_2799">#REF!</definedName>
    <definedName name="__bookmark_28">#REF!</definedName>
    <definedName name="__bookmark_280">#REF!</definedName>
    <definedName name="__bookmark_2800">#REF!</definedName>
    <definedName name="__bookmark_2801">#REF!</definedName>
    <definedName name="__bookmark_2802">#REF!</definedName>
    <definedName name="__bookmark_2803">#REF!</definedName>
    <definedName name="__bookmark_2804">#REF!</definedName>
    <definedName name="__bookmark_2805">#REF!</definedName>
    <definedName name="__bookmark_2806">#REF!</definedName>
    <definedName name="__bookmark_2807">#REF!</definedName>
    <definedName name="__bookmark_2808">#REF!</definedName>
    <definedName name="__bookmark_2809">#REF!</definedName>
    <definedName name="__bookmark_281">#REF!</definedName>
    <definedName name="__bookmark_2810">#REF!</definedName>
    <definedName name="__bookmark_2811">#REF!</definedName>
    <definedName name="__bookmark_2812">#REF!</definedName>
    <definedName name="__bookmark_2813">#REF!</definedName>
    <definedName name="__bookmark_2814">#REF!</definedName>
    <definedName name="__bookmark_2815">#REF!</definedName>
    <definedName name="__bookmark_2816">#REF!</definedName>
    <definedName name="__bookmark_2817">#REF!</definedName>
    <definedName name="__bookmark_2818">#REF!</definedName>
    <definedName name="__bookmark_2819">#REF!</definedName>
    <definedName name="__bookmark_282">#REF!</definedName>
    <definedName name="__bookmark_2820">#REF!</definedName>
    <definedName name="__bookmark_2821">#REF!</definedName>
    <definedName name="__bookmark_2822">#REF!</definedName>
    <definedName name="__bookmark_2823">#REF!</definedName>
    <definedName name="__bookmark_2824">#REF!</definedName>
    <definedName name="__bookmark_2825">#REF!</definedName>
    <definedName name="__bookmark_2826">#REF!</definedName>
    <definedName name="__bookmark_2827">#REF!</definedName>
    <definedName name="__bookmark_2828">#REF!</definedName>
    <definedName name="__bookmark_2829">#REF!</definedName>
    <definedName name="__bookmark_283">#REF!</definedName>
    <definedName name="__bookmark_2830">#REF!</definedName>
    <definedName name="__bookmark_2831">#REF!</definedName>
    <definedName name="__bookmark_2832">#REF!</definedName>
    <definedName name="__bookmark_2833">#REF!</definedName>
    <definedName name="__bookmark_2834">#REF!</definedName>
    <definedName name="__bookmark_2835">#REF!</definedName>
    <definedName name="__bookmark_2836">#REF!</definedName>
    <definedName name="__bookmark_2837">#REF!</definedName>
    <definedName name="__bookmark_2838">#REF!</definedName>
    <definedName name="__bookmark_2839">#REF!</definedName>
    <definedName name="__bookmark_284">#REF!</definedName>
    <definedName name="__bookmark_2840">#REF!</definedName>
    <definedName name="__bookmark_2841">#REF!</definedName>
    <definedName name="__bookmark_2842">#REF!</definedName>
    <definedName name="__bookmark_2843">#REF!</definedName>
    <definedName name="__bookmark_2844">#REF!</definedName>
    <definedName name="__bookmark_2845">#REF!</definedName>
    <definedName name="__bookmark_2846">#REF!</definedName>
    <definedName name="__bookmark_2847">#REF!</definedName>
    <definedName name="__bookmark_2848">#REF!</definedName>
    <definedName name="__bookmark_2849">#REF!</definedName>
    <definedName name="__bookmark_285">#REF!</definedName>
    <definedName name="__bookmark_2850">#REF!</definedName>
    <definedName name="__bookmark_2851">#REF!</definedName>
    <definedName name="__bookmark_2852">#REF!</definedName>
    <definedName name="__bookmark_2853">#REF!</definedName>
    <definedName name="__bookmark_2854">#REF!</definedName>
    <definedName name="__bookmark_2855">#REF!</definedName>
    <definedName name="__bookmark_2856">#REF!</definedName>
    <definedName name="__bookmark_2857">#REF!</definedName>
    <definedName name="__bookmark_2858">#REF!</definedName>
    <definedName name="__bookmark_2859">#REF!</definedName>
    <definedName name="__bookmark_286">#REF!</definedName>
    <definedName name="__bookmark_2860">#REF!</definedName>
    <definedName name="__bookmark_2861">#REF!</definedName>
    <definedName name="__bookmark_2862">#REF!</definedName>
    <definedName name="__bookmark_2863">#REF!</definedName>
    <definedName name="__bookmark_2864">#REF!</definedName>
    <definedName name="__bookmark_2865">#REF!</definedName>
    <definedName name="__bookmark_2866">#REF!</definedName>
    <definedName name="__bookmark_2867">#REF!</definedName>
    <definedName name="__bookmark_2868">#REF!</definedName>
    <definedName name="__bookmark_2869">#REF!</definedName>
    <definedName name="__bookmark_287">#REF!</definedName>
    <definedName name="__bookmark_2870">#REF!</definedName>
    <definedName name="__bookmark_2871">#REF!</definedName>
    <definedName name="__bookmark_2872">#REF!</definedName>
    <definedName name="__bookmark_2873">#REF!</definedName>
    <definedName name="__bookmark_2874">#REF!</definedName>
    <definedName name="__bookmark_2875">#REF!</definedName>
    <definedName name="__bookmark_2876">#REF!</definedName>
    <definedName name="__bookmark_2877">#REF!</definedName>
    <definedName name="__bookmark_2878">#REF!</definedName>
    <definedName name="__bookmark_2879">#REF!</definedName>
    <definedName name="__bookmark_288">#REF!</definedName>
    <definedName name="__bookmark_2880">#REF!</definedName>
    <definedName name="__bookmark_2881">#REF!</definedName>
    <definedName name="__bookmark_2882">#REF!</definedName>
    <definedName name="__bookmark_2883">#REF!</definedName>
    <definedName name="__bookmark_2884">#REF!</definedName>
    <definedName name="__bookmark_2885">#REF!</definedName>
    <definedName name="__bookmark_2886">#REF!</definedName>
    <definedName name="__bookmark_2887">#REF!</definedName>
    <definedName name="__bookmark_2888">#REF!</definedName>
    <definedName name="__bookmark_2889">#REF!</definedName>
    <definedName name="__bookmark_289">#REF!</definedName>
    <definedName name="__bookmark_2890">#REF!</definedName>
    <definedName name="__bookmark_2891">#REF!</definedName>
    <definedName name="__bookmark_2892">#REF!</definedName>
    <definedName name="__bookmark_2893">#REF!</definedName>
    <definedName name="__bookmark_2894">#REF!</definedName>
    <definedName name="__bookmark_2895">#REF!</definedName>
    <definedName name="__bookmark_2896">#REF!</definedName>
    <definedName name="__bookmark_2897">#REF!</definedName>
    <definedName name="__bookmark_2898">#REF!</definedName>
    <definedName name="__bookmark_2899">#REF!</definedName>
    <definedName name="__bookmark_29">#REF!</definedName>
    <definedName name="__bookmark_290">#REF!</definedName>
    <definedName name="__bookmark_2900">#REF!</definedName>
    <definedName name="__bookmark_2901">#REF!</definedName>
    <definedName name="__bookmark_2902">#REF!</definedName>
    <definedName name="__bookmark_2903">#REF!</definedName>
    <definedName name="__bookmark_2904">#REF!</definedName>
    <definedName name="__bookmark_2905">#REF!</definedName>
    <definedName name="__bookmark_2906">#REF!</definedName>
    <definedName name="__bookmark_2907">#REF!</definedName>
    <definedName name="__bookmark_2908">#REF!</definedName>
    <definedName name="__bookmark_2909">#REF!</definedName>
    <definedName name="__bookmark_291">#REF!</definedName>
    <definedName name="__bookmark_2910">#REF!</definedName>
    <definedName name="__bookmark_2911">#REF!</definedName>
    <definedName name="__bookmark_2912">#REF!</definedName>
    <definedName name="__bookmark_2913">#REF!</definedName>
    <definedName name="__bookmark_2914">#REF!</definedName>
    <definedName name="__bookmark_2915">#REF!</definedName>
    <definedName name="__bookmark_2916">#REF!</definedName>
    <definedName name="__bookmark_2917">#REF!</definedName>
    <definedName name="__bookmark_2918">#REF!</definedName>
    <definedName name="__bookmark_2919">#REF!</definedName>
    <definedName name="__bookmark_292">#REF!</definedName>
    <definedName name="__bookmark_2920">#REF!</definedName>
    <definedName name="__bookmark_2921">#REF!</definedName>
    <definedName name="__bookmark_2922">#REF!</definedName>
    <definedName name="__bookmark_2923">#REF!</definedName>
    <definedName name="__bookmark_2924">#REF!</definedName>
    <definedName name="__bookmark_2925">#REF!</definedName>
    <definedName name="__bookmark_2926">#REF!</definedName>
    <definedName name="__bookmark_2927">#REF!</definedName>
    <definedName name="__bookmark_2928">#REF!</definedName>
    <definedName name="__bookmark_2929">#REF!</definedName>
    <definedName name="__bookmark_293">#REF!</definedName>
    <definedName name="__bookmark_2930">#REF!</definedName>
    <definedName name="__bookmark_2931">#REF!</definedName>
    <definedName name="__bookmark_2932">#REF!</definedName>
    <definedName name="__bookmark_2933">#REF!</definedName>
    <definedName name="__bookmark_2934">#REF!</definedName>
    <definedName name="__bookmark_2935">#REF!</definedName>
    <definedName name="__bookmark_2936">#REF!</definedName>
    <definedName name="__bookmark_2937">#REF!</definedName>
    <definedName name="__bookmark_2938">#REF!</definedName>
    <definedName name="__bookmark_2939">#REF!</definedName>
    <definedName name="__bookmark_294">#REF!</definedName>
    <definedName name="__bookmark_2940">#REF!</definedName>
    <definedName name="__bookmark_2941">#REF!</definedName>
    <definedName name="__bookmark_2942">#REF!</definedName>
    <definedName name="__bookmark_2943">#REF!</definedName>
    <definedName name="__bookmark_2944">#REF!</definedName>
    <definedName name="__bookmark_2945">#REF!</definedName>
    <definedName name="__bookmark_2946">#REF!</definedName>
    <definedName name="__bookmark_2947">#REF!</definedName>
    <definedName name="__bookmark_2948">#REF!</definedName>
    <definedName name="__bookmark_2949">#REF!</definedName>
    <definedName name="__bookmark_295">#REF!</definedName>
    <definedName name="__bookmark_2950">#REF!</definedName>
    <definedName name="__bookmark_2951">#REF!</definedName>
    <definedName name="__bookmark_2952">#REF!</definedName>
    <definedName name="__bookmark_2953">#REF!</definedName>
    <definedName name="__bookmark_2954">#REF!</definedName>
    <definedName name="__bookmark_2955">#REF!</definedName>
    <definedName name="__bookmark_2956">#REF!</definedName>
    <definedName name="__bookmark_2957">#REF!</definedName>
    <definedName name="__bookmark_2958">#REF!</definedName>
    <definedName name="__bookmark_2959">#REF!</definedName>
    <definedName name="__bookmark_296">#REF!</definedName>
    <definedName name="__bookmark_2960">#REF!</definedName>
    <definedName name="__bookmark_2961">#REF!</definedName>
    <definedName name="__bookmark_2962">#REF!</definedName>
    <definedName name="__bookmark_2963">#REF!</definedName>
    <definedName name="__bookmark_2964">#REF!</definedName>
    <definedName name="__bookmark_2965">#REF!</definedName>
    <definedName name="__bookmark_2966">#REF!</definedName>
    <definedName name="__bookmark_2967">#REF!</definedName>
    <definedName name="__bookmark_2968">#REF!</definedName>
    <definedName name="__bookmark_2969">#REF!</definedName>
    <definedName name="__bookmark_297">#REF!</definedName>
    <definedName name="__bookmark_2970">#REF!</definedName>
    <definedName name="__bookmark_2971">#REF!</definedName>
    <definedName name="__bookmark_2972">#REF!</definedName>
    <definedName name="__bookmark_2973">#REF!</definedName>
    <definedName name="__bookmark_2974">#REF!</definedName>
    <definedName name="__bookmark_2975">#REF!</definedName>
    <definedName name="__bookmark_2976">#REF!</definedName>
    <definedName name="__bookmark_2977">#REF!</definedName>
    <definedName name="__bookmark_2978">#REF!</definedName>
    <definedName name="__bookmark_2979">#REF!</definedName>
    <definedName name="__bookmark_298">#REF!</definedName>
    <definedName name="__bookmark_2980">#REF!</definedName>
    <definedName name="__bookmark_2981">#REF!</definedName>
    <definedName name="__bookmark_2982">#REF!</definedName>
    <definedName name="__bookmark_2983">#REF!</definedName>
    <definedName name="__bookmark_2984">#REF!</definedName>
    <definedName name="__bookmark_2985">#REF!</definedName>
    <definedName name="__bookmark_2986">#REF!</definedName>
    <definedName name="__bookmark_2987">#REF!</definedName>
    <definedName name="__bookmark_2988">#REF!</definedName>
    <definedName name="__bookmark_2989">#REF!</definedName>
    <definedName name="__bookmark_299">#REF!</definedName>
    <definedName name="__bookmark_2990">#REF!</definedName>
    <definedName name="__bookmark_2991">#REF!</definedName>
    <definedName name="__bookmark_2992">#REF!</definedName>
    <definedName name="__bookmark_2993">#REF!</definedName>
    <definedName name="__bookmark_2994">#REF!</definedName>
    <definedName name="__bookmark_2995">#REF!</definedName>
    <definedName name="__bookmark_2996">#REF!</definedName>
    <definedName name="__bookmark_2997">#REF!</definedName>
    <definedName name="__bookmark_2998">#REF!</definedName>
    <definedName name="__bookmark_2999">#REF!</definedName>
    <definedName name="__bookmark_3">#REF!</definedName>
    <definedName name="__bookmark_30">#REF!</definedName>
    <definedName name="__bookmark_300">#REF!</definedName>
    <definedName name="__bookmark_3000">#REF!</definedName>
    <definedName name="__bookmark_3001">#REF!</definedName>
    <definedName name="__bookmark_3002">#REF!</definedName>
    <definedName name="__bookmark_3003">#REF!</definedName>
    <definedName name="__bookmark_3004">#REF!</definedName>
    <definedName name="__bookmark_3005">#REF!</definedName>
    <definedName name="__bookmark_3006">#REF!</definedName>
    <definedName name="__bookmark_3007">#REF!</definedName>
    <definedName name="__bookmark_3008">#REF!</definedName>
    <definedName name="__bookmark_3009">#REF!</definedName>
    <definedName name="__bookmark_301">#REF!</definedName>
    <definedName name="__bookmark_3010">#REF!</definedName>
    <definedName name="__bookmark_3011">#REF!</definedName>
    <definedName name="__bookmark_3012">#REF!</definedName>
    <definedName name="__bookmark_3013">#REF!</definedName>
    <definedName name="__bookmark_3014">#REF!</definedName>
    <definedName name="__bookmark_3015">#REF!</definedName>
    <definedName name="__bookmark_3016">#REF!</definedName>
    <definedName name="__bookmark_3017">#REF!</definedName>
    <definedName name="__bookmark_3018">#REF!</definedName>
    <definedName name="__bookmark_3019">#REF!</definedName>
    <definedName name="__bookmark_302">#REF!</definedName>
    <definedName name="__bookmark_3020">#REF!</definedName>
    <definedName name="__bookmark_3021">#REF!</definedName>
    <definedName name="__bookmark_3022">#REF!</definedName>
    <definedName name="__bookmark_3023">#REF!</definedName>
    <definedName name="__bookmark_3024">#REF!</definedName>
    <definedName name="__bookmark_3025">#REF!</definedName>
    <definedName name="__bookmark_3026">#REF!</definedName>
    <definedName name="__bookmark_3027">#REF!</definedName>
    <definedName name="__bookmark_3028">#REF!</definedName>
    <definedName name="__bookmark_3029">#REF!</definedName>
    <definedName name="__bookmark_303">#REF!</definedName>
    <definedName name="__bookmark_3030">#REF!</definedName>
    <definedName name="__bookmark_3031">#REF!</definedName>
    <definedName name="__bookmark_3032">#REF!</definedName>
    <definedName name="__bookmark_3033">#REF!</definedName>
    <definedName name="__bookmark_3034">#REF!</definedName>
    <definedName name="__bookmark_3035">#REF!</definedName>
    <definedName name="__bookmark_3036">#REF!</definedName>
    <definedName name="__bookmark_3037">#REF!</definedName>
    <definedName name="__bookmark_3038">#REF!</definedName>
    <definedName name="__bookmark_3039">#REF!</definedName>
    <definedName name="__bookmark_304">#REF!</definedName>
    <definedName name="__bookmark_3040">#REF!</definedName>
    <definedName name="__bookmark_3041">#REF!</definedName>
    <definedName name="__bookmark_3042">#REF!</definedName>
    <definedName name="__bookmark_3043">#REF!</definedName>
    <definedName name="__bookmark_3044">#REF!</definedName>
    <definedName name="__bookmark_3045">#REF!</definedName>
    <definedName name="__bookmark_3046">#REF!</definedName>
    <definedName name="__bookmark_3047">#REF!</definedName>
    <definedName name="__bookmark_3048">#REF!</definedName>
    <definedName name="__bookmark_3049">#REF!</definedName>
    <definedName name="__bookmark_305">#REF!</definedName>
    <definedName name="__bookmark_3050">#REF!</definedName>
    <definedName name="__bookmark_3051">#REF!</definedName>
    <definedName name="__bookmark_3052">#REF!</definedName>
    <definedName name="__bookmark_3053">#REF!</definedName>
    <definedName name="__bookmark_3054">#REF!</definedName>
    <definedName name="__bookmark_3055">#REF!</definedName>
    <definedName name="__bookmark_3056">#REF!</definedName>
    <definedName name="__bookmark_3057">#REF!</definedName>
    <definedName name="__bookmark_3058">#REF!</definedName>
    <definedName name="__bookmark_3059">#REF!</definedName>
    <definedName name="__bookmark_306">#REF!</definedName>
    <definedName name="__bookmark_3060">#REF!</definedName>
    <definedName name="__bookmark_3061">#REF!</definedName>
    <definedName name="__bookmark_3062">#REF!</definedName>
    <definedName name="__bookmark_3063">#REF!</definedName>
    <definedName name="__bookmark_3064">#REF!</definedName>
    <definedName name="__bookmark_3065">#REF!</definedName>
    <definedName name="__bookmark_3066">#REF!</definedName>
    <definedName name="__bookmark_3067">#REF!</definedName>
    <definedName name="__bookmark_3068">#REF!</definedName>
    <definedName name="__bookmark_3069">#REF!</definedName>
    <definedName name="__bookmark_307">#REF!</definedName>
    <definedName name="__bookmark_3070">#REF!</definedName>
    <definedName name="__bookmark_3071">#REF!</definedName>
    <definedName name="__bookmark_3072">#REF!</definedName>
    <definedName name="__bookmark_3073">#REF!</definedName>
    <definedName name="__bookmark_3074">#REF!</definedName>
    <definedName name="__bookmark_3075">#REF!</definedName>
    <definedName name="__bookmark_3076">#REF!</definedName>
    <definedName name="__bookmark_3077">#REF!</definedName>
    <definedName name="__bookmark_3078">#REF!</definedName>
    <definedName name="__bookmark_3079">#REF!</definedName>
    <definedName name="__bookmark_308">#REF!</definedName>
    <definedName name="__bookmark_3080">#REF!</definedName>
    <definedName name="__bookmark_3081">#REF!</definedName>
    <definedName name="__bookmark_3082">#REF!</definedName>
    <definedName name="__bookmark_3083">#REF!</definedName>
    <definedName name="__bookmark_3084">#REF!</definedName>
    <definedName name="__bookmark_3085">#REF!</definedName>
    <definedName name="__bookmark_3086">#REF!</definedName>
    <definedName name="__bookmark_3087">#REF!</definedName>
    <definedName name="__bookmark_3088">#REF!</definedName>
    <definedName name="__bookmark_3089">#REF!</definedName>
    <definedName name="__bookmark_309">#REF!</definedName>
    <definedName name="__bookmark_3090">#REF!</definedName>
    <definedName name="__bookmark_3091">#REF!</definedName>
    <definedName name="__bookmark_3092">#REF!</definedName>
    <definedName name="__bookmark_3093">#REF!</definedName>
    <definedName name="__bookmark_3094">#REF!</definedName>
    <definedName name="__bookmark_3095">#REF!</definedName>
    <definedName name="__bookmark_3096">#REF!</definedName>
    <definedName name="__bookmark_3097">#REF!</definedName>
    <definedName name="__bookmark_3098">#REF!</definedName>
    <definedName name="__bookmark_3099">#REF!</definedName>
    <definedName name="__bookmark_31">#REF!</definedName>
    <definedName name="__bookmark_310">#REF!</definedName>
    <definedName name="__bookmark_3100">#REF!</definedName>
    <definedName name="__bookmark_3101">#REF!</definedName>
    <definedName name="__bookmark_3102">#REF!</definedName>
    <definedName name="__bookmark_3103">#REF!</definedName>
    <definedName name="__bookmark_3104">#REF!</definedName>
    <definedName name="__bookmark_3105">#REF!</definedName>
    <definedName name="__bookmark_3106">#REF!</definedName>
    <definedName name="__bookmark_3107">#REF!</definedName>
    <definedName name="__bookmark_3108">#REF!</definedName>
    <definedName name="__bookmark_3109">#REF!</definedName>
    <definedName name="__bookmark_311">#REF!</definedName>
    <definedName name="__bookmark_3110">#REF!</definedName>
    <definedName name="__bookmark_3111">#REF!</definedName>
    <definedName name="__bookmark_3112">#REF!</definedName>
    <definedName name="__bookmark_3113">#REF!</definedName>
    <definedName name="__bookmark_3114">#REF!</definedName>
    <definedName name="__bookmark_3115">#REF!</definedName>
    <definedName name="__bookmark_3116">#REF!</definedName>
    <definedName name="__bookmark_3117">#REF!</definedName>
    <definedName name="__bookmark_3118">#REF!</definedName>
    <definedName name="__bookmark_3119">#REF!</definedName>
    <definedName name="__bookmark_312">#REF!</definedName>
    <definedName name="__bookmark_3120">#REF!</definedName>
    <definedName name="__bookmark_3121">#REF!</definedName>
    <definedName name="__bookmark_3122">#REF!</definedName>
    <definedName name="__bookmark_3123">#REF!</definedName>
    <definedName name="__bookmark_3124">#REF!</definedName>
    <definedName name="__bookmark_3125">#REF!</definedName>
    <definedName name="__bookmark_3126">#REF!</definedName>
    <definedName name="__bookmark_3127">#REF!</definedName>
    <definedName name="__bookmark_3128">#REF!</definedName>
    <definedName name="__bookmark_3129">#REF!</definedName>
    <definedName name="__bookmark_313">#REF!</definedName>
    <definedName name="__bookmark_3130">#REF!</definedName>
    <definedName name="__bookmark_3131">#REF!</definedName>
    <definedName name="__bookmark_3132">#REF!</definedName>
    <definedName name="__bookmark_3133">#REF!</definedName>
    <definedName name="__bookmark_3134">#REF!</definedName>
    <definedName name="__bookmark_3135">#REF!</definedName>
    <definedName name="__bookmark_3136">#REF!</definedName>
    <definedName name="__bookmark_3137">#REF!</definedName>
    <definedName name="__bookmark_3138">#REF!</definedName>
    <definedName name="__bookmark_3139">#REF!</definedName>
    <definedName name="__bookmark_314">#REF!</definedName>
    <definedName name="__bookmark_3140">#REF!</definedName>
    <definedName name="__bookmark_3141">#REF!</definedName>
    <definedName name="__bookmark_3142">#REF!</definedName>
    <definedName name="__bookmark_3143">#REF!</definedName>
    <definedName name="__bookmark_3144">#REF!</definedName>
    <definedName name="__bookmark_3145">#REF!</definedName>
    <definedName name="__bookmark_3146">#REF!</definedName>
    <definedName name="__bookmark_3147">#REF!</definedName>
    <definedName name="__bookmark_3148">#REF!</definedName>
    <definedName name="__bookmark_3149">#REF!</definedName>
    <definedName name="__bookmark_315">#REF!</definedName>
    <definedName name="__bookmark_3150">#REF!</definedName>
    <definedName name="__bookmark_3151">#REF!</definedName>
    <definedName name="__bookmark_3152">#REF!</definedName>
    <definedName name="__bookmark_3153">#REF!</definedName>
    <definedName name="__bookmark_3154">#REF!</definedName>
    <definedName name="__bookmark_3155">#REF!</definedName>
    <definedName name="__bookmark_3156">#REF!</definedName>
    <definedName name="__bookmark_3157">#REF!</definedName>
    <definedName name="__bookmark_3158">#REF!</definedName>
    <definedName name="__bookmark_3159">#REF!</definedName>
    <definedName name="__bookmark_316">#REF!</definedName>
    <definedName name="__bookmark_3160">#REF!</definedName>
    <definedName name="__bookmark_3161">#REF!</definedName>
    <definedName name="__bookmark_3162">#REF!</definedName>
    <definedName name="__bookmark_3163">#REF!</definedName>
    <definedName name="__bookmark_3164">#REF!</definedName>
    <definedName name="__bookmark_3165">#REF!</definedName>
    <definedName name="__bookmark_3166">#REF!</definedName>
    <definedName name="__bookmark_3167">#REF!</definedName>
    <definedName name="__bookmark_3168">#REF!</definedName>
    <definedName name="__bookmark_3169">#REF!</definedName>
    <definedName name="__bookmark_317">#REF!</definedName>
    <definedName name="__bookmark_3170">#REF!</definedName>
    <definedName name="__bookmark_3171">#REF!</definedName>
    <definedName name="__bookmark_3172">#REF!</definedName>
    <definedName name="__bookmark_3173">#REF!</definedName>
    <definedName name="__bookmark_3174">#REF!</definedName>
    <definedName name="__bookmark_3175">#REF!</definedName>
    <definedName name="__bookmark_3176">#REF!</definedName>
    <definedName name="__bookmark_3177">#REF!</definedName>
    <definedName name="__bookmark_3178">#REF!</definedName>
    <definedName name="__bookmark_3179">#REF!</definedName>
    <definedName name="__bookmark_318">#REF!</definedName>
    <definedName name="__bookmark_3180">#REF!</definedName>
    <definedName name="__bookmark_3181">#REF!</definedName>
    <definedName name="__bookmark_3182">#REF!</definedName>
    <definedName name="__bookmark_3183">#REF!</definedName>
    <definedName name="__bookmark_3184">#REF!</definedName>
    <definedName name="__bookmark_3185">#REF!</definedName>
    <definedName name="__bookmark_3186">#REF!</definedName>
    <definedName name="__bookmark_3187">#REF!</definedName>
    <definedName name="__bookmark_3188">#REF!</definedName>
    <definedName name="__bookmark_3189">#REF!</definedName>
    <definedName name="__bookmark_319">#REF!</definedName>
    <definedName name="__bookmark_3190">#REF!</definedName>
    <definedName name="__bookmark_3191">#REF!</definedName>
    <definedName name="__bookmark_3192">#REF!</definedName>
    <definedName name="__bookmark_3193">#REF!</definedName>
    <definedName name="__bookmark_3194">#REF!</definedName>
    <definedName name="__bookmark_3195">#REF!</definedName>
    <definedName name="__bookmark_3196">#REF!</definedName>
    <definedName name="__bookmark_3197">#REF!</definedName>
    <definedName name="__bookmark_3198">#REF!</definedName>
    <definedName name="__bookmark_3199">#REF!</definedName>
    <definedName name="__bookmark_32">#REF!</definedName>
    <definedName name="__bookmark_320">#REF!</definedName>
    <definedName name="__bookmark_3200">#REF!</definedName>
    <definedName name="__bookmark_3201">#REF!</definedName>
    <definedName name="__bookmark_3202">#REF!</definedName>
    <definedName name="__bookmark_3203">#REF!</definedName>
    <definedName name="__bookmark_3204">#REF!</definedName>
    <definedName name="__bookmark_3205">#REF!</definedName>
    <definedName name="__bookmark_3206">#REF!</definedName>
    <definedName name="__bookmark_3207">#REF!</definedName>
    <definedName name="__bookmark_3208">#REF!</definedName>
    <definedName name="__bookmark_3209">#REF!</definedName>
    <definedName name="__bookmark_321">#REF!</definedName>
    <definedName name="__bookmark_3210">#REF!</definedName>
    <definedName name="__bookmark_3211">#REF!</definedName>
    <definedName name="__bookmark_3212">#REF!</definedName>
    <definedName name="__bookmark_3213">#REF!</definedName>
    <definedName name="__bookmark_3214">#REF!</definedName>
    <definedName name="__bookmark_3215">#REF!</definedName>
    <definedName name="__bookmark_3216">#REF!</definedName>
    <definedName name="__bookmark_3217">#REF!</definedName>
    <definedName name="__bookmark_3218">#REF!</definedName>
    <definedName name="__bookmark_3219">#REF!</definedName>
    <definedName name="__bookmark_322">#REF!</definedName>
    <definedName name="__bookmark_3220">#REF!</definedName>
    <definedName name="__bookmark_3221">#REF!</definedName>
    <definedName name="__bookmark_3222">#REF!</definedName>
    <definedName name="__bookmark_3223">#REF!</definedName>
    <definedName name="__bookmark_3224">#REF!</definedName>
    <definedName name="__bookmark_3225">#REF!</definedName>
    <definedName name="__bookmark_3226">#REF!</definedName>
    <definedName name="__bookmark_3227">#REF!</definedName>
    <definedName name="__bookmark_3228">#REF!</definedName>
    <definedName name="__bookmark_3229">#REF!</definedName>
    <definedName name="__bookmark_323">#REF!</definedName>
    <definedName name="__bookmark_3230">#REF!</definedName>
    <definedName name="__bookmark_3231">#REF!</definedName>
    <definedName name="__bookmark_3232">#REF!</definedName>
    <definedName name="__bookmark_3233">#REF!</definedName>
    <definedName name="__bookmark_3234">#REF!</definedName>
    <definedName name="__bookmark_3235">#REF!</definedName>
    <definedName name="__bookmark_3236">#REF!</definedName>
    <definedName name="__bookmark_3237">#REF!</definedName>
    <definedName name="__bookmark_3238">#REF!</definedName>
    <definedName name="__bookmark_3239">#REF!</definedName>
    <definedName name="__bookmark_324">#REF!</definedName>
    <definedName name="__bookmark_3240">#REF!</definedName>
    <definedName name="__bookmark_3241">#REF!</definedName>
    <definedName name="__bookmark_3242">#REF!</definedName>
    <definedName name="__bookmark_3243">#REF!</definedName>
    <definedName name="__bookmark_3244">#REF!</definedName>
    <definedName name="__bookmark_3245">#REF!</definedName>
    <definedName name="__bookmark_3246">#REF!</definedName>
    <definedName name="__bookmark_3247">#REF!</definedName>
    <definedName name="__bookmark_3248">#REF!</definedName>
    <definedName name="__bookmark_3249">#REF!</definedName>
    <definedName name="__bookmark_325">#REF!</definedName>
    <definedName name="__bookmark_3250">#REF!</definedName>
    <definedName name="__bookmark_3251">#REF!</definedName>
    <definedName name="__bookmark_3252">#REF!</definedName>
    <definedName name="__bookmark_3253">#REF!</definedName>
    <definedName name="__bookmark_3254">#REF!</definedName>
    <definedName name="__bookmark_3255">#REF!</definedName>
    <definedName name="__bookmark_3256">#REF!</definedName>
    <definedName name="__bookmark_3257">#REF!</definedName>
    <definedName name="__bookmark_3258">#REF!</definedName>
    <definedName name="__bookmark_3259">#REF!</definedName>
    <definedName name="__bookmark_326">#REF!</definedName>
    <definedName name="__bookmark_3260">#REF!</definedName>
    <definedName name="__bookmark_3261">#REF!</definedName>
    <definedName name="__bookmark_3262">#REF!</definedName>
    <definedName name="__bookmark_3263">#REF!</definedName>
    <definedName name="__bookmark_3264">#REF!</definedName>
    <definedName name="__bookmark_3265">#REF!</definedName>
    <definedName name="__bookmark_3266">#REF!</definedName>
    <definedName name="__bookmark_3267">#REF!</definedName>
    <definedName name="__bookmark_3268">#REF!</definedName>
    <definedName name="__bookmark_3269">#REF!</definedName>
    <definedName name="__bookmark_327">#REF!</definedName>
    <definedName name="__bookmark_3270">#REF!</definedName>
    <definedName name="__bookmark_3271">#REF!</definedName>
    <definedName name="__bookmark_3272">#REF!</definedName>
    <definedName name="__bookmark_3273">#REF!</definedName>
    <definedName name="__bookmark_3274">#REF!</definedName>
    <definedName name="__bookmark_3275">#REF!</definedName>
    <definedName name="__bookmark_3276">#REF!</definedName>
    <definedName name="__bookmark_3277">#REF!</definedName>
    <definedName name="__bookmark_3278">#REF!</definedName>
    <definedName name="__bookmark_3279">#REF!</definedName>
    <definedName name="__bookmark_328">#REF!</definedName>
    <definedName name="__bookmark_3280">#REF!</definedName>
    <definedName name="__bookmark_3281">#REF!</definedName>
    <definedName name="__bookmark_3282">#REF!</definedName>
    <definedName name="__bookmark_3283">#REF!</definedName>
    <definedName name="__bookmark_3284">#REF!</definedName>
    <definedName name="__bookmark_3285">#REF!</definedName>
    <definedName name="__bookmark_3286">#REF!</definedName>
    <definedName name="__bookmark_3287">#REF!</definedName>
    <definedName name="__bookmark_3288">#REF!</definedName>
    <definedName name="__bookmark_3289">#REF!</definedName>
    <definedName name="__bookmark_329">#REF!</definedName>
    <definedName name="__bookmark_3290">#REF!</definedName>
    <definedName name="__bookmark_3291">#REF!</definedName>
    <definedName name="__bookmark_3292">#REF!</definedName>
    <definedName name="__bookmark_3293">#REF!</definedName>
    <definedName name="__bookmark_3294">#REF!</definedName>
    <definedName name="__bookmark_3295">#REF!</definedName>
    <definedName name="__bookmark_3296">#REF!</definedName>
    <definedName name="__bookmark_3297">#REF!</definedName>
    <definedName name="__bookmark_3298">#REF!</definedName>
    <definedName name="__bookmark_3299">#REF!</definedName>
    <definedName name="__bookmark_33">#REF!</definedName>
    <definedName name="__bookmark_330">#REF!</definedName>
    <definedName name="__bookmark_3300">#REF!</definedName>
    <definedName name="__bookmark_3301">#REF!</definedName>
    <definedName name="__bookmark_3302">#REF!</definedName>
    <definedName name="__bookmark_3303">#REF!</definedName>
    <definedName name="__bookmark_3304">#REF!</definedName>
    <definedName name="__bookmark_3305">#REF!</definedName>
    <definedName name="__bookmark_3306">#REF!</definedName>
    <definedName name="__bookmark_3307">#REF!</definedName>
    <definedName name="__bookmark_3308">#REF!</definedName>
    <definedName name="__bookmark_3309">#REF!</definedName>
    <definedName name="__bookmark_331">#REF!</definedName>
    <definedName name="__bookmark_3310">#REF!</definedName>
    <definedName name="__bookmark_3311">#REF!</definedName>
    <definedName name="__bookmark_3312">#REF!</definedName>
    <definedName name="__bookmark_3313">#REF!</definedName>
    <definedName name="__bookmark_3314">#REF!</definedName>
    <definedName name="__bookmark_3315">#REF!</definedName>
    <definedName name="__bookmark_3316">#REF!</definedName>
    <definedName name="__bookmark_3317">#REF!</definedName>
    <definedName name="__bookmark_3318">#REF!</definedName>
    <definedName name="__bookmark_3319">#REF!</definedName>
    <definedName name="__bookmark_332">#REF!</definedName>
    <definedName name="__bookmark_3320">#REF!</definedName>
    <definedName name="__bookmark_3321">#REF!</definedName>
    <definedName name="__bookmark_3322">#REF!</definedName>
    <definedName name="__bookmark_3323">#REF!</definedName>
    <definedName name="__bookmark_3324">#REF!</definedName>
    <definedName name="__bookmark_3325">#REF!</definedName>
    <definedName name="__bookmark_3326">#REF!</definedName>
    <definedName name="__bookmark_3327">#REF!</definedName>
    <definedName name="__bookmark_3328">#REF!</definedName>
    <definedName name="__bookmark_3329">#REF!</definedName>
    <definedName name="__bookmark_333">#REF!</definedName>
    <definedName name="__bookmark_3330">#REF!</definedName>
    <definedName name="__bookmark_3331">#REF!</definedName>
    <definedName name="__bookmark_3332">#REF!</definedName>
    <definedName name="__bookmark_3333">#REF!</definedName>
    <definedName name="__bookmark_3334">#REF!</definedName>
    <definedName name="__bookmark_3335">#REF!</definedName>
    <definedName name="__bookmark_3336">#REF!</definedName>
    <definedName name="__bookmark_3337">#REF!</definedName>
    <definedName name="__bookmark_3338">#REF!</definedName>
    <definedName name="__bookmark_3339">#REF!</definedName>
    <definedName name="__bookmark_334">#REF!</definedName>
    <definedName name="__bookmark_3340">#REF!</definedName>
    <definedName name="__bookmark_3341">#REF!</definedName>
    <definedName name="__bookmark_3342">#REF!</definedName>
    <definedName name="__bookmark_3343">#REF!</definedName>
    <definedName name="__bookmark_3344">#REF!</definedName>
    <definedName name="__bookmark_3345">#REF!</definedName>
    <definedName name="__bookmark_3346">#REF!</definedName>
    <definedName name="__bookmark_3347">#REF!</definedName>
    <definedName name="__bookmark_3348">#REF!</definedName>
    <definedName name="__bookmark_3349">#REF!</definedName>
    <definedName name="__bookmark_335">#REF!</definedName>
    <definedName name="__bookmark_3350">#REF!</definedName>
    <definedName name="__bookmark_3351">#REF!</definedName>
    <definedName name="__bookmark_3352">#REF!</definedName>
    <definedName name="__bookmark_3353">#REF!</definedName>
    <definedName name="__bookmark_3354">#REF!</definedName>
    <definedName name="__bookmark_3355">#REF!</definedName>
    <definedName name="__bookmark_3356">#REF!</definedName>
    <definedName name="__bookmark_3357">#REF!</definedName>
    <definedName name="__bookmark_3358">#REF!</definedName>
    <definedName name="__bookmark_3359">#REF!</definedName>
    <definedName name="__bookmark_336">#REF!</definedName>
    <definedName name="__bookmark_3360">#REF!</definedName>
    <definedName name="__bookmark_3361">#REF!</definedName>
    <definedName name="__bookmark_3362">#REF!</definedName>
    <definedName name="__bookmark_3363">#REF!</definedName>
    <definedName name="__bookmark_3364">#REF!</definedName>
    <definedName name="__bookmark_3365">#REF!</definedName>
    <definedName name="__bookmark_3366">#REF!</definedName>
    <definedName name="__bookmark_3367">#REF!</definedName>
    <definedName name="__bookmark_3368">#REF!</definedName>
    <definedName name="__bookmark_3369">#REF!</definedName>
    <definedName name="__bookmark_337">#REF!</definedName>
    <definedName name="__bookmark_3370">#REF!</definedName>
    <definedName name="__bookmark_3371">#REF!</definedName>
    <definedName name="__bookmark_3372">#REF!</definedName>
    <definedName name="__bookmark_3373">#REF!</definedName>
    <definedName name="__bookmark_3374">#REF!</definedName>
    <definedName name="__bookmark_3375">#REF!</definedName>
    <definedName name="__bookmark_3376">#REF!</definedName>
    <definedName name="__bookmark_3377">#REF!</definedName>
    <definedName name="__bookmark_3378">#REF!</definedName>
    <definedName name="__bookmark_3379">#REF!</definedName>
    <definedName name="__bookmark_338">#REF!</definedName>
    <definedName name="__bookmark_3380">#REF!</definedName>
    <definedName name="__bookmark_3381">#REF!</definedName>
    <definedName name="__bookmark_3382">#REF!</definedName>
    <definedName name="__bookmark_3383">#REF!</definedName>
    <definedName name="__bookmark_3384">#REF!</definedName>
    <definedName name="__bookmark_3385">#REF!</definedName>
    <definedName name="__bookmark_3386">#REF!</definedName>
    <definedName name="__bookmark_3387">#REF!</definedName>
    <definedName name="__bookmark_3388">#REF!</definedName>
    <definedName name="__bookmark_3389">#REF!</definedName>
    <definedName name="__bookmark_339">#REF!</definedName>
    <definedName name="__bookmark_3390">#REF!</definedName>
    <definedName name="__bookmark_3391">#REF!</definedName>
    <definedName name="__bookmark_3392">#REF!</definedName>
    <definedName name="__bookmark_3393">#REF!</definedName>
    <definedName name="__bookmark_3394">#REF!</definedName>
    <definedName name="__bookmark_3395">#REF!</definedName>
    <definedName name="__bookmark_3396">#REF!</definedName>
    <definedName name="__bookmark_3397">#REF!</definedName>
    <definedName name="__bookmark_3398">#REF!</definedName>
    <definedName name="__bookmark_3399">#REF!</definedName>
    <definedName name="__bookmark_34">#REF!</definedName>
    <definedName name="__bookmark_340">#REF!</definedName>
    <definedName name="__bookmark_3400">#REF!</definedName>
    <definedName name="__bookmark_3401">#REF!</definedName>
    <definedName name="__bookmark_3402">#REF!</definedName>
    <definedName name="__bookmark_3403">#REF!</definedName>
    <definedName name="__bookmark_3404">#REF!</definedName>
    <definedName name="__bookmark_3405">#REF!</definedName>
    <definedName name="__bookmark_3406">#REF!</definedName>
    <definedName name="__bookmark_3407">#REF!</definedName>
    <definedName name="__bookmark_3408">#REF!</definedName>
    <definedName name="__bookmark_3409">#REF!</definedName>
    <definedName name="__bookmark_341">#REF!</definedName>
    <definedName name="__bookmark_3410">#REF!</definedName>
    <definedName name="__bookmark_3411">#REF!</definedName>
    <definedName name="__bookmark_3412">#REF!</definedName>
    <definedName name="__bookmark_3413">#REF!</definedName>
    <definedName name="__bookmark_3414">#REF!</definedName>
    <definedName name="__bookmark_3415">#REF!</definedName>
    <definedName name="__bookmark_3416">#REF!</definedName>
    <definedName name="__bookmark_3417">#REF!</definedName>
    <definedName name="__bookmark_3418">#REF!</definedName>
    <definedName name="__bookmark_3419">#REF!</definedName>
    <definedName name="__bookmark_342">#REF!</definedName>
    <definedName name="__bookmark_3420">#REF!</definedName>
    <definedName name="__bookmark_3421">#REF!</definedName>
    <definedName name="__bookmark_3422">#REF!</definedName>
    <definedName name="__bookmark_3423">#REF!</definedName>
    <definedName name="__bookmark_3424">#REF!</definedName>
    <definedName name="__bookmark_3425">#REF!</definedName>
    <definedName name="__bookmark_3426">#REF!</definedName>
    <definedName name="__bookmark_3427">#REF!</definedName>
    <definedName name="__bookmark_3428">#REF!</definedName>
    <definedName name="__bookmark_3429">#REF!</definedName>
    <definedName name="__bookmark_343">#REF!</definedName>
    <definedName name="__bookmark_3430">#REF!</definedName>
    <definedName name="__bookmark_3431">#REF!</definedName>
    <definedName name="__bookmark_3432">#REF!</definedName>
    <definedName name="__bookmark_3433">#REF!</definedName>
    <definedName name="__bookmark_3434">#REF!</definedName>
    <definedName name="__bookmark_3435">#REF!</definedName>
    <definedName name="__bookmark_3436">#REF!</definedName>
    <definedName name="__bookmark_3437">#REF!</definedName>
    <definedName name="__bookmark_3438">#REF!</definedName>
    <definedName name="__bookmark_3439">#REF!</definedName>
    <definedName name="__bookmark_344">#REF!</definedName>
    <definedName name="__bookmark_3440">#REF!</definedName>
    <definedName name="__bookmark_3441">#REF!</definedName>
    <definedName name="__bookmark_3442">#REF!</definedName>
    <definedName name="__bookmark_3443">#REF!</definedName>
    <definedName name="__bookmark_3444">#REF!</definedName>
    <definedName name="__bookmark_3445">#REF!</definedName>
    <definedName name="__bookmark_3446">#REF!</definedName>
    <definedName name="__bookmark_3447">#REF!</definedName>
    <definedName name="__bookmark_3448">#REF!</definedName>
    <definedName name="__bookmark_3449">#REF!</definedName>
    <definedName name="__bookmark_345">#REF!</definedName>
    <definedName name="__bookmark_3450">#REF!</definedName>
    <definedName name="__bookmark_3451">#REF!</definedName>
    <definedName name="__bookmark_3452">#REF!</definedName>
    <definedName name="__bookmark_3453">#REF!</definedName>
    <definedName name="__bookmark_3454">#REF!</definedName>
    <definedName name="__bookmark_3455">#REF!</definedName>
    <definedName name="__bookmark_3456">#REF!</definedName>
    <definedName name="__bookmark_3457">#REF!</definedName>
    <definedName name="__bookmark_3458">#REF!</definedName>
    <definedName name="__bookmark_3459">#REF!</definedName>
    <definedName name="__bookmark_346">#REF!</definedName>
    <definedName name="__bookmark_3460">#REF!</definedName>
    <definedName name="__bookmark_3461">#REF!</definedName>
    <definedName name="__bookmark_3462">#REF!</definedName>
    <definedName name="__bookmark_3463">#REF!</definedName>
    <definedName name="__bookmark_3464">#REF!</definedName>
    <definedName name="__bookmark_3465">#REF!</definedName>
    <definedName name="__bookmark_3466">#REF!</definedName>
    <definedName name="__bookmark_3467">#REF!</definedName>
    <definedName name="__bookmark_3468">#REF!</definedName>
    <definedName name="__bookmark_3469">#REF!</definedName>
    <definedName name="__bookmark_347">#REF!</definedName>
    <definedName name="__bookmark_3470">#REF!</definedName>
    <definedName name="__bookmark_3471">#REF!</definedName>
    <definedName name="__bookmark_3472">#REF!</definedName>
    <definedName name="__bookmark_3473">#REF!</definedName>
    <definedName name="__bookmark_3474">#REF!</definedName>
    <definedName name="__bookmark_3475">#REF!</definedName>
    <definedName name="__bookmark_3476">#REF!</definedName>
    <definedName name="__bookmark_3477">#REF!</definedName>
    <definedName name="__bookmark_3478">#REF!</definedName>
    <definedName name="__bookmark_3479">#REF!</definedName>
    <definedName name="__bookmark_348">#REF!</definedName>
    <definedName name="__bookmark_3480">#REF!</definedName>
    <definedName name="__bookmark_3481">#REF!</definedName>
    <definedName name="__bookmark_3482">#REF!</definedName>
    <definedName name="__bookmark_3483">#REF!</definedName>
    <definedName name="__bookmark_3484">#REF!</definedName>
    <definedName name="__bookmark_3485">#REF!</definedName>
    <definedName name="__bookmark_3486">#REF!</definedName>
    <definedName name="__bookmark_3487">#REF!</definedName>
    <definedName name="__bookmark_3488">#REF!</definedName>
    <definedName name="__bookmark_3489">#REF!</definedName>
    <definedName name="__bookmark_349">#REF!</definedName>
    <definedName name="__bookmark_3490">#REF!</definedName>
    <definedName name="__bookmark_3491">#REF!</definedName>
    <definedName name="__bookmark_3492">#REF!</definedName>
    <definedName name="__bookmark_3493">#REF!</definedName>
    <definedName name="__bookmark_3494">#REF!</definedName>
    <definedName name="__bookmark_3495">#REF!</definedName>
    <definedName name="__bookmark_3496">#REF!</definedName>
    <definedName name="__bookmark_3497">#REF!</definedName>
    <definedName name="__bookmark_3498">#REF!</definedName>
    <definedName name="__bookmark_3499">#REF!</definedName>
    <definedName name="__bookmark_35">#REF!</definedName>
    <definedName name="__bookmark_350">#REF!</definedName>
    <definedName name="__bookmark_3500">#REF!</definedName>
    <definedName name="__bookmark_3501">#REF!</definedName>
    <definedName name="__bookmark_3502">#REF!</definedName>
    <definedName name="__bookmark_3503">#REF!</definedName>
    <definedName name="__bookmark_3504">#REF!</definedName>
    <definedName name="__bookmark_3505">#REF!</definedName>
    <definedName name="__bookmark_3506">#REF!</definedName>
    <definedName name="__bookmark_3507">#REF!</definedName>
    <definedName name="__bookmark_3508">#REF!</definedName>
    <definedName name="__bookmark_3509">#REF!</definedName>
    <definedName name="__bookmark_351">#REF!</definedName>
    <definedName name="__bookmark_3510">#REF!</definedName>
    <definedName name="__bookmark_3511">#REF!</definedName>
    <definedName name="__bookmark_3512">#REF!</definedName>
    <definedName name="__bookmark_3513">#REF!</definedName>
    <definedName name="__bookmark_3514">#REF!</definedName>
    <definedName name="__bookmark_3515">#REF!</definedName>
    <definedName name="__bookmark_3516">#REF!</definedName>
    <definedName name="__bookmark_3517">#REF!</definedName>
    <definedName name="__bookmark_3518">#REF!</definedName>
    <definedName name="__bookmark_3519">#REF!</definedName>
    <definedName name="__bookmark_352">#REF!</definedName>
    <definedName name="__bookmark_3520">#REF!</definedName>
    <definedName name="__bookmark_3521">#REF!</definedName>
    <definedName name="__bookmark_3522">#REF!</definedName>
    <definedName name="__bookmark_3523">#REF!</definedName>
    <definedName name="__bookmark_3524">#REF!</definedName>
    <definedName name="__bookmark_3525">#REF!</definedName>
    <definedName name="__bookmark_3526">#REF!</definedName>
    <definedName name="__bookmark_3527">#REF!</definedName>
    <definedName name="__bookmark_3528">#REF!</definedName>
    <definedName name="__bookmark_3529">#REF!</definedName>
    <definedName name="__bookmark_353">#REF!</definedName>
    <definedName name="__bookmark_3530">#REF!</definedName>
    <definedName name="__bookmark_3531">#REF!</definedName>
    <definedName name="__bookmark_3532">#REF!</definedName>
    <definedName name="__bookmark_3533">#REF!</definedName>
    <definedName name="__bookmark_3534">#REF!</definedName>
    <definedName name="__bookmark_3535">#REF!</definedName>
    <definedName name="__bookmark_3536">#REF!</definedName>
    <definedName name="__bookmark_3537">#REF!</definedName>
    <definedName name="__bookmark_3538">#REF!</definedName>
    <definedName name="__bookmark_3539">#REF!</definedName>
    <definedName name="__bookmark_354">#REF!</definedName>
    <definedName name="__bookmark_3540">#REF!</definedName>
    <definedName name="__bookmark_3541">#REF!</definedName>
    <definedName name="__bookmark_3542">#REF!</definedName>
    <definedName name="__bookmark_3543">#REF!</definedName>
    <definedName name="__bookmark_3544">#REF!</definedName>
    <definedName name="__bookmark_3545">#REF!</definedName>
    <definedName name="__bookmark_3546">#REF!</definedName>
    <definedName name="__bookmark_3547">#REF!</definedName>
    <definedName name="__bookmark_3548">#REF!</definedName>
    <definedName name="__bookmark_3549">#REF!</definedName>
    <definedName name="__bookmark_355">#REF!</definedName>
    <definedName name="__bookmark_3550">#REF!</definedName>
    <definedName name="__bookmark_3551">#REF!</definedName>
    <definedName name="__bookmark_3552">#REF!</definedName>
    <definedName name="__bookmark_3553">#REF!</definedName>
    <definedName name="__bookmark_3554">#REF!</definedName>
    <definedName name="__bookmark_3555">#REF!</definedName>
    <definedName name="__bookmark_3556">#REF!</definedName>
    <definedName name="__bookmark_3557">#REF!</definedName>
    <definedName name="__bookmark_3558">#REF!</definedName>
    <definedName name="__bookmark_3559">#REF!</definedName>
    <definedName name="__bookmark_356">#REF!</definedName>
    <definedName name="__bookmark_3560">#REF!</definedName>
    <definedName name="__bookmark_3561">#REF!</definedName>
    <definedName name="__bookmark_3562">#REF!</definedName>
    <definedName name="__bookmark_3563">#REF!</definedName>
    <definedName name="__bookmark_3564">#REF!</definedName>
    <definedName name="__bookmark_3565">#REF!</definedName>
    <definedName name="__bookmark_3566">#REF!</definedName>
    <definedName name="__bookmark_3567">#REF!</definedName>
    <definedName name="__bookmark_3568">#REF!</definedName>
    <definedName name="__bookmark_3569">#REF!</definedName>
    <definedName name="__bookmark_357">#REF!</definedName>
    <definedName name="__bookmark_3570">#REF!</definedName>
    <definedName name="__bookmark_3571">#REF!</definedName>
    <definedName name="__bookmark_3572">#REF!</definedName>
    <definedName name="__bookmark_3573">#REF!</definedName>
    <definedName name="__bookmark_3574">#REF!</definedName>
    <definedName name="__bookmark_3575">#REF!</definedName>
    <definedName name="__bookmark_3576">#REF!</definedName>
    <definedName name="__bookmark_3577">#REF!</definedName>
    <definedName name="__bookmark_3578">#REF!</definedName>
    <definedName name="__bookmark_3579">#REF!</definedName>
    <definedName name="__bookmark_358">#REF!</definedName>
    <definedName name="__bookmark_3580">#REF!</definedName>
    <definedName name="__bookmark_3581">#REF!</definedName>
    <definedName name="__bookmark_3582">#REF!</definedName>
    <definedName name="__bookmark_3583">#REF!</definedName>
    <definedName name="__bookmark_3584">#REF!</definedName>
    <definedName name="__bookmark_3585">#REF!</definedName>
    <definedName name="__bookmark_3586">#REF!</definedName>
    <definedName name="__bookmark_3587">#REF!</definedName>
    <definedName name="__bookmark_3588">#REF!</definedName>
    <definedName name="__bookmark_3589">#REF!</definedName>
    <definedName name="__bookmark_359">#REF!</definedName>
    <definedName name="__bookmark_3590">#REF!</definedName>
    <definedName name="__bookmark_3591">#REF!</definedName>
    <definedName name="__bookmark_3592">#REF!</definedName>
    <definedName name="__bookmark_3593">#REF!</definedName>
    <definedName name="__bookmark_3594">#REF!</definedName>
    <definedName name="__bookmark_3595">#REF!</definedName>
    <definedName name="__bookmark_3596">#REF!</definedName>
    <definedName name="__bookmark_3597">#REF!</definedName>
    <definedName name="__bookmark_3598">#REF!</definedName>
    <definedName name="__bookmark_3599">#REF!</definedName>
    <definedName name="__bookmark_36">#REF!</definedName>
    <definedName name="__bookmark_360">#REF!</definedName>
    <definedName name="__bookmark_3600">#REF!</definedName>
    <definedName name="__bookmark_3601">#REF!</definedName>
    <definedName name="__bookmark_3602">#REF!</definedName>
    <definedName name="__bookmark_3603">#REF!</definedName>
    <definedName name="__bookmark_3604">#REF!</definedName>
    <definedName name="__bookmark_3605">#REF!</definedName>
    <definedName name="__bookmark_3606">#REF!</definedName>
    <definedName name="__bookmark_3607">#REF!</definedName>
    <definedName name="__bookmark_3608">#REF!</definedName>
    <definedName name="__bookmark_3609">#REF!</definedName>
    <definedName name="__bookmark_361">#REF!</definedName>
    <definedName name="__bookmark_3610">#REF!</definedName>
    <definedName name="__bookmark_3611">#REF!</definedName>
    <definedName name="__bookmark_3612">#REF!</definedName>
    <definedName name="__bookmark_3613">#REF!</definedName>
    <definedName name="__bookmark_3614">#REF!</definedName>
    <definedName name="__bookmark_3615">#REF!</definedName>
    <definedName name="__bookmark_3616">#REF!</definedName>
    <definedName name="__bookmark_3617">#REF!</definedName>
    <definedName name="__bookmark_3618">#REF!</definedName>
    <definedName name="__bookmark_3619">#REF!</definedName>
    <definedName name="__bookmark_362">#REF!</definedName>
    <definedName name="__bookmark_3620">#REF!</definedName>
    <definedName name="__bookmark_3621">#REF!</definedName>
    <definedName name="__bookmark_3622">#REF!</definedName>
    <definedName name="__bookmark_3623">#REF!</definedName>
    <definedName name="__bookmark_3624">#REF!</definedName>
    <definedName name="__bookmark_3625">#REF!</definedName>
    <definedName name="__bookmark_3626">#REF!</definedName>
    <definedName name="__bookmark_3627">#REF!</definedName>
    <definedName name="__bookmark_3628">#REF!</definedName>
    <definedName name="__bookmark_3629">#REF!</definedName>
    <definedName name="__bookmark_363">#REF!</definedName>
    <definedName name="__bookmark_3630">#REF!</definedName>
    <definedName name="__bookmark_3631">#REF!</definedName>
    <definedName name="__bookmark_3632">#REF!</definedName>
    <definedName name="__bookmark_3633">#REF!</definedName>
    <definedName name="__bookmark_3634">#REF!</definedName>
    <definedName name="__bookmark_3635">#REF!</definedName>
    <definedName name="__bookmark_3636">#REF!</definedName>
    <definedName name="__bookmark_3637">#REF!</definedName>
    <definedName name="__bookmark_3638">#REF!</definedName>
    <definedName name="__bookmark_3639">#REF!</definedName>
    <definedName name="__bookmark_364">#REF!</definedName>
    <definedName name="__bookmark_3640">#REF!</definedName>
    <definedName name="__bookmark_3641">#REF!</definedName>
    <definedName name="__bookmark_3642">#REF!</definedName>
    <definedName name="__bookmark_3643">#REF!</definedName>
    <definedName name="__bookmark_3644">#REF!</definedName>
    <definedName name="__bookmark_3645">#REF!</definedName>
    <definedName name="__bookmark_3646">#REF!</definedName>
    <definedName name="__bookmark_3647">#REF!</definedName>
    <definedName name="__bookmark_3648">#REF!</definedName>
    <definedName name="__bookmark_3649">#REF!</definedName>
    <definedName name="__bookmark_365">#REF!</definedName>
    <definedName name="__bookmark_3650">#REF!</definedName>
    <definedName name="__bookmark_3651">#REF!</definedName>
    <definedName name="__bookmark_3652">#REF!</definedName>
    <definedName name="__bookmark_3653">#REF!</definedName>
    <definedName name="__bookmark_3654">#REF!</definedName>
    <definedName name="__bookmark_3655">#REF!</definedName>
    <definedName name="__bookmark_3656">#REF!</definedName>
    <definedName name="__bookmark_3657">#REF!</definedName>
    <definedName name="__bookmark_3658">#REF!</definedName>
    <definedName name="__bookmark_3659">#REF!</definedName>
    <definedName name="__bookmark_366">#REF!</definedName>
    <definedName name="__bookmark_3660">#REF!</definedName>
    <definedName name="__bookmark_3661">#REF!</definedName>
    <definedName name="__bookmark_3662">#REF!</definedName>
    <definedName name="__bookmark_3663">#REF!</definedName>
    <definedName name="__bookmark_3664">#REF!</definedName>
    <definedName name="__bookmark_3665">#REF!</definedName>
    <definedName name="__bookmark_3666">#REF!</definedName>
    <definedName name="__bookmark_3667">#REF!</definedName>
    <definedName name="__bookmark_3668">#REF!</definedName>
    <definedName name="__bookmark_3669">#REF!</definedName>
    <definedName name="__bookmark_367">#REF!</definedName>
    <definedName name="__bookmark_3670">#REF!</definedName>
    <definedName name="__bookmark_3671">#REF!</definedName>
    <definedName name="__bookmark_3672">#REF!</definedName>
    <definedName name="__bookmark_3673">#REF!</definedName>
    <definedName name="__bookmark_3674">#REF!</definedName>
    <definedName name="__bookmark_3675">#REF!</definedName>
    <definedName name="__bookmark_3676">#REF!</definedName>
    <definedName name="__bookmark_3677">#REF!</definedName>
    <definedName name="__bookmark_3678">#REF!</definedName>
    <definedName name="__bookmark_3679">#REF!</definedName>
    <definedName name="__bookmark_368">#REF!</definedName>
    <definedName name="__bookmark_3680">#REF!</definedName>
    <definedName name="__bookmark_3681">#REF!</definedName>
    <definedName name="__bookmark_3682">#REF!</definedName>
    <definedName name="__bookmark_3683">#REF!</definedName>
    <definedName name="__bookmark_3684">#REF!</definedName>
    <definedName name="__bookmark_3685">#REF!</definedName>
    <definedName name="__bookmark_3686">#REF!</definedName>
    <definedName name="__bookmark_3687">#REF!</definedName>
    <definedName name="__bookmark_3688">#REF!</definedName>
    <definedName name="__bookmark_3689">#REF!</definedName>
    <definedName name="__bookmark_369">#REF!</definedName>
    <definedName name="__bookmark_3690">#REF!</definedName>
    <definedName name="__bookmark_3691">#REF!</definedName>
    <definedName name="__bookmark_3692">#REF!</definedName>
    <definedName name="__bookmark_3693">#REF!</definedName>
    <definedName name="__bookmark_3694">#REF!</definedName>
    <definedName name="__bookmark_3695">#REF!</definedName>
    <definedName name="__bookmark_3696">#REF!</definedName>
    <definedName name="__bookmark_3697">#REF!</definedName>
    <definedName name="__bookmark_3698">#REF!</definedName>
    <definedName name="__bookmark_3699">#REF!</definedName>
    <definedName name="__bookmark_37">#REF!</definedName>
    <definedName name="__bookmark_370">#REF!</definedName>
    <definedName name="__bookmark_3700">#REF!</definedName>
    <definedName name="__bookmark_3701">#REF!</definedName>
    <definedName name="__bookmark_3702">#REF!</definedName>
    <definedName name="__bookmark_3703">#REF!</definedName>
    <definedName name="__bookmark_3704">#REF!</definedName>
    <definedName name="__bookmark_3705">#REF!</definedName>
    <definedName name="__bookmark_3706">#REF!</definedName>
    <definedName name="__bookmark_3707">#REF!</definedName>
    <definedName name="__bookmark_3708">#REF!</definedName>
    <definedName name="__bookmark_3709">#REF!</definedName>
    <definedName name="__bookmark_371">#REF!</definedName>
    <definedName name="__bookmark_3710">#REF!</definedName>
    <definedName name="__bookmark_3711">#REF!</definedName>
    <definedName name="__bookmark_3712">#REF!</definedName>
    <definedName name="__bookmark_3713">#REF!</definedName>
    <definedName name="__bookmark_3714">#REF!</definedName>
    <definedName name="__bookmark_3715">#REF!</definedName>
    <definedName name="__bookmark_3716">#REF!</definedName>
    <definedName name="__bookmark_3717">#REF!</definedName>
    <definedName name="__bookmark_3718">#REF!</definedName>
    <definedName name="__bookmark_3719">#REF!</definedName>
    <definedName name="__bookmark_372">#REF!</definedName>
    <definedName name="__bookmark_3720">#REF!</definedName>
    <definedName name="__bookmark_3721">#REF!</definedName>
    <definedName name="__bookmark_3722">#REF!</definedName>
    <definedName name="__bookmark_3723">#REF!</definedName>
    <definedName name="__bookmark_3724">#REF!</definedName>
    <definedName name="__bookmark_3725">#REF!</definedName>
    <definedName name="__bookmark_3726">#REF!</definedName>
    <definedName name="__bookmark_3727">#REF!</definedName>
    <definedName name="__bookmark_3728">#REF!</definedName>
    <definedName name="__bookmark_3729">#REF!</definedName>
    <definedName name="__bookmark_373">#REF!</definedName>
    <definedName name="__bookmark_3730">#REF!</definedName>
    <definedName name="__bookmark_3731">#REF!</definedName>
    <definedName name="__bookmark_3732">#REF!</definedName>
    <definedName name="__bookmark_3733">#REF!</definedName>
    <definedName name="__bookmark_3734">#REF!</definedName>
    <definedName name="__bookmark_3735">#REF!</definedName>
    <definedName name="__bookmark_3736">#REF!</definedName>
    <definedName name="__bookmark_3737">#REF!</definedName>
    <definedName name="__bookmark_3738">#REF!</definedName>
    <definedName name="__bookmark_3739">#REF!</definedName>
    <definedName name="__bookmark_374">#REF!</definedName>
    <definedName name="__bookmark_3740">#REF!</definedName>
    <definedName name="__bookmark_3741">#REF!</definedName>
    <definedName name="__bookmark_3742">#REF!</definedName>
    <definedName name="__bookmark_3743">#REF!</definedName>
    <definedName name="__bookmark_3744">#REF!</definedName>
    <definedName name="__bookmark_3745">#REF!</definedName>
    <definedName name="__bookmark_3746">#REF!</definedName>
    <definedName name="__bookmark_3747">#REF!</definedName>
    <definedName name="__bookmark_3748">#REF!</definedName>
    <definedName name="__bookmark_3749">#REF!</definedName>
    <definedName name="__bookmark_375">#REF!</definedName>
    <definedName name="__bookmark_3750">#REF!</definedName>
    <definedName name="__bookmark_3751">#REF!</definedName>
    <definedName name="__bookmark_3752">#REF!</definedName>
    <definedName name="__bookmark_3753">#REF!</definedName>
    <definedName name="__bookmark_3754">#REF!</definedName>
    <definedName name="__bookmark_3755">#REF!</definedName>
    <definedName name="__bookmark_3756">#REF!</definedName>
    <definedName name="__bookmark_3757">#REF!</definedName>
    <definedName name="__bookmark_3758">#REF!</definedName>
    <definedName name="__bookmark_3759">#REF!</definedName>
    <definedName name="__bookmark_376">#REF!</definedName>
    <definedName name="__bookmark_3760">#REF!</definedName>
    <definedName name="__bookmark_3761">#REF!</definedName>
    <definedName name="__bookmark_3762">#REF!</definedName>
    <definedName name="__bookmark_3763">#REF!</definedName>
    <definedName name="__bookmark_3764">#REF!</definedName>
    <definedName name="__bookmark_3765">#REF!</definedName>
    <definedName name="__bookmark_3766">#REF!</definedName>
    <definedName name="__bookmark_3767">#REF!</definedName>
    <definedName name="__bookmark_3768">#REF!</definedName>
    <definedName name="__bookmark_3769">#REF!</definedName>
    <definedName name="__bookmark_377">#REF!</definedName>
    <definedName name="__bookmark_3770">#REF!</definedName>
    <definedName name="__bookmark_3771">#REF!</definedName>
    <definedName name="__bookmark_3772">#REF!</definedName>
    <definedName name="__bookmark_3773">#REF!</definedName>
    <definedName name="__bookmark_3774">#REF!</definedName>
    <definedName name="__bookmark_3775">#REF!</definedName>
    <definedName name="__bookmark_3776">#REF!</definedName>
    <definedName name="__bookmark_3777">#REF!</definedName>
    <definedName name="__bookmark_3778">#REF!</definedName>
    <definedName name="__bookmark_3779">#REF!</definedName>
    <definedName name="__bookmark_378">#REF!</definedName>
    <definedName name="__bookmark_3780">#REF!</definedName>
    <definedName name="__bookmark_3781">#REF!</definedName>
    <definedName name="__bookmark_3782">#REF!</definedName>
    <definedName name="__bookmark_3783">#REF!</definedName>
    <definedName name="__bookmark_3784">#REF!</definedName>
    <definedName name="__bookmark_3785">#REF!</definedName>
    <definedName name="__bookmark_3786">#REF!</definedName>
    <definedName name="__bookmark_3787">#REF!</definedName>
    <definedName name="__bookmark_3788">#REF!</definedName>
    <definedName name="__bookmark_3789">#REF!</definedName>
    <definedName name="__bookmark_379">#REF!</definedName>
    <definedName name="__bookmark_3790">#REF!</definedName>
    <definedName name="__bookmark_3791">#REF!</definedName>
    <definedName name="__bookmark_3792">#REF!</definedName>
    <definedName name="__bookmark_3793">#REF!</definedName>
    <definedName name="__bookmark_3794">#REF!</definedName>
    <definedName name="__bookmark_3795">#REF!</definedName>
    <definedName name="__bookmark_3796">#REF!</definedName>
    <definedName name="__bookmark_3797">#REF!</definedName>
    <definedName name="__bookmark_3798">#REF!</definedName>
    <definedName name="__bookmark_3799">#REF!</definedName>
    <definedName name="__bookmark_38">#REF!</definedName>
    <definedName name="__bookmark_380">#REF!</definedName>
    <definedName name="__bookmark_3800">#REF!</definedName>
    <definedName name="__bookmark_3801">#REF!</definedName>
    <definedName name="__bookmark_3802">#REF!</definedName>
    <definedName name="__bookmark_3803">#REF!</definedName>
    <definedName name="__bookmark_3804">#REF!</definedName>
    <definedName name="__bookmark_3805">#REF!</definedName>
    <definedName name="__bookmark_3806">#REF!</definedName>
    <definedName name="__bookmark_3807">#REF!</definedName>
    <definedName name="__bookmark_3808">#REF!</definedName>
    <definedName name="__bookmark_3809">#REF!</definedName>
    <definedName name="__bookmark_381">#REF!</definedName>
    <definedName name="__bookmark_3810">#REF!</definedName>
    <definedName name="__bookmark_3811">#REF!</definedName>
    <definedName name="__bookmark_3812">#REF!</definedName>
    <definedName name="__bookmark_3813">#REF!</definedName>
    <definedName name="__bookmark_3814">#REF!</definedName>
    <definedName name="__bookmark_3815">#REF!</definedName>
    <definedName name="__bookmark_3816">#REF!</definedName>
    <definedName name="__bookmark_3817">#REF!</definedName>
    <definedName name="__bookmark_3818">#REF!</definedName>
    <definedName name="__bookmark_3819">#REF!</definedName>
    <definedName name="__bookmark_382">#REF!</definedName>
    <definedName name="__bookmark_3820">#REF!</definedName>
    <definedName name="__bookmark_3821">#REF!</definedName>
    <definedName name="__bookmark_3822">#REF!</definedName>
    <definedName name="__bookmark_3823">#REF!</definedName>
    <definedName name="__bookmark_3824">#REF!</definedName>
    <definedName name="__bookmark_3825">#REF!</definedName>
    <definedName name="__bookmark_3826">#REF!</definedName>
    <definedName name="__bookmark_3827">#REF!</definedName>
    <definedName name="__bookmark_3828">#REF!</definedName>
    <definedName name="__bookmark_3829">#REF!</definedName>
    <definedName name="__bookmark_383">#REF!</definedName>
    <definedName name="__bookmark_3830">#REF!</definedName>
    <definedName name="__bookmark_3831">#REF!</definedName>
    <definedName name="__bookmark_3832">#REF!</definedName>
    <definedName name="__bookmark_3833">#REF!</definedName>
    <definedName name="__bookmark_3834">#REF!</definedName>
    <definedName name="__bookmark_3835">#REF!</definedName>
    <definedName name="__bookmark_3836">#REF!</definedName>
    <definedName name="__bookmark_3837">#REF!</definedName>
    <definedName name="__bookmark_3838">#REF!</definedName>
    <definedName name="__bookmark_3839">#REF!</definedName>
    <definedName name="__bookmark_384">#REF!</definedName>
    <definedName name="__bookmark_3840">#REF!</definedName>
    <definedName name="__bookmark_3841">#REF!</definedName>
    <definedName name="__bookmark_3842">#REF!</definedName>
    <definedName name="__bookmark_3843">#REF!</definedName>
    <definedName name="__bookmark_3844">#REF!</definedName>
    <definedName name="__bookmark_3845">#REF!</definedName>
    <definedName name="__bookmark_3846">#REF!</definedName>
    <definedName name="__bookmark_3847">#REF!</definedName>
    <definedName name="__bookmark_3848">#REF!</definedName>
    <definedName name="__bookmark_3849">#REF!</definedName>
    <definedName name="__bookmark_385">#REF!</definedName>
    <definedName name="__bookmark_3850">#REF!</definedName>
    <definedName name="__bookmark_3851">#REF!</definedName>
    <definedName name="__bookmark_3852">#REF!</definedName>
    <definedName name="__bookmark_3853">#REF!</definedName>
    <definedName name="__bookmark_3854">#REF!</definedName>
    <definedName name="__bookmark_3855">#REF!</definedName>
    <definedName name="__bookmark_3856">#REF!</definedName>
    <definedName name="__bookmark_3857">#REF!</definedName>
    <definedName name="__bookmark_3858">#REF!</definedName>
    <definedName name="__bookmark_3859">#REF!</definedName>
    <definedName name="__bookmark_386">#REF!</definedName>
    <definedName name="__bookmark_3860">#REF!</definedName>
    <definedName name="__bookmark_3861">#REF!</definedName>
    <definedName name="__bookmark_3862">#REF!</definedName>
    <definedName name="__bookmark_3863">#REF!</definedName>
    <definedName name="__bookmark_3864">#REF!</definedName>
    <definedName name="__bookmark_3865">#REF!</definedName>
    <definedName name="__bookmark_3866">#REF!</definedName>
    <definedName name="__bookmark_3867">#REF!</definedName>
    <definedName name="__bookmark_3868">#REF!</definedName>
    <definedName name="__bookmark_3869">#REF!</definedName>
    <definedName name="__bookmark_387">#REF!</definedName>
    <definedName name="__bookmark_3870">#REF!</definedName>
    <definedName name="__bookmark_3871">#REF!</definedName>
    <definedName name="__bookmark_3872">#REF!</definedName>
    <definedName name="__bookmark_3873">#REF!</definedName>
    <definedName name="__bookmark_3874">#REF!</definedName>
    <definedName name="__bookmark_3875">#REF!</definedName>
    <definedName name="__bookmark_3876">#REF!</definedName>
    <definedName name="__bookmark_3877">#REF!</definedName>
    <definedName name="__bookmark_3878">#REF!</definedName>
    <definedName name="__bookmark_3879">#REF!</definedName>
    <definedName name="__bookmark_388">#REF!</definedName>
    <definedName name="__bookmark_3880">#REF!</definedName>
    <definedName name="__bookmark_3881">#REF!</definedName>
    <definedName name="__bookmark_3882">#REF!</definedName>
    <definedName name="__bookmark_3883">#REF!</definedName>
    <definedName name="__bookmark_3884">#REF!</definedName>
    <definedName name="__bookmark_3885">#REF!</definedName>
    <definedName name="__bookmark_3886">#REF!</definedName>
    <definedName name="__bookmark_3887">#REF!</definedName>
    <definedName name="__bookmark_3888">#REF!</definedName>
    <definedName name="__bookmark_3889">#REF!</definedName>
    <definedName name="__bookmark_389">#REF!</definedName>
    <definedName name="__bookmark_3890">#REF!</definedName>
    <definedName name="__bookmark_3891">#REF!</definedName>
    <definedName name="__bookmark_3892">#REF!</definedName>
    <definedName name="__bookmark_3893">#REF!</definedName>
    <definedName name="__bookmark_3894">#REF!</definedName>
    <definedName name="__bookmark_3895">#REF!</definedName>
    <definedName name="__bookmark_3896">#REF!</definedName>
    <definedName name="__bookmark_3897">#REF!</definedName>
    <definedName name="__bookmark_3898">#REF!</definedName>
    <definedName name="__bookmark_3899">#REF!</definedName>
    <definedName name="__bookmark_39">#REF!</definedName>
    <definedName name="__bookmark_390">#REF!</definedName>
    <definedName name="__bookmark_3900">#REF!</definedName>
    <definedName name="__bookmark_3901">#REF!</definedName>
    <definedName name="__bookmark_3902">#REF!</definedName>
    <definedName name="__bookmark_3903">#REF!</definedName>
    <definedName name="__bookmark_3904">#REF!</definedName>
    <definedName name="__bookmark_3905">#REF!</definedName>
    <definedName name="__bookmark_3906">#REF!</definedName>
    <definedName name="__bookmark_3907">#REF!</definedName>
    <definedName name="__bookmark_3908">#REF!</definedName>
    <definedName name="__bookmark_3909">#REF!</definedName>
    <definedName name="__bookmark_391">#REF!</definedName>
    <definedName name="__bookmark_3910">#REF!</definedName>
    <definedName name="__bookmark_3911">#REF!</definedName>
    <definedName name="__bookmark_3912">#REF!</definedName>
    <definedName name="__bookmark_3913">#REF!</definedName>
    <definedName name="__bookmark_3914">#REF!</definedName>
    <definedName name="__bookmark_3915">#REF!</definedName>
    <definedName name="__bookmark_3916">#REF!</definedName>
    <definedName name="__bookmark_3917">#REF!</definedName>
    <definedName name="__bookmark_3918">#REF!</definedName>
    <definedName name="__bookmark_3919">#REF!</definedName>
    <definedName name="__bookmark_392">#REF!</definedName>
    <definedName name="__bookmark_3920">#REF!</definedName>
    <definedName name="__bookmark_3921">#REF!</definedName>
    <definedName name="__bookmark_3922">#REF!</definedName>
    <definedName name="__bookmark_3923">#REF!</definedName>
    <definedName name="__bookmark_3924">#REF!</definedName>
    <definedName name="__bookmark_3925">#REF!</definedName>
    <definedName name="__bookmark_3926">#REF!</definedName>
    <definedName name="__bookmark_3927">#REF!</definedName>
    <definedName name="__bookmark_3928">#REF!</definedName>
    <definedName name="__bookmark_3929">#REF!</definedName>
    <definedName name="__bookmark_393">#REF!</definedName>
    <definedName name="__bookmark_3930">#REF!</definedName>
    <definedName name="__bookmark_3931">#REF!</definedName>
    <definedName name="__bookmark_3932">#REF!</definedName>
    <definedName name="__bookmark_3933">#REF!</definedName>
    <definedName name="__bookmark_3934">#REF!</definedName>
    <definedName name="__bookmark_3935">#REF!</definedName>
    <definedName name="__bookmark_3936">#REF!</definedName>
    <definedName name="__bookmark_3937">#REF!</definedName>
    <definedName name="__bookmark_3938">#REF!</definedName>
    <definedName name="__bookmark_3939">#REF!</definedName>
    <definedName name="__bookmark_394">#REF!</definedName>
    <definedName name="__bookmark_3940">#REF!</definedName>
    <definedName name="__bookmark_3941">#REF!</definedName>
    <definedName name="__bookmark_3942">#REF!</definedName>
    <definedName name="__bookmark_3943">#REF!</definedName>
    <definedName name="__bookmark_3944">#REF!</definedName>
    <definedName name="__bookmark_3945">#REF!</definedName>
    <definedName name="__bookmark_3946">#REF!</definedName>
    <definedName name="__bookmark_3947">#REF!</definedName>
    <definedName name="__bookmark_3948">#REF!</definedName>
    <definedName name="__bookmark_3949">#REF!</definedName>
    <definedName name="__bookmark_395">#REF!</definedName>
    <definedName name="__bookmark_3950">#REF!</definedName>
    <definedName name="__bookmark_3951">#REF!</definedName>
    <definedName name="__bookmark_3952">#REF!</definedName>
    <definedName name="__bookmark_3953">#REF!</definedName>
    <definedName name="__bookmark_3954">#REF!</definedName>
    <definedName name="__bookmark_3955">#REF!</definedName>
    <definedName name="__bookmark_3956">#REF!</definedName>
    <definedName name="__bookmark_3957">#REF!</definedName>
    <definedName name="__bookmark_3958">#REF!</definedName>
    <definedName name="__bookmark_3959">#REF!</definedName>
    <definedName name="__bookmark_396">#REF!</definedName>
    <definedName name="__bookmark_3960">#REF!</definedName>
    <definedName name="__bookmark_3961">#REF!</definedName>
    <definedName name="__bookmark_3962">#REF!</definedName>
    <definedName name="__bookmark_3963">#REF!</definedName>
    <definedName name="__bookmark_3964">#REF!</definedName>
    <definedName name="__bookmark_3965">#REF!</definedName>
    <definedName name="__bookmark_3966">#REF!</definedName>
    <definedName name="__bookmark_3967">#REF!</definedName>
    <definedName name="__bookmark_3968">#REF!</definedName>
    <definedName name="__bookmark_3969">#REF!</definedName>
    <definedName name="__bookmark_397">#REF!</definedName>
    <definedName name="__bookmark_3970">#REF!</definedName>
    <definedName name="__bookmark_3971">#REF!</definedName>
    <definedName name="__bookmark_3972">#REF!</definedName>
    <definedName name="__bookmark_3973">#REF!</definedName>
    <definedName name="__bookmark_3974">#REF!</definedName>
    <definedName name="__bookmark_3975">#REF!</definedName>
    <definedName name="__bookmark_3976">#REF!</definedName>
    <definedName name="__bookmark_3977">#REF!</definedName>
    <definedName name="__bookmark_3978">#REF!</definedName>
    <definedName name="__bookmark_3979">#REF!</definedName>
    <definedName name="__bookmark_398">#REF!</definedName>
    <definedName name="__bookmark_3980">#REF!</definedName>
    <definedName name="__bookmark_3981">#REF!</definedName>
    <definedName name="__bookmark_3982">#REF!</definedName>
    <definedName name="__bookmark_3983">#REF!</definedName>
    <definedName name="__bookmark_3984">#REF!</definedName>
    <definedName name="__bookmark_3985">#REF!</definedName>
    <definedName name="__bookmark_3986">#REF!</definedName>
    <definedName name="__bookmark_3987">#REF!</definedName>
    <definedName name="__bookmark_3988">#REF!</definedName>
    <definedName name="__bookmark_3989">#REF!</definedName>
    <definedName name="__bookmark_399">#REF!</definedName>
    <definedName name="__bookmark_3990">#REF!</definedName>
    <definedName name="__bookmark_3991">#REF!</definedName>
    <definedName name="__bookmark_3992">#REF!</definedName>
    <definedName name="__bookmark_3993">#REF!</definedName>
    <definedName name="__bookmark_3994">#REF!</definedName>
    <definedName name="__bookmark_3995">#REF!</definedName>
    <definedName name="__bookmark_3996">#REF!</definedName>
    <definedName name="__bookmark_3997">#REF!</definedName>
    <definedName name="__bookmark_3998">#REF!</definedName>
    <definedName name="__bookmark_3999">#REF!</definedName>
    <definedName name="__bookmark_4">#REF!</definedName>
    <definedName name="__bookmark_40">#REF!</definedName>
    <definedName name="__bookmark_400">#REF!</definedName>
    <definedName name="__bookmark_4000">#REF!</definedName>
    <definedName name="__bookmark_4001">#REF!</definedName>
    <definedName name="__bookmark_4002">#REF!</definedName>
    <definedName name="__bookmark_4003">#REF!</definedName>
    <definedName name="__bookmark_4004">#REF!</definedName>
    <definedName name="__bookmark_4005">#REF!</definedName>
    <definedName name="__bookmark_4006">#REF!</definedName>
    <definedName name="__bookmark_4007">#REF!</definedName>
    <definedName name="__bookmark_4008">#REF!</definedName>
    <definedName name="__bookmark_4009">#REF!</definedName>
    <definedName name="__bookmark_401">#REF!</definedName>
    <definedName name="__bookmark_4010">#REF!</definedName>
    <definedName name="__bookmark_4011">#REF!</definedName>
    <definedName name="__bookmark_4012">#REF!</definedName>
    <definedName name="__bookmark_4013">#REF!</definedName>
    <definedName name="__bookmark_4014">#REF!</definedName>
    <definedName name="__bookmark_4015">#REF!</definedName>
    <definedName name="__bookmark_4016">#REF!</definedName>
    <definedName name="__bookmark_4017">#REF!</definedName>
    <definedName name="__bookmark_4018">#REF!</definedName>
    <definedName name="__bookmark_4019">#REF!</definedName>
    <definedName name="__bookmark_402">#REF!</definedName>
    <definedName name="__bookmark_4020">#REF!</definedName>
    <definedName name="__bookmark_4021">#REF!</definedName>
    <definedName name="__bookmark_4022">#REF!</definedName>
    <definedName name="__bookmark_4023">#REF!</definedName>
    <definedName name="__bookmark_4024">#REF!</definedName>
    <definedName name="__bookmark_4025">#REF!</definedName>
    <definedName name="__bookmark_4026">#REF!</definedName>
    <definedName name="__bookmark_4027">#REF!</definedName>
    <definedName name="__bookmark_4028">#REF!</definedName>
    <definedName name="__bookmark_4029">#REF!</definedName>
    <definedName name="__bookmark_403">#REF!</definedName>
    <definedName name="__bookmark_4030">#REF!</definedName>
    <definedName name="__bookmark_4031">#REF!</definedName>
    <definedName name="__bookmark_4032">#REF!</definedName>
    <definedName name="__bookmark_4033">#REF!</definedName>
    <definedName name="__bookmark_4034">#REF!</definedName>
    <definedName name="__bookmark_4035">#REF!</definedName>
    <definedName name="__bookmark_4036">#REF!</definedName>
    <definedName name="__bookmark_4037">#REF!</definedName>
    <definedName name="__bookmark_4038">#REF!</definedName>
    <definedName name="__bookmark_4039">#REF!</definedName>
    <definedName name="__bookmark_404">#REF!</definedName>
    <definedName name="__bookmark_4040">#REF!</definedName>
    <definedName name="__bookmark_4041">#REF!</definedName>
    <definedName name="__bookmark_4042">#REF!</definedName>
    <definedName name="__bookmark_4043">#REF!</definedName>
    <definedName name="__bookmark_4044">#REF!</definedName>
    <definedName name="__bookmark_4045">#REF!</definedName>
    <definedName name="__bookmark_4046">#REF!</definedName>
    <definedName name="__bookmark_4047">#REF!</definedName>
    <definedName name="__bookmark_4048">#REF!</definedName>
    <definedName name="__bookmark_4049">#REF!</definedName>
    <definedName name="__bookmark_405">#REF!</definedName>
    <definedName name="__bookmark_4050">#REF!</definedName>
    <definedName name="__bookmark_4051">#REF!</definedName>
    <definedName name="__bookmark_4052">#REF!</definedName>
    <definedName name="__bookmark_4053">#REF!</definedName>
    <definedName name="__bookmark_4054">#REF!</definedName>
    <definedName name="__bookmark_4055">#REF!</definedName>
    <definedName name="__bookmark_4056">#REF!</definedName>
    <definedName name="__bookmark_4057">#REF!</definedName>
    <definedName name="__bookmark_4058">#REF!</definedName>
    <definedName name="__bookmark_4059">#REF!</definedName>
    <definedName name="__bookmark_406">#REF!</definedName>
    <definedName name="__bookmark_4060">#REF!</definedName>
    <definedName name="__bookmark_4061">#REF!</definedName>
    <definedName name="__bookmark_4062">#REF!</definedName>
    <definedName name="__bookmark_4063">#REF!</definedName>
    <definedName name="__bookmark_4064">#REF!</definedName>
    <definedName name="__bookmark_4065">#REF!</definedName>
    <definedName name="__bookmark_4066">#REF!</definedName>
    <definedName name="__bookmark_4067">#REF!</definedName>
    <definedName name="__bookmark_4068">#REF!</definedName>
    <definedName name="__bookmark_4069">#REF!</definedName>
    <definedName name="__bookmark_407">#REF!</definedName>
    <definedName name="__bookmark_4070">#REF!</definedName>
    <definedName name="__bookmark_4071">#REF!</definedName>
    <definedName name="__bookmark_4072">#REF!</definedName>
    <definedName name="__bookmark_4073">#REF!</definedName>
    <definedName name="__bookmark_4074">#REF!</definedName>
    <definedName name="__bookmark_4075">#REF!</definedName>
    <definedName name="__bookmark_4076">#REF!</definedName>
    <definedName name="__bookmark_4077">#REF!</definedName>
    <definedName name="__bookmark_4078">#REF!</definedName>
    <definedName name="__bookmark_4079">#REF!</definedName>
    <definedName name="__bookmark_408">#REF!</definedName>
    <definedName name="__bookmark_4080">#REF!</definedName>
    <definedName name="__bookmark_4081">#REF!</definedName>
    <definedName name="__bookmark_4082">#REF!</definedName>
    <definedName name="__bookmark_4083">#REF!</definedName>
    <definedName name="__bookmark_4084">#REF!</definedName>
    <definedName name="__bookmark_4085">#REF!</definedName>
    <definedName name="__bookmark_4086">#REF!</definedName>
    <definedName name="__bookmark_4087">#REF!</definedName>
    <definedName name="__bookmark_4088">#REF!</definedName>
    <definedName name="__bookmark_4089">#REF!</definedName>
    <definedName name="__bookmark_409">#REF!</definedName>
    <definedName name="__bookmark_4090">#REF!</definedName>
    <definedName name="__bookmark_4091">#REF!</definedName>
    <definedName name="__bookmark_4092">#REF!</definedName>
    <definedName name="__bookmark_4093">#REF!</definedName>
    <definedName name="__bookmark_4094">#REF!</definedName>
    <definedName name="__bookmark_4095">#REF!</definedName>
    <definedName name="__bookmark_4096">#REF!</definedName>
    <definedName name="__bookmark_4097">#REF!</definedName>
    <definedName name="__bookmark_4098">#REF!</definedName>
    <definedName name="__bookmark_4099">#REF!</definedName>
    <definedName name="__bookmark_41">#REF!</definedName>
    <definedName name="__bookmark_410">#REF!</definedName>
    <definedName name="__bookmark_4100">#REF!</definedName>
    <definedName name="__bookmark_4101">#REF!</definedName>
    <definedName name="__bookmark_4102">#REF!</definedName>
    <definedName name="__bookmark_4103">#REF!</definedName>
    <definedName name="__bookmark_4104">#REF!</definedName>
    <definedName name="__bookmark_4105">#REF!</definedName>
    <definedName name="__bookmark_4106">#REF!</definedName>
    <definedName name="__bookmark_4107">#REF!</definedName>
    <definedName name="__bookmark_4108">#REF!</definedName>
    <definedName name="__bookmark_4109">#REF!</definedName>
    <definedName name="__bookmark_411">#REF!</definedName>
    <definedName name="__bookmark_4110">#REF!</definedName>
    <definedName name="__bookmark_4111">#REF!</definedName>
    <definedName name="__bookmark_4112">#REF!</definedName>
    <definedName name="__bookmark_4113">#REF!</definedName>
    <definedName name="__bookmark_4114">#REF!</definedName>
    <definedName name="__bookmark_4115">#REF!</definedName>
    <definedName name="__bookmark_4116">#REF!</definedName>
    <definedName name="__bookmark_4117">#REF!</definedName>
    <definedName name="__bookmark_4118">#REF!</definedName>
    <definedName name="__bookmark_4119">#REF!</definedName>
    <definedName name="__bookmark_412">#REF!</definedName>
    <definedName name="__bookmark_4120">#REF!</definedName>
    <definedName name="__bookmark_4121">#REF!</definedName>
    <definedName name="__bookmark_4122">#REF!</definedName>
    <definedName name="__bookmark_4123">#REF!</definedName>
    <definedName name="__bookmark_4124">#REF!</definedName>
    <definedName name="__bookmark_4125">#REF!</definedName>
    <definedName name="__bookmark_4126">#REF!</definedName>
    <definedName name="__bookmark_4127">#REF!</definedName>
    <definedName name="__bookmark_4128">#REF!</definedName>
    <definedName name="__bookmark_4129">#REF!</definedName>
    <definedName name="__bookmark_413">#REF!</definedName>
    <definedName name="__bookmark_4130">#REF!</definedName>
    <definedName name="__bookmark_4131">#REF!</definedName>
    <definedName name="__bookmark_4132">#REF!</definedName>
    <definedName name="__bookmark_4133">#REF!</definedName>
    <definedName name="__bookmark_4134">#REF!</definedName>
    <definedName name="__bookmark_4135">#REF!</definedName>
    <definedName name="__bookmark_4136">#REF!</definedName>
    <definedName name="__bookmark_4137">#REF!</definedName>
    <definedName name="__bookmark_4138">#REF!</definedName>
    <definedName name="__bookmark_4139">#REF!</definedName>
    <definedName name="__bookmark_414">#REF!</definedName>
    <definedName name="__bookmark_4140">#REF!</definedName>
    <definedName name="__bookmark_4141">#REF!</definedName>
    <definedName name="__bookmark_4142">#REF!</definedName>
    <definedName name="__bookmark_4143">#REF!</definedName>
    <definedName name="__bookmark_4144">#REF!</definedName>
    <definedName name="__bookmark_4145">#REF!</definedName>
    <definedName name="__bookmark_4146">#REF!</definedName>
    <definedName name="__bookmark_4147">#REF!</definedName>
    <definedName name="__bookmark_4148">#REF!</definedName>
    <definedName name="__bookmark_4149">#REF!</definedName>
    <definedName name="__bookmark_415">#REF!</definedName>
    <definedName name="__bookmark_4150">#REF!</definedName>
    <definedName name="__bookmark_4151">#REF!</definedName>
    <definedName name="__bookmark_4152">#REF!</definedName>
    <definedName name="__bookmark_4153">#REF!</definedName>
    <definedName name="__bookmark_4154">#REF!</definedName>
    <definedName name="__bookmark_4155">#REF!</definedName>
    <definedName name="__bookmark_4156">#REF!</definedName>
    <definedName name="__bookmark_4157">#REF!</definedName>
    <definedName name="__bookmark_4158">#REF!</definedName>
    <definedName name="__bookmark_4159">#REF!</definedName>
    <definedName name="__bookmark_416">#REF!</definedName>
    <definedName name="__bookmark_4160">#REF!</definedName>
    <definedName name="__bookmark_4161">#REF!</definedName>
    <definedName name="__bookmark_4162">#REF!</definedName>
    <definedName name="__bookmark_4163">#REF!</definedName>
    <definedName name="__bookmark_4164">#REF!</definedName>
    <definedName name="__bookmark_4165">#REF!</definedName>
    <definedName name="__bookmark_4166">#REF!</definedName>
    <definedName name="__bookmark_4167">#REF!</definedName>
    <definedName name="__bookmark_4168">#REF!</definedName>
    <definedName name="__bookmark_4169">#REF!</definedName>
    <definedName name="__bookmark_417">#REF!</definedName>
    <definedName name="__bookmark_4170">#REF!</definedName>
    <definedName name="__bookmark_4171">#REF!</definedName>
    <definedName name="__bookmark_4172">#REF!</definedName>
    <definedName name="__bookmark_4173">#REF!</definedName>
    <definedName name="__bookmark_4174">#REF!</definedName>
    <definedName name="__bookmark_4175">#REF!</definedName>
    <definedName name="__bookmark_4176">#REF!</definedName>
    <definedName name="__bookmark_4177">#REF!</definedName>
    <definedName name="__bookmark_4178">#REF!</definedName>
    <definedName name="__bookmark_4179">#REF!</definedName>
    <definedName name="__bookmark_418">#REF!</definedName>
    <definedName name="__bookmark_4180">#REF!</definedName>
    <definedName name="__bookmark_4181">#REF!</definedName>
    <definedName name="__bookmark_4182">#REF!</definedName>
    <definedName name="__bookmark_4183">#REF!</definedName>
    <definedName name="__bookmark_4184">#REF!</definedName>
    <definedName name="__bookmark_4185">#REF!</definedName>
    <definedName name="__bookmark_4186">#REF!</definedName>
    <definedName name="__bookmark_4187">#REF!</definedName>
    <definedName name="__bookmark_4188">#REF!</definedName>
    <definedName name="__bookmark_4189">#REF!</definedName>
    <definedName name="__bookmark_419">#REF!</definedName>
    <definedName name="__bookmark_4190">#REF!</definedName>
    <definedName name="__bookmark_4191">#REF!</definedName>
    <definedName name="__bookmark_4192">#REF!</definedName>
    <definedName name="__bookmark_4193">#REF!</definedName>
    <definedName name="__bookmark_4194">#REF!</definedName>
    <definedName name="__bookmark_4195">#REF!</definedName>
    <definedName name="__bookmark_4196">#REF!</definedName>
    <definedName name="__bookmark_4197">#REF!</definedName>
    <definedName name="__bookmark_4198">#REF!</definedName>
    <definedName name="__bookmark_4199">#REF!</definedName>
    <definedName name="__bookmark_42">#REF!</definedName>
    <definedName name="__bookmark_420">#REF!</definedName>
    <definedName name="__bookmark_4200">#REF!</definedName>
    <definedName name="__bookmark_4201">#REF!</definedName>
    <definedName name="__bookmark_4202">#REF!</definedName>
    <definedName name="__bookmark_4203">#REF!</definedName>
    <definedName name="__bookmark_4204">#REF!</definedName>
    <definedName name="__bookmark_4205">#REF!</definedName>
    <definedName name="__bookmark_4206">#REF!</definedName>
    <definedName name="__bookmark_4207">#REF!</definedName>
    <definedName name="__bookmark_4208">#REF!</definedName>
    <definedName name="__bookmark_4209">#REF!</definedName>
    <definedName name="__bookmark_421">#REF!</definedName>
    <definedName name="__bookmark_4210">#REF!</definedName>
    <definedName name="__bookmark_4211">#REF!</definedName>
    <definedName name="__bookmark_4212">#REF!</definedName>
    <definedName name="__bookmark_4213">#REF!</definedName>
    <definedName name="__bookmark_4214">#REF!</definedName>
    <definedName name="__bookmark_4215">#REF!</definedName>
    <definedName name="__bookmark_4216">#REF!</definedName>
    <definedName name="__bookmark_4217">#REF!</definedName>
    <definedName name="__bookmark_4218">#REF!</definedName>
    <definedName name="__bookmark_4219">#REF!</definedName>
    <definedName name="__bookmark_422">#REF!</definedName>
    <definedName name="__bookmark_4220">#REF!</definedName>
    <definedName name="__bookmark_4221">#REF!</definedName>
    <definedName name="__bookmark_4222">#REF!</definedName>
    <definedName name="__bookmark_4223">#REF!</definedName>
    <definedName name="__bookmark_4224">#REF!</definedName>
    <definedName name="__bookmark_4225">#REF!</definedName>
    <definedName name="__bookmark_4226">#REF!</definedName>
    <definedName name="__bookmark_4227">#REF!</definedName>
    <definedName name="__bookmark_4228">#REF!</definedName>
    <definedName name="__bookmark_4229">#REF!</definedName>
    <definedName name="__bookmark_423">#REF!</definedName>
    <definedName name="__bookmark_4230">#REF!</definedName>
    <definedName name="__bookmark_4231">#REF!</definedName>
    <definedName name="__bookmark_4232">#REF!</definedName>
    <definedName name="__bookmark_4233">#REF!</definedName>
    <definedName name="__bookmark_4234">#REF!</definedName>
    <definedName name="__bookmark_4235">#REF!</definedName>
    <definedName name="__bookmark_4236">#REF!</definedName>
    <definedName name="__bookmark_4237">#REF!</definedName>
    <definedName name="__bookmark_4238">#REF!</definedName>
    <definedName name="__bookmark_4239">#REF!</definedName>
    <definedName name="__bookmark_424">#REF!</definedName>
    <definedName name="__bookmark_4240">#REF!</definedName>
    <definedName name="__bookmark_4241">#REF!</definedName>
    <definedName name="__bookmark_4242">#REF!</definedName>
    <definedName name="__bookmark_4243">#REF!</definedName>
    <definedName name="__bookmark_4244">#REF!</definedName>
    <definedName name="__bookmark_4245">#REF!</definedName>
    <definedName name="__bookmark_4246">#REF!</definedName>
    <definedName name="__bookmark_4247">#REF!</definedName>
    <definedName name="__bookmark_4248">#REF!</definedName>
    <definedName name="__bookmark_4249">#REF!</definedName>
    <definedName name="__bookmark_425">#REF!</definedName>
    <definedName name="__bookmark_4250">#REF!</definedName>
    <definedName name="__bookmark_4251">#REF!</definedName>
    <definedName name="__bookmark_4252">#REF!</definedName>
    <definedName name="__bookmark_4253">#REF!</definedName>
    <definedName name="__bookmark_4254">#REF!</definedName>
    <definedName name="__bookmark_4255">#REF!</definedName>
    <definedName name="__bookmark_4256">#REF!</definedName>
    <definedName name="__bookmark_4257">#REF!</definedName>
    <definedName name="__bookmark_4258">#REF!</definedName>
    <definedName name="__bookmark_4259">#REF!</definedName>
    <definedName name="__bookmark_426">#REF!</definedName>
    <definedName name="__bookmark_4260">#REF!</definedName>
    <definedName name="__bookmark_4261">#REF!</definedName>
    <definedName name="__bookmark_4262">#REF!</definedName>
    <definedName name="__bookmark_4263">#REF!</definedName>
    <definedName name="__bookmark_4264">#REF!</definedName>
    <definedName name="__bookmark_4265">#REF!</definedName>
    <definedName name="__bookmark_4266">#REF!</definedName>
    <definedName name="__bookmark_4267">#REF!</definedName>
    <definedName name="__bookmark_4268">#REF!</definedName>
    <definedName name="__bookmark_4269">#REF!</definedName>
    <definedName name="__bookmark_427">#REF!</definedName>
    <definedName name="__bookmark_4270">#REF!</definedName>
    <definedName name="__bookmark_4271">#REF!</definedName>
    <definedName name="__bookmark_4272">#REF!</definedName>
    <definedName name="__bookmark_4273">#REF!</definedName>
    <definedName name="__bookmark_4274">#REF!</definedName>
    <definedName name="__bookmark_4275">#REF!</definedName>
    <definedName name="__bookmark_4276">#REF!</definedName>
    <definedName name="__bookmark_4277">#REF!</definedName>
    <definedName name="__bookmark_4278">#REF!</definedName>
    <definedName name="__bookmark_4279">#REF!</definedName>
    <definedName name="__bookmark_428">#REF!</definedName>
    <definedName name="__bookmark_4280">#REF!</definedName>
    <definedName name="__bookmark_4281">#REF!</definedName>
    <definedName name="__bookmark_4282">#REF!</definedName>
    <definedName name="__bookmark_4283">#REF!</definedName>
    <definedName name="__bookmark_4284">#REF!</definedName>
    <definedName name="__bookmark_4285">#REF!</definedName>
    <definedName name="__bookmark_4286">#REF!</definedName>
    <definedName name="__bookmark_4287">#REF!</definedName>
    <definedName name="__bookmark_4288">#REF!</definedName>
    <definedName name="__bookmark_4289">#REF!</definedName>
    <definedName name="__bookmark_429">#REF!</definedName>
    <definedName name="__bookmark_4290">#REF!</definedName>
    <definedName name="__bookmark_4291">#REF!</definedName>
    <definedName name="__bookmark_4292">#REF!</definedName>
    <definedName name="__bookmark_4293">#REF!</definedName>
    <definedName name="__bookmark_4294">#REF!</definedName>
    <definedName name="__bookmark_4295">#REF!</definedName>
    <definedName name="__bookmark_4296">#REF!</definedName>
    <definedName name="__bookmark_4297">#REF!</definedName>
    <definedName name="__bookmark_4298">#REF!</definedName>
    <definedName name="__bookmark_4299">#REF!</definedName>
    <definedName name="__bookmark_43">#REF!</definedName>
    <definedName name="__bookmark_430">#REF!</definedName>
    <definedName name="__bookmark_4300">#REF!</definedName>
    <definedName name="__bookmark_4301">#REF!</definedName>
    <definedName name="__bookmark_4302">#REF!</definedName>
    <definedName name="__bookmark_4303">#REF!</definedName>
    <definedName name="__bookmark_4304">#REF!</definedName>
    <definedName name="__bookmark_4305">#REF!</definedName>
    <definedName name="__bookmark_4306">#REF!</definedName>
    <definedName name="__bookmark_4307">#REF!</definedName>
    <definedName name="__bookmark_4308">#REF!</definedName>
    <definedName name="__bookmark_4309">#REF!</definedName>
    <definedName name="__bookmark_431">#REF!</definedName>
    <definedName name="__bookmark_4310">#REF!</definedName>
    <definedName name="__bookmark_4311">#REF!</definedName>
    <definedName name="__bookmark_4312">#REF!</definedName>
    <definedName name="__bookmark_4313">#REF!</definedName>
    <definedName name="__bookmark_4314">#REF!</definedName>
    <definedName name="__bookmark_4315">#REF!</definedName>
    <definedName name="__bookmark_4316">#REF!</definedName>
    <definedName name="__bookmark_4317">#REF!</definedName>
    <definedName name="__bookmark_4318">#REF!</definedName>
    <definedName name="__bookmark_4319">#REF!</definedName>
    <definedName name="__bookmark_432">#REF!</definedName>
    <definedName name="__bookmark_4320">#REF!</definedName>
    <definedName name="__bookmark_4321">#REF!</definedName>
    <definedName name="__bookmark_4322">#REF!</definedName>
    <definedName name="__bookmark_4323">#REF!</definedName>
    <definedName name="__bookmark_4324">#REF!</definedName>
    <definedName name="__bookmark_4325">#REF!</definedName>
    <definedName name="__bookmark_4326">#REF!</definedName>
    <definedName name="__bookmark_4327">#REF!</definedName>
    <definedName name="__bookmark_4328">#REF!</definedName>
    <definedName name="__bookmark_4329">#REF!</definedName>
    <definedName name="__bookmark_433">#REF!</definedName>
    <definedName name="__bookmark_4330">#REF!</definedName>
    <definedName name="__bookmark_4331">#REF!</definedName>
    <definedName name="__bookmark_4332">#REF!</definedName>
    <definedName name="__bookmark_4333">#REF!</definedName>
    <definedName name="__bookmark_4334">#REF!</definedName>
    <definedName name="__bookmark_4335">#REF!</definedName>
    <definedName name="__bookmark_4336">#REF!</definedName>
    <definedName name="__bookmark_4337">#REF!</definedName>
    <definedName name="__bookmark_4338">#REF!</definedName>
    <definedName name="__bookmark_4339">#REF!</definedName>
    <definedName name="__bookmark_434">#REF!</definedName>
    <definedName name="__bookmark_4340">#REF!</definedName>
    <definedName name="__bookmark_4341">#REF!</definedName>
    <definedName name="__bookmark_4342">#REF!</definedName>
    <definedName name="__bookmark_4343">#REF!</definedName>
    <definedName name="__bookmark_4344">#REF!</definedName>
    <definedName name="__bookmark_4345">#REF!</definedName>
    <definedName name="__bookmark_4346">#REF!</definedName>
    <definedName name="__bookmark_4347">#REF!</definedName>
    <definedName name="__bookmark_4348">#REF!</definedName>
    <definedName name="__bookmark_4349">#REF!</definedName>
    <definedName name="__bookmark_435">#REF!</definedName>
    <definedName name="__bookmark_4350">#REF!</definedName>
    <definedName name="__bookmark_4351">#REF!</definedName>
    <definedName name="__bookmark_4352">#REF!</definedName>
    <definedName name="__bookmark_4353">#REF!</definedName>
    <definedName name="__bookmark_4354">#REF!</definedName>
    <definedName name="__bookmark_4355">#REF!</definedName>
    <definedName name="__bookmark_4356">#REF!</definedName>
    <definedName name="__bookmark_4357">#REF!</definedName>
    <definedName name="__bookmark_4358">#REF!</definedName>
    <definedName name="__bookmark_4359">#REF!</definedName>
    <definedName name="__bookmark_436">#REF!</definedName>
    <definedName name="__bookmark_4360">#REF!</definedName>
    <definedName name="__bookmark_4361">#REF!</definedName>
    <definedName name="__bookmark_4362">#REF!</definedName>
    <definedName name="__bookmark_4363">#REF!</definedName>
    <definedName name="__bookmark_4364">#REF!</definedName>
    <definedName name="__bookmark_4365">#REF!</definedName>
    <definedName name="__bookmark_4366">#REF!</definedName>
    <definedName name="__bookmark_4367">#REF!</definedName>
    <definedName name="__bookmark_4368">#REF!</definedName>
    <definedName name="__bookmark_4369">#REF!</definedName>
    <definedName name="__bookmark_437">#REF!</definedName>
    <definedName name="__bookmark_4370">#REF!</definedName>
    <definedName name="__bookmark_4371">#REF!</definedName>
    <definedName name="__bookmark_4372">#REF!</definedName>
    <definedName name="__bookmark_4373">#REF!</definedName>
    <definedName name="__bookmark_4374">#REF!</definedName>
    <definedName name="__bookmark_4375">#REF!</definedName>
    <definedName name="__bookmark_4376">#REF!</definedName>
    <definedName name="__bookmark_4377">#REF!</definedName>
    <definedName name="__bookmark_4378">#REF!</definedName>
    <definedName name="__bookmark_4379">#REF!</definedName>
    <definedName name="__bookmark_438">#REF!</definedName>
    <definedName name="__bookmark_4380">#REF!</definedName>
    <definedName name="__bookmark_4381">#REF!</definedName>
    <definedName name="__bookmark_4382">#REF!</definedName>
    <definedName name="__bookmark_4383">#REF!</definedName>
    <definedName name="__bookmark_4384">#REF!</definedName>
    <definedName name="__bookmark_4385">#REF!</definedName>
    <definedName name="__bookmark_4386">#REF!</definedName>
    <definedName name="__bookmark_4387">#REF!</definedName>
    <definedName name="__bookmark_4388">#REF!</definedName>
    <definedName name="__bookmark_4389">#REF!</definedName>
    <definedName name="__bookmark_439">#REF!</definedName>
    <definedName name="__bookmark_4390">#REF!</definedName>
    <definedName name="__bookmark_4391">#REF!</definedName>
    <definedName name="__bookmark_4392">#REF!</definedName>
    <definedName name="__bookmark_4393">#REF!</definedName>
    <definedName name="__bookmark_4394">#REF!</definedName>
    <definedName name="__bookmark_4395">#REF!</definedName>
    <definedName name="__bookmark_4396">#REF!</definedName>
    <definedName name="__bookmark_4397">#REF!</definedName>
    <definedName name="__bookmark_4398">#REF!</definedName>
    <definedName name="__bookmark_4399">#REF!</definedName>
    <definedName name="__bookmark_44">#REF!</definedName>
    <definedName name="__bookmark_440">#REF!</definedName>
    <definedName name="__bookmark_4400">#REF!</definedName>
    <definedName name="__bookmark_4401">#REF!</definedName>
    <definedName name="__bookmark_4402">#REF!</definedName>
    <definedName name="__bookmark_4403">#REF!</definedName>
    <definedName name="__bookmark_4404">#REF!</definedName>
    <definedName name="__bookmark_4405">#REF!</definedName>
    <definedName name="__bookmark_4406">#REF!</definedName>
    <definedName name="__bookmark_4407">#REF!</definedName>
    <definedName name="__bookmark_4408">#REF!</definedName>
    <definedName name="__bookmark_4409">#REF!</definedName>
    <definedName name="__bookmark_441">#REF!</definedName>
    <definedName name="__bookmark_4410">#REF!</definedName>
    <definedName name="__bookmark_4411">#REF!</definedName>
    <definedName name="__bookmark_4412">#REF!</definedName>
    <definedName name="__bookmark_4413">#REF!</definedName>
    <definedName name="__bookmark_4414">#REF!</definedName>
    <definedName name="__bookmark_4415">#REF!</definedName>
    <definedName name="__bookmark_4416">#REF!</definedName>
    <definedName name="__bookmark_4417">#REF!</definedName>
    <definedName name="__bookmark_4418">#REF!</definedName>
    <definedName name="__bookmark_4419">#REF!</definedName>
    <definedName name="__bookmark_442">#REF!</definedName>
    <definedName name="__bookmark_4420">#REF!</definedName>
    <definedName name="__bookmark_4421">#REF!</definedName>
    <definedName name="__bookmark_4422">#REF!</definedName>
    <definedName name="__bookmark_4423">#REF!</definedName>
    <definedName name="__bookmark_4424">#REF!</definedName>
    <definedName name="__bookmark_4425">#REF!</definedName>
    <definedName name="__bookmark_4426">#REF!</definedName>
    <definedName name="__bookmark_4427">#REF!</definedName>
    <definedName name="__bookmark_4428">#REF!</definedName>
    <definedName name="__bookmark_4429">#REF!</definedName>
    <definedName name="__bookmark_443">#REF!</definedName>
    <definedName name="__bookmark_4430">#REF!</definedName>
    <definedName name="__bookmark_4431">#REF!</definedName>
    <definedName name="__bookmark_4432">#REF!</definedName>
    <definedName name="__bookmark_4433">#REF!</definedName>
    <definedName name="__bookmark_4434">#REF!</definedName>
    <definedName name="__bookmark_4435">#REF!</definedName>
    <definedName name="__bookmark_4436">#REF!</definedName>
    <definedName name="__bookmark_4437">#REF!</definedName>
    <definedName name="__bookmark_4438">#REF!</definedName>
    <definedName name="__bookmark_4439">#REF!</definedName>
    <definedName name="__bookmark_444">#REF!</definedName>
    <definedName name="__bookmark_4440">#REF!</definedName>
    <definedName name="__bookmark_4441">#REF!</definedName>
    <definedName name="__bookmark_4442">#REF!</definedName>
    <definedName name="__bookmark_4443">#REF!</definedName>
    <definedName name="__bookmark_4444">#REF!</definedName>
    <definedName name="__bookmark_4445">#REF!</definedName>
    <definedName name="__bookmark_4446">#REF!</definedName>
    <definedName name="__bookmark_4447">#REF!</definedName>
    <definedName name="__bookmark_4448">#REF!</definedName>
    <definedName name="__bookmark_4449">#REF!</definedName>
    <definedName name="__bookmark_445">#REF!</definedName>
    <definedName name="__bookmark_4450">#REF!</definedName>
    <definedName name="__bookmark_4451">#REF!</definedName>
    <definedName name="__bookmark_4452">#REF!</definedName>
    <definedName name="__bookmark_4453">#REF!</definedName>
    <definedName name="__bookmark_4454">#REF!</definedName>
    <definedName name="__bookmark_4455">#REF!</definedName>
    <definedName name="__bookmark_4456">#REF!</definedName>
    <definedName name="__bookmark_4457">#REF!</definedName>
    <definedName name="__bookmark_4458">#REF!</definedName>
    <definedName name="__bookmark_4459">#REF!</definedName>
    <definedName name="__bookmark_446">#REF!</definedName>
    <definedName name="__bookmark_4460">#REF!</definedName>
    <definedName name="__bookmark_4461">#REF!</definedName>
    <definedName name="__bookmark_4462">#REF!</definedName>
    <definedName name="__bookmark_4463">#REF!</definedName>
    <definedName name="__bookmark_4464">#REF!</definedName>
    <definedName name="__bookmark_4465">#REF!</definedName>
    <definedName name="__bookmark_4466">#REF!</definedName>
    <definedName name="__bookmark_4467">#REF!</definedName>
    <definedName name="__bookmark_4468">#REF!</definedName>
    <definedName name="__bookmark_4469">#REF!</definedName>
    <definedName name="__bookmark_447">#REF!</definedName>
    <definedName name="__bookmark_4470">#REF!</definedName>
    <definedName name="__bookmark_4471">#REF!</definedName>
    <definedName name="__bookmark_4472">#REF!</definedName>
    <definedName name="__bookmark_4473">#REF!</definedName>
    <definedName name="__bookmark_4474">#REF!</definedName>
    <definedName name="__bookmark_4475">#REF!</definedName>
    <definedName name="__bookmark_4476">#REF!</definedName>
    <definedName name="__bookmark_4477">#REF!</definedName>
    <definedName name="__bookmark_4478">#REF!</definedName>
    <definedName name="__bookmark_4479">#REF!</definedName>
    <definedName name="__bookmark_448">#REF!</definedName>
    <definedName name="__bookmark_4480">#REF!</definedName>
    <definedName name="__bookmark_4481">#REF!</definedName>
    <definedName name="__bookmark_4482">#REF!</definedName>
    <definedName name="__bookmark_4483">#REF!</definedName>
    <definedName name="__bookmark_4484">#REF!</definedName>
    <definedName name="__bookmark_4485">#REF!</definedName>
    <definedName name="__bookmark_4486">#REF!</definedName>
    <definedName name="__bookmark_4487">#REF!</definedName>
    <definedName name="__bookmark_4488">#REF!</definedName>
    <definedName name="__bookmark_4489">#REF!</definedName>
    <definedName name="__bookmark_449">#REF!</definedName>
    <definedName name="__bookmark_4490">#REF!</definedName>
    <definedName name="__bookmark_4491">#REF!</definedName>
    <definedName name="__bookmark_4492">#REF!</definedName>
    <definedName name="__bookmark_4493">#REF!</definedName>
    <definedName name="__bookmark_4494">#REF!</definedName>
    <definedName name="__bookmark_4495">#REF!</definedName>
    <definedName name="__bookmark_4496">#REF!</definedName>
    <definedName name="__bookmark_4497">#REF!</definedName>
    <definedName name="__bookmark_4498">#REF!</definedName>
    <definedName name="__bookmark_4499">#REF!</definedName>
    <definedName name="__bookmark_45">#REF!</definedName>
    <definedName name="__bookmark_450">#REF!</definedName>
    <definedName name="__bookmark_4500">#REF!</definedName>
    <definedName name="__bookmark_4501">#REF!</definedName>
    <definedName name="__bookmark_4502">#REF!</definedName>
    <definedName name="__bookmark_4503">#REF!</definedName>
    <definedName name="__bookmark_4504">#REF!</definedName>
    <definedName name="__bookmark_4505">#REF!</definedName>
    <definedName name="__bookmark_4506">#REF!</definedName>
    <definedName name="__bookmark_4507">#REF!</definedName>
    <definedName name="__bookmark_4508">#REF!</definedName>
    <definedName name="__bookmark_4509">#REF!</definedName>
    <definedName name="__bookmark_451">#REF!</definedName>
    <definedName name="__bookmark_4510">#REF!</definedName>
    <definedName name="__bookmark_4511">#REF!</definedName>
    <definedName name="__bookmark_4512">#REF!</definedName>
    <definedName name="__bookmark_4513">#REF!</definedName>
    <definedName name="__bookmark_4514">#REF!</definedName>
    <definedName name="__bookmark_4515">#REF!</definedName>
    <definedName name="__bookmark_4516">#REF!</definedName>
    <definedName name="__bookmark_4517">#REF!</definedName>
    <definedName name="__bookmark_4518">#REF!</definedName>
    <definedName name="__bookmark_4519">#REF!</definedName>
    <definedName name="__bookmark_452">#REF!</definedName>
    <definedName name="__bookmark_4520">#REF!</definedName>
    <definedName name="__bookmark_4521">#REF!</definedName>
    <definedName name="__bookmark_4522">#REF!</definedName>
    <definedName name="__bookmark_4523">#REF!</definedName>
    <definedName name="__bookmark_4524">#REF!</definedName>
    <definedName name="__bookmark_4525">#REF!</definedName>
    <definedName name="__bookmark_4526">#REF!</definedName>
    <definedName name="__bookmark_4527">#REF!</definedName>
    <definedName name="__bookmark_4528">#REF!</definedName>
    <definedName name="__bookmark_4529">#REF!</definedName>
    <definedName name="__bookmark_453">#REF!</definedName>
    <definedName name="__bookmark_4530">#REF!</definedName>
    <definedName name="__bookmark_4531">#REF!</definedName>
    <definedName name="__bookmark_4532">#REF!</definedName>
    <definedName name="__bookmark_4533">#REF!</definedName>
    <definedName name="__bookmark_4534">#REF!</definedName>
    <definedName name="__bookmark_4535">#REF!</definedName>
    <definedName name="__bookmark_4536">#REF!</definedName>
    <definedName name="__bookmark_4537">#REF!</definedName>
    <definedName name="__bookmark_4538">#REF!</definedName>
    <definedName name="__bookmark_4539">#REF!</definedName>
    <definedName name="__bookmark_454">#REF!</definedName>
    <definedName name="__bookmark_4540">#REF!</definedName>
    <definedName name="__bookmark_4541">#REF!</definedName>
    <definedName name="__bookmark_4542">#REF!</definedName>
    <definedName name="__bookmark_4543">#REF!</definedName>
    <definedName name="__bookmark_4544">#REF!</definedName>
    <definedName name="__bookmark_4545">#REF!</definedName>
    <definedName name="__bookmark_4546">#REF!</definedName>
    <definedName name="__bookmark_4547">#REF!</definedName>
    <definedName name="__bookmark_4548">#REF!</definedName>
    <definedName name="__bookmark_4549">#REF!</definedName>
    <definedName name="__bookmark_455">#REF!</definedName>
    <definedName name="__bookmark_4550">#REF!</definedName>
    <definedName name="__bookmark_4551">#REF!</definedName>
    <definedName name="__bookmark_4552">#REF!</definedName>
    <definedName name="__bookmark_4553">#REF!</definedName>
    <definedName name="__bookmark_4554">#REF!</definedName>
    <definedName name="__bookmark_4555">#REF!</definedName>
    <definedName name="__bookmark_4556">#REF!</definedName>
    <definedName name="__bookmark_4557">#REF!</definedName>
    <definedName name="__bookmark_4558">#REF!</definedName>
    <definedName name="__bookmark_4559">#REF!</definedName>
    <definedName name="__bookmark_456">#REF!</definedName>
    <definedName name="__bookmark_4560">#REF!</definedName>
    <definedName name="__bookmark_4561">#REF!</definedName>
    <definedName name="__bookmark_4562">#REF!</definedName>
    <definedName name="__bookmark_4563">#REF!</definedName>
    <definedName name="__bookmark_4564">#REF!</definedName>
    <definedName name="__bookmark_4565">#REF!</definedName>
    <definedName name="__bookmark_4566">#REF!</definedName>
    <definedName name="__bookmark_4567">#REF!</definedName>
    <definedName name="__bookmark_4568">#REF!</definedName>
    <definedName name="__bookmark_4569">#REF!</definedName>
    <definedName name="__bookmark_457">#REF!</definedName>
    <definedName name="__bookmark_4570">#REF!</definedName>
    <definedName name="__bookmark_4571">#REF!</definedName>
    <definedName name="__bookmark_4572">#REF!</definedName>
    <definedName name="__bookmark_4573">#REF!</definedName>
    <definedName name="__bookmark_4574">#REF!</definedName>
    <definedName name="__bookmark_4575">#REF!</definedName>
    <definedName name="__bookmark_4576">#REF!</definedName>
    <definedName name="__bookmark_4577">#REF!</definedName>
    <definedName name="__bookmark_4578">#REF!</definedName>
    <definedName name="__bookmark_4579">#REF!</definedName>
    <definedName name="__bookmark_458">#REF!</definedName>
    <definedName name="__bookmark_4580">#REF!</definedName>
    <definedName name="__bookmark_4581">#REF!</definedName>
    <definedName name="__bookmark_4582">#REF!</definedName>
    <definedName name="__bookmark_4583">#REF!</definedName>
    <definedName name="__bookmark_4584">#REF!</definedName>
    <definedName name="__bookmark_4585">#REF!</definedName>
    <definedName name="__bookmark_4586">#REF!</definedName>
    <definedName name="__bookmark_4587">#REF!</definedName>
    <definedName name="__bookmark_4588">#REF!</definedName>
    <definedName name="__bookmark_4589">#REF!</definedName>
    <definedName name="__bookmark_459">#REF!</definedName>
    <definedName name="__bookmark_4590">#REF!</definedName>
    <definedName name="__bookmark_4591">#REF!</definedName>
    <definedName name="__bookmark_4592">#REF!</definedName>
    <definedName name="__bookmark_4593">#REF!</definedName>
    <definedName name="__bookmark_4594">#REF!</definedName>
    <definedName name="__bookmark_4595">#REF!</definedName>
    <definedName name="__bookmark_4596">#REF!</definedName>
    <definedName name="__bookmark_4597">#REF!</definedName>
    <definedName name="__bookmark_4598">#REF!</definedName>
    <definedName name="__bookmark_4599">#REF!</definedName>
    <definedName name="__bookmark_46">#REF!</definedName>
    <definedName name="__bookmark_460">#REF!</definedName>
    <definedName name="__bookmark_4600">#REF!</definedName>
    <definedName name="__bookmark_4601">#REF!</definedName>
    <definedName name="__bookmark_4602">#REF!</definedName>
    <definedName name="__bookmark_4603">#REF!</definedName>
    <definedName name="__bookmark_4604">#REF!</definedName>
    <definedName name="__bookmark_4605">#REF!</definedName>
    <definedName name="__bookmark_4606">#REF!</definedName>
    <definedName name="__bookmark_4607">#REF!</definedName>
    <definedName name="__bookmark_4608">#REF!</definedName>
    <definedName name="__bookmark_4609">#REF!</definedName>
    <definedName name="__bookmark_461">#REF!</definedName>
    <definedName name="__bookmark_4610">#REF!</definedName>
    <definedName name="__bookmark_4611">#REF!</definedName>
    <definedName name="__bookmark_4612">#REF!</definedName>
    <definedName name="__bookmark_4613">#REF!</definedName>
    <definedName name="__bookmark_4614">#REF!</definedName>
    <definedName name="__bookmark_4615">#REF!</definedName>
    <definedName name="__bookmark_4616">#REF!</definedName>
    <definedName name="__bookmark_4617">#REF!</definedName>
    <definedName name="__bookmark_4618">#REF!</definedName>
    <definedName name="__bookmark_4619">#REF!</definedName>
    <definedName name="__bookmark_462">#REF!</definedName>
    <definedName name="__bookmark_4620">#REF!</definedName>
    <definedName name="__bookmark_4621">#REF!</definedName>
    <definedName name="__bookmark_4622">#REF!</definedName>
    <definedName name="__bookmark_4623">#REF!</definedName>
    <definedName name="__bookmark_4624">#REF!</definedName>
    <definedName name="__bookmark_4625">#REF!</definedName>
    <definedName name="__bookmark_4626">#REF!</definedName>
    <definedName name="__bookmark_4627">#REF!</definedName>
    <definedName name="__bookmark_4628">#REF!</definedName>
    <definedName name="__bookmark_4629">#REF!</definedName>
    <definedName name="__bookmark_463">#REF!</definedName>
    <definedName name="__bookmark_4630">#REF!</definedName>
    <definedName name="__bookmark_4631">#REF!</definedName>
    <definedName name="__bookmark_4632">#REF!</definedName>
    <definedName name="__bookmark_4633">#REF!</definedName>
    <definedName name="__bookmark_4634">#REF!</definedName>
    <definedName name="__bookmark_4635">#REF!</definedName>
    <definedName name="__bookmark_4636">#REF!</definedName>
    <definedName name="__bookmark_4637">#REF!</definedName>
    <definedName name="__bookmark_4638">#REF!</definedName>
    <definedName name="__bookmark_4639">#REF!</definedName>
    <definedName name="__bookmark_464">#REF!</definedName>
    <definedName name="__bookmark_4640">#REF!</definedName>
    <definedName name="__bookmark_4641">#REF!</definedName>
    <definedName name="__bookmark_4642">#REF!</definedName>
    <definedName name="__bookmark_4643">#REF!</definedName>
    <definedName name="__bookmark_4644">#REF!</definedName>
    <definedName name="__bookmark_4645">#REF!</definedName>
    <definedName name="__bookmark_4646">#REF!</definedName>
    <definedName name="__bookmark_4647">#REF!</definedName>
    <definedName name="__bookmark_4648">#REF!</definedName>
    <definedName name="__bookmark_4649">#REF!</definedName>
    <definedName name="__bookmark_465">#REF!</definedName>
    <definedName name="__bookmark_4650">#REF!</definedName>
    <definedName name="__bookmark_4651">#REF!</definedName>
    <definedName name="__bookmark_4652">#REF!</definedName>
    <definedName name="__bookmark_4653">#REF!</definedName>
    <definedName name="__bookmark_4654">#REF!</definedName>
    <definedName name="__bookmark_4655">#REF!</definedName>
    <definedName name="__bookmark_4656">#REF!</definedName>
    <definedName name="__bookmark_4657">#REF!</definedName>
    <definedName name="__bookmark_4658">#REF!</definedName>
    <definedName name="__bookmark_4659">#REF!</definedName>
    <definedName name="__bookmark_466">#REF!</definedName>
    <definedName name="__bookmark_4660">#REF!</definedName>
    <definedName name="__bookmark_4661">#REF!</definedName>
    <definedName name="__bookmark_4662">#REF!</definedName>
    <definedName name="__bookmark_4663">#REF!</definedName>
    <definedName name="__bookmark_4664">#REF!</definedName>
    <definedName name="__bookmark_4665">#REF!</definedName>
    <definedName name="__bookmark_4666">#REF!</definedName>
    <definedName name="__bookmark_4667">#REF!</definedName>
    <definedName name="__bookmark_4668">#REF!</definedName>
    <definedName name="__bookmark_4669">#REF!</definedName>
    <definedName name="__bookmark_467">#REF!</definedName>
    <definedName name="__bookmark_4670">#REF!</definedName>
    <definedName name="__bookmark_4671">#REF!</definedName>
    <definedName name="__bookmark_4672">#REF!</definedName>
    <definedName name="__bookmark_4673">#REF!</definedName>
    <definedName name="__bookmark_4674">#REF!</definedName>
    <definedName name="__bookmark_4675">#REF!</definedName>
    <definedName name="__bookmark_4676">#REF!</definedName>
    <definedName name="__bookmark_4677">#REF!</definedName>
    <definedName name="__bookmark_4678">#REF!</definedName>
    <definedName name="__bookmark_4679">#REF!</definedName>
    <definedName name="__bookmark_468">#REF!</definedName>
    <definedName name="__bookmark_4680">#REF!</definedName>
    <definedName name="__bookmark_4681">#REF!</definedName>
    <definedName name="__bookmark_4682">#REF!</definedName>
    <definedName name="__bookmark_4683">#REF!</definedName>
    <definedName name="__bookmark_4684">#REF!</definedName>
    <definedName name="__bookmark_4685">#REF!</definedName>
    <definedName name="__bookmark_4686">#REF!</definedName>
    <definedName name="__bookmark_4687">#REF!</definedName>
    <definedName name="__bookmark_4688">#REF!</definedName>
    <definedName name="__bookmark_4689">#REF!</definedName>
    <definedName name="__bookmark_469">#REF!</definedName>
    <definedName name="__bookmark_4690">#REF!</definedName>
    <definedName name="__bookmark_4691">#REF!</definedName>
    <definedName name="__bookmark_4692">#REF!</definedName>
    <definedName name="__bookmark_4693">#REF!</definedName>
    <definedName name="__bookmark_4694">#REF!</definedName>
    <definedName name="__bookmark_4695">#REF!</definedName>
    <definedName name="__bookmark_4696">#REF!</definedName>
    <definedName name="__bookmark_4697">#REF!</definedName>
    <definedName name="__bookmark_4698">#REF!</definedName>
    <definedName name="__bookmark_4699">#REF!</definedName>
    <definedName name="__bookmark_47">#REF!</definedName>
    <definedName name="__bookmark_470">#REF!</definedName>
    <definedName name="__bookmark_4700">#REF!</definedName>
    <definedName name="__bookmark_4701">#REF!</definedName>
    <definedName name="__bookmark_4702">#REF!</definedName>
    <definedName name="__bookmark_4703">#REF!</definedName>
    <definedName name="__bookmark_4704">#REF!</definedName>
    <definedName name="__bookmark_4705">#REF!</definedName>
    <definedName name="__bookmark_4706">#REF!</definedName>
    <definedName name="__bookmark_4707">#REF!</definedName>
    <definedName name="__bookmark_4708">#REF!</definedName>
    <definedName name="__bookmark_4709">#REF!</definedName>
    <definedName name="__bookmark_471">#REF!</definedName>
    <definedName name="__bookmark_4710">#REF!</definedName>
    <definedName name="__bookmark_4711">#REF!</definedName>
    <definedName name="__bookmark_4712">#REF!</definedName>
    <definedName name="__bookmark_4713">#REF!</definedName>
    <definedName name="__bookmark_4714">#REF!</definedName>
    <definedName name="__bookmark_4715">#REF!</definedName>
    <definedName name="__bookmark_4716">#REF!</definedName>
    <definedName name="__bookmark_4717">#REF!</definedName>
    <definedName name="__bookmark_4718">#REF!</definedName>
    <definedName name="__bookmark_4719">#REF!</definedName>
    <definedName name="__bookmark_472">#REF!</definedName>
    <definedName name="__bookmark_4720">#REF!</definedName>
    <definedName name="__bookmark_4721">#REF!</definedName>
    <definedName name="__bookmark_4722">#REF!</definedName>
    <definedName name="__bookmark_4723">#REF!</definedName>
    <definedName name="__bookmark_4724">#REF!</definedName>
    <definedName name="__bookmark_4725">#REF!</definedName>
    <definedName name="__bookmark_4726">#REF!</definedName>
    <definedName name="__bookmark_4727">#REF!</definedName>
    <definedName name="__bookmark_4728">#REF!</definedName>
    <definedName name="__bookmark_4729">#REF!</definedName>
    <definedName name="__bookmark_473">#REF!</definedName>
    <definedName name="__bookmark_4730">#REF!</definedName>
    <definedName name="__bookmark_4731">#REF!</definedName>
    <definedName name="__bookmark_4732">#REF!</definedName>
    <definedName name="__bookmark_4733">#REF!</definedName>
    <definedName name="__bookmark_4734">#REF!</definedName>
    <definedName name="__bookmark_4735">#REF!</definedName>
    <definedName name="__bookmark_4736">#REF!</definedName>
    <definedName name="__bookmark_4737">#REF!</definedName>
    <definedName name="__bookmark_4738">#REF!</definedName>
    <definedName name="__bookmark_4739">#REF!</definedName>
    <definedName name="__bookmark_474">#REF!</definedName>
    <definedName name="__bookmark_4740">#REF!</definedName>
    <definedName name="__bookmark_4741">#REF!</definedName>
    <definedName name="__bookmark_4742">#REF!</definedName>
    <definedName name="__bookmark_4743">#REF!</definedName>
    <definedName name="__bookmark_4744">#REF!</definedName>
    <definedName name="__bookmark_4745">#REF!</definedName>
    <definedName name="__bookmark_4746">#REF!</definedName>
    <definedName name="__bookmark_4747">#REF!</definedName>
    <definedName name="__bookmark_4748">#REF!</definedName>
    <definedName name="__bookmark_4749">#REF!</definedName>
    <definedName name="__bookmark_475">#REF!</definedName>
    <definedName name="__bookmark_4750">#REF!</definedName>
    <definedName name="__bookmark_4751">#REF!</definedName>
    <definedName name="__bookmark_4752">#REF!</definedName>
    <definedName name="__bookmark_4753">#REF!</definedName>
    <definedName name="__bookmark_4754">#REF!</definedName>
    <definedName name="__bookmark_4755">#REF!</definedName>
    <definedName name="__bookmark_4756">#REF!</definedName>
    <definedName name="__bookmark_4757">#REF!</definedName>
    <definedName name="__bookmark_4758">#REF!</definedName>
    <definedName name="__bookmark_4759">#REF!</definedName>
    <definedName name="__bookmark_476">#REF!</definedName>
    <definedName name="__bookmark_4760">#REF!</definedName>
    <definedName name="__bookmark_4761">#REF!</definedName>
    <definedName name="__bookmark_4762">#REF!</definedName>
    <definedName name="__bookmark_4763">#REF!</definedName>
    <definedName name="__bookmark_4764">#REF!</definedName>
    <definedName name="__bookmark_4765">#REF!</definedName>
    <definedName name="__bookmark_4766">#REF!</definedName>
    <definedName name="__bookmark_4767">#REF!</definedName>
    <definedName name="__bookmark_4768">#REF!</definedName>
    <definedName name="__bookmark_4769">#REF!</definedName>
    <definedName name="__bookmark_477">#REF!</definedName>
    <definedName name="__bookmark_4770">#REF!</definedName>
    <definedName name="__bookmark_4771">#REF!</definedName>
    <definedName name="__bookmark_4772">#REF!</definedName>
    <definedName name="__bookmark_4773">#REF!</definedName>
    <definedName name="__bookmark_4774">#REF!</definedName>
    <definedName name="__bookmark_4775">#REF!</definedName>
    <definedName name="__bookmark_4776">#REF!</definedName>
    <definedName name="__bookmark_4777">#REF!</definedName>
    <definedName name="__bookmark_4778">#REF!</definedName>
    <definedName name="__bookmark_4779">#REF!</definedName>
    <definedName name="__bookmark_478">#REF!</definedName>
    <definedName name="__bookmark_4780">#REF!</definedName>
    <definedName name="__bookmark_4781">#REF!</definedName>
    <definedName name="__bookmark_4782">#REF!</definedName>
    <definedName name="__bookmark_4783">#REF!</definedName>
    <definedName name="__bookmark_4784">#REF!</definedName>
    <definedName name="__bookmark_4785">#REF!</definedName>
    <definedName name="__bookmark_4786">#REF!</definedName>
    <definedName name="__bookmark_4787">#REF!</definedName>
    <definedName name="__bookmark_4788">#REF!</definedName>
    <definedName name="__bookmark_4789">#REF!</definedName>
    <definedName name="__bookmark_479">#REF!</definedName>
    <definedName name="__bookmark_4790">#REF!</definedName>
    <definedName name="__bookmark_4791">#REF!</definedName>
    <definedName name="__bookmark_4792">#REF!</definedName>
    <definedName name="__bookmark_4793">#REF!</definedName>
    <definedName name="__bookmark_4794">#REF!</definedName>
    <definedName name="__bookmark_4795">#REF!</definedName>
    <definedName name="__bookmark_4796">#REF!</definedName>
    <definedName name="__bookmark_4797">#REF!</definedName>
    <definedName name="__bookmark_4798">#REF!</definedName>
    <definedName name="__bookmark_4799">#REF!</definedName>
    <definedName name="__bookmark_48">#REF!</definedName>
    <definedName name="__bookmark_480">#REF!</definedName>
    <definedName name="__bookmark_4800">#REF!</definedName>
    <definedName name="__bookmark_4801">#REF!</definedName>
    <definedName name="__bookmark_4802">#REF!</definedName>
    <definedName name="__bookmark_4803">#REF!</definedName>
    <definedName name="__bookmark_4804">#REF!</definedName>
    <definedName name="__bookmark_4805">#REF!</definedName>
    <definedName name="__bookmark_4806">#REF!</definedName>
    <definedName name="__bookmark_4807">#REF!</definedName>
    <definedName name="__bookmark_4808">#REF!</definedName>
    <definedName name="__bookmark_4809">#REF!</definedName>
    <definedName name="__bookmark_481">#REF!</definedName>
    <definedName name="__bookmark_4810">#REF!</definedName>
    <definedName name="__bookmark_4811">#REF!</definedName>
    <definedName name="__bookmark_4812">#REF!</definedName>
    <definedName name="__bookmark_4813">#REF!</definedName>
    <definedName name="__bookmark_4814">#REF!</definedName>
    <definedName name="__bookmark_4815">#REF!</definedName>
    <definedName name="__bookmark_4816">#REF!</definedName>
    <definedName name="__bookmark_4817">#REF!</definedName>
    <definedName name="__bookmark_4818">#REF!</definedName>
    <definedName name="__bookmark_4819">#REF!</definedName>
    <definedName name="__bookmark_482">#REF!</definedName>
    <definedName name="__bookmark_4820">#REF!</definedName>
    <definedName name="__bookmark_4821">#REF!</definedName>
    <definedName name="__bookmark_4822">#REF!</definedName>
    <definedName name="__bookmark_4823">#REF!</definedName>
    <definedName name="__bookmark_4824">#REF!</definedName>
    <definedName name="__bookmark_4825">#REF!</definedName>
    <definedName name="__bookmark_4826">#REF!</definedName>
    <definedName name="__bookmark_4827">#REF!</definedName>
    <definedName name="__bookmark_4828">#REF!</definedName>
    <definedName name="__bookmark_4829">#REF!</definedName>
    <definedName name="__bookmark_483">#REF!</definedName>
    <definedName name="__bookmark_4830">#REF!</definedName>
    <definedName name="__bookmark_4831">#REF!</definedName>
    <definedName name="__bookmark_4832">#REF!</definedName>
    <definedName name="__bookmark_4833">#REF!</definedName>
    <definedName name="__bookmark_4834">#REF!</definedName>
    <definedName name="__bookmark_4835">#REF!</definedName>
    <definedName name="__bookmark_4836">#REF!</definedName>
    <definedName name="__bookmark_4837">#REF!</definedName>
    <definedName name="__bookmark_4838">#REF!</definedName>
    <definedName name="__bookmark_4839">#REF!</definedName>
    <definedName name="__bookmark_484">#REF!</definedName>
    <definedName name="__bookmark_4840">#REF!</definedName>
    <definedName name="__bookmark_4841">#REF!</definedName>
    <definedName name="__bookmark_4842">#REF!</definedName>
    <definedName name="__bookmark_4843">#REF!</definedName>
    <definedName name="__bookmark_4844">#REF!</definedName>
    <definedName name="__bookmark_4845">#REF!</definedName>
    <definedName name="__bookmark_4846">#REF!</definedName>
    <definedName name="__bookmark_4847">#REF!</definedName>
    <definedName name="__bookmark_4848">#REF!</definedName>
    <definedName name="__bookmark_4849">#REF!</definedName>
    <definedName name="__bookmark_485">#REF!</definedName>
    <definedName name="__bookmark_4850">#REF!</definedName>
    <definedName name="__bookmark_4851">#REF!</definedName>
    <definedName name="__bookmark_4852">#REF!</definedName>
    <definedName name="__bookmark_4853">#REF!</definedName>
    <definedName name="__bookmark_4854">#REF!</definedName>
    <definedName name="__bookmark_4855">#REF!</definedName>
    <definedName name="__bookmark_4856">#REF!</definedName>
    <definedName name="__bookmark_4857">#REF!</definedName>
    <definedName name="__bookmark_4858">#REF!</definedName>
    <definedName name="__bookmark_4859">#REF!</definedName>
    <definedName name="__bookmark_486">#REF!</definedName>
    <definedName name="__bookmark_4860">#REF!</definedName>
    <definedName name="__bookmark_4861">#REF!</definedName>
    <definedName name="__bookmark_4862">#REF!</definedName>
    <definedName name="__bookmark_4863">#REF!</definedName>
    <definedName name="__bookmark_4864">#REF!</definedName>
    <definedName name="__bookmark_4865">#REF!</definedName>
    <definedName name="__bookmark_4866">#REF!</definedName>
    <definedName name="__bookmark_4867">#REF!</definedName>
    <definedName name="__bookmark_4868">#REF!</definedName>
    <definedName name="__bookmark_4869">#REF!</definedName>
    <definedName name="__bookmark_487">#REF!</definedName>
    <definedName name="__bookmark_4870">#REF!</definedName>
    <definedName name="__bookmark_4871">#REF!</definedName>
    <definedName name="__bookmark_4872">#REF!</definedName>
    <definedName name="__bookmark_4873">#REF!</definedName>
    <definedName name="__bookmark_4874">#REF!</definedName>
    <definedName name="__bookmark_4875">#REF!</definedName>
    <definedName name="__bookmark_4876">#REF!</definedName>
    <definedName name="__bookmark_4877">#REF!</definedName>
    <definedName name="__bookmark_4878">#REF!</definedName>
    <definedName name="__bookmark_4879">#REF!</definedName>
    <definedName name="__bookmark_488">#REF!</definedName>
    <definedName name="__bookmark_4880">#REF!</definedName>
    <definedName name="__bookmark_4881">#REF!</definedName>
    <definedName name="__bookmark_4882">#REF!</definedName>
    <definedName name="__bookmark_4883">#REF!</definedName>
    <definedName name="__bookmark_4884">#REF!</definedName>
    <definedName name="__bookmark_4885">#REF!</definedName>
    <definedName name="__bookmark_4886">#REF!</definedName>
    <definedName name="__bookmark_4887">#REF!</definedName>
    <definedName name="__bookmark_4888">#REF!</definedName>
    <definedName name="__bookmark_4889">#REF!</definedName>
    <definedName name="__bookmark_489">#REF!</definedName>
    <definedName name="__bookmark_4890">#REF!</definedName>
    <definedName name="__bookmark_4891">#REF!</definedName>
    <definedName name="__bookmark_4892">#REF!</definedName>
    <definedName name="__bookmark_4893">#REF!</definedName>
    <definedName name="__bookmark_4894">#REF!</definedName>
    <definedName name="__bookmark_4895">#REF!</definedName>
    <definedName name="__bookmark_4896">#REF!</definedName>
    <definedName name="__bookmark_4897">#REF!</definedName>
    <definedName name="__bookmark_4898">#REF!</definedName>
    <definedName name="__bookmark_4899">#REF!</definedName>
    <definedName name="__bookmark_49">#REF!</definedName>
    <definedName name="__bookmark_490">#REF!</definedName>
    <definedName name="__bookmark_4900">#REF!</definedName>
    <definedName name="__bookmark_4901">#REF!</definedName>
    <definedName name="__bookmark_4902">#REF!</definedName>
    <definedName name="__bookmark_4903">#REF!</definedName>
    <definedName name="__bookmark_4904">#REF!</definedName>
    <definedName name="__bookmark_4905">#REF!</definedName>
    <definedName name="__bookmark_4906">#REF!</definedName>
    <definedName name="__bookmark_4907">#REF!</definedName>
    <definedName name="__bookmark_4908">#REF!</definedName>
    <definedName name="__bookmark_4909">#REF!</definedName>
    <definedName name="__bookmark_491">#REF!</definedName>
    <definedName name="__bookmark_4910">#REF!</definedName>
    <definedName name="__bookmark_4911">#REF!</definedName>
    <definedName name="__bookmark_4912">#REF!</definedName>
    <definedName name="__bookmark_4913">#REF!</definedName>
    <definedName name="__bookmark_4914">#REF!</definedName>
    <definedName name="__bookmark_4915">#REF!</definedName>
    <definedName name="__bookmark_4916">#REF!</definedName>
    <definedName name="__bookmark_4917">#REF!</definedName>
    <definedName name="__bookmark_4918">#REF!</definedName>
    <definedName name="__bookmark_4919">#REF!</definedName>
    <definedName name="__bookmark_492">#REF!</definedName>
    <definedName name="__bookmark_4920">#REF!</definedName>
    <definedName name="__bookmark_4921">#REF!</definedName>
    <definedName name="__bookmark_4922">#REF!</definedName>
    <definedName name="__bookmark_4923">#REF!</definedName>
    <definedName name="__bookmark_4924">#REF!</definedName>
    <definedName name="__bookmark_4925">#REF!</definedName>
    <definedName name="__bookmark_4926">#REF!</definedName>
    <definedName name="__bookmark_4927">#REF!</definedName>
    <definedName name="__bookmark_4928">#REF!</definedName>
    <definedName name="__bookmark_4929">#REF!</definedName>
    <definedName name="__bookmark_493">#REF!</definedName>
    <definedName name="__bookmark_4930">#REF!</definedName>
    <definedName name="__bookmark_4931">#REF!</definedName>
    <definedName name="__bookmark_4932">#REF!</definedName>
    <definedName name="__bookmark_4933">#REF!</definedName>
    <definedName name="__bookmark_4934">#REF!</definedName>
    <definedName name="__bookmark_4935">#REF!</definedName>
    <definedName name="__bookmark_4936">#REF!</definedName>
    <definedName name="__bookmark_4937">#REF!</definedName>
    <definedName name="__bookmark_4938">#REF!</definedName>
    <definedName name="__bookmark_4939">#REF!</definedName>
    <definedName name="__bookmark_494">#REF!</definedName>
    <definedName name="__bookmark_4940">#REF!</definedName>
    <definedName name="__bookmark_4941">#REF!</definedName>
    <definedName name="__bookmark_4942">#REF!</definedName>
    <definedName name="__bookmark_4943">#REF!</definedName>
    <definedName name="__bookmark_4944">#REF!</definedName>
    <definedName name="__bookmark_4945">#REF!</definedName>
    <definedName name="__bookmark_4946">#REF!</definedName>
    <definedName name="__bookmark_4947">#REF!</definedName>
    <definedName name="__bookmark_4948">#REF!</definedName>
    <definedName name="__bookmark_4949">#REF!</definedName>
    <definedName name="__bookmark_495">#REF!</definedName>
    <definedName name="__bookmark_4950">#REF!</definedName>
    <definedName name="__bookmark_4951">#REF!</definedName>
    <definedName name="__bookmark_4952">#REF!</definedName>
    <definedName name="__bookmark_4953">#REF!</definedName>
    <definedName name="__bookmark_4954">#REF!</definedName>
    <definedName name="__bookmark_4955">#REF!</definedName>
    <definedName name="__bookmark_4956">#REF!</definedName>
    <definedName name="__bookmark_4957">#REF!</definedName>
    <definedName name="__bookmark_4958">#REF!</definedName>
    <definedName name="__bookmark_4959">#REF!</definedName>
    <definedName name="__bookmark_496">#REF!</definedName>
    <definedName name="__bookmark_4960">#REF!</definedName>
    <definedName name="__bookmark_4961">#REF!</definedName>
    <definedName name="__bookmark_4962">#REF!</definedName>
    <definedName name="__bookmark_4963">#REF!</definedName>
    <definedName name="__bookmark_4964">#REF!</definedName>
    <definedName name="__bookmark_4965">#REF!</definedName>
    <definedName name="__bookmark_4966">#REF!</definedName>
    <definedName name="__bookmark_4967">#REF!</definedName>
    <definedName name="__bookmark_4968">#REF!</definedName>
    <definedName name="__bookmark_4969">#REF!</definedName>
    <definedName name="__bookmark_497">#REF!</definedName>
    <definedName name="__bookmark_4970">#REF!</definedName>
    <definedName name="__bookmark_4971">#REF!</definedName>
    <definedName name="__bookmark_4972">#REF!</definedName>
    <definedName name="__bookmark_4973">#REF!</definedName>
    <definedName name="__bookmark_4974">#REF!</definedName>
    <definedName name="__bookmark_4975">#REF!</definedName>
    <definedName name="__bookmark_4976">#REF!</definedName>
    <definedName name="__bookmark_4977">#REF!</definedName>
    <definedName name="__bookmark_4978">#REF!</definedName>
    <definedName name="__bookmark_4979">#REF!</definedName>
    <definedName name="__bookmark_498">#REF!</definedName>
    <definedName name="__bookmark_4980">#REF!</definedName>
    <definedName name="__bookmark_4981">#REF!</definedName>
    <definedName name="__bookmark_4982">#REF!</definedName>
    <definedName name="__bookmark_4983">#REF!</definedName>
    <definedName name="__bookmark_4984">#REF!</definedName>
    <definedName name="__bookmark_4985">#REF!</definedName>
    <definedName name="__bookmark_4986">#REF!</definedName>
    <definedName name="__bookmark_4987">#REF!</definedName>
    <definedName name="__bookmark_4988">#REF!</definedName>
    <definedName name="__bookmark_4989">#REF!</definedName>
    <definedName name="__bookmark_499">#REF!</definedName>
    <definedName name="__bookmark_4990">#REF!</definedName>
    <definedName name="__bookmark_4991">#REF!</definedName>
    <definedName name="__bookmark_4992">#REF!</definedName>
    <definedName name="__bookmark_4993">#REF!</definedName>
    <definedName name="__bookmark_4994">#REF!</definedName>
    <definedName name="__bookmark_4995">#REF!</definedName>
    <definedName name="__bookmark_4996">#REF!</definedName>
    <definedName name="__bookmark_4997">#REF!</definedName>
    <definedName name="__bookmark_4998">#REF!</definedName>
    <definedName name="__bookmark_4999">#REF!</definedName>
    <definedName name="__bookmark_5">#REF!</definedName>
    <definedName name="__bookmark_50">#REF!</definedName>
    <definedName name="__bookmark_500">#REF!</definedName>
    <definedName name="__bookmark_5000">#REF!</definedName>
    <definedName name="__bookmark_5001">#REF!</definedName>
    <definedName name="__bookmark_5002">#REF!</definedName>
    <definedName name="__bookmark_5003">#REF!</definedName>
    <definedName name="__bookmark_5004">#REF!</definedName>
    <definedName name="__bookmark_5005">#REF!</definedName>
    <definedName name="__bookmark_5006">#REF!</definedName>
    <definedName name="__bookmark_5007">#REF!</definedName>
    <definedName name="__bookmark_5008">#REF!</definedName>
    <definedName name="__bookmark_5009">#REF!</definedName>
    <definedName name="__bookmark_501">#REF!</definedName>
    <definedName name="__bookmark_5010">#REF!</definedName>
    <definedName name="__bookmark_5011">#REF!</definedName>
    <definedName name="__bookmark_5012">#REF!</definedName>
    <definedName name="__bookmark_5013">#REF!</definedName>
    <definedName name="__bookmark_5014">#REF!</definedName>
    <definedName name="__bookmark_5015">#REF!</definedName>
    <definedName name="__bookmark_5016">#REF!</definedName>
    <definedName name="__bookmark_5017">#REF!</definedName>
    <definedName name="__bookmark_5018">#REF!</definedName>
    <definedName name="__bookmark_5019">#REF!</definedName>
    <definedName name="__bookmark_502">#REF!</definedName>
    <definedName name="__bookmark_5020">#REF!</definedName>
    <definedName name="__bookmark_5021">#REF!</definedName>
    <definedName name="__bookmark_5022">#REF!</definedName>
    <definedName name="__bookmark_5023">#REF!</definedName>
    <definedName name="__bookmark_5024">#REF!</definedName>
    <definedName name="__bookmark_5025">#REF!</definedName>
    <definedName name="__bookmark_5026">#REF!</definedName>
    <definedName name="__bookmark_5027">#REF!</definedName>
    <definedName name="__bookmark_5028">#REF!</definedName>
    <definedName name="__bookmark_5029">#REF!</definedName>
    <definedName name="__bookmark_503">#REF!</definedName>
    <definedName name="__bookmark_5030">#REF!</definedName>
    <definedName name="__bookmark_5031">#REF!</definedName>
    <definedName name="__bookmark_5032">#REF!</definedName>
    <definedName name="__bookmark_5033">#REF!</definedName>
    <definedName name="__bookmark_5034">#REF!</definedName>
    <definedName name="__bookmark_5035">#REF!</definedName>
    <definedName name="__bookmark_5036">#REF!</definedName>
    <definedName name="__bookmark_5037">#REF!</definedName>
    <definedName name="__bookmark_5038">#REF!</definedName>
    <definedName name="__bookmark_5039">#REF!</definedName>
    <definedName name="__bookmark_504">#REF!</definedName>
    <definedName name="__bookmark_5040">#REF!</definedName>
    <definedName name="__bookmark_5041">#REF!</definedName>
    <definedName name="__bookmark_5042">#REF!</definedName>
    <definedName name="__bookmark_5043">#REF!</definedName>
    <definedName name="__bookmark_5044">#REF!</definedName>
    <definedName name="__bookmark_5045">#REF!</definedName>
    <definedName name="__bookmark_5046">#REF!</definedName>
    <definedName name="__bookmark_5047">#REF!</definedName>
    <definedName name="__bookmark_5048">#REF!</definedName>
    <definedName name="__bookmark_5049">#REF!</definedName>
    <definedName name="__bookmark_505">#REF!</definedName>
    <definedName name="__bookmark_5050">#REF!</definedName>
    <definedName name="__bookmark_5051">#REF!</definedName>
    <definedName name="__bookmark_5052">#REF!</definedName>
    <definedName name="__bookmark_5053">#REF!</definedName>
    <definedName name="__bookmark_5054">#REF!</definedName>
    <definedName name="__bookmark_5055">#REF!</definedName>
    <definedName name="__bookmark_5056">#REF!</definedName>
    <definedName name="__bookmark_5057">#REF!</definedName>
    <definedName name="__bookmark_5058">#REF!</definedName>
    <definedName name="__bookmark_5059">#REF!</definedName>
    <definedName name="__bookmark_506">#REF!</definedName>
    <definedName name="__bookmark_5060">#REF!</definedName>
    <definedName name="__bookmark_5061">#REF!</definedName>
    <definedName name="__bookmark_5062">#REF!</definedName>
    <definedName name="__bookmark_5063">#REF!</definedName>
    <definedName name="__bookmark_5064">#REF!</definedName>
    <definedName name="__bookmark_5065">#REF!</definedName>
    <definedName name="__bookmark_5066">#REF!</definedName>
    <definedName name="__bookmark_5067">#REF!</definedName>
    <definedName name="__bookmark_5068">#REF!</definedName>
    <definedName name="__bookmark_5069">#REF!</definedName>
    <definedName name="__bookmark_507">#REF!</definedName>
    <definedName name="__bookmark_5070">#REF!</definedName>
    <definedName name="__bookmark_5071">#REF!</definedName>
    <definedName name="__bookmark_5072">#REF!</definedName>
    <definedName name="__bookmark_5073">#REF!</definedName>
    <definedName name="__bookmark_5074">#REF!</definedName>
    <definedName name="__bookmark_5075">#REF!</definedName>
    <definedName name="__bookmark_5076">#REF!</definedName>
    <definedName name="__bookmark_5077">#REF!</definedName>
    <definedName name="__bookmark_5078">#REF!</definedName>
    <definedName name="__bookmark_5079">#REF!</definedName>
    <definedName name="__bookmark_508">#REF!</definedName>
    <definedName name="__bookmark_5080">#REF!</definedName>
    <definedName name="__bookmark_5081">#REF!</definedName>
    <definedName name="__bookmark_5082">#REF!</definedName>
    <definedName name="__bookmark_5083">#REF!</definedName>
    <definedName name="__bookmark_5084">#REF!</definedName>
    <definedName name="__bookmark_5085">#REF!</definedName>
    <definedName name="__bookmark_5086">#REF!</definedName>
    <definedName name="__bookmark_5087">#REF!</definedName>
    <definedName name="__bookmark_5088">#REF!</definedName>
    <definedName name="__bookmark_5089">#REF!</definedName>
    <definedName name="__bookmark_509">#REF!</definedName>
    <definedName name="__bookmark_5090">#REF!</definedName>
    <definedName name="__bookmark_5091">#REF!</definedName>
    <definedName name="__bookmark_5092">#REF!</definedName>
    <definedName name="__bookmark_5093">#REF!</definedName>
    <definedName name="__bookmark_5094">#REF!</definedName>
    <definedName name="__bookmark_5095">#REF!</definedName>
    <definedName name="__bookmark_5096">#REF!</definedName>
    <definedName name="__bookmark_5097">#REF!</definedName>
    <definedName name="__bookmark_5098">#REF!</definedName>
    <definedName name="__bookmark_5099">#REF!</definedName>
    <definedName name="__bookmark_51">#REF!</definedName>
    <definedName name="__bookmark_510">#REF!</definedName>
    <definedName name="__bookmark_5100">#REF!</definedName>
    <definedName name="__bookmark_5101">#REF!</definedName>
    <definedName name="__bookmark_5102">#REF!</definedName>
    <definedName name="__bookmark_5103">#REF!</definedName>
    <definedName name="__bookmark_5104">#REF!</definedName>
    <definedName name="__bookmark_5105">#REF!</definedName>
    <definedName name="__bookmark_5106">#REF!</definedName>
    <definedName name="__bookmark_5107">#REF!</definedName>
    <definedName name="__bookmark_5108">#REF!</definedName>
    <definedName name="__bookmark_5109">#REF!</definedName>
    <definedName name="__bookmark_511">#REF!</definedName>
    <definedName name="__bookmark_5110">#REF!</definedName>
    <definedName name="__bookmark_5111">#REF!</definedName>
    <definedName name="__bookmark_5112">#REF!</definedName>
    <definedName name="__bookmark_5113">#REF!</definedName>
    <definedName name="__bookmark_5114">#REF!</definedName>
    <definedName name="__bookmark_5115">#REF!</definedName>
    <definedName name="__bookmark_5116">#REF!</definedName>
    <definedName name="__bookmark_5117">#REF!</definedName>
    <definedName name="__bookmark_5118">#REF!</definedName>
    <definedName name="__bookmark_5119">#REF!</definedName>
    <definedName name="__bookmark_512">#REF!</definedName>
    <definedName name="__bookmark_5120">#REF!</definedName>
    <definedName name="__bookmark_5121">#REF!</definedName>
    <definedName name="__bookmark_5122">#REF!</definedName>
    <definedName name="__bookmark_5123">#REF!</definedName>
    <definedName name="__bookmark_5124">#REF!</definedName>
    <definedName name="__bookmark_5125">#REF!</definedName>
    <definedName name="__bookmark_5126">#REF!</definedName>
    <definedName name="__bookmark_5127">#REF!</definedName>
    <definedName name="__bookmark_5128">#REF!</definedName>
    <definedName name="__bookmark_5129">#REF!</definedName>
    <definedName name="__bookmark_513">#REF!</definedName>
    <definedName name="__bookmark_5130">#REF!</definedName>
    <definedName name="__bookmark_5131">#REF!</definedName>
    <definedName name="__bookmark_5132">#REF!</definedName>
    <definedName name="__bookmark_5133">#REF!</definedName>
    <definedName name="__bookmark_5134">#REF!</definedName>
    <definedName name="__bookmark_5135">#REF!</definedName>
    <definedName name="__bookmark_5136">#REF!</definedName>
    <definedName name="__bookmark_5137">#REF!</definedName>
    <definedName name="__bookmark_5138">#REF!</definedName>
    <definedName name="__bookmark_5139">#REF!</definedName>
    <definedName name="__bookmark_514">#REF!</definedName>
    <definedName name="__bookmark_5140">#REF!</definedName>
    <definedName name="__bookmark_5141">#REF!</definedName>
    <definedName name="__bookmark_5142">#REF!</definedName>
    <definedName name="__bookmark_5143">#REF!</definedName>
    <definedName name="__bookmark_5144">#REF!</definedName>
    <definedName name="__bookmark_5145">#REF!</definedName>
    <definedName name="__bookmark_5146">#REF!</definedName>
    <definedName name="__bookmark_5147">#REF!</definedName>
    <definedName name="__bookmark_5148">#REF!</definedName>
    <definedName name="__bookmark_5149">#REF!</definedName>
    <definedName name="__bookmark_515">#REF!</definedName>
    <definedName name="__bookmark_5150">#REF!</definedName>
    <definedName name="__bookmark_5151">#REF!</definedName>
    <definedName name="__bookmark_5152">#REF!</definedName>
    <definedName name="__bookmark_5153">#REF!</definedName>
    <definedName name="__bookmark_5154">#REF!</definedName>
    <definedName name="__bookmark_5155">#REF!</definedName>
    <definedName name="__bookmark_5156">#REF!</definedName>
    <definedName name="__bookmark_5157">#REF!</definedName>
    <definedName name="__bookmark_5158">#REF!</definedName>
    <definedName name="__bookmark_5159">#REF!</definedName>
    <definedName name="__bookmark_516">#REF!</definedName>
    <definedName name="__bookmark_5160">#REF!</definedName>
    <definedName name="__bookmark_5161">#REF!</definedName>
    <definedName name="__bookmark_5162">#REF!</definedName>
    <definedName name="__bookmark_5163">#REF!</definedName>
    <definedName name="__bookmark_5164">#REF!</definedName>
    <definedName name="__bookmark_5165">#REF!</definedName>
    <definedName name="__bookmark_5166">#REF!</definedName>
    <definedName name="__bookmark_5167">#REF!</definedName>
    <definedName name="__bookmark_5168">#REF!</definedName>
    <definedName name="__bookmark_5169">#REF!</definedName>
    <definedName name="__bookmark_517">#REF!</definedName>
    <definedName name="__bookmark_5170">#REF!</definedName>
    <definedName name="__bookmark_5171">#REF!</definedName>
    <definedName name="__bookmark_5172">#REF!</definedName>
    <definedName name="__bookmark_5173">#REF!</definedName>
    <definedName name="__bookmark_5174">#REF!</definedName>
    <definedName name="__bookmark_5175">#REF!</definedName>
    <definedName name="__bookmark_5176">#REF!</definedName>
    <definedName name="__bookmark_5177">#REF!</definedName>
    <definedName name="__bookmark_5178">#REF!</definedName>
    <definedName name="__bookmark_5179">#REF!</definedName>
    <definedName name="__bookmark_518">#REF!</definedName>
    <definedName name="__bookmark_5180">#REF!</definedName>
    <definedName name="__bookmark_5181">#REF!</definedName>
    <definedName name="__bookmark_5182">#REF!</definedName>
    <definedName name="__bookmark_5183">#REF!</definedName>
    <definedName name="__bookmark_5184">#REF!</definedName>
    <definedName name="__bookmark_5185">#REF!</definedName>
    <definedName name="__bookmark_5186">#REF!</definedName>
    <definedName name="__bookmark_5187">#REF!</definedName>
    <definedName name="__bookmark_5188">#REF!</definedName>
    <definedName name="__bookmark_5189">#REF!</definedName>
    <definedName name="__bookmark_519">#REF!</definedName>
    <definedName name="__bookmark_5190">#REF!</definedName>
    <definedName name="__bookmark_5191">#REF!</definedName>
    <definedName name="__bookmark_5192">#REF!</definedName>
    <definedName name="__bookmark_5193">#REF!</definedName>
    <definedName name="__bookmark_5194">#REF!</definedName>
    <definedName name="__bookmark_5195">#REF!</definedName>
    <definedName name="__bookmark_5196">#REF!</definedName>
    <definedName name="__bookmark_5197">#REF!</definedName>
    <definedName name="__bookmark_5198">#REF!</definedName>
    <definedName name="__bookmark_5199">#REF!</definedName>
    <definedName name="__bookmark_52">#REF!</definedName>
    <definedName name="__bookmark_520">#REF!</definedName>
    <definedName name="__bookmark_5200">#REF!</definedName>
    <definedName name="__bookmark_5201">#REF!</definedName>
    <definedName name="__bookmark_5202">#REF!</definedName>
    <definedName name="__bookmark_5203">#REF!</definedName>
    <definedName name="__bookmark_5204">#REF!</definedName>
    <definedName name="__bookmark_5205">#REF!</definedName>
    <definedName name="__bookmark_5206">#REF!</definedName>
    <definedName name="__bookmark_5207">#REF!</definedName>
    <definedName name="__bookmark_5208">#REF!</definedName>
    <definedName name="__bookmark_5209">#REF!</definedName>
    <definedName name="__bookmark_521">#REF!</definedName>
    <definedName name="__bookmark_5210">#REF!</definedName>
    <definedName name="__bookmark_5211">#REF!</definedName>
    <definedName name="__bookmark_5212">#REF!</definedName>
    <definedName name="__bookmark_5213">#REF!</definedName>
    <definedName name="__bookmark_5214">#REF!</definedName>
    <definedName name="__bookmark_5215">#REF!</definedName>
    <definedName name="__bookmark_5216">#REF!</definedName>
    <definedName name="__bookmark_5217">#REF!</definedName>
    <definedName name="__bookmark_5218">#REF!</definedName>
    <definedName name="__bookmark_5219">#REF!</definedName>
    <definedName name="__bookmark_522">#REF!</definedName>
    <definedName name="__bookmark_5220">#REF!</definedName>
    <definedName name="__bookmark_5221">#REF!</definedName>
    <definedName name="__bookmark_5222">#REF!</definedName>
    <definedName name="__bookmark_5223">#REF!</definedName>
    <definedName name="__bookmark_5224">#REF!</definedName>
    <definedName name="__bookmark_5225">#REF!</definedName>
    <definedName name="__bookmark_5226">#REF!</definedName>
    <definedName name="__bookmark_5227">#REF!</definedName>
    <definedName name="__bookmark_5228">#REF!</definedName>
    <definedName name="__bookmark_5229">#REF!</definedName>
    <definedName name="__bookmark_523">#REF!</definedName>
    <definedName name="__bookmark_5230">#REF!</definedName>
    <definedName name="__bookmark_5231">#REF!</definedName>
    <definedName name="__bookmark_5232">#REF!</definedName>
    <definedName name="__bookmark_5233">#REF!</definedName>
    <definedName name="__bookmark_5234">#REF!</definedName>
    <definedName name="__bookmark_5235">#REF!</definedName>
    <definedName name="__bookmark_5236">#REF!</definedName>
    <definedName name="__bookmark_5237">#REF!</definedName>
    <definedName name="__bookmark_5238">#REF!</definedName>
    <definedName name="__bookmark_5239">#REF!</definedName>
    <definedName name="__bookmark_524">#REF!</definedName>
    <definedName name="__bookmark_5240">#REF!</definedName>
    <definedName name="__bookmark_5241">#REF!</definedName>
    <definedName name="__bookmark_5242">#REF!</definedName>
    <definedName name="__bookmark_5243">#REF!</definedName>
    <definedName name="__bookmark_5244">#REF!</definedName>
    <definedName name="__bookmark_5245">#REF!</definedName>
    <definedName name="__bookmark_5246">#REF!</definedName>
    <definedName name="__bookmark_5247">#REF!</definedName>
    <definedName name="__bookmark_5248">#REF!</definedName>
    <definedName name="__bookmark_5249">#REF!</definedName>
    <definedName name="__bookmark_525">#REF!</definedName>
    <definedName name="__bookmark_5250">#REF!</definedName>
    <definedName name="__bookmark_5251">#REF!</definedName>
    <definedName name="__bookmark_5252">#REF!</definedName>
    <definedName name="__bookmark_5253">#REF!</definedName>
    <definedName name="__bookmark_5254">#REF!</definedName>
    <definedName name="__bookmark_5255">#REF!</definedName>
    <definedName name="__bookmark_5256">#REF!</definedName>
    <definedName name="__bookmark_5257">#REF!</definedName>
    <definedName name="__bookmark_5258">#REF!</definedName>
    <definedName name="__bookmark_5259">#REF!</definedName>
    <definedName name="__bookmark_526">#REF!</definedName>
    <definedName name="__bookmark_5260">#REF!</definedName>
    <definedName name="__bookmark_5261">#REF!</definedName>
    <definedName name="__bookmark_5262">#REF!</definedName>
    <definedName name="__bookmark_5263">#REF!</definedName>
    <definedName name="__bookmark_5264">#REF!</definedName>
    <definedName name="__bookmark_5265">#REF!</definedName>
    <definedName name="__bookmark_5266">#REF!</definedName>
    <definedName name="__bookmark_5267">#REF!</definedName>
    <definedName name="__bookmark_5268">#REF!</definedName>
    <definedName name="__bookmark_5269">#REF!</definedName>
    <definedName name="__bookmark_527">#REF!</definedName>
    <definedName name="__bookmark_5270">#REF!</definedName>
    <definedName name="__bookmark_5271">#REF!</definedName>
    <definedName name="__bookmark_5272">#REF!</definedName>
    <definedName name="__bookmark_5273">#REF!</definedName>
    <definedName name="__bookmark_5274">#REF!</definedName>
    <definedName name="__bookmark_5275">#REF!</definedName>
    <definedName name="__bookmark_5276">#REF!</definedName>
    <definedName name="__bookmark_5277">#REF!</definedName>
    <definedName name="__bookmark_5278">#REF!</definedName>
    <definedName name="__bookmark_5279">#REF!</definedName>
    <definedName name="__bookmark_528">#REF!</definedName>
    <definedName name="__bookmark_5280">#REF!</definedName>
    <definedName name="__bookmark_5281">#REF!</definedName>
    <definedName name="__bookmark_5282">#REF!</definedName>
    <definedName name="__bookmark_5283">#REF!</definedName>
    <definedName name="__bookmark_5284">#REF!</definedName>
    <definedName name="__bookmark_5285">#REF!</definedName>
    <definedName name="__bookmark_5286">#REF!</definedName>
    <definedName name="__bookmark_5287">#REF!</definedName>
    <definedName name="__bookmark_5288">#REF!</definedName>
    <definedName name="__bookmark_5289">#REF!</definedName>
    <definedName name="__bookmark_529">#REF!</definedName>
    <definedName name="__bookmark_5290">#REF!</definedName>
    <definedName name="__bookmark_5291">#REF!</definedName>
    <definedName name="__bookmark_5292">#REF!</definedName>
    <definedName name="__bookmark_5293">#REF!</definedName>
    <definedName name="__bookmark_5294">#REF!</definedName>
    <definedName name="__bookmark_5295">#REF!</definedName>
    <definedName name="__bookmark_5296">#REF!</definedName>
    <definedName name="__bookmark_5297">#REF!</definedName>
    <definedName name="__bookmark_5298">#REF!</definedName>
    <definedName name="__bookmark_5299">#REF!</definedName>
    <definedName name="__bookmark_53">#REF!</definedName>
    <definedName name="__bookmark_530">#REF!</definedName>
    <definedName name="__bookmark_5300">#REF!</definedName>
    <definedName name="__bookmark_5301">#REF!</definedName>
    <definedName name="__bookmark_5302">#REF!</definedName>
    <definedName name="__bookmark_5303">#REF!</definedName>
    <definedName name="__bookmark_5304">#REF!</definedName>
    <definedName name="__bookmark_5305">#REF!</definedName>
    <definedName name="__bookmark_5306">#REF!</definedName>
    <definedName name="__bookmark_5307">#REF!</definedName>
    <definedName name="__bookmark_5308">#REF!</definedName>
    <definedName name="__bookmark_5309">#REF!</definedName>
    <definedName name="__bookmark_531">#REF!</definedName>
    <definedName name="__bookmark_5310">#REF!</definedName>
    <definedName name="__bookmark_5311">#REF!</definedName>
    <definedName name="__bookmark_5312">#REF!</definedName>
    <definedName name="__bookmark_5313">#REF!</definedName>
    <definedName name="__bookmark_5314">#REF!</definedName>
    <definedName name="__bookmark_5315">#REF!</definedName>
    <definedName name="__bookmark_5316">#REF!</definedName>
    <definedName name="__bookmark_5317">#REF!</definedName>
    <definedName name="__bookmark_5318">#REF!</definedName>
    <definedName name="__bookmark_5319">#REF!</definedName>
    <definedName name="__bookmark_532">#REF!</definedName>
    <definedName name="__bookmark_5320">#REF!</definedName>
    <definedName name="__bookmark_5321">#REF!</definedName>
    <definedName name="__bookmark_5322">#REF!</definedName>
    <definedName name="__bookmark_5323">#REF!</definedName>
    <definedName name="__bookmark_5324">#REF!</definedName>
    <definedName name="__bookmark_5325">#REF!</definedName>
    <definedName name="__bookmark_5326">#REF!</definedName>
    <definedName name="__bookmark_5327">#REF!</definedName>
    <definedName name="__bookmark_5328">#REF!</definedName>
    <definedName name="__bookmark_5329">#REF!</definedName>
    <definedName name="__bookmark_533">#REF!</definedName>
    <definedName name="__bookmark_5330">#REF!</definedName>
    <definedName name="__bookmark_5331">#REF!</definedName>
    <definedName name="__bookmark_5332">#REF!</definedName>
    <definedName name="__bookmark_5333">#REF!</definedName>
    <definedName name="__bookmark_5334">#REF!</definedName>
    <definedName name="__bookmark_5335">#REF!</definedName>
    <definedName name="__bookmark_5336">#REF!</definedName>
    <definedName name="__bookmark_5337">#REF!</definedName>
    <definedName name="__bookmark_5338">#REF!</definedName>
    <definedName name="__bookmark_5339">#REF!</definedName>
    <definedName name="__bookmark_534">#REF!</definedName>
    <definedName name="__bookmark_5340">#REF!</definedName>
    <definedName name="__bookmark_5341">#REF!</definedName>
    <definedName name="__bookmark_5342">#REF!</definedName>
    <definedName name="__bookmark_5343">#REF!</definedName>
    <definedName name="__bookmark_5344">#REF!</definedName>
    <definedName name="__bookmark_5345">#REF!</definedName>
    <definedName name="__bookmark_5346">#REF!</definedName>
    <definedName name="__bookmark_5347">#REF!</definedName>
    <definedName name="__bookmark_5348">#REF!</definedName>
    <definedName name="__bookmark_5349">#REF!</definedName>
    <definedName name="__bookmark_535">#REF!</definedName>
    <definedName name="__bookmark_5350">#REF!</definedName>
    <definedName name="__bookmark_5351">#REF!</definedName>
    <definedName name="__bookmark_5352">#REF!</definedName>
    <definedName name="__bookmark_5353">#REF!</definedName>
    <definedName name="__bookmark_5354">#REF!</definedName>
    <definedName name="__bookmark_5355">#REF!</definedName>
    <definedName name="__bookmark_5356">#REF!</definedName>
    <definedName name="__bookmark_5357">#REF!</definedName>
    <definedName name="__bookmark_5358">#REF!</definedName>
    <definedName name="__bookmark_5359">#REF!</definedName>
    <definedName name="__bookmark_536">#REF!</definedName>
    <definedName name="__bookmark_5360">#REF!</definedName>
    <definedName name="__bookmark_5361">#REF!</definedName>
    <definedName name="__bookmark_5362">#REF!</definedName>
    <definedName name="__bookmark_5363">#REF!</definedName>
    <definedName name="__bookmark_5364">#REF!</definedName>
    <definedName name="__bookmark_5365">#REF!</definedName>
    <definedName name="__bookmark_5366">#REF!</definedName>
    <definedName name="__bookmark_5367">#REF!</definedName>
    <definedName name="__bookmark_5368">#REF!</definedName>
    <definedName name="__bookmark_5369">#REF!</definedName>
    <definedName name="__bookmark_537">#REF!</definedName>
    <definedName name="__bookmark_5370">#REF!</definedName>
    <definedName name="__bookmark_5371">#REF!</definedName>
    <definedName name="__bookmark_5372">#REF!</definedName>
    <definedName name="__bookmark_5373">#REF!</definedName>
    <definedName name="__bookmark_5374">#REF!</definedName>
    <definedName name="__bookmark_5375">#REF!</definedName>
    <definedName name="__bookmark_5376">#REF!</definedName>
    <definedName name="__bookmark_5377">#REF!</definedName>
    <definedName name="__bookmark_5378">#REF!</definedName>
    <definedName name="__bookmark_5379">#REF!</definedName>
    <definedName name="__bookmark_538">#REF!</definedName>
    <definedName name="__bookmark_5380">#REF!</definedName>
    <definedName name="__bookmark_5381">#REF!</definedName>
    <definedName name="__bookmark_5382">#REF!</definedName>
    <definedName name="__bookmark_5383">#REF!</definedName>
    <definedName name="__bookmark_5384">#REF!</definedName>
    <definedName name="__bookmark_5385">#REF!</definedName>
    <definedName name="__bookmark_5386">#REF!</definedName>
    <definedName name="__bookmark_5387">#REF!</definedName>
    <definedName name="__bookmark_5388">#REF!</definedName>
    <definedName name="__bookmark_5389">#REF!</definedName>
    <definedName name="__bookmark_539">#REF!</definedName>
    <definedName name="__bookmark_5390">#REF!</definedName>
    <definedName name="__bookmark_5391">#REF!</definedName>
    <definedName name="__bookmark_5392">#REF!</definedName>
    <definedName name="__bookmark_5393">#REF!</definedName>
    <definedName name="__bookmark_5394">#REF!</definedName>
    <definedName name="__bookmark_5395">#REF!</definedName>
    <definedName name="__bookmark_5396">#REF!</definedName>
    <definedName name="__bookmark_5397">#REF!</definedName>
    <definedName name="__bookmark_5398">#REF!</definedName>
    <definedName name="__bookmark_5399">#REF!</definedName>
    <definedName name="__bookmark_54">#REF!</definedName>
    <definedName name="__bookmark_540">#REF!</definedName>
    <definedName name="__bookmark_5400">#REF!</definedName>
    <definedName name="__bookmark_5401">#REF!</definedName>
    <definedName name="__bookmark_5402">#REF!</definedName>
    <definedName name="__bookmark_5403">#REF!</definedName>
    <definedName name="__bookmark_5404">#REF!</definedName>
    <definedName name="__bookmark_5405">#REF!</definedName>
    <definedName name="__bookmark_5406">#REF!</definedName>
    <definedName name="__bookmark_5407">#REF!</definedName>
    <definedName name="__bookmark_5408">#REF!</definedName>
    <definedName name="__bookmark_5409">#REF!</definedName>
    <definedName name="__bookmark_541">#REF!</definedName>
    <definedName name="__bookmark_5410">#REF!</definedName>
    <definedName name="__bookmark_5411">#REF!</definedName>
    <definedName name="__bookmark_5412">#REF!</definedName>
    <definedName name="__bookmark_5413">#REF!</definedName>
    <definedName name="__bookmark_5414">#REF!</definedName>
    <definedName name="__bookmark_5415">#REF!</definedName>
    <definedName name="__bookmark_5416">#REF!</definedName>
    <definedName name="__bookmark_5417">#REF!</definedName>
    <definedName name="__bookmark_5418">#REF!</definedName>
    <definedName name="__bookmark_5419">#REF!</definedName>
    <definedName name="__bookmark_542">#REF!</definedName>
    <definedName name="__bookmark_5420">#REF!</definedName>
    <definedName name="__bookmark_5421">#REF!</definedName>
    <definedName name="__bookmark_5422">#REF!</definedName>
    <definedName name="__bookmark_5423">#REF!</definedName>
    <definedName name="__bookmark_5424">#REF!</definedName>
    <definedName name="__bookmark_5425">#REF!</definedName>
    <definedName name="__bookmark_5426">#REF!</definedName>
    <definedName name="__bookmark_5427">#REF!</definedName>
    <definedName name="__bookmark_5428">#REF!</definedName>
    <definedName name="__bookmark_5429">#REF!</definedName>
    <definedName name="__bookmark_543">#REF!</definedName>
    <definedName name="__bookmark_5430">#REF!</definedName>
    <definedName name="__bookmark_5431">#REF!</definedName>
    <definedName name="__bookmark_5432">#REF!</definedName>
    <definedName name="__bookmark_5433">#REF!</definedName>
    <definedName name="__bookmark_5434">#REF!</definedName>
    <definedName name="__bookmark_5435">#REF!</definedName>
    <definedName name="__bookmark_5436">#REF!</definedName>
    <definedName name="__bookmark_5437">#REF!</definedName>
    <definedName name="__bookmark_5438">#REF!</definedName>
    <definedName name="__bookmark_5439">#REF!</definedName>
    <definedName name="__bookmark_544">#REF!</definedName>
    <definedName name="__bookmark_5440">#REF!</definedName>
    <definedName name="__bookmark_5441">#REF!</definedName>
    <definedName name="__bookmark_5442">#REF!</definedName>
    <definedName name="__bookmark_5443">#REF!</definedName>
    <definedName name="__bookmark_5444">#REF!</definedName>
    <definedName name="__bookmark_5445">#REF!</definedName>
    <definedName name="__bookmark_5446">#REF!</definedName>
    <definedName name="__bookmark_5447">#REF!</definedName>
    <definedName name="__bookmark_5448">#REF!</definedName>
    <definedName name="__bookmark_5449">#REF!</definedName>
    <definedName name="__bookmark_545">#REF!</definedName>
    <definedName name="__bookmark_5450">#REF!</definedName>
    <definedName name="__bookmark_5451">#REF!</definedName>
    <definedName name="__bookmark_5452">#REF!</definedName>
    <definedName name="__bookmark_5453">#REF!</definedName>
    <definedName name="__bookmark_5454">#REF!</definedName>
    <definedName name="__bookmark_5455">#REF!</definedName>
    <definedName name="__bookmark_5456">#REF!</definedName>
    <definedName name="__bookmark_5457">#REF!</definedName>
    <definedName name="__bookmark_5458">#REF!</definedName>
    <definedName name="__bookmark_5459">#REF!</definedName>
    <definedName name="__bookmark_546">#REF!</definedName>
    <definedName name="__bookmark_5460">#REF!</definedName>
    <definedName name="__bookmark_5461">#REF!</definedName>
    <definedName name="__bookmark_5462">#REF!</definedName>
    <definedName name="__bookmark_5463">#REF!</definedName>
    <definedName name="__bookmark_5464">#REF!</definedName>
    <definedName name="__bookmark_5465">#REF!</definedName>
    <definedName name="__bookmark_5466">#REF!</definedName>
    <definedName name="__bookmark_5467">#REF!</definedName>
    <definedName name="__bookmark_5468">#REF!</definedName>
    <definedName name="__bookmark_5469">#REF!</definedName>
    <definedName name="__bookmark_547">#REF!</definedName>
    <definedName name="__bookmark_5470">#REF!</definedName>
    <definedName name="__bookmark_5471">#REF!</definedName>
    <definedName name="__bookmark_5472">#REF!</definedName>
    <definedName name="__bookmark_5473">#REF!</definedName>
    <definedName name="__bookmark_5474">#REF!</definedName>
    <definedName name="__bookmark_5475">#REF!</definedName>
    <definedName name="__bookmark_5476">#REF!</definedName>
    <definedName name="__bookmark_5477">#REF!</definedName>
    <definedName name="__bookmark_5478">#REF!</definedName>
    <definedName name="__bookmark_5479">#REF!</definedName>
    <definedName name="__bookmark_548">#REF!</definedName>
    <definedName name="__bookmark_5480">#REF!</definedName>
    <definedName name="__bookmark_5481">#REF!</definedName>
    <definedName name="__bookmark_5482">#REF!</definedName>
    <definedName name="__bookmark_5483">#REF!</definedName>
    <definedName name="__bookmark_5484">#REF!</definedName>
    <definedName name="__bookmark_5485">#REF!</definedName>
    <definedName name="__bookmark_5486">#REF!</definedName>
    <definedName name="__bookmark_5487">#REF!</definedName>
    <definedName name="__bookmark_5488">#REF!</definedName>
    <definedName name="__bookmark_5489">#REF!</definedName>
    <definedName name="__bookmark_549">#REF!</definedName>
    <definedName name="__bookmark_5490">#REF!</definedName>
    <definedName name="__bookmark_5491">#REF!</definedName>
    <definedName name="__bookmark_5492">#REF!</definedName>
    <definedName name="__bookmark_5493">#REF!</definedName>
    <definedName name="__bookmark_5494">#REF!</definedName>
    <definedName name="__bookmark_5495">#REF!</definedName>
    <definedName name="__bookmark_5496">#REF!</definedName>
    <definedName name="__bookmark_5497">#REF!</definedName>
    <definedName name="__bookmark_5498">#REF!</definedName>
    <definedName name="__bookmark_5499">#REF!</definedName>
    <definedName name="__bookmark_55">#REF!</definedName>
    <definedName name="__bookmark_550">#REF!</definedName>
    <definedName name="__bookmark_5500">#REF!</definedName>
    <definedName name="__bookmark_5501">#REF!</definedName>
    <definedName name="__bookmark_5502">#REF!</definedName>
    <definedName name="__bookmark_5503">#REF!</definedName>
    <definedName name="__bookmark_5504">#REF!</definedName>
    <definedName name="__bookmark_5505">#REF!</definedName>
    <definedName name="__bookmark_5506">#REF!</definedName>
    <definedName name="__bookmark_5507">#REF!</definedName>
    <definedName name="__bookmark_5508">#REF!</definedName>
    <definedName name="__bookmark_5509">#REF!</definedName>
    <definedName name="__bookmark_551">#REF!</definedName>
    <definedName name="__bookmark_5510">#REF!</definedName>
    <definedName name="__bookmark_5511">#REF!</definedName>
    <definedName name="__bookmark_5512">#REF!</definedName>
    <definedName name="__bookmark_5513">#REF!</definedName>
    <definedName name="__bookmark_5514">#REF!</definedName>
    <definedName name="__bookmark_5515">#REF!</definedName>
    <definedName name="__bookmark_5516">#REF!</definedName>
    <definedName name="__bookmark_5517">#REF!</definedName>
    <definedName name="__bookmark_5518">#REF!</definedName>
    <definedName name="__bookmark_5519">#REF!</definedName>
    <definedName name="__bookmark_552">#REF!</definedName>
    <definedName name="__bookmark_5520">#REF!</definedName>
    <definedName name="__bookmark_5521">#REF!</definedName>
    <definedName name="__bookmark_5522">#REF!</definedName>
    <definedName name="__bookmark_5523">#REF!</definedName>
    <definedName name="__bookmark_5524">#REF!</definedName>
    <definedName name="__bookmark_5525">#REF!</definedName>
    <definedName name="__bookmark_5526">#REF!</definedName>
    <definedName name="__bookmark_5527">#REF!</definedName>
    <definedName name="__bookmark_5528">#REF!</definedName>
    <definedName name="__bookmark_5529">#REF!</definedName>
    <definedName name="__bookmark_553">#REF!</definedName>
    <definedName name="__bookmark_5530">#REF!</definedName>
    <definedName name="__bookmark_5531">#REF!</definedName>
    <definedName name="__bookmark_5532">#REF!</definedName>
    <definedName name="__bookmark_5533">#REF!</definedName>
    <definedName name="__bookmark_5534">#REF!</definedName>
    <definedName name="__bookmark_5535">#REF!</definedName>
    <definedName name="__bookmark_5536">#REF!</definedName>
    <definedName name="__bookmark_5537">#REF!</definedName>
    <definedName name="__bookmark_5538">#REF!</definedName>
    <definedName name="__bookmark_5539">#REF!</definedName>
    <definedName name="__bookmark_554">#REF!</definedName>
    <definedName name="__bookmark_5540">#REF!</definedName>
    <definedName name="__bookmark_5541">#REF!</definedName>
    <definedName name="__bookmark_5542">#REF!</definedName>
    <definedName name="__bookmark_5543">#REF!</definedName>
    <definedName name="__bookmark_5544">#REF!</definedName>
    <definedName name="__bookmark_5545">#REF!</definedName>
    <definedName name="__bookmark_5546">#REF!</definedName>
    <definedName name="__bookmark_5547">#REF!</definedName>
    <definedName name="__bookmark_5548">#REF!</definedName>
    <definedName name="__bookmark_5549">#REF!</definedName>
    <definedName name="__bookmark_555">#REF!</definedName>
    <definedName name="__bookmark_5550">#REF!</definedName>
    <definedName name="__bookmark_5551">#REF!</definedName>
    <definedName name="__bookmark_5552">#REF!</definedName>
    <definedName name="__bookmark_5553">#REF!</definedName>
    <definedName name="__bookmark_5554">#REF!</definedName>
    <definedName name="__bookmark_5555">#REF!</definedName>
    <definedName name="__bookmark_5556">#REF!</definedName>
    <definedName name="__bookmark_5557">#REF!</definedName>
    <definedName name="__bookmark_5558">#REF!</definedName>
    <definedName name="__bookmark_5559">#REF!</definedName>
    <definedName name="__bookmark_556">#REF!</definedName>
    <definedName name="__bookmark_5560">#REF!</definedName>
    <definedName name="__bookmark_5561">#REF!</definedName>
    <definedName name="__bookmark_5562">#REF!</definedName>
    <definedName name="__bookmark_5563">#REF!</definedName>
    <definedName name="__bookmark_5564">#REF!</definedName>
    <definedName name="__bookmark_5565">#REF!</definedName>
    <definedName name="__bookmark_5566">#REF!</definedName>
    <definedName name="__bookmark_5567">#REF!</definedName>
    <definedName name="__bookmark_5568">#REF!</definedName>
    <definedName name="__bookmark_5569">#REF!</definedName>
    <definedName name="__bookmark_557">#REF!</definedName>
    <definedName name="__bookmark_5570">#REF!</definedName>
    <definedName name="__bookmark_5571">#REF!</definedName>
    <definedName name="__bookmark_5572">#REF!</definedName>
    <definedName name="__bookmark_5573">#REF!</definedName>
    <definedName name="__bookmark_5574">#REF!</definedName>
    <definedName name="__bookmark_5575">#REF!</definedName>
    <definedName name="__bookmark_5576">#REF!</definedName>
    <definedName name="__bookmark_5577">#REF!</definedName>
    <definedName name="__bookmark_5578">#REF!</definedName>
    <definedName name="__bookmark_5579">#REF!</definedName>
    <definedName name="__bookmark_558">#REF!</definedName>
    <definedName name="__bookmark_5580">#REF!</definedName>
    <definedName name="__bookmark_5581">#REF!</definedName>
    <definedName name="__bookmark_5582">#REF!</definedName>
    <definedName name="__bookmark_5583">#REF!</definedName>
    <definedName name="__bookmark_5584">#REF!</definedName>
    <definedName name="__bookmark_5585">#REF!</definedName>
    <definedName name="__bookmark_5586">#REF!</definedName>
    <definedName name="__bookmark_5587">#REF!</definedName>
    <definedName name="__bookmark_5588">#REF!</definedName>
    <definedName name="__bookmark_5589">#REF!</definedName>
    <definedName name="__bookmark_559">#REF!</definedName>
    <definedName name="__bookmark_5590">#REF!</definedName>
    <definedName name="__bookmark_5591">#REF!</definedName>
    <definedName name="__bookmark_5592">#REF!</definedName>
    <definedName name="__bookmark_5593">#REF!</definedName>
    <definedName name="__bookmark_5594">#REF!</definedName>
    <definedName name="__bookmark_5595">#REF!</definedName>
    <definedName name="__bookmark_5596">#REF!</definedName>
    <definedName name="__bookmark_5597">#REF!</definedName>
    <definedName name="__bookmark_5598">#REF!</definedName>
    <definedName name="__bookmark_5599">#REF!</definedName>
    <definedName name="__bookmark_56">#REF!</definedName>
    <definedName name="__bookmark_560">#REF!</definedName>
    <definedName name="__bookmark_5600">#REF!</definedName>
    <definedName name="__bookmark_5601">#REF!</definedName>
    <definedName name="__bookmark_5602">#REF!</definedName>
    <definedName name="__bookmark_5603">#REF!</definedName>
    <definedName name="__bookmark_5604">#REF!</definedName>
    <definedName name="__bookmark_5605">#REF!</definedName>
    <definedName name="__bookmark_5606">#REF!</definedName>
    <definedName name="__bookmark_5607">#REF!</definedName>
    <definedName name="__bookmark_5608">#REF!</definedName>
    <definedName name="__bookmark_5609">#REF!</definedName>
    <definedName name="__bookmark_561">#REF!</definedName>
    <definedName name="__bookmark_5610">#REF!</definedName>
    <definedName name="__bookmark_5611">#REF!</definedName>
    <definedName name="__bookmark_5612">#REF!</definedName>
    <definedName name="__bookmark_5613">#REF!</definedName>
    <definedName name="__bookmark_5614">#REF!</definedName>
    <definedName name="__bookmark_5615">#REF!</definedName>
    <definedName name="__bookmark_5616">#REF!</definedName>
    <definedName name="__bookmark_5617">#REF!</definedName>
    <definedName name="__bookmark_5618">#REF!</definedName>
    <definedName name="__bookmark_5619">#REF!</definedName>
    <definedName name="__bookmark_562">#REF!</definedName>
    <definedName name="__bookmark_5620">#REF!</definedName>
    <definedName name="__bookmark_5621">#REF!</definedName>
    <definedName name="__bookmark_5622">#REF!</definedName>
    <definedName name="__bookmark_5623">#REF!</definedName>
    <definedName name="__bookmark_5624">#REF!</definedName>
    <definedName name="__bookmark_5625">#REF!</definedName>
    <definedName name="__bookmark_5626">#REF!</definedName>
    <definedName name="__bookmark_5627">#REF!</definedName>
    <definedName name="__bookmark_5628">#REF!</definedName>
    <definedName name="__bookmark_5629">#REF!</definedName>
    <definedName name="__bookmark_563">#REF!</definedName>
    <definedName name="__bookmark_5630">#REF!</definedName>
    <definedName name="__bookmark_5631">#REF!</definedName>
    <definedName name="__bookmark_5632">#REF!</definedName>
    <definedName name="__bookmark_5633">#REF!</definedName>
    <definedName name="__bookmark_5634">#REF!</definedName>
    <definedName name="__bookmark_5635">#REF!</definedName>
    <definedName name="__bookmark_5636">#REF!</definedName>
    <definedName name="__bookmark_5637">#REF!</definedName>
    <definedName name="__bookmark_5638">#REF!</definedName>
    <definedName name="__bookmark_5639">#REF!</definedName>
    <definedName name="__bookmark_564">#REF!</definedName>
    <definedName name="__bookmark_5640">#REF!</definedName>
    <definedName name="__bookmark_5641">#REF!</definedName>
    <definedName name="__bookmark_5642">#REF!</definedName>
    <definedName name="__bookmark_5643">#REF!</definedName>
    <definedName name="__bookmark_5644">#REF!</definedName>
    <definedName name="__bookmark_5645">#REF!</definedName>
    <definedName name="__bookmark_5646">#REF!</definedName>
    <definedName name="__bookmark_5647">#REF!</definedName>
    <definedName name="__bookmark_5648">#REF!</definedName>
    <definedName name="__bookmark_5649">#REF!</definedName>
    <definedName name="__bookmark_565">#REF!</definedName>
    <definedName name="__bookmark_5650">#REF!</definedName>
    <definedName name="__bookmark_5651">#REF!</definedName>
    <definedName name="__bookmark_5652">#REF!</definedName>
    <definedName name="__bookmark_5653">#REF!</definedName>
    <definedName name="__bookmark_5654">#REF!</definedName>
    <definedName name="__bookmark_5655">#REF!</definedName>
    <definedName name="__bookmark_5656">#REF!</definedName>
    <definedName name="__bookmark_5657">#REF!</definedName>
    <definedName name="__bookmark_5658">#REF!</definedName>
    <definedName name="__bookmark_5659">#REF!</definedName>
    <definedName name="__bookmark_566">#REF!</definedName>
    <definedName name="__bookmark_5660">#REF!</definedName>
    <definedName name="__bookmark_5661">#REF!</definedName>
    <definedName name="__bookmark_5662">#REF!</definedName>
    <definedName name="__bookmark_5663">#REF!</definedName>
    <definedName name="__bookmark_5664">#REF!</definedName>
    <definedName name="__bookmark_5665">#REF!</definedName>
    <definedName name="__bookmark_5666">#REF!</definedName>
    <definedName name="__bookmark_5667">#REF!</definedName>
    <definedName name="__bookmark_5668">#REF!</definedName>
    <definedName name="__bookmark_5669">#REF!</definedName>
    <definedName name="__bookmark_567">#REF!</definedName>
    <definedName name="__bookmark_5670">#REF!</definedName>
    <definedName name="__bookmark_5671">#REF!</definedName>
    <definedName name="__bookmark_5672">#REF!</definedName>
    <definedName name="__bookmark_5673">#REF!</definedName>
    <definedName name="__bookmark_5674">#REF!</definedName>
    <definedName name="__bookmark_5675">#REF!</definedName>
    <definedName name="__bookmark_5676">#REF!</definedName>
    <definedName name="__bookmark_5677">#REF!</definedName>
    <definedName name="__bookmark_5678">#REF!</definedName>
    <definedName name="__bookmark_5679">#REF!</definedName>
    <definedName name="__bookmark_568">#REF!</definedName>
    <definedName name="__bookmark_5680">#REF!</definedName>
    <definedName name="__bookmark_5681">#REF!</definedName>
    <definedName name="__bookmark_5682">#REF!</definedName>
    <definedName name="__bookmark_5683">#REF!</definedName>
    <definedName name="__bookmark_5684">#REF!</definedName>
    <definedName name="__bookmark_5685">#REF!</definedName>
    <definedName name="__bookmark_5686">#REF!</definedName>
    <definedName name="__bookmark_5687">#REF!</definedName>
    <definedName name="__bookmark_5688">#REF!</definedName>
    <definedName name="__bookmark_5689">#REF!</definedName>
    <definedName name="__bookmark_569">#REF!</definedName>
    <definedName name="__bookmark_5690">#REF!</definedName>
    <definedName name="__bookmark_5691">#REF!</definedName>
    <definedName name="__bookmark_5692">#REF!</definedName>
    <definedName name="__bookmark_5693">#REF!</definedName>
    <definedName name="__bookmark_5694">#REF!</definedName>
    <definedName name="__bookmark_5695">#REF!</definedName>
    <definedName name="__bookmark_5696">#REF!</definedName>
    <definedName name="__bookmark_5697">#REF!</definedName>
    <definedName name="__bookmark_5698">#REF!</definedName>
    <definedName name="__bookmark_5699">#REF!</definedName>
    <definedName name="__bookmark_57">#REF!</definedName>
    <definedName name="__bookmark_570">#REF!</definedName>
    <definedName name="__bookmark_5700">#REF!</definedName>
    <definedName name="__bookmark_5701">#REF!</definedName>
    <definedName name="__bookmark_5702">#REF!</definedName>
    <definedName name="__bookmark_5703">#REF!</definedName>
    <definedName name="__bookmark_5704">#REF!</definedName>
    <definedName name="__bookmark_5705">#REF!</definedName>
    <definedName name="__bookmark_5706">#REF!</definedName>
    <definedName name="__bookmark_5707">#REF!</definedName>
    <definedName name="__bookmark_5708">#REF!</definedName>
    <definedName name="__bookmark_5709">#REF!</definedName>
    <definedName name="__bookmark_571">#REF!</definedName>
    <definedName name="__bookmark_5710">#REF!</definedName>
    <definedName name="__bookmark_5711">#REF!</definedName>
    <definedName name="__bookmark_5712">#REF!</definedName>
    <definedName name="__bookmark_5713">#REF!</definedName>
    <definedName name="__bookmark_5714">#REF!</definedName>
    <definedName name="__bookmark_5715">#REF!</definedName>
    <definedName name="__bookmark_5716">#REF!</definedName>
    <definedName name="__bookmark_5717">#REF!</definedName>
    <definedName name="__bookmark_5718">#REF!</definedName>
    <definedName name="__bookmark_5719">#REF!</definedName>
    <definedName name="__bookmark_572">#REF!</definedName>
    <definedName name="__bookmark_5720">#REF!</definedName>
    <definedName name="__bookmark_5721">#REF!</definedName>
    <definedName name="__bookmark_5722">#REF!</definedName>
    <definedName name="__bookmark_5723">#REF!</definedName>
    <definedName name="__bookmark_5724">#REF!</definedName>
    <definedName name="__bookmark_5725">#REF!</definedName>
    <definedName name="__bookmark_5726">#REF!</definedName>
    <definedName name="__bookmark_5727">#REF!</definedName>
    <definedName name="__bookmark_5728">#REF!</definedName>
    <definedName name="__bookmark_5729">#REF!</definedName>
    <definedName name="__bookmark_573">#REF!</definedName>
    <definedName name="__bookmark_5730">#REF!</definedName>
    <definedName name="__bookmark_5731">#REF!</definedName>
    <definedName name="__bookmark_5732">#REF!</definedName>
    <definedName name="__bookmark_5733">#REF!</definedName>
    <definedName name="__bookmark_5734">#REF!</definedName>
    <definedName name="__bookmark_5735">#REF!</definedName>
    <definedName name="__bookmark_5736">#REF!</definedName>
    <definedName name="__bookmark_5737">#REF!</definedName>
    <definedName name="__bookmark_5738">#REF!</definedName>
    <definedName name="__bookmark_5739">#REF!</definedName>
    <definedName name="__bookmark_574">#REF!</definedName>
    <definedName name="__bookmark_5740">#REF!</definedName>
    <definedName name="__bookmark_5741">#REF!</definedName>
    <definedName name="__bookmark_5742">#REF!</definedName>
    <definedName name="__bookmark_5743">#REF!</definedName>
    <definedName name="__bookmark_5744">#REF!</definedName>
    <definedName name="__bookmark_5745">#REF!</definedName>
    <definedName name="__bookmark_5746">#REF!</definedName>
    <definedName name="__bookmark_5747">#REF!</definedName>
    <definedName name="__bookmark_5748">#REF!</definedName>
    <definedName name="__bookmark_5749">#REF!</definedName>
    <definedName name="__bookmark_575">#REF!</definedName>
    <definedName name="__bookmark_5750">#REF!</definedName>
    <definedName name="__bookmark_5751">#REF!</definedName>
    <definedName name="__bookmark_5752">#REF!</definedName>
    <definedName name="__bookmark_5753">#REF!</definedName>
    <definedName name="__bookmark_5754">#REF!</definedName>
    <definedName name="__bookmark_5755">#REF!</definedName>
    <definedName name="__bookmark_5756">#REF!</definedName>
    <definedName name="__bookmark_5757">#REF!</definedName>
    <definedName name="__bookmark_5758">#REF!</definedName>
    <definedName name="__bookmark_5759">#REF!</definedName>
    <definedName name="__bookmark_576">#REF!</definedName>
    <definedName name="__bookmark_5760">#REF!</definedName>
    <definedName name="__bookmark_5761">#REF!</definedName>
    <definedName name="__bookmark_5762">#REF!</definedName>
    <definedName name="__bookmark_5763">#REF!</definedName>
    <definedName name="__bookmark_5764">#REF!</definedName>
    <definedName name="__bookmark_5765">#REF!</definedName>
    <definedName name="__bookmark_5766">#REF!</definedName>
    <definedName name="__bookmark_5767">#REF!</definedName>
    <definedName name="__bookmark_5768">#REF!</definedName>
    <definedName name="__bookmark_5769">#REF!</definedName>
    <definedName name="__bookmark_577">#REF!</definedName>
    <definedName name="__bookmark_5770">#REF!</definedName>
    <definedName name="__bookmark_5771">#REF!</definedName>
    <definedName name="__bookmark_5772">#REF!</definedName>
    <definedName name="__bookmark_5773">#REF!</definedName>
    <definedName name="__bookmark_5774">#REF!</definedName>
    <definedName name="__bookmark_5775">#REF!</definedName>
    <definedName name="__bookmark_5776">#REF!</definedName>
    <definedName name="__bookmark_5777">#REF!</definedName>
    <definedName name="__bookmark_5778">#REF!</definedName>
    <definedName name="__bookmark_5779">#REF!</definedName>
    <definedName name="__bookmark_578">#REF!</definedName>
    <definedName name="__bookmark_5780">#REF!</definedName>
    <definedName name="__bookmark_5781">#REF!</definedName>
    <definedName name="__bookmark_5782">#REF!</definedName>
    <definedName name="__bookmark_5783">#REF!</definedName>
    <definedName name="__bookmark_5784">#REF!</definedName>
    <definedName name="__bookmark_5785">#REF!</definedName>
    <definedName name="__bookmark_5786">#REF!</definedName>
    <definedName name="__bookmark_5787">#REF!</definedName>
    <definedName name="__bookmark_5788">#REF!</definedName>
    <definedName name="__bookmark_5789">#REF!</definedName>
    <definedName name="__bookmark_579">#REF!</definedName>
    <definedName name="__bookmark_5790">#REF!</definedName>
    <definedName name="__bookmark_5791">#REF!</definedName>
    <definedName name="__bookmark_5792">#REF!</definedName>
    <definedName name="__bookmark_5793">#REF!</definedName>
    <definedName name="__bookmark_5794">#REF!</definedName>
    <definedName name="__bookmark_5795">#REF!</definedName>
    <definedName name="__bookmark_5796">#REF!</definedName>
    <definedName name="__bookmark_5797">#REF!</definedName>
    <definedName name="__bookmark_5798">#REF!</definedName>
    <definedName name="__bookmark_5799">#REF!</definedName>
    <definedName name="__bookmark_58">#REF!</definedName>
    <definedName name="__bookmark_580">#REF!</definedName>
    <definedName name="__bookmark_5800">#REF!</definedName>
    <definedName name="__bookmark_5801">#REF!</definedName>
    <definedName name="__bookmark_5802">#REF!</definedName>
    <definedName name="__bookmark_5803">#REF!</definedName>
    <definedName name="__bookmark_5804">#REF!</definedName>
    <definedName name="__bookmark_5805">#REF!</definedName>
    <definedName name="__bookmark_5806">#REF!</definedName>
    <definedName name="__bookmark_5807">#REF!</definedName>
    <definedName name="__bookmark_5808">#REF!</definedName>
    <definedName name="__bookmark_5809">#REF!</definedName>
    <definedName name="__bookmark_581">#REF!</definedName>
    <definedName name="__bookmark_5810">#REF!</definedName>
    <definedName name="__bookmark_5811">#REF!</definedName>
    <definedName name="__bookmark_5812">#REF!</definedName>
    <definedName name="__bookmark_5813">#REF!</definedName>
    <definedName name="__bookmark_5814">#REF!</definedName>
    <definedName name="__bookmark_5815">#REF!</definedName>
    <definedName name="__bookmark_5816">#REF!</definedName>
    <definedName name="__bookmark_5817">#REF!</definedName>
    <definedName name="__bookmark_5818">#REF!</definedName>
    <definedName name="__bookmark_5819">#REF!</definedName>
    <definedName name="__bookmark_582">#REF!</definedName>
    <definedName name="__bookmark_5820">#REF!</definedName>
    <definedName name="__bookmark_5821">#REF!</definedName>
    <definedName name="__bookmark_5822">#REF!</definedName>
    <definedName name="__bookmark_5823">#REF!</definedName>
    <definedName name="__bookmark_5824">#REF!</definedName>
    <definedName name="__bookmark_5825">#REF!</definedName>
    <definedName name="__bookmark_5826">#REF!</definedName>
    <definedName name="__bookmark_5827">#REF!</definedName>
    <definedName name="__bookmark_5828">#REF!</definedName>
    <definedName name="__bookmark_5829">#REF!</definedName>
    <definedName name="__bookmark_583">#REF!</definedName>
    <definedName name="__bookmark_5830">#REF!</definedName>
    <definedName name="__bookmark_5831">#REF!</definedName>
    <definedName name="__bookmark_5832">#REF!</definedName>
    <definedName name="__bookmark_5833">#REF!</definedName>
    <definedName name="__bookmark_5834">#REF!</definedName>
    <definedName name="__bookmark_5835">#REF!</definedName>
    <definedName name="__bookmark_5836">#REF!</definedName>
    <definedName name="__bookmark_5837">#REF!</definedName>
    <definedName name="__bookmark_5838">#REF!</definedName>
    <definedName name="__bookmark_5839">#REF!</definedName>
    <definedName name="__bookmark_584">#REF!</definedName>
    <definedName name="__bookmark_5840">#REF!</definedName>
    <definedName name="__bookmark_5841">#REF!</definedName>
    <definedName name="__bookmark_5842">#REF!</definedName>
    <definedName name="__bookmark_5843">#REF!</definedName>
    <definedName name="__bookmark_5844">#REF!</definedName>
    <definedName name="__bookmark_5845">#REF!</definedName>
    <definedName name="__bookmark_5846">#REF!</definedName>
    <definedName name="__bookmark_5847">#REF!</definedName>
    <definedName name="__bookmark_5848">#REF!</definedName>
    <definedName name="__bookmark_5849">#REF!</definedName>
    <definedName name="__bookmark_585">#REF!</definedName>
    <definedName name="__bookmark_5850">#REF!</definedName>
    <definedName name="__bookmark_5851">#REF!</definedName>
    <definedName name="__bookmark_5852">#REF!</definedName>
    <definedName name="__bookmark_5853">#REF!</definedName>
    <definedName name="__bookmark_5854">#REF!</definedName>
    <definedName name="__bookmark_5855">#REF!</definedName>
    <definedName name="__bookmark_5856">#REF!</definedName>
    <definedName name="__bookmark_5857">#REF!</definedName>
    <definedName name="__bookmark_5858">#REF!</definedName>
    <definedName name="__bookmark_5859">#REF!</definedName>
    <definedName name="__bookmark_586">#REF!</definedName>
    <definedName name="__bookmark_5860">#REF!</definedName>
    <definedName name="__bookmark_5861">#REF!</definedName>
    <definedName name="__bookmark_5862">#REF!</definedName>
    <definedName name="__bookmark_5863">#REF!</definedName>
    <definedName name="__bookmark_5864">#REF!</definedName>
    <definedName name="__bookmark_5865">#REF!</definedName>
    <definedName name="__bookmark_5866">#REF!</definedName>
    <definedName name="__bookmark_5867">#REF!</definedName>
    <definedName name="__bookmark_5868">#REF!</definedName>
    <definedName name="__bookmark_5869">#REF!</definedName>
    <definedName name="__bookmark_587">#REF!</definedName>
    <definedName name="__bookmark_5870">#REF!</definedName>
    <definedName name="__bookmark_5871">#REF!</definedName>
    <definedName name="__bookmark_5872">#REF!</definedName>
    <definedName name="__bookmark_5873">#REF!</definedName>
    <definedName name="__bookmark_5874">#REF!</definedName>
    <definedName name="__bookmark_5875">#REF!</definedName>
    <definedName name="__bookmark_5876">#REF!</definedName>
    <definedName name="__bookmark_5877">#REF!</definedName>
    <definedName name="__bookmark_5878">#REF!</definedName>
    <definedName name="__bookmark_5879">#REF!</definedName>
    <definedName name="__bookmark_588">#REF!</definedName>
    <definedName name="__bookmark_5880">#REF!</definedName>
    <definedName name="__bookmark_5881">#REF!</definedName>
    <definedName name="__bookmark_5882">#REF!</definedName>
    <definedName name="__bookmark_5883">#REF!</definedName>
    <definedName name="__bookmark_5884">#REF!</definedName>
    <definedName name="__bookmark_5885">#REF!</definedName>
    <definedName name="__bookmark_5886">#REF!</definedName>
    <definedName name="__bookmark_5887">#REF!</definedName>
    <definedName name="__bookmark_5888">#REF!</definedName>
    <definedName name="__bookmark_5889">#REF!</definedName>
    <definedName name="__bookmark_589">#REF!</definedName>
    <definedName name="__bookmark_5890">#REF!</definedName>
    <definedName name="__bookmark_5891">#REF!</definedName>
    <definedName name="__bookmark_5892">#REF!</definedName>
    <definedName name="__bookmark_5893">#REF!</definedName>
    <definedName name="__bookmark_5894">#REF!</definedName>
    <definedName name="__bookmark_5895">#REF!</definedName>
    <definedName name="__bookmark_5896">#REF!</definedName>
    <definedName name="__bookmark_5897">#REF!</definedName>
    <definedName name="__bookmark_5898">#REF!</definedName>
    <definedName name="__bookmark_5899">#REF!</definedName>
    <definedName name="__bookmark_59">#REF!</definedName>
    <definedName name="__bookmark_590">#REF!</definedName>
    <definedName name="__bookmark_5900">#REF!</definedName>
    <definedName name="__bookmark_5901">#REF!</definedName>
    <definedName name="__bookmark_5902">#REF!</definedName>
    <definedName name="__bookmark_5903">#REF!</definedName>
    <definedName name="__bookmark_5904">#REF!</definedName>
    <definedName name="__bookmark_5905">#REF!</definedName>
    <definedName name="__bookmark_5906">#REF!</definedName>
    <definedName name="__bookmark_5907">#REF!</definedName>
    <definedName name="__bookmark_5908">#REF!</definedName>
    <definedName name="__bookmark_5909">#REF!</definedName>
    <definedName name="__bookmark_591">#REF!</definedName>
    <definedName name="__bookmark_5910">#REF!</definedName>
    <definedName name="__bookmark_5911">#REF!</definedName>
    <definedName name="__bookmark_5912">#REF!</definedName>
    <definedName name="__bookmark_5913">#REF!</definedName>
    <definedName name="__bookmark_5914">#REF!</definedName>
    <definedName name="__bookmark_5915">#REF!</definedName>
    <definedName name="__bookmark_5916">#REF!</definedName>
    <definedName name="__bookmark_5917">#REF!</definedName>
    <definedName name="__bookmark_5918">#REF!</definedName>
    <definedName name="__bookmark_5919">#REF!</definedName>
    <definedName name="__bookmark_592">#REF!</definedName>
    <definedName name="__bookmark_5920">#REF!</definedName>
    <definedName name="__bookmark_5921">#REF!</definedName>
    <definedName name="__bookmark_5922">#REF!</definedName>
    <definedName name="__bookmark_5923">#REF!</definedName>
    <definedName name="__bookmark_5924">#REF!</definedName>
    <definedName name="__bookmark_5925">#REF!</definedName>
    <definedName name="__bookmark_5926">#REF!</definedName>
    <definedName name="__bookmark_5927">#REF!</definedName>
    <definedName name="__bookmark_5928">#REF!</definedName>
    <definedName name="__bookmark_5929">#REF!</definedName>
    <definedName name="__bookmark_593">#REF!</definedName>
    <definedName name="__bookmark_5930">#REF!</definedName>
    <definedName name="__bookmark_5931">#REF!</definedName>
    <definedName name="__bookmark_5932">#REF!</definedName>
    <definedName name="__bookmark_5933">#REF!</definedName>
    <definedName name="__bookmark_5934">#REF!</definedName>
    <definedName name="__bookmark_5935">#REF!</definedName>
    <definedName name="__bookmark_5936">#REF!</definedName>
    <definedName name="__bookmark_5937">#REF!</definedName>
    <definedName name="__bookmark_5938">#REF!</definedName>
    <definedName name="__bookmark_5939">#REF!</definedName>
    <definedName name="__bookmark_594">#REF!</definedName>
    <definedName name="__bookmark_5940">#REF!</definedName>
    <definedName name="__bookmark_5941">#REF!</definedName>
    <definedName name="__bookmark_5942">#REF!</definedName>
    <definedName name="__bookmark_5943">#REF!</definedName>
    <definedName name="__bookmark_5944">#REF!</definedName>
    <definedName name="__bookmark_5945">#REF!</definedName>
    <definedName name="__bookmark_5946">#REF!</definedName>
    <definedName name="__bookmark_5947">#REF!</definedName>
    <definedName name="__bookmark_5948">#REF!</definedName>
    <definedName name="__bookmark_5949">#REF!</definedName>
    <definedName name="__bookmark_595">#REF!</definedName>
    <definedName name="__bookmark_5950">#REF!</definedName>
    <definedName name="__bookmark_5951">#REF!</definedName>
    <definedName name="__bookmark_5952">#REF!</definedName>
    <definedName name="__bookmark_5953">#REF!</definedName>
    <definedName name="__bookmark_5954">#REF!</definedName>
    <definedName name="__bookmark_5955">#REF!</definedName>
    <definedName name="__bookmark_5956">#REF!</definedName>
    <definedName name="__bookmark_5957">#REF!</definedName>
    <definedName name="__bookmark_5958">#REF!</definedName>
    <definedName name="__bookmark_5959">#REF!</definedName>
    <definedName name="__bookmark_596">#REF!</definedName>
    <definedName name="__bookmark_5960">#REF!</definedName>
    <definedName name="__bookmark_5961">#REF!</definedName>
    <definedName name="__bookmark_5962">#REF!</definedName>
    <definedName name="__bookmark_5963">#REF!</definedName>
    <definedName name="__bookmark_5964">#REF!</definedName>
    <definedName name="__bookmark_5965">#REF!</definedName>
    <definedName name="__bookmark_5966">#REF!</definedName>
    <definedName name="__bookmark_5967">#REF!</definedName>
    <definedName name="__bookmark_5968">#REF!</definedName>
    <definedName name="__bookmark_5969">#REF!</definedName>
    <definedName name="__bookmark_597">#REF!</definedName>
    <definedName name="__bookmark_5970">#REF!</definedName>
    <definedName name="__bookmark_5971">#REF!</definedName>
    <definedName name="__bookmark_5972">#REF!</definedName>
    <definedName name="__bookmark_5973">#REF!</definedName>
    <definedName name="__bookmark_5974">#REF!</definedName>
    <definedName name="__bookmark_5975">#REF!</definedName>
    <definedName name="__bookmark_5976">#REF!</definedName>
    <definedName name="__bookmark_5977">#REF!</definedName>
    <definedName name="__bookmark_5978">#REF!</definedName>
    <definedName name="__bookmark_5979">#REF!</definedName>
    <definedName name="__bookmark_598">#REF!</definedName>
    <definedName name="__bookmark_5980">#REF!</definedName>
    <definedName name="__bookmark_5981">#REF!</definedName>
    <definedName name="__bookmark_5982">#REF!</definedName>
    <definedName name="__bookmark_5983">#REF!</definedName>
    <definedName name="__bookmark_5984">#REF!</definedName>
    <definedName name="__bookmark_5985">#REF!</definedName>
    <definedName name="__bookmark_5986">#REF!</definedName>
    <definedName name="__bookmark_5987">#REF!</definedName>
    <definedName name="__bookmark_5988">#REF!</definedName>
    <definedName name="__bookmark_5989">#REF!</definedName>
    <definedName name="__bookmark_599">#REF!</definedName>
    <definedName name="__bookmark_5990">#REF!</definedName>
    <definedName name="__bookmark_5991">#REF!</definedName>
    <definedName name="__bookmark_5992">#REF!</definedName>
    <definedName name="__bookmark_5993">#REF!</definedName>
    <definedName name="__bookmark_5994">#REF!</definedName>
    <definedName name="__bookmark_5995">#REF!</definedName>
    <definedName name="__bookmark_5996">#REF!</definedName>
    <definedName name="__bookmark_5997">#REF!</definedName>
    <definedName name="__bookmark_5998">#REF!</definedName>
    <definedName name="__bookmark_5999">#REF!</definedName>
    <definedName name="__bookmark_6">#REF!</definedName>
    <definedName name="__bookmark_60">#REF!</definedName>
    <definedName name="__bookmark_600">#REF!</definedName>
    <definedName name="__bookmark_6000">#REF!</definedName>
    <definedName name="__bookmark_6001">#REF!</definedName>
    <definedName name="__bookmark_6002">#REF!</definedName>
    <definedName name="__bookmark_6003">#REF!</definedName>
    <definedName name="__bookmark_6004">#REF!</definedName>
    <definedName name="__bookmark_6005">#REF!</definedName>
    <definedName name="__bookmark_6006">#REF!</definedName>
    <definedName name="__bookmark_6007">#REF!</definedName>
    <definedName name="__bookmark_6008">#REF!</definedName>
    <definedName name="__bookmark_6009">#REF!</definedName>
    <definedName name="__bookmark_601">#REF!</definedName>
    <definedName name="__bookmark_6010">#REF!</definedName>
    <definedName name="__bookmark_6011">#REF!</definedName>
    <definedName name="__bookmark_6012">#REF!</definedName>
    <definedName name="__bookmark_6013">#REF!</definedName>
    <definedName name="__bookmark_6014">#REF!</definedName>
    <definedName name="__bookmark_6015">#REF!</definedName>
    <definedName name="__bookmark_6016">#REF!</definedName>
    <definedName name="__bookmark_6017">#REF!</definedName>
    <definedName name="__bookmark_6018">#REF!</definedName>
    <definedName name="__bookmark_6019">#REF!</definedName>
    <definedName name="__bookmark_602">#REF!</definedName>
    <definedName name="__bookmark_6020">#REF!</definedName>
    <definedName name="__bookmark_6021">#REF!</definedName>
    <definedName name="__bookmark_6022">#REF!</definedName>
    <definedName name="__bookmark_6023">#REF!</definedName>
    <definedName name="__bookmark_6024">#REF!</definedName>
    <definedName name="__bookmark_6025">#REF!</definedName>
    <definedName name="__bookmark_6026">#REF!</definedName>
    <definedName name="__bookmark_6027">#REF!</definedName>
    <definedName name="__bookmark_6028">#REF!</definedName>
    <definedName name="__bookmark_6029">#REF!</definedName>
    <definedName name="__bookmark_603">#REF!</definedName>
    <definedName name="__bookmark_6030">#REF!</definedName>
    <definedName name="__bookmark_6031">#REF!</definedName>
    <definedName name="__bookmark_6032">#REF!</definedName>
    <definedName name="__bookmark_6033">#REF!</definedName>
    <definedName name="__bookmark_6034">#REF!</definedName>
    <definedName name="__bookmark_6035">#REF!</definedName>
    <definedName name="__bookmark_6036">#REF!</definedName>
    <definedName name="__bookmark_6037">#REF!</definedName>
    <definedName name="__bookmark_6038">#REF!</definedName>
    <definedName name="__bookmark_6039">#REF!</definedName>
    <definedName name="__bookmark_604">#REF!</definedName>
    <definedName name="__bookmark_6040">#REF!</definedName>
    <definedName name="__bookmark_6041">#REF!</definedName>
    <definedName name="__bookmark_6042">#REF!</definedName>
    <definedName name="__bookmark_6043">#REF!</definedName>
    <definedName name="__bookmark_6044">#REF!</definedName>
    <definedName name="__bookmark_6045">#REF!</definedName>
    <definedName name="__bookmark_6046">#REF!</definedName>
    <definedName name="__bookmark_6047">#REF!</definedName>
    <definedName name="__bookmark_6048">#REF!</definedName>
    <definedName name="__bookmark_6049">#REF!</definedName>
    <definedName name="__bookmark_605">#REF!</definedName>
    <definedName name="__bookmark_6050">#REF!</definedName>
    <definedName name="__bookmark_6051">#REF!</definedName>
    <definedName name="__bookmark_6052">#REF!</definedName>
    <definedName name="__bookmark_6053">#REF!</definedName>
    <definedName name="__bookmark_6054">#REF!</definedName>
    <definedName name="__bookmark_6055">#REF!</definedName>
    <definedName name="__bookmark_6056">#REF!</definedName>
    <definedName name="__bookmark_6057">#REF!</definedName>
    <definedName name="__bookmark_6058">#REF!</definedName>
    <definedName name="__bookmark_6059">#REF!</definedName>
    <definedName name="__bookmark_606">#REF!</definedName>
    <definedName name="__bookmark_6060">#REF!</definedName>
    <definedName name="__bookmark_6061">#REF!</definedName>
    <definedName name="__bookmark_6062">#REF!</definedName>
    <definedName name="__bookmark_6063">#REF!</definedName>
    <definedName name="__bookmark_6064">#REF!</definedName>
    <definedName name="__bookmark_6065">#REF!</definedName>
    <definedName name="__bookmark_6066">#REF!</definedName>
    <definedName name="__bookmark_6067">#REF!</definedName>
    <definedName name="__bookmark_6068">#REF!</definedName>
    <definedName name="__bookmark_6069">#REF!</definedName>
    <definedName name="__bookmark_607">#REF!</definedName>
    <definedName name="__bookmark_6070">#REF!</definedName>
    <definedName name="__bookmark_6071">#REF!</definedName>
    <definedName name="__bookmark_6072">#REF!</definedName>
    <definedName name="__bookmark_6073">#REF!</definedName>
    <definedName name="__bookmark_6074">#REF!</definedName>
    <definedName name="__bookmark_6075">#REF!</definedName>
    <definedName name="__bookmark_6076">#REF!</definedName>
    <definedName name="__bookmark_6077">#REF!</definedName>
    <definedName name="__bookmark_6078">#REF!</definedName>
    <definedName name="__bookmark_6079">#REF!</definedName>
    <definedName name="__bookmark_608">#REF!</definedName>
    <definedName name="__bookmark_6080">#REF!</definedName>
    <definedName name="__bookmark_6081">#REF!</definedName>
    <definedName name="__bookmark_6082">#REF!</definedName>
    <definedName name="__bookmark_6083">#REF!</definedName>
    <definedName name="__bookmark_6084">#REF!</definedName>
    <definedName name="__bookmark_6085">#REF!</definedName>
    <definedName name="__bookmark_6086">#REF!</definedName>
    <definedName name="__bookmark_6087">#REF!</definedName>
    <definedName name="__bookmark_6088">#REF!</definedName>
    <definedName name="__bookmark_6089">#REF!</definedName>
    <definedName name="__bookmark_609">#REF!</definedName>
    <definedName name="__bookmark_6090">#REF!</definedName>
    <definedName name="__bookmark_6091">#REF!</definedName>
    <definedName name="__bookmark_6092">#REF!</definedName>
    <definedName name="__bookmark_6093">#REF!</definedName>
    <definedName name="__bookmark_6094">#REF!</definedName>
    <definedName name="__bookmark_6095">#REF!</definedName>
    <definedName name="__bookmark_6096">#REF!</definedName>
    <definedName name="__bookmark_6097">#REF!</definedName>
    <definedName name="__bookmark_6098">#REF!</definedName>
    <definedName name="__bookmark_6099">#REF!</definedName>
    <definedName name="__bookmark_61">#REF!</definedName>
    <definedName name="__bookmark_610">#REF!</definedName>
    <definedName name="__bookmark_6100">#REF!</definedName>
    <definedName name="__bookmark_6101">#REF!</definedName>
    <definedName name="__bookmark_6102">#REF!</definedName>
    <definedName name="__bookmark_6103">#REF!</definedName>
    <definedName name="__bookmark_6104">#REF!</definedName>
    <definedName name="__bookmark_6105">#REF!</definedName>
    <definedName name="__bookmark_6106">#REF!</definedName>
    <definedName name="__bookmark_6107">#REF!</definedName>
    <definedName name="__bookmark_6108">#REF!</definedName>
    <definedName name="__bookmark_6109">#REF!</definedName>
    <definedName name="__bookmark_611">#REF!</definedName>
    <definedName name="__bookmark_6110">#REF!</definedName>
    <definedName name="__bookmark_6111">#REF!</definedName>
    <definedName name="__bookmark_6112">#REF!</definedName>
    <definedName name="__bookmark_6113">#REF!</definedName>
    <definedName name="__bookmark_6114">#REF!</definedName>
    <definedName name="__bookmark_6115">#REF!</definedName>
    <definedName name="__bookmark_6116">#REF!</definedName>
    <definedName name="__bookmark_6117">#REF!</definedName>
    <definedName name="__bookmark_6118">#REF!</definedName>
    <definedName name="__bookmark_6119">#REF!</definedName>
    <definedName name="__bookmark_612">#REF!</definedName>
    <definedName name="__bookmark_6120">#REF!</definedName>
    <definedName name="__bookmark_6121">#REF!</definedName>
    <definedName name="__bookmark_6122">#REF!</definedName>
    <definedName name="__bookmark_6123">#REF!</definedName>
    <definedName name="__bookmark_6124">#REF!</definedName>
    <definedName name="__bookmark_6125">#REF!</definedName>
    <definedName name="__bookmark_6126">#REF!</definedName>
    <definedName name="__bookmark_6127">#REF!</definedName>
    <definedName name="__bookmark_6128">#REF!</definedName>
    <definedName name="__bookmark_6129">#REF!</definedName>
    <definedName name="__bookmark_613">#REF!</definedName>
    <definedName name="__bookmark_6130">#REF!</definedName>
    <definedName name="__bookmark_6131">#REF!</definedName>
    <definedName name="__bookmark_6132">#REF!</definedName>
    <definedName name="__bookmark_6133">#REF!</definedName>
    <definedName name="__bookmark_6134">#REF!</definedName>
    <definedName name="__bookmark_6135">#REF!</definedName>
    <definedName name="__bookmark_6136">#REF!</definedName>
    <definedName name="__bookmark_6137">#REF!</definedName>
    <definedName name="__bookmark_6138">#REF!</definedName>
    <definedName name="__bookmark_6139">#REF!</definedName>
    <definedName name="__bookmark_614">#REF!</definedName>
    <definedName name="__bookmark_6140">#REF!</definedName>
    <definedName name="__bookmark_6141">#REF!</definedName>
    <definedName name="__bookmark_6142">#REF!</definedName>
    <definedName name="__bookmark_6143">#REF!</definedName>
    <definedName name="__bookmark_6144">#REF!</definedName>
    <definedName name="__bookmark_6145">#REF!</definedName>
    <definedName name="__bookmark_6146">#REF!</definedName>
    <definedName name="__bookmark_6147">#REF!</definedName>
    <definedName name="__bookmark_6148">#REF!</definedName>
    <definedName name="__bookmark_6149">#REF!</definedName>
    <definedName name="__bookmark_615">#REF!</definedName>
    <definedName name="__bookmark_6150">#REF!</definedName>
    <definedName name="__bookmark_6151">#REF!</definedName>
    <definedName name="__bookmark_6152">#REF!</definedName>
    <definedName name="__bookmark_6153">#REF!</definedName>
    <definedName name="__bookmark_6154">#REF!</definedName>
    <definedName name="__bookmark_6155">#REF!</definedName>
    <definedName name="__bookmark_6156">#REF!</definedName>
    <definedName name="__bookmark_6157">#REF!</definedName>
    <definedName name="__bookmark_6158">#REF!</definedName>
    <definedName name="__bookmark_6159">#REF!</definedName>
    <definedName name="__bookmark_616">#REF!</definedName>
    <definedName name="__bookmark_6160">#REF!</definedName>
    <definedName name="__bookmark_6161">#REF!</definedName>
    <definedName name="__bookmark_6162">#REF!</definedName>
    <definedName name="__bookmark_6163">#REF!</definedName>
    <definedName name="__bookmark_6164">#REF!</definedName>
    <definedName name="__bookmark_6165">#REF!</definedName>
    <definedName name="__bookmark_6166">#REF!</definedName>
    <definedName name="__bookmark_6167">#REF!</definedName>
    <definedName name="__bookmark_6168">#REF!</definedName>
    <definedName name="__bookmark_6169">#REF!</definedName>
    <definedName name="__bookmark_617">#REF!</definedName>
    <definedName name="__bookmark_6170">#REF!</definedName>
    <definedName name="__bookmark_6171">#REF!</definedName>
    <definedName name="__bookmark_6172">#REF!</definedName>
    <definedName name="__bookmark_6173">#REF!</definedName>
    <definedName name="__bookmark_6174">#REF!</definedName>
    <definedName name="__bookmark_6175">#REF!</definedName>
    <definedName name="__bookmark_6176">#REF!</definedName>
    <definedName name="__bookmark_6177">#REF!</definedName>
    <definedName name="__bookmark_6178">#REF!</definedName>
    <definedName name="__bookmark_6179">#REF!</definedName>
    <definedName name="__bookmark_618">#REF!</definedName>
    <definedName name="__bookmark_6180">#REF!</definedName>
    <definedName name="__bookmark_6181">#REF!</definedName>
    <definedName name="__bookmark_6182">#REF!</definedName>
    <definedName name="__bookmark_6183">#REF!</definedName>
    <definedName name="__bookmark_6184">#REF!</definedName>
    <definedName name="__bookmark_6185">#REF!</definedName>
    <definedName name="__bookmark_6186">#REF!</definedName>
    <definedName name="__bookmark_6187">#REF!</definedName>
    <definedName name="__bookmark_6188">#REF!</definedName>
    <definedName name="__bookmark_6189">#REF!</definedName>
    <definedName name="__bookmark_619">#REF!</definedName>
    <definedName name="__bookmark_6190">#REF!</definedName>
    <definedName name="__bookmark_6191">#REF!</definedName>
    <definedName name="__bookmark_6192">#REF!</definedName>
    <definedName name="__bookmark_6193">#REF!</definedName>
    <definedName name="__bookmark_6194">#REF!</definedName>
    <definedName name="__bookmark_6195">#REF!</definedName>
    <definedName name="__bookmark_6196">#REF!</definedName>
    <definedName name="__bookmark_6197">#REF!</definedName>
    <definedName name="__bookmark_6198">#REF!</definedName>
    <definedName name="__bookmark_6199">#REF!</definedName>
    <definedName name="__bookmark_62">#REF!</definedName>
    <definedName name="__bookmark_620">#REF!</definedName>
    <definedName name="__bookmark_6200">#REF!</definedName>
    <definedName name="__bookmark_6201">#REF!</definedName>
    <definedName name="__bookmark_6202">#REF!</definedName>
    <definedName name="__bookmark_6203">#REF!</definedName>
    <definedName name="__bookmark_6204">#REF!</definedName>
    <definedName name="__bookmark_6205">#REF!</definedName>
    <definedName name="__bookmark_6206">#REF!</definedName>
    <definedName name="__bookmark_6207">#REF!</definedName>
    <definedName name="__bookmark_6208">#REF!</definedName>
    <definedName name="__bookmark_6209">#REF!</definedName>
    <definedName name="__bookmark_621">#REF!</definedName>
    <definedName name="__bookmark_6210">#REF!</definedName>
    <definedName name="__bookmark_6211">#REF!</definedName>
    <definedName name="__bookmark_6212">#REF!</definedName>
    <definedName name="__bookmark_6213">#REF!</definedName>
    <definedName name="__bookmark_6214">#REF!</definedName>
    <definedName name="__bookmark_6215">#REF!</definedName>
    <definedName name="__bookmark_6216">#REF!</definedName>
    <definedName name="__bookmark_6217">#REF!</definedName>
    <definedName name="__bookmark_6218">#REF!</definedName>
    <definedName name="__bookmark_6219">#REF!</definedName>
    <definedName name="__bookmark_622">#REF!</definedName>
    <definedName name="__bookmark_6220">#REF!</definedName>
    <definedName name="__bookmark_6221">#REF!</definedName>
    <definedName name="__bookmark_6222">#REF!</definedName>
    <definedName name="__bookmark_6223">#REF!</definedName>
    <definedName name="__bookmark_6224">#REF!</definedName>
    <definedName name="__bookmark_6225">#REF!</definedName>
    <definedName name="__bookmark_6226">#REF!</definedName>
    <definedName name="__bookmark_6227">#REF!</definedName>
    <definedName name="__bookmark_6228">#REF!</definedName>
    <definedName name="__bookmark_6229">#REF!</definedName>
    <definedName name="__bookmark_623">#REF!</definedName>
    <definedName name="__bookmark_6230">#REF!</definedName>
    <definedName name="__bookmark_6231">#REF!</definedName>
    <definedName name="__bookmark_6232">#REF!</definedName>
    <definedName name="__bookmark_6233">#REF!</definedName>
    <definedName name="__bookmark_6234">#REF!</definedName>
    <definedName name="__bookmark_6235">#REF!</definedName>
    <definedName name="__bookmark_6236">#REF!</definedName>
    <definedName name="__bookmark_6237">#REF!</definedName>
    <definedName name="__bookmark_6238">#REF!</definedName>
    <definedName name="__bookmark_6239">#REF!</definedName>
    <definedName name="__bookmark_624">#REF!</definedName>
    <definedName name="__bookmark_6240">#REF!</definedName>
    <definedName name="__bookmark_6241">#REF!</definedName>
    <definedName name="__bookmark_6242">#REF!</definedName>
    <definedName name="__bookmark_6243">#REF!</definedName>
    <definedName name="__bookmark_6244">#REF!</definedName>
    <definedName name="__bookmark_6245">#REF!</definedName>
    <definedName name="__bookmark_6246">#REF!</definedName>
    <definedName name="__bookmark_6247">#REF!</definedName>
    <definedName name="__bookmark_6248">#REF!</definedName>
    <definedName name="__bookmark_6249">#REF!</definedName>
    <definedName name="__bookmark_625">#REF!</definedName>
    <definedName name="__bookmark_6250">#REF!</definedName>
    <definedName name="__bookmark_6251">#REF!</definedName>
    <definedName name="__bookmark_6252">#REF!</definedName>
    <definedName name="__bookmark_6253">#REF!</definedName>
    <definedName name="__bookmark_6254">#REF!</definedName>
    <definedName name="__bookmark_6255">#REF!</definedName>
    <definedName name="__bookmark_6256">#REF!</definedName>
    <definedName name="__bookmark_6257">#REF!</definedName>
    <definedName name="__bookmark_6258">#REF!</definedName>
    <definedName name="__bookmark_6259">#REF!</definedName>
    <definedName name="__bookmark_626">#REF!</definedName>
    <definedName name="__bookmark_6260">#REF!</definedName>
    <definedName name="__bookmark_6261">#REF!</definedName>
    <definedName name="__bookmark_6262">#REF!</definedName>
    <definedName name="__bookmark_6263">#REF!</definedName>
    <definedName name="__bookmark_6264">#REF!</definedName>
    <definedName name="__bookmark_6265">#REF!</definedName>
    <definedName name="__bookmark_6266">#REF!</definedName>
    <definedName name="__bookmark_6267">#REF!</definedName>
    <definedName name="__bookmark_6268">#REF!</definedName>
    <definedName name="__bookmark_6269">#REF!</definedName>
    <definedName name="__bookmark_627">#REF!</definedName>
    <definedName name="__bookmark_6270">#REF!</definedName>
    <definedName name="__bookmark_6271">#REF!</definedName>
    <definedName name="__bookmark_6272">#REF!</definedName>
    <definedName name="__bookmark_6273">#REF!</definedName>
    <definedName name="__bookmark_6274">#REF!</definedName>
    <definedName name="__bookmark_6275">#REF!</definedName>
    <definedName name="__bookmark_6276">#REF!</definedName>
    <definedName name="__bookmark_6277">#REF!</definedName>
    <definedName name="__bookmark_6278">#REF!</definedName>
    <definedName name="__bookmark_6279">#REF!</definedName>
    <definedName name="__bookmark_628">#REF!</definedName>
    <definedName name="__bookmark_6280">#REF!</definedName>
    <definedName name="__bookmark_6281">#REF!</definedName>
    <definedName name="__bookmark_6282">#REF!</definedName>
    <definedName name="__bookmark_6283">#REF!</definedName>
    <definedName name="__bookmark_6284">#REF!</definedName>
    <definedName name="__bookmark_6285">#REF!</definedName>
    <definedName name="__bookmark_6286">#REF!</definedName>
    <definedName name="__bookmark_6287">#REF!</definedName>
    <definedName name="__bookmark_6288">#REF!</definedName>
    <definedName name="__bookmark_6289">#REF!</definedName>
    <definedName name="__bookmark_629">#REF!</definedName>
    <definedName name="__bookmark_6290">#REF!</definedName>
    <definedName name="__bookmark_6291">#REF!</definedName>
    <definedName name="__bookmark_6292">#REF!</definedName>
    <definedName name="__bookmark_6293">#REF!</definedName>
    <definedName name="__bookmark_6294">#REF!</definedName>
    <definedName name="__bookmark_6295">#REF!</definedName>
    <definedName name="__bookmark_6296">#REF!</definedName>
    <definedName name="__bookmark_6297">#REF!</definedName>
    <definedName name="__bookmark_6298">#REF!</definedName>
    <definedName name="__bookmark_6299">#REF!</definedName>
    <definedName name="__bookmark_63">#REF!</definedName>
    <definedName name="__bookmark_630">#REF!</definedName>
    <definedName name="__bookmark_6300">#REF!</definedName>
    <definedName name="__bookmark_6301">#REF!</definedName>
    <definedName name="__bookmark_6302">#REF!</definedName>
    <definedName name="__bookmark_6303">#REF!</definedName>
    <definedName name="__bookmark_6304">#REF!</definedName>
    <definedName name="__bookmark_6305">#REF!</definedName>
    <definedName name="__bookmark_6306">#REF!</definedName>
    <definedName name="__bookmark_6307">#REF!</definedName>
    <definedName name="__bookmark_6308">#REF!</definedName>
    <definedName name="__bookmark_6309">#REF!</definedName>
    <definedName name="__bookmark_631">#REF!</definedName>
    <definedName name="__bookmark_6310">#REF!</definedName>
    <definedName name="__bookmark_6311">#REF!</definedName>
    <definedName name="__bookmark_6312">#REF!</definedName>
    <definedName name="__bookmark_6313">#REF!</definedName>
    <definedName name="__bookmark_6314">#REF!</definedName>
    <definedName name="__bookmark_6315">#REF!</definedName>
    <definedName name="__bookmark_6316">#REF!</definedName>
    <definedName name="__bookmark_6317">#REF!</definedName>
    <definedName name="__bookmark_6318">#REF!</definedName>
    <definedName name="__bookmark_6319">#REF!</definedName>
    <definedName name="__bookmark_632">#REF!</definedName>
    <definedName name="__bookmark_6320">#REF!</definedName>
    <definedName name="__bookmark_6321">#REF!</definedName>
    <definedName name="__bookmark_6322">#REF!</definedName>
    <definedName name="__bookmark_6323">#REF!</definedName>
    <definedName name="__bookmark_6324">#REF!</definedName>
    <definedName name="__bookmark_6325">#REF!</definedName>
    <definedName name="__bookmark_6326">#REF!</definedName>
    <definedName name="__bookmark_6327">#REF!</definedName>
    <definedName name="__bookmark_6328">#REF!</definedName>
    <definedName name="__bookmark_6329">#REF!</definedName>
    <definedName name="__bookmark_633">#REF!</definedName>
    <definedName name="__bookmark_6330">#REF!</definedName>
    <definedName name="__bookmark_6331">#REF!</definedName>
    <definedName name="__bookmark_6332">#REF!</definedName>
    <definedName name="__bookmark_6333">#REF!</definedName>
    <definedName name="__bookmark_6334">#REF!</definedName>
    <definedName name="__bookmark_6335">#REF!</definedName>
    <definedName name="__bookmark_6336">#REF!</definedName>
    <definedName name="__bookmark_6337">#REF!</definedName>
    <definedName name="__bookmark_6338">#REF!</definedName>
    <definedName name="__bookmark_6339">#REF!</definedName>
    <definedName name="__bookmark_634">#REF!</definedName>
    <definedName name="__bookmark_6340">#REF!</definedName>
    <definedName name="__bookmark_6341">#REF!</definedName>
    <definedName name="__bookmark_6342">#REF!</definedName>
    <definedName name="__bookmark_6343">#REF!</definedName>
    <definedName name="__bookmark_6344">#REF!</definedName>
    <definedName name="__bookmark_6345">#REF!</definedName>
    <definedName name="__bookmark_6346">#REF!</definedName>
    <definedName name="__bookmark_6347">#REF!</definedName>
    <definedName name="__bookmark_6348">#REF!</definedName>
    <definedName name="__bookmark_6349">#REF!</definedName>
    <definedName name="__bookmark_635">#REF!</definedName>
    <definedName name="__bookmark_6350">#REF!</definedName>
    <definedName name="__bookmark_6351">#REF!</definedName>
    <definedName name="__bookmark_6352">#REF!</definedName>
    <definedName name="__bookmark_6353">#REF!</definedName>
    <definedName name="__bookmark_6354">#REF!</definedName>
    <definedName name="__bookmark_6355">#REF!</definedName>
    <definedName name="__bookmark_6356">#REF!</definedName>
    <definedName name="__bookmark_6357">#REF!</definedName>
    <definedName name="__bookmark_6358">#REF!</definedName>
    <definedName name="__bookmark_6359">#REF!</definedName>
    <definedName name="__bookmark_636">#REF!</definedName>
    <definedName name="__bookmark_6360">#REF!</definedName>
    <definedName name="__bookmark_6361">#REF!</definedName>
    <definedName name="__bookmark_6362">#REF!</definedName>
    <definedName name="__bookmark_6363">#REF!</definedName>
    <definedName name="__bookmark_6364">#REF!</definedName>
    <definedName name="__bookmark_6365">#REF!</definedName>
    <definedName name="__bookmark_6366">#REF!</definedName>
    <definedName name="__bookmark_6367">#REF!</definedName>
    <definedName name="__bookmark_6368">#REF!</definedName>
    <definedName name="__bookmark_6369">#REF!</definedName>
    <definedName name="__bookmark_637">#REF!</definedName>
    <definedName name="__bookmark_6370">#REF!</definedName>
    <definedName name="__bookmark_6371">#REF!</definedName>
    <definedName name="__bookmark_6372">#REF!</definedName>
    <definedName name="__bookmark_6373">#REF!</definedName>
    <definedName name="__bookmark_6374">#REF!</definedName>
    <definedName name="__bookmark_6375">#REF!</definedName>
    <definedName name="__bookmark_6376">#REF!</definedName>
    <definedName name="__bookmark_6377">#REF!</definedName>
    <definedName name="__bookmark_6378">#REF!</definedName>
    <definedName name="__bookmark_6379">#REF!</definedName>
    <definedName name="__bookmark_638">#REF!</definedName>
    <definedName name="__bookmark_6380">#REF!</definedName>
    <definedName name="__bookmark_6381">#REF!</definedName>
    <definedName name="__bookmark_6382">#REF!</definedName>
    <definedName name="__bookmark_6383">#REF!</definedName>
    <definedName name="__bookmark_6384">#REF!</definedName>
    <definedName name="__bookmark_6385">#REF!</definedName>
    <definedName name="__bookmark_6386">#REF!</definedName>
    <definedName name="__bookmark_6387">#REF!</definedName>
    <definedName name="__bookmark_6388">#REF!</definedName>
    <definedName name="__bookmark_6389">#REF!</definedName>
    <definedName name="__bookmark_639">#REF!</definedName>
    <definedName name="__bookmark_6390">#REF!</definedName>
    <definedName name="__bookmark_6391">#REF!</definedName>
    <definedName name="__bookmark_6392">#REF!</definedName>
    <definedName name="__bookmark_6393">#REF!</definedName>
    <definedName name="__bookmark_6394">#REF!</definedName>
    <definedName name="__bookmark_6395">#REF!</definedName>
    <definedName name="__bookmark_6396">#REF!</definedName>
    <definedName name="__bookmark_6397">#REF!</definedName>
    <definedName name="__bookmark_6398">#REF!</definedName>
    <definedName name="__bookmark_6399">#REF!</definedName>
    <definedName name="__bookmark_64">#REF!</definedName>
    <definedName name="__bookmark_640">#REF!</definedName>
    <definedName name="__bookmark_6400">#REF!</definedName>
    <definedName name="__bookmark_6401">#REF!</definedName>
    <definedName name="__bookmark_6402">#REF!</definedName>
    <definedName name="__bookmark_6403">#REF!</definedName>
    <definedName name="__bookmark_6404">#REF!</definedName>
    <definedName name="__bookmark_6405">#REF!</definedName>
    <definedName name="__bookmark_6406">#REF!</definedName>
    <definedName name="__bookmark_6407">#REF!</definedName>
    <definedName name="__bookmark_6408">#REF!</definedName>
    <definedName name="__bookmark_6409">#REF!</definedName>
    <definedName name="__bookmark_641">#REF!</definedName>
    <definedName name="__bookmark_6410">#REF!</definedName>
    <definedName name="__bookmark_6411">#REF!</definedName>
    <definedName name="__bookmark_6412">#REF!</definedName>
    <definedName name="__bookmark_6413">#REF!</definedName>
    <definedName name="__bookmark_6414">#REF!</definedName>
    <definedName name="__bookmark_6415">#REF!</definedName>
    <definedName name="__bookmark_6416">#REF!</definedName>
    <definedName name="__bookmark_6417">#REF!</definedName>
    <definedName name="__bookmark_6418">#REF!</definedName>
    <definedName name="__bookmark_6419">#REF!</definedName>
    <definedName name="__bookmark_642">#REF!</definedName>
    <definedName name="__bookmark_6420">#REF!</definedName>
    <definedName name="__bookmark_6421">#REF!</definedName>
    <definedName name="__bookmark_6422">#REF!</definedName>
    <definedName name="__bookmark_6423">#REF!</definedName>
    <definedName name="__bookmark_6424">#REF!</definedName>
    <definedName name="__bookmark_6425">#REF!</definedName>
    <definedName name="__bookmark_6426">#REF!</definedName>
    <definedName name="__bookmark_6427">#REF!</definedName>
    <definedName name="__bookmark_6428">#REF!</definedName>
    <definedName name="__bookmark_6429">#REF!</definedName>
    <definedName name="__bookmark_643">#REF!</definedName>
    <definedName name="__bookmark_6430">#REF!</definedName>
    <definedName name="__bookmark_6431">#REF!</definedName>
    <definedName name="__bookmark_6432">#REF!</definedName>
    <definedName name="__bookmark_6433">#REF!</definedName>
    <definedName name="__bookmark_6434">#REF!</definedName>
    <definedName name="__bookmark_6435">#REF!</definedName>
    <definedName name="__bookmark_6436">#REF!</definedName>
    <definedName name="__bookmark_6437">#REF!</definedName>
    <definedName name="__bookmark_6438">#REF!</definedName>
    <definedName name="__bookmark_6439">#REF!</definedName>
    <definedName name="__bookmark_644">#REF!</definedName>
    <definedName name="__bookmark_6440">#REF!</definedName>
    <definedName name="__bookmark_6441">#REF!</definedName>
    <definedName name="__bookmark_6442">#REF!</definedName>
    <definedName name="__bookmark_6443">#REF!</definedName>
    <definedName name="__bookmark_6444">#REF!</definedName>
    <definedName name="__bookmark_6445">#REF!</definedName>
    <definedName name="__bookmark_6446">#REF!</definedName>
    <definedName name="__bookmark_6447">#REF!</definedName>
    <definedName name="__bookmark_6448">#REF!</definedName>
    <definedName name="__bookmark_6449">#REF!</definedName>
    <definedName name="__bookmark_645">#REF!</definedName>
    <definedName name="__bookmark_6450">#REF!</definedName>
    <definedName name="__bookmark_6451">#REF!</definedName>
    <definedName name="__bookmark_6452">#REF!</definedName>
    <definedName name="__bookmark_6453">#REF!</definedName>
    <definedName name="__bookmark_6454">#REF!</definedName>
    <definedName name="__bookmark_6455">#REF!</definedName>
    <definedName name="__bookmark_6456">#REF!</definedName>
    <definedName name="__bookmark_6457">#REF!</definedName>
    <definedName name="__bookmark_6458">#REF!</definedName>
    <definedName name="__bookmark_6459">#REF!</definedName>
    <definedName name="__bookmark_646">#REF!</definedName>
    <definedName name="__bookmark_6460">#REF!</definedName>
    <definedName name="__bookmark_6461">#REF!</definedName>
    <definedName name="__bookmark_6462">#REF!</definedName>
    <definedName name="__bookmark_6463">#REF!</definedName>
    <definedName name="__bookmark_6464">#REF!</definedName>
    <definedName name="__bookmark_6465">#REF!</definedName>
    <definedName name="__bookmark_6466">#REF!</definedName>
    <definedName name="__bookmark_6467">#REF!</definedName>
    <definedName name="__bookmark_6468">#REF!</definedName>
    <definedName name="__bookmark_6469">#REF!</definedName>
    <definedName name="__bookmark_647">#REF!</definedName>
    <definedName name="__bookmark_6470">#REF!</definedName>
    <definedName name="__bookmark_6471">#REF!</definedName>
    <definedName name="__bookmark_6472">#REF!</definedName>
    <definedName name="__bookmark_6473">#REF!</definedName>
    <definedName name="__bookmark_6474">#REF!</definedName>
    <definedName name="__bookmark_6475">#REF!</definedName>
    <definedName name="__bookmark_6476">#REF!</definedName>
    <definedName name="__bookmark_6477">#REF!</definedName>
    <definedName name="__bookmark_6478">#REF!</definedName>
    <definedName name="__bookmark_6479">#REF!</definedName>
    <definedName name="__bookmark_648">#REF!</definedName>
    <definedName name="__bookmark_6480">#REF!</definedName>
    <definedName name="__bookmark_6481">#REF!</definedName>
    <definedName name="__bookmark_6482">#REF!</definedName>
    <definedName name="__bookmark_6483">#REF!</definedName>
    <definedName name="__bookmark_6484">#REF!</definedName>
    <definedName name="__bookmark_6485">#REF!</definedName>
    <definedName name="__bookmark_6486">#REF!</definedName>
    <definedName name="__bookmark_6487">#REF!</definedName>
    <definedName name="__bookmark_6488">#REF!</definedName>
    <definedName name="__bookmark_6489">#REF!</definedName>
    <definedName name="__bookmark_649">#REF!</definedName>
    <definedName name="__bookmark_6490">#REF!</definedName>
    <definedName name="__bookmark_6491">#REF!</definedName>
    <definedName name="__bookmark_6492">#REF!</definedName>
    <definedName name="__bookmark_6493">#REF!</definedName>
    <definedName name="__bookmark_6494">#REF!</definedName>
    <definedName name="__bookmark_6495">#REF!</definedName>
    <definedName name="__bookmark_6496">#REF!</definedName>
    <definedName name="__bookmark_6497">#REF!</definedName>
    <definedName name="__bookmark_6498">#REF!</definedName>
    <definedName name="__bookmark_6499">#REF!</definedName>
    <definedName name="__bookmark_65">#REF!</definedName>
    <definedName name="__bookmark_650">#REF!</definedName>
    <definedName name="__bookmark_6500">#REF!</definedName>
    <definedName name="__bookmark_6501">#REF!</definedName>
    <definedName name="__bookmark_6502">#REF!</definedName>
    <definedName name="__bookmark_6503">#REF!</definedName>
    <definedName name="__bookmark_6504">#REF!</definedName>
    <definedName name="__bookmark_6505">#REF!</definedName>
    <definedName name="__bookmark_6506">#REF!</definedName>
    <definedName name="__bookmark_6507">#REF!</definedName>
    <definedName name="__bookmark_6508">#REF!</definedName>
    <definedName name="__bookmark_6509">#REF!</definedName>
    <definedName name="__bookmark_651">#REF!</definedName>
    <definedName name="__bookmark_6510">#REF!</definedName>
    <definedName name="__bookmark_6511">#REF!</definedName>
    <definedName name="__bookmark_6512">#REF!</definedName>
    <definedName name="__bookmark_6513">#REF!</definedName>
    <definedName name="__bookmark_6514">#REF!</definedName>
    <definedName name="__bookmark_6515">#REF!</definedName>
    <definedName name="__bookmark_6516">#REF!</definedName>
    <definedName name="__bookmark_6517">#REF!</definedName>
    <definedName name="__bookmark_6518">#REF!</definedName>
    <definedName name="__bookmark_6519">#REF!</definedName>
    <definedName name="__bookmark_652">#REF!</definedName>
    <definedName name="__bookmark_6520">#REF!</definedName>
    <definedName name="__bookmark_6521">#REF!</definedName>
    <definedName name="__bookmark_6522">#REF!</definedName>
    <definedName name="__bookmark_6523">#REF!</definedName>
    <definedName name="__bookmark_6524">#REF!</definedName>
    <definedName name="__bookmark_6525">#REF!</definedName>
    <definedName name="__bookmark_6526">#REF!</definedName>
    <definedName name="__bookmark_6527">#REF!</definedName>
    <definedName name="__bookmark_6528">#REF!</definedName>
    <definedName name="__bookmark_6529">#REF!</definedName>
    <definedName name="__bookmark_653">#REF!</definedName>
    <definedName name="__bookmark_6530">#REF!</definedName>
    <definedName name="__bookmark_6531">#REF!</definedName>
    <definedName name="__bookmark_6532">#REF!</definedName>
    <definedName name="__bookmark_6533">#REF!</definedName>
    <definedName name="__bookmark_6534">#REF!</definedName>
    <definedName name="__bookmark_6535">#REF!</definedName>
    <definedName name="__bookmark_6536">#REF!</definedName>
    <definedName name="__bookmark_6537">#REF!</definedName>
    <definedName name="__bookmark_6538">#REF!</definedName>
    <definedName name="__bookmark_6539">#REF!</definedName>
    <definedName name="__bookmark_654">#REF!</definedName>
    <definedName name="__bookmark_6540">#REF!</definedName>
    <definedName name="__bookmark_6541">#REF!</definedName>
    <definedName name="__bookmark_6542">#REF!</definedName>
    <definedName name="__bookmark_6543">#REF!</definedName>
    <definedName name="__bookmark_6544">#REF!</definedName>
    <definedName name="__bookmark_6545">#REF!</definedName>
    <definedName name="__bookmark_6546">#REF!</definedName>
    <definedName name="__bookmark_6547">#REF!</definedName>
    <definedName name="__bookmark_6548">#REF!</definedName>
    <definedName name="__bookmark_6549">#REF!</definedName>
    <definedName name="__bookmark_655">#REF!</definedName>
    <definedName name="__bookmark_6550">#REF!</definedName>
    <definedName name="__bookmark_6551">#REF!</definedName>
    <definedName name="__bookmark_6552">#REF!</definedName>
    <definedName name="__bookmark_6553">#REF!</definedName>
    <definedName name="__bookmark_6554">#REF!</definedName>
    <definedName name="__bookmark_6555">#REF!</definedName>
    <definedName name="__bookmark_6556">#REF!</definedName>
    <definedName name="__bookmark_6557">#REF!</definedName>
    <definedName name="__bookmark_6558">#REF!</definedName>
    <definedName name="__bookmark_6559">#REF!</definedName>
    <definedName name="__bookmark_656">#REF!</definedName>
    <definedName name="__bookmark_6560">#REF!</definedName>
    <definedName name="__bookmark_6561">#REF!</definedName>
    <definedName name="__bookmark_6562">#REF!</definedName>
    <definedName name="__bookmark_6563">#REF!</definedName>
    <definedName name="__bookmark_6564">#REF!</definedName>
    <definedName name="__bookmark_6565">#REF!</definedName>
    <definedName name="__bookmark_6566">#REF!</definedName>
    <definedName name="__bookmark_6567">#REF!</definedName>
    <definedName name="__bookmark_6568">#REF!</definedName>
    <definedName name="__bookmark_6569">#REF!</definedName>
    <definedName name="__bookmark_657">#REF!</definedName>
    <definedName name="__bookmark_6570">#REF!</definedName>
    <definedName name="__bookmark_6571">#REF!</definedName>
    <definedName name="__bookmark_6572">#REF!</definedName>
    <definedName name="__bookmark_6573">#REF!</definedName>
    <definedName name="__bookmark_6574">#REF!</definedName>
    <definedName name="__bookmark_6575">#REF!</definedName>
    <definedName name="__bookmark_6576">#REF!</definedName>
    <definedName name="__bookmark_6577">#REF!</definedName>
    <definedName name="__bookmark_6578">#REF!</definedName>
    <definedName name="__bookmark_6579">#REF!</definedName>
    <definedName name="__bookmark_658">#REF!</definedName>
    <definedName name="__bookmark_6580">#REF!</definedName>
    <definedName name="__bookmark_6581">#REF!</definedName>
    <definedName name="__bookmark_6582">#REF!</definedName>
    <definedName name="__bookmark_6583">#REF!</definedName>
    <definedName name="__bookmark_6584">#REF!</definedName>
    <definedName name="__bookmark_6585">#REF!</definedName>
    <definedName name="__bookmark_6586">#REF!</definedName>
    <definedName name="__bookmark_6587">#REF!</definedName>
    <definedName name="__bookmark_6588">#REF!</definedName>
    <definedName name="__bookmark_6589">#REF!</definedName>
    <definedName name="__bookmark_659">#REF!</definedName>
    <definedName name="__bookmark_6590">#REF!</definedName>
    <definedName name="__bookmark_6591">#REF!</definedName>
    <definedName name="__bookmark_6592">#REF!</definedName>
    <definedName name="__bookmark_6593">#REF!</definedName>
    <definedName name="__bookmark_6594">#REF!</definedName>
    <definedName name="__bookmark_6595">#REF!</definedName>
    <definedName name="__bookmark_6596">#REF!</definedName>
    <definedName name="__bookmark_6597">#REF!</definedName>
    <definedName name="__bookmark_6598">#REF!</definedName>
    <definedName name="__bookmark_6599">#REF!</definedName>
    <definedName name="__bookmark_66">#REF!</definedName>
    <definedName name="__bookmark_660">#REF!</definedName>
    <definedName name="__bookmark_6600">#REF!</definedName>
    <definedName name="__bookmark_6601">#REF!</definedName>
    <definedName name="__bookmark_6602">#REF!</definedName>
    <definedName name="__bookmark_6603">#REF!</definedName>
    <definedName name="__bookmark_6604">#REF!</definedName>
    <definedName name="__bookmark_6605">#REF!</definedName>
    <definedName name="__bookmark_6606">#REF!</definedName>
    <definedName name="__bookmark_6607">#REF!</definedName>
    <definedName name="__bookmark_6608">#REF!</definedName>
    <definedName name="__bookmark_6609">#REF!</definedName>
    <definedName name="__bookmark_661">#REF!</definedName>
    <definedName name="__bookmark_6610">#REF!</definedName>
    <definedName name="__bookmark_6611">#REF!</definedName>
    <definedName name="__bookmark_6612">#REF!</definedName>
    <definedName name="__bookmark_6613">#REF!</definedName>
    <definedName name="__bookmark_6614">#REF!</definedName>
    <definedName name="__bookmark_6615">#REF!</definedName>
    <definedName name="__bookmark_6616">#REF!</definedName>
    <definedName name="__bookmark_6617">#REF!</definedName>
    <definedName name="__bookmark_6618">#REF!</definedName>
    <definedName name="__bookmark_6619">#REF!</definedName>
    <definedName name="__bookmark_662">#REF!</definedName>
    <definedName name="__bookmark_6620">#REF!</definedName>
    <definedName name="__bookmark_6621">#REF!</definedName>
    <definedName name="__bookmark_6622">#REF!</definedName>
    <definedName name="__bookmark_6623">#REF!</definedName>
    <definedName name="__bookmark_6624">#REF!</definedName>
    <definedName name="__bookmark_6625">#REF!</definedName>
    <definedName name="__bookmark_6626">#REF!</definedName>
    <definedName name="__bookmark_6627">#REF!</definedName>
    <definedName name="__bookmark_6628">#REF!</definedName>
    <definedName name="__bookmark_6629">#REF!</definedName>
    <definedName name="__bookmark_663">#REF!</definedName>
    <definedName name="__bookmark_6630">#REF!</definedName>
    <definedName name="__bookmark_6631">#REF!</definedName>
    <definedName name="__bookmark_6632">#REF!</definedName>
    <definedName name="__bookmark_6633">#REF!</definedName>
    <definedName name="__bookmark_6634">#REF!</definedName>
    <definedName name="__bookmark_6635">#REF!</definedName>
    <definedName name="__bookmark_6636">#REF!</definedName>
    <definedName name="__bookmark_6637">#REF!</definedName>
    <definedName name="__bookmark_6638">#REF!</definedName>
    <definedName name="__bookmark_6639">#REF!</definedName>
    <definedName name="__bookmark_664">#REF!</definedName>
    <definedName name="__bookmark_6640">#REF!</definedName>
    <definedName name="__bookmark_6641">#REF!</definedName>
    <definedName name="__bookmark_6642">#REF!</definedName>
    <definedName name="__bookmark_6643">#REF!</definedName>
    <definedName name="__bookmark_6644">#REF!</definedName>
    <definedName name="__bookmark_6645">#REF!</definedName>
    <definedName name="__bookmark_6646">#REF!</definedName>
    <definedName name="__bookmark_6647">#REF!</definedName>
    <definedName name="__bookmark_6648">#REF!</definedName>
    <definedName name="__bookmark_6649">#REF!</definedName>
    <definedName name="__bookmark_665">#REF!</definedName>
    <definedName name="__bookmark_6650">#REF!</definedName>
    <definedName name="__bookmark_6651">#REF!</definedName>
    <definedName name="__bookmark_6652">#REF!</definedName>
    <definedName name="__bookmark_6653">#REF!</definedName>
    <definedName name="__bookmark_6654">#REF!</definedName>
    <definedName name="__bookmark_6655">#REF!</definedName>
    <definedName name="__bookmark_6656">#REF!</definedName>
    <definedName name="__bookmark_6657">#REF!</definedName>
    <definedName name="__bookmark_6658">#REF!</definedName>
    <definedName name="__bookmark_6659">#REF!</definedName>
    <definedName name="__bookmark_666">#REF!</definedName>
    <definedName name="__bookmark_6660">#REF!</definedName>
    <definedName name="__bookmark_6661">#REF!</definedName>
    <definedName name="__bookmark_6662">#REF!</definedName>
    <definedName name="__bookmark_6663">#REF!</definedName>
    <definedName name="__bookmark_6664">#REF!</definedName>
    <definedName name="__bookmark_6665">#REF!</definedName>
    <definedName name="__bookmark_6666">#REF!</definedName>
    <definedName name="__bookmark_6667">#REF!</definedName>
    <definedName name="__bookmark_6668">#REF!</definedName>
    <definedName name="__bookmark_6669">#REF!</definedName>
    <definedName name="__bookmark_667">#REF!</definedName>
    <definedName name="__bookmark_6670">#REF!</definedName>
    <definedName name="__bookmark_6671">#REF!</definedName>
    <definedName name="__bookmark_6672">#REF!</definedName>
    <definedName name="__bookmark_6673">#REF!</definedName>
    <definedName name="__bookmark_6674">#REF!</definedName>
    <definedName name="__bookmark_6675">#REF!</definedName>
    <definedName name="__bookmark_6676">#REF!</definedName>
    <definedName name="__bookmark_6677">#REF!</definedName>
    <definedName name="__bookmark_6678">#REF!</definedName>
    <definedName name="__bookmark_6679">#REF!</definedName>
    <definedName name="__bookmark_668">#REF!</definedName>
    <definedName name="__bookmark_6680">#REF!</definedName>
    <definedName name="__bookmark_6681">#REF!</definedName>
    <definedName name="__bookmark_6682">#REF!</definedName>
    <definedName name="__bookmark_6683">#REF!</definedName>
    <definedName name="__bookmark_6684">#REF!</definedName>
    <definedName name="__bookmark_6685">#REF!</definedName>
    <definedName name="__bookmark_6686">#REF!</definedName>
    <definedName name="__bookmark_6687">#REF!</definedName>
    <definedName name="__bookmark_6688">#REF!</definedName>
    <definedName name="__bookmark_6689">#REF!</definedName>
    <definedName name="__bookmark_669">#REF!</definedName>
    <definedName name="__bookmark_6690">#REF!</definedName>
    <definedName name="__bookmark_6691">#REF!</definedName>
    <definedName name="__bookmark_6692">#REF!</definedName>
    <definedName name="__bookmark_6693">#REF!</definedName>
    <definedName name="__bookmark_6694">#REF!</definedName>
    <definedName name="__bookmark_6695">#REF!</definedName>
    <definedName name="__bookmark_6696">#REF!</definedName>
    <definedName name="__bookmark_6697">#REF!</definedName>
    <definedName name="__bookmark_6698">#REF!</definedName>
    <definedName name="__bookmark_6699">#REF!</definedName>
    <definedName name="__bookmark_67">#REF!</definedName>
    <definedName name="__bookmark_670">#REF!</definedName>
    <definedName name="__bookmark_6700">#REF!</definedName>
    <definedName name="__bookmark_6701">#REF!</definedName>
    <definedName name="__bookmark_6702">#REF!</definedName>
    <definedName name="__bookmark_6703">#REF!</definedName>
    <definedName name="__bookmark_6704">#REF!</definedName>
    <definedName name="__bookmark_6705">#REF!</definedName>
    <definedName name="__bookmark_6706">#REF!</definedName>
    <definedName name="__bookmark_6707">#REF!</definedName>
    <definedName name="__bookmark_6708">#REF!</definedName>
    <definedName name="__bookmark_6709">#REF!</definedName>
    <definedName name="__bookmark_671">#REF!</definedName>
    <definedName name="__bookmark_6710">#REF!</definedName>
    <definedName name="__bookmark_6711">#REF!</definedName>
    <definedName name="__bookmark_6712">#REF!</definedName>
    <definedName name="__bookmark_6713">#REF!</definedName>
    <definedName name="__bookmark_6714">#REF!</definedName>
    <definedName name="__bookmark_6715">#REF!</definedName>
    <definedName name="__bookmark_6716">#REF!</definedName>
    <definedName name="__bookmark_6717">#REF!</definedName>
    <definedName name="__bookmark_6718">#REF!</definedName>
    <definedName name="__bookmark_6719">#REF!</definedName>
    <definedName name="__bookmark_672">#REF!</definedName>
    <definedName name="__bookmark_6720">#REF!</definedName>
    <definedName name="__bookmark_6721">#REF!</definedName>
    <definedName name="__bookmark_6722">#REF!</definedName>
    <definedName name="__bookmark_6723">#REF!</definedName>
    <definedName name="__bookmark_6724">#REF!</definedName>
    <definedName name="__bookmark_6725">#REF!</definedName>
    <definedName name="__bookmark_6726">#REF!</definedName>
    <definedName name="__bookmark_6727">#REF!</definedName>
    <definedName name="__bookmark_6728">#REF!</definedName>
    <definedName name="__bookmark_6729">#REF!</definedName>
    <definedName name="__bookmark_673">#REF!</definedName>
    <definedName name="__bookmark_6730">#REF!</definedName>
    <definedName name="__bookmark_6731">#REF!</definedName>
    <definedName name="__bookmark_6732">#REF!</definedName>
    <definedName name="__bookmark_6733">#REF!</definedName>
    <definedName name="__bookmark_6734">#REF!</definedName>
    <definedName name="__bookmark_6735">#REF!</definedName>
    <definedName name="__bookmark_6736">#REF!</definedName>
    <definedName name="__bookmark_6737">#REF!</definedName>
    <definedName name="__bookmark_6738">#REF!</definedName>
    <definedName name="__bookmark_6739">#REF!</definedName>
    <definedName name="__bookmark_674">#REF!</definedName>
    <definedName name="__bookmark_6740">#REF!</definedName>
    <definedName name="__bookmark_6741">#REF!</definedName>
    <definedName name="__bookmark_6742">#REF!</definedName>
    <definedName name="__bookmark_6743">#REF!</definedName>
    <definedName name="__bookmark_6744">#REF!</definedName>
    <definedName name="__bookmark_6745">#REF!</definedName>
    <definedName name="__bookmark_6746">#REF!</definedName>
    <definedName name="__bookmark_6747">#REF!</definedName>
    <definedName name="__bookmark_6748">#REF!</definedName>
    <definedName name="__bookmark_6749">#REF!</definedName>
    <definedName name="__bookmark_675">#REF!</definedName>
    <definedName name="__bookmark_6750">#REF!</definedName>
    <definedName name="__bookmark_6751">#REF!</definedName>
    <definedName name="__bookmark_6752">#REF!</definedName>
    <definedName name="__bookmark_6753">#REF!</definedName>
    <definedName name="__bookmark_6754">#REF!</definedName>
    <definedName name="__bookmark_6755">#REF!</definedName>
    <definedName name="__bookmark_6756">#REF!</definedName>
    <definedName name="__bookmark_6757">#REF!</definedName>
    <definedName name="__bookmark_6758">#REF!</definedName>
    <definedName name="__bookmark_6759">#REF!</definedName>
    <definedName name="__bookmark_676">#REF!</definedName>
    <definedName name="__bookmark_6760">#REF!</definedName>
    <definedName name="__bookmark_6761">#REF!</definedName>
    <definedName name="__bookmark_6762">#REF!</definedName>
    <definedName name="__bookmark_6763">#REF!</definedName>
    <definedName name="__bookmark_6764">#REF!</definedName>
    <definedName name="__bookmark_6765">#REF!</definedName>
    <definedName name="__bookmark_6766">#REF!</definedName>
    <definedName name="__bookmark_6767">#REF!</definedName>
    <definedName name="__bookmark_6768">#REF!</definedName>
    <definedName name="__bookmark_6769">#REF!</definedName>
    <definedName name="__bookmark_677">#REF!</definedName>
    <definedName name="__bookmark_6770">#REF!</definedName>
    <definedName name="__bookmark_6771">#REF!</definedName>
    <definedName name="__bookmark_6772">#REF!</definedName>
    <definedName name="__bookmark_6773">#REF!</definedName>
    <definedName name="__bookmark_6774">#REF!</definedName>
    <definedName name="__bookmark_6775">#REF!</definedName>
    <definedName name="__bookmark_6776">#REF!</definedName>
    <definedName name="__bookmark_6777">#REF!</definedName>
    <definedName name="__bookmark_6778">#REF!</definedName>
    <definedName name="__bookmark_6779">#REF!</definedName>
    <definedName name="__bookmark_678">#REF!</definedName>
    <definedName name="__bookmark_6780">#REF!</definedName>
    <definedName name="__bookmark_6781">#REF!</definedName>
    <definedName name="__bookmark_6782">#REF!</definedName>
    <definedName name="__bookmark_6783">#REF!</definedName>
    <definedName name="__bookmark_6784">#REF!</definedName>
    <definedName name="__bookmark_6785">#REF!</definedName>
    <definedName name="__bookmark_6786">#REF!</definedName>
    <definedName name="__bookmark_6787">#REF!</definedName>
    <definedName name="__bookmark_6788">#REF!</definedName>
    <definedName name="__bookmark_6789">#REF!</definedName>
    <definedName name="__bookmark_679">#REF!</definedName>
    <definedName name="__bookmark_6790">#REF!</definedName>
    <definedName name="__bookmark_6791">#REF!</definedName>
    <definedName name="__bookmark_6792">#REF!</definedName>
    <definedName name="__bookmark_6793">#REF!</definedName>
    <definedName name="__bookmark_6794">#REF!</definedName>
    <definedName name="__bookmark_6795">#REF!</definedName>
    <definedName name="__bookmark_6796">#REF!</definedName>
    <definedName name="__bookmark_6797">#REF!</definedName>
    <definedName name="__bookmark_6798">#REF!</definedName>
    <definedName name="__bookmark_6799">#REF!</definedName>
    <definedName name="__bookmark_68">#REF!</definedName>
    <definedName name="__bookmark_680">#REF!</definedName>
    <definedName name="__bookmark_6800">#REF!</definedName>
    <definedName name="__bookmark_6801">#REF!</definedName>
    <definedName name="__bookmark_6802">#REF!</definedName>
    <definedName name="__bookmark_6803">#REF!</definedName>
    <definedName name="__bookmark_6804">#REF!</definedName>
    <definedName name="__bookmark_6805">#REF!</definedName>
    <definedName name="__bookmark_6806">#REF!</definedName>
    <definedName name="__bookmark_6807">#REF!</definedName>
    <definedName name="__bookmark_6808">#REF!</definedName>
    <definedName name="__bookmark_6809">#REF!</definedName>
    <definedName name="__bookmark_681">#REF!</definedName>
    <definedName name="__bookmark_6810">#REF!</definedName>
    <definedName name="__bookmark_6811">#REF!</definedName>
    <definedName name="__bookmark_6812">#REF!</definedName>
    <definedName name="__bookmark_6813">#REF!</definedName>
    <definedName name="__bookmark_6814">#REF!</definedName>
    <definedName name="__bookmark_6815">#REF!</definedName>
    <definedName name="__bookmark_6816">#REF!</definedName>
    <definedName name="__bookmark_6817">#REF!</definedName>
    <definedName name="__bookmark_6818">#REF!</definedName>
    <definedName name="__bookmark_6819">#REF!</definedName>
    <definedName name="__bookmark_682">#REF!</definedName>
    <definedName name="__bookmark_6820">#REF!</definedName>
    <definedName name="__bookmark_6821">#REF!</definedName>
    <definedName name="__bookmark_6822">#REF!</definedName>
    <definedName name="__bookmark_6823">#REF!</definedName>
    <definedName name="__bookmark_6824">#REF!</definedName>
    <definedName name="__bookmark_6825">#REF!</definedName>
    <definedName name="__bookmark_6826">#REF!</definedName>
    <definedName name="__bookmark_6827">#REF!</definedName>
    <definedName name="__bookmark_6828">#REF!</definedName>
    <definedName name="__bookmark_6829">#REF!</definedName>
    <definedName name="__bookmark_683">#REF!</definedName>
    <definedName name="__bookmark_6830">#REF!</definedName>
    <definedName name="__bookmark_6831">#REF!</definedName>
    <definedName name="__bookmark_6832">#REF!</definedName>
    <definedName name="__bookmark_6833">#REF!</definedName>
    <definedName name="__bookmark_6834">#REF!</definedName>
    <definedName name="__bookmark_6835">#REF!</definedName>
    <definedName name="__bookmark_6836">#REF!</definedName>
    <definedName name="__bookmark_6837">#REF!</definedName>
    <definedName name="__bookmark_6838">#REF!</definedName>
    <definedName name="__bookmark_6839">#REF!</definedName>
    <definedName name="__bookmark_684">#REF!</definedName>
    <definedName name="__bookmark_6840">#REF!</definedName>
    <definedName name="__bookmark_6841">#REF!</definedName>
    <definedName name="__bookmark_6842">#REF!</definedName>
    <definedName name="__bookmark_6843">#REF!</definedName>
    <definedName name="__bookmark_6844">#REF!</definedName>
    <definedName name="__bookmark_6845">#REF!</definedName>
    <definedName name="__bookmark_6846">#REF!</definedName>
    <definedName name="__bookmark_6847">#REF!</definedName>
    <definedName name="__bookmark_6848">#REF!</definedName>
    <definedName name="__bookmark_6849">#REF!</definedName>
    <definedName name="__bookmark_685">#REF!</definedName>
    <definedName name="__bookmark_6850">#REF!</definedName>
    <definedName name="__bookmark_6851">#REF!</definedName>
    <definedName name="__bookmark_6852">#REF!</definedName>
    <definedName name="__bookmark_6853">#REF!</definedName>
    <definedName name="__bookmark_6854">#REF!</definedName>
    <definedName name="__bookmark_6855">#REF!</definedName>
    <definedName name="__bookmark_6856">#REF!</definedName>
    <definedName name="__bookmark_6857">#REF!</definedName>
    <definedName name="__bookmark_6858">#REF!</definedName>
    <definedName name="__bookmark_6859">#REF!</definedName>
    <definedName name="__bookmark_686">#REF!</definedName>
    <definedName name="__bookmark_6860">#REF!</definedName>
    <definedName name="__bookmark_6861">#REF!</definedName>
    <definedName name="__bookmark_6862">#REF!</definedName>
    <definedName name="__bookmark_6863">#REF!</definedName>
    <definedName name="__bookmark_6864">#REF!</definedName>
    <definedName name="__bookmark_6865">#REF!</definedName>
    <definedName name="__bookmark_6866">#REF!</definedName>
    <definedName name="__bookmark_6867">#REF!</definedName>
    <definedName name="__bookmark_6868">#REF!</definedName>
    <definedName name="__bookmark_6869">#REF!</definedName>
    <definedName name="__bookmark_687">#REF!</definedName>
    <definedName name="__bookmark_6870">#REF!</definedName>
    <definedName name="__bookmark_6871">#REF!</definedName>
    <definedName name="__bookmark_6872">#REF!</definedName>
    <definedName name="__bookmark_6873">#REF!</definedName>
    <definedName name="__bookmark_6874">#REF!</definedName>
    <definedName name="__bookmark_6875">#REF!</definedName>
    <definedName name="__bookmark_6876">#REF!</definedName>
    <definedName name="__bookmark_6877">#REF!</definedName>
    <definedName name="__bookmark_6878">#REF!</definedName>
    <definedName name="__bookmark_6879">#REF!</definedName>
    <definedName name="__bookmark_688">#REF!</definedName>
    <definedName name="__bookmark_6880">#REF!</definedName>
    <definedName name="__bookmark_6881">#REF!</definedName>
    <definedName name="__bookmark_6882">#REF!</definedName>
    <definedName name="__bookmark_6883">#REF!</definedName>
    <definedName name="__bookmark_6884">#REF!</definedName>
    <definedName name="__bookmark_6885">#REF!</definedName>
    <definedName name="__bookmark_6886">#REF!</definedName>
    <definedName name="__bookmark_6887">#REF!</definedName>
    <definedName name="__bookmark_6888">#REF!</definedName>
    <definedName name="__bookmark_6889">#REF!</definedName>
    <definedName name="__bookmark_689">#REF!</definedName>
    <definedName name="__bookmark_6890">#REF!</definedName>
    <definedName name="__bookmark_6891">#REF!</definedName>
    <definedName name="__bookmark_6892">#REF!</definedName>
    <definedName name="__bookmark_6893">#REF!</definedName>
    <definedName name="__bookmark_6894">#REF!</definedName>
    <definedName name="__bookmark_6895">#REF!</definedName>
    <definedName name="__bookmark_6896">#REF!</definedName>
    <definedName name="__bookmark_6897">#REF!</definedName>
    <definedName name="__bookmark_6898">#REF!</definedName>
    <definedName name="__bookmark_6899">#REF!</definedName>
    <definedName name="__bookmark_69">#REF!</definedName>
    <definedName name="__bookmark_690">#REF!</definedName>
    <definedName name="__bookmark_6900">#REF!</definedName>
    <definedName name="__bookmark_6901">#REF!</definedName>
    <definedName name="__bookmark_6902">#REF!</definedName>
    <definedName name="__bookmark_6903">#REF!</definedName>
    <definedName name="__bookmark_6904">#REF!</definedName>
    <definedName name="__bookmark_6905">#REF!</definedName>
    <definedName name="__bookmark_6906">#REF!</definedName>
    <definedName name="__bookmark_6907">#REF!</definedName>
    <definedName name="__bookmark_6908">#REF!</definedName>
    <definedName name="__bookmark_6909">#REF!</definedName>
    <definedName name="__bookmark_691">#REF!</definedName>
    <definedName name="__bookmark_6910">#REF!</definedName>
    <definedName name="__bookmark_6911">#REF!</definedName>
    <definedName name="__bookmark_6912">#REF!</definedName>
    <definedName name="__bookmark_6913">#REF!</definedName>
    <definedName name="__bookmark_6914">#REF!</definedName>
    <definedName name="__bookmark_6915">#REF!</definedName>
    <definedName name="__bookmark_6916">#REF!</definedName>
    <definedName name="__bookmark_6917">#REF!</definedName>
    <definedName name="__bookmark_6918">#REF!</definedName>
    <definedName name="__bookmark_6919">#REF!</definedName>
    <definedName name="__bookmark_692">#REF!</definedName>
    <definedName name="__bookmark_6920">#REF!</definedName>
    <definedName name="__bookmark_6921">#REF!</definedName>
    <definedName name="__bookmark_6922">#REF!</definedName>
    <definedName name="__bookmark_6923">#REF!</definedName>
    <definedName name="__bookmark_6924">#REF!</definedName>
    <definedName name="__bookmark_6925">#REF!</definedName>
    <definedName name="__bookmark_6926">#REF!</definedName>
    <definedName name="__bookmark_6927">#REF!</definedName>
    <definedName name="__bookmark_6928">#REF!</definedName>
    <definedName name="__bookmark_6929">#REF!</definedName>
    <definedName name="__bookmark_693">#REF!</definedName>
    <definedName name="__bookmark_6930">#REF!</definedName>
    <definedName name="__bookmark_6931">#REF!</definedName>
    <definedName name="__bookmark_6932">#REF!</definedName>
    <definedName name="__bookmark_6933">#REF!</definedName>
    <definedName name="__bookmark_6934">#REF!</definedName>
    <definedName name="__bookmark_6935">#REF!</definedName>
    <definedName name="__bookmark_6936">#REF!</definedName>
    <definedName name="__bookmark_6937">#REF!</definedName>
    <definedName name="__bookmark_6938">#REF!</definedName>
    <definedName name="__bookmark_6939">#REF!</definedName>
    <definedName name="__bookmark_694">#REF!</definedName>
    <definedName name="__bookmark_6940">#REF!</definedName>
    <definedName name="__bookmark_6941">#REF!</definedName>
    <definedName name="__bookmark_6942">#REF!</definedName>
    <definedName name="__bookmark_6943">#REF!</definedName>
    <definedName name="__bookmark_6944">#REF!</definedName>
    <definedName name="__bookmark_6945">#REF!</definedName>
    <definedName name="__bookmark_6946">#REF!</definedName>
    <definedName name="__bookmark_6947">#REF!</definedName>
    <definedName name="__bookmark_6948">#REF!</definedName>
    <definedName name="__bookmark_6949">#REF!</definedName>
    <definedName name="__bookmark_695">#REF!</definedName>
    <definedName name="__bookmark_6950">#REF!</definedName>
    <definedName name="__bookmark_6951">#REF!</definedName>
    <definedName name="__bookmark_6952">#REF!</definedName>
    <definedName name="__bookmark_6953">#REF!</definedName>
    <definedName name="__bookmark_6954">#REF!</definedName>
    <definedName name="__bookmark_6955">#REF!</definedName>
    <definedName name="__bookmark_6956">#REF!</definedName>
    <definedName name="__bookmark_6957">#REF!</definedName>
    <definedName name="__bookmark_6958">#REF!</definedName>
    <definedName name="__bookmark_6959">#REF!</definedName>
    <definedName name="__bookmark_696">#REF!</definedName>
    <definedName name="__bookmark_6960">#REF!</definedName>
    <definedName name="__bookmark_6961">#REF!</definedName>
    <definedName name="__bookmark_6962">#REF!</definedName>
    <definedName name="__bookmark_6963">#REF!</definedName>
    <definedName name="__bookmark_6964">#REF!</definedName>
    <definedName name="__bookmark_6965">#REF!</definedName>
    <definedName name="__bookmark_6966">#REF!</definedName>
    <definedName name="__bookmark_6967">#REF!</definedName>
    <definedName name="__bookmark_6968">#REF!</definedName>
    <definedName name="__bookmark_6969">#REF!</definedName>
    <definedName name="__bookmark_697">#REF!</definedName>
    <definedName name="__bookmark_6970">#REF!</definedName>
    <definedName name="__bookmark_6971">#REF!</definedName>
    <definedName name="__bookmark_6972">#REF!</definedName>
    <definedName name="__bookmark_6973">#REF!</definedName>
    <definedName name="__bookmark_6974">#REF!</definedName>
    <definedName name="__bookmark_6975">#REF!</definedName>
    <definedName name="__bookmark_6976">#REF!</definedName>
    <definedName name="__bookmark_6977">#REF!</definedName>
    <definedName name="__bookmark_6978">#REF!</definedName>
    <definedName name="__bookmark_6979">#REF!</definedName>
    <definedName name="__bookmark_698">#REF!</definedName>
    <definedName name="__bookmark_6980">#REF!</definedName>
    <definedName name="__bookmark_6981">#REF!</definedName>
    <definedName name="__bookmark_6982">#REF!</definedName>
    <definedName name="__bookmark_6983">#REF!</definedName>
    <definedName name="__bookmark_6984">#REF!</definedName>
    <definedName name="__bookmark_6985">#REF!</definedName>
    <definedName name="__bookmark_6986">#REF!</definedName>
    <definedName name="__bookmark_6987">#REF!</definedName>
    <definedName name="__bookmark_6988">#REF!</definedName>
    <definedName name="__bookmark_6989">#REF!</definedName>
    <definedName name="__bookmark_699">#REF!</definedName>
    <definedName name="__bookmark_6990">#REF!</definedName>
    <definedName name="__bookmark_6991">#REF!</definedName>
    <definedName name="__bookmark_6992">#REF!</definedName>
    <definedName name="__bookmark_6993">#REF!</definedName>
    <definedName name="__bookmark_6994">#REF!</definedName>
    <definedName name="__bookmark_6995">#REF!</definedName>
    <definedName name="__bookmark_6996">#REF!</definedName>
    <definedName name="__bookmark_6997">#REF!</definedName>
    <definedName name="__bookmark_6998">#REF!</definedName>
    <definedName name="__bookmark_6999">#REF!</definedName>
    <definedName name="__bookmark_7">#REF!</definedName>
    <definedName name="__bookmark_70">#REF!</definedName>
    <definedName name="__bookmark_700">#REF!</definedName>
    <definedName name="__bookmark_7000">#REF!</definedName>
    <definedName name="__bookmark_7001">#REF!</definedName>
    <definedName name="__bookmark_7002">#REF!</definedName>
    <definedName name="__bookmark_7003">#REF!</definedName>
    <definedName name="__bookmark_7004">#REF!</definedName>
    <definedName name="__bookmark_7005">#REF!</definedName>
    <definedName name="__bookmark_7006">#REF!</definedName>
    <definedName name="__bookmark_7007">#REF!</definedName>
    <definedName name="__bookmark_7008">#REF!</definedName>
    <definedName name="__bookmark_7009">#REF!</definedName>
    <definedName name="__bookmark_701">#REF!</definedName>
    <definedName name="__bookmark_7010">#REF!</definedName>
    <definedName name="__bookmark_7011">#REF!</definedName>
    <definedName name="__bookmark_7012">#REF!</definedName>
    <definedName name="__bookmark_7013">#REF!</definedName>
    <definedName name="__bookmark_7014">#REF!</definedName>
    <definedName name="__bookmark_7015">#REF!</definedName>
    <definedName name="__bookmark_7016">#REF!</definedName>
    <definedName name="__bookmark_7017">#REF!</definedName>
    <definedName name="__bookmark_7018">#REF!</definedName>
    <definedName name="__bookmark_7019">#REF!</definedName>
    <definedName name="__bookmark_702">#REF!</definedName>
    <definedName name="__bookmark_7020">#REF!</definedName>
    <definedName name="__bookmark_7021">#REF!</definedName>
    <definedName name="__bookmark_7022">#REF!</definedName>
    <definedName name="__bookmark_7023">#REF!</definedName>
    <definedName name="__bookmark_7024">#REF!</definedName>
    <definedName name="__bookmark_7025">#REF!</definedName>
    <definedName name="__bookmark_7026">#REF!</definedName>
    <definedName name="__bookmark_7027">#REF!</definedName>
    <definedName name="__bookmark_7028">#REF!</definedName>
    <definedName name="__bookmark_7029">#REF!</definedName>
    <definedName name="__bookmark_703">#REF!</definedName>
    <definedName name="__bookmark_7030">#REF!</definedName>
    <definedName name="__bookmark_7031">#REF!</definedName>
    <definedName name="__bookmark_7032">#REF!</definedName>
    <definedName name="__bookmark_7033">#REF!</definedName>
    <definedName name="__bookmark_7034">#REF!</definedName>
    <definedName name="__bookmark_7035">#REF!</definedName>
    <definedName name="__bookmark_7036">#REF!</definedName>
    <definedName name="__bookmark_7037">#REF!</definedName>
    <definedName name="__bookmark_7038">#REF!</definedName>
    <definedName name="__bookmark_7039">#REF!</definedName>
    <definedName name="__bookmark_704">#REF!</definedName>
    <definedName name="__bookmark_7040">#REF!</definedName>
    <definedName name="__bookmark_7041">#REF!</definedName>
    <definedName name="__bookmark_7042">#REF!</definedName>
    <definedName name="__bookmark_7043">#REF!</definedName>
    <definedName name="__bookmark_7044">#REF!</definedName>
    <definedName name="__bookmark_7045">#REF!</definedName>
    <definedName name="__bookmark_7046">#REF!</definedName>
    <definedName name="__bookmark_7047">#REF!</definedName>
    <definedName name="__bookmark_7048">#REF!</definedName>
    <definedName name="__bookmark_7049">#REF!</definedName>
    <definedName name="__bookmark_705">#REF!</definedName>
    <definedName name="__bookmark_7050">#REF!</definedName>
    <definedName name="__bookmark_7051">#REF!</definedName>
    <definedName name="__bookmark_7052">#REF!</definedName>
    <definedName name="__bookmark_7053">#REF!</definedName>
    <definedName name="__bookmark_7054">#REF!</definedName>
    <definedName name="__bookmark_7055">#REF!</definedName>
    <definedName name="__bookmark_7056">#REF!</definedName>
    <definedName name="__bookmark_7057">#REF!</definedName>
    <definedName name="__bookmark_7058">#REF!</definedName>
    <definedName name="__bookmark_7059">#REF!</definedName>
    <definedName name="__bookmark_706">#REF!</definedName>
    <definedName name="__bookmark_7060">#REF!</definedName>
    <definedName name="__bookmark_7061">#REF!</definedName>
    <definedName name="__bookmark_7062">#REF!</definedName>
    <definedName name="__bookmark_7063">#REF!</definedName>
    <definedName name="__bookmark_7064">#REF!</definedName>
    <definedName name="__bookmark_7065">#REF!</definedName>
    <definedName name="__bookmark_7066">#REF!</definedName>
    <definedName name="__bookmark_7067">#REF!</definedName>
    <definedName name="__bookmark_7068">#REF!</definedName>
    <definedName name="__bookmark_7069">#REF!</definedName>
    <definedName name="__bookmark_707">#REF!</definedName>
    <definedName name="__bookmark_7070">#REF!</definedName>
    <definedName name="__bookmark_7071">#REF!</definedName>
    <definedName name="__bookmark_7072">#REF!</definedName>
    <definedName name="__bookmark_7073">#REF!</definedName>
    <definedName name="__bookmark_7074">#REF!</definedName>
    <definedName name="__bookmark_7075">#REF!</definedName>
    <definedName name="__bookmark_7076">#REF!</definedName>
    <definedName name="__bookmark_7077">#REF!</definedName>
    <definedName name="__bookmark_7078">#REF!</definedName>
    <definedName name="__bookmark_7079">#REF!</definedName>
    <definedName name="__bookmark_708">#REF!</definedName>
    <definedName name="__bookmark_7080">#REF!</definedName>
    <definedName name="__bookmark_7081">#REF!</definedName>
    <definedName name="__bookmark_7082">#REF!</definedName>
    <definedName name="__bookmark_7083">#REF!</definedName>
    <definedName name="__bookmark_7084">#REF!</definedName>
    <definedName name="__bookmark_7085">#REF!</definedName>
    <definedName name="__bookmark_7086">#REF!</definedName>
    <definedName name="__bookmark_7087">#REF!</definedName>
    <definedName name="__bookmark_7088">#REF!</definedName>
    <definedName name="__bookmark_7089">#REF!</definedName>
    <definedName name="__bookmark_709">#REF!</definedName>
    <definedName name="__bookmark_7090">#REF!</definedName>
    <definedName name="__bookmark_7091">#REF!</definedName>
    <definedName name="__bookmark_7092">#REF!</definedName>
    <definedName name="__bookmark_7093">#REF!</definedName>
    <definedName name="__bookmark_7094">#REF!</definedName>
    <definedName name="__bookmark_7095">#REF!</definedName>
    <definedName name="__bookmark_7096">#REF!</definedName>
    <definedName name="__bookmark_7097">#REF!</definedName>
    <definedName name="__bookmark_7098">#REF!</definedName>
    <definedName name="__bookmark_7099">#REF!</definedName>
    <definedName name="__bookmark_71">#REF!</definedName>
    <definedName name="__bookmark_710">#REF!</definedName>
    <definedName name="__bookmark_7100">#REF!</definedName>
    <definedName name="__bookmark_7101">#REF!</definedName>
    <definedName name="__bookmark_7102">#REF!</definedName>
    <definedName name="__bookmark_7103">#REF!</definedName>
    <definedName name="__bookmark_7104">#REF!</definedName>
    <definedName name="__bookmark_7105">#REF!</definedName>
    <definedName name="__bookmark_7106">#REF!</definedName>
    <definedName name="__bookmark_7107">#REF!</definedName>
    <definedName name="__bookmark_7108">#REF!</definedName>
    <definedName name="__bookmark_7109">#REF!</definedName>
    <definedName name="__bookmark_711">#REF!</definedName>
    <definedName name="__bookmark_7110">#REF!</definedName>
    <definedName name="__bookmark_7111">#REF!</definedName>
    <definedName name="__bookmark_7112">#REF!</definedName>
    <definedName name="__bookmark_7113">#REF!</definedName>
    <definedName name="__bookmark_7114">#REF!</definedName>
    <definedName name="__bookmark_7115">#REF!</definedName>
    <definedName name="__bookmark_7116">#REF!</definedName>
    <definedName name="__bookmark_7117">#REF!</definedName>
    <definedName name="__bookmark_7118">#REF!</definedName>
    <definedName name="__bookmark_7119">#REF!</definedName>
    <definedName name="__bookmark_712">#REF!</definedName>
    <definedName name="__bookmark_7120">#REF!</definedName>
    <definedName name="__bookmark_7121">#REF!</definedName>
    <definedName name="__bookmark_7122">#REF!</definedName>
    <definedName name="__bookmark_7123">#REF!</definedName>
    <definedName name="__bookmark_7124">#REF!</definedName>
    <definedName name="__bookmark_7125">#REF!</definedName>
    <definedName name="__bookmark_7126">#REF!</definedName>
    <definedName name="__bookmark_7127">#REF!</definedName>
    <definedName name="__bookmark_7128">#REF!</definedName>
    <definedName name="__bookmark_7129">#REF!</definedName>
    <definedName name="__bookmark_713">#REF!</definedName>
    <definedName name="__bookmark_7130">#REF!</definedName>
    <definedName name="__bookmark_7131">#REF!</definedName>
    <definedName name="__bookmark_7132">#REF!</definedName>
    <definedName name="__bookmark_7133">#REF!</definedName>
    <definedName name="__bookmark_7134">#REF!</definedName>
    <definedName name="__bookmark_7135">#REF!</definedName>
    <definedName name="__bookmark_7136">#REF!</definedName>
    <definedName name="__bookmark_7137">#REF!</definedName>
    <definedName name="__bookmark_7138">#REF!</definedName>
    <definedName name="__bookmark_7139">#REF!</definedName>
    <definedName name="__bookmark_714">#REF!</definedName>
    <definedName name="__bookmark_7140">#REF!</definedName>
    <definedName name="__bookmark_7141">#REF!</definedName>
    <definedName name="__bookmark_7142">#REF!</definedName>
    <definedName name="__bookmark_7143">#REF!</definedName>
    <definedName name="__bookmark_7144">#REF!</definedName>
    <definedName name="__bookmark_7145">#REF!</definedName>
    <definedName name="__bookmark_7146">#REF!</definedName>
    <definedName name="__bookmark_7147">#REF!</definedName>
    <definedName name="__bookmark_7148">#REF!</definedName>
    <definedName name="__bookmark_7149">#REF!</definedName>
    <definedName name="__bookmark_715">#REF!</definedName>
    <definedName name="__bookmark_7150">#REF!</definedName>
    <definedName name="__bookmark_7151">#REF!</definedName>
    <definedName name="__bookmark_7152">#REF!</definedName>
    <definedName name="__bookmark_7153">#REF!</definedName>
    <definedName name="__bookmark_7154">#REF!</definedName>
    <definedName name="__bookmark_7155">#REF!</definedName>
    <definedName name="__bookmark_7156">#REF!</definedName>
    <definedName name="__bookmark_7157">#REF!</definedName>
    <definedName name="__bookmark_7158">#REF!</definedName>
    <definedName name="__bookmark_7159">#REF!</definedName>
    <definedName name="__bookmark_716">#REF!</definedName>
    <definedName name="__bookmark_7160">#REF!</definedName>
    <definedName name="__bookmark_7161">#REF!</definedName>
    <definedName name="__bookmark_7162">#REF!</definedName>
    <definedName name="__bookmark_7163">#REF!</definedName>
    <definedName name="__bookmark_7164">#REF!</definedName>
    <definedName name="__bookmark_7165">#REF!</definedName>
    <definedName name="__bookmark_7166">#REF!</definedName>
    <definedName name="__bookmark_7167">#REF!</definedName>
    <definedName name="__bookmark_7168">#REF!</definedName>
    <definedName name="__bookmark_7169">#REF!</definedName>
    <definedName name="__bookmark_717">#REF!</definedName>
    <definedName name="__bookmark_7170">#REF!</definedName>
    <definedName name="__bookmark_7171">#REF!</definedName>
    <definedName name="__bookmark_7172">#REF!</definedName>
    <definedName name="__bookmark_7173">#REF!</definedName>
    <definedName name="__bookmark_7174">#REF!</definedName>
    <definedName name="__bookmark_7175">#REF!</definedName>
    <definedName name="__bookmark_7176">#REF!</definedName>
    <definedName name="__bookmark_7177">#REF!</definedName>
    <definedName name="__bookmark_7178">#REF!</definedName>
    <definedName name="__bookmark_7179">#REF!</definedName>
    <definedName name="__bookmark_718">#REF!</definedName>
    <definedName name="__bookmark_7180">#REF!</definedName>
    <definedName name="__bookmark_7181">#REF!</definedName>
    <definedName name="__bookmark_7182">#REF!</definedName>
    <definedName name="__bookmark_7183">#REF!</definedName>
    <definedName name="__bookmark_7184">#REF!</definedName>
    <definedName name="__bookmark_7185">#REF!</definedName>
    <definedName name="__bookmark_7186">#REF!</definedName>
    <definedName name="__bookmark_7187">#REF!</definedName>
    <definedName name="__bookmark_7188">#REF!</definedName>
    <definedName name="__bookmark_7189">#REF!</definedName>
    <definedName name="__bookmark_719">#REF!</definedName>
    <definedName name="__bookmark_7190">#REF!</definedName>
    <definedName name="__bookmark_7191">#REF!</definedName>
    <definedName name="__bookmark_7192">#REF!</definedName>
    <definedName name="__bookmark_7193">#REF!</definedName>
    <definedName name="__bookmark_7194">#REF!</definedName>
    <definedName name="__bookmark_7195">#REF!</definedName>
    <definedName name="__bookmark_7196">#REF!</definedName>
    <definedName name="__bookmark_7197">#REF!</definedName>
    <definedName name="__bookmark_7198">#REF!</definedName>
    <definedName name="__bookmark_7199">#REF!</definedName>
    <definedName name="__bookmark_72">#REF!</definedName>
    <definedName name="__bookmark_720">#REF!</definedName>
    <definedName name="__bookmark_7200">#REF!</definedName>
    <definedName name="__bookmark_7201">#REF!</definedName>
    <definedName name="__bookmark_7202">#REF!</definedName>
    <definedName name="__bookmark_7203">#REF!</definedName>
    <definedName name="__bookmark_7204">#REF!</definedName>
    <definedName name="__bookmark_7205">#REF!</definedName>
    <definedName name="__bookmark_7206">#REF!</definedName>
    <definedName name="__bookmark_7207">#REF!</definedName>
    <definedName name="__bookmark_7208">#REF!</definedName>
    <definedName name="__bookmark_7209">#REF!</definedName>
    <definedName name="__bookmark_721">#REF!</definedName>
    <definedName name="__bookmark_7210">#REF!</definedName>
    <definedName name="__bookmark_7211">#REF!</definedName>
    <definedName name="__bookmark_7212">#REF!</definedName>
    <definedName name="__bookmark_7213">#REF!</definedName>
    <definedName name="__bookmark_7214">#REF!</definedName>
    <definedName name="__bookmark_7215">#REF!</definedName>
    <definedName name="__bookmark_7216">#REF!</definedName>
    <definedName name="__bookmark_7217">#REF!</definedName>
    <definedName name="__bookmark_7218">#REF!</definedName>
    <definedName name="__bookmark_7219">#REF!</definedName>
    <definedName name="__bookmark_722">#REF!</definedName>
    <definedName name="__bookmark_7220">#REF!</definedName>
    <definedName name="__bookmark_7221">#REF!</definedName>
    <definedName name="__bookmark_7222">#REF!</definedName>
    <definedName name="__bookmark_7223">#REF!</definedName>
    <definedName name="__bookmark_7224">#REF!</definedName>
    <definedName name="__bookmark_7225">#REF!</definedName>
    <definedName name="__bookmark_7226">#REF!</definedName>
    <definedName name="__bookmark_7227">#REF!</definedName>
    <definedName name="__bookmark_7228">#REF!</definedName>
    <definedName name="__bookmark_7229">#REF!</definedName>
    <definedName name="__bookmark_723">#REF!</definedName>
    <definedName name="__bookmark_7230">#REF!</definedName>
    <definedName name="__bookmark_7231">#REF!</definedName>
    <definedName name="__bookmark_7232">#REF!</definedName>
    <definedName name="__bookmark_7233">#REF!</definedName>
    <definedName name="__bookmark_7234">#REF!</definedName>
    <definedName name="__bookmark_7235">#REF!</definedName>
    <definedName name="__bookmark_7236">#REF!</definedName>
    <definedName name="__bookmark_7237">#REF!</definedName>
    <definedName name="__bookmark_7238">#REF!</definedName>
    <definedName name="__bookmark_7239">#REF!</definedName>
    <definedName name="__bookmark_724">#REF!</definedName>
    <definedName name="__bookmark_7240">#REF!</definedName>
    <definedName name="__bookmark_7241">#REF!</definedName>
    <definedName name="__bookmark_7242">#REF!</definedName>
    <definedName name="__bookmark_7243">#REF!</definedName>
    <definedName name="__bookmark_7244">#REF!</definedName>
    <definedName name="__bookmark_7245">#REF!</definedName>
    <definedName name="__bookmark_7246">#REF!</definedName>
    <definedName name="__bookmark_7247">#REF!</definedName>
    <definedName name="__bookmark_7248">#REF!</definedName>
    <definedName name="__bookmark_7249">#REF!</definedName>
    <definedName name="__bookmark_725">#REF!</definedName>
    <definedName name="__bookmark_7250">#REF!</definedName>
    <definedName name="__bookmark_7251">#REF!</definedName>
    <definedName name="__bookmark_7252">#REF!</definedName>
    <definedName name="__bookmark_7253">#REF!</definedName>
    <definedName name="__bookmark_7254">#REF!</definedName>
    <definedName name="__bookmark_7255">#REF!</definedName>
    <definedName name="__bookmark_7256">#REF!</definedName>
    <definedName name="__bookmark_7257">#REF!</definedName>
    <definedName name="__bookmark_7258">#REF!</definedName>
    <definedName name="__bookmark_7259">#REF!</definedName>
    <definedName name="__bookmark_726">#REF!</definedName>
    <definedName name="__bookmark_7260">#REF!</definedName>
    <definedName name="__bookmark_7261">#REF!</definedName>
    <definedName name="__bookmark_7262">#REF!</definedName>
    <definedName name="__bookmark_7263">#REF!</definedName>
    <definedName name="__bookmark_7264">#REF!</definedName>
    <definedName name="__bookmark_7265">#REF!</definedName>
    <definedName name="__bookmark_7266">#REF!</definedName>
    <definedName name="__bookmark_7267">#REF!</definedName>
    <definedName name="__bookmark_7268">#REF!</definedName>
    <definedName name="__bookmark_7269">#REF!</definedName>
    <definedName name="__bookmark_727">#REF!</definedName>
    <definedName name="__bookmark_7270">#REF!</definedName>
    <definedName name="__bookmark_7271">#REF!</definedName>
    <definedName name="__bookmark_7272">#REF!</definedName>
    <definedName name="__bookmark_7273">#REF!</definedName>
    <definedName name="__bookmark_7274">#REF!</definedName>
    <definedName name="__bookmark_7275">#REF!</definedName>
    <definedName name="__bookmark_7276">#REF!</definedName>
    <definedName name="__bookmark_7277">#REF!</definedName>
    <definedName name="__bookmark_7278">#REF!</definedName>
    <definedName name="__bookmark_7279">#REF!</definedName>
    <definedName name="__bookmark_728">#REF!</definedName>
    <definedName name="__bookmark_7280">#REF!</definedName>
    <definedName name="__bookmark_7281">#REF!</definedName>
    <definedName name="__bookmark_7282">#REF!</definedName>
    <definedName name="__bookmark_7283">#REF!</definedName>
    <definedName name="__bookmark_7284">#REF!</definedName>
    <definedName name="__bookmark_7285">#REF!</definedName>
    <definedName name="__bookmark_7286">#REF!</definedName>
    <definedName name="__bookmark_7287">#REF!</definedName>
    <definedName name="__bookmark_7288">#REF!</definedName>
    <definedName name="__bookmark_7289">#REF!</definedName>
    <definedName name="__bookmark_729">#REF!</definedName>
    <definedName name="__bookmark_7290">#REF!</definedName>
    <definedName name="__bookmark_7291">#REF!</definedName>
    <definedName name="__bookmark_7292">#REF!</definedName>
    <definedName name="__bookmark_7293">#REF!</definedName>
    <definedName name="__bookmark_7294">#REF!</definedName>
    <definedName name="__bookmark_7295">#REF!</definedName>
    <definedName name="__bookmark_7296">#REF!</definedName>
    <definedName name="__bookmark_7297">#REF!</definedName>
    <definedName name="__bookmark_7298">#REF!</definedName>
    <definedName name="__bookmark_7299">#REF!</definedName>
    <definedName name="__bookmark_73">#REF!</definedName>
    <definedName name="__bookmark_730">#REF!</definedName>
    <definedName name="__bookmark_7300">#REF!</definedName>
    <definedName name="__bookmark_7301">#REF!</definedName>
    <definedName name="__bookmark_7302">#REF!</definedName>
    <definedName name="__bookmark_7303">#REF!</definedName>
    <definedName name="__bookmark_7304">#REF!</definedName>
    <definedName name="__bookmark_7305">#REF!</definedName>
    <definedName name="__bookmark_7306">#REF!</definedName>
    <definedName name="__bookmark_7307">#REF!</definedName>
    <definedName name="__bookmark_7308">#REF!</definedName>
    <definedName name="__bookmark_7309">#REF!</definedName>
    <definedName name="__bookmark_731">#REF!</definedName>
    <definedName name="__bookmark_7310">#REF!</definedName>
    <definedName name="__bookmark_7311">#REF!</definedName>
    <definedName name="__bookmark_7312">#REF!</definedName>
    <definedName name="__bookmark_7313">#REF!</definedName>
    <definedName name="__bookmark_7314">#REF!</definedName>
    <definedName name="__bookmark_7315">#REF!</definedName>
    <definedName name="__bookmark_7316">#REF!</definedName>
    <definedName name="__bookmark_7317">#REF!</definedName>
    <definedName name="__bookmark_7318">#REF!</definedName>
    <definedName name="__bookmark_7319">#REF!</definedName>
    <definedName name="__bookmark_732">#REF!</definedName>
    <definedName name="__bookmark_7320">#REF!</definedName>
    <definedName name="__bookmark_7321">#REF!</definedName>
    <definedName name="__bookmark_7322">#REF!</definedName>
    <definedName name="__bookmark_7323">#REF!</definedName>
    <definedName name="__bookmark_7324">#REF!</definedName>
    <definedName name="__bookmark_7325">#REF!</definedName>
    <definedName name="__bookmark_7326">#REF!</definedName>
    <definedName name="__bookmark_7327">#REF!</definedName>
    <definedName name="__bookmark_7328">#REF!</definedName>
    <definedName name="__bookmark_7329">#REF!</definedName>
    <definedName name="__bookmark_733">#REF!</definedName>
    <definedName name="__bookmark_7330">#REF!</definedName>
    <definedName name="__bookmark_7331">#REF!</definedName>
    <definedName name="__bookmark_7332">#REF!</definedName>
    <definedName name="__bookmark_7333">#REF!</definedName>
    <definedName name="__bookmark_7334">#REF!</definedName>
    <definedName name="__bookmark_7335">#REF!</definedName>
    <definedName name="__bookmark_7336">#REF!</definedName>
    <definedName name="__bookmark_7337">#REF!</definedName>
    <definedName name="__bookmark_7338">#REF!</definedName>
    <definedName name="__bookmark_7339">#REF!</definedName>
    <definedName name="__bookmark_734">#REF!</definedName>
    <definedName name="__bookmark_7340">#REF!</definedName>
    <definedName name="__bookmark_7341">#REF!</definedName>
    <definedName name="__bookmark_7342">#REF!</definedName>
    <definedName name="__bookmark_7343">#REF!</definedName>
    <definedName name="__bookmark_7344">#REF!</definedName>
    <definedName name="__bookmark_7345">#REF!</definedName>
    <definedName name="__bookmark_7346">#REF!</definedName>
    <definedName name="__bookmark_7347">#REF!</definedName>
    <definedName name="__bookmark_7348">#REF!</definedName>
    <definedName name="__bookmark_7349">#REF!</definedName>
    <definedName name="__bookmark_735">#REF!</definedName>
    <definedName name="__bookmark_7350">#REF!</definedName>
    <definedName name="__bookmark_7351">#REF!</definedName>
    <definedName name="__bookmark_7352">#REF!</definedName>
    <definedName name="__bookmark_7353">#REF!</definedName>
    <definedName name="__bookmark_7354">#REF!</definedName>
    <definedName name="__bookmark_7355">#REF!</definedName>
    <definedName name="__bookmark_7356">#REF!</definedName>
    <definedName name="__bookmark_7357">#REF!</definedName>
    <definedName name="__bookmark_7358">#REF!</definedName>
    <definedName name="__bookmark_7359">#REF!</definedName>
    <definedName name="__bookmark_736">#REF!</definedName>
    <definedName name="__bookmark_7360">#REF!</definedName>
    <definedName name="__bookmark_7361">#REF!</definedName>
    <definedName name="__bookmark_7362">#REF!</definedName>
    <definedName name="__bookmark_7363">#REF!</definedName>
    <definedName name="__bookmark_7364">#REF!</definedName>
    <definedName name="__bookmark_7365">#REF!</definedName>
    <definedName name="__bookmark_7366">#REF!</definedName>
    <definedName name="__bookmark_7367">#REF!</definedName>
    <definedName name="__bookmark_7368">#REF!</definedName>
    <definedName name="__bookmark_7369">#REF!</definedName>
    <definedName name="__bookmark_737">#REF!</definedName>
    <definedName name="__bookmark_7370">#REF!</definedName>
    <definedName name="__bookmark_7371">#REF!</definedName>
    <definedName name="__bookmark_7372">#REF!</definedName>
    <definedName name="__bookmark_7373">#REF!</definedName>
    <definedName name="__bookmark_7374">#REF!</definedName>
    <definedName name="__bookmark_7375">#REF!</definedName>
    <definedName name="__bookmark_7376">#REF!</definedName>
    <definedName name="__bookmark_7377">#REF!</definedName>
    <definedName name="__bookmark_7378">#REF!</definedName>
    <definedName name="__bookmark_7379">#REF!</definedName>
    <definedName name="__bookmark_738">#REF!</definedName>
    <definedName name="__bookmark_7380">#REF!</definedName>
    <definedName name="__bookmark_7381">#REF!</definedName>
    <definedName name="__bookmark_7382">#REF!</definedName>
    <definedName name="__bookmark_7383">#REF!</definedName>
    <definedName name="__bookmark_7384">#REF!</definedName>
    <definedName name="__bookmark_7385">#REF!</definedName>
    <definedName name="__bookmark_7386">#REF!</definedName>
    <definedName name="__bookmark_7387">#REF!</definedName>
    <definedName name="__bookmark_7388">#REF!</definedName>
    <definedName name="__bookmark_7389">#REF!</definedName>
    <definedName name="__bookmark_739">#REF!</definedName>
    <definedName name="__bookmark_7390">#REF!</definedName>
    <definedName name="__bookmark_7391">#REF!</definedName>
    <definedName name="__bookmark_7392">#REF!</definedName>
    <definedName name="__bookmark_7393">#REF!</definedName>
    <definedName name="__bookmark_7394">#REF!</definedName>
    <definedName name="__bookmark_7395">#REF!</definedName>
    <definedName name="__bookmark_7396">#REF!</definedName>
    <definedName name="__bookmark_7397">#REF!</definedName>
    <definedName name="__bookmark_7398">#REF!</definedName>
    <definedName name="__bookmark_7399">#REF!</definedName>
    <definedName name="__bookmark_74">#REF!</definedName>
    <definedName name="__bookmark_740">#REF!</definedName>
    <definedName name="__bookmark_7400">#REF!</definedName>
    <definedName name="__bookmark_7401">#REF!</definedName>
    <definedName name="__bookmark_7402">#REF!</definedName>
    <definedName name="__bookmark_7403">#REF!</definedName>
    <definedName name="__bookmark_7404">#REF!</definedName>
    <definedName name="__bookmark_7405">#REF!</definedName>
    <definedName name="__bookmark_7406">#REF!</definedName>
    <definedName name="__bookmark_7407">#REF!</definedName>
    <definedName name="__bookmark_7408">#REF!</definedName>
    <definedName name="__bookmark_7409">#REF!</definedName>
    <definedName name="__bookmark_741">#REF!</definedName>
    <definedName name="__bookmark_7410">#REF!</definedName>
    <definedName name="__bookmark_7411">#REF!</definedName>
    <definedName name="__bookmark_7412">#REF!</definedName>
    <definedName name="__bookmark_7413">#REF!</definedName>
    <definedName name="__bookmark_7414">#REF!</definedName>
    <definedName name="__bookmark_7415">#REF!</definedName>
    <definedName name="__bookmark_7416">#REF!</definedName>
    <definedName name="__bookmark_7417">#REF!</definedName>
    <definedName name="__bookmark_7418">#REF!</definedName>
    <definedName name="__bookmark_7419">#REF!</definedName>
    <definedName name="__bookmark_742">#REF!</definedName>
    <definedName name="__bookmark_7420">#REF!</definedName>
    <definedName name="__bookmark_7421">#REF!</definedName>
    <definedName name="__bookmark_7422">#REF!</definedName>
    <definedName name="__bookmark_7423">#REF!</definedName>
    <definedName name="__bookmark_7424">#REF!</definedName>
    <definedName name="__bookmark_7425">#REF!</definedName>
    <definedName name="__bookmark_7426">#REF!</definedName>
    <definedName name="__bookmark_7427">#REF!</definedName>
    <definedName name="__bookmark_7428">#REF!</definedName>
    <definedName name="__bookmark_7429">#REF!</definedName>
    <definedName name="__bookmark_743">#REF!</definedName>
    <definedName name="__bookmark_7430">#REF!</definedName>
    <definedName name="__bookmark_7431">#REF!</definedName>
    <definedName name="__bookmark_7432">#REF!</definedName>
    <definedName name="__bookmark_7433">#REF!</definedName>
    <definedName name="__bookmark_7434">#REF!</definedName>
    <definedName name="__bookmark_7435">#REF!</definedName>
    <definedName name="__bookmark_7436">#REF!</definedName>
    <definedName name="__bookmark_7437">#REF!</definedName>
    <definedName name="__bookmark_7438">#REF!</definedName>
    <definedName name="__bookmark_7439">#REF!</definedName>
    <definedName name="__bookmark_744">#REF!</definedName>
    <definedName name="__bookmark_7440">#REF!</definedName>
    <definedName name="__bookmark_7441">#REF!</definedName>
    <definedName name="__bookmark_7442">#REF!</definedName>
    <definedName name="__bookmark_7443">#REF!</definedName>
    <definedName name="__bookmark_7444">#REF!</definedName>
    <definedName name="__bookmark_7445">#REF!</definedName>
    <definedName name="__bookmark_7446">#REF!</definedName>
    <definedName name="__bookmark_7447">#REF!</definedName>
    <definedName name="__bookmark_7448">#REF!</definedName>
    <definedName name="__bookmark_7449">#REF!</definedName>
    <definedName name="__bookmark_745">#REF!</definedName>
    <definedName name="__bookmark_7450">#REF!</definedName>
    <definedName name="__bookmark_7451">#REF!</definedName>
    <definedName name="__bookmark_7452">#REF!</definedName>
    <definedName name="__bookmark_7453">#REF!</definedName>
    <definedName name="__bookmark_7454">#REF!</definedName>
    <definedName name="__bookmark_7455">#REF!</definedName>
    <definedName name="__bookmark_7456">#REF!</definedName>
    <definedName name="__bookmark_7457">#REF!</definedName>
    <definedName name="__bookmark_7458">#REF!</definedName>
    <definedName name="__bookmark_7459">#REF!</definedName>
    <definedName name="__bookmark_746">#REF!</definedName>
    <definedName name="__bookmark_7460">#REF!</definedName>
    <definedName name="__bookmark_7461">#REF!</definedName>
    <definedName name="__bookmark_7462">#REF!</definedName>
    <definedName name="__bookmark_7463">#REF!</definedName>
    <definedName name="__bookmark_7464">#REF!</definedName>
    <definedName name="__bookmark_7465">#REF!</definedName>
    <definedName name="__bookmark_7466">#REF!</definedName>
    <definedName name="__bookmark_7467">#REF!</definedName>
    <definedName name="__bookmark_7468">#REF!</definedName>
    <definedName name="__bookmark_7469">#REF!</definedName>
    <definedName name="__bookmark_747">#REF!</definedName>
    <definedName name="__bookmark_7470">#REF!</definedName>
    <definedName name="__bookmark_7471">#REF!</definedName>
    <definedName name="__bookmark_7472">#REF!</definedName>
    <definedName name="__bookmark_7473">#REF!</definedName>
    <definedName name="__bookmark_7474">#REF!</definedName>
    <definedName name="__bookmark_7475">#REF!</definedName>
    <definedName name="__bookmark_7476">#REF!</definedName>
    <definedName name="__bookmark_7477">#REF!</definedName>
    <definedName name="__bookmark_7478">#REF!</definedName>
    <definedName name="__bookmark_7479">#REF!</definedName>
    <definedName name="__bookmark_748">#REF!</definedName>
    <definedName name="__bookmark_7480">#REF!</definedName>
    <definedName name="__bookmark_7481">#REF!</definedName>
    <definedName name="__bookmark_7482">#REF!</definedName>
    <definedName name="__bookmark_7483">#REF!</definedName>
    <definedName name="__bookmark_7484">#REF!</definedName>
    <definedName name="__bookmark_7485">#REF!</definedName>
    <definedName name="__bookmark_7486">#REF!</definedName>
    <definedName name="__bookmark_7487">#REF!</definedName>
    <definedName name="__bookmark_7488">#REF!</definedName>
    <definedName name="__bookmark_7489">#REF!</definedName>
    <definedName name="__bookmark_749">#REF!</definedName>
    <definedName name="__bookmark_7490">#REF!</definedName>
    <definedName name="__bookmark_7491">#REF!</definedName>
    <definedName name="__bookmark_7492">#REF!</definedName>
    <definedName name="__bookmark_7493">#REF!</definedName>
    <definedName name="__bookmark_7494">#REF!</definedName>
    <definedName name="__bookmark_7495">#REF!</definedName>
    <definedName name="__bookmark_7496">#REF!</definedName>
    <definedName name="__bookmark_7497">#REF!</definedName>
    <definedName name="__bookmark_7498">#REF!</definedName>
    <definedName name="__bookmark_7499">#REF!</definedName>
    <definedName name="__bookmark_75">#REF!</definedName>
    <definedName name="__bookmark_750">#REF!</definedName>
    <definedName name="__bookmark_7500">#REF!</definedName>
    <definedName name="__bookmark_7501">#REF!</definedName>
    <definedName name="__bookmark_7502">#REF!</definedName>
    <definedName name="__bookmark_7503">#REF!</definedName>
    <definedName name="__bookmark_7504">#REF!</definedName>
    <definedName name="__bookmark_7505">#REF!</definedName>
    <definedName name="__bookmark_7506">#REF!</definedName>
    <definedName name="__bookmark_7507">#REF!</definedName>
    <definedName name="__bookmark_7508">#REF!</definedName>
    <definedName name="__bookmark_7509">#REF!</definedName>
    <definedName name="__bookmark_751">#REF!</definedName>
    <definedName name="__bookmark_7510">#REF!</definedName>
    <definedName name="__bookmark_7511">#REF!</definedName>
    <definedName name="__bookmark_7512">#REF!</definedName>
    <definedName name="__bookmark_7513">#REF!</definedName>
    <definedName name="__bookmark_7514">#REF!</definedName>
    <definedName name="__bookmark_7515">#REF!</definedName>
    <definedName name="__bookmark_7516">#REF!</definedName>
    <definedName name="__bookmark_7517">#REF!</definedName>
    <definedName name="__bookmark_7518">#REF!</definedName>
    <definedName name="__bookmark_7519">#REF!</definedName>
    <definedName name="__bookmark_752">#REF!</definedName>
    <definedName name="__bookmark_7520">#REF!</definedName>
    <definedName name="__bookmark_7521">#REF!</definedName>
    <definedName name="__bookmark_7522">#REF!</definedName>
    <definedName name="__bookmark_7523">#REF!</definedName>
    <definedName name="__bookmark_7524">#REF!</definedName>
    <definedName name="__bookmark_7525">#REF!</definedName>
    <definedName name="__bookmark_7526">#REF!</definedName>
    <definedName name="__bookmark_7527">#REF!</definedName>
    <definedName name="__bookmark_7528">#REF!</definedName>
    <definedName name="__bookmark_7529">#REF!</definedName>
    <definedName name="__bookmark_753">#REF!</definedName>
    <definedName name="__bookmark_7530">#REF!</definedName>
    <definedName name="__bookmark_7531">#REF!</definedName>
    <definedName name="__bookmark_7532">#REF!</definedName>
    <definedName name="__bookmark_7533">#REF!</definedName>
    <definedName name="__bookmark_7534">#REF!</definedName>
    <definedName name="__bookmark_7535">#REF!</definedName>
    <definedName name="__bookmark_7536">#REF!</definedName>
    <definedName name="__bookmark_7537">#REF!</definedName>
    <definedName name="__bookmark_7538">#REF!</definedName>
    <definedName name="__bookmark_7539">#REF!</definedName>
    <definedName name="__bookmark_754">#REF!</definedName>
    <definedName name="__bookmark_7540">#REF!</definedName>
    <definedName name="__bookmark_7541">#REF!</definedName>
    <definedName name="__bookmark_7542">#REF!</definedName>
    <definedName name="__bookmark_7543">#REF!</definedName>
    <definedName name="__bookmark_7544">#REF!</definedName>
    <definedName name="__bookmark_7545">#REF!</definedName>
    <definedName name="__bookmark_7546">#REF!</definedName>
    <definedName name="__bookmark_7547">#REF!</definedName>
    <definedName name="__bookmark_7548">#REF!</definedName>
    <definedName name="__bookmark_7549">#REF!</definedName>
    <definedName name="__bookmark_755">#REF!</definedName>
    <definedName name="__bookmark_7550">#REF!</definedName>
    <definedName name="__bookmark_7551">#REF!</definedName>
    <definedName name="__bookmark_7552">#REF!</definedName>
    <definedName name="__bookmark_7553">#REF!</definedName>
    <definedName name="__bookmark_7554">#REF!</definedName>
    <definedName name="__bookmark_7555">#REF!</definedName>
    <definedName name="__bookmark_7556">#REF!</definedName>
    <definedName name="__bookmark_7557">#REF!</definedName>
    <definedName name="__bookmark_7558">#REF!</definedName>
    <definedName name="__bookmark_7559">#REF!</definedName>
    <definedName name="__bookmark_756">#REF!</definedName>
    <definedName name="__bookmark_7560">#REF!</definedName>
    <definedName name="__bookmark_7561">#REF!</definedName>
    <definedName name="__bookmark_7562">#REF!</definedName>
    <definedName name="__bookmark_7563">#REF!</definedName>
    <definedName name="__bookmark_7564">#REF!</definedName>
    <definedName name="__bookmark_7565">#REF!</definedName>
    <definedName name="__bookmark_7566">#REF!</definedName>
    <definedName name="__bookmark_7567">#REF!</definedName>
    <definedName name="__bookmark_7568">#REF!</definedName>
    <definedName name="__bookmark_7569">#REF!</definedName>
    <definedName name="__bookmark_757">#REF!</definedName>
    <definedName name="__bookmark_7570">#REF!</definedName>
    <definedName name="__bookmark_7571">#REF!</definedName>
    <definedName name="__bookmark_7572">#REF!</definedName>
    <definedName name="__bookmark_7573">#REF!</definedName>
    <definedName name="__bookmark_7574">#REF!</definedName>
    <definedName name="__bookmark_7575">#REF!</definedName>
    <definedName name="__bookmark_7576">#REF!</definedName>
    <definedName name="__bookmark_7577">#REF!</definedName>
    <definedName name="__bookmark_7578">#REF!</definedName>
    <definedName name="__bookmark_7579">#REF!</definedName>
    <definedName name="__bookmark_758">#REF!</definedName>
    <definedName name="__bookmark_7580">#REF!</definedName>
    <definedName name="__bookmark_7581">#REF!</definedName>
    <definedName name="__bookmark_7582">#REF!</definedName>
    <definedName name="__bookmark_7583">#REF!</definedName>
    <definedName name="__bookmark_7584">#REF!</definedName>
    <definedName name="__bookmark_7585">#REF!</definedName>
    <definedName name="__bookmark_7586">#REF!</definedName>
    <definedName name="__bookmark_7587">#REF!</definedName>
    <definedName name="__bookmark_7588">#REF!</definedName>
    <definedName name="__bookmark_7589">#REF!</definedName>
    <definedName name="__bookmark_759">#REF!</definedName>
    <definedName name="__bookmark_7590">#REF!</definedName>
    <definedName name="__bookmark_7591">#REF!</definedName>
    <definedName name="__bookmark_7592">#REF!</definedName>
    <definedName name="__bookmark_7593">#REF!</definedName>
    <definedName name="__bookmark_7594">#REF!</definedName>
    <definedName name="__bookmark_7595">#REF!</definedName>
    <definedName name="__bookmark_7596">#REF!</definedName>
    <definedName name="__bookmark_7597">#REF!</definedName>
    <definedName name="__bookmark_7598">#REF!</definedName>
    <definedName name="__bookmark_7599">#REF!</definedName>
    <definedName name="__bookmark_76">#REF!</definedName>
    <definedName name="__bookmark_760">#REF!</definedName>
    <definedName name="__bookmark_7600">#REF!</definedName>
    <definedName name="__bookmark_7601">#REF!</definedName>
    <definedName name="__bookmark_7602">#REF!</definedName>
    <definedName name="__bookmark_7603">#REF!</definedName>
    <definedName name="__bookmark_7604">#REF!</definedName>
    <definedName name="__bookmark_7605">#REF!</definedName>
    <definedName name="__bookmark_7606">#REF!</definedName>
    <definedName name="__bookmark_7607">#REF!</definedName>
    <definedName name="__bookmark_7608">#REF!</definedName>
    <definedName name="__bookmark_7609">#REF!</definedName>
    <definedName name="__bookmark_761">#REF!</definedName>
    <definedName name="__bookmark_7610">#REF!</definedName>
    <definedName name="__bookmark_7611">#REF!</definedName>
    <definedName name="__bookmark_7612">#REF!</definedName>
    <definedName name="__bookmark_7613">#REF!</definedName>
    <definedName name="__bookmark_7614">#REF!</definedName>
    <definedName name="__bookmark_7615">#REF!</definedName>
    <definedName name="__bookmark_7616">#REF!</definedName>
    <definedName name="__bookmark_7617">#REF!</definedName>
    <definedName name="__bookmark_7618">#REF!</definedName>
    <definedName name="__bookmark_7619">#REF!</definedName>
    <definedName name="__bookmark_762">#REF!</definedName>
    <definedName name="__bookmark_7620">#REF!</definedName>
    <definedName name="__bookmark_7621">#REF!</definedName>
    <definedName name="__bookmark_7622">#REF!</definedName>
    <definedName name="__bookmark_7623">#REF!</definedName>
    <definedName name="__bookmark_7624">#REF!</definedName>
    <definedName name="__bookmark_7625">#REF!</definedName>
    <definedName name="__bookmark_7626">#REF!</definedName>
    <definedName name="__bookmark_7627">#REF!</definedName>
    <definedName name="__bookmark_7628">#REF!</definedName>
    <definedName name="__bookmark_7629">#REF!</definedName>
    <definedName name="__bookmark_763">#REF!</definedName>
    <definedName name="__bookmark_7630">#REF!</definedName>
    <definedName name="__bookmark_7631">#REF!</definedName>
    <definedName name="__bookmark_7632">#REF!</definedName>
    <definedName name="__bookmark_7633">#REF!</definedName>
    <definedName name="__bookmark_7634">#REF!</definedName>
    <definedName name="__bookmark_7635">#REF!</definedName>
    <definedName name="__bookmark_7636">#REF!</definedName>
    <definedName name="__bookmark_7637">#REF!</definedName>
    <definedName name="__bookmark_7638">#REF!</definedName>
    <definedName name="__bookmark_7639">#REF!</definedName>
    <definedName name="__bookmark_764">#REF!</definedName>
    <definedName name="__bookmark_7640">#REF!</definedName>
    <definedName name="__bookmark_7641">#REF!</definedName>
    <definedName name="__bookmark_7642">#REF!</definedName>
    <definedName name="__bookmark_7643">#REF!</definedName>
    <definedName name="__bookmark_7644">#REF!</definedName>
    <definedName name="__bookmark_7645">#REF!</definedName>
    <definedName name="__bookmark_7646">#REF!</definedName>
    <definedName name="__bookmark_7647">#REF!</definedName>
    <definedName name="__bookmark_7648">#REF!</definedName>
    <definedName name="__bookmark_7649">#REF!</definedName>
    <definedName name="__bookmark_765">#REF!</definedName>
    <definedName name="__bookmark_7650">#REF!</definedName>
    <definedName name="__bookmark_7651">#REF!</definedName>
    <definedName name="__bookmark_7652">#REF!</definedName>
    <definedName name="__bookmark_7653">#REF!</definedName>
    <definedName name="__bookmark_7654">#REF!</definedName>
    <definedName name="__bookmark_7655">#REF!</definedName>
    <definedName name="__bookmark_7656">#REF!</definedName>
    <definedName name="__bookmark_7657">#REF!</definedName>
    <definedName name="__bookmark_7658">#REF!</definedName>
    <definedName name="__bookmark_7659">#REF!</definedName>
    <definedName name="__bookmark_766">#REF!</definedName>
    <definedName name="__bookmark_7660">#REF!</definedName>
    <definedName name="__bookmark_7661">#REF!</definedName>
    <definedName name="__bookmark_7662">#REF!</definedName>
    <definedName name="__bookmark_7663">#REF!</definedName>
    <definedName name="__bookmark_7664">#REF!</definedName>
    <definedName name="__bookmark_7665">#REF!</definedName>
    <definedName name="__bookmark_7666">#REF!</definedName>
    <definedName name="__bookmark_7667">#REF!</definedName>
    <definedName name="__bookmark_7668">#REF!</definedName>
    <definedName name="__bookmark_7669">#REF!</definedName>
    <definedName name="__bookmark_767">#REF!</definedName>
    <definedName name="__bookmark_7670">#REF!</definedName>
    <definedName name="__bookmark_7671">#REF!</definedName>
    <definedName name="__bookmark_7672">#REF!</definedName>
    <definedName name="__bookmark_7673">#REF!</definedName>
    <definedName name="__bookmark_7674">#REF!</definedName>
    <definedName name="__bookmark_7675">#REF!</definedName>
    <definedName name="__bookmark_7676">#REF!</definedName>
    <definedName name="__bookmark_7677">#REF!</definedName>
    <definedName name="__bookmark_7678">#REF!</definedName>
    <definedName name="__bookmark_7679">#REF!</definedName>
    <definedName name="__bookmark_768">#REF!</definedName>
    <definedName name="__bookmark_7680">#REF!</definedName>
    <definedName name="__bookmark_7681">#REF!</definedName>
    <definedName name="__bookmark_7682">#REF!</definedName>
    <definedName name="__bookmark_7683">#REF!</definedName>
    <definedName name="__bookmark_7684">#REF!</definedName>
    <definedName name="__bookmark_7685">#REF!</definedName>
    <definedName name="__bookmark_7686">#REF!</definedName>
    <definedName name="__bookmark_7687">#REF!</definedName>
    <definedName name="__bookmark_7688">#REF!</definedName>
    <definedName name="__bookmark_7689">#REF!</definedName>
    <definedName name="__bookmark_769">#REF!</definedName>
    <definedName name="__bookmark_7690">#REF!</definedName>
    <definedName name="__bookmark_7691">#REF!</definedName>
    <definedName name="__bookmark_7692">#REF!</definedName>
    <definedName name="__bookmark_7693">#REF!</definedName>
    <definedName name="__bookmark_7694">#REF!</definedName>
    <definedName name="__bookmark_7695">#REF!</definedName>
    <definedName name="__bookmark_7696">#REF!</definedName>
    <definedName name="__bookmark_7697">#REF!</definedName>
    <definedName name="__bookmark_7698">#REF!</definedName>
    <definedName name="__bookmark_7699">#REF!</definedName>
    <definedName name="__bookmark_77">#REF!</definedName>
    <definedName name="__bookmark_770">#REF!</definedName>
    <definedName name="__bookmark_7700">#REF!</definedName>
    <definedName name="__bookmark_7701">#REF!</definedName>
    <definedName name="__bookmark_7702">#REF!</definedName>
    <definedName name="__bookmark_7703">#REF!</definedName>
    <definedName name="__bookmark_7704">#REF!</definedName>
    <definedName name="__bookmark_7705">#REF!</definedName>
    <definedName name="__bookmark_7706">#REF!</definedName>
    <definedName name="__bookmark_7707">#REF!</definedName>
    <definedName name="__bookmark_7708">#REF!</definedName>
    <definedName name="__bookmark_7709">#REF!</definedName>
    <definedName name="__bookmark_771">#REF!</definedName>
    <definedName name="__bookmark_7710">#REF!</definedName>
    <definedName name="__bookmark_7711">#REF!</definedName>
    <definedName name="__bookmark_7712">#REF!</definedName>
    <definedName name="__bookmark_7713">#REF!</definedName>
    <definedName name="__bookmark_7714">#REF!</definedName>
    <definedName name="__bookmark_7715">#REF!</definedName>
    <definedName name="__bookmark_7716">#REF!</definedName>
    <definedName name="__bookmark_7717">#REF!</definedName>
    <definedName name="__bookmark_7718">#REF!</definedName>
    <definedName name="__bookmark_7719">#REF!</definedName>
    <definedName name="__bookmark_772">#REF!</definedName>
    <definedName name="__bookmark_7720">#REF!</definedName>
    <definedName name="__bookmark_7721">#REF!</definedName>
    <definedName name="__bookmark_7722">#REF!</definedName>
    <definedName name="__bookmark_7723">#REF!</definedName>
    <definedName name="__bookmark_7724">#REF!</definedName>
    <definedName name="__bookmark_7725">#REF!</definedName>
    <definedName name="__bookmark_7726">#REF!</definedName>
    <definedName name="__bookmark_7727">#REF!</definedName>
    <definedName name="__bookmark_7728">#REF!</definedName>
    <definedName name="__bookmark_7729">#REF!</definedName>
    <definedName name="__bookmark_773">#REF!</definedName>
    <definedName name="__bookmark_7730">#REF!</definedName>
    <definedName name="__bookmark_7731">#REF!</definedName>
    <definedName name="__bookmark_7732">#REF!</definedName>
    <definedName name="__bookmark_7733">#REF!</definedName>
    <definedName name="__bookmark_7734">#REF!</definedName>
    <definedName name="__bookmark_7735">#REF!</definedName>
    <definedName name="__bookmark_7736">#REF!</definedName>
    <definedName name="__bookmark_7737">#REF!</definedName>
    <definedName name="__bookmark_7738">#REF!</definedName>
    <definedName name="__bookmark_7739">#REF!</definedName>
    <definedName name="__bookmark_774">#REF!</definedName>
    <definedName name="__bookmark_7740">#REF!</definedName>
    <definedName name="__bookmark_7741">#REF!</definedName>
    <definedName name="__bookmark_7742">#REF!</definedName>
    <definedName name="__bookmark_7743">#REF!</definedName>
    <definedName name="__bookmark_7744">#REF!</definedName>
    <definedName name="__bookmark_7745">#REF!</definedName>
    <definedName name="__bookmark_7746">#REF!</definedName>
    <definedName name="__bookmark_7747">#REF!</definedName>
    <definedName name="__bookmark_7748">#REF!</definedName>
    <definedName name="__bookmark_7749">#REF!</definedName>
    <definedName name="__bookmark_775">#REF!</definedName>
    <definedName name="__bookmark_7750">#REF!</definedName>
    <definedName name="__bookmark_7751">#REF!</definedName>
    <definedName name="__bookmark_7752">#REF!</definedName>
    <definedName name="__bookmark_7753">#REF!</definedName>
    <definedName name="__bookmark_7754">#REF!</definedName>
    <definedName name="__bookmark_7755">#REF!</definedName>
    <definedName name="__bookmark_7756">#REF!</definedName>
    <definedName name="__bookmark_7757">#REF!</definedName>
    <definedName name="__bookmark_7758">#REF!</definedName>
    <definedName name="__bookmark_7759">#REF!</definedName>
    <definedName name="__bookmark_776">#REF!</definedName>
    <definedName name="__bookmark_7760">#REF!</definedName>
    <definedName name="__bookmark_7761">#REF!</definedName>
    <definedName name="__bookmark_7762">#REF!</definedName>
    <definedName name="__bookmark_7763">#REF!</definedName>
    <definedName name="__bookmark_7764">#REF!</definedName>
    <definedName name="__bookmark_7765">#REF!</definedName>
    <definedName name="__bookmark_7766">#REF!</definedName>
    <definedName name="__bookmark_7767">#REF!</definedName>
    <definedName name="__bookmark_7768">#REF!</definedName>
    <definedName name="__bookmark_7769">#REF!</definedName>
    <definedName name="__bookmark_777">#REF!</definedName>
    <definedName name="__bookmark_7770">#REF!</definedName>
    <definedName name="__bookmark_7771">#REF!</definedName>
    <definedName name="__bookmark_7772">#REF!</definedName>
    <definedName name="__bookmark_7773">#REF!</definedName>
    <definedName name="__bookmark_7774">#REF!</definedName>
    <definedName name="__bookmark_7775">#REF!</definedName>
    <definedName name="__bookmark_7776">#REF!</definedName>
    <definedName name="__bookmark_7777">#REF!</definedName>
    <definedName name="__bookmark_7778">#REF!</definedName>
    <definedName name="__bookmark_7779">#REF!</definedName>
    <definedName name="__bookmark_778">#REF!</definedName>
    <definedName name="__bookmark_7780">#REF!</definedName>
    <definedName name="__bookmark_7781">#REF!</definedName>
    <definedName name="__bookmark_7782">#REF!</definedName>
    <definedName name="__bookmark_7783">#REF!</definedName>
    <definedName name="__bookmark_7784">#REF!</definedName>
    <definedName name="__bookmark_7785">#REF!</definedName>
    <definedName name="__bookmark_7786">#REF!</definedName>
    <definedName name="__bookmark_7787">#REF!</definedName>
    <definedName name="__bookmark_7788">#REF!</definedName>
    <definedName name="__bookmark_7789">#REF!</definedName>
    <definedName name="__bookmark_779">#REF!</definedName>
    <definedName name="__bookmark_7790">#REF!</definedName>
    <definedName name="__bookmark_7791">#REF!</definedName>
    <definedName name="__bookmark_7792">#REF!</definedName>
    <definedName name="__bookmark_7793">#REF!</definedName>
    <definedName name="__bookmark_7794">#REF!</definedName>
    <definedName name="__bookmark_7795">#REF!</definedName>
    <definedName name="__bookmark_7796">#REF!</definedName>
    <definedName name="__bookmark_7797">#REF!</definedName>
    <definedName name="__bookmark_7798">#REF!</definedName>
    <definedName name="__bookmark_7799">#REF!</definedName>
    <definedName name="__bookmark_78">#REF!</definedName>
    <definedName name="__bookmark_780">#REF!</definedName>
    <definedName name="__bookmark_7800">#REF!</definedName>
    <definedName name="__bookmark_7801">#REF!</definedName>
    <definedName name="__bookmark_7802">#REF!</definedName>
    <definedName name="__bookmark_7803">#REF!</definedName>
    <definedName name="__bookmark_7804">#REF!</definedName>
    <definedName name="__bookmark_7805">#REF!</definedName>
    <definedName name="__bookmark_7806">#REF!</definedName>
    <definedName name="__bookmark_7807">#REF!</definedName>
    <definedName name="__bookmark_7808">#REF!</definedName>
    <definedName name="__bookmark_7809">#REF!</definedName>
    <definedName name="__bookmark_781">#REF!</definedName>
    <definedName name="__bookmark_7810">#REF!</definedName>
    <definedName name="__bookmark_7811">#REF!</definedName>
    <definedName name="__bookmark_7812">#REF!</definedName>
    <definedName name="__bookmark_7813">#REF!</definedName>
    <definedName name="__bookmark_7814">#REF!</definedName>
    <definedName name="__bookmark_7815">#REF!</definedName>
    <definedName name="__bookmark_7816">#REF!</definedName>
    <definedName name="__bookmark_7817">#REF!</definedName>
    <definedName name="__bookmark_7818">#REF!</definedName>
    <definedName name="__bookmark_7819">#REF!</definedName>
    <definedName name="__bookmark_782">#REF!</definedName>
    <definedName name="__bookmark_7820">#REF!</definedName>
    <definedName name="__bookmark_7821">#REF!</definedName>
    <definedName name="__bookmark_7822">#REF!</definedName>
    <definedName name="__bookmark_7823">#REF!</definedName>
    <definedName name="__bookmark_7824">#REF!</definedName>
    <definedName name="__bookmark_7825">#REF!</definedName>
    <definedName name="__bookmark_7826">#REF!</definedName>
    <definedName name="__bookmark_7827">#REF!</definedName>
    <definedName name="__bookmark_7828">#REF!</definedName>
    <definedName name="__bookmark_7829">#REF!</definedName>
    <definedName name="__bookmark_783">#REF!</definedName>
    <definedName name="__bookmark_7830">#REF!</definedName>
    <definedName name="__bookmark_7831">#REF!</definedName>
    <definedName name="__bookmark_7832">#REF!</definedName>
    <definedName name="__bookmark_7833">#REF!</definedName>
    <definedName name="__bookmark_7834">#REF!</definedName>
    <definedName name="__bookmark_7835">#REF!</definedName>
    <definedName name="__bookmark_7836">#REF!</definedName>
    <definedName name="__bookmark_7837">#REF!</definedName>
    <definedName name="__bookmark_7838">#REF!</definedName>
    <definedName name="__bookmark_7839">#REF!</definedName>
    <definedName name="__bookmark_784">#REF!</definedName>
    <definedName name="__bookmark_7840">#REF!</definedName>
    <definedName name="__bookmark_7841">#REF!</definedName>
    <definedName name="__bookmark_7842">#REF!</definedName>
    <definedName name="__bookmark_7843">#REF!</definedName>
    <definedName name="__bookmark_7844">#REF!</definedName>
    <definedName name="__bookmark_7845">#REF!</definedName>
    <definedName name="__bookmark_7846">#REF!</definedName>
    <definedName name="__bookmark_7847">#REF!</definedName>
    <definedName name="__bookmark_7848">#REF!</definedName>
    <definedName name="__bookmark_7849">#REF!</definedName>
    <definedName name="__bookmark_785">#REF!</definedName>
    <definedName name="__bookmark_7850">#REF!</definedName>
    <definedName name="__bookmark_7851">#REF!</definedName>
    <definedName name="__bookmark_7852">#REF!</definedName>
    <definedName name="__bookmark_7853">#REF!</definedName>
    <definedName name="__bookmark_7854">#REF!</definedName>
    <definedName name="__bookmark_7855">#REF!</definedName>
    <definedName name="__bookmark_7856">#REF!</definedName>
    <definedName name="__bookmark_7857">#REF!</definedName>
    <definedName name="__bookmark_7858">#REF!</definedName>
    <definedName name="__bookmark_7859">#REF!</definedName>
    <definedName name="__bookmark_786">#REF!</definedName>
    <definedName name="__bookmark_7860">#REF!</definedName>
    <definedName name="__bookmark_7861">#REF!</definedName>
    <definedName name="__bookmark_7862">#REF!</definedName>
    <definedName name="__bookmark_7863">#REF!</definedName>
    <definedName name="__bookmark_7864">#REF!</definedName>
    <definedName name="__bookmark_7865">#REF!</definedName>
    <definedName name="__bookmark_7866">#REF!</definedName>
    <definedName name="__bookmark_7867">#REF!</definedName>
    <definedName name="__bookmark_7868">#REF!</definedName>
    <definedName name="__bookmark_7869">#REF!</definedName>
    <definedName name="__bookmark_787">#REF!</definedName>
    <definedName name="__bookmark_7870">#REF!</definedName>
    <definedName name="__bookmark_7871">#REF!</definedName>
    <definedName name="__bookmark_7872">#REF!</definedName>
    <definedName name="__bookmark_7873">#REF!</definedName>
    <definedName name="__bookmark_7874">#REF!</definedName>
    <definedName name="__bookmark_7875">#REF!</definedName>
    <definedName name="__bookmark_7876">#REF!</definedName>
    <definedName name="__bookmark_7877">#REF!</definedName>
    <definedName name="__bookmark_7878">#REF!</definedName>
    <definedName name="__bookmark_7879">#REF!</definedName>
    <definedName name="__bookmark_788">#REF!</definedName>
    <definedName name="__bookmark_7880">#REF!</definedName>
    <definedName name="__bookmark_7881">#REF!</definedName>
    <definedName name="__bookmark_7882">#REF!</definedName>
    <definedName name="__bookmark_7883">#REF!</definedName>
    <definedName name="__bookmark_7884">#REF!</definedName>
    <definedName name="__bookmark_7885">#REF!</definedName>
    <definedName name="__bookmark_7886">#REF!</definedName>
    <definedName name="__bookmark_7887">#REF!</definedName>
    <definedName name="__bookmark_7888">#REF!</definedName>
    <definedName name="__bookmark_7889">#REF!</definedName>
    <definedName name="__bookmark_789">#REF!</definedName>
    <definedName name="__bookmark_7890">#REF!</definedName>
    <definedName name="__bookmark_7891">#REF!</definedName>
    <definedName name="__bookmark_7892">#REF!</definedName>
    <definedName name="__bookmark_7893">#REF!</definedName>
    <definedName name="__bookmark_7894">#REF!</definedName>
    <definedName name="__bookmark_7895">#REF!</definedName>
    <definedName name="__bookmark_7896">#REF!</definedName>
    <definedName name="__bookmark_7897">#REF!</definedName>
    <definedName name="__bookmark_7898">#REF!</definedName>
    <definedName name="__bookmark_7899">#REF!</definedName>
    <definedName name="__bookmark_79">#REF!</definedName>
    <definedName name="__bookmark_790">#REF!</definedName>
    <definedName name="__bookmark_7900">#REF!</definedName>
    <definedName name="__bookmark_7901">#REF!</definedName>
    <definedName name="__bookmark_7902">#REF!</definedName>
    <definedName name="__bookmark_7903">#REF!</definedName>
    <definedName name="__bookmark_7904">#REF!</definedName>
    <definedName name="__bookmark_7905">#REF!</definedName>
    <definedName name="__bookmark_7906">#REF!</definedName>
    <definedName name="__bookmark_7907">#REF!</definedName>
    <definedName name="__bookmark_7908">#REF!</definedName>
    <definedName name="__bookmark_7909">#REF!</definedName>
    <definedName name="__bookmark_791">#REF!</definedName>
    <definedName name="__bookmark_7910">#REF!</definedName>
    <definedName name="__bookmark_7911">#REF!</definedName>
    <definedName name="__bookmark_7912">#REF!</definedName>
    <definedName name="__bookmark_7913">#REF!</definedName>
    <definedName name="__bookmark_7914">#REF!</definedName>
    <definedName name="__bookmark_7915">#REF!</definedName>
    <definedName name="__bookmark_7916">#REF!</definedName>
    <definedName name="__bookmark_7917">#REF!</definedName>
    <definedName name="__bookmark_7918">#REF!</definedName>
    <definedName name="__bookmark_7919">#REF!</definedName>
    <definedName name="__bookmark_792">#REF!</definedName>
    <definedName name="__bookmark_7920">#REF!</definedName>
    <definedName name="__bookmark_7921">#REF!</definedName>
    <definedName name="__bookmark_7922">#REF!</definedName>
    <definedName name="__bookmark_7923">#REF!</definedName>
    <definedName name="__bookmark_7924">#REF!</definedName>
    <definedName name="__bookmark_7925">#REF!</definedName>
    <definedName name="__bookmark_7926">#REF!</definedName>
    <definedName name="__bookmark_7927">#REF!</definedName>
    <definedName name="__bookmark_7928">#REF!</definedName>
    <definedName name="__bookmark_7929">#REF!</definedName>
    <definedName name="__bookmark_793">#REF!</definedName>
    <definedName name="__bookmark_7930">#REF!</definedName>
    <definedName name="__bookmark_7931">#REF!</definedName>
    <definedName name="__bookmark_7932">#REF!</definedName>
    <definedName name="__bookmark_7933">#REF!</definedName>
    <definedName name="__bookmark_7934">#REF!</definedName>
    <definedName name="__bookmark_7935">#REF!</definedName>
    <definedName name="__bookmark_7936">#REF!</definedName>
    <definedName name="__bookmark_7937">#REF!</definedName>
    <definedName name="__bookmark_7938">#REF!</definedName>
    <definedName name="__bookmark_7939">#REF!</definedName>
    <definedName name="__bookmark_794">#REF!</definedName>
    <definedName name="__bookmark_7940">#REF!</definedName>
    <definedName name="__bookmark_7941">#REF!</definedName>
    <definedName name="__bookmark_7942">#REF!</definedName>
    <definedName name="__bookmark_7943">#REF!</definedName>
    <definedName name="__bookmark_7944">#REF!</definedName>
    <definedName name="__bookmark_7945">#REF!</definedName>
    <definedName name="__bookmark_7946">#REF!</definedName>
    <definedName name="__bookmark_7947">#REF!</definedName>
    <definedName name="__bookmark_7948">#REF!</definedName>
    <definedName name="__bookmark_7949">#REF!</definedName>
    <definedName name="__bookmark_795">#REF!</definedName>
    <definedName name="__bookmark_7950">#REF!</definedName>
    <definedName name="__bookmark_7951">#REF!</definedName>
    <definedName name="__bookmark_7952">#REF!</definedName>
    <definedName name="__bookmark_7953">#REF!</definedName>
    <definedName name="__bookmark_7954">#REF!</definedName>
    <definedName name="__bookmark_7955">#REF!</definedName>
    <definedName name="__bookmark_7956">#REF!</definedName>
    <definedName name="__bookmark_7957">#REF!</definedName>
    <definedName name="__bookmark_7958">#REF!</definedName>
    <definedName name="__bookmark_7959">#REF!</definedName>
    <definedName name="__bookmark_796">#REF!</definedName>
    <definedName name="__bookmark_7960">#REF!</definedName>
    <definedName name="__bookmark_7961">#REF!</definedName>
    <definedName name="__bookmark_7962">#REF!</definedName>
    <definedName name="__bookmark_7963">#REF!</definedName>
    <definedName name="__bookmark_7964">#REF!</definedName>
    <definedName name="__bookmark_7965">#REF!</definedName>
    <definedName name="__bookmark_7966">#REF!</definedName>
    <definedName name="__bookmark_7967">#REF!</definedName>
    <definedName name="__bookmark_7968">#REF!</definedName>
    <definedName name="__bookmark_7969">#REF!</definedName>
    <definedName name="__bookmark_797">#REF!</definedName>
    <definedName name="__bookmark_7970">#REF!</definedName>
    <definedName name="__bookmark_7971">#REF!</definedName>
    <definedName name="__bookmark_7972">#REF!</definedName>
    <definedName name="__bookmark_7973">#REF!</definedName>
    <definedName name="__bookmark_7974">#REF!</definedName>
    <definedName name="__bookmark_7975">#REF!</definedName>
    <definedName name="__bookmark_7976">#REF!</definedName>
    <definedName name="__bookmark_7977">#REF!</definedName>
    <definedName name="__bookmark_7978">#REF!</definedName>
    <definedName name="__bookmark_7979">#REF!</definedName>
    <definedName name="__bookmark_798">#REF!</definedName>
    <definedName name="__bookmark_7980">#REF!</definedName>
    <definedName name="__bookmark_7981">#REF!</definedName>
    <definedName name="__bookmark_7982">#REF!</definedName>
    <definedName name="__bookmark_7983">#REF!</definedName>
    <definedName name="__bookmark_7984">#REF!</definedName>
    <definedName name="__bookmark_7985">#REF!</definedName>
    <definedName name="__bookmark_7986">#REF!</definedName>
    <definedName name="__bookmark_7987">#REF!</definedName>
    <definedName name="__bookmark_7988">#REF!</definedName>
    <definedName name="__bookmark_7989">#REF!</definedName>
    <definedName name="__bookmark_799">#REF!</definedName>
    <definedName name="__bookmark_7990">#REF!</definedName>
    <definedName name="__bookmark_7991">#REF!</definedName>
    <definedName name="__bookmark_7992">#REF!</definedName>
    <definedName name="__bookmark_7993">#REF!</definedName>
    <definedName name="__bookmark_7994">#REF!</definedName>
    <definedName name="__bookmark_7995">#REF!</definedName>
    <definedName name="__bookmark_7996">#REF!</definedName>
    <definedName name="__bookmark_7997">#REF!</definedName>
    <definedName name="__bookmark_7998">#REF!</definedName>
    <definedName name="__bookmark_7999">#REF!</definedName>
    <definedName name="__bookmark_8">#REF!</definedName>
    <definedName name="__bookmark_80">#REF!</definedName>
    <definedName name="__bookmark_800">#REF!</definedName>
    <definedName name="__bookmark_8000">#REF!</definedName>
    <definedName name="__bookmark_8001">#REF!</definedName>
    <definedName name="__bookmark_8002">#REF!</definedName>
    <definedName name="__bookmark_8003">#REF!</definedName>
    <definedName name="__bookmark_8004">#REF!</definedName>
    <definedName name="__bookmark_8005">#REF!</definedName>
    <definedName name="__bookmark_8006">#REF!</definedName>
    <definedName name="__bookmark_8007">#REF!</definedName>
    <definedName name="__bookmark_8008">#REF!</definedName>
    <definedName name="__bookmark_8009">#REF!</definedName>
    <definedName name="__bookmark_801">#REF!</definedName>
    <definedName name="__bookmark_8010">#REF!</definedName>
    <definedName name="__bookmark_8011">#REF!</definedName>
    <definedName name="__bookmark_8012">#REF!</definedName>
    <definedName name="__bookmark_8013">#REF!</definedName>
    <definedName name="__bookmark_8014">#REF!</definedName>
    <definedName name="__bookmark_8015">#REF!</definedName>
    <definedName name="__bookmark_8016">#REF!</definedName>
    <definedName name="__bookmark_8017">#REF!</definedName>
    <definedName name="__bookmark_8018">#REF!</definedName>
    <definedName name="__bookmark_8019">#REF!</definedName>
    <definedName name="__bookmark_802">#REF!</definedName>
    <definedName name="__bookmark_8020">#REF!</definedName>
    <definedName name="__bookmark_8021">#REF!</definedName>
    <definedName name="__bookmark_8022">#REF!</definedName>
    <definedName name="__bookmark_8023">#REF!</definedName>
    <definedName name="__bookmark_8024">#REF!</definedName>
    <definedName name="__bookmark_8025">#REF!</definedName>
    <definedName name="__bookmark_8026">#REF!</definedName>
    <definedName name="__bookmark_8027">#REF!</definedName>
    <definedName name="__bookmark_8028">#REF!</definedName>
    <definedName name="__bookmark_8029">#REF!</definedName>
    <definedName name="__bookmark_803">#REF!</definedName>
    <definedName name="__bookmark_8030">#REF!</definedName>
    <definedName name="__bookmark_8031">#REF!</definedName>
    <definedName name="__bookmark_8032">#REF!</definedName>
    <definedName name="__bookmark_8033">#REF!</definedName>
    <definedName name="__bookmark_8034">#REF!</definedName>
    <definedName name="__bookmark_8035">#REF!</definedName>
    <definedName name="__bookmark_8036">#REF!</definedName>
    <definedName name="__bookmark_8037">#REF!</definedName>
    <definedName name="__bookmark_8038">#REF!</definedName>
    <definedName name="__bookmark_8039">#REF!</definedName>
    <definedName name="__bookmark_804">#REF!</definedName>
    <definedName name="__bookmark_8040">#REF!</definedName>
    <definedName name="__bookmark_8041">#REF!</definedName>
    <definedName name="__bookmark_8042">#REF!</definedName>
    <definedName name="__bookmark_8043">#REF!</definedName>
    <definedName name="__bookmark_8044">#REF!</definedName>
    <definedName name="__bookmark_8045">#REF!</definedName>
    <definedName name="__bookmark_8046">#REF!</definedName>
    <definedName name="__bookmark_8047">#REF!</definedName>
    <definedName name="__bookmark_8048">#REF!</definedName>
    <definedName name="__bookmark_8049">#REF!</definedName>
    <definedName name="__bookmark_805">#REF!</definedName>
    <definedName name="__bookmark_8050">#REF!</definedName>
    <definedName name="__bookmark_8051">#REF!</definedName>
    <definedName name="__bookmark_8052">#REF!</definedName>
    <definedName name="__bookmark_8053">#REF!</definedName>
    <definedName name="__bookmark_8054">#REF!</definedName>
    <definedName name="__bookmark_8055">#REF!</definedName>
    <definedName name="__bookmark_8056">#REF!</definedName>
    <definedName name="__bookmark_8057">#REF!</definedName>
    <definedName name="__bookmark_8058">#REF!</definedName>
    <definedName name="__bookmark_8059">#REF!</definedName>
    <definedName name="__bookmark_806">#REF!</definedName>
    <definedName name="__bookmark_8060">#REF!</definedName>
    <definedName name="__bookmark_8061">#REF!</definedName>
    <definedName name="__bookmark_8062">#REF!</definedName>
    <definedName name="__bookmark_8063">#REF!</definedName>
    <definedName name="__bookmark_8064">#REF!</definedName>
    <definedName name="__bookmark_8065">#REF!</definedName>
    <definedName name="__bookmark_8066">#REF!</definedName>
    <definedName name="__bookmark_8067">#REF!</definedName>
    <definedName name="__bookmark_8068">#REF!</definedName>
    <definedName name="__bookmark_8069">#REF!</definedName>
    <definedName name="__bookmark_807">#REF!</definedName>
    <definedName name="__bookmark_8070">#REF!</definedName>
    <definedName name="__bookmark_8071">#REF!</definedName>
    <definedName name="__bookmark_8072">#REF!</definedName>
    <definedName name="__bookmark_8073">#REF!</definedName>
    <definedName name="__bookmark_8074">#REF!</definedName>
    <definedName name="__bookmark_8075">#REF!</definedName>
    <definedName name="__bookmark_8076">#REF!</definedName>
    <definedName name="__bookmark_8077">#REF!</definedName>
    <definedName name="__bookmark_8078">#REF!</definedName>
    <definedName name="__bookmark_8079">#REF!</definedName>
    <definedName name="__bookmark_808">#REF!</definedName>
    <definedName name="__bookmark_8080">#REF!</definedName>
    <definedName name="__bookmark_8081">#REF!</definedName>
    <definedName name="__bookmark_8082">#REF!</definedName>
    <definedName name="__bookmark_8083">#REF!</definedName>
    <definedName name="__bookmark_8084">#REF!</definedName>
    <definedName name="__bookmark_8085">#REF!</definedName>
    <definedName name="__bookmark_8086">#REF!</definedName>
    <definedName name="__bookmark_8087">#REF!</definedName>
    <definedName name="__bookmark_8088">#REF!</definedName>
    <definedName name="__bookmark_8089">#REF!</definedName>
    <definedName name="__bookmark_809">#REF!</definedName>
    <definedName name="__bookmark_8090">#REF!</definedName>
    <definedName name="__bookmark_8091">#REF!</definedName>
    <definedName name="__bookmark_8092">#REF!</definedName>
    <definedName name="__bookmark_8093">#REF!</definedName>
    <definedName name="__bookmark_8094">#REF!</definedName>
    <definedName name="__bookmark_8095">#REF!</definedName>
    <definedName name="__bookmark_8096">#REF!</definedName>
    <definedName name="__bookmark_8097">#REF!</definedName>
    <definedName name="__bookmark_8098">#REF!</definedName>
    <definedName name="__bookmark_8099">#REF!</definedName>
    <definedName name="__bookmark_81">#REF!</definedName>
    <definedName name="__bookmark_810">#REF!</definedName>
    <definedName name="__bookmark_8100">#REF!</definedName>
    <definedName name="__bookmark_8101">#REF!</definedName>
    <definedName name="__bookmark_8102">#REF!</definedName>
    <definedName name="__bookmark_8103">#REF!</definedName>
    <definedName name="__bookmark_8104">#REF!</definedName>
    <definedName name="__bookmark_8105">#REF!</definedName>
    <definedName name="__bookmark_8106">#REF!</definedName>
    <definedName name="__bookmark_8107">#REF!</definedName>
    <definedName name="__bookmark_8108">#REF!</definedName>
    <definedName name="__bookmark_8109">#REF!</definedName>
    <definedName name="__bookmark_811">#REF!</definedName>
    <definedName name="__bookmark_8110">#REF!</definedName>
    <definedName name="__bookmark_8111">#REF!</definedName>
    <definedName name="__bookmark_8112">#REF!</definedName>
    <definedName name="__bookmark_8113">#REF!</definedName>
    <definedName name="__bookmark_8114">#REF!</definedName>
    <definedName name="__bookmark_8115">#REF!</definedName>
    <definedName name="__bookmark_8116">#REF!</definedName>
    <definedName name="__bookmark_8117">#REF!</definedName>
    <definedName name="__bookmark_8118">#REF!</definedName>
    <definedName name="__bookmark_8119">#REF!</definedName>
    <definedName name="__bookmark_812">#REF!</definedName>
    <definedName name="__bookmark_8120">#REF!</definedName>
    <definedName name="__bookmark_8121">#REF!</definedName>
    <definedName name="__bookmark_8122">#REF!</definedName>
    <definedName name="__bookmark_8123">#REF!</definedName>
    <definedName name="__bookmark_8124">#REF!</definedName>
    <definedName name="__bookmark_8125">#REF!</definedName>
    <definedName name="__bookmark_8126">#REF!</definedName>
    <definedName name="__bookmark_8127">#REF!</definedName>
    <definedName name="__bookmark_8128">#REF!</definedName>
    <definedName name="__bookmark_8129">#REF!</definedName>
    <definedName name="__bookmark_813">#REF!</definedName>
    <definedName name="__bookmark_8130">#REF!</definedName>
    <definedName name="__bookmark_8131">#REF!</definedName>
    <definedName name="__bookmark_8132">#REF!</definedName>
    <definedName name="__bookmark_8133">#REF!</definedName>
    <definedName name="__bookmark_8134">#REF!</definedName>
    <definedName name="__bookmark_8135">#REF!</definedName>
    <definedName name="__bookmark_8136">#REF!</definedName>
    <definedName name="__bookmark_8137">#REF!</definedName>
    <definedName name="__bookmark_8138">#REF!</definedName>
    <definedName name="__bookmark_8139">#REF!</definedName>
    <definedName name="__bookmark_814">#REF!</definedName>
    <definedName name="__bookmark_8140">#REF!</definedName>
    <definedName name="__bookmark_8141">#REF!</definedName>
    <definedName name="__bookmark_8142">#REF!</definedName>
    <definedName name="__bookmark_8143">#REF!</definedName>
    <definedName name="__bookmark_8144">#REF!</definedName>
    <definedName name="__bookmark_8145">#REF!</definedName>
    <definedName name="__bookmark_8146">#REF!</definedName>
    <definedName name="__bookmark_8147">#REF!</definedName>
    <definedName name="__bookmark_8148">#REF!</definedName>
    <definedName name="__bookmark_8149">#REF!</definedName>
    <definedName name="__bookmark_815">#REF!</definedName>
    <definedName name="__bookmark_8150">#REF!</definedName>
    <definedName name="__bookmark_8151">#REF!</definedName>
    <definedName name="__bookmark_8152">#REF!</definedName>
    <definedName name="__bookmark_8153">#REF!</definedName>
    <definedName name="__bookmark_8154">#REF!</definedName>
    <definedName name="__bookmark_8155">#REF!</definedName>
    <definedName name="__bookmark_8156">#REF!</definedName>
    <definedName name="__bookmark_8157">#REF!</definedName>
    <definedName name="__bookmark_8158">#REF!</definedName>
    <definedName name="__bookmark_8159">#REF!</definedName>
    <definedName name="__bookmark_816">#REF!</definedName>
    <definedName name="__bookmark_8160">#REF!</definedName>
    <definedName name="__bookmark_8161">#REF!</definedName>
    <definedName name="__bookmark_8162">#REF!</definedName>
    <definedName name="__bookmark_8163">#REF!</definedName>
    <definedName name="__bookmark_8164">#REF!</definedName>
    <definedName name="__bookmark_8165">#REF!</definedName>
    <definedName name="__bookmark_8166">#REF!</definedName>
    <definedName name="__bookmark_8167">#REF!</definedName>
    <definedName name="__bookmark_8168">#REF!</definedName>
    <definedName name="__bookmark_8169">#REF!</definedName>
    <definedName name="__bookmark_817">#REF!</definedName>
    <definedName name="__bookmark_8170">#REF!</definedName>
    <definedName name="__bookmark_8171">#REF!</definedName>
    <definedName name="__bookmark_8172">#REF!</definedName>
    <definedName name="__bookmark_8173">#REF!</definedName>
    <definedName name="__bookmark_8174">#REF!</definedName>
    <definedName name="__bookmark_8175">#REF!</definedName>
    <definedName name="__bookmark_8176">#REF!</definedName>
    <definedName name="__bookmark_8177">#REF!</definedName>
    <definedName name="__bookmark_8178">#REF!</definedName>
    <definedName name="__bookmark_8179">#REF!</definedName>
    <definedName name="__bookmark_818">#REF!</definedName>
    <definedName name="__bookmark_8180">#REF!</definedName>
    <definedName name="__bookmark_8181">#REF!</definedName>
    <definedName name="__bookmark_8182">#REF!</definedName>
    <definedName name="__bookmark_8183">#REF!</definedName>
    <definedName name="__bookmark_8184">#REF!</definedName>
    <definedName name="__bookmark_8185">#REF!</definedName>
    <definedName name="__bookmark_8186">#REF!</definedName>
    <definedName name="__bookmark_8187">#REF!</definedName>
    <definedName name="__bookmark_8188">#REF!</definedName>
    <definedName name="__bookmark_8189">#REF!</definedName>
    <definedName name="__bookmark_819">#REF!</definedName>
    <definedName name="__bookmark_8190">#REF!</definedName>
    <definedName name="__bookmark_8191">#REF!</definedName>
    <definedName name="__bookmark_8192">#REF!</definedName>
    <definedName name="__bookmark_8193">#REF!</definedName>
    <definedName name="__bookmark_8194">#REF!</definedName>
    <definedName name="__bookmark_8195">#REF!</definedName>
    <definedName name="__bookmark_8196">#REF!</definedName>
    <definedName name="__bookmark_8197">#REF!</definedName>
    <definedName name="__bookmark_8198">#REF!</definedName>
    <definedName name="__bookmark_8199">#REF!</definedName>
    <definedName name="__bookmark_82">#REF!</definedName>
    <definedName name="__bookmark_820">#REF!</definedName>
    <definedName name="__bookmark_8200">#REF!</definedName>
    <definedName name="__bookmark_8201">#REF!</definedName>
    <definedName name="__bookmark_8202">#REF!</definedName>
    <definedName name="__bookmark_8203">#REF!</definedName>
    <definedName name="__bookmark_8204">#REF!</definedName>
    <definedName name="__bookmark_8205">#REF!</definedName>
    <definedName name="__bookmark_8206">#REF!</definedName>
    <definedName name="__bookmark_8207">#REF!</definedName>
    <definedName name="__bookmark_8208">#REF!</definedName>
    <definedName name="__bookmark_8209">#REF!</definedName>
    <definedName name="__bookmark_821">#REF!</definedName>
    <definedName name="__bookmark_8210">#REF!</definedName>
    <definedName name="__bookmark_8211">#REF!</definedName>
    <definedName name="__bookmark_8212">#REF!</definedName>
    <definedName name="__bookmark_8213">#REF!</definedName>
    <definedName name="__bookmark_8214">#REF!</definedName>
    <definedName name="__bookmark_8215">#REF!</definedName>
    <definedName name="__bookmark_8216">#REF!</definedName>
    <definedName name="__bookmark_8217">#REF!</definedName>
    <definedName name="__bookmark_8218">#REF!</definedName>
    <definedName name="__bookmark_8219">#REF!</definedName>
    <definedName name="__bookmark_822">#REF!</definedName>
    <definedName name="__bookmark_8220">#REF!</definedName>
    <definedName name="__bookmark_8221">#REF!</definedName>
    <definedName name="__bookmark_8222">#REF!</definedName>
    <definedName name="__bookmark_8223">#REF!</definedName>
    <definedName name="__bookmark_8224">#REF!</definedName>
    <definedName name="__bookmark_8225">#REF!</definedName>
    <definedName name="__bookmark_8226">#REF!</definedName>
    <definedName name="__bookmark_8227">#REF!</definedName>
    <definedName name="__bookmark_8228">#REF!</definedName>
    <definedName name="__bookmark_8229">#REF!</definedName>
    <definedName name="__bookmark_823">#REF!</definedName>
    <definedName name="__bookmark_8230">#REF!</definedName>
    <definedName name="__bookmark_8231">#REF!</definedName>
    <definedName name="__bookmark_8232">#REF!</definedName>
    <definedName name="__bookmark_8233">#REF!</definedName>
    <definedName name="__bookmark_8234">#REF!</definedName>
    <definedName name="__bookmark_8235">#REF!</definedName>
    <definedName name="__bookmark_8236">#REF!</definedName>
    <definedName name="__bookmark_8237">#REF!</definedName>
    <definedName name="__bookmark_8238">#REF!</definedName>
    <definedName name="__bookmark_8239">#REF!</definedName>
    <definedName name="__bookmark_824">#REF!</definedName>
    <definedName name="__bookmark_8240">#REF!</definedName>
    <definedName name="__bookmark_8241">#REF!</definedName>
    <definedName name="__bookmark_8242">#REF!</definedName>
    <definedName name="__bookmark_8243">#REF!</definedName>
    <definedName name="__bookmark_8244">#REF!</definedName>
    <definedName name="__bookmark_8245">#REF!</definedName>
    <definedName name="__bookmark_8246">#REF!</definedName>
    <definedName name="__bookmark_8247">#REF!</definedName>
    <definedName name="__bookmark_8248">#REF!</definedName>
    <definedName name="__bookmark_8249">#REF!</definedName>
    <definedName name="__bookmark_825">#REF!</definedName>
    <definedName name="__bookmark_8250">#REF!</definedName>
    <definedName name="__bookmark_8251">#REF!</definedName>
    <definedName name="__bookmark_8252">#REF!</definedName>
    <definedName name="__bookmark_8253">#REF!</definedName>
    <definedName name="__bookmark_8254">#REF!</definedName>
    <definedName name="__bookmark_8255">#REF!</definedName>
    <definedName name="__bookmark_8256">#REF!</definedName>
    <definedName name="__bookmark_8257">#REF!</definedName>
    <definedName name="__bookmark_8258">#REF!</definedName>
    <definedName name="__bookmark_8259">#REF!</definedName>
    <definedName name="__bookmark_826">#REF!</definedName>
    <definedName name="__bookmark_8260">#REF!</definedName>
    <definedName name="__bookmark_8261">#REF!</definedName>
    <definedName name="__bookmark_8262">#REF!</definedName>
    <definedName name="__bookmark_8263">#REF!</definedName>
    <definedName name="__bookmark_8264">#REF!</definedName>
    <definedName name="__bookmark_8265">#REF!</definedName>
    <definedName name="__bookmark_8266">#REF!</definedName>
    <definedName name="__bookmark_8267">#REF!</definedName>
    <definedName name="__bookmark_8268">#REF!</definedName>
    <definedName name="__bookmark_8269">#REF!</definedName>
    <definedName name="__bookmark_827">#REF!</definedName>
    <definedName name="__bookmark_8270">#REF!</definedName>
    <definedName name="__bookmark_8271">#REF!</definedName>
    <definedName name="__bookmark_8272">#REF!</definedName>
    <definedName name="__bookmark_8273">#REF!</definedName>
    <definedName name="__bookmark_8274">#REF!</definedName>
    <definedName name="__bookmark_8275">#REF!</definedName>
    <definedName name="__bookmark_8276">#REF!</definedName>
    <definedName name="__bookmark_8277">#REF!</definedName>
    <definedName name="__bookmark_8278">#REF!</definedName>
    <definedName name="__bookmark_8279">#REF!</definedName>
    <definedName name="__bookmark_828">#REF!</definedName>
    <definedName name="__bookmark_8280">#REF!</definedName>
    <definedName name="__bookmark_8281">#REF!</definedName>
    <definedName name="__bookmark_8282">#REF!</definedName>
    <definedName name="__bookmark_8283">#REF!</definedName>
    <definedName name="__bookmark_8284">#REF!</definedName>
    <definedName name="__bookmark_8285">#REF!</definedName>
    <definedName name="__bookmark_8286">#REF!</definedName>
    <definedName name="__bookmark_8287">#REF!</definedName>
    <definedName name="__bookmark_8288">#REF!</definedName>
    <definedName name="__bookmark_8289">#REF!</definedName>
    <definedName name="__bookmark_829">#REF!</definedName>
    <definedName name="__bookmark_8290">#REF!</definedName>
    <definedName name="__bookmark_8291">#REF!</definedName>
    <definedName name="__bookmark_8292">#REF!</definedName>
    <definedName name="__bookmark_8293">#REF!</definedName>
    <definedName name="__bookmark_8294">#REF!</definedName>
    <definedName name="__bookmark_8295">#REF!</definedName>
    <definedName name="__bookmark_8296">#REF!</definedName>
    <definedName name="__bookmark_8297">#REF!</definedName>
    <definedName name="__bookmark_8298">#REF!</definedName>
    <definedName name="__bookmark_8299">#REF!</definedName>
    <definedName name="__bookmark_83">#REF!</definedName>
    <definedName name="__bookmark_830">#REF!</definedName>
    <definedName name="__bookmark_8300">#REF!</definedName>
    <definedName name="__bookmark_8301">#REF!</definedName>
    <definedName name="__bookmark_8302">#REF!</definedName>
    <definedName name="__bookmark_8303">#REF!</definedName>
    <definedName name="__bookmark_8304">#REF!</definedName>
    <definedName name="__bookmark_8305">#REF!</definedName>
    <definedName name="__bookmark_8306">#REF!</definedName>
    <definedName name="__bookmark_8307">#REF!</definedName>
    <definedName name="__bookmark_8308">#REF!</definedName>
    <definedName name="__bookmark_8309">#REF!</definedName>
    <definedName name="__bookmark_831">#REF!</definedName>
    <definedName name="__bookmark_8310">#REF!</definedName>
    <definedName name="__bookmark_8311">#REF!</definedName>
    <definedName name="__bookmark_8312">#REF!</definedName>
    <definedName name="__bookmark_8313">#REF!</definedName>
    <definedName name="__bookmark_8314">#REF!</definedName>
    <definedName name="__bookmark_8315">#REF!</definedName>
    <definedName name="__bookmark_8316">#REF!</definedName>
    <definedName name="__bookmark_8317">#REF!</definedName>
    <definedName name="__bookmark_8318">#REF!</definedName>
    <definedName name="__bookmark_8319">#REF!</definedName>
    <definedName name="__bookmark_832">#REF!</definedName>
    <definedName name="__bookmark_8320">#REF!</definedName>
    <definedName name="__bookmark_8321">#REF!</definedName>
    <definedName name="__bookmark_8322">#REF!</definedName>
    <definedName name="__bookmark_8323">#REF!</definedName>
    <definedName name="__bookmark_8324">#REF!</definedName>
    <definedName name="__bookmark_8325">#REF!</definedName>
    <definedName name="__bookmark_8326">#REF!</definedName>
    <definedName name="__bookmark_8327">#REF!</definedName>
    <definedName name="__bookmark_8328">#REF!</definedName>
    <definedName name="__bookmark_8329">#REF!</definedName>
    <definedName name="__bookmark_833">#REF!</definedName>
    <definedName name="__bookmark_8330">#REF!</definedName>
    <definedName name="__bookmark_8331">#REF!</definedName>
    <definedName name="__bookmark_8332">#REF!</definedName>
    <definedName name="__bookmark_8333">#REF!</definedName>
    <definedName name="__bookmark_8334">#REF!</definedName>
    <definedName name="__bookmark_8335">#REF!</definedName>
    <definedName name="__bookmark_8336">#REF!</definedName>
    <definedName name="__bookmark_8337">#REF!</definedName>
    <definedName name="__bookmark_8338">#REF!</definedName>
    <definedName name="__bookmark_8339">#REF!</definedName>
    <definedName name="__bookmark_834">#REF!</definedName>
    <definedName name="__bookmark_8340">#REF!</definedName>
    <definedName name="__bookmark_8341">#REF!</definedName>
    <definedName name="__bookmark_8342">#REF!</definedName>
    <definedName name="__bookmark_8343">#REF!</definedName>
    <definedName name="__bookmark_8344">#REF!</definedName>
    <definedName name="__bookmark_8345">#REF!</definedName>
    <definedName name="__bookmark_8346">#REF!</definedName>
    <definedName name="__bookmark_8347">#REF!</definedName>
    <definedName name="__bookmark_8348">#REF!</definedName>
    <definedName name="__bookmark_8349">#REF!</definedName>
    <definedName name="__bookmark_835">#REF!</definedName>
    <definedName name="__bookmark_8350">#REF!</definedName>
    <definedName name="__bookmark_8351">#REF!</definedName>
    <definedName name="__bookmark_8352">#REF!</definedName>
    <definedName name="__bookmark_8353">#REF!</definedName>
    <definedName name="__bookmark_8354">#REF!</definedName>
    <definedName name="__bookmark_8355">#REF!</definedName>
    <definedName name="__bookmark_8356">#REF!</definedName>
    <definedName name="__bookmark_8357">#REF!</definedName>
    <definedName name="__bookmark_8358">#REF!</definedName>
    <definedName name="__bookmark_8359">#REF!</definedName>
    <definedName name="__bookmark_836">#REF!</definedName>
    <definedName name="__bookmark_8360">#REF!</definedName>
    <definedName name="__bookmark_8361">#REF!</definedName>
    <definedName name="__bookmark_8362">#REF!</definedName>
    <definedName name="__bookmark_8363">#REF!</definedName>
    <definedName name="__bookmark_8364">#REF!</definedName>
    <definedName name="__bookmark_8365">#REF!</definedName>
    <definedName name="__bookmark_8366">#REF!</definedName>
    <definedName name="__bookmark_8367">#REF!</definedName>
    <definedName name="__bookmark_8368">#REF!</definedName>
    <definedName name="__bookmark_8369">#REF!</definedName>
    <definedName name="__bookmark_837">#REF!</definedName>
    <definedName name="__bookmark_8370">#REF!</definedName>
    <definedName name="__bookmark_8371">#REF!</definedName>
    <definedName name="__bookmark_8372">#REF!</definedName>
    <definedName name="__bookmark_8373">#REF!</definedName>
    <definedName name="__bookmark_8374">#REF!</definedName>
    <definedName name="__bookmark_8375">#REF!</definedName>
    <definedName name="__bookmark_8376">#REF!</definedName>
    <definedName name="__bookmark_8377">#REF!</definedName>
    <definedName name="__bookmark_8378">#REF!</definedName>
    <definedName name="__bookmark_8379">#REF!</definedName>
    <definedName name="__bookmark_838">#REF!</definedName>
    <definedName name="__bookmark_8380">#REF!</definedName>
    <definedName name="__bookmark_8381">#REF!</definedName>
    <definedName name="__bookmark_8382">#REF!</definedName>
    <definedName name="__bookmark_8383">#REF!</definedName>
    <definedName name="__bookmark_8384">#REF!</definedName>
    <definedName name="__bookmark_8385">#REF!</definedName>
    <definedName name="__bookmark_8386">#REF!</definedName>
    <definedName name="__bookmark_8387">#REF!</definedName>
    <definedName name="__bookmark_8388">#REF!</definedName>
    <definedName name="__bookmark_8389">#REF!</definedName>
    <definedName name="__bookmark_839">#REF!</definedName>
    <definedName name="__bookmark_8390">#REF!</definedName>
    <definedName name="__bookmark_8391">#REF!</definedName>
    <definedName name="__bookmark_8392">#REF!</definedName>
    <definedName name="__bookmark_8393">#REF!</definedName>
    <definedName name="__bookmark_8394">#REF!</definedName>
    <definedName name="__bookmark_8395">#REF!</definedName>
    <definedName name="__bookmark_8396">#REF!</definedName>
    <definedName name="__bookmark_8397">#REF!</definedName>
    <definedName name="__bookmark_8398">#REF!</definedName>
    <definedName name="__bookmark_8399">#REF!</definedName>
    <definedName name="__bookmark_84">#REF!</definedName>
    <definedName name="__bookmark_840">#REF!</definedName>
    <definedName name="__bookmark_8400">#REF!</definedName>
    <definedName name="__bookmark_8401">#REF!</definedName>
    <definedName name="__bookmark_8402">#REF!</definedName>
    <definedName name="__bookmark_8403">#REF!</definedName>
    <definedName name="__bookmark_8404">#REF!</definedName>
    <definedName name="__bookmark_8405">#REF!</definedName>
    <definedName name="__bookmark_8406">#REF!</definedName>
    <definedName name="__bookmark_8407">#REF!</definedName>
    <definedName name="__bookmark_8408">#REF!</definedName>
    <definedName name="__bookmark_8409">#REF!</definedName>
    <definedName name="__bookmark_841">#REF!</definedName>
    <definedName name="__bookmark_8410">#REF!</definedName>
    <definedName name="__bookmark_8411">#REF!</definedName>
    <definedName name="__bookmark_8412">#REF!</definedName>
    <definedName name="__bookmark_8413">#REF!</definedName>
    <definedName name="__bookmark_8414">#REF!</definedName>
    <definedName name="__bookmark_8415">#REF!</definedName>
    <definedName name="__bookmark_8416">#REF!</definedName>
    <definedName name="__bookmark_8417">#REF!</definedName>
    <definedName name="__bookmark_8418">#REF!</definedName>
    <definedName name="__bookmark_8419">#REF!</definedName>
    <definedName name="__bookmark_842">#REF!</definedName>
    <definedName name="__bookmark_8420">#REF!</definedName>
    <definedName name="__bookmark_8421">#REF!</definedName>
    <definedName name="__bookmark_8422">#REF!</definedName>
    <definedName name="__bookmark_8423">#REF!</definedName>
    <definedName name="__bookmark_8424">#REF!</definedName>
    <definedName name="__bookmark_8425">#REF!</definedName>
    <definedName name="__bookmark_8426">#REF!</definedName>
    <definedName name="__bookmark_8427">#REF!</definedName>
    <definedName name="__bookmark_8428">#REF!</definedName>
    <definedName name="__bookmark_8429">#REF!</definedName>
    <definedName name="__bookmark_843">#REF!</definedName>
    <definedName name="__bookmark_8430">#REF!</definedName>
    <definedName name="__bookmark_8431">#REF!</definedName>
    <definedName name="__bookmark_8432">#REF!</definedName>
    <definedName name="__bookmark_8433">#REF!</definedName>
    <definedName name="__bookmark_8434">#REF!</definedName>
    <definedName name="__bookmark_8435">#REF!</definedName>
    <definedName name="__bookmark_8436">#REF!</definedName>
    <definedName name="__bookmark_8437">#REF!</definedName>
    <definedName name="__bookmark_8438">#REF!</definedName>
    <definedName name="__bookmark_8439">#REF!</definedName>
    <definedName name="__bookmark_844">#REF!</definedName>
    <definedName name="__bookmark_8440">#REF!</definedName>
    <definedName name="__bookmark_8441">#REF!</definedName>
    <definedName name="__bookmark_8442">#REF!</definedName>
    <definedName name="__bookmark_8443">#REF!</definedName>
    <definedName name="__bookmark_8444">#REF!</definedName>
    <definedName name="__bookmark_8445">#REF!</definedName>
    <definedName name="__bookmark_8446">#REF!</definedName>
    <definedName name="__bookmark_8447">#REF!</definedName>
    <definedName name="__bookmark_8448">#REF!</definedName>
    <definedName name="__bookmark_8449">#REF!</definedName>
    <definedName name="__bookmark_845">#REF!</definedName>
    <definedName name="__bookmark_8450">#REF!</definedName>
    <definedName name="__bookmark_8451">#REF!</definedName>
    <definedName name="__bookmark_8452">#REF!</definedName>
    <definedName name="__bookmark_8453">#REF!</definedName>
    <definedName name="__bookmark_8454">#REF!</definedName>
    <definedName name="__bookmark_8455">#REF!</definedName>
    <definedName name="__bookmark_8456">#REF!</definedName>
    <definedName name="__bookmark_8457">#REF!</definedName>
    <definedName name="__bookmark_8458">#REF!</definedName>
    <definedName name="__bookmark_8459">#REF!</definedName>
    <definedName name="__bookmark_846">#REF!</definedName>
    <definedName name="__bookmark_8460">#REF!</definedName>
    <definedName name="__bookmark_8461">#REF!</definedName>
    <definedName name="__bookmark_8462">#REF!</definedName>
    <definedName name="__bookmark_8463">#REF!</definedName>
    <definedName name="__bookmark_8464">#REF!</definedName>
    <definedName name="__bookmark_8465">#REF!</definedName>
    <definedName name="__bookmark_8466">#REF!</definedName>
    <definedName name="__bookmark_8467">#REF!</definedName>
    <definedName name="__bookmark_8468">#REF!</definedName>
    <definedName name="__bookmark_8469">#REF!</definedName>
    <definedName name="__bookmark_847">#REF!</definedName>
    <definedName name="__bookmark_8470">#REF!</definedName>
    <definedName name="__bookmark_8471">#REF!</definedName>
    <definedName name="__bookmark_8472">#REF!</definedName>
    <definedName name="__bookmark_8473">#REF!</definedName>
    <definedName name="__bookmark_8474">#REF!</definedName>
    <definedName name="__bookmark_8475">#REF!</definedName>
    <definedName name="__bookmark_8476">#REF!</definedName>
    <definedName name="__bookmark_8477">#REF!</definedName>
    <definedName name="__bookmark_8478">#REF!</definedName>
    <definedName name="__bookmark_8479">#REF!</definedName>
    <definedName name="__bookmark_848">#REF!</definedName>
    <definedName name="__bookmark_8480">#REF!</definedName>
    <definedName name="__bookmark_8481">#REF!</definedName>
    <definedName name="__bookmark_8482">#REF!</definedName>
    <definedName name="__bookmark_8483">#REF!</definedName>
    <definedName name="__bookmark_8484">#REF!</definedName>
    <definedName name="__bookmark_8485">#REF!</definedName>
    <definedName name="__bookmark_8486">#REF!</definedName>
    <definedName name="__bookmark_8487">#REF!</definedName>
    <definedName name="__bookmark_8488">#REF!</definedName>
    <definedName name="__bookmark_8489">#REF!</definedName>
    <definedName name="__bookmark_849">#REF!</definedName>
    <definedName name="__bookmark_8490">#REF!</definedName>
    <definedName name="__bookmark_8491">#REF!</definedName>
    <definedName name="__bookmark_8492">#REF!</definedName>
    <definedName name="__bookmark_8493">#REF!</definedName>
    <definedName name="__bookmark_8494">#REF!</definedName>
    <definedName name="__bookmark_8495">#REF!</definedName>
    <definedName name="__bookmark_8496">#REF!</definedName>
    <definedName name="__bookmark_8497">#REF!</definedName>
    <definedName name="__bookmark_8498">#REF!</definedName>
    <definedName name="__bookmark_8499">#REF!</definedName>
    <definedName name="__bookmark_85">#REF!</definedName>
    <definedName name="__bookmark_850">#REF!</definedName>
    <definedName name="__bookmark_8500">#REF!</definedName>
    <definedName name="__bookmark_8501">#REF!</definedName>
    <definedName name="__bookmark_8502">#REF!</definedName>
    <definedName name="__bookmark_8503">#REF!</definedName>
    <definedName name="__bookmark_8504">#REF!</definedName>
    <definedName name="__bookmark_8505">#REF!</definedName>
    <definedName name="__bookmark_8506">#REF!</definedName>
    <definedName name="__bookmark_8507">#REF!</definedName>
    <definedName name="__bookmark_8508">#REF!</definedName>
    <definedName name="__bookmark_8509">#REF!</definedName>
    <definedName name="__bookmark_851">#REF!</definedName>
    <definedName name="__bookmark_8510">#REF!</definedName>
    <definedName name="__bookmark_8511">#REF!</definedName>
    <definedName name="__bookmark_8512">#REF!</definedName>
    <definedName name="__bookmark_8513">#REF!</definedName>
    <definedName name="__bookmark_8514">#REF!</definedName>
    <definedName name="__bookmark_8515">#REF!</definedName>
    <definedName name="__bookmark_8516">#REF!</definedName>
    <definedName name="__bookmark_8517">#REF!</definedName>
    <definedName name="__bookmark_8518">#REF!</definedName>
    <definedName name="__bookmark_8519">#REF!</definedName>
    <definedName name="__bookmark_852">#REF!</definedName>
    <definedName name="__bookmark_8520">#REF!</definedName>
    <definedName name="__bookmark_8521">#REF!</definedName>
    <definedName name="__bookmark_8522">#REF!</definedName>
    <definedName name="__bookmark_8523">#REF!</definedName>
    <definedName name="__bookmark_8524">#REF!</definedName>
    <definedName name="__bookmark_8525">#REF!</definedName>
    <definedName name="__bookmark_8526">#REF!</definedName>
    <definedName name="__bookmark_8527">#REF!</definedName>
    <definedName name="__bookmark_8528">#REF!</definedName>
    <definedName name="__bookmark_8529">#REF!</definedName>
    <definedName name="__bookmark_853">#REF!</definedName>
    <definedName name="__bookmark_8530">#REF!</definedName>
    <definedName name="__bookmark_8531">#REF!</definedName>
    <definedName name="__bookmark_8532">#REF!</definedName>
    <definedName name="__bookmark_8533">#REF!</definedName>
    <definedName name="__bookmark_8534">#REF!</definedName>
    <definedName name="__bookmark_8535">#REF!</definedName>
    <definedName name="__bookmark_8536">#REF!</definedName>
    <definedName name="__bookmark_8537">#REF!</definedName>
    <definedName name="__bookmark_8538">#REF!</definedName>
    <definedName name="__bookmark_8539">#REF!</definedName>
    <definedName name="__bookmark_854">#REF!</definedName>
    <definedName name="__bookmark_8540">#REF!</definedName>
    <definedName name="__bookmark_8541">#REF!</definedName>
    <definedName name="__bookmark_8542">#REF!</definedName>
    <definedName name="__bookmark_8543">#REF!</definedName>
    <definedName name="__bookmark_8544">#REF!</definedName>
    <definedName name="__bookmark_8545">#REF!</definedName>
    <definedName name="__bookmark_8546">#REF!</definedName>
    <definedName name="__bookmark_8547">#REF!</definedName>
    <definedName name="__bookmark_8548">#REF!</definedName>
    <definedName name="__bookmark_8549">#REF!</definedName>
    <definedName name="__bookmark_855">#REF!</definedName>
    <definedName name="__bookmark_8550">#REF!</definedName>
    <definedName name="__bookmark_8551">#REF!</definedName>
    <definedName name="__bookmark_8552">#REF!</definedName>
    <definedName name="__bookmark_8553">#REF!</definedName>
    <definedName name="__bookmark_8554">#REF!</definedName>
    <definedName name="__bookmark_8555">#REF!</definedName>
    <definedName name="__bookmark_8556">#REF!</definedName>
    <definedName name="__bookmark_8557">#REF!</definedName>
    <definedName name="__bookmark_8558">#REF!</definedName>
    <definedName name="__bookmark_8559">#REF!</definedName>
    <definedName name="__bookmark_856">#REF!</definedName>
    <definedName name="__bookmark_8560">#REF!</definedName>
    <definedName name="__bookmark_8561">#REF!</definedName>
    <definedName name="__bookmark_8562">#REF!</definedName>
    <definedName name="__bookmark_8563">#REF!</definedName>
    <definedName name="__bookmark_8564">#REF!</definedName>
    <definedName name="__bookmark_8565">#REF!</definedName>
    <definedName name="__bookmark_8566">#REF!</definedName>
    <definedName name="__bookmark_8567">#REF!</definedName>
    <definedName name="__bookmark_8568">#REF!</definedName>
    <definedName name="__bookmark_8569">#REF!</definedName>
    <definedName name="__bookmark_857">#REF!</definedName>
    <definedName name="__bookmark_8570">#REF!</definedName>
    <definedName name="__bookmark_8571">#REF!</definedName>
    <definedName name="__bookmark_8572">#REF!</definedName>
    <definedName name="__bookmark_8573">#REF!</definedName>
    <definedName name="__bookmark_8574">#REF!</definedName>
    <definedName name="__bookmark_8575">#REF!</definedName>
    <definedName name="__bookmark_8576">#REF!</definedName>
    <definedName name="__bookmark_8577">#REF!</definedName>
    <definedName name="__bookmark_8578">#REF!</definedName>
    <definedName name="__bookmark_8579">#REF!</definedName>
    <definedName name="__bookmark_858">#REF!</definedName>
    <definedName name="__bookmark_8580">#REF!</definedName>
    <definedName name="__bookmark_8581">#REF!</definedName>
    <definedName name="__bookmark_8582">#REF!</definedName>
    <definedName name="__bookmark_8583">#REF!</definedName>
    <definedName name="__bookmark_8584">#REF!</definedName>
    <definedName name="__bookmark_8585">#REF!</definedName>
    <definedName name="__bookmark_8586">#REF!</definedName>
    <definedName name="__bookmark_8587">#REF!</definedName>
    <definedName name="__bookmark_8588">#REF!</definedName>
    <definedName name="__bookmark_8589">#REF!</definedName>
    <definedName name="__bookmark_859">#REF!</definedName>
    <definedName name="__bookmark_8590">#REF!</definedName>
    <definedName name="__bookmark_8591">#REF!</definedName>
    <definedName name="__bookmark_8592">#REF!</definedName>
    <definedName name="__bookmark_8593">#REF!</definedName>
    <definedName name="__bookmark_8594">#REF!</definedName>
    <definedName name="__bookmark_8595">#REF!</definedName>
    <definedName name="__bookmark_8596">#REF!</definedName>
    <definedName name="__bookmark_8597">#REF!</definedName>
    <definedName name="__bookmark_8598">#REF!</definedName>
    <definedName name="__bookmark_8599">#REF!</definedName>
    <definedName name="__bookmark_86">#REF!</definedName>
    <definedName name="__bookmark_860">#REF!</definedName>
    <definedName name="__bookmark_8600">#REF!</definedName>
    <definedName name="__bookmark_8601">#REF!</definedName>
    <definedName name="__bookmark_8602">#REF!</definedName>
    <definedName name="__bookmark_8603">#REF!</definedName>
    <definedName name="__bookmark_8604">#REF!</definedName>
    <definedName name="__bookmark_8605">#REF!</definedName>
    <definedName name="__bookmark_8606">#REF!</definedName>
    <definedName name="__bookmark_8607">#REF!</definedName>
    <definedName name="__bookmark_8608">#REF!</definedName>
    <definedName name="__bookmark_8609">#REF!</definedName>
    <definedName name="__bookmark_861">#REF!</definedName>
    <definedName name="__bookmark_8610">#REF!</definedName>
    <definedName name="__bookmark_8611">#REF!</definedName>
    <definedName name="__bookmark_8612">#REF!</definedName>
    <definedName name="__bookmark_8613">#REF!</definedName>
    <definedName name="__bookmark_8614">#REF!</definedName>
    <definedName name="__bookmark_8615">#REF!</definedName>
    <definedName name="__bookmark_8616">#REF!</definedName>
    <definedName name="__bookmark_8617">#REF!</definedName>
    <definedName name="__bookmark_8618">#REF!</definedName>
    <definedName name="__bookmark_8619">#REF!</definedName>
    <definedName name="__bookmark_862">#REF!</definedName>
    <definedName name="__bookmark_8620">#REF!</definedName>
    <definedName name="__bookmark_8621">#REF!</definedName>
    <definedName name="__bookmark_8622">#REF!</definedName>
    <definedName name="__bookmark_8623">#REF!</definedName>
    <definedName name="__bookmark_8624">#REF!</definedName>
    <definedName name="__bookmark_8625">#REF!</definedName>
    <definedName name="__bookmark_8626">#REF!</definedName>
    <definedName name="__bookmark_8627">#REF!</definedName>
    <definedName name="__bookmark_8628">#REF!</definedName>
    <definedName name="__bookmark_8629">#REF!</definedName>
    <definedName name="__bookmark_863">#REF!</definedName>
    <definedName name="__bookmark_8630">#REF!</definedName>
    <definedName name="__bookmark_8631">#REF!</definedName>
    <definedName name="__bookmark_8632">#REF!</definedName>
    <definedName name="__bookmark_8633">#REF!</definedName>
    <definedName name="__bookmark_8634">#REF!</definedName>
    <definedName name="__bookmark_8635">#REF!</definedName>
    <definedName name="__bookmark_8636">#REF!</definedName>
    <definedName name="__bookmark_8637">#REF!</definedName>
    <definedName name="__bookmark_8638">#REF!</definedName>
    <definedName name="__bookmark_8639">#REF!</definedName>
    <definedName name="__bookmark_864">#REF!</definedName>
    <definedName name="__bookmark_8640">#REF!</definedName>
    <definedName name="__bookmark_8641">#REF!</definedName>
    <definedName name="__bookmark_8642">#REF!</definedName>
    <definedName name="__bookmark_8643">#REF!</definedName>
    <definedName name="__bookmark_8644">#REF!</definedName>
    <definedName name="__bookmark_8645">#REF!</definedName>
    <definedName name="__bookmark_8646">#REF!</definedName>
    <definedName name="__bookmark_8647">#REF!</definedName>
    <definedName name="__bookmark_8648">#REF!</definedName>
    <definedName name="__bookmark_8649">#REF!</definedName>
    <definedName name="__bookmark_865">#REF!</definedName>
    <definedName name="__bookmark_8650">#REF!</definedName>
    <definedName name="__bookmark_8651">#REF!</definedName>
    <definedName name="__bookmark_8652">#REF!</definedName>
    <definedName name="__bookmark_8653">#REF!</definedName>
    <definedName name="__bookmark_8654">#REF!</definedName>
    <definedName name="__bookmark_8655">#REF!</definedName>
    <definedName name="__bookmark_8656">#REF!</definedName>
    <definedName name="__bookmark_8657">#REF!</definedName>
    <definedName name="__bookmark_8658">#REF!</definedName>
    <definedName name="__bookmark_8659">#REF!</definedName>
    <definedName name="__bookmark_866">#REF!</definedName>
    <definedName name="__bookmark_8660">#REF!</definedName>
    <definedName name="__bookmark_8661">#REF!</definedName>
    <definedName name="__bookmark_8662">#REF!</definedName>
    <definedName name="__bookmark_8663">#REF!</definedName>
    <definedName name="__bookmark_8664">#REF!</definedName>
    <definedName name="__bookmark_8665">#REF!</definedName>
    <definedName name="__bookmark_8666">#REF!</definedName>
    <definedName name="__bookmark_8667">#REF!</definedName>
    <definedName name="__bookmark_8668">#REF!</definedName>
    <definedName name="__bookmark_8669">#REF!</definedName>
    <definedName name="__bookmark_867">#REF!</definedName>
    <definedName name="__bookmark_8670">#REF!</definedName>
    <definedName name="__bookmark_8671">#REF!</definedName>
    <definedName name="__bookmark_8672">#REF!</definedName>
    <definedName name="__bookmark_8673">#REF!</definedName>
    <definedName name="__bookmark_8674">#REF!</definedName>
    <definedName name="__bookmark_8675">#REF!</definedName>
    <definedName name="__bookmark_8676">#REF!</definedName>
    <definedName name="__bookmark_8677">#REF!</definedName>
    <definedName name="__bookmark_8678">#REF!</definedName>
    <definedName name="__bookmark_8679">#REF!</definedName>
    <definedName name="__bookmark_868">#REF!</definedName>
    <definedName name="__bookmark_8680">#REF!</definedName>
    <definedName name="__bookmark_8681">#REF!</definedName>
    <definedName name="__bookmark_8682">#REF!</definedName>
    <definedName name="__bookmark_8683">#REF!</definedName>
    <definedName name="__bookmark_8684">#REF!</definedName>
    <definedName name="__bookmark_8685">#REF!</definedName>
    <definedName name="__bookmark_8686">#REF!</definedName>
    <definedName name="__bookmark_8687">#REF!</definedName>
    <definedName name="__bookmark_8688">#REF!</definedName>
    <definedName name="__bookmark_8689">#REF!</definedName>
    <definedName name="__bookmark_869">#REF!</definedName>
    <definedName name="__bookmark_8690">#REF!</definedName>
    <definedName name="__bookmark_8691">#REF!</definedName>
    <definedName name="__bookmark_8692">#REF!</definedName>
    <definedName name="__bookmark_8693">#REF!</definedName>
    <definedName name="__bookmark_8694">#REF!</definedName>
    <definedName name="__bookmark_8695">#REF!</definedName>
    <definedName name="__bookmark_8696">#REF!</definedName>
    <definedName name="__bookmark_8697">#REF!</definedName>
    <definedName name="__bookmark_8698">#REF!</definedName>
    <definedName name="__bookmark_8699">#REF!</definedName>
    <definedName name="__bookmark_87">#REF!</definedName>
    <definedName name="__bookmark_870">#REF!</definedName>
    <definedName name="__bookmark_8700">#REF!</definedName>
    <definedName name="__bookmark_8701">#REF!</definedName>
    <definedName name="__bookmark_8702">#REF!</definedName>
    <definedName name="__bookmark_8703">#REF!</definedName>
    <definedName name="__bookmark_8704">#REF!</definedName>
    <definedName name="__bookmark_8705">#REF!</definedName>
    <definedName name="__bookmark_8706">#REF!</definedName>
    <definedName name="__bookmark_8707">#REF!</definedName>
    <definedName name="__bookmark_8708">#REF!</definedName>
    <definedName name="__bookmark_8709">#REF!</definedName>
    <definedName name="__bookmark_871">#REF!</definedName>
    <definedName name="__bookmark_8710">#REF!</definedName>
    <definedName name="__bookmark_8711">#REF!</definedName>
    <definedName name="__bookmark_8712">#REF!</definedName>
    <definedName name="__bookmark_8713">#REF!</definedName>
    <definedName name="__bookmark_8714">#REF!</definedName>
    <definedName name="__bookmark_8715">#REF!</definedName>
    <definedName name="__bookmark_8716">#REF!</definedName>
    <definedName name="__bookmark_8717">#REF!</definedName>
    <definedName name="__bookmark_8718">#REF!</definedName>
    <definedName name="__bookmark_8719">#REF!</definedName>
    <definedName name="__bookmark_872">#REF!</definedName>
    <definedName name="__bookmark_8720">#REF!</definedName>
    <definedName name="__bookmark_8721">#REF!</definedName>
    <definedName name="__bookmark_8722">#REF!</definedName>
    <definedName name="__bookmark_8723">#REF!</definedName>
    <definedName name="__bookmark_8724">#REF!</definedName>
    <definedName name="__bookmark_8725">#REF!</definedName>
    <definedName name="__bookmark_8726">#REF!</definedName>
    <definedName name="__bookmark_8727">#REF!</definedName>
    <definedName name="__bookmark_8728">#REF!</definedName>
    <definedName name="__bookmark_8729">#REF!</definedName>
    <definedName name="__bookmark_873">#REF!</definedName>
    <definedName name="__bookmark_8730">#REF!</definedName>
    <definedName name="__bookmark_8731">#REF!</definedName>
    <definedName name="__bookmark_8732">#REF!</definedName>
    <definedName name="__bookmark_8733">#REF!</definedName>
    <definedName name="__bookmark_8734">#REF!</definedName>
    <definedName name="__bookmark_8735">#REF!</definedName>
    <definedName name="__bookmark_8736">#REF!</definedName>
    <definedName name="__bookmark_8737">#REF!</definedName>
    <definedName name="__bookmark_8738">#REF!</definedName>
    <definedName name="__bookmark_8739">#REF!</definedName>
    <definedName name="__bookmark_874">#REF!</definedName>
    <definedName name="__bookmark_8740">#REF!</definedName>
    <definedName name="__bookmark_8741">#REF!</definedName>
    <definedName name="__bookmark_8742">#REF!</definedName>
    <definedName name="__bookmark_8743">#REF!</definedName>
    <definedName name="__bookmark_8744">#REF!</definedName>
    <definedName name="__bookmark_8745">#REF!</definedName>
    <definedName name="__bookmark_8746">#REF!</definedName>
    <definedName name="__bookmark_8747">#REF!</definedName>
    <definedName name="__bookmark_8748">#REF!</definedName>
    <definedName name="__bookmark_8749">#REF!</definedName>
    <definedName name="__bookmark_875">#REF!</definedName>
    <definedName name="__bookmark_8750">#REF!</definedName>
    <definedName name="__bookmark_8751">#REF!</definedName>
    <definedName name="__bookmark_8752">#REF!</definedName>
    <definedName name="__bookmark_8753">#REF!</definedName>
    <definedName name="__bookmark_8754">#REF!</definedName>
    <definedName name="__bookmark_8755">#REF!</definedName>
    <definedName name="__bookmark_8756">#REF!</definedName>
    <definedName name="__bookmark_8757">#REF!</definedName>
    <definedName name="__bookmark_8758">#REF!</definedName>
    <definedName name="__bookmark_8759">#REF!</definedName>
    <definedName name="__bookmark_876">#REF!</definedName>
    <definedName name="__bookmark_8760">#REF!</definedName>
    <definedName name="__bookmark_8761">#REF!</definedName>
    <definedName name="__bookmark_8762">#REF!</definedName>
    <definedName name="__bookmark_8763">#REF!</definedName>
    <definedName name="__bookmark_8764">#REF!</definedName>
    <definedName name="__bookmark_8765">#REF!</definedName>
    <definedName name="__bookmark_8766">#REF!</definedName>
    <definedName name="__bookmark_8767">#REF!</definedName>
    <definedName name="__bookmark_8768">#REF!</definedName>
    <definedName name="__bookmark_8769">#REF!</definedName>
    <definedName name="__bookmark_877">#REF!</definedName>
    <definedName name="__bookmark_8770">#REF!</definedName>
    <definedName name="__bookmark_8771">#REF!</definedName>
    <definedName name="__bookmark_8772">#REF!</definedName>
    <definedName name="__bookmark_8773">#REF!</definedName>
    <definedName name="__bookmark_8774">#REF!</definedName>
    <definedName name="__bookmark_8775">#REF!</definedName>
    <definedName name="__bookmark_8776">#REF!</definedName>
    <definedName name="__bookmark_8777">#REF!</definedName>
    <definedName name="__bookmark_8778">#REF!</definedName>
    <definedName name="__bookmark_8779">#REF!</definedName>
    <definedName name="__bookmark_878">#REF!</definedName>
    <definedName name="__bookmark_8780">#REF!</definedName>
    <definedName name="__bookmark_8781">#REF!</definedName>
    <definedName name="__bookmark_8782">#REF!</definedName>
    <definedName name="__bookmark_8783">#REF!</definedName>
    <definedName name="__bookmark_8784">#REF!</definedName>
    <definedName name="__bookmark_8785">#REF!</definedName>
    <definedName name="__bookmark_8786">#REF!</definedName>
    <definedName name="__bookmark_8787">#REF!</definedName>
    <definedName name="__bookmark_8788">#REF!</definedName>
    <definedName name="__bookmark_8789">#REF!</definedName>
    <definedName name="__bookmark_879">#REF!</definedName>
    <definedName name="__bookmark_8790">#REF!</definedName>
    <definedName name="__bookmark_8791">#REF!</definedName>
    <definedName name="__bookmark_8792">#REF!</definedName>
    <definedName name="__bookmark_8793">#REF!</definedName>
    <definedName name="__bookmark_8794">#REF!</definedName>
    <definedName name="__bookmark_8795">#REF!</definedName>
    <definedName name="__bookmark_8796">#REF!</definedName>
    <definedName name="__bookmark_8797">#REF!</definedName>
    <definedName name="__bookmark_8798">#REF!</definedName>
    <definedName name="__bookmark_8799">#REF!</definedName>
    <definedName name="__bookmark_88">#REF!</definedName>
    <definedName name="__bookmark_880">#REF!</definedName>
    <definedName name="__bookmark_8800">#REF!</definedName>
    <definedName name="__bookmark_8801">#REF!</definedName>
    <definedName name="__bookmark_8802">#REF!</definedName>
    <definedName name="__bookmark_8803">#REF!</definedName>
    <definedName name="__bookmark_8804">#REF!</definedName>
    <definedName name="__bookmark_8805">#REF!</definedName>
    <definedName name="__bookmark_8806">#REF!</definedName>
    <definedName name="__bookmark_8807">#REF!</definedName>
    <definedName name="__bookmark_8808">#REF!</definedName>
    <definedName name="__bookmark_8809">#REF!</definedName>
    <definedName name="__bookmark_881">#REF!</definedName>
    <definedName name="__bookmark_8810">#REF!</definedName>
    <definedName name="__bookmark_8811">#REF!</definedName>
    <definedName name="__bookmark_8812">#REF!</definedName>
    <definedName name="__bookmark_8813">#REF!</definedName>
    <definedName name="__bookmark_8814">#REF!</definedName>
    <definedName name="__bookmark_8815">#REF!</definedName>
    <definedName name="__bookmark_8816">#REF!</definedName>
    <definedName name="__bookmark_8817">#REF!</definedName>
    <definedName name="__bookmark_8818">#REF!</definedName>
    <definedName name="__bookmark_8819">#REF!</definedName>
    <definedName name="__bookmark_882">#REF!</definedName>
    <definedName name="__bookmark_8820">#REF!</definedName>
    <definedName name="__bookmark_8821">#REF!</definedName>
    <definedName name="__bookmark_8822">#REF!</definedName>
    <definedName name="__bookmark_8823">#REF!</definedName>
    <definedName name="__bookmark_8824">#REF!</definedName>
    <definedName name="__bookmark_8825">#REF!</definedName>
    <definedName name="__bookmark_8826">#REF!</definedName>
    <definedName name="__bookmark_8827">#REF!</definedName>
    <definedName name="__bookmark_8828">#REF!</definedName>
    <definedName name="__bookmark_8829">#REF!</definedName>
    <definedName name="__bookmark_883">#REF!</definedName>
    <definedName name="__bookmark_8830">#REF!</definedName>
    <definedName name="__bookmark_8831">#REF!</definedName>
    <definedName name="__bookmark_8832">#REF!</definedName>
    <definedName name="__bookmark_8833">#REF!</definedName>
    <definedName name="__bookmark_8834">#REF!</definedName>
    <definedName name="__bookmark_8835">#REF!</definedName>
    <definedName name="__bookmark_8836">#REF!</definedName>
    <definedName name="__bookmark_8837">#REF!</definedName>
    <definedName name="__bookmark_8838">#REF!</definedName>
    <definedName name="__bookmark_8839">#REF!</definedName>
    <definedName name="__bookmark_884">#REF!</definedName>
    <definedName name="__bookmark_8840">#REF!</definedName>
    <definedName name="__bookmark_8841">#REF!</definedName>
    <definedName name="__bookmark_8842">#REF!</definedName>
    <definedName name="__bookmark_8843">#REF!</definedName>
    <definedName name="__bookmark_8844">#REF!</definedName>
    <definedName name="__bookmark_8845">#REF!</definedName>
    <definedName name="__bookmark_8846">#REF!</definedName>
    <definedName name="__bookmark_8847">#REF!</definedName>
    <definedName name="__bookmark_8848">#REF!</definedName>
    <definedName name="__bookmark_8849">#REF!</definedName>
    <definedName name="__bookmark_885">#REF!</definedName>
    <definedName name="__bookmark_8850">#REF!</definedName>
    <definedName name="__bookmark_8851">#REF!</definedName>
    <definedName name="__bookmark_8852">#REF!</definedName>
    <definedName name="__bookmark_8853">#REF!</definedName>
    <definedName name="__bookmark_8854">#REF!</definedName>
    <definedName name="__bookmark_8855">#REF!</definedName>
    <definedName name="__bookmark_8856">#REF!</definedName>
    <definedName name="__bookmark_8857">#REF!</definedName>
    <definedName name="__bookmark_8858">#REF!</definedName>
    <definedName name="__bookmark_8859">#REF!</definedName>
    <definedName name="__bookmark_886">#REF!</definedName>
    <definedName name="__bookmark_8860">#REF!</definedName>
    <definedName name="__bookmark_8861">#REF!</definedName>
    <definedName name="__bookmark_8862">#REF!</definedName>
    <definedName name="__bookmark_8863">#REF!</definedName>
    <definedName name="__bookmark_8864">#REF!</definedName>
    <definedName name="__bookmark_8865">#REF!</definedName>
    <definedName name="__bookmark_8866">#REF!</definedName>
    <definedName name="__bookmark_8867">#REF!</definedName>
    <definedName name="__bookmark_8868">#REF!</definedName>
    <definedName name="__bookmark_8869">#REF!</definedName>
    <definedName name="__bookmark_887">#REF!</definedName>
    <definedName name="__bookmark_8870">#REF!</definedName>
    <definedName name="__bookmark_8871">#REF!</definedName>
    <definedName name="__bookmark_8872">#REF!</definedName>
    <definedName name="__bookmark_8873">#REF!</definedName>
    <definedName name="__bookmark_8874">#REF!</definedName>
    <definedName name="__bookmark_8875">#REF!</definedName>
    <definedName name="__bookmark_8876">#REF!</definedName>
    <definedName name="__bookmark_8877">#REF!</definedName>
    <definedName name="__bookmark_8878">#REF!</definedName>
    <definedName name="__bookmark_8879">#REF!</definedName>
    <definedName name="__bookmark_888">#REF!</definedName>
    <definedName name="__bookmark_8880">#REF!</definedName>
    <definedName name="__bookmark_8881">#REF!</definedName>
    <definedName name="__bookmark_8882">#REF!</definedName>
    <definedName name="__bookmark_8883">#REF!</definedName>
    <definedName name="__bookmark_8884">#REF!</definedName>
    <definedName name="__bookmark_8885">#REF!</definedName>
    <definedName name="__bookmark_8886">#REF!</definedName>
    <definedName name="__bookmark_8887">#REF!</definedName>
    <definedName name="__bookmark_8888">#REF!</definedName>
    <definedName name="__bookmark_8889">#REF!</definedName>
    <definedName name="__bookmark_889">#REF!</definedName>
    <definedName name="__bookmark_8890">#REF!</definedName>
    <definedName name="__bookmark_8891">#REF!</definedName>
    <definedName name="__bookmark_8892">#REF!</definedName>
    <definedName name="__bookmark_8893">#REF!</definedName>
    <definedName name="__bookmark_8894">#REF!</definedName>
    <definedName name="__bookmark_8895">#REF!</definedName>
    <definedName name="__bookmark_8896">#REF!</definedName>
    <definedName name="__bookmark_8897">#REF!</definedName>
    <definedName name="__bookmark_8898">#REF!</definedName>
    <definedName name="__bookmark_8899">#REF!</definedName>
    <definedName name="__bookmark_89">#REF!</definedName>
    <definedName name="__bookmark_890">#REF!</definedName>
    <definedName name="__bookmark_8900">#REF!</definedName>
    <definedName name="__bookmark_8901">#REF!</definedName>
    <definedName name="__bookmark_8902">#REF!</definedName>
    <definedName name="__bookmark_8903">#REF!</definedName>
    <definedName name="__bookmark_8904">#REF!</definedName>
    <definedName name="__bookmark_8905">#REF!</definedName>
    <definedName name="__bookmark_8906">#REF!</definedName>
    <definedName name="__bookmark_8907">#REF!</definedName>
    <definedName name="__bookmark_8908">#REF!</definedName>
    <definedName name="__bookmark_8909">#REF!</definedName>
    <definedName name="__bookmark_891">#REF!</definedName>
    <definedName name="__bookmark_8910">#REF!</definedName>
    <definedName name="__bookmark_8911">#REF!</definedName>
    <definedName name="__bookmark_8912">#REF!</definedName>
    <definedName name="__bookmark_8913">#REF!</definedName>
    <definedName name="__bookmark_8914">#REF!</definedName>
    <definedName name="__bookmark_8915">#REF!</definedName>
    <definedName name="__bookmark_8916">#REF!</definedName>
    <definedName name="__bookmark_8917">#REF!</definedName>
    <definedName name="__bookmark_8918">#REF!</definedName>
    <definedName name="__bookmark_8919">#REF!</definedName>
    <definedName name="__bookmark_892">#REF!</definedName>
    <definedName name="__bookmark_8920">#REF!</definedName>
    <definedName name="__bookmark_8921">#REF!</definedName>
    <definedName name="__bookmark_8922">#REF!</definedName>
    <definedName name="__bookmark_8923">#REF!</definedName>
    <definedName name="__bookmark_8924">#REF!</definedName>
    <definedName name="__bookmark_8925">#REF!</definedName>
    <definedName name="__bookmark_8926">#REF!</definedName>
    <definedName name="__bookmark_8927">#REF!</definedName>
    <definedName name="__bookmark_8928">#REF!</definedName>
    <definedName name="__bookmark_8929">#REF!</definedName>
    <definedName name="__bookmark_893">#REF!</definedName>
    <definedName name="__bookmark_8930">#REF!</definedName>
    <definedName name="__bookmark_8931">#REF!</definedName>
    <definedName name="__bookmark_8932">#REF!</definedName>
    <definedName name="__bookmark_8933">#REF!</definedName>
    <definedName name="__bookmark_8934">#REF!</definedName>
    <definedName name="__bookmark_8935">#REF!</definedName>
    <definedName name="__bookmark_8936">#REF!</definedName>
    <definedName name="__bookmark_8937">#REF!</definedName>
    <definedName name="__bookmark_8938">#REF!</definedName>
    <definedName name="__bookmark_8939">#REF!</definedName>
    <definedName name="__bookmark_894">#REF!</definedName>
    <definedName name="__bookmark_8940">#REF!</definedName>
    <definedName name="__bookmark_8941">#REF!</definedName>
    <definedName name="__bookmark_8942">#REF!</definedName>
    <definedName name="__bookmark_8943">#REF!</definedName>
    <definedName name="__bookmark_8944">#REF!</definedName>
    <definedName name="__bookmark_8945">#REF!</definedName>
    <definedName name="__bookmark_8946">#REF!</definedName>
    <definedName name="__bookmark_8947">#REF!</definedName>
    <definedName name="__bookmark_8948">#REF!</definedName>
    <definedName name="__bookmark_8949">#REF!</definedName>
    <definedName name="__bookmark_895">#REF!</definedName>
    <definedName name="__bookmark_8950">#REF!</definedName>
    <definedName name="__bookmark_8951">#REF!</definedName>
    <definedName name="__bookmark_8952">#REF!</definedName>
    <definedName name="__bookmark_8953">#REF!</definedName>
    <definedName name="__bookmark_8954">#REF!</definedName>
    <definedName name="__bookmark_8955">#REF!</definedName>
    <definedName name="__bookmark_8956">#REF!</definedName>
    <definedName name="__bookmark_8957">#REF!</definedName>
    <definedName name="__bookmark_8958">#REF!</definedName>
    <definedName name="__bookmark_8959">#REF!</definedName>
    <definedName name="__bookmark_896">#REF!</definedName>
    <definedName name="__bookmark_8960">#REF!</definedName>
    <definedName name="__bookmark_8961">#REF!</definedName>
    <definedName name="__bookmark_8962">#REF!</definedName>
    <definedName name="__bookmark_8963">#REF!</definedName>
    <definedName name="__bookmark_8964">#REF!</definedName>
    <definedName name="__bookmark_8965">#REF!</definedName>
    <definedName name="__bookmark_8966">#REF!</definedName>
    <definedName name="__bookmark_8967">#REF!</definedName>
    <definedName name="__bookmark_8968">#REF!</definedName>
    <definedName name="__bookmark_8969">#REF!</definedName>
    <definedName name="__bookmark_897">#REF!</definedName>
    <definedName name="__bookmark_8970">#REF!</definedName>
    <definedName name="__bookmark_8971">#REF!</definedName>
    <definedName name="__bookmark_8972">#REF!</definedName>
    <definedName name="__bookmark_8973">#REF!</definedName>
    <definedName name="__bookmark_8974">#REF!</definedName>
    <definedName name="__bookmark_8975">#REF!</definedName>
    <definedName name="__bookmark_8976">#REF!</definedName>
    <definedName name="__bookmark_8977">#REF!</definedName>
    <definedName name="__bookmark_8978">#REF!</definedName>
    <definedName name="__bookmark_8979">#REF!</definedName>
    <definedName name="__bookmark_898">#REF!</definedName>
    <definedName name="__bookmark_8980">#REF!</definedName>
    <definedName name="__bookmark_8981">#REF!</definedName>
    <definedName name="__bookmark_8982">#REF!</definedName>
    <definedName name="__bookmark_8983">#REF!</definedName>
    <definedName name="__bookmark_8984">#REF!</definedName>
    <definedName name="__bookmark_8985">#REF!</definedName>
    <definedName name="__bookmark_8986">#REF!</definedName>
    <definedName name="__bookmark_8987">#REF!</definedName>
    <definedName name="__bookmark_8988">#REF!</definedName>
    <definedName name="__bookmark_8989">#REF!</definedName>
    <definedName name="__bookmark_899">#REF!</definedName>
    <definedName name="__bookmark_8990">#REF!</definedName>
    <definedName name="__bookmark_8991">#REF!</definedName>
    <definedName name="__bookmark_8992">#REF!</definedName>
    <definedName name="__bookmark_8993">#REF!</definedName>
    <definedName name="__bookmark_8994">#REF!</definedName>
    <definedName name="__bookmark_8995">#REF!</definedName>
    <definedName name="__bookmark_8996">#REF!</definedName>
    <definedName name="__bookmark_8997">#REF!</definedName>
    <definedName name="__bookmark_8998">#REF!</definedName>
    <definedName name="__bookmark_8999">#REF!</definedName>
    <definedName name="__bookmark_9">#REF!</definedName>
    <definedName name="__bookmark_90">#REF!</definedName>
    <definedName name="__bookmark_900">#REF!</definedName>
    <definedName name="__bookmark_9000">#REF!</definedName>
    <definedName name="__bookmark_9001">#REF!</definedName>
    <definedName name="__bookmark_9002">#REF!</definedName>
    <definedName name="__bookmark_9003">#REF!</definedName>
    <definedName name="__bookmark_9004">#REF!</definedName>
    <definedName name="__bookmark_9005">#REF!</definedName>
    <definedName name="__bookmark_9006">#REF!</definedName>
    <definedName name="__bookmark_9007">#REF!</definedName>
    <definedName name="__bookmark_9008">#REF!</definedName>
    <definedName name="__bookmark_9009">#REF!</definedName>
    <definedName name="__bookmark_901">#REF!</definedName>
    <definedName name="__bookmark_9010">#REF!</definedName>
    <definedName name="__bookmark_9011">#REF!</definedName>
    <definedName name="__bookmark_9012">#REF!</definedName>
    <definedName name="__bookmark_9013">#REF!</definedName>
    <definedName name="__bookmark_9014">#REF!</definedName>
    <definedName name="__bookmark_9015">#REF!</definedName>
    <definedName name="__bookmark_9016">#REF!</definedName>
    <definedName name="__bookmark_9017">#REF!</definedName>
    <definedName name="__bookmark_9018">#REF!</definedName>
    <definedName name="__bookmark_9019">#REF!</definedName>
    <definedName name="__bookmark_902">#REF!</definedName>
    <definedName name="__bookmark_9020">#REF!</definedName>
    <definedName name="__bookmark_9021">#REF!</definedName>
    <definedName name="__bookmark_9022">#REF!</definedName>
    <definedName name="__bookmark_9023">#REF!</definedName>
    <definedName name="__bookmark_9024">#REF!</definedName>
    <definedName name="__bookmark_9025">#REF!</definedName>
    <definedName name="__bookmark_9026">#REF!</definedName>
    <definedName name="__bookmark_9027">#REF!</definedName>
    <definedName name="__bookmark_9028">#REF!</definedName>
    <definedName name="__bookmark_9029">#REF!</definedName>
    <definedName name="__bookmark_903">#REF!</definedName>
    <definedName name="__bookmark_9030">#REF!</definedName>
    <definedName name="__bookmark_9031">#REF!</definedName>
    <definedName name="__bookmark_9032">#REF!</definedName>
    <definedName name="__bookmark_9033">#REF!</definedName>
    <definedName name="__bookmark_9034">#REF!</definedName>
    <definedName name="__bookmark_9035">#REF!</definedName>
    <definedName name="__bookmark_9036">#REF!</definedName>
    <definedName name="__bookmark_9037">#REF!</definedName>
    <definedName name="__bookmark_9038">#REF!</definedName>
    <definedName name="__bookmark_9039">#REF!</definedName>
    <definedName name="__bookmark_904">#REF!</definedName>
    <definedName name="__bookmark_9040">#REF!</definedName>
    <definedName name="__bookmark_9041">#REF!</definedName>
    <definedName name="__bookmark_9042">#REF!</definedName>
    <definedName name="__bookmark_9043">#REF!</definedName>
    <definedName name="__bookmark_9044">#REF!</definedName>
    <definedName name="__bookmark_9045">#REF!</definedName>
    <definedName name="__bookmark_9046">#REF!</definedName>
    <definedName name="__bookmark_9047">#REF!</definedName>
    <definedName name="__bookmark_9048">#REF!</definedName>
    <definedName name="__bookmark_9049">#REF!</definedName>
    <definedName name="__bookmark_905">#REF!</definedName>
    <definedName name="__bookmark_9050">#REF!</definedName>
    <definedName name="__bookmark_9051">#REF!</definedName>
    <definedName name="__bookmark_9052">#REF!</definedName>
    <definedName name="__bookmark_9053">#REF!</definedName>
    <definedName name="__bookmark_9054">#REF!</definedName>
    <definedName name="__bookmark_9055">#REF!</definedName>
    <definedName name="__bookmark_9056">#REF!</definedName>
    <definedName name="__bookmark_9057">#REF!</definedName>
    <definedName name="__bookmark_9058">#REF!</definedName>
    <definedName name="__bookmark_9059">#REF!</definedName>
    <definedName name="__bookmark_906">#REF!</definedName>
    <definedName name="__bookmark_9060">#REF!</definedName>
    <definedName name="__bookmark_9061">#REF!</definedName>
    <definedName name="__bookmark_9062">#REF!</definedName>
    <definedName name="__bookmark_9063">#REF!</definedName>
    <definedName name="__bookmark_9064">#REF!</definedName>
    <definedName name="__bookmark_9065">#REF!</definedName>
    <definedName name="__bookmark_9066">#REF!</definedName>
    <definedName name="__bookmark_9067">#REF!</definedName>
    <definedName name="__bookmark_9068">#REF!</definedName>
    <definedName name="__bookmark_9069">#REF!</definedName>
    <definedName name="__bookmark_907">#REF!</definedName>
    <definedName name="__bookmark_9070">#REF!</definedName>
    <definedName name="__bookmark_9071">#REF!</definedName>
    <definedName name="__bookmark_9072">#REF!</definedName>
    <definedName name="__bookmark_9073">#REF!</definedName>
    <definedName name="__bookmark_9074">#REF!</definedName>
    <definedName name="__bookmark_9075">#REF!</definedName>
    <definedName name="__bookmark_9076">#REF!</definedName>
    <definedName name="__bookmark_9077">#REF!</definedName>
    <definedName name="__bookmark_9078">#REF!</definedName>
    <definedName name="__bookmark_9079">#REF!</definedName>
    <definedName name="__bookmark_908">#REF!</definedName>
    <definedName name="__bookmark_9080">#REF!</definedName>
    <definedName name="__bookmark_9081">#REF!</definedName>
    <definedName name="__bookmark_9082">#REF!</definedName>
    <definedName name="__bookmark_9083">#REF!</definedName>
    <definedName name="__bookmark_9084">#REF!</definedName>
    <definedName name="__bookmark_9085">#REF!</definedName>
    <definedName name="__bookmark_9086">#REF!</definedName>
    <definedName name="__bookmark_9087">#REF!</definedName>
    <definedName name="__bookmark_9088">#REF!</definedName>
    <definedName name="__bookmark_9089">#REF!</definedName>
    <definedName name="__bookmark_909">#REF!</definedName>
    <definedName name="__bookmark_9090">#REF!</definedName>
    <definedName name="__bookmark_9091">#REF!</definedName>
    <definedName name="__bookmark_9092">#REF!</definedName>
    <definedName name="__bookmark_9093">#REF!</definedName>
    <definedName name="__bookmark_9094">#REF!</definedName>
    <definedName name="__bookmark_9095">#REF!</definedName>
    <definedName name="__bookmark_9096">#REF!</definedName>
    <definedName name="__bookmark_9097">#REF!</definedName>
    <definedName name="__bookmark_9098">#REF!</definedName>
    <definedName name="__bookmark_9099">#REF!</definedName>
    <definedName name="__bookmark_91">#REF!</definedName>
    <definedName name="__bookmark_910">#REF!</definedName>
    <definedName name="__bookmark_9100">#REF!</definedName>
    <definedName name="__bookmark_9101">#REF!</definedName>
    <definedName name="__bookmark_9102">#REF!</definedName>
    <definedName name="__bookmark_9103">#REF!</definedName>
    <definedName name="__bookmark_9104">#REF!</definedName>
    <definedName name="__bookmark_9105">#REF!</definedName>
    <definedName name="__bookmark_9106">#REF!</definedName>
    <definedName name="__bookmark_9107">#REF!</definedName>
    <definedName name="__bookmark_9108">#REF!</definedName>
    <definedName name="__bookmark_9109">#REF!</definedName>
    <definedName name="__bookmark_911">#REF!</definedName>
    <definedName name="__bookmark_9110">#REF!</definedName>
    <definedName name="__bookmark_9111">#REF!</definedName>
    <definedName name="__bookmark_9112">#REF!</definedName>
    <definedName name="__bookmark_9113">#REF!</definedName>
    <definedName name="__bookmark_9114">#REF!</definedName>
    <definedName name="__bookmark_9115">#REF!</definedName>
    <definedName name="__bookmark_9116">#REF!</definedName>
    <definedName name="__bookmark_9117">#REF!</definedName>
    <definedName name="__bookmark_9118">#REF!</definedName>
    <definedName name="__bookmark_9119">#REF!</definedName>
    <definedName name="__bookmark_912">#REF!</definedName>
    <definedName name="__bookmark_9120">#REF!</definedName>
    <definedName name="__bookmark_9121">#REF!</definedName>
    <definedName name="__bookmark_9122">#REF!</definedName>
    <definedName name="__bookmark_9123">#REF!</definedName>
    <definedName name="__bookmark_9124">#REF!</definedName>
    <definedName name="__bookmark_9125">#REF!</definedName>
    <definedName name="__bookmark_9126">#REF!</definedName>
    <definedName name="__bookmark_9127">#REF!</definedName>
    <definedName name="__bookmark_9128">#REF!</definedName>
    <definedName name="__bookmark_9129">#REF!</definedName>
    <definedName name="__bookmark_913">#REF!</definedName>
    <definedName name="__bookmark_9130">#REF!</definedName>
    <definedName name="__bookmark_9131">#REF!</definedName>
    <definedName name="__bookmark_9132">#REF!</definedName>
    <definedName name="__bookmark_9133">#REF!</definedName>
    <definedName name="__bookmark_9134">#REF!</definedName>
    <definedName name="__bookmark_9135">#REF!</definedName>
    <definedName name="__bookmark_9136">#REF!</definedName>
    <definedName name="__bookmark_9137">#REF!</definedName>
    <definedName name="__bookmark_9138">#REF!</definedName>
    <definedName name="__bookmark_9139">#REF!</definedName>
    <definedName name="__bookmark_914">#REF!</definedName>
    <definedName name="__bookmark_9140">#REF!</definedName>
    <definedName name="__bookmark_9141">#REF!</definedName>
    <definedName name="__bookmark_9142">#REF!</definedName>
    <definedName name="__bookmark_9143">#REF!</definedName>
    <definedName name="__bookmark_9144">#REF!</definedName>
    <definedName name="__bookmark_9145">#REF!</definedName>
    <definedName name="__bookmark_9146">#REF!</definedName>
    <definedName name="__bookmark_9147">#REF!</definedName>
    <definedName name="__bookmark_9148">#REF!</definedName>
    <definedName name="__bookmark_9149">#REF!</definedName>
    <definedName name="__bookmark_915">#REF!</definedName>
    <definedName name="__bookmark_9150">#REF!</definedName>
    <definedName name="__bookmark_9151">#REF!</definedName>
    <definedName name="__bookmark_9152">#REF!</definedName>
    <definedName name="__bookmark_9153">#REF!</definedName>
    <definedName name="__bookmark_9154">#REF!</definedName>
    <definedName name="__bookmark_9155">#REF!</definedName>
    <definedName name="__bookmark_9156">#REF!</definedName>
    <definedName name="__bookmark_9157">#REF!</definedName>
    <definedName name="__bookmark_9158">#REF!</definedName>
    <definedName name="__bookmark_9159">#REF!</definedName>
    <definedName name="__bookmark_916">#REF!</definedName>
    <definedName name="__bookmark_9160">#REF!</definedName>
    <definedName name="__bookmark_9161">#REF!</definedName>
    <definedName name="__bookmark_9162">#REF!</definedName>
    <definedName name="__bookmark_9163">#REF!</definedName>
    <definedName name="__bookmark_9164">#REF!</definedName>
    <definedName name="__bookmark_9165">#REF!</definedName>
    <definedName name="__bookmark_9166">#REF!</definedName>
    <definedName name="__bookmark_9167">#REF!</definedName>
    <definedName name="__bookmark_9168">#REF!</definedName>
    <definedName name="__bookmark_9169">#REF!</definedName>
    <definedName name="__bookmark_917">#REF!</definedName>
    <definedName name="__bookmark_9170">#REF!</definedName>
    <definedName name="__bookmark_9171">#REF!</definedName>
    <definedName name="__bookmark_9172">#REF!</definedName>
    <definedName name="__bookmark_9173">#REF!</definedName>
    <definedName name="__bookmark_9174">#REF!</definedName>
    <definedName name="__bookmark_9175">#REF!</definedName>
    <definedName name="__bookmark_9176">#REF!</definedName>
    <definedName name="__bookmark_9177">#REF!</definedName>
    <definedName name="__bookmark_9178">#REF!</definedName>
    <definedName name="__bookmark_9179">#REF!</definedName>
    <definedName name="__bookmark_918">#REF!</definedName>
    <definedName name="__bookmark_9180">#REF!</definedName>
    <definedName name="__bookmark_9181">#REF!</definedName>
    <definedName name="__bookmark_9182">#REF!</definedName>
    <definedName name="__bookmark_9183">#REF!</definedName>
    <definedName name="__bookmark_9184">#REF!</definedName>
    <definedName name="__bookmark_9185">#REF!</definedName>
    <definedName name="__bookmark_9186">#REF!</definedName>
    <definedName name="__bookmark_9187">#REF!</definedName>
    <definedName name="__bookmark_9188">#REF!</definedName>
    <definedName name="__bookmark_9189">#REF!</definedName>
    <definedName name="__bookmark_919">#REF!</definedName>
    <definedName name="__bookmark_9190">#REF!</definedName>
    <definedName name="__bookmark_9191">#REF!</definedName>
    <definedName name="__bookmark_9192">#REF!</definedName>
    <definedName name="__bookmark_9193">#REF!</definedName>
    <definedName name="__bookmark_9194">#REF!</definedName>
    <definedName name="__bookmark_9195">#REF!</definedName>
    <definedName name="__bookmark_9196">#REF!</definedName>
    <definedName name="__bookmark_9197">#REF!</definedName>
    <definedName name="__bookmark_9198">#REF!</definedName>
    <definedName name="__bookmark_9199">#REF!</definedName>
    <definedName name="__bookmark_92">#REF!</definedName>
    <definedName name="__bookmark_920">#REF!</definedName>
    <definedName name="__bookmark_9200">#REF!</definedName>
    <definedName name="__bookmark_9201">#REF!</definedName>
    <definedName name="__bookmark_9202">#REF!</definedName>
    <definedName name="__bookmark_9203">#REF!</definedName>
    <definedName name="__bookmark_9204">#REF!</definedName>
    <definedName name="__bookmark_9205">#REF!</definedName>
    <definedName name="__bookmark_9206">#REF!</definedName>
    <definedName name="__bookmark_9207">#REF!</definedName>
    <definedName name="__bookmark_9208">#REF!</definedName>
    <definedName name="__bookmark_9209">#REF!</definedName>
    <definedName name="__bookmark_921">#REF!</definedName>
    <definedName name="__bookmark_9210">#REF!</definedName>
    <definedName name="__bookmark_9211">#REF!</definedName>
    <definedName name="__bookmark_9212">#REF!</definedName>
    <definedName name="__bookmark_9213">#REF!</definedName>
    <definedName name="__bookmark_9214">#REF!</definedName>
    <definedName name="__bookmark_9215">#REF!</definedName>
    <definedName name="__bookmark_9216">#REF!</definedName>
    <definedName name="__bookmark_9217">#REF!</definedName>
    <definedName name="__bookmark_9218">#REF!</definedName>
    <definedName name="__bookmark_9219">#REF!</definedName>
    <definedName name="__bookmark_922">#REF!</definedName>
    <definedName name="__bookmark_9220">#REF!</definedName>
    <definedName name="__bookmark_9221">#REF!</definedName>
    <definedName name="__bookmark_9222">#REF!</definedName>
    <definedName name="__bookmark_9223">#REF!</definedName>
    <definedName name="__bookmark_9224">#REF!</definedName>
    <definedName name="__bookmark_9225">#REF!</definedName>
    <definedName name="__bookmark_9226">#REF!</definedName>
    <definedName name="__bookmark_9227">#REF!</definedName>
    <definedName name="__bookmark_9228">#REF!</definedName>
    <definedName name="__bookmark_9229">#REF!</definedName>
    <definedName name="__bookmark_923">#REF!</definedName>
    <definedName name="__bookmark_9230">#REF!</definedName>
    <definedName name="__bookmark_9231">#REF!</definedName>
    <definedName name="__bookmark_9232">#REF!</definedName>
    <definedName name="__bookmark_9233">#REF!</definedName>
    <definedName name="__bookmark_9234">#REF!</definedName>
    <definedName name="__bookmark_9235">#REF!</definedName>
    <definedName name="__bookmark_9236">#REF!</definedName>
    <definedName name="__bookmark_9237">#REF!</definedName>
    <definedName name="__bookmark_9238">#REF!</definedName>
    <definedName name="__bookmark_9239">#REF!</definedName>
    <definedName name="__bookmark_924">#REF!</definedName>
    <definedName name="__bookmark_9240">#REF!</definedName>
    <definedName name="__bookmark_9241">#REF!</definedName>
    <definedName name="__bookmark_9242">#REF!</definedName>
    <definedName name="__bookmark_9243">#REF!</definedName>
    <definedName name="__bookmark_9244">#REF!</definedName>
    <definedName name="__bookmark_9245">#REF!</definedName>
    <definedName name="__bookmark_9246">#REF!</definedName>
    <definedName name="__bookmark_9247">#REF!</definedName>
    <definedName name="__bookmark_9248">#REF!</definedName>
    <definedName name="__bookmark_9249">#REF!</definedName>
    <definedName name="__bookmark_925">#REF!</definedName>
    <definedName name="__bookmark_9250">#REF!</definedName>
    <definedName name="__bookmark_9251">#REF!</definedName>
    <definedName name="__bookmark_9252">#REF!</definedName>
    <definedName name="__bookmark_9253">#REF!</definedName>
    <definedName name="__bookmark_9254">#REF!</definedName>
    <definedName name="__bookmark_9255">#REF!</definedName>
    <definedName name="__bookmark_9256">#REF!</definedName>
    <definedName name="__bookmark_9257">#REF!</definedName>
    <definedName name="__bookmark_9258">#REF!</definedName>
    <definedName name="__bookmark_9259">#REF!</definedName>
    <definedName name="__bookmark_926">#REF!</definedName>
    <definedName name="__bookmark_9260">#REF!</definedName>
    <definedName name="__bookmark_9261">#REF!</definedName>
    <definedName name="__bookmark_9262">#REF!</definedName>
    <definedName name="__bookmark_9263">#REF!</definedName>
    <definedName name="__bookmark_9264">#REF!</definedName>
    <definedName name="__bookmark_9265">#REF!</definedName>
    <definedName name="__bookmark_9266">#REF!</definedName>
    <definedName name="__bookmark_9267">#REF!</definedName>
    <definedName name="__bookmark_9268">#REF!</definedName>
    <definedName name="__bookmark_9269">#REF!</definedName>
    <definedName name="__bookmark_927">#REF!</definedName>
    <definedName name="__bookmark_9270">#REF!</definedName>
    <definedName name="__bookmark_9271">#REF!</definedName>
    <definedName name="__bookmark_9272">#REF!</definedName>
    <definedName name="__bookmark_9273">#REF!</definedName>
    <definedName name="__bookmark_9274">#REF!</definedName>
    <definedName name="__bookmark_9275">#REF!</definedName>
    <definedName name="__bookmark_9276">#REF!</definedName>
    <definedName name="__bookmark_9277">#REF!</definedName>
    <definedName name="__bookmark_9278">#REF!</definedName>
    <definedName name="__bookmark_9279">#REF!</definedName>
    <definedName name="__bookmark_928">#REF!</definedName>
    <definedName name="__bookmark_9280">#REF!</definedName>
    <definedName name="__bookmark_9281">#REF!</definedName>
    <definedName name="__bookmark_9282">#REF!</definedName>
    <definedName name="__bookmark_9283">#REF!</definedName>
    <definedName name="__bookmark_9284">#REF!</definedName>
    <definedName name="__bookmark_9285">#REF!</definedName>
    <definedName name="__bookmark_9286">#REF!</definedName>
    <definedName name="__bookmark_9287">#REF!</definedName>
    <definedName name="__bookmark_9288">#REF!</definedName>
    <definedName name="__bookmark_9289">#REF!</definedName>
    <definedName name="__bookmark_929">#REF!</definedName>
    <definedName name="__bookmark_9290">#REF!</definedName>
    <definedName name="__bookmark_9291">#REF!</definedName>
    <definedName name="__bookmark_9292">#REF!</definedName>
    <definedName name="__bookmark_9293">#REF!</definedName>
    <definedName name="__bookmark_9294">#REF!</definedName>
    <definedName name="__bookmark_9295">#REF!</definedName>
    <definedName name="__bookmark_9296">#REF!</definedName>
    <definedName name="__bookmark_9297">#REF!</definedName>
    <definedName name="__bookmark_9298">#REF!</definedName>
    <definedName name="__bookmark_9299">#REF!</definedName>
    <definedName name="__bookmark_93">#REF!</definedName>
    <definedName name="__bookmark_930">#REF!</definedName>
    <definedName name="__bookmark_9300">#REF!</definedName>
    <definedName name="__bookmark_9301">#REF!</definedName>
    <definedName name="__bookmark_9302">#REF!</definedName>
    <definedName name="__bookmark_9303">#REF!</definedName>
    <definedName name="__bookmark_9304">#REF!</definedName>
    <definedName name="__bookmark_9305">#REF!</definedName>
    <definedName name="__bookmark_9306">#REF!</definedName>
    <definedName name="__bookmark_9307">#REF!</definedName>
    <definedName name="__bookmark_9308">#REF!</definedName>
    <definedName name="__bookmark_9309">#REF!</definedName>
    <definedName name="__bookmark_931">#REF!</definedName>
    <definedName name="__bookmark_9310">#REF!</definedName>
    <definedName name="__bookmark_9311">#REF!</definedName>
    <definedName name="__bookmark_9312">#REF!</definedName>
    <definedName name="__bookmark_9313">#REF!</definedName>
    <definedName name="__bookmark_9314">#REF!</definedName>
    <definedName name="__bookmark_9315">#REF!</definedName>
    <definedName name="__bookmark_9316">#REF!</definedName>
    <definedName name="__bookmark_9317">#REF!</definedName>
    <definedName name="__bookmark_9318">#REF!</definedName>
    <definedName name="__bookmark_9319">#REF!</definedName>
    <definedName name="__bookmark_932">#REF!</definedName>
    <definedName name="__bookmark_9320">#REF!</definedName>
    <definedName name="__bookmark_9321">#REF!</definedName>
    <definedName name="__bookmark_9322">#REF!</definedName>
    <definedName name="__bookmark_9323">#REF!</definedName>
    <definedName name="__bookmark_9324">#REF!</definedName>
    <definedName name="__bookmark_9325">#REF!</definedName>
    <definedName name="__bookmark_9326">#REF!</definedName>
    <definedName name="__bookmark_9327">#REF!</definedName>
    <definedName name="__bookmark_9328">#REF!</definedName>
    <definedName name="__bookmark_9329">#REF!</definedName>
    <definedName name="__bookmark_933">#REF!</definedName>
    <definedName name="__bookmark_9330">#REF!</definedName>
    <definedName name="__bookmark_9331">#REF!</definedName>
    <definedName name="__bookmark_9332">#REF!</definedName>
    <definedName name="__bookmark_9333">#REF!</definedName>
    <definedName name="__bookmark_9334">#REF!</definedName>
    <definedName name="__bookmark_9335">#REF!</definedName>
    <definedName name="__bookmark_9336">#REF!</definedName>
    <definedName name="__bookmark_9337">#REF!</definedName>
    <definedName name="__bookmark_9338">#REF!</definedName>
    <definedName name="__bookmark_9339">#REF!</definedName>
    <definedName name="__bookmark_934">#REF!</definedName>
    <definedName name="__bookmark_9340">#REF!</definedName>
    <definedName name="__bookmark_9341">#REF!</definedName>
    <definedName name="__bookmark_9342">#REF!</definedName>
    <definedName name="__bookmark_9343">#REF!</definedName>
    <definedName name="__bookmark_9344">#REF!</definedName>
    <definedName name="__bookmark_9345">#REF!</definedName>
    <definedName name="__bookmark_9346">#REF!</definedName>
    <definedName name="__bookmark_9347">#REF!</definedName>
    <definedName name="__bookmark_9348">#REF!</definedName>
    <definedName name="__bookmark_9349">#REF!</definedName>
    <definedName name="__bookmark_935">#REF!</definedName>
    <definedName name="__bookmark_9350">#REF!</definedName>
    <definedName name="__bookmark_9351">#REF!</definedName>
    <definedName name="__bookmark_9352">#REF!</definedName>
    <definedName name="__bookmark_9353">#REF!</definedName>
    <definedName name="__bookmark_9354">#REF!</definedName>
    <definedName name="__bookmark_9355">#REF!</definedName>
    <definedName name="__bookmark_9356">#REF!</definedName>
    <definedName name="__bookmark_9357">#REF!</definedName>
    <definedName name="__bookmark_9358">#REF!</definedName>
    <definedName name="__bookmark_9359">#REF!</definedName>
    <definedName name="__bookmark_936">#REF!</definedName>
    <definedName name="__bookmark_9360">#REF!</definedName>
    <definedName name="__bookmark_9361">#REF!</definedName>
    <definedName name="__bookmark_9362">#REF!</definedName>
    <definedName name="__bookmark_9363">#REF!</definedName>
    <definedName name="__bookmark_9364">#REF!</definedName>
    <definedName name="__bookmark_9365">#REF!</definedName>
    <definedName name="__bookmark_9366">#REF!</definedName>
    <definedName name="__bookmark_9367">#REF!</definedName>
    <definedName name="__bookmark_9368">#REF!</definedName>
    <definedName name="__bookmark_9369">#REF!</definedName>
    <definedName name="__bookmark_937">#REF!</definedName>
    <definedName name="__bookmark_9370">#REF!</definedName>
    <definedName name="__bookmark_9371">#REF!</definedName>
    <definedName name="__bookmark_9372">#REF!</definedName>
    <definedName name="__bookmark_9373">#REF!</definedName>
    <definedName name="__bookmark_9374">#REF!</definedName>
    <definedName name="__bookmark_9375">#REF!</definedName>
    <definedName name="__bookmark_9376">#REF!</definedName>
    <definedName name="__bookmark_9377">#REF!</definedName>
    <definedName name="__bookmark_9378">#REF!</definedName>
    <definedName name="__bookmark_9379">#REF!</definedName>
    <definedName name="__bookmark_938">#REF!</definedName>
    <definedName name="__bookmark_9380">#REF!</definedName>
    <definedName name="__bookmark_9381">#REF!</definedName>
    <definedName name="__bookmark_9382">#REF!</definedName>
    <definedName name="__bookmark_9383">#REF!</definedName>
    <definedName name="__bookmark_9384">#REF!</definedName>
    <definedName name="__bookmark_9385">#REF!</definedName>
    <definedName name="__bookmark_9386">#REF!</definedName>
    <definedName name="__bookmark_9387">#REF!</definedName>
    <definedName name="__bookmark_9388">#REF!</definedName>
    <definedName name="__bookmark_9389">#REF!</definedName>
    <definedName name="__bookmark_939">#REF!</definedName>
    <definedName name="__bookmark_9390">#REF!</definedName>
    <definedName name="__bookmark_9391">#REF!</definedName>
    <definedName name="__bookmark_9392">#REF!</definedName>
    <definedName name="__bookmark_9393">#REF!</definedName>
    <definedName name="__bookmark_9394">#REF!</definedName>
    <definedName name="__bookmark_9395">#REF!</definedName>
    <definedName name="__bookmark_9396">#REF!</definedName>
    <definedName name="__bookmark_9397">#REF!</definedName>
    <definedName name="__bookmark_9398">#REF!</definedName>
    <definedName name="__bookmark_9399">#REF!</definedName>
    <definedName name="__bookmark_94">#REF!</definedName>
    <definedName name="__bookmark_940">#REF!</definedName>
    <definedName name="__bookmark_9400">#REF!</definedName>
    <definedName name="__bookmark_9401">#REF!</definedName>
    <definedName name="__bookmark_9402">#REF!</definedName>
    <definedName name="__bookmark_9403">#REF!</definedName>
    <definedName name="__bookmark_9404">#REF!</definedName>
    <definedName name="__bookmark_9405">#REF!</definedName>
    <definedName name="__bookmark_9406">#REF!</definedName>
    <definedName name="__bookmark_9407">#REF!</definedName>
    <definedName name="__bookmark_9408">#REF!</definedName>
    <definedName name="__bookmark_9409">#REF!</definedName>
    <definedName name="__bookmark_941">#REF!</definedName>
    <definedName name="__bookmark_9410">#REF!</definedName>
    <definedName name="__bookmark_9411">#REF!</definedName>
    <definedName name="__bookmark_9412">#REF!</definedName>
    <definedName name="__bookmark_9413">#REF!</definedName>
    <definedName name="__bookmark_9414">#REF!</definedName>
    <definedName name="__bookmark_9415">#REF!</definedName>
    <definedName name="__bookmark_9416">#REF!</definedName>
    <definedName name="__bookmark_9417">#REF!</definedName>
    <definedName name="__bookmark_9418">#REF!</definedName>
    <definedName name="__bookmark_9419">#REF!</definedName>
    <definedName name="__bookmark_942">#REF!</definedName>
    <definedName name="__bookmark_9420">#REF!</definedName>
    <definedName name="__bookmark_9421">#REF!</definedName>
    <definedName name="__bookmark_9422">#REF!</definedName>
    <definedName name="__bookmark_9423">#REF!</definedName>
    <definedName name="__bookmark_9424">#REF!</definedName>
    <definedName name="__bookmark_9425">#REF!</definedName>
    <definedName name="__bookmark_9426">#REF!</definedName>
    <definedName name="__bookmark_9427">#REF!</definedName>
    <definedName name="__bookmark_9428">#REF!</definedName>
    <definedName name="__bookmark_9429">#REF!</definedName>
    <definedName name="__bookmark_943">#REF!</definedName>
    <definedName name="__bookmark_9430">#REF!</definedName>
    <definedName name="__bookmark_9431">#REF!</definedName>
    <definedName name="__bookmark_9432">#REF!</definedName>
    <definedName name="__bookmark_9433">#REF!</definedName>
    <definedName name="__bookmark_9434">#REF!</definedName>
    <definedName name="__bookmark_9435">#REF!</definedName>
    <definedName name="__bookmark_9436">#REF!</definedName>
    <definedName name="__bookmark_9437">#REF!</definedName>
    <definedName name="__bookmark_9438">#REF!</definedName>
    <definedName name="__bookmark_9439">#REF!</definedName>
    <definedName name="__bookmark_944">#REF!</definedName>
    <definedName name="__bookmark_9440">#REF!</definedName>
    <definedName name="__bookmark_9441">#REF!</definedName>
    <definedName name="__bookmark_9442">#REF!</definedName>
    <definedName name="__bookmark_9443">#REF!</definedName>
    <definedName name="__bookmark_9444">#REF!</definedName>
    <definedName name="__bookmark_9445">#REF!</definedName>
    <definedName name="__bookmark_9446">#REF!</definedName>
    <definedName name="__bookmark_9447">#REF!</definedName>
    <definedName name="__bookmark_9448">#REF!</definedName>
    <definedName name="__bookmark_9449">#REF!</definedName>
    <definedName name="__bookmark_945">#REF!</definedName>
    <definedName name="__bookmark_9450">#REF!</definedName>
    <definedName name="__bookmark_9451">#REF!</definedName>
    <definedName name="__bookmark_9452">#REF!</definedName>
    <definedName name="__bookmark_9453">#REF!</definedName>
    <definedName name="__bookmark_9454">#REF!</definedName>
    <definedName name="__bookmark_9455">#REF!</definedName>
    <definedName name="__bookmark_9456">#REF!</definedName>
    <definedName name="__bookmark_9457">#REF!</definedName>
    <definedName name="__bookmark_9458">#REF!</definedName>
    <definedName name="__bookmark_9459">#REF!</definedName>
    <definedName name="__bookmark_946">#REF!</definedName>
    <definedName name="__bookmark_9460">#REF!</definedName>
    <definedName name="__bookmark_9461">#REF!</definedName>
    <definedName name="__bookmark_9462">#REF!</definedName>
    <definedName name="__bookmark_9463">#REF!</definedName>
    <definedName name="__bookmark_9464">#REF!</definedName>
    <definedName name="__bookmark_9465">#REF!</definedName>
    <definedName name="__bookmark_9466">#REF!</definedName>
    <definedName name="__bookmark_9467">#REF!</definedName>
    <definedName name="__bookmark_9468">#REF!</definedName>
    <definedName name="__bookmark_9469">#REF!</definedName>
    <definedName name="__bookmark_947">#REF!</definedName>
    <definedName name="__bookmark_9470">#REF!</definedName>
    <definedName name="__bookmark_9471">#REF!</definedName>
    <definedName name="__bookmark_9472">#REF!</definedName>
    <definedName name="__bookmark_9473">#REF!</definedName>
    <definedName name="__bookmark_9474">#REF!</definedName>
    <definedName name="__bookmark_9475">#REF!</definedName>
    <definedName name="__bookmark_9476">#REF!</definedName>
    <definedName name="__bookmark_9477">#REF!</definedName>
    <definedName name="__bookmark_9478">#REF!</definedName>
    <definedName name="__bookmark_9479">#REF!</definedName>
    <definedName name="__bookmark_948">#REF!</definedName>
    <definedName name="__bookmark_9480">#REF!</definedName>
    <definedName name="__bookmark_9481">#REF!</definedName>
    <definedName name="__bookmark_9482">#REF!</definedName>
    <definedName name="__bookmark_9483">#REF!</definedName>
    <definedName name="__bookmark_9484">#REF!</definedName>
    <definedName name="__bookmark_9485">#REF!</definedName>
    <definedName name="__bookmark_9486">#REF!</definedName>
    <definedName name="__bookmark_9487">#REF!</definedName>
    <definedName name="__bookmark_9488">#REF!</definedName>
    <definedName name="__bookmark_9489">#REF!</definedName>
    <definedName name="__bookmark_949">#REF!</definedName>
    <definedName name="__bookmark_9490">#REF!</definedName>
    <definedName name="__bookmark_9491">#REF!</definedName>
    <definedName name="__bookmark_9492">#REF!</definedName>
    <definedName name="__bookmark_9493">#REF!</definedName>
    <definedName name="__bookmark_9494">#REF!</definedName>
    <definedName name="__bookmark_9495">#REF!</definedName>
    <definedName name="__bookmark_9496">#REF!</definedName>
    <definedName name="__bookmark_9497">#REF!</definedName>
    <definedName name="__bookmark_9498">#REF!</definedName>
    <definedName name="__bookmark_9499">#REF!</definedName>
    <definedName name="__bookmark_95">#REF!</definedName>
    <definedName name="__bookmark_950">#REF!</definedName>
    <definedName name="__bookmark_9500">#REF!</definedName>
    <definedName name="__bookmark_9501">#REF!</definedName>
    <definedName name="__bookmark_9502">#REF!</definedName>
    <definedName name="__bookmark_9503">#REF!</definedName>
    <definedName name="__bookmark_9504">#REF!</definedName>
    <definedName name="__bookmark_9505">#REF!</definedName>
    <definedName name="__bookmark_9506">#REF!</definedName>
    <definedName name="__bookmark_9507">#REF!</definedName>
    <definedName name="__bookmark_9508">#REF!</definedName>
    <definedName name="__bookmark_9509">#REF!</definedName>
    <definedName name="__bookmark_951">#REF!</definedName>
    <definedName name="__bookmark_9510">#REF!</definedName>
    <definedName name="__bookmark_9511">#REF!</definedName>
    <definedName name="__bookmark_9512">#REF!</definedName>
    <definedName name="__bookmark_9513">#REF!</definedName>
    <definedName name="__bookmark_9514">#REF!</definedName>
    <definedName name="__bookmark_9515">#REF!</definedName>
    <definedName name="__bookmark_9516">#REF!</definedName>
    <definedName name="__bookmark_9517">#REF!</definedName>
    <definedName name="__bookmark_9518">#REF!</definedName>
    <definedName name="__bookmark_9519">#REF!</definedName>
    <definedName name="__bookmark_952">#REF!</definedName>
    <definedName name="__bookmark_9520">#REF!</definedName>
    <definedName name="__bookmark_9521">#REF!</definedName>
    <definedName name="__bookmark_9522">#REF!</definedName>
    <definedName name="__bookmark_9523">#REF!</definedName>
    <definedName name="__bookmark_9524">#REF!</definedName>
    <definedName name="__bookmark_9525">#REF!</definedName>
    <definedName name="__bookmark_9526">#REF!</definedName>
    <definedName name="__bookmark_9527">#REF!</definedName>
    <definedName name="__bookmark_9528">#REF!</definedName>
    <definedName name="__bookmark_9529">#REF!</definedName>
    <definedName name="__bookmark_953">#REF!</definedName>
    <definedName name="__bookmark_9530">#REF!</definedName>
    <definedName name="__bookmark_9531">#REF!</definedName>
    <definedName name="__bookmark_9532">#REF!</definedName>
    <definedName name="__bookmark_9533">#REF!</definedName>
    <definedName name="__bookmark_9534">#REF!</definedName>
    <definedName name="__bookmark_9535">#REF!</definedName>
    <definedName name="__bookmark_9536">#REF!</definedName>
    <definedName name="__bookmark_9537">#REF!</definedName>
    <definedName name="__bookmark_9538">#REF!</definedName>
    <definedName name="__bookmark_9539">#REF!</definedName>
    <definedName name="__bookmark_954">#REF!</definedName>
    <definedName name="__bookmark_9540">#REF!</definedName>
    <definedName name="__bookmark_9541">#REF!</definedName>
    <definedName name="__bookmark_9542">#REF!</definedName>
    <definedName name="__bookmark_9543">#REF!</definedName>
    <definedName name="__bookmark_9544">#REF!</definedName>
    <definedName name="__bookmark_9545">#REF!</definedName>
    <definedName name="__bookmark_9546">#REF!</definedName>
    <definedName name="__bookmark_9547">#REF!</definedName>
    <definedName name="__bookmark_9548">#REF!</definedName>
    <definedName name="__bookmark_9549">#REF!</definedName>
    <definedName name="__bookmark_955">#REF!</definedName>
    <definedName name="__bookmark_9550">#REF!</definedName>
    <definedName name="__bookmark_9551">#REF!</definedName>
    <definedName name="__bookmark_9552">#REF!</definedName>
    <definedName name="__bookmark_9553">#REF!</definedName>
    <definedName name="__bookmark_9554">#REF!</definedName>
    <definedName name="__bookmark_9555">#REF!</definedName>
    <definedName name="__bookmark_9556">#REF!</definedName>
    <definedName name="__bookmark_9557">#REF!</definedName>
    <definedName name="__bookmark_9558">#REF!</definedName>
    <definedName name="__bookmark_9559">#REF!</definedName>
    <definedName name="__bookmark_956">#REF!</definedName>
    <definedName name="__bookmark_9560">#REF!</definedName>
    <definedName name="__bookmark_9561">#REF!</definedName>
    <definedName name="__bookmark_9562">#REF!</definedName>
    <definedName name="__bookmark_9563">#REF!</definedName>
    <definedName name="__bookmark_9564">#REF!</definedName>
    <definedName name="__bookmark_9565">#REF!</definedName>
    <definedName name="__bookmark_9566">#REF!</definedName>
    <definedName name="__bookmark_9567">#REF!</definedName>
    <definedName name="__bookmark_9568">#REF!</definedName>
    <definedName name="__bookmark_9569">#REF!</definedName>
    <definedName name="__bookmark_957">#REF!</definedName>
    <definedName name="__bookmark_9570">#REF!</definedName>
    <definedName name="__bookmark_9571">#REF!</definedName>
    <definedName name="__bookmark_9572">#REF!</definedName>
    <definedName name="__bookmark_9573">#REF!</definedName>
    <definedName name="__bookmark_9574">#REF!</definedName>
    <definedName name="__bookmark_9575">#REF!</definedName>
    <definedName name="__bookmark_9576">#REF!</definedName>
    <definedName name="__bookmark_9577">#REF!</definedName>
    <definedName name="__bookmark_9578">#REF!</definedName>
    <definedName name="__bookmark_9579">#REF!</definedName>
    <definedName name="__bookmark_958">#REF!</definedName>
    <definedName name="__bookmark_9580">#REF!</definedName>
    <definedName name="__bookmark_9581">#REF!</definedName>
    <definedName name="__bookmark_9582">#REF!</definedName>
    <definedName name="__bookmark_9583">#REF!</definedName>
    <definedName name="__bookmark_9584">#REF!</definedName>
    <definedName name="__bookmark_9585">#REF!</definedName>
    <definedName name="__bookmark_9586">#REF!</definedName>
    <definedName name="__bookmark_9587">#REF!</definedName>
    <definedName name="__bookmark_9588">#REF!</definedName>
    <definedName name="__bookmark_9589">#REF!</definedName>
    <definedName name="__bookmark_959">#REF!</definedName>
    <definedName name="__bookmark_9590">#REF!</definedName>
    <definedName name="__bookmark_9591">#REF!</definedName>
    <definedName name="__bookmark_9592">#REF!</definedName>
    <definedName name="__bookmark_9593">#REF!</definedName>
    <definedName name="__bookmark_9594">#REF!</definedName>
    <definedName name="__bookmark_9595">#REF!</definedName>
    <definedName name="__bookmark_9596">#REF!</definedName>
    <definedName name="__bookmark_9597">#REF!</definedName>
    <definedName name="__bookmark_9598">#REF!</definedName>
    <definedName name="__bookmark_9599">#REF!</definedName>
    <definedName name="__bookmark_96">#REF!</definedName>
    <definedName name="__bookmark_960">#REF!</definedName>
    <definedName name="__bookmark_9600">#REF!</definedName>
    <definedName name="__bookmark_9601">#REF!</definedName>
    <definedName name="__bookmark_9602">#REF!</definedName>
    <definedName name="__bookmark_9603">#REF!</definedName>
    <definedName name="__bookmark_9604">#REF!</definedName>
    <definedName name="__bookmark_9605">#REF!</definedName>
    <definedName name="__bookmark_9606">#REF!</definedName>
    <definedName name="__bookmark_9607">#REF!</definedName>
    <definedName name="__bookmark_9608">#REF!</definedName>
    <definedName name="__bookmark_9609">#REF!</definedName>
    <definedName name="__bookmark_961">#REF!</definedName>
    <definedName name="__bookmark_9610">#REF!</definedName>
    <definedName name="__bookmark_9611">#REF!</definedName>
    <definedName name="__bookmark_9612">#REF!</definedName>
    <definedName name="__bookmark_9613">#REF!</definedName>
    <definedName name="__bookmark_9614">#REF!</definedName>
    <definedName name="__bookmark_9615">#REF!</definedName>
    <definedName name="__bookmark_9616">#REF!</definedName>
    <definedName name="__bookmark_9617">#REF!</definedName>
    <definedName name="__bookmark_9618">#REF!</definedName>
    <definedName name="__bookmark_9619">#REF!</definedName>
    <definedName name="__bookmark_962">#REF!</definedName>
    <definedName name="__bookmark_9620">#REF!</definedName>
    <definedName name="__bookmark_9621">#REF!</definedName>
    <definedName name="__bookmark_9622">#REF!</definedName>
    <definedName name="__bookmark_9623">#REF!</definedName>
    <definedName name="__bookmark_9624">#REF!</definedName>
    <definedName name="__bookmark_9625">#REF!</definedName>
    <definedName name="__bookmark_9626">#REF!</definedName>
    <definedName name="__bookmark_9627">#REF!</definedName>
    <definedName name="__bookmark_9628">#REF!</definedName>
    <definedName name="__bookmark_9629">#REF!</definedName>
    <definedName name="__bookmark_963">#REF!</definedName>
    <definedName name="__bookmark_9630">#REF!</definedName>
    <definedName name="__bookmark_9631">#REF!</definedName>
    <definedName name="__bookmark_9632">#REF!</definedName>
    <definedName name="__bookmark_9633">#REF!</definedName>
    <definedName name="__bookmark_9634">#REF!</definedName>
    <definedName name="__bookmark_9635">#REF!</definedName>
    <definedName name="__bookmark_9636">#REF!</definedName>
    <definedName name="__bookmark_9637">#REF!</definedName>
    <definedName name="__bookmark_9638">#REF!</definedName>
    <definedName name="__bookmark_9639">#REF!</definedName>
    <definedName name="__bookmark_964">#REF!</definedName>
    <definedName name="__bookmark_9640">#REF!</definedName>
    <definedName name="__bookmark_9641">#REF!</definedName>
    <definedName name="__bookmark_9642">#REF!</definedName>
    <definedName name="__bookmark_9643">#REF!</definedName>
    <definedName name="__bookmark_9644">#REF!</definedName>
    <definedName name="__bookmark_9645">#REF!</definedName>
    <definedName name="__bookmark_9646">#REF!</definedName>
    <definedName name="__bookmark_9647">#REF!</definedName>
    <definedName name="__bookmark_9648">#REF!</definedName>
    <definedName name="__bookmark_9649">#REF!</definedName>
    <definedName name="__bookmark_965">#REF!</definedName>
    <definedName name="__bookmark_9650">#REF!</definedName>
    <definedName name="__bookmark_9651">#REF!</definedName>
    <definedName name="__bookmark_9652">#REF!</definedName>
    <definedName name="__bookmark_9653">#REF!</definedName>
    <definedName name="__bookmark_9654">#REF!</definedName>
    <definedName name="__bookmark_9655">#REF!</definedName>
    <definedName name="__bookmark_9656">#REF!</definedName>
    <definedName name="__bookmark_9657">#REF!</definedName>
    <definedName name="__bookmark_9658">#REF!</definedName>
    <definedName name="__bookmark_9659">#REF!</definedName>
    <definedName name="__bookmark_966">#REF!</definedName>
    <definedName name="__bookmark_9660">#REF!</definedName>
    <definedName name="__bookmark_9661">#REF!</definedName>
    <definedName name="__bookmark_9662">#REF!</definedName>
    <definedName name="__bookmark_9663">#REF!</definedName>
    <definedName name="__bookmark_9664">#REF!</definedName>
    <definedName name="__bookmark_9665">#REF!</definedName>
    <definedName name="__bookmark_9666">#REF!</definedName>
    <definedName name="__bookmark_9667">#REF!</definedName>
    <definedName name="__bookmark_9668">#REF!</definedName>
    <definedName name="__bookmark_9669">#REF!</definedName>
    <definedName name="__bookmark_967">#REF!</definedName>
    <definedName name="__bookmark_9670">#REF!</definedName>
    <definedName name="__bookmark_9671">#REF!</definedName>
    <definedName name="__bookmark_9672">#REF!</definedName>
    <definedName name="__bookmark_9673">#REF!</definedName>
    <definedName name="__bookmark_9674">#REF!</definedName>
    <definedName name="__bookmark_9675">#REF!</definedName>
    <definedName name="__bookmark_9676">#REF!</definedName>
    <definedName name="__bookmark_9677">#REF!</definedName>
    <definedName name="__bookmark_9678">#REF!</definedName>
    <definedName name="__bookmark_9679">#REF!</definedName>
    <definedName name="__bookmark_968">#REF!</definedName>
    <definedName name="__bookmark_9680">#REF!</definedName>
    <definedName name="__bookmark_9681">#REF!</definedName>
    <definedName name="__bookmark_9682">#REF!</definedName>
    <definedName name="__bookmark_9683">#REF!</definedName>
    <definedName name="__bookmark_9684">#REF!</definedName>
    <definedName name="__bookmark_9685">#REF!</definedName>
    <definedName name="__bookmark_9686">#REF!</definedName>
    <definedName name="__bookmark_9687">#REF!</definedName>
    <definedName name="__bookmark_9688">#REF!</definedName>
    <definedName name="__bookmark_9689">#REF!</definedName>
    <definedName name="__bookmark_969">#REF!</definedName>
    <definedName name="__bookmark_9690">#REF!</definedName>
    <definedName name="__bookmark_9691">#REF!</definedName>
    <definedName name="__bookmark_9692">#REF!</definedName>
    <definedName name="__bookmark_9693">#REF!</definedName>
    <definedName name="__bookmark_9694">#REF!</definedName>
    <definedName name="__bookmark_9695">#REF!</definedName>
    <definedName name="__bookmark_9696">#REF!</definedName>
    <definedName name="__bookmark_9697">#REF!</definedName>
    <definedName name="__bookmark_9698">#REF!</definedName>
    <definedName name="__bookmark_9699">#REF!</definedName>
    <definedName name="__bookmark_97">#REF!</definedName>
    <definedName name="__bookmark_970">#REF!</definedName>
    <definedName name="__bookmark_9700">#REF!</definedName>
    <definedName name="__bookmark_9701">#REF!</definedName>
    <definedName name="__bookmark_9702">#REF!</definedName>
    <definedName name="__bookmark_9703">#REF!</definedName>
    <definedName name="__bookmark_9704">#REF!</definedName>
    <definedName name="__bookmark_9705">#REF!</definedName>
    <definedName name="__bookmark_9706">#REF!</definedName>
    <definedName name="__bookmark_9707">#REF!</definedName>
    <definedName name="__bookmark_9708">#REF!</definedName>
    <definedName name="__bookmark_9709">#REF!</definedName>
    <definedName name="__bookmark_971">#REF!</definedName>
    <definedName name="__bookmark_9710">#REF!</definedName>
    <definedName name="__bookmark_9711">#REF!</definedName>
    <definedName name="__bookmark_9712">#REF!</definedName>
    <definedName name="__bookmark_9713">#REF!</definedName>
    <definedName name="__bookmark_9714">#REF!</definedName>
    <definedName name="__bookmark_9715">#REF!</definedName>
    <definedName name="__bookmark_9716">#REF!</definedName>
    <definedName name="__bookmark_9717">#REF!</definedName>
    <definedName name="__bookmark_9718">#REF!</definedName>
    <definedName name="__bookmark_9719">#REF!</definedName>
    <definedName name="__bookmark_972">#REF!</definedName>
    <definedName name="__bookmark_9720">#REF!</definedName>
    <definedName name="__bookmark_9721">#REF!</definedName>
    <definedName name="__bookmark_9722">#REF!</definedName>
    <definedName name="__bookmark_9723">#REF!</definedName>
    <definedName name="__bookmark_9724">#REF!</definedName>
    <definedName name="__bookmark_9725">#REF!</definedName>
    <definedName name="__bookmark_9726">#REF!</definedName>
    <definedName name="__bookmark_9727">#REF!</definedName>
    <definedName name="__bookmark_9728">#REF!</definedName>
    <definedName name="__bookmark_9729">#REF!</definedName>
    <definedName name="__bookmark_973">#REF!</definedName>
    <definedName name="__bookmark_9730">#REF!</definedName>
    <definedName name="__bookmark_9731">#REF!</definedName>
    <definedName name="__bookmark_9732">#REF!</definedName>
    <definedName name="__bookmark_9733">#REF!</definedName>
    <definedName name="__bookmark_9734">#REF!</definedName>
    <definedName name="__bookmark_9735">#REF!</definedName>
    <definedName name="__bookmark_9736">#REF!</definedName>
    <definedName name="__bookmark_9737">#REF!</definedName>
    <definedName name="__bookmark_9738">#REF!</definedName>
    <definedName name="__bookmark_9739">#REF!</definedName>
    <definedName name="__bookmark_974">#REF!</definedName>
    <definedName name="__bookmark_9740">#REF!</definedName>
    <definedName name="__bookmark_9741">#REF!</definedName>
    <definedName name="__bookmark_9742">#REF!</definedName>
    <definedName name="__bookmark_9743">#REF!</definedName>
    <definedName name="__bookmark_9744">#REF!</definedName>
    <definedName name="__bookmark_9745">#REF!</definedName>
    <definedName name="__bookmark_9746">#REF!</definedName>
    <definedName name="__bookmark_9747">#REF!</definedName>
    <definedName name="__bookmark_9748">#REF!</definedName>
    <definedName name="__bookmark_9749">#REF!</definedName>
    <definedName name="__bookmark_975">#REF!</definedName>
    <definedName name="__bookmark_9750">#REF!</definedName>
    <definedName name="__bookmark_9751">#REF!</definedName>
    <definedName name="__bookmark_9752">#REF!</definedName>
    <definedName name="__bookmark_9753">#REF!</definedName>
    <definedName name="__bookmark_9754">#REF!</definedName>
    <definedName name="__bookmark_9755">#REF!</definedName>
    <definedName name="__bookmark_9756">#REF!</definedName>
    <definedName name="__bookmark_9757">#REF!</definedName>
    <definedName name="__bookmark_9758">#REF!</definedName>
    <definedName name="__bookmark_9759">#REF!</definedName>
    <definedName name="__bookmark_976">#REF!</definedName>
    <definedName name="__bookmark_9760">#REF!</definedName>
    <definedName name="__bookmark_9761">#REF!</definedName>
    <definedName name="__bookmark_9762">#REF!</definedName>
    <definedName name="__bookmark_9763">#REF!</definedName>
    <definedName name="__bookmark_9764">#REF!</definedName>
    <definedName name="__bookmark_9765">#REF!</definedName>
    <definedName name="__bookmark_9766">#REF!</definedName>
    <definedName name="__bookmark_9767">#REF!</definedName>
    <definedName name="__bookmark_9768">#REF!</definedName>
    <definedName name="__bookmark_9769">#REF!</definedName>
    <definedName name="__bookmark_977">#REF!</definedName>
    <definedName name="__bookmark_9770">#REF!</definedName>
    <definedName name="__bookmark_9771">#REF!</definedName>
    <definedName name="__bookmark_9772">#REF!</definedName>
    <definedName name="__bookmark_9773">#REF!</definedName>
    <definedName name="__bookmark_9774">#REF!</definedName>
    <definedName name="__bookmark_9775">#REF!</definedName>
    <definedName name="__bookmark_9776">#REF!</definedName>
    <definedName name="__bookmark_9777">#REF!</definedName>
    <definedName name="__bookmark_9778">#REF!</definedName>
    <definedName name="__bookmark_9779">#REF!</definedName>
    <definedName name="__bookmark_978">#REF!</definedName>
    <definedName name="__bookmark_9780">#REF!</definedName>
    <definedName name="__bookmark_9781">#REF!</definedName>
    <definedName name="__bookmark_9782">#REF!</definedName>
    <definedName name="__bookmark_9783">#REF!</definedName>
    <definedName name="__bookmark_9784">#REF!</definedName>
    <definedName name="__bookmark_9785">#REF!</definedName>
    <definedName name="__bookmark_9786">#REF!</definedName>
    <definedName name="__bookmark_9787">#REF!</definedName>
    <definedName name="__bookmark_9788">#REF!</definedName>
    <definedName name="__bookmark_9789">#REF!</definedName>
    <definedName name="__bookmark_979">#REF!</definedName>
    <definedName name="__bookmark_9790">#REF!</definedName>
    <definedName name="__bookmark_9791">#REF!</definedName>
    <definedName name="__bookmark_9792">#REF!</definedName>
    <definedName name="__bookmark_9793">#REF!</definedName>
    <definedName name="__bookmark_9794">#REF!</definedName>
    <definedName name="__bookmark_9795">#REF!</definedName>
    <definedName name="__bookmark_9796">#REF!</definedName>
    <definedName name="__bookmark_9797">#REF!</definedName>
    <definedName name="__bookmark_9798">#REF!</definedName>
    <definedName name="__bookmark_9799">#REF!</definedName>
    <definedName name="__bookmark_98">#REF!</definedName>
    <definedName name="__bookmark_980">#REF!</definedName>
    <definedName name="__bookmark_9800">#REF!</definedName>
    <definedName name="__bookmark_9801">#REF!</definedName>
    <definedName name="__bookmark_9802">#REF!</definedName>
    <definedName name="__bookmark_9803">#REF!</definedName>
    <definedName name="__bookmark_9804">#REF!</definedName>
    <definedName name="__bookmark_9805">#REF!</definedName>
    <definedName name="__bookmark_9806">#REF!</definedName>
    <definedName name="__bookmark_9807">#REF!</definedName>
    <definedName name="__bookmark_9808">#REF!</definedName>
    <definedName name="__bookmark_9809">#REF!</definedName>
    <definedName name="__bookmark_981">#REF!</definedName>
    <definedName name="__bookmark_9810">#REF!</definedName>
    <definedName name="__bookmark_9811">#REF!</definedName>
    <definedName name="__bookmark_9812">#REF!</definedName>
    <definedName name="__bookmark_9813">#REF!</definedName>
    <definedName name="__bookmark_9814">#REF!</definedName>
    <definedName name="__bookmark_9815">#REF!</definedName>
    <definedName name="__bookmark_9816">#REF!</definedName>
    <definedName name="__bookmark_9817">#REF!</definedName>
    <definedName name="__bookmark_9818">#REF!</definedName>
    <definedName name="__bookmark_9819">#REF!</definedName>
    <definedName name="__bookmark_982">#REF!</definedName>
    <definedName name="__bookmark_9820">#REF!</definedName>
    <definedName name="__bookmark_9821">#REF!</definedName>
    <definedName name="__bookmark_9822">#REF!</definedName>
    <definedName name="__bookmark_9823">#REF!</definedName>
    <definedName name="__bookmark_9824">#REF!</definedName>
    <definedName name="__bookmark_9825">#REF!</definedName>
    <definedName name="__bookmark_9826">#REF!</definedName>
    <definedName name="__bookmark_9827">#REF!</definedName>
    <definedName name="__bookmark_9828">#REF!</definedName>
    <definedName name="__bookmark_9829">#REF!</definedName>
    <definedName name="__bookmark_983">#REF!</definedName>
    <definedName name="__bookmark_9830">#REF!</definedName>
    <definedName name="__bookmark_9831">#REF!</definedName>
    <definedName name="__bookmark_9832">#REF!</definedName>
    <definedName name="__bookmark_9833">#REF!</definedName>
    <definedName name="__bookmark_9834">#REF!</definedName>
    <definedName name="__bookmark_9835">#REF!</definedName>
    <definedName name="__bookmark_9836">#REF!</definedName>
    <definedName name="__bookmark_9837">#REF!</definedName>
    <definedName name="__bookmark_9838">#REF!</definedName>
    <definedName name="__bookmark_9839">#REF!</definedName>
    <definedName name="__bookmark_984">#REF!</definedName>
    <definedName name="__bookmark_9840">#REF!</definedName>
    <definedName name="__bookmark_9841">#REF!</definedName>
    <definedName name="__bookmark_9842">#REF!</definedName>
    <definedName name="__bookmark_9843">#REF!</definedName>
    <definedName name="__bookmark_9844">#REF!</definedName>
    <definedName name="__bookmark_9845">#REF!</definedName>
    <definedName name="__bookmark_9846">#REF!</definedName>
    <definedName name="__bookmark_9847">#REF!</definedName>
    <definedName name="__bookmark_9848">#REF!</definedName>
    <definedName name="__bookmark_9849">#REF!</definedName>
    <definedName name="__bookmark_985">#REF!</definedName>
    <definedName name="__bookmark_9850">#REF!</definedName>
    <definedName name="__bookmark_9851">#REF!</definedName>
    <definedName name="__bookmark_9852">#REF!</definedName>
    <definedName name="__bookmark_9853">#REF!</definedName>
    <definedName name="__bookmark_9854">#REF!</definedName>
    <definedName name="__bookmark_9855">#REF!</definedName>
    <definedName name="__bookmark_9856">#REF!</definedName>
    <definedName name="__bookmark_9857">#REF!</definedName>
    <definedName name="__bookmark_9858">#REF!</definedName>
    <definedName name="__bookmark_9859">#REF!</definedName>
    <definedName name="__bookmark_986">#REF!</definedName>
    <definedName name="__bookmark_9860">#REF!</definedName>
    <definedName name="__bookmark_9861">#REF!</definedName>
    <definedName name="__bookmark_9862">#REF!</definedName>
    <definedName name="__bookmark_9863">#REF!</definedName>
    <definedName name="__bookmark_9864">#REF!</definedName>
    <definedName name="__bookmark_9865">#REF!</definedName>
    <definedName name="__bookmark_9866">#REF!</definedName>
    <definedName name="__bookmark_9867">#REF!</definedName>
    <definedName name="__bookmark_9868">#REF!</definedName>
    <definedName name="__bookmark_9869">#REF!</definedName>
    <definedName name="__bookmark_987">#REF!</definedName>
    <definedName name="__bookmark_9870">#REF!</definedName>
    <definedName name="__bookmark_9871">#REF!</definedName>
    <definedName name="__bookmark_9872">#REF!</definedName>
    <definedName name="__bookmark_9873">#REF!</definedName>
    <definedName name="__bookmark_9874">#REF!</definedName>
    <definedName name="__bookmark_9875">#REF!</definedName>
    <definedName name="__bookmark_9876">#REF!</definedName>
    <definedName name="__bookmark_9877">#REF!</definedName>
    <definedName name="__bookmark_9878">#REF!</definedName>
    <definedName name="__bookmark_9879">#REF!</definedName>
    <definedName name="__bookmark_988">#REF!</definedName>
    <definedName name="__bookmark_9880">#REF!</definedName>
    <definedName name="__bookmark_9881">#REF!</definedName>
    <definedName name="__bookmark_9882">#REF!</definedName>
    <definedName name="__bookmark_9883">#REF!</definedName>
    <definedName name="__bookmark_9884">#REF!</definedName>
    <definedName name="__bookmark_9885">#REF!</definedName>
    <definedName name="__bookmark_9886">#REF!</definedName>
    <definedName name="__bookmark_9887">#REF!</definedName>
    <definedName name="__bookmark_9888">#REF!</definedName>
    <definedName name="__bookmark_9889">#REF!</definedName>
    <definedName name="__bookmark_989">#REF!</definedName>
    <definedName name="__bookmark_9890">#REF!</definedName>
    <definedName name="__bookmark_9891">#REF!</definedName>
    <definedName name="__bookmark_9892">#REF!</definedName>
    <definedName name="__bookmark_9893">#REF!</definedName>
    <definedName name="__bookmark_9894">#REF!</definedName>
    <definedName name="__bookmark_9895">#REF!</definedName>
    <definedName name="__bookmark_9896">#REF!</definedName>
    <definedName name="__bookmark_9897">#REF!</definedName>
    <definedName name="__bookmark_9898">#REF!</definedName>
    <definedName name="__bookmark_9899">#REF!</definedName>
    <definedName name="__bookmark_99">#REF!</definedName>
    <definedName name="__bookmark_990">#REF!</definedName>
    <definedName name="__bookmark_9900">#REF!</definedName>
    <definedName name="__bookmark_9901">#REF!</definedName>
    <definedName name="__bookmark_9902">#REF!</definedName>
    <definedName name="__bookmark_9903">#REF!</definedName>
    <definedName name="__bookmark_9904">#REF!</definedName>
    <definedName name="__bookmark_9905">#REF!</definedName>
    <definedName name="__bookmark_9906">#REF!</definedName>
    <definedName name="__bookmark_9907">#REF!</definedName>
    <definedName name="__bookmark_9908">#REF!</definedName>
    <definedName name="__bookmark_9909">#REF!</definedName>
    <definedName name="__bookmark_991">#REF!</definedName>
    <definedName name="__bookmark_9910">#REF!</definedName>
    <definedName name="__bookmark_9911">#REF!</definedName>
    <definedName name="__bookmark_9912">#REF!</definedName>
    <definedName name="__bookmark_9913">#REF!</definedName>
    <definedName name="__bookmark_9914">#REF!</definedName>
    <definedName name="__bookmark_9915">#REF!</definedName>
    <definedName name="__bookmark_9916">#REF!</definedName>
    <definedName name="__bookmark_9917">#REF!</definedName>
    <definedName name="__bookmark_9918">#REF!</definedName>
    <definedName name="__bookmark_9919">#REF!</definedName>
    <definedName name="__bookmark_992">#REF!</definedName>
    <definedName name="__bookmark_9920">#REF!</definedName>
    <definedName name="__bookmark_9921">#REF!</definedName>
    <definedName name="__bookmark_9922">#REF!</definedName>
    <definedName name="__bookmark_9923">#REF!</definedName>
    <definedName name="__bookmark_9924">#REF!</definedName>
    <definedName name="__bookmark_9925">#REF!</definedName>
    <definedName name="__bookmark_9926">#REF!</definedName>
    <definedName name="__bookmark_9927">#REF!</definedName>
    <definedName name="__bookmark_9928">#REF!</definedName>
    <definedName name="__bookmark_9929">#REF!</definedName>
    <definedName name="__bookmark_993">#REF!</definedName>
    <definedName name="__bookmark_9930">#REF!</definedName>
    <definedName name="__bookmark_9931">#REF!</definedName>
    <definedName name="__bookmark_9932">#REF!</definedName>
    <definedName name="__bookmark_9933">#REF!</definedName>
    <definedName name="__bookmark_9934">#REF!</definedName>
    <definedName name="__bookmark_9935">#REF!</definedName>
    <definedName name="__bookmark_9936">#REF!</definedName>
    <definedName name="__bookmark_9937">#REF!</definedName>
    <definedName name="__bookmark_9938">#REF!</definedName>
    <definedName name="__bookmark_9939">#REF!</definedName>
    <definedName name="__bookmark_994">#REF!</definedName>
    <definedName name="__bookmark_9940">#REF!</definedName>
    <definedName name="__bookmark_9941">#REF!</definedName>
    <definedName name="__bookmark_9942">#REF!</definedName>
    <definedName name="__bookmark_9943">#REF!</definedName>
    <definedName name="__bookmark_9944">#REF!</definedName>
    <definedName name="__bookmark_9945">#REF!</definedName>
    <definedName name="__bookmark_9946">#REF!</definedName>
    <definedName name="__bookmark_9947">#REF!</definedName>
    <definedName name="__bookmark_9948">#REF!</definedName>
    <definedName name="__bookmark_9949">#REF!</definedName>
    <definedName name="__bookmark_995">#REF!</definedName>
    <definedName name="__bookmark_9950">#REF!</definedName>
    <definedName name="__bookmark_9951">#REF!</definedName>
    <definedName name="__bookmark_9952">#REF!</definedName>
    <definedName name="__bookmark_9953">#REF!</definedName>
    <definedName name="__bookmark_9954">#REF!</definedName>
    <definedName name="__bookmark_9955">#REF!</definedName>
    <definedName name="__bookmark_9956">#REF!</definedName>
    <definedName name="__bookmark_9957">#REF!</definedName>
    <definedName name="__bookmark_9958">#REF!</definedName>
    <definedName name="__bookmark_9959">#REF!</definedName>
    <definedName name="__bookmark_996">#REF!</definedName>
    <definedName name="__bookmark_9960">#REF!</definedName>
    <definedName name="__bookmark_9961">#REF!</definedName>
    <definedName name="__bookmark_9962">#REF!</definedName>
    <definedName name="__bookmark_9963">#REF!</definedName>
    <definedName name="__bookmark_9964">#REF!</definedName>
    <definedName name="__bookmark_9965">#REF!</definedName>
    <definedName name="__bookmark_9966">#REF!</definedName>
    <definedName name="__bookmark_9967">#REF!</definedName>
    <definedName name="__bookmark_9968">#REF!</definedName>
    <definedName name="__bookmark_9969">#REF!</definedName>
    <definedName name="__bookmark_997">#REF!</definedName>
    <definedName name="__bookmark_9970">#REF!</definedName>
    <definedName name="__bookmark_9971">#REF!</definedName>
    <definedName name="__bookmark_9972">#REF!</definedName>
    <definedName name="__bookmark_9973">#REF!</definedName>
    <definedName name="__bookmark_9974">#REF!</definedName>
    <definedName name="__bookmark_9975">#REF!</definedName>
    <definedName name="__bookmark_9976">#REF!</definedName>
    <definedName name="__bookmark_9977">#REF!</definedName>
    <definedName name="__bookmark_9978">#REF!</definedName>
    <definedName name="__bookmark_9979">#REF!</definedName>
    <definedName name="__bookmark_998">#REF!</definedName>
    <definedName name="__bookmark_9980">#REF!</definedName>
    <definedName name="__bookmark_9981">#REF!</definedName>
    <definedName name="__bookmark_9982">#REF!</definedName>
    <definedName name="__bookmark_9983">#REF!</definedName>
    <definedName name="__bookmark_9984">#REF!</definedName>
    <definedName name="__bookmark_9985">#REF!</definedName>
    <definedName name="__bookmark_9986">#REF!</definedName>
    <definedName name="__bookmark_9987">#REF!</definedName>
    <definedName name="__bookmark_9988">#REF!</definedName>
    <definedName name="__bookmark_9989">#REF!</definedName>
    <definedName name="__bookmark_999">#REF!</definedName>
    <definedName name="__bookmark_9990">#REF!</definedName>
    <definedName name="__bookmark_9991">#REF!</definedName>
    <definedName name="__bookmark_9992">#REF!</definedName>
    <definedName name="__bookmark_9993">#REF!</definedName>
    <definedName name="__bookmark_9994">#REF!</definedName>
    <definedName name="__bookmark_9995">#REF!</definedName>
    <definedName name="__bookmark_9996">#REF!</definedName>
    <definedName name="__bookmark_9997">#REF!</definedName>
    <definedName name="__bookmark_9998">#REF!</definedName>
    <definedName name="__bookmark_9999">#REF!</definedName>
    <definedName name="__bvb77"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bvb77"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bvb77"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bvb77"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bvb77"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bvb77"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bvb77"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bvg66"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bvg66"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bvg66"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bvg66"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bvg66"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bvg66"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bvg66"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c">#REF!</definedName>
    <definedName name="__CAB2">#REF!</definedName>
    <definedName name="__ccc1" localSheetId="9" hidden="1">{#N/A,#N/A,FALSE,"SumD";#N/A,#N/A,FALSE,"ElecD";#N/A,#N/A,FALSE,"MechD";#N/A,#N/A,FALSE,"GeotD";#N/A,#N/A,FALSE,"PrcsD";#N/A,#N/A,FALSE,"TunnD";#N/A,#N/A,FALSE,"CivlD";#N/A,#N/A,FALSE,"NtwkD";#N/A,#N/A,FALSE,"EstgD";#N/A,#N/A,FALSE,"PEngD"}</definedName>
    <definedName name="__ccc1" localSheetId="10" hidden="1">{#N/A,#N/A,FALSE,"SumD";#N/A,#N/A,FALSE,"ElecD";#N/A,#N/A,FALSE,"MechD";#N/A,#N/A,FALSE,"GeotD";#N/A,#N/A,FALSE,"PrcsD";#N/A,#N/A,FALSE,"TunnD";#N/A,#N/A,FALSE,"CivlD";#N/A,#N/A,FALSE,"NtwkD";#N/A,#N/A,FALSE,"EstgD";#N/A,#N/A,FALSE,"PEngD"}</definedName>
    <definedName name="__ccc1" localSheetId="11" hidden="1">{#N/A,#N/A,FALSE,"SumD";#N/A,#N/A,FALSE,"ElecD";#N/A,#N/A,FALSE,"MechD";#N/A,#N/A,FALSE,"GeotD";#N/A,#N/A,FALSE,"PrcsD";#N/A,#N/A,FALSE,"TunnD";#N/A,#N/A,FALSE,"CivlD";#N/A,#N/A,FALSE,"NtwkD";#N/A,#N/A,FALSE,"EstgD";#N/A,#N/A,FALSE,"PEngD"}</definedName>
    <definedName name="__ccc1" hidden="1">{#N/A,#N/A,FALSE,"SumD";#N/A,#N/A,FALSE,"ElecD";#N/A,#N/A,FALSE,"MechD";#N/A,#N/A,FALSE,"GeotD";#N/A,#N/A,FALSE,"PrcsD";#N/A,#N/A,FALSE,"TunnD";#N/A,#N/A,FALSE,"CivlD";#N/A,#N/A,FALSE,"NtwkD";#N/A,#N/A,FALSE,"EstgD";#N/A,#N/A,FALSE,"PEngD"}</definedName>
    <definedName name="__ccc2" localSheetId="9" hidden="1">{#N/A,#N/A,FALSE,"SumD";#N/A,#N/A,FALSE,"ElecD";#N/A,#N/A,FALSE,"MechD";#N/A,#N/A,FALSE,"GeotD";#N/A,#N/A,FALSE,"PrcsD";#N/A,#N/A,FALSE,"TunnD";#N/A,#N/A,FALSE,"CivlD";#N/A,#N/A,FALSE,"NtwkD";#N/A,#N/A,FALSE,"EstgD";#N/A,#N/A,FALSE,"PEngD"}</definedName>
    <definedName name="__ccc2" localSheetId="10" hidden="1">{#N/A,#N/A,FALSE,"SumD";#N/A,#N/A,FALSE,"ElecD";#N/A,#N/A,FALSE,"MechD";#N/A,#N/A,FALSE,"GeotD";#N/A,#N/A,FALSE,"PrcsD";#N/A,#N/A,FALSE,"TunnD";#N/A,#N/A,FALSE,"CivlD";#N/A,#N/A,FALSE,"NtwkD";#N/A,#N/A,FALSE,"EstgD";#N/A,#N/A,FALSE,"PEngD"}</definedName>
    <definedName name="__ccc2" localSheetId="11" hidden="1">{#N/A,#N/A,FALSE,"SumD";#N/A,#N/A,FALSE,"ElecD";#N/A,#N/A,FALSE,"MechD";#N/A,#N/A,FALSE,"GeotD";#N/A,#N/A,FALSE,"PrcsD";#N/A,#N/A,FALSE,"TunnD";#N/A,#N/A,FALSE,"CivlD";#N/A,#N/A,FALSE,"NtwkD";#N/A,#N/A,FALSE,"EstgD";#N/A,#N/A,FALSE,"PEngD"}</definedName>
    <definedName name="__ccc2" hidden="1">{#N/A,#N/A,FALSE,"SumD";#N/A,#N/A,FALSE,"ElecD";#N/A,#N/A,FALSE,"MechD";#N/A,#N/A,FALSE,"GeotD";#N/A,#N/A,FALSE,"PrcsD";#N/A,#N/A,FALSE,"TunnD";#N/A,#N/A,FALSE,"CivlD";#N/A,#N/A,FALSE,"NtwkD";#N/A,#N/A,FALSE,"EstgD";#N/A,#N/A,FALSE,"PEngD"}</definedName>
    <definedName name="__ccr1" localSheetId="8" hidden="1">{#N/A,#N/A,TRUE,"Cover";#N/A,#N/A,TRUE,"Conts";#N/A,#N/A,TRUE,"VOS";#N/A,#N/A,TRUE,"Warrington";#N/A,#N/A,TRUE,"Widnes"}</definedName>
    <definedName name="__ccr1" localSheetId="3" hidden="1">{#N/A,#N/A,TRUE,"Cover";#N/A,#N/A,TRUE,"Conts";#N/A,#N/A,TRUE,"VOS";#N/A,#N/A,TRUE,"Warrington";#N/A,#N/A,TRUE,"Widnes"}</definedName>
    <definedName name="__ccr1" localSheetId="9" hidden="1">{#N/A,#N/A,TRUE,"Cover";#N/A,#N/A,TRUE,"Conts";#N/A,#N/A,TRUE,"VOS";#N/A,#N/A,TRUE,"Warrington";#N/A,#N/A,TRUE,"Widnes"}</definedName>
    <definedName name="__ccr1" localSheetId="10" hidden="1">{#N/A,#N/A,TRUE,"Cover";#N/A,#N/A,TRUE,"Conts";#N/A,#N/A,TRUE,"VOS";#N/A,#N/A,TRUE,"Warrington";#N/A,#N/A,TRUE,"Widnes"}</definedName>
    <definedName name="__ccr1" localSheetId="11" hidden="1">{#N/A,#N/A,TRUE,"Cover";#N/A,#N/A,TRUE,"Conts";#N/A,#N/A,TRUE,"VOS";#N/A,#N/A,TRUE,"Warrington";#N/A,#N/A,TRUE,"Widnes"}</definedName>
    <definedName name="__ccr1" localSheetId="0" hidden="1">{#N/A,#N/A,TRUE,"Cover";#N/A,#N/A,TRUE,"Conts";#N/A,#N/A,TRUE,"VOS";#N/A,#N/A,TRUE,"Warrington";#N/A,#N/A,TRUE,"Widnes"}</definedName>
    <definedName name="__ccr1" hidden="1">{#N/A,#N/A,TRUE,"Cover";#N/A,#N/A,TRUE,"Conts";#N/A,#N/A,TRUE,"VOS";#N/A,#N/A,TRUE,"Warrington";#N/A,#N/A,TRUE,"Widnes"}</definedName>
    <definedName name="__cla1">#REF!</definedName>
    <definedName name="__DAT1">#REF!</definedName>
    <definedName name="__DAT10">#REF!</definedName>
    <definedName name="__DAT2">#REF!</definedName>
    <definedName name="__DAT3">#REF!</definedName>
    <definedName name="__DAT4">#REF!</definedName>
    <definedName name="__DAT5">#REF!</definedName>
    <definedName name="__DAT6">#REF!</definedName>
    <definedName name="__DAT8">#REF!</definedName>
    <definedName name="__DAT9">#REF!</definedName>
    <definedName name="__DCF1" localSheetId="9" hidden="1">{#N/A,#N/A,FALSE,"Operations";#N/A,#N/A,FALSE,"Financials"}</definedName>
    <definedName name="__DCF1" localSheetId="10" hidden="1">{#N/A,#N/A,FALSE,"Operations";#N/A,#N/A,FALSE,"Financials"}</definedName>
    <definedName name="__DCF1" localSheetId="11" hidden="1">{#N/A,#N/A,FALSE,"Operations";#N/A,#N/A,FALSE,"Financials"}</definedName>
    <definedName name="__DCF1" hidden="1">{#N/A,#N/A,FALSE,"Operations";#N/A,#N/A,FALSE,"Financials"}</definedName>
    <definedName name="__dfd1" localSheetId="9" hidden="1">{"comp1",#N/A,FALSE,"COMPS";"footnotes",#N/A,FALSE,"COMPS"}</definedName>
    <definedName name="__dfd1" localSheetId="10" hidden="1">{"comp1",#N/A,FALSE,"COMPS";"footnotes",#N/A,FALSE,"COMPS"}</definedName>
    <definedName name="__dfd1" localSheetId="11" hidden="1">{"comp1",#N/A,FALSE,"COMPS";"footnotes",#N/A,FALSE,"COMPS"}</definedName>
    <definedName name="__dfd1" hidden="1">{"comp1",#N/A,FALSE,"COMPS";"footnotes",#N/A,FALSE,"COMPS"}</definedName>
    <definedName name="__di1" localSheetId="9" hidden="1">{"whole",#N/A,FALSE,"Gen_Dist_Act_Bud";"whole",#N/A,FALSE,"Gen_Dist_T3months";"whole",#N/A,FALSE,"GD_PerP";"whole",#N/A,FALSE,"HR Dist'n"}</definedName>
    <definedName name="__di1" localSheetId="10" hidden="1">{"whole",#N/A,FALSE,"Gen_Dist_Act_Bud";"whole",#N/A,FALSE,"Gen_Dist_T3months";"whole",#N/A,FALSE,"GD_PerP";"whole",#N/A,FALSE,"HR Dist'n"}</definedName>
    <definedName name="__di1" localSheetId="11" hidden="1">{"whole",#N/A,FALSE,"Gen_Dist_Act_Bud";"whole",#N/A,FALSE,"Gen_Dist_T3months";"whole",#N/A,FALSE,"GD_PerP";"whole",#N/A,FALSE,"HR Dist'n"}</definedName>
    <definedName name="__di1" hidden="1">{"whole",#N/A,FALSE,"Gen_Dist_Act_Bud";"whole",#N/A,FALSE,"Gen_Dist_T3months";"whole",#N/A,FALSE,"GD_PerP";"whole",#N/A,FALSE,"HR Dist'n"}</definedName>
    <definedName name="__Div01">#REF!</definedName>
    <definedName name="__Div02">#REF!</definedName>
    <definedName name="__Div03">#REF!</definedName>
    <definedName name="__Div04">#REF!</definedName>
    <definedName name="__Div05">#REF!</definedName>
    <definedName name="__Div06">#REF!</definedName>
    <definedName name="__Div07">#REF!</definedName>
    <definedName name="__Div08">#REF!</definedName>
    <definedName name="__Div09">#REF!</definedName>
    <definedName name="__Div10">#REF!</definedName>
    <definedName name="__Div11">#REF!</definedName>
    <definedName name="__DNo12">#REF!</definedName>
    <definedName name="__DNo15">#REF!</definedName>
    <definedName name="__DNo16">#REF!</definedName>
    <definedName name="__DNo18">#REF!</definedName>
    <definedName name="__DNo2">#REF!</definedName>
    <definedName name="__DNo20">#REF!</definedName>
    <definedName name="__DNo21">#REF!</definedName>
    <definedName name="__DNo24">#REF!</definedName>
    <definedName name="__DNo3">#REF!</definedName>
    <definedName name="__DNo4">#REF!</definedName>
    <definedName name="__DNo6">#REF!</definedName>
    <definedName name="__DNo8">#REF!</definedName>
    <definedName name="__DNo9">#REF!</definedName>
    <definedName name="__e1"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e1"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e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e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e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e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e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e4"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e4"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e4"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e4"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e4"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e4"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e4"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edp1" localSheetId="9" hidden="1">{"assumption 50 50",#N/A,TRUE,"Merger";"has gets cash",#N/A,TRUE,"Merger";"accretion dilution",#N/A,TRUE,"Merger";"comparison credit stats",#N/A,TRUE,"Merger";"pf credit stats",#N/A,TRUE,"Merger";"pf sheets",#N/A,TRUE,"Merger"}</definedName>
    <definedName name="__edp1" localSheetId="10" hidden="1">{"assumption 50 50",#N/A,TRUE,"Merger";"has gets cash",#N/A,TRUE,"Merger";"accretion dilution",#N/A,TRUE,"Merger";"comparison credit stats",#N/A,TRUE,"Merger";"pf credit stats",#N/A,TRUE,"Merger";"pf sheets",#N/A,TRUE,"Merger"}</definedName>
    <definedName name="__edp1" localSheetId="11" hidden="1">{"assumption 50 50",#N/A,TRUE,"Merger";"has gets cash",#N/A,TRUE,"Merger";"accretion dilution",#N/A,TRUE,"Merger";"comparison credit stats",#N/A,TRUE,"Merger";"pf credit stats",#N/A,TRUE,"Merger";"pf sheets",#N/A,TRUE,"Merger"}</definedName>
    <definedName name="__edp1" hidden="1">{"assumption 50 50",#N/A,TRUE,"Merger";"has gets cash",#N/A,TRUE,"Merger";"accretion dilution",#N/A,TRUE,"Merger";"comparison credit stats",#N/A,TRUE,"Merger";"pf credit stats",#N/A,TRUE,"Merger";"pf sheets",#N/A,TRUE,"Merger"}</definedName>
    <definedName name="__ee1"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ee1"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ee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ee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ee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ee1"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ee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ee4"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ee4"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ee4"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ee4"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ee4"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ee4"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ee4"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eee1"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eee1"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eee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eee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eee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eee1"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eee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EST1">#REF!</definedName>
    <definedName name="__EST2">#REF!</definedName>
    <definedName name="__EST29">#REF!</definedName>
    <definedName name="__EST30">#REF!</definedName>
    <definedName name="__EST31">#REF!</definedName>
    <definedName name="__EST32">#REF!</definedName>
    <definedName name="__EST33">#REF!</definedName>
    <definedName name="__EST34">#REF!</definedName>
    <definedName name="__eyr1" localSheetId="9" hidden="1">{"hiden",#N/A,FALSE,"14";"hidden",#N/A,FALSE,"16";"hidden",#N/A,FALSE,"18";"hidden",#N/A,FALSE,"20"}</definedName>
    <definedName name="__eyr1" localSheetId="10" hidden="1">{"hiden",#N/A,FALSE,"14";"hidden",#N/A,FALSE,"16";"hidden",#N/A,FALSE,"18";"hidden",#N/A,FALSE,"20"}</definedName>
    <definedName name="__eyr1" localSheetId="11" hidden="1">{"hiden",#N/A,FALSE,"14";"hidden",#N/A,FALSE,"16";"hidden",#N/A,FALSE,"18";"hidden",#N/A,FALSE,"20"}</definedName>
    <definedName name="__eyr1" hidden="1">{"hiden",#N/A,FALSE,"14";"hidden",#N/A,FALSE,"16";"hidden",#N/A,FALSE,"18";"hidden",#N/A,FALSE,"20"}</definedName>
    <definedName name="__f1"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f1"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f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f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f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f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f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FDS_HYPERLINK_TOGGLE_STATE__" hidden="1">"ON"</definedName>
    <definedName name="__FDS_UNIQUE_RANGE_ID_GENERATOR_COUNTER">45</definedName>
    <definedName name="__FDS_USED_FOR_REUSING_RANGE_IDS_RECYCLE" localSheetId="9">{152,168,338,189,173,195,158,390,7,11,232,378,159,175,261,183,177,129,8,155,265,394,57}</definedName>
    <definedName name="__FDS_USED_FOR_REUSING_RANGE_IDS_RECYCLE" localSheetId="10">{152,168,338,189,173,195,158,390,7,11,232,378,159,175,261,183,177,129,8,155,265,394,57}</definedName>
    <definedName name="__FDS_USED_FOR_REUSING_RANGE_IDS_RECYCLE" localSheetId="11">{152,168,338,189,173,195,158,390,7,11,232,378,159,175,261,183,177,129,8,155,265,394,57}</definedName>
    <definedName name="__FDS_USED_FOR_REUSING_RANGE_IDS_RECYCLE">{152,168,338,189,173,195,158,390,7,11,232,378,159,175,261,183,177,129,8,155,265,394,57}</definedName>
    <definedName name="__fds2" localSheetId="9" hidden="1">{"comps",#N/A,FALSE,"comps";"notes",#N/A,FALSE,"comps"}</definedName>
    <definedName name="__fds2" localSheetId="10" hidden="1">{"comps",#N/A,FALSE,"comps";"notes",#N/A,FALSE,"comps"}</definedName>
    <definedName name="__fds2" localSheetId="11" hidden="1">{"comps",#N/A,FALSE,"comps";"notes",#N/A,FALSE,"comps"}</definedName>
    <definedName name="__fds2" hidden="1">{"comps",#N/A,FALSE,"comps";"notes",#N/A,FALSE,"comps"}</definedName>
    <definedName name="__Fee2">#REF!</definedName>
    <definedName name="__Fill" hidden="1">#REF!</definedName>
    <definedName name="__gg6"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6"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6"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6"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6"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6"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6"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f1" localSheetId="9" hidden="1">{"comps",#N/A,FALSE,"comps";"notes",#N/A,FALSE,"comps"}</definedName>
    <definedName name="__ggf1" localSheetId="10" hidden="1">{"comps",#N/A,FALSE,"comps";"notes",#N/A,FALSE,"comps"}</definedName>
    <definedName name="__ggf1" localSheetId="11" hidden="1">{"comps",#N/A,FALSE,"comps";"notes",#N/A,FALSE,"comps"}</definedName>
    <definedName name="__ggf1" hidden="1">{"comps",#N/A,FALSE,"comps";"notes",#N/A,FALSE,"comps"}</definedName>
    <definedName name="__ggj6"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j6"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j6"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j6"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j6"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j6"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j6"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j88"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j88"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j88"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j88"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j88"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j88"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j8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O1">#REF!</definedName>
    <definedName name="__GGO2">#REF!</definedName>
    <definedName name="__GGO3">#REF!</definedName>
    <definedName name="__GGO4">#REF!</definedName>
    <definedName name="__GGO5">#REF!</definedName>
    <definedName name="__GGO6">#REF!</definedName>
    <definedName name="__ggu76"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ggu76"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ggu76"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ggu76"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ggu76"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ggu76"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ggu76"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hf1"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hf1"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hf1"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hf1"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hf1"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hf1"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hf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hh7"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hh7"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hh7"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hh7"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hh7"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hh7"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hh7"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IntlFixup" hidden="1">TRUE</definedName>
    <definedName name="__jcb100">#REF!</definedName>
    <definedName name="__jcb13" localSheetId="3">#REF!</definedName>
    <definedName name="__jcb13" localSheetId="0">#REF!</definedName>
    <definedName name="__jcb13">#REF!</definedName>
    <definedName name="__jcb3" localSheetId="3">#REF!</definedName>
    <definedName name="__jcb3" localSheetId="0">#REF!</definedName>
    <definedName name="__jcb3">#REF!</definedName>
    <definedName name="__jj99"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jj99"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jj99"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jj99"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jj99"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jj99"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jj9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JNL1">#REF!</definedName>
    <definedName name="__JNL2">#REF!</definedName>
    <definedName name="__Key1" hidden="1">#REF!</definedName>
    <definedName name="__KEY2">#REF!</definedName>
    <definedName name="__kk999"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kk999"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kk999"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kk999"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kk999"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kk999"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kk99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kol1" localSheetId="9" hidden="1">{"away stand alones",#N/A,FALSE,"Target"}</definedName>
    <definedName name="__kol1" localSheetId="10" hidden="1">{"away stand alones",#N/A,FALSE,"Target"}</definedName>
    <definedName name="__kol1" localSheetId="11" hidden="1">{"away stand alones",#N/A,FALSE,"Target"}</definedName>
    <definedName name="__kol1" hidden="1">{"away stand alones",#N/A,FALSE,"Target"}</definedName>
    <definedName name="__mm990"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mm990"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mm990"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mm990"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mm990"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mm990"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mm99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mmm999"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mmm999"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mmm999"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mmm999"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mmm999"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mmm999"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mmm99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n8777"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n8777"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n8777"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n8777"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n8777"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n8777"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n8777"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new1">#REF!</definedName>
    <definedName name="__nhu8"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nhu8"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nhu8"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nhu8"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nhu8"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nhu8"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nhu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nn888"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nn888"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nn888"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nn888"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nn888"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nn888"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nn88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ok1" localSheetId="9"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ok1" localSheetId="10"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ok1" localSheetId="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ok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ok10" localSheetId="9" hidden="1">{#N/A,#N/A,FALSE,"Calc";#N/A,#N/A,FALSE,"Sensitivity";#N/A,#N/A,FALSE,"LT Earn.Dil.";#N/A,#N/A,FALSE,"Dil. AVP"}</definedName>
    <definedName name="__ok10" localSheetId="10" hidden="1">{#N/A,#N/A,FALSE,"Calc";#N/A,#N/A,FALSE,"Sensitivity";#N/A,#N/A,FALSE,"LT Earn.Dil.";#N/A,#N/A,FALSE,"Dil. AVP"}</definedName>
    <definedName name="__ok10" localSheetId="11" hidden="1">{#N/A,#N/A,FALSE,"Calc";#N/A,#N/A,FALSE,"Sensitivity";#N/A,#N/A,FALSE,"LT Earn.Dil.";#N/A,#N/A,FALSE,"Dil. AVP"}</definedName>
    <definedName name="__ok10" hidden="1">{#N/A,#N/A,FALSE,"Calc";#N/A,#N/A,FALSE,"Sensitivity";#N/A,#N/A,FALSE,"LT Earn.Dil.";#N/A,#N/A,FALSE,"Dil. AVP"}</definedName>
    <definedName name="__ok11" localSheetId="9"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ok11" localSheetId="10"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ok11" localSheetId="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ok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oku1" localSheetId="9" hidden="1">{"equity comps",#N/A,FALSE,"CS Comps";"equity comps",#N/A,FALSE,"PS Comps";"equity comps",#N/A,FALSE,"GIC_Comps";"equity comps",#N/A,FALSE,"GIC2_Comps";"debt comps",#N/A,FALSE,"CS Comps";"debt comps",#N/A,FALSE,"PS Comps";"debt comps",#N/A,FALSE,"GIC_Comps";"debt comps",#N/A,FALSE,"GIC2_Comps"}</definedName>
    <definedName name="__oku1" localSheetId="10" hidden="1">{"equity comps",#N/A,FALSE,"CS Comps";"equity comps",#N/A,FALSE,"PS Comps";"equity comps",#N/A,FALSE,"GIC_Comps";"equity comps",#N/A,FALSE,"GIC2_Comps";"debt comps",#N/A,FALSE,"CS Comps";"debt comps",#N/A,FALSE,"PS Comps";"debt comps",#N/A,FALSE,"GIC_Comps";"debt comps",#N/A,FALSE,"GIC2_Comps"}</definedName>
    <definedName name="__oku1" localSheetId="11" hidden="1">{"equity comps",#N/A,FALSE,"CS Comps";"equity comps",#N/A,FALSE,"PS Comps";"equity comps",#N/A,FALSE,"GIC_Comps";"equity comps",#N/A,FALSE,"GIC2_Comps";"debt comps",#N/A,FALSE,"CS Comps";"debt comps",#N/A,FALSE,"PS Comps";"debt comps",#N/A,FALSE,"GIC_Comps";"debt comps",#N/A,FALSE,"GIC2_Comps"}</definedName>
    <definedName name="__oku1" hidden="1">{"equity comps",#N/A,FALSE,"CS Comps";"equity comps",#N/A,FALSE,"PS Comps";"equity comps",#N/A,FALSE,"GIC_Comps";"equity comps",#N/A,FALSE,"GIC2_Comps";"debt comps",#N/A,FALSE,"CS Comps";"debt comps",#N/A,FALSE,"PS Comps";"debt comps",#N/A,FALSE,"GIC_Comps";"debt comps",#N/A,FALSE,"GIC2_Comps"}</definedName>
    <definedName name="__paq38">#REF!</definedName>
    <definedName name="__paq50">#REF!</definedName>
    <definedName name="__paq82">#REF!</definedName>
    <definedName name="__PB1000">#REF!</definedName>
    <definedName name="__PB10000">#REF!</definedName>
    <definedName name="__PB11000">#REF!</definedName>
    <definedName name="__PB12000">#REF!</definedName>
    <definedName name="__PB1500">#REF!</definedName>
    <definedName name="__PB2000">#REF!</definedName>
    <definedName name="__PB4000">#REF!</definedName>
    <definedName name="__PB6000">#REF!</definedName>
    <definedName name="__ph1" localSheetId="8">#REF!</definedName>
    <definedName name="__ph1" localSheetId="3">#REF!</definedName>
    <definedName name="__ph1" localSheetId="9">#REF!</definedName>
    <definedName name="__ph1" localSheetId="10">#REF!</definedName>
    <definedName name="__ph1" localSheetId="11">#REF!</definedName>
    <definedName name="__ph1" localSheetId="0">#REF!</definedName>
    <definedName name="__ph1">[3]NPV!$B$40</definedName>
    <definedName name="__pn10001">#REF!</definedName>
    <definedName name="__pn10004">#REF!</definedName>
    <definedName name="__pn10006">#REF!</definedName>
    <definedName name="__pn10007">#REF!</definedName>
    <definedName name="__pn10008">#REF!</definedName>
    <definedName name="__pn10013">#REF!</definedName>
    <definedName name="__pn10015">#REF!</definedName>
    <definedName name="__pn10016">#REF!</definedName>
    <definedName name="__pn10017">#REF!</definedName>
    <definedName name="__pn10018">#REF!</definedName>
    <definedName name="__pn10020">#REF!</definedName>
    <definedName name="__pn10021">#REF!</definedName>
    <definedName name="__pn10024">#REF!</definedName>
    <definedName name="__pn10036">#REF!</definedName>
    <definedName name="__pn10053">#REF!</definedName>
    <definedName name="__pn10055">#REF!</definedName>
    <definedName name="__pn10056">#REF!</definedName>
    <definedName name="__pn10063">#REF!</definedName>
    <definedName name="__pn10069">#REF!</definedName>
    <definedName name="__pn10070">#REF!</definedName>
    <definedName name="__pn10090">#REF!</definedName>
    <definedName name="__pn10119">#REF!</definedName>
    <definedName name="__pn10134">#REF!</definedName>
    <definedName name="__pn10140">#REF!</definedName>
    <definedName name="__pn10179">#REF!</definedName>
    <definedName name="__pn10181">#REF!</definedName>
    <definedName name="__pn10185">#REF!</definedName>
    <definedName name="__pn10187">#REF!</definedName>
    <definedName name="__pn10188">#REF!</definedName>
    <definedName name="__pn10189">#REF!</definedName>
    <definedName name="__pn10191">#REF!</definedName>
    <definedName name="__pn10194">#REF!</definedName>
    <definedName name="__pn10195">#REF!</definedName>
    <definedName name="__pn10200">#REF!</definedName>
    <definedName name="__pn10202">#REF!</definedName>
    <definedName name="__pn10203">#REF!</definedName>
    <definedName name="__pn10204">#REF!</definedName>
    <definedName name="__pn10205">#REF!</definedName>
    <definedName name="__pn10208">#REF!</definedName>
    <definedName name="__pn10211">#REF!</definedName>
    <definedName name="__pn20003">#REF!</definedName>
    <definedName name="__pn20004">#REF!</definedName>
    <definedName name="__pn20005">#REF!</definedName>
    <definedName name="__pn20012">#REF!</definedName>
    <definedName name="__pn20035">#REF!</definedName>
    <definedName name="__pn20040">#REF!</definedName>
    <definedName name="__pn20041">#REF!</definedName>
    <definedName name="__pn20042">#REF!</definedName>
    <definedName name="__pn20048">#REF!</definedName>
    <definedName name="__pn20049">#REF!</definedName>
    <definedName name="__pn20050">#REF!</definedName>
    <definedName name="__pn20051">#REF!</definedName>
    <definedName name="__pn20055">#REF!</definedName>
    <definedName name="__pn20061">#REF!</definedName>
    <definedName name="__pn20103">#REF!</definedName>
    <definedName name="__pn20107">#REF!</definedName>
    <definedName name="__pn20120">#REF!</definedName>
    <definedName name="__pn20122">#REF!</definedName>
    <definedName name="__pn20128">#REF!</definedName>
    <definedName name="__pn20134">#REF!</definedName>
    <definedName name="__pn20142">#REF!</definedName>
    <definedName name="__pn20143">#REF!</definedName>
    <definedName name="__pn20144">#REF!</definedName>
    <definedName name="__pn20145">#REF!</definedName>
    <definedName name="__pn20146">#REF!</definedName>
    <definedName name="__pn20153">#REF!</definedName>
    <definedName name="__pn20155">#REF!</definedName>
    <definedName name="__pn20156">#REF!</definedName>
    <definedName name="__pn20161">#REF!</definedName>
    <definedName name="__pn20168">#REF!</definedName>
    <definedName name="__pn20170">#REF!</definedName>
    <definedName name="__pn20172">#REF!</definedName>
    <definedName name="__pn20183">#REF!</definedName>
    <definedName name="__pn20185">#REF!</definedName>
    <definedName name="__pn20186">#REF!</definedName>
    <definedName name="__pn20188">#REF!</definedName>
    <definedName name="__pn20189">#REF!</definedName>
    <definedName name="__pn20190">#REF!</definedName>
    <definedName name="__pn20197">#REF!</definedName>
    <definedName name="__pn20199">#REF!</definedName>
    <definedName name="__pn20206">#REF!</definedName>
    <definedName name="__pn20207">#REF!</definedName>
    <definedName name="__pn20216">#REF!</definedName>
    <definedName name="__pn20220">#REF!</definedName>
    <definedName name="__pn20223">#REF!</definedName>
    <definedName name="__pn20224">#REF!</definedName>
    <definedName name="__pn20225">#REF!</definedName>
    <definedName name="__pn20228">#REF!</definedName>
    <definedName name="__pn20229">#REF!</definedName>
    <definedName name="__pn20230">#REF!</definedName>
    <definedName name="__pn20235">#REF!</definedName>
    <definedName name="__pn20236">#REF!</definedName>
    <definedName name="__pn20237">#REF!</definedName>
    <definedName name="__pn20238">#REF!</definedName>
    <definedName name="__pn30013">#REF!</definedName>
    <definedName name="__pn30025">#REF!</definedName>
    <definedName name="__pn30057">#REF!</definedName>
    <definedName name="__pn30058">#REF!</definedName>
    <definedName name="__pn30059">#REF!</definedName>
    <definedName name="__pn30063">#REF!</definedName>
    <definedName name="__pn30065">#REF!</definedName>
    <definedName name="__pn30075">#REF!</definedName>
    <definedName name="__pn30093">#REF!</definedName>
    <definedName name="__pn30094">#REF!</definedName>
    <definedName name="__pn30095">#REF!</definedName>
    <definedName name="__pn30098">#REF!</definedName>
    <definedName name="__pn30099">#REF!</definedName>
    <definedName name="__pn30100">#REF!</definedName>
    <definedName name="__pn30102">#REF!</definedName>
    <definedName name="__pn30104">#REF!</definedName>
    <definedName name="__pn50513">#REF!</definedName>
    <definedName name="__pn50544">#REF!</definedName>
    <definedName name="__pn50684">#REF!</definedName>
    <definedName name="__pn50701">#REF!</definedName>
    <definedName name="__pn50703">#REF!</definedName>
    <definedName name="__pn50726">#REF!</definedName>
    <definedName name="__pn50732">#REF!</definedName>
    <definedName name="__pn50735">#REF!</definedName>
    <definedName name="__pn50737">#REF!</definedName>
    <definedName name="__pn50794">#REF!</definedName>
    <definedName name="__pn50796">#REF!</definedName>
    <definedName name="__pn50799">#REF!</definedName>
    <definedName name="__pn50801">#REF!</definedName>
    <definedName name="__pn50802">#REF!</definedName>
    <definedName name="__pn50803">#REF!</definedName>
    <definedName name="__pn50804">#REF!</definedName>
    <definedName name="__pn50805">#REF!</definedName>
    <definedName name="__pn50806">#REF!</definedName>
    <definedName name="__pn50807">#REF!</definedName>
    <definedName name="__pn50808">#REF!</definedName>
    <definedName name="__pn50809">#REF!</definedName>
    <definedName name="__pn50810">#REF!</definedName>
    <definedName name="__pn50811">#REF!</definedName>
    <definedName name="__pn50812">#REF!</definedName>
    <definedName name="__pn50813">#REF!</definedName>
    <definedName name="__pn50814">#REF!</definedName>
    <definedName name="__pn50815">#REF!</definedName>
    <definedName name="__pn50816">#REF!</definedName>
    <definedName name="__pn50817">#REF!</definedName>
    <definedName name="__pn50818">#REF!</definedName>
    <definedName name="__pn50821">#REF!</definedName>
    <definedName name="__pn50822">#REF!</definedName>
    <definedName name="__pn50823">#REF!</definedName>
    <definedName name="__pn53001">#REF!</definedName>
    <definedName name="__pn53002">#REF!</definedName>
    <definedName name="__pn53003">#REF!</definedName>
    <definedName name="__pn72501">#REF!</definedName>
    <definedName name="__pn72502">#REF!</definedName>
    <definedName name="__pn73001">#REF!</definedName>
    <definedName name="__pn82501">#REF!</definedName>
    <definedName name="__pn83001">#REF!</definedName>
    <definedName name="__pn83002">#REF!</definedName>
    <definedName name="__po1" localSheetId="9" hidden="1">{#N/A,#N/A,FALSE,"Calc";#N/A,#N/A,FALSE,"Sensitivity";#N/A,#N/A,FALSE,"LT Earn.Dil.";#N/A,#N/A,FALSE,"Dil. AVP"}</definedName>
    <definedName name="__po1" localSheetId="10" hidden="1">{#N/A,#N/A,FALSE,"Calc";#N/A,#N/A,FALSE,"Sensitivity";#N/A,#N/A,FALSE,"LT Earn.Dil.";#N/A,#N/A,FALSE,"Dil. AVP"}</definedName>
    <definedName name="__po1" localSheetId="11" hidden="1">{#N/A,#N/A,FALSE,"Calc";#N/A,#N/A,FALSE,"Sensitivity";#N/A,#N/A,FALSE,"LT Earn.Dil.";#N/A,#N/A,FALSE,"Dil. AVP"}</definedName>
    <definedName name="__po1" hidden="1">{#N/A,#N/A,FALSE,"Calc";#N/A,#N/A,FALSE,"Sensitivity";#N/A,#N/A,FALSE,"LT Earn.Dil.";#N/A,#N/A,FALSE,"Dil. AVP"}</definedName>
    <definedName name="__poi1" localSheetId="9" hidden="1">{"assumption 50 50",#N/A,TRUE,"Merger";"has gets cash",#N/A,TRUE,"Merger";"accretion dilution",#N/A,TRUE,"Merger";"comparison credit stats",#N/A,TRUE,"Merger";"pf credit stats",#N/A,TRUE,"Merger";"pf sheets",#N/A,TRUE,"Merger"}</definedName>
    <definedName name="__poi1" localSheetId="10" hidden="1">{"assumption 50 50",#N/A,TRUE,"Merger";"has gets cash",#N/A,TRUE,"Merger";"accretion dilution",#N/A,TRUE,"Merger";"comparison credit stats",#N/A,TRUE,"Merger";"pf credit stats",#N/A,TRUE,"Merger";"pf sheets",#N/A,TRUE,"Merger"}</definedName>
    <definedName name="__poi1" localSheetId="11" hidden="1">{"assumption 50 50",#N/A,TRUE,"Merger";"has gets cash",#N/A,TRUE,"Merger";"accretion dilution",#N/A,TRUE,"Merger";"comparison credit stats",#N/A,TRUE,"Merger";"pf credit stats",#N/A,TRUE,"Merger";"pf sheets",#N/A,TRUE,"Merger"}</definedName>
    <definedName name="__poi1" hidden="1">{"assumption 50 50",#N/A,TRUE,"Merger";"has gets cash",#N/A,TRUE,"Merger";"accretion dilution",#N/A,TRUE,"Merger";"comparison credit stats",#N/A,TRUE,"Merger";"pf credit stats",#N/A,TRUE,"Merger";"pf sheets",#N/A,TRUE,"Merger"}</definedName>
    <definedName name="__pr1" localSheetId="3">#REF!</definedName>
    <definedName name="__pr1" localSheetId="0">#REF!</definedName>
    <definedName name="__pr1">#REF!</definedName>
    <definedName name="__pr2" localSheetId="3">#REF!</definedName>
    <definedName name="__pr2" localSheetId="0">#REF!</definedName>
    <definedName name="__pr2">#REF!</definedName>
    <definedName name="__pr3" localSheetId="0">#REF!</definedName>
    <definedName name="__pr3">#REF!</definedName>
    <definedName name="__pr4" localSheetId="0">#REF!</definedName>
    <definedName name="__pr4">#REF!</definedName>
    <definedName name="__pr5" localSheetId="0">#REF!</definedName>
    <definedName name="__pr5">#REF!</definedName>
    <definedName name="__pr6" localSheetId="0">#REF!</definedName>
    <definedName name="__pr6">#REF!</definedName>
    <definedName name="__R">#REF!</definedName>
    <definedName name="__rep502"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ep502"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ep502"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ep502"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ep502"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ep502"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ep502"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ep503"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ep503"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ep503"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ep503"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ep503"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ep503"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ep50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es1" localSheetId="8">#REF!</definedName>
    <definedName name="__res1" localSheetId="3">#REF!</definedName>
    <definedName name="__res1" localSheetId="9">#REF!</definedName>
    <definedName name="__res1" localSheetId="10">#REF!</definedName>
    <definedName name="__res1" localSheetId="11">#REF!</definedName>
    <definedName name="__res1" localSheetId="0">#REF!</definedName>
    <definedName name="__res1">[1]Sheet7!#REF!</definedName>
    <definedName name="__RPT3">#REF!</definedName>
    <definedName name="__rr5"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rr5"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rr5"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rr5"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rr5"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rr5"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rr5"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rr55"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r55"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r55"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r55"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r55"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r55"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r55"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rr1"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rr1"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rr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rr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rr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rr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rr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ty1" localSheetId="9" hidden="1">{#N/A,#N/A,TRUE,"Pro Forma";#N/A,#N/A,TRUE,"PF_Bal";#N/A,#N/A,TRUE,"PF_INC";#N/A,#N/A,TRUE,"CBE";#N/A,#N/A,TRUE,"SWK"}</definedName>
    <definedName name="__rty1" localSheetId="10" hidden="1">{#N/A,#N/A,TRUE,"Pro Forma";#N/A,#N/A,TRUE,"PF_Bal";#N/A,#N/A,TRUE,"PF_INC";#N/A,#N/A,TRUE,"CBE";#N/A,#N/A,TRUE,"SWK"}</definedName>
    <definedName name="__rty1" localSheetId="11" hidden="1">{#N/A,#N/A,TRUE,"Pro Forma";#N/A,#N/A,TRUE,"PF_Bal";#N/A,#N/A,TRUE,"PF_INC";#N/A,#N/A,TRUE,"CBE";#N/A,#N/A,TRUE,"SWK"}</definedName>
    <definedName name="__rty1" hidden="1">{#N/A,#N/A,TRUE,"Pro Forma";#N/A,#N/A,TRUE,"PF_Bal";#N/A,#N/A,TRUE,"PF_INC";#N/A,#N/A,TRUE,"CBE";#N/A,#N/A,TRUE,"SWK"}</definedName>
    <definedName name="__sf2">#REF!</definedName>
    <definedName name="__sf3">#REF!</definedName>
    <definedName name="__sft2" localSheetId="8">#REF!</definedName>
    <definedName name="__sft2" localSheetId="3">#REF!</definedName>
    <definedName name="__sft2" localSheetId="9">#REF!</definedName>
    <definedName name="__sft2" localSheetId="10">#REF!</definedName>
    <definedName name="__sft2" localSheetId="11">#REF!</definedName>
    <definedName name="__sft2" localSheetId="0">#REF!</definedName>
    <definedName name="__sft2">[1]Sheet1!$Q$3</definedName>
    <definedName name="__Sort" hidden="1">#REF!</definedName>
    <definedName name="__tax1" localSheetId="3">#REF!</definedName>
    <definedName name="__tax1" localSheetId="0">#REF!</definedName>
    <definedName name="__tax1">#REF!</definedName>
    <definedName name="__tax2" localSheetId="3">#REF!</definedName>
    <definedName name="__tax2" localSheetId="0">#REF!</definedName>
    <definedName name="__tax2">#REF!</definedName>
    <definedName name="__tax3" localSheetId="0">#REF!</definedName>
    <definedName name="__tax3">#REF!</definedName>
    <definedName name="__tax4" localSheetId="0">#REF!</definedName>
    <definedName name="__tax4">#REF!</definedName>
    <definedName name="__tyy8"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tyy8"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tyy8"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tyy8"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tyy8"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tyy8"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tyy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ujn78"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ujn78"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ujn78"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ujn78"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ujn78"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ujn78"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ujn7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uu88"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uu88"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uu88"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uu88"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uu88"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uu88"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uu8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vb7"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vb7"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vb7"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vb7"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vb7"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vb7"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vb7"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vbv99"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vbv99"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vbv99"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vbv99"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vbv99"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vbv99"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vbv9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vv444"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vv444"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vv444"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vv444"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vv444"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vv444"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vv444"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w32"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w32"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w32"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w3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w33" localSheetId="9" hidden="1">{"whole",#N/A,FALSE,"Gen_Dist_Act_Bud";"whole",#N/A,FALSE,"Gen_Dist_T3months";"whole",#N/A,FALSE,"GD_PerP";"whole",#N/A,FALSE,"HR Dist'n"}</definedName>
    <definedName name="__w33" localSheetId="10" hidden="1">{"whole",#N/A,FALSE,"Gen_Dist_Act_Bud";"whole",#N/A,FALSE,"Gen_Dist_T3months";"whole",#N/A,FALSE,"GD_PerP";"whole",#N/A,FALSE,"HR Dist'n"}</definedName>
    <definedName name="__w33" localSheetId="11" hidden="1">{"whole",#N/A,FALSE,"Gen_Dist_Act_Bud";"whole",#N/A,FALSE,"Gen_Dist_T3months";"whole",#N/A,FALSE,"GD_PerP";"whole",#N/A,FALSE,"HR Dist'n"}</definedName>
    <definedName name="__w33" hidden="1">{"whole",#N/A,FALSE,"Gen_Dist_Act_Bud";"whole",#N/A,FALSE,"Gen_Dist_T3months";"whole",#N/A,FALSE,"GD_PerP";"whole",#N/A,FALSE,"HR Dist'n"}</definedName>
    <definedName name="__wbu1"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wbu1"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wbu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wbu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wbu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wbu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wbu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wrn1" localSheetId="9" hidden="1">{"schedule1",#N/A,FALSE,"Sheet1";"schedule2",#N/A,FALSE,"Sheet1";"schedule3",#N/A,FALSE,"Sheet1";"schedule4",#N/A,FALSE,"Sheet1";"schedule5",#N/A,FALSE,"Sheet1";"schedule6",#N/A,FALSE,"Sheet1"}</definedName>
    <definedName name="__wrn1" localSheetId="10" hidden="1">{"schedule1",#N/A,FALSE,"Sheet1";"schedule2",#N/A,FALSE,"Sheet1";"schedule3",#N/A,FALSE,"Sheet1";"schedule4",#N/A,FALSE,"Sheet1";"schedule5",#N/A,FALSE,"Sheet1";"schedule6",#N/A,FALSE,"Sheet1"}</definedName>
    <definedName name="__wrn1" localSheetId="11" hidden="1">{"schedule1",#N/A,FALSE,"Sheet1";"schedule2",#N/A,FALSE,"Sheet1";"schedule3",#N/A,FALSE,"Sheet1";"schedule4",#N/A,FALSE,"Sheet1";"schedule5",#N/A,FALSE,"Sheet1";"schedule6",#N/A,FALSE,"Sheet1"}</definedName>
    <definedName name="__wrn1" hidden="1">{"schedule1",#N/A,FALSE,"Sheet1";"schedule2",#N/A,FALSE,"Sheet1";"schedule3",#N/A,FALSE,"Sheet1";"schedule4",#N/A,FALSE,"Sheet1";"schedule5",#N/A,FALSE,"Sheet1";"schedule6",#N/A,FALSE,"Sheet1"}</definedName>
    <definedName name="__wrn2" localSheetId="9" hidden="1">{"casespecific",#N/A,FALSE,"Assumptions"}</definedName>
    <definedName name="__wrn2" localSheetId="10" hidden="1">{"casespecific",#N/A,FALSE,"Assumptions"}</definedName>
    <definedName name="__wrn2" localSheetId="11" hidden="1">{"casespecific",#N/A,FALSE,"Assumptions"}</definedName>
    <definedName name="__wrn2" hidden="1">{"casespecific",#N/A,FALSE,"Assumptions"}</definedName>
    <definedName name="__wrn3" localSheetId="9" hidden="1">{"comps",#N/A,FALSE,"comps";"notes",#N/A,FALSE,"comps"}</definedName>
    <definedName name="__wrn3" localSheetId="10" hidden="1">{"comps",#N/A,FALSE,"comps";"notes",#N/A,FALSE,"comps"}</definedName>
    <definedName name="__wrn3" localSheetId="11" hidden="1">{"comps",#N/A,FALSE,"comps";"notes",#N/A,FALSE,"comps"}</definedName>
    <definedName name="__wrn3" hidden="1">{"comps",#N/A,FALSE,"comps";"notes",#N/A,FALSE,"comps"}</definedName>
    <definedName name="__wrn4" localSheetId="9" hidden="1">{"general",#N/A,FALSE,"Assumptions"}</definedName>
    <definedName name="__wrn4" localSheetId="10" hidden="1">{"general",#N/A,FALSE,"Assumptions"}</definedName>
    <definedName name="__wrn4" localSheetId="11" hidden="1">{"general",#N/A,FALSE,"Assumptions"}</definedName>
    <definedName name="__wrn4" hidden="1">{"general",#N/A,FALSE,"Assumptions"}</definedName>
    <definedName name="__x3" localSheetId="9" hidden="1">{"whole",#N/A,FALSE,"Gen_Dist_Act_Bud";"whole",#N/A,FALSE,"Gen_Dist_T3months";"whole",#N/A,FALSE,"GD_PerP";"whole",#N/A,FALSE,"HR_Dist";"whole",#N/A,FALSE,"CS_DIST_ActvsBud";"whole",#N/A,FALSE,"CS_DIST_SUM_trail3mo";"whole",#N/A,FALSE,"ITG_act_Bud";"whole",#N/A,FALSE,"ITG_T3Mo"}</definedName>
    <definedName name="__x3" localSheetId="10" hidden="1">{"whole",#N/A,FALSE,"Gen_Dist_Act_Bud";"whole",#N/A,FALSE,"Gen_Dist_T3months";"whole",#N/A,FALSE,"GD_PerP";"whole",#N/A,FALSE,"HR_Dist";"whole",#N/A,FALSE,"CS_DIST_ActvsBud";"whole",#N/A,FALSE,"CS_DIST_SUM_trail3mo";"whole",#N/A,FALSE,"ITG_act_Bud";"whole",#N/A,FALSE,"ITG_T3Mo"}</definedName>
    <definedName name="__x3" localSheetId="11" hidden="1">{"whole",#N/A,FALSE,"Gen_Dist_Act_Bud";"whole",#N/A,FALSE,"Gen_Dist_T3months";"whole",#N/A,FALSE,"GD_PerP";"whole",#N/A,FALSE,"HR_Dist";"whole",#N/A,FALSE,"CS_DIST_ActvsBud";"whole",#N/A,FALSE,"CS_DIST_SUM_trail3mo";"whole",#N/A,FALSE,"ITG_act_Bud";"whole",#N/A,FALSE,"ITG_T3Mo"}</definedName>
    <definedName name="__x3" hidden="1">{"whole",#N/A,FALSE,"Gen_Dist_Act_Bud";"whole",#N/A,FALSE,"Gen_Dist_T3months";"whole",#N/A,FALSE,"GD_PerP";"whole",#N/A,FALSE,"HR_Dist";"whole",#N/A,FALSE,"CS_DIST_ActvsBud";"whole",#N/A,FALSE,"CS_DIST_SUM_trail3mo";"whole",#N/A,FALSE,"ITG_act_Bud";"whole",#N/A,FALSE,"ITG_T3Mo"}</definedName>
    <definedName name="__xlfn.RTD" hidden="1">#NAME?</definedName>
    <definedName name="__yu77"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yu77"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yu77"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yu77"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yu77"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yu77"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yu77"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041811">#REF!</definedName>
    <definedName name="_051.138.04" localSheetId="8">#REF!</definedName>
    <definedName name="_051.138.04" localSheetId="5">#REF!</definedName>
    <definedName name="_051.138.04" localSheetId="3">#REF!</definedName>
    <definedName name="_051.138.04" localSheetId="9">#REF!</definedName>
    <definedName name="_051.138.04" localSheetId="10">#REF!</definedName>
    <definedName name="_051.138.04" localSheetId="1">'[4]Cabos-compra'!#REF!</definedName>
    <definedName name="_051.138.04" localSheetId="11">#REF!</definedName>
    <definedName name="_051.138.04" localSheetId="0">#REF!</definedName>
    <definedName name="_051.138.04">'[4]Cabos-compra'!#REF!</definedName>
    <definedName name="_1">#REF!</definedName>
    <definedName name="_1__123Graph_ACHART_1" hidden="1">#REF!</definedName>
    <definedName name="_1__123Graph_AChart_1A" hidden="1">#REF!</definedName>
    <definedName name="_1__FDSAUDITLINK__" localSheetId="9">{"fdsup://Directions/FactSet Auditing Viewer?action=AUDIT_VALUE&amp;DB=129&amp;ID1=89235610&amp;VALUEID=03051&amp;SDATE=2009&amp;PERIODTYPE=ANN_STD&amp;window=popup_no_bar&amp;width=385&amp;height=120&amp;START_MAXIMIZED=FALSE&amp;creator=factset&amp;display_string=Audit"}</definedName>
    <definedName name="_1__FDSAUDITLINK__" localSheetId="10">{"fdsup://Directions/FactSet Auditing Viewer?action=AUDIT_VALUE&amp;DB=129&amp;ID1=89235610&amp;VALUEID=03051&amp;SDATE=2009&amp;PERIODTYPE=ANN_STD&amp;window=popup_no_bar&amp;width=385&amp;height=120&amp;START_MAXIMIZED=FALSE&amp;creator=factset&amp;display_string=Audit"}</definedName>
    <definedName name="_1__FDSAUDITLINK__" localSheetId="11">{"fdsup://Directions/FactSet Auditing Viewer?action=AUDIT_VALUE&amp;DB=129&amp;ID1=89235610&amp;VALUEID=03051&amp;SDATE=2009&amp;PERIODTYPE=ANN_STD&amp;window=popup_no_bar&amp;width=385&amp;height=120&amp;START_MAXIMIZED=FALSE&amp;creator=factset&amp;display_string=Audit"}</definedName>
    <definedName name="_1__FDSAUDITLINK__">{"fdsup://Directions/FactSet Auditing Viewer?action=AUDIT_VALUE&amp;DB=129&amp;ID1=89235610&amp;VALUEID=03051&amp;SDATE=2009&amp;PERIODTYPE=ANN_STD&amp;window=popup_no_bar&amp;width=385&amp;height=120&amp;START_MAXIMIZED=FALSE&amp;creator=factset&amp;display_string=Audit"}</definedName>
    <definedName name="_1_0out">#REF!</definedName>
    <definedName name="_10">#REF!</definedName>
    <definedName name="_10__123Graph_AChart_2N" hidden="1">#REF!</definedName>
    <definedName name="_10__FDSAUDITLINK__" localSheetId="9">{"fdsup://Directions/FactSet Auditing Viewer?action=AUDIT_VALUE&amp;DB=129&amp;ID1=690064&amp;VALUEID=03051&amp;SDATE=2008&amp;PERIODTYPE=ANN_STD&amp;window=popup_no_bar&amp;width=385&amp;height=120&amp;START_MAXIMIZED=FALSE&amp;creator=factset&amp;display_string=Audit"}</definedName>
    <definedName name="_10__FDSAUDITLINK__" localSheetId="10">{"fdsup://Directions/FactSet Auditing Viewer?action=AUDIT_VALUE&amp;DB=129&amp;ID1=690064&amp;VALUEID=03051&amp;SDATE=2008&amp;PERIODTYPE=ANN_STD&amp;window=popup_no_bar&amp;width=385&amp;height=120&amp;START_MAXIMIZED=FALSE&amp;creator=factset&amp;display_string=Audit"}</definedName>
    <definedName name="_10__FDSAUDITLINK__" localSheetId="11">{"fdsup://Directions/FactSet Auditing Viewer?action=AUDIT_VALUE&amp;DB=129&amp;ID1=690064&amp;VALUEID=03051&amp;SDATE=2008&amp;PERIODTYPE=ANN_STD&amp;window=popup_no_bar&amp;width=385&amp;height=120&amp;START_MAXIMIZED=FALSE&amp;creator=factset&amp;display_string=Audit"}</definedName>
    <definedName name="_10__FDSAUDITLINK__">{"fdsup://Directions/FactSet Auditing Viewer?action=AUDIT_VALUE&amp;DB=129&amp;ID1=690064&amp;VALUEID=03051&amp;SDATE=2008&amp;PERIODTYPE=ANN_STD&amp;window=popup_no_bar&amp;width=385&amp;height=120&amp;START_MAXIMIZED=FALSE&amp;creator=factset&amp;display_string=Audit"}</definedName>
    <definedName name="_10_06_96">#REF!</definedName>
    <definedName name="_10_28_08">#REF!</definedName>
    <definedName name="_100__FDSAUDITLINK__" localSheetId="9" hidden="1">{"fdsup://Directions/FactSet Auditing Viewer?action=AUDIT_VALUE&amp;DB=129&amp;ID1=533458&amp;VALUEID=01267&amp;SDATE=2010&amp;PERIODTYPE=ANNR_STD&amp;SCFT=3&amp;window=popup_no_bar&amp;width=385&amp;height=120&amp;START_MAXIMIZED=FALSE&amp;creator=factset&amp;display_string=Audit"}</definedName>
    <definedName name="_100__FDSAUDITLINK__" localSheetId="10" hidden="1">{"fdsup://Directions/FactSet Auditing Viewer?action=AUDIT_VALUE&amp;DB=129&amp;ID1=533458&amp;VALUEID=01267&amp;SDATE=2010&amp;PERIODTYPE=ANNR_STD&amp;SCFT=3&amp;window=popup_no_bar&amp;width=385&amp;height=120&amp;START_MAXIMIZED=FALSE&amp;creator=factset&amp;display_string=Audit"}</definedName>
    <definedName name="_100__FDSAUDITLINK__" localSheetId="11" hidden="1">{"fdsup://Directions/FactSet Auditing Viewer?action=AUDIT_VALUE&amp;DB=129&amp;ID1=533458&amp;VALUEID=01267&amp;SDATE=2010&amp;PERIODTYPE=ANNR_STD&amp;SCFT=3&amp;window=popup_no_bar&amp;width=385&amp;height=120&amp;START_MAXIMIZED=FALSE&amp;creator=factset&amp;display_string=Audit"}</definedName>
    <definedName name="_100__FDSAUDITLINK__" hidden="1">{"fdsup://Directions/FactSet Auditing Viewer?action=AUDIT_VALUE&amp;DB=129&amp;ID1=533458&amp;VALUEID=01267&amp;SDATE=2010&amp;PERIODTYPE=ANNR_STD&amp;SCFT=3&amp;window=popup_no_bar&amp;width=385&amp;height=120&amp;START_MAXIMIZED=FALSE&amp;creator=factset&amp;display_string=Audit"}</definedName>
    <definedName name="_103__FDSAUDITLINK__" localSheetId="9" hidden="1">{"fdsup://directions/FAT Viewer?action=UPDATE&amp;creator=factset&amp;DYN_ARGS=TRUE&amp;DOC_NAME=FAT:FQL_AUDITING_CLIENT_TEMPLATE.FAT&amp;display_string=Audit&amp;VAR:KEY=PGRGBWRWZE&amp;VAR:QUERY=RkZfRVFfVE9UKEFOTl9SLC0yWSwsLFJGKQ==&amp;WINDOW=FIRST_POPUP&amp;HEIGHT=450&amp;WIDTH=450&amp;START_MA","XIMIZED=FALSE&amp;VAR:CALENDAR=FIVEDAY&amp;VAR:SYMBOL=533458&amp;VAR:INDEX=0"}</definedName>
    <definedName name="_103__FDSAUDITLINK__" localSheetId="10" hidden="1">{"fdsup://directions/FAT Viewer?action=UPDATE&amp;creator=factset&amp;DYN_ARGS=TRUE&amp;DOC_NAME=FAT:FQL_AUDITING_CLIENT_TEMPLATE.FAT&amp;display_string=Audit&amp;VAR:KEY=PGRGBWRWZE&amp;VAR:QUERY=RkZfRVFfVE9UKEFOTl9SLC0yWSwsLFJGKQ==&amp;WINDOW=FIRST_POPUP&amp;HEIGHT=450&amp;WIDTH=450&amp;START_MA","XIMIZED=FALSE&amp;VAR:CALENDAR=FIVEDAY&amp;VAR:SYMBOL=533458&amp;VAR:INDEX=0"}</definedName>
    <definedName name="_103__FDSAUDITLINK__" localSheetId="11" hidden="1">{"fdsup://directions/FAT Viewer?action=UPDATE&amp;creator=factset&amp;DYN_ARGS=TRUE&amp;DOC_NAME=FAT:FQL_AUDITING_CLIENT_TEMPLATE.FAT&amp;display_string=Audit&amp;VAR:KEY=PGRGBWRWZE&amp;VAR:QUERY=RkZfRVFfVE9UKEFOTl9SLC0yWSwsLFJGKQ==&amp;WINDOW=FIRST_POPUP&amp;HEIGHT=450&amp;WIDTH=450&amp;START_MA","XIMIZED=FALSE&amp;VAR:CALENDAR=FIVEDAY&amp;VAR:SYMBOL=533458&amp;VAR:INDEX=0"}</definedName>
    <definedName name="_103__FDSAUDITLINK__" hidden="1">{"fdsup://directions/FAT Viewer?action=UPDATE&amp;creator=factset&amp;DYN_ARGS=TRUE&amp;DOC_NAME=FAT:FQL_AUDITING_CLIENT_TEMPLATE.FAT&amp;display_string=Audit&amp;VAR:KEY=PGRGBWRWZE&amp;VAR:QUERY=RkZfRVFfVE9UKEFOTl9SLC0yWSwsLFJGKQ==&amp;WINDOW=FIRST_POPUP&amp;HEIGHT=450&amp;WIDTH=450&amp;START_MA","XIMIZED=FALSE&amp;VAR:CALENDAR=FIVEDAY&amp;VAR:SYMBOL=533458&amp;VAR:INDEX=0"}</definedName>
    <definedName name="_105__FDSAUDITLINK__" localSheetId="9" hidden="1">{"fdsup://directions/FAT Viewer?action=UPDATE&amp;creator=factset&amp;DYN_ARGS=TRUE&amp;DOC_NAME=FAT:FQL_AUDITING_CLIENT_TEMPLATE.FAT&amp;display_string=Audit&amp;VAR:KEY=EJADEHUJYN&amp;VAR:QUERY=RkZfTkVUX0RFQlQoUVRSLDQwOTQ4LC0xMEFZLFcsLEVVUik=&amp;WINDOW=FIRST_POPUP&amp;HEIGHT=450&amp;WIDTH=","450&amp;START_MAXIMIZED=FALSE&amp;VAR:CALENDAR=FIVEDAY&amp;VAR:SYMBOL=572797&amp;VAR:INDEX=521"}</definedName>
    <definedName name="_105__FDSAUDITLINK__" localSheetId="10" hidden="1">{"fdsup://directions/FAT Viewer?action=UPDATE&amp;creator=factset&amp;DYN_ARGS=TRUE&amp;DOC_NAME=FAT:FQL_AUDITING_CLIENT_TEMPLATE.FAT&amp;display_string=Audit&amp;VAR:KEY=EJADEHUJYN&amp;VAR:QUERY=RkZfTkVUX0RFQlQoUVRSLDQwOTQ4LC0xMEFZLFcsLEVVUik=&amp;WINDOW=FIRST_POPUP&amp;HEIGHT=450&amp;WIDTH=","450&amp;START_MAXIMIZED=FALSE&amp;VAR:CALENDAR=FIVEDAY&amp;VAR:SYMBOL=572797&amp;VAR:INDEX=521"}</definedName>
    <definedName name="_105__FDSAUDITLINK__" localSheetId="11" hidden="1">{"fdsup://directions/FAT Viewer?action=UPDATE&amp;creator=factset&amp;DYN_ARGS=TRUE&amp;DOC_NAME=FAT:FQL_AUDITING_CLIENT_TEMPLATE.FAT&amp;display_string=Audit&amp;VAR:KEY=EJADEHUJYN&amp;VAR:QUERY=RkZfTkVUX0RFQlQoUVRSLDQwOTQ4LC0xMEFZLFcsLEVVUik=&amp;WINDOW=FIRST_POPUP&amp;HEIGHT=450&amp;WIDTH=","450&amp;START_MAXIMIZED=FALSE&amp;VAR:CALENDAR=FIVEDAY&amp;VAR:SYMBOL=572797&amp;VAR:INDEX=521"}</definedName>
    <definedName name="_105__FDSAUDITLINK__" hidden="1">{"fdsup://directions/FAT Viewer?action=UPDATE&amp;creator=factset&amp;DYN_ARGS=TRUE&amp;DOC_NAME=FAT:FQL_AUDITING_CLIENT_TEMPLATE.FAT&amp;display_string=Audit&amp;VAR:KEY=EJADEHUJYN&amp;VAR:QUERY=RkZfTkVUX0RFQlQoUVRSLDQwOTQ4LC0xMEFZLFcsLEVVUik=&amp;WINDOW=FIRST_POPUP&amp;HEIGHT=450&amp;WIDTH=","450&amp;START_MAXIMIZED=FALSE&amp;VAR:CALENDAR=FIVEDAY&amp;VAR:SYMBOL=572797&amp;VAR:INDEX=521"}</definedName>
    <definedName name="_106__FDSAUDITLINK__" localSheetId="9" hidden="1">{"fdsup://directions/FAT Viewer?action=UPDATE&amp;creator=factset&amp;DYN_ARGS=TRUE&amp;DOC_NAME=FAT:FQL_AUDITING_CLIENT_TEMPLATE.FAT&amp;display_string=Audit&amp;VAR:KEY=FSNGJUZGBG&amp;VAR:QUERY=RkZfQ0FQRVgoQU5OX1IsLTFZLCwsUkYp&amp;WINDOW=FIRST_POPUP&amp;HEIGHT=450&amp;WIDTH=450&amp;START_MAXIMI","ZED=FALSE&amp;VAR:CALENDAR=FIVEDAY&amp;VAR:INDEX=0"}</definedName>
    <definedName name="_106__FDSAUDITLINK__" localSheetId="10" hidden="1">{"fdsup://directions/FAT Viewer?action=UPDATE&amp;creator=factset&amp;DYN_ARGS=TRUE&amp;DOC_NAME=FAT:FQL_AUDITING_CLIENT_TEMPLATE.FAT&amp;display_string=Audit&amp;VAR:KEY=FSNGJUZGBG&amp;VAR:QUERY=RkZfQ0FQRVgoQU5OX1IsLTFZLCwsUkYp&amp;WINDOW=FIRST_POPUP&amp;HEIGHT=450&amp;WIDTH=450&amp;START_MAXIMI","ZED=FALSE&amp;VAR:CALENDAR=FIVEDAY&amp;VAR:INDEX=0"}</definedName>
    <definedName name="_106__FDSAUDITLINK__" localSheetId="11" hidden="1">{"fdsup://directions/FAT Viewer?action=UPDATE&amp;creator=factset&amp;DYN_ARGS=TRUE&amp;DOC_NAME=FAT:FQL_AUDITING_CLIENT_TEMPLATE.FAT&amp;display_string=Audit&amp;VAR:KEY=FSNGJUZGBG&amp;VAR:QUERY=RkZfQ0FQRVgoQU5OX1IsLTFZLCwsUkYp&amp;WINDOW=FIRST_POPUP&amp;HEIGHT=450&amp;WIDTH=450&amp;START_MAXIMI","ZED=FALSE&amp;VAR:CALENDAR=FIVEDAY&amp;VAR:INDEX=0"}</definedName>
    <definedName name="_106__FDSAUDITLINK__" hidden="1">{"fdsup://directions/FAT Viewer?action=UPDATE&amp;creator=factset&amp;DYN_ARGS=TRUE&amp;DOC_NAME=FAT:FQL_AUDITING_CLIENT_TEMPLATE.FAT&amp;display_string=Audit&amp;VAR:KEY=FSNGJUZGBG&amp;VAR:QUERY=RkZfQ0FQRVgoQU5OX1IsLTFZLCwsUkYp&amp;WINDOW=FIRST_POPUP&amp;HEIGHT=450&amp;WIDTH=450&amp;START_MAXIMI","ZED=FALSE&amp;VAR:CALENDAR=FIVEDAY&amp;VAR:INDEX=0"}</definedName>
    <definedName name="_109__FDSAUDITLINK__" localSheetId="9" hidden="1">{"fdsup://directions/FAT Viewer?action=UPDATE&amp;creator=factset&amp;DYN_ARGS=TRUE&amp;DOC_NAME=FAT:FQL_AUDITING_CLIENT_TEMPLATE.FAT&amp;display_string=Audit&amp;VAR:KEY=HONQXAZSRM&amp;VAR:QUERY=RkZfQ0FQRVgoQU5OX1IsMFksLCxSRik=&amp;WINDOW=FIRST_POPUP&amp;HEIGHT=450&amp;WIDTH=450&amp;START_MAXIMI","ZED=FALSE&amp;VAR:CALENDAR=FIVEDAY&amp;VAR:INDEX=0"}</definedName>
    <definedName name="_109__FDSAUDITLINK__" localSheetId="10" hidden="1">{"fdsup://directions/FAT Viewer?action=UPDATE&amp;creator=factset&amp;DYN_ARGS=TRUE&amp;DOC_NAME=FAT:FQL_AUDITING_CLIENT_TEMPLATE.FAT&amp;display_string=Audit&amp;VAR:KEY=HONQXAZSRM&amp;VAR:QUERY=RkZfQ0FQRVgoQU5OX1IsMFksLCxSRik=&amp;WINDOW=FIRST_POPUP&amp;HEIGHT=450&amp;WIDTH=450&amp;START_MAXIMI","ZED=FALSE&amp;VAR:CALENDAR=FIVEDAY&amp;VAR:INDEX=0"}</definedName>
    <definedName name="_109__FDSAUDITLINK__" localSheetId="11" hidden="1">{"fdsup://directions/FAT Viewer?action=UPDATE&amp;creator=factset&amp;DYN_ARGS=TRUE&amp;DOC_NAME=FAT:FQL_AUDITING_CLIENT_TEMPLATE.FAT&amp;display_string=Audit&amp;VAR:KEY=HONQXAZSRM&amp;VAR:QUERY=RkZfQ0FQRVgoQU5OX1IsMFksLCxSRik=&amp;WINDOW=FIRST_POPUP&amp;HEIGHT=450&amp;WIDTH=450&amp;START_MAXIMI","ZED=FALSE&amp;VAR:CALENDAR=FIVEDAY&amp;VAR:INDEX=0"}</definedName>
    <definedName name="_109__FDSAUDITLINK__" hidden="1">{"fdsup://directions/FAT Viewer?action=UPDATE&amp;creator=factset&amp;DYN_ARGS=TRUE&amp;DOC_NAME=FAT:FQL_AUDITING_CLIENT_TEMPLATE.FAT&amp;display_string=Audit&amp;VAR:KEY=HONQXAZSRM&amp;VAR:QUERY=RkZfQ0FQRVgoQU5OX1IsMFksLCxSRik=&amp;WINDOW=FIRST_POPUP&amp;HEIGHT=450&amp;WIDTH=450&amp;START_MAXIMI","ZED=FALSE&amp;VAR:CALENDAR=FIVEDAY&amp;VAR:INDEX=0"}</definedName>
    <definedName name="_10Button_Macros_.OK_Click">#REF!</definedName>
    <definedName name="_11">#REF!</definedName>
    <definedName name="_11__123Graph_ACHART_3" hidden="1">#REF!</definedName>
    <definedName name="_11__FDSAUDITLINK__" localSheetId="9">{"fdsup://Directions/FactSet Auditing Viewer?action=AUDIT_VALUE&amp;DB=129&amp;ID1=30307510&amp;VALUEID=03501&amp;SDATE=2009&amp;PERIODTYPE=ANN_STD&amp;window=popup_no_bar&amp;width=385&amp;height=120&amp;START_MAXIMIZED=FALSE&amp;creator=factset&amp;display_string=Audit"}</definedName>
    <definedName name="_11__FDSAUDITLINK__" localSheetId="10">{"fdsup://Directions/FactSet Auditing Viewer?action=AUDIT_VALUE&amp;DB=129&amp;ID1=30307510&amp;VALUEID=03501&amp;SDATE=2009&amp;PERIODTYPE=ANN_STD&amp;window=popup_no_bar&amp;width=385&amp;height=120&amp;START_MAXIMIZED=FALSE&amp;creator=factset&amp;display_string=Audit"}</definedName>
    <definedName name="_11__FDSAUDITLINK__" localSheetId="11">{"fdsup://Directions/FactSet Auditing Viewer?action=AUDIT_VALUE&amp;DB=129&amp;ID1=30307510&amp;VALUEID=03501&amp;SDATE=2009&amp;PERIODTYPE=ANN_STD&amp;window=popup_no_bar&amp;width=385&amp;height=120&amp;START_MAXIMIZED=FALSE&amp;creator=factset&amp;display_string=Audit"}</definedName>
    <definedName name="_11__FDSAUDITLINK__">{"fdsup://Directions/FactSet Auditing Viewer?action=AUDIT_VALUE&amp;DB=129&amp;ID1=30307510&amp;VALUEID=03501&amp;SDATE=2009&amp;PERIODTYPE=ANN_STD&amp;window=popup_no_bar&amp;width=385&amp;height=120&amp;START_MAXIMIZED=FALSE&amp;creator=factset&amp;display_string=Audit"}</definedName>
    <definedName name="_112__FDSAUDITLINK__" localSheetId="9">{"fdsup://directions/FAT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 localSheetId="10">{"fdsup://directions/FAT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 localSheetId="1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4__FDSAUDITLINK__" localSheetId="9" hidden="1">{"fdsup://Directions/FactSet Auditing Viewer?action=AUDIT_VALUE&amp;DB=129&amp;ID1=533458&amp;VALUEID=02999&amp;SDATE=2008&amp;PERIODTYPE=ANNR_STD&amp;SCFT=3&amp;window=popup_no_bar&amp;width=385&amp;height=120&amp;START_MAXIMIZED=FALSE&amp;creator=factset&amp;display_string=Audit"}</definedName>
    <definedName name="_114__FDSAUDITLINK__" localSheetId="10" hidden="1">{"fdsup://Directions/FactSet Auditing Viewer?action=AUDIT_VALUE&amp;DB=129&amp;ID1=533458&amp;VALUEID=02999&amp;SDATE=2008&amp;PERIODTYPE=ANNR_STD&amp;SCFT=3&amp;window=popup_no_bar&amp;width=385&amp;height=120&amp;START_MAXIMIZED=FALSE&amp;creator=factset&amp;display_string=Audit"}</definedName>
    <definedName name="_114__FDSAUDITLINK__" localSheetId="11" hidden="1">{"fdsup://Directions/FactSet Auditing Viewer?action=AUDIT_VALUE&amp;DB=129&amp;ID1=533458&amp;VALUEID=02999&amp;SDATE=2008&amp;PERIODTYPE=ANNR_STD&amp;SCFT=3&amp;window=popup_no_bar&amp;width=385&amp;height=120&amp;START_MAXIMIZED=FALSE&amp;creator=factset&amp;display_string=Audit"}</definedName>
    <definedName name="_114__FDSAUDITLINK__" hidden="1">{"fdsup://Directions/FactSet Auditing Viewer?action=AUDIT_VALUE&amp;DB=129&amp;ID1=533458&amp;VALUEID=02999&amp;SDATE=2008&amp;PERIODTYPE=ANNR_STD&amp;SCFT=3&amp;window=popup_no_bar&amp;width=385&amp;height=120&amp;START_MAXIMIZED=FALSE&amp;creator=factset&amp;display_string=Audit"}</definedName>
    <definedName name="_116__FDSAUDITLINK__" localSheetId="9" hidden="1">{"fdsup://directions/FAT Viewer?action=UPDATE&amp;creator=factset&amp;DYN_ARGS=TRUE&amp;DOC_NAME=FAT:FQL_AUDITING_CLIENT_TEMPLATE.FAT&amp;display_string=Audit&amp;VAR:KEY=FMTMNEHCFI&amp;VAR:QUERY=RkZfRUJJVERBX09QRVIoQU5OX1IsMFksLCxSRik=&amp;WINDOW=FIRST_POPUP&amp;HEIGHT=450&amp;WIDTH=450&amp;STAR","T_MAXIMIZED=FALSE&amp;VAR:CALENDAR=FIVEDAY&amp;VAR:INDEX=0"}</definedName>
    <definedName name="_116__FDSAUDITLINK__" localSheetId="10" hidden="1">{"fdsup://directions/FAT Viewer?action=UPDATE&amp;creator=factset&amp;DYN_ARGS=TRUE&amp;DOC_NAME=FAT:FQL_AUDITING_CLIENT_TEMPLATE.FAT&amp;display_string=Audit&amp;VAR:KEY=FMTMNEHCFI&amp;VAR:QUERY=RkZfRUJJVERBX09QRVIoQU5OX1IsMFksLCxSRik=&amp;WINDOW=FIRST_POPUP&amp;HEIGHT=450&amp;WIDTH=450&amp;STAR","T_MAXIMIZED=FALSE&amp;VAR:CALENDAR=FIVEDAY&amp;VAR:INDEX=0"}</definedName>
    <definedName name="_116__FDSAUDITLINK__" localSheetId="11" hidden="1">{"fdsup://directions/FAT Viewer?action=UPDATE&amp;creator=factset&amp;DYN_ARGS=TRUE&amp;DOC_NAME=FAT:FQL_AUDITING_CLIENT_TEMPLATE.FAT&amp;display_string=Audit&amp;VAR:KEY=FMTMNEHCFI&amp;VAR:QUERY=RkZfRUJJVERBX09QRVIoQU5OX1IsMFksLCxSRik=&amp;WINDOW=FIRST_POPUP&amp;HEIGHT=450&amp;WIDTH=450&amp;STAR","T_MAXIMIZED=FALSE&amp;VAR:CALENDAR=FIVEDAY&amp;VAR:INDEX=0"}</definedName>
    <definedName name="_116__FDSAUDITLINK__" hidden="1">{"fdsup://directions/FAT Viewer?action=UPDATE&amp;creator=factset&amp;DYN_ARGS=TRUE&amp;DOC_NAME=FAT:FQL_AUDITING_CLIENT_TEMPLATE.FAT&amp;display_string=Audit&amp;VAR:KEY=FMTMNEHCFI&amp;VAR:QUERY=RkZfRUJJVERBX09QRVIoQU5OX1IsMFksLCxSRik=&amp;WINDOW=FIRST_POPUP&amp;HEIGHT=450&amp;WIDTH=450&amp;STAR","T_MAXIMIZED=FALSE&amp;VAR:CALENDAR=FIVEDAY&amp;VAR:INDEX=0"}</definedName>
    <definedName name="_117__123Graph_CGRAFICO_20" hidden="1">#REF!</definedName>
    <definedName name="_119__FDSAUDITLINK__" localSheetId="9" hidden="1">{"fdsup://Directions/FactSet Auditing Viewer?action=AUDIT_VALUE&amp;DB=129&amp;ID1=572797&amp;VALUEID=02256&amp;SDATE=201201&amp;PERIODTYPE=QTR_STD&amp;SCFT=3&amp;window=popup_no_bar&amp;width=385&amp;height=120&amp;START_MAXIMIZED=FALSE&amp;creator=factset&amp;display_string=Audit"}</definedName>
    <definedName name="_119__FDSAUDITLINK__" localSheetId="10" hidden="1">{"fdsup://Directions/FactSet Auditing Viewer?action=AUDIT_VALUE&amp;DB=129&amp;ID1=572797&amp;VALUEID=02256&amp;SDATE=201201&amp;PERIODTYPE=QTR_STD&amp;SCFT=3&amp;window=popup_no_bar&amp;width=385&amp;height=120&amp;START_MAXIMIZED=FALSE&amp;creator=factset&amp;display_string=Audit"}</definedName>
    <definedName name="_119__FDSAUDITLINK__" localSheetId="11" hidden="1">{"fdsup://Directions/FactSet Auditing Viewer?action=AUDIT_VALUE&amp;DB=129&amp;ID1=572797&amp;VALUEID=02256&amp;SDATE=201201&amp;PERIODTYPE=QTR_STD&amp;SCFT=3&amp;window=popup_no_bar&amp;width=385&amp;height=120&amp;START_MAXIMIZED=FALSE&amp;creator=factset&amp;display_string=Audit"}</definedName>
    <definedName name="_119__FDSAUDITLINK__" hidden="1">{"fdsup://Directions/FactSet Auditing Viewer?action=AUDIT_VALUE&amp;DB=129&amp;ID1=572797&amp;VALUEID=02256&amp;SDATE=201201&amp;PERIODTYPE=QTR_STD&amp;SCFT=3&amp;window=popup_no_bar&amp;width=385&amp;height=120&amp;START_MAXIMIZED=FALSE&amp;creator=factset&amp;display_string=Audit"}</definedName>
    <definedName name="_11Button_Macros_.OK_Click">#REF!</definedName>
    <definedName name="_12">#REF!</definedName>
    <definedName name="_12__123Graph_AChart_3N" hidden="1">#REF!</definedName>
    <definedName name="_12__FDSAUDITLINK__" localSheetId="9">{"fdsup://Directions/FactSet Auditing Viewer?action=AUDIT_VALUE&amp;DB=129&amp;ID1=30307510&amp;VALUEID=03501&amp;SDATE=2008&amp;PERIODTYPE=ANN_STD&amp;window=popup_no_bar&amp;width=385&amp;height=120&amp;START_MAXIMIZED=FALSE&amp;creator=factset&amp;display_string=Audit"}</definedName>
    <definedName name="_12__FDSAUDITLINK__" localSheetId="10">{"fdsup://Directions/FactSet Auditing Viewer?action=AUDIT_VALUE&amp;DB=129&amp;ID1=30307510&amp;VALUEID=03501&amp;SDATE=2008&amp;PERIODTYPE=ANN_STD&amp;window=popup_no_bar&amp;width=385&amp;height=120&amp;START_MAXIMIZED=FALSE&amp;creator=factset&amp;display_string=Audit"}</definedName>
    <definedName name="_12__FDSAUDITLINK__" localSheetId="11">{"fdsup://Directions/FactSet Auditing Viewer?action=AUDIT_VALUE&amp;DB=129&amp;ID1=30307510&amp;VALUEID=03501&amp;SDATE=2008&amp;PERIODTYPE=ANN_STD&amp;window=popup_no_bar&amp;width=385&amp;height=120&amp;START_MAXIMIZED=FALSE&amp;creator=factset&amp;display_string=Audit"}</definedName>
    <definedName name="_12__FDSAUDITLINK__">{"fdsup://Directions/FactSet Auditing Viewer?action=AUDIT_VALUE&amp;DB=129&amp;ID1=30307510&amp;VALUEID=03501&amp;SDATE=2008&amp;PERIODTYPE=ANN_STD&amp;window=popup_no_bar&amp;width=385&amp;height=120&amp;START_MAXIMIZED=FALSE&amp;creator=factset&amp;display_string=Audit"}</definedName>
    <definedName name="_120__FDSAUDITLINK__" localSheetId="9">{"fdsup://directions/FAT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 localSheetId="10">{"fdsup://directions/FAT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 localSheetId="1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0_Perm_Material">#REF!</definedName>
    <definedName name="_123" hidden="1">#REF!</definedName>
    <definedName name="_125__FDSAUDITLINK__" localSheetId="9" hidden="1">{"fdsup://Directions/FactSet Auditing Viewer?action=AUDIT_VALUE&amp;DB=129&amp;ID1=572797&amp;VALUEID=18833&amp;SDATE=2011&amp;PERIODTYPE=ANN_STD&amp;SCFT=3&amp;window=popup_no_bar&amp;width=385&amp;height=120&amp;START_MAXIMIZED=FALSE&amp;creator=factset&amp;display_string=Audit"}</definedName>
    <definedName name="_125__FDSAUDITLINK__" localSheetId="10" hidden="1">{"fdsup://Directions/FactSet Auditing Viewer?action=AUDIT_VALUE&amp;DB=129&amp;ID1=572797&amp;VALUEID=18833&amp;SDATE=2011&amp;PERIODTYPE=ANN_STD&amp;SCFT=3&amp;window=popup_no_bar&amp;width=385&amp;height=120&amp;START_MAXIMIZED=FALSE&amp;creator=factset&amp;display_string=Audit"}</definedName>
    <definedName name="_125__FDSAUDITLINK__" localSheetId="11" hidden="1">{"fdsup://Directions/FactSet Auditing Viewer?action=AUDIT_VALUE&amp;DB=129&amp;ID1=572797&amp;VALUEID=18833&amp;SDATE=2011&amp;PERIODTYPE=ANN_STD&amp;SCFT=3&amp;window=popup_no_bar&amp;width=385&amp;height=120&amp;START_MAXIMIZED=FALSE&amp;creator=factset&amp;display_string=Audit"}</definedName>
    <definedName name="_125__FDSAUDITLINK__" hidden="1">{"fdsup://Directions/FactSet Auditing Viewer?action=AUDIT_VALUE&amp;DB=129&amp;ID1=572797&amp;VALUEID=18833&amp;SDATE=2011&amp;PERIODTYPE=ANN_STD&amp;SCFT=3&amp;window=popup_no_bar&amp;width=385&amp;height=120&amp;START_MAXIMIZED=FALSE&amp;creator=factset&amp;display_string=Audit"}</definedName>
    <definedName name="_126__123Graph_DGRAFICO_20" hidden="1">#REF!</definedName>
    <definedName name="_126__FDSAUDITLINK__" localSheetId="9" hidden="1">{"fdsup://Directions/FactSet Auditing Viewer?action=AUDIT_VALUE&amp;DB=129&amp;ID1=572797&amp;VALUEID=18833&amp;SDATE=2010&amp;PERIODTYPE=ANN_STD&amp;SCFT=3&amp;window=popup_no_bar&amp;width=385&amp;height=120&amp;START_MAXIMIZED=FALSE&amp;creator=factset&amp;display_string=Audit"}</definedName>
    <definedName name="_126__FDSAUDITLINK__" localSheetId="10" hidden="1">{"fdsup://Directions/FactSet Auditing Viewer?action=AUDIT_VALUE&amp;DB=129&amp;ID1=572797&amp;VALUEID=18833&amp;SDATE=2010&amp;PERIODTYPE=ANN_STD&amp;SCFT=3&amp;window=popup_no_bar&amp;width=385&amp;height=120&amp;START_MAXIMIZED=FALSE&amp;creator=factset&amp;display_string=Audit"}</definedName>
    <definedName name="_126__FDSAUDITLINK__" localSheetId="11" hidden="1">{"fdsup://Directions/FactSet Auditing Viewer?action=AUDIT_VALUE&amp;DB=129&amp;ID1=572797&amp;VALUEID=18833&amp;SDATE=2010&amp;PERIODTYPE=ANN_STD&amp;SCFT=3&amp;window=popup_no_bar&amp;width=385&amp;height=120&amp;START_MAXIMIZED=FALSE&amp;creator=factset&amp;display_string=Audit"}</definedName>
    <definedName name="_126__FDSAUDITLINK__" hidden="1">{"fdsup://Directions/FactSet Auditing Viewer?action=AUDIT_VALUE&amp;DB=129&amp;ID1=572797&amp;VALUEID=18833&amp;SDATE=2010&amp;PERIODTYPE=ANN_STD&amp;SCFT=3&amp;window=popup_no_bar&amp;width=385&amp;height=120&amp;START_MAXIMIZED=FALSE&amp;creator=factset&amp;display_string=Audit"}</definedName>
    <definedName name="_127__FDSAUDITLINK__" localSheetId="9" hidden="1">{"fdsup://directions/FAT Viewer?action=UPDATE&amp;creator=factset&amp;DYN_ARGS=TRUE&amp;DOC_NAME=FAT:FQL_AUDITING_CLIENT_TEMPLATE.FAT&amp;display_string=Audit&amp;VAR:KEY=NALIHQZUJE&amp;VAR:QUERY=RkZfRUJJVERBX09QRVIoQU5OX1IsLTJZLCwsUkYp&amp;WINDOW=FIRST_POPUP&amp;HEIGHT=450&amp;WIDTH=450&amp;STAR","T_MAXIMIZED=FALSE&amp;VAR:CALENDAR=FIVEDAY&amp;VAR:INDEX=0"}</definedName>
    <definedName name="_127__FDSAUDITLINK__" localSheetId="10" hidden="1">{"fdsup://directions/FAT Viewer?action=UPDATE&amp;creator=factset&amp;DYN_ARGS=TRUE&amp;DOC_NAME=FAT:FQL_AUDITING_CLIENT_TEMPLATE.FAT&amp;display_string=Audit&amp;VAR:KEY=NALIHQZUJE&amp;VAR:QUERY=RkZfRUJJVERBX09QRVIoQU5OX1IsLTJZLCwsUkYp&amp;WINDOW=FIRST_POPUP&amp;HEIGHT=450&amp;WIDTH=450&amp;STAR","T_MAXIMIZED=FALSE&amp;VAR:CALENDAR=FIVEDAY&amp;VAR:INDEX=0"}</definedName>
    <definedName name="_127__FDSAUDITLINK__" localSheetId="11" hidden="1">{"fdsup://directions/FAT Viewer?action=UPDATE&amp;creator=factset&amp;DYN_ARGS=TRUE&amp;DOC_NAME=FAT:FQL_AUDITING_CLIENT_TEMPLATE.FAT&amp;display_string=Audit&amp;VAR:KEY=NALIHQZUJE&amp;VAR:QUERY=RkZfRUJJVERBX09QRVIoQU5OX1IsLTJZLCwsUkYp&amp;WINDOW=FIRST_POPUP&amp;HEIGHT=450&amp;WIDTH=450&amp;STAR","T_MAXIMIZED=FALSE&amp;VAR:CALENDAR=FIVEDAY&amp;VAR:INDEX=0"}</definedName>
    <definedName name="_127__FDSAUDITLINK__" hidden="1">{"fdsup://directions/FAT Viewer?action=UPDATE&amp;creator=factset&amp;DYN_ARGS=TRUE&amp;DOC_NAME=FAT:FQL_AUDITING_CLIENT_TEMPLATE.FAT&amp;display_string=Audit&amp;VAR:KEY=NALIHQZUJE&amp;VAR:QUERY=RkZfRUJJVERBX09QRVIoQU5OX1IsLTJZLCwsUkYp&amp;WINDOW=FIRST_POPUP&amp;HEIGHT=450&amp;WIDTH=450&amp;STAR","T_MAXIMIZED=FALSE&amp;VAR:CALENDAR=FIVEDAY&amp;VAR:INDEX=0"}</definedName>
    <definedName name="_128__FDSAUDITLINK__" localSheetId="9" hidden="1">{"fdsup://directions/FAT Viewer?action=UPDATE&amp;creator=factset&amp;DYN_ARGS=TRUE&amp;DOC_NAME=FAT:FQL_AUDITING_CLIENT_TEMPLATE.FAT&amp;display_string=Audit&amp;VAR:KEY=NALIHQZUJE&amp;VAR:QUERY=RkZfRUJJVERBX09QRVIoQU5OX1IsLTJZLCwsUkYp&amp;WINDOW=FIRST_POPUP&amp;HEIGHT=450&amp;WIDTH=450&amp;STAR","T_MAXIMIZED=FALSE&amp;VAR:CALENDAR=FIVEDAY&amp;VAR:INDEX=0"}</definedName>
    <definedName name="_128__FDSAUDITLINK__" localSheetId="10" hidden="1">{"fdsup://directions/FAT Viewer?action=UPDATE&amp;creator=factset&amp;DYN_ARGS=TRUE&amp;DOC_NAME=FAT:FQL_AUDITING_CLIENT_TEMPLATE.FAT&amp;display_string=Audit&amp;VAR:KEY=NALIHQZUJE&amp;VAR:QUERY=RkZfRUJJVERBX09QRVIoQU5OX1IsLTJZLCwsUkYp&amp;WINDOW=FIRST_POPUP&amp;HEIGHT=450&amp;WIDTH=450&amp;STAR","T_MAXIMIZED=FALSE&amp;VAR:CALENDAR=FIVEDAY&amp;VAR:INDEX=0"}</definedName>
    <definedName name="_128__FDSAUDITLINK__" localSheetId="11" hidden="1">{"fdsup://directions/FAT Viewer?action=UPDATE&amp;creator=factset&amp;DYN_ARGS=TRUE&amp;DOC_NAME=FAT:FQL_AUDITING_CLIENT_TEMPLATE.FAT&amp;display_string=Audit&amp;VAR:KEY=NALIHQZUJE&amp;VAR:QUERY=RkZfRUJJVERBX09QRVIoQU5OX1IsLTJZLCwsUkYp&amp;WINDOW=FIRST_POPUP&amp;HEIGHT=450&amp;WIDTH=450&amp;STAR","T_MAXIMIZED=FALSE&amp;VAR:CALENDAR=FIVEDAY&amp;VAR:INDEX=0"}</definedName>
    <definedName name="_128__FDSAUDITLINK__" hidden="1">{"fdsup://directions/FAT Viewer?action=UPDATE&amp;creator=factset&amp;DYN_ARGS=TRUE&amp;DOC_NAME=FAT:FQL_AUDITING_CLIENT_TEMPLATE.FAT&amp;display_string=Audit&amp;VAR:KEY=NALIHQZUJE&amp;VAR:QUERY=RkZfRUJJVERBX09QRVIoQU5OX1IsLTJZLCwsUkYp&amp;WINDOW=FIRST_POPUP&amp;HEIGHT=450&amp;WIDTH=450&amp;STAR","T_MAXIMIZED=FALSE&amp;VAR:CALENDAR=FIVEDAY&amp;VAR:INDEX=0"}</definedName>
    <definedName name="_129__123Graph_EGRAFICO_20" hidden="1">#REF!</definedName>
    <definedName name="_12924">#REF!</definedName>
    <definedName name="_12927">#REF!</definedName>
    <definedName name="_12930">#REF!</definedName>
    <definedName name="_12931">#REF!</definedName>
    <definedName name="_12933">#REF!</definedName>
    <definedName name="_12939">#REF!</definedName>
    <definedName name="_12942">#REF!</definedName>
    <definedName name="_12943">#REF!</definedName>
    <definedName name="_12945">#REF!</definedName>
    <definedName name="_12946">#REF!</definedName>
    <definedName name="_12949">#REF!</definedName>
    <definedName name="_12951">#REF!</definedName>
    <definedName name="_12954">#REF!</definedName>
    <definedName name="_12955">#REF!</definedName>
    <definedName name="_12959">#REF!</definedName>
    <definedName name="_12962">#REF!</definedName>
    <definedName name="_12963">#REF!</definedName>
    <definedName name="_12968">#REF!</definedName>
    <definedName name="_12969">#REF!</definedName>
    <definedName name="_12972">#REF!</definedName>
    <definedName name="_12975">#REF!</definedName>
    <definedName name="_12978">#REF!</definedName>
    <definedName name="_12979">#REF!</definedName>
    <definedName name="_12981">#REF!</definedName>
    <definedName name="_12987">#REF!</definedName>
    <definedName name="_12990">#REF!</definedName>
    <definedName name="_12991">#REF!</definedName>
    <definedName name="_12993">#REF!</definedName>
    <definedName name="_12994">#REF!</definedName>
    <definedName name="_12997">#REF!</definedName>
    <definedName name="_12999">#REF!</definedName>
    <definedName name="_12Button_Macros_.OK_Click">#REF!</definedName>
    <definedName name="_13">#REF!</definedName>
    <definedName name="_13__123Graph_AChart_45H" hidden="1">#REF!</definedName>
    <definedName name="_13__FDSAUDITLINK__" localSheetId="9">{"fdsup://Directions/FactSet Auditing Viewer?action=AUDIT_VALUE&amp;DB=129&amp;ID1=30307510&amp;VALUEID=03501&amp;SDATE=2007&amp;PERIODTYPE=ANN_STD&amp;window=popup_no_bar&amp;width=385&amp;height=120&amp;START_MAXIMIZED=FALSE&amp;creator=factset&amp;display_string=Audit"}</definedName>
    <definedName name="_13__FDSAUDITLINK__" localSheetId="10">{"fdsup://Directions/FactSet Auditing Viewer?action=AUDIT_VALUE&amp;DB=129&amp;ID1=30307510&amp;VALUEID=03501&amp;SDATE=2007&amp;PERIODTYPE=ANN_STD&amp;window=popup_no_bar&amp;width=385&amp;height=120&amp;START_MAXIMIZED=FALSE&amp;creator=factset&amp;display_string=Audit"}</definedName>
    <definedName name="_13__FDSAUDITLINK__" localSheetId="11">{"fdsup://Directions/FactSet Auditing Viewer?action=AUDIT_VALUE&amp;DB=129&amp;ID1=30307510&amp;VALUEID=03501&amp;SDATE=2007&amp;PERIODTYPE=ANN_STD&amp;window=popup_no_bar&amp;width=385&amp;height=120&amp;START_MAXIMIZED=FALSE&amp;creator=factset&amp;display_string=Audit"}</definedName>
    <definedName name="_13__FDSAUDITLINK__">{"fdsup://Directions/FactSet Auditing Viewer?action=AUDIT_VALUE&amp;DB=129&amp;ID1=30307510&amp;VALUEID=03501&amp;SDATE=2007&amp;PERIODTYPE=ANN_STD&amp;window=popup_no_bar&amp;width=385&amp;height=120&amp;START_MAXIMIZED=FALSE&amp;creator=factset&amp;display_string=Audit"}</definedName>
    <definedName name="_130__FDSAUDITLINK__" localSheetId="9" hidden="1">{"fdsup://directions/FAT Viewer?action=UPDATE&amp;creator=factset&amp;DYN_ARGS=TRUE&amp;DOC_NAME=FAT:FQL_AUDITING_CLIENT_TEMPLATE.FAT&amp;display_string=Audit&amp;VAR:KEY=FKFOZQBKXW&amp;VAR:QUERY=RkZfREVCVChBTk5fUiwwWSwsLFJGKQ==&amp;WINDOW=FIRST_POPUP&amp;HEIGHT=450&amp;WIDTH=450&amp;START_MAXIMI","ZED=FALSE&amp;VAR:CALENDAR=FIVEDAY&amp;VAR:INDEX=0"}</definedName>
    <definedName name="_130__FDSAUDITLINK__" localSheetId="10" hidden="1">{"fdsup://directions/FAT Viewer?action=UPDATE&amp;creator=factset&amp;DYN_ARGS=TRUE&amp;DOC_NAME=FAT:FQL_AUDITING_CLIENT_TEMPLATE.FAT&amp;display_string=Audit&amp;VAR:KEY=FKFOZQBKXW&amp;VAR:QUERY=RkZfREVCVChBTk5fUiwwWSwsLFJGKQ==&amp;WINDOW=FIRST_POPUP&amp;HEIGHT=450&amp;WIDTH=450&amp;START_MAXIMI","ZED=FALSE&amp;VAR:CALENDAR=FIVEDAY&amp;VAR:INDEX=0"}</definedName>
    <definedName name="_130__FDSAUDITLINK__" localSheetId="11" hidden="1">{"fdsup://directions/FAT Viewer?action=UPDATE&amp;creator=factset&amp;DYN_ARGS=TRUE&amp;DOC_NAME=FAT:FQL_AUDITING_CLIENT_TEMPLATE.FAT&amp;display_string=Audit&amp;VAR:KEY=FKFOZQBKXW&amp;VAR:QUERY=RkZfREVCVChBTk5fUiwwWSwsLFJGKQ==&amp;WINDOW=FIRST_POPUP&amp;HEIGHT=450&amp;WIDTH=450&amp;START_MAXIMI","ZED=FALSE&amp;VAR:CALENDAR=FIVEDAY&amp;VAR:INDEX=0"}</definedName>
    <definedName name="_130__FDSAUDITLINK__" hidden="1">{"fdsup://directions/FAT Viewer?action=UPDATE&amp;creator=factset&amp;DYN_ARGS=TRUE&amp;DOC_NAME=FAT:FQL_AUDITING_CLIENT_TEMPLATE.FAT&amp;display_string=Audit&amp;VAR:KEY=FKFOZQBKXW&amp;VAR:QUERY=RkZfREVCVChBTk5fUiwwWSwsLFJGKQ==&amp;WINDOW=FIRST_POPUP&amp;HEIGHT=450&amp;WIDTH=450&amp;START_MAXIMI","ZED=FALSE&amp;VAR:CALENDAR=FIVEDAY&amp;VAR:INDEX=0"}</definedName>
    <definedName name="_13002">#REF!</definedName>
    <definedName name="_13003">#REF!</definedName>
    <definedName name="_13007">#REF!</definedName>
    <definedName name="_13010">#REF!</definedName>
    <definedName name="_13011">#REF!</definedName>
    <definedName name="_13016">#REF!</definedName>
    <definedName name="_13017">#REF!</definedName>
    <definedName name="_13020">#REF!</definedName>
    <definedName name="_13023">#REF!</definedName>
    <definedName name="_13026">#REF!</definedName>
    <definedName name="_13027">#REF!</definedName>
    <definedName name="_13029">#REF!</definedName>
    <definedName name="_13035">#REF!</definedName>
    <definedName name="_13038">#REF!</definedName>
    <definedName name="_13039">#REF!</definedName>
    <definedName name="_13041">#REF!</definedName>
    <definedName name="_13042">#REF!</definedName>
    <definedName name="_13045">#REF!</definedName>
    <definedName name="_13047">#REF!</definedName>
    <definedName name="_13050">#REF!</definedName>
    <definedName name="_13051">#REF!</definedName>
    <definedName name="_13055">#REF!</definedName>
    <definedName name="_13058">#REF!</definedName>
    <definedName name="_13059">#REF!</definedName>
    <definedName name="_13064">#REF!</definedName>
    <definedName name="_13065">#REF!</definedName>
    <definedName name="_13068">#REF!</definedName>
    <definedName name="_13071">#REF!</definedName>
    <definedName name="_13074">#REF!</definedName>
    <definedName name="_13075">#REF!</definedName>
    <definedName name="_13077">#REF!</definedName>
    <definedName name="_13083">#REF!</definedName>
    <definedName name="_13086">#REF!</definedName>
    <definedName name="_13087">#REF!</definedName>
    <definedName name="_13089">#REF!</definedName>
    <definedName name="_13090">#REF!</definedName>
    <definedName name="_13093">#REF!</definedName>
    <definedName name="_13095">#REF!</definedName>
    <definedName name="_13098">#REF!</definedName>
    <definedName name="_13099">#REF!</definedName>
    <definedName name="_131__123Graph_FGRAFICO_20" hidden="1">#REF!</definedName>
    <definedName name="_131__FDSAUDITLINK__" localSheetId="9" hidden="1">{"fdsup://directions/FAT Viewer?action=UPDATE&amp;creator=factset&amp;DYN_ARGS=TRUE&amp;DOC_NAME=FAT:FQL_AUDITING_CLIENT_TEMPLATE.FAT&amp;display_string=Audit&amp;VAR:KEY=ZKRUNWHILQ&amp;VAR:QUERY=RkZfREVCVChBTk5fUiwtMVksLCxSRik=&amp;WINDOW=FIRST_POPUP&amp;HEIGHT=450&amp;WIDTH=450&amp;START_MAXIMI","ZED=FALSE&amp;VAR:CALENDAR=FIVEDAY&amp;VAR:INDEX=0"}</definedName>
    <definedName name="_131__FDSAUDITLINK__" localSheetId="10" hidden="1">{"fdsup://directions/FAT Viewer?action=UPDATE&amp;creator=factset&amp;DYN_ARGS=TRUE&amp;DOC_NAME=FAT:FQL_AUDITING_CLIENT_TEMPLATE.FAT&amp;display_string=Audit&amp;VAR:KEY=ZKRUNWHILQ&amp;VAR:QUERY=RkZfREVCVChBTk5fUiwtMVksLCxSRik=&amp;WINDOW=FIRST_POPUP&amp;HEIGHT=450&amp;WIDTH=450&amp;START_MAXIMI","ZED=FALSE&amp;VAR:CALENDAR=FIVEDAY&amp;VAR:INDEX=0"}</definedName>
    <definedName name="_131__FDSAUDITLINK__" localSheetId="11" hidden="1">{"fdsup://directions/FAT Viewer?action=UPDATE&amp;creator=factset&amp;DYN_ARGS=TRUE&amp;DOC_NAME=FAT:FQL_AUDITING_CLIENT_TEMPLATE.FAT&amp;display_string=Audit&amp;VAR:KEY=ZKRUNWHILQ&amp;VAR:QUERY=RkZfREVCVChBTk5fUiwtMVksLCxSRik=&amp;WINDOW=FIRST_POPUP&amp;HEIGHT=450&amp;WIDTH=450&amp;START_MAXIMI","ZED=FALSE&amp;VAR:CALENDAR=FIVEDAY&amp;VAR:INDEX=0"}</definedName>
    <definedName name="_131__FDSAUDITLINK__" hidden="1">{"fdsup://directions/FAT Viewer?action=UPDATE&amp;creator=factset&amp;DYN_ARGS=TRUE&amp;DOC_NAME=FAT:FQL_AUDITING_CLIENT_TEMPLATE.FAT&amp;display_string=Audit&amp;VAR:KEY=ZKRUNWHILQ&amp;VAR:QUERY=RkZfREVCVChBTk5fUiwtMVksLCxSRik=&amp;WINDOW=FIRST_POPUP&amp;HEIGHT=450&amp;WIDTH=450&amp;START_MAXIMI","ZED=FALSE&amp;VAR:CALENDAR=FIVEDAY&amp;VAR:INDEX=0"}</definedName>
    <definedName name="_13103">#REF!</definedName>
    <definedName name="_13106">#REF!</definedName>
    <definedName name="_13107">#REF!</definedName>
    <definedName name="_13112">#REF!</definedName>
    <definedName name="_13113">#REF!</definedName>
    <definedName name="_13116">#REF!</definedName>
    <definedName name="_13119">#REF!</definedName>
    <definedName name="_13122">#REF!</definedName>
    <definedName name="_13123">#REF!</definedName>
    <definedName name="_13125">#REF!</definedName>
    <definedName name="_13131">#REF!</definedName>
    <definedName name="_13134">#REF!</definedName>
    <definedName name="_13135">#REF!</definedName>
    <definedName name="_13137">#REF!</definedName>
    <definedName name="_13138">#REF!</definedName>
    <definedName name="_13141">#REF!</definedName>
    <definedName name="_13143">#REF!</definedName>
    <definedName name="_13146">#REF!</definedName>
    <definedName name="_13147">#REF!</definedName>
    <definedName name="_13151">#REF!</definedName>
    <definedName name="_13154">#REF!</definedName>
    <definedName name="_13155">#REF!</definedName>
    <definedName name="_13160">#REF!</definedName>
    <definedName name="_13161">#REF!</definedName>
    <definedName name="_13164">#REF!</definedName>
    <definedName name="_13167">#REF!</definedName>
    <definedName name="_13170">#REF!</definedName>
    <definedName name="_13171">#REF!</definedName>
    <definedName name="_13173">#REF!</definedName>
    <definedName name="_13179">#REF!</definedName>
    <definedName name="_13182">#REF!</definedName>
    <definedName name="_13183">#REF!</definedName>
    <definedName name="_13185">#REF!</definedName>
    <definedName name="_13186">#REF!</definedName>
    <definedName name="_13189">#REF!</definedName>
    <definedName name="_13191">#REF!</definedName>
    <definedName name="_13194">#REF!</definedName>
    <definedName name="_13195">#REF!</definedName>
    <definedName name="_13199">#REF!</definedName>
    <definedName name="_132__123Graph_LBL_AGRAFICO_20" hidden="1">#REF!</definedName>
    <definedName name="_132__FDSAUDITLINK__" localSheetId="9" hidden="1">{"fdsup://directions/FAT Viewer?action=UPDATE&amp;creator=factset&amp;DYN_ARGS=TRUE&amp;DOC_NAME=FAT:FQL_AUDITING_CLIENT_TEMPLATE.FAT&amp;display_string=Audit&amp;VAR:KEY=QJWBEBCZIR&amp;VAR:QUERY=RkZfRUJJVF9PUEVSKEFOTl9SLDBZLCwsUkYsQ05ZKQ==&amp;WINDOW=FIRST_POPUP&amp;HEIGHT=450&amp;WIDTH=450&amp;","START_MAXIMIZED=FALSE&amp;VAR:CALENDAR=FIVEDAY&amp;VAR:SYMBOL=98584B10&amp;VAR:INDEX=0"}</definedName>
    <definedName name="_132__FDSAUDITLINK__" localSheetId="10" hidden="1">{"fdsup://directions/FAT Viewer?action=UPDATE&amp;creator=factset&amp;DYN_ARGS=TRUE&amp;DOC_NAME=FAT:FQL_AUDITING_CLIENT_TEMPLATE.FAT&amp;display_string=Audit&amp;VAR:KEY=QJWBEBCZIR&amp;VAR:QUERY=RkZfRUJJVF9PUEVSKEFOTl9SLDBZLCwsUkYsQ05ZKQ==&amp;WINDOW=FIRST_POPUP&amp;HEIGHT=450&amp;WIDTH=450&amp;","START_MAXIMIZED=FALSE&amp;VAR:CALENDAR=FIVEDAY&amp;VAR:SYMBOL=98584B10&amp;VAR:INDEX=0"}</definedName>
    <definedName name="_132__FDSAUDITLINK__" localSheetId="11" hidden="1">{"fdsup://directions/FAT Viewer?action=UPDATE&amp;creator=factset&amp;DYN_ARGS=TRUE&amp;DOC_NAME=FAT:FQL_AUDITING_CLIENT_TEMPLATE.FAT&amp;display_string=Audit&amp;VAR:KEY=QJWBEBCZIR&amp;VAR:QUERY=RkZfRUJJVF9PUEVSKEFOTl9SLDBZLCwsUkYsQ05ZKQ==&amp;WINDOW=FIRST_POPUP&amp;HEIGHT=450&amp;WIDTH=450&amp;","START_MAXIMIZED=FALSE&amp;VAR:CALENDAR=FIVEDAY&amp;VAR:SYMBOL=98584B10&amp;VAR:INDEX=0"}</definedName>
    <definedName name="_132__FDSAUDITLINK__" hidden="1">{"fdsup://directions/FAT Viewer?action=UPDATE&amp;creator=factset&amp;DYN_ARGS=TRUE&amp;DOC_NAME=FAT:FQL_AUDITING_CLIENT_TEMPLATE.FAT&amp;display_string=Audit&amp;VAR:KEY=QJWBEBCZIR&amp;VAR:QUERY=RkZfRUJJVF9PUEVSKEFOTl9SLDBZLCwsUkYsQ05ZKQ==&amp;WINDOW=FIRST_POPUP&amp;HEIGHT=450&amp;WIDTH=450&amp;","START_MAXIMIZED=FALSE&amp;VAR:CALENDAR=FIVEDAY&amp;VAR:SYMBOL=98584B10&amp;VAR:INDEX=0"}</definedName>
    <definedName name="_13202">#REF!</definedName>
    <definedName name="_13203">#REF!</definedName>
    <definedName name="_13208">#REF!</definedName>
    <definedName name="_13209">#REF!</definedName>
    <definedName name="_13212">#REF!</definedName>
    <definedName name="_13215">#REF!</definedName>
    <definedName name="_13218">#REF!</definedName>
    <definedName name="_13219">#REF!</definedName>
    <definedName name="_13221">#REF!</definedName>
    <definedName name="_13227">#REF!</definedName>
    <definedName name="_13230">#REF!</definedName>
    <definedName name="_13231">#REF!</definedName>
    <definedName name="_13233">#REF!</definedName>
    <definedName name="_13234">#REF!</definedName>
    <definedName name="_13237">#REF!</definedName>
    <definedName name="_13239">#REF!</definedName>
    <definedName name="_13242">#REF!</definedName>
    <definedName name="_13243">#REF!</definedName>
    <definedName name="_13247">#REF!</definedName>
    <definedName name="_13250">#REF!</definedName>
    <definedName name="_13251">#REF!</definedName>
    <definedName name="_13256">#REF!</definedName>
    <definedName name="_13257">#REF!</definedName>
    <definedName name="_13260">#REF!</definedName>
    <definedName name="_13263">#REF!</definedName>
    <definedName name="_13266">#REF!</definedName>
    <definedName name="_13267">#REF!</definedName>
    <definedName name="_13269">#REF!</definedName>
    <definedName name="_13275">#REF!</definedName>
    <definedName name="_13278">#REF!</definedName>
    <definedName name="_13279">#REF!</definedName>
    <definedName name="_13281">#REF!</definedName>
    <definedName name="_13282">#REF!</definedName>
    <definedName name="_13285">#REF!</definedName>
    <definedName name="_13287">#REF!</definedName>
    <definedName name="_13290">#REF!</definedName>
    <definedName name="_13291">#REF!</definedName>
    <definedName name="_13295">#REF!</definedName>
    <definedName name="_13298">#REF!</definedName>
    <definedName name="_13299">#REF!</definedName>
    <definedName name="_133__123Graph_LBL_BGRAFICO_20" hidden="1">#REF!</definedName>
    <definedName name="_13304">#REF!</definedName>
    <definedName name="_13305">#REF!</definedName>
    <definedName name="_13308">#REF!</definedName>
    <definedName name="_13311">#REF!</definedName>
    <definedName name="_13314">#REF!</definedName>
    <definedName name="_13315">#REF!</definedName>
    <definedName name="_13317">#REF!</definedName>
    <definedName name="_13323">#REF!</definedName>
    <definedName name="_13326">#REF!</definedName>
    <definedName name="_13327">#REF!</definedName>
    <definedName name="_13329">#REF!</definedName>
    <definedName name="_13330">#REF!</definedName>
    <definedName name="_13333">#REF!</definedName>
    <definedName name="_13335">#REF!</definedName>
    <definedName name="_13338">#REF!</definedName>
    <definedName name="_13339">#REF!</definedName>
    <definedName name="_13343">#REF!</definedName>
    <definedName name="_13346">#REF!</definedName>
    <definedName name="_13347">#REF!</definedName>
    <definedName name="_13352">#REF!</definedName>
    <definedName name="_13353">#REF!</definedName>
    <definedName name="_13356">#REF!</definedName>
    <definedName name="_13359">#REF!</definedName>
    <definedName name="_13362">#REF!</definedName>
    <definedName name="_13363">#REF!</definedName>
    <definedName name="_13365">#REF!</definedName>
    <definedName name="_13371">#REF!</definedName>
    <definedName name="_13374">#REF!</definedName>
    <definedName name="_13375">#REF!</definedName>
    <definedName name="_13377">#REF!</definedName>
    <definedName name="_13378">#REF!</definedName>
    <definedName name="_13381">#REF!</definedName>
    <definedName name="_13383">#REF!</definedName>
    <definedName name="_13386">#REF!</definedName>
    <definedName name="_13387">#REF!</definedName>
    <definedName name="_13391">#REF!</definedName>
    <definedName name="_13394">#REF!</definedName>
    <definedName name="_13395">#REF!</definedName>
    <definedName name="_134__123Graph_LBL_CGRAFICO_20" hidden="1">#REF!</definedName>
    <definedName name="_134__FDSAUDITLINK__" localSheetId="9" hidden="1">{"fdsup://directions/FAT Viewer?action=UPDATE&amp;creator=factset&amp;DYN_ARGS=TRUE&amp;DOC_NAME=FAT:FQL_AUDITING_CLIENT_TEMPLATE.FAT&amp;display_string=Audit&amp;VAR:KEY=BUFQRWTMNE&amp;VAR:QUERY=RkZfQ0FQRVgoQU5OX1IsLTJZLCwsUkYp&amp;WINDOW=FIRST_POPUP&amp;HEIGHT=450&amp;WIDTH=450&amp;START_MAXIMI","ZED=FALSE&amp;VAR:CALENDAR=FIVEDAY&amp;VAR:INDEX=0"}</definedName>
    <definedName name="_134__FDSAUDITLINK__" localSheetId="10" hidden="1">{"fdsup://directions/FAT Viewer?action=UPDATE&amp;creator=factset&amp;DYN_ARGS=TRUE&amp;DOC_NAME=FAT:FQL_AUDITING_CLIENT_TEMPLATE.FAT&amp;display_string=Audit&amp;VAR:KEY=BUFQRWTMNE&amp;VAR:QUERY=RkZfQ0FQRVgoQU5OX1IsLTJZLCwsUkYp&amp;WINDOW=FIRST_POPUP&amp;HEIGHT=450&amp;WIDTH=450&amp;START_MAXIMI","ZED=FALSE&amp;VAR:CALENDAR=FIVEDAY&amp;VAR:INDEX=0"}</definedName>
    <definedName name="_134__FDSAUDITLINK__" localSheetId="11" hidden="1">{"fdsup://directions/FAT Viewer?action=UPDATE&amp;creator=factset&amp;DYN_ARGS=TRUE&amp;DOC_NAME=FAT:FQL_AUDITING_CLIENT_TEMPLATE.FAT&amp;display_string=Audit&amp;VAR:KEY=BUFQRWTMNE&amp;VAR:QUERY=RkZfQ0FQRVgoQU5OX1IsLTJZLCwsUkYp&amp;WINDOW=FIRST_POPUP&amp;HEIGHT=450&amp;WIDTH=450&amp;START_MAXIMI","ZED=FALSE&amp;VAR:CALENDAR=FIVEDAY&amp;VAR:INDEX=0"}</definedName>
    <definedName name="_134__FDSAUDITLINK__" hidden="1">{"fdsup://directions/FAT Viewer?action=UPDATE&amp;creator=factset&amp;DYN_ARGS=TRUE&amp;DOC_NAME=FAT:FQL_AUDITING_CLIENT_TEMPLATE.FAT&amp;display_string=Audit&amp;VAR:KEY=BUFQRWTMNE&amp;VAR:QUERY=RkZfQ0FQRVgoQU5OX1IsLTJZLCwsUkYp&amp;WINDOW=FIRST_POPUP&amp;HEIGHT=450&amp;WIDTH=450&amp;START_MAXIMI","ZED=FALSE&amp;VAR:CALENDAR=FIVEDAY&amp;VAR:INDEX=0"}</definedName>
    <definedName name="_13400">#REF!</definedName>
    <definedName name="_13401">#REF!</definedName>
    <definedName name="_13404">#REF!</definedName>
    <definedName name="_13407">#REF!</definedName>
    <definedName name="_13410">#REF!</definedName>
    <definedName name="_13411">#REF!</definedName>
    <definedName name="_13413">#REF!</definedName>
    <definedName name="_13419">#REF!</definedName>
    <definedName name="_13422">#REF!</definedName>
    <definedName name="_13423">#REF!</definedName>
    <definedName name="_13425">#REF!</definedName>
    <definedName name="_13426">#REF!</definedName>
    <definedName name="_13429">#REF!</definedName>
    <definedName name="_13431">#REF!</definedName>
    <definedName name="_13434">#REF!</definedName>
    <definedName name="_13435">#REF!</definedName>
    <definedName name="_13439">#REF!</definedName>
    <definedName name="_13442">#REF!</definedName>
    <definedName name="_13443">#REF!</definedName>
    <definedName name="_13448">#REF!</definedName>
    <definedName name="_13449">#REF!</definedName>
    <definedName name="_13452">#REF!</definedName>
    <definedName name="_13455">#REF!</definedName>
    <definedName name="_13458">#REF!</definedName>
    <definedName name="_13459">#REF!</definedName>
    <definedName name="_13461">#REF!</definedName>
    <definedName name="_13467">#REF!</definedName>
    <definedName name="_13470">#REF!</definedName>
    <definedName name="_13471">#REF!</definedName>
    <definedName name="_13473">#REF!</definedName>
    <definedName name="_13474">#REF!</definedName>
    <definedName name="_13477">#REF!</definedName>
    <definedName name="_13479">#REF!</definedName>
    <definedName name="_13482">#REF!</definedName>
    <definedName name="_13483">#REF!</definedName>
    <definedName name="_13487">#REF!</definedName>
    <definedName name="_13490">#REF!</definedName>
    <definedName name="_13491">#REF!</definedName>
    <definedName name="_13496">#REF!</definedName>
    <definedName name="_13497">#REF!</definedName>
    <definedName name="_135__123Graph_LBL_DGRAFICO_20" hidden="1">#REF!</definedName>
    <definedName name="_135__FDSAUDITLINK__" localSheetId="9" hidden="1">{"fdsup://directions/FAT Viewer?action=UPDATE&amp;creator=factset&amp;DYN_ARGS=TRUE&amp;DOC_NAME=FAT:FQL_AUDITING_CLIENT_TEMPLATE.FAT&amp;display_string=Audit&amp;VAR:KEY=LUTYBGPKXA&amp;VAR:QUERY=RkZfSU5UX0VYUF9ORVQoQU5OX1IsLTFZLCwsUkYp&amp;WINDOW=FIRST_POPUP&amp;HEIGHT=450&amp;WIDTH=450&amp;STAR","T_MAXIMIZED=FALSE&amp;VAR:CALENDAR=FIVEDAY&amp;VAR:INDEX=0"}</definedName>
    <definedName name="_135__FDSAUDITLINK__" localSheetId="10" hidden="1">{"fdsup://directions/FAT Viewer?action=UPDATE&amp;creator=factset&amp;DYN_ARGS=TRUE&amp;DOC_NAME=FAT:FQL_AUDITING_CLIENT_TEMPLATE.FAT&amp;display_string=Audit&amp;VAR:KEY=LUTYBGPKXA&amp;VAR:QUERY=RkZfSU5UX0VYUF9ORVQoQU5OX1IsLTFZLCwsUkYp&amp;WINDOW=FIRST_POPUP&amp;HEIGHT=450&amp;WIDTH=450&amp;STAR","T_MAXIMIZED=FALSE&amp;VAR:CALENDAR=FIVEDAY&amp;VAR:INDEX=0"}</definedName>
    <definedName name="_135__FDSAUDITLINK__" localSheetId="11" hidden="1">{"fdsup://directions/FAT Viewer?action=UPDATE&amp;creator=factset&amp;DYN_ARGS=TRUE&amp;DOC_NAME=FAT:FQL_AUDITING_CLIENT_TEMPLATE.FAT&amp;display_string=Audit&amp;VAR:KEY=LUTYBGPKXA&amp;VAR:QUERY=RkZfSU5UX0VYUF9ORVQoQU5OX1IsLTFZLCwsUkYp&amp;WINDOW=FIRST_POPUP&amp;HEIGHT=450&amp;WIDTH=450&amp;STAR","T_MAXIMIZED=FALSE&amp;VAR:CALENDAR=FIVEDAY&amp;VAR:INDEX=0"}</definedName>
    <definedName name="_135__FDSAUDITLINK__" hidden="1">{"fdsup://directions/FAT Viewer?action=UPDATE&amp;creator=factset&amp;DYN_ARGS=TRUE&amp;DOC_NAME=FAT:FQL_AUDITING_CLIENT_TEMPLATE.FAT&amp;display_string=Audit&amp;VAR:KEY=LUTYBGPKXA&amp;VAR:QUERY=RkZfSU5UX0VYUF9ORVQoQU5OX1IsLTFZLCwsUkYp&amp;WINDOW=FIRST_POPUP&amp;HEIGHT=450&amp;WIDTH=450&amp;STAR","T_MAXIMIZED=FALSE&amp;VAR:CALENDAR=FIVEDAY&amp;VAR:INDEX=0"}</definedName>
    <definedName name="_13500">#REF!</definedName>
    <definedName name="_13503">#REF!</definedName>
    <definedName name="_13506">#REF!</definedName>
    <definedName name="_13507">#REF!</definedName>
    <definedName name="_13509">#REF!</definedName>
    <definedName name="_13515">#REF!</definedName>
    <definedName name="_13518">#REF!</definedName>
    <definedName name="_13519">#REF!</definedName>
    <definedName name="_13521">#REF!</definedName>
    <definedName name="_13522">#REF!</definedName>
    <definedName name="_13525">#REF!</definedName>
    <definedName name="_13527">#REF!</definedName>
    <definedName name="_13530">#REF!</definedName>
    <definedName name="_13531">#REF!</definedName>
    <definedName name="_13535">#REF!</definedName>
    <definedName name="_13538">#REF!</definedName>
    <definedName name="_13539">#REF!</definedName>
    <definedName name="_13544">#REF!</definedName>
    <definedName name="_13545">#REF!</definedName>
    <definedName name="_13548">#REF!</definedName>
    <definedName name="_13551">#REF!</definedName>
    <definedName name="_13554">#REF!</definedName>
    <definedName name="_13555">#REF!</definedName>
    <definedName name="_13557">#REF!</definedName>
    <definedName name="_13563">#REF!</definedName>
    <definedName name="_13566">#REF!</definedName>
    <definedName name="_13567">#REF!</definedName>
    <definedName name="_13569">#REF!</definedName>
    <definedName name="_13570">#REF!</definedName>
    <definedName name="_13573">#REF!</definedName>
    <definedName name="_13575">#REF!</definedName>
    <definedName name="_13578">#REF!</definedName>
    <definedName name="_13579">#REF!</definedName>
    <definedName name="_13583">#REF!</definedName>
    <definedName name="_13586">#REF!</definedName>
    <definedName name="_13587">#REF!</definedName>
    <definedName name="_13592">#REF!</definedName>
    <definedName name="_13593">#REF!</definedName>
    <definedName name="_13596">#REF!</definedName>
    <definedName name="_13599">#REF!</definedName>
    <definedName name="_136__123Graph_LBL_EGRAFICO_20" hidden="1">#REF!</definedName>
    <definedName name="_136__FDSAUDITLINK__" localSheetId="9" hidden="1">{"fdsup://directions/FAT Viewer?action=UPDATE&amp;creator=factset&amp;DYN_ARGS=TRUE&amp;DOC_NAME=FAT:FQL_AUDITING_CLIENT_TEMPLATE.FAT&amp;display_string=Audit&amp;VAR:KEY=HOZMZUDYTG&amp;VAR:QUERY=RkZfREVCVChBTk5fUiwtMlksLCxSRik=&amp;WINDOW=FIRST_POPUP&amp;HEIGHT=450&amp;WIDTH=450&amp;START_MAXIMI","ZED=FALSE&amp;VAR:CALENDAR=FIVEDAY&amp;VAR:INDEX=0"}</definedName>
    <definedName name="_136__FDSAUDITLINK__" localSheetId="10" hidden="1">{"fdsup://directions/FAT Viewer?action=UPDATE&amp;creator=factset&amp;DYN_ARGS=TRUE&amp;DOC_NAME=FAT:FQL_AUDITING_CLIENT_TEMPLATE.FAT&amp;display_string=Audit&amp;VAR:KEY=HOZMZUDYTG&amp;VAR:QUERY=RkZfREVCVChBTk5fUiwtMlksLCxSRik=&amp;WINDOW=FIRST_POPUP&amp;HEIGHT=450&amp;WIDTH=450&amp;START_MAXIMI","ZED=FALSE&amp;VAR:CALENDAR=FIVEDAY&amp;VAR:INDEX=0"}</definedName>
    <definedName name="_136__FDSAUDITLINK__" localSheetId="11" hidden="1">{"fdsup://directions/FAT Viewer?action=UPDATE&amp;creator=factset&amp;DYN_ARGS=TRUE&amp;DOC_NAME=FAT:FQL_AUDITING_CLIENT_TEMPLATE.FAT&amp;display_string=Audit&amp;VAR:KEY=HOZMZUDYTG&amp;VAR:QUERY=RkZfREVCVChBTk5fUiwtMlksLCxSRik=&amp;WINDOW=FIRST_POPUP&amp;HEIGHT=450&amp;WIDTH=450&amp;START_MAXIMI","ZED=FALSE&amp;VAR:CALENDAR=FIVEDAY&amp;VAR:INDEX=0"}</definedName>
    <definedName name="_136__FDSAUDITLINK__" hidden="1">{"fdsup://directions/FAT Viewer?action=UPDATE&amp;creator=factset&amp;DYN_ARGS=TRUE&amp;DOC_NAME=FAT:FQL_AUDITING_CLIENT_TEMPLATE.FAT&amp;display_string=Audit&amp;VAR:KEY=HOZMZUDYTG&amp;VAR:QUERY=RkZfREVCVChBTk5fUiwtMlksLCxSRik=&amp;WINDOW=FIRST_POPUP&amp;HEIGHT=450&amp;WIDTH=450&amp;START_MAXIMI","ZED=FALSE&amp;VAR:CALENDAR=FIVEDAY&amp;VAR:INDEX=0"}</definedName>
    <definedName name="_13602">#REF!</definedName>
    <definedName name="_13603">#REF!</definedName>
    <definedName name="_13605">#REF!</definedName>
    <definedName name="_13611">#REF!</definedName>
    <definedName name="_13614">#REF!</definedName>
    <definedName name="_13615">#REF!</definedName>
    <definedName name="_13617">#REF!</definedName>
    <definedName name="_13618">#REF!</definedName>
    <definedName name="_13621">#REF!</definedName>
    <definedName name="_13623">#REF!</definedName>
    <definedName name="_13626">#REF!</definedName>
    <definedName name="_13627">#REF!</definedName>
    <definedName name="_13631">#REF!</definedName>
    <definedName name="_13634">#REF!</definedName>
    <definedName name="_13635">#REF!</definedName>
    <definedName name="_13640">#REF!</definedName>
    <definedName name="_13641">#REF!</definedName>
    <definedName name="_13644">#REF!</definedName>
    <definedName name="_13647">#REF!</definedName>
    <definedName name="_13650">#REF!</definedName>
    <definedName name="_13651">#REF!</definedName>
    <definedName name="_13653">#REF!</definedName>
    <definedName name="_13659">#REF!</definedName>
    <definedName name="_13662">#REF!</definedName>
    <definedName name="_13663">#REF!</definedName>
    <definedName name="_13665">#REF!</definedName>
    <definedName name="_13666">#REF!</definedName>
    <definedName name="_13669">#REF!</definedName>
    <definedName name="_13671">#REF!</definedName>
    <definedName name="_13674">#REF!</definedName>
    <definedName name="_13675">#REF!</definedName>
    <definedName name="_13679">#REF!</definedName>
    <definedName name="_13682">#REF!</definedName>
    <definedName name="_13683">#REF!</definedName>
    <definedName name="_13688">#REF!</definedName>
    <definedName name="_13689">#REF!</definedName>
    <definedName name="_13692">#REF!</definedName>
    <definedName name="_13695">#REF!</definedName>
    <definedName name="_13698">#REF!</definedName>
    <definedName name="_13699">#REF!</definedName>
    <definedName name="_137__123Graph_LBL_FGRAFICO_20" hidden="1">#REF!</definedName>
    <definedName name="_137__FDSAUDITLINK__" localSheetId="9" hidden="1">{"fdsup://directions/FAT Viewer?action=UPDATE&amp;creator=factset&amp;DYN_ARGS=TRUE&amp;DOC_NAME=FAT:FQL_AUDITING_CLIENT_TEMPLATE.FAT&amp;display_string=Audit&amp;VAR:KEY=HONQXAZSRM&amp;VAR:QUERY=RkZfQ0FQRVgoQU5OX1IsMFksLCxSRik=&amp;WINDOW=FIRST_POPUP&amp;HEIGHT=450&amp;WIDTH=450&amp;START_MAXIMI","ZED=FALSE&amp;VAR:CALENDAR=FIVEDAY&amp;VAR:INDEX=0"}</definedName>
    <definedName name="_137__FDSAUDITLINK__" localSheetId="10" hidden="1">{"fdsup://directions/FAT Viewer?action=UPDATE&amp;creator=factset&amp;DYN_ARGS=TRUE&amp;DOC_NAME=FAT:FQL_AUDITING_CLIENT_TEMPLATE.FAT&amp;display_string=Audit&amp;VAR:KEY=HONQXAZSRM&amp;VAR:QUERY=RkZfQ0FQRVgoQU5OX1IsMFksLCxSRik=&amp;WINDOW=FIRST_POPUP&amp;HEIGHT=450&amp;WIDTH=450&amp;START_MAXIMI","ZED=FALSE&amp;VAR:CALENDAR=FIVEDAY&amp;VAR:INDEX=0"}</definedName>
    <definedName name="_137__FDSAUDITLINK__" localSheetId="11" hidden="1">{"fdsup://directions/FAT Viewer?action=UPDATE&amp;creator=factset&amp;DYN_ARGS=TRUE&amp;DOC_NAME=FAT:FQL_AUDITING_CLIENT_TEMPLATE.FAT&amp;display_string=Audit&amp;VAR:KEY=HONQXAZSRM&amp;VAR:QUERY=RkZfQ0FQRVgoQU5OX1IsMFksLCxSRik=&amp;WINDOW=FIRST_POPUP&amp;HEIGHT=450&amp;WIDTH=450&amp;START_MAXIMI","ZED=FALSE&amp;VAR:CALENDAR=FIVEDAY&amp;VAR:INDEX=0"}</definedName>
    <definedName name="_137__FDSAUDITLINK__" hidden="1">{"fdsup://directions/FAT Viewer?action=UPDATE&amp;creator=factset&amp;DYN_ARGS=TRUE&amp;DOC_NAME=FAT:FQL_AUDITING_CLIENT_TEMPLATE.FAT&amp;display_string=Audit&amp;VAR:KEY=HONQXAZSRM&amp;VAR:QUERY=RkZfQ0FQRVgoQU5OX1IsMFksLCxSRik=&amp;WINDOW=FIRST_POPUP&amp;HEIGHT=450&amp;WIDTH=450&amp;START_MAXIMI","ZED=FALSE&amp;VAR:CALENDAR=FIVEDAY&amp;VAR:INDEX=0"}</definedName>
    <definedName name="_13701">#REF!</definedName>
    <definedName name="_13707">#REF!</definedName>
    <definedName name="_13710">#REF!</definedName>
    <definedName name="_13711">#REF!</definedName>
    <definedName name="_13713">#REF!</definedName>
    <definedName name="_13714">#REF!</definedName>
    <definedName name="_13717">#REF!</definedName>
    <definedName name="_13719">#REF!</definedName>
    <definedName name="_13722">#REF!</definedName>
    <definedName name="_13723">#REF!</definedName>
    <definedName name="_13727">#REF!</definedName>
    <definedName name="_13730">#REF!</definedName>
    <definedName name="_13731">#REF!</definedName>
    <definedName name="_13736">#REF!</definedName>
    <definedName name="_13737">#REF!</definedName>
    <definedName name="_13740">#REF!</definedName>
    <definedName name="_13743">#REF!</definedName>
    <definedName name="_13746">#REF!</definedName>
    <definedName name="_13747">#REF!</definedName>
    <definedName name="_13749">#REF!</definedName>
    <definedName name="_13755">#REF!</definedName>
    <definedName name="_13758">#REF!</definedName>
    <definedName name="_13759">#REF!</definedName>
    <definedName name="_13761">#REF!</definedName>
    <definedName name="_13762">#REF!</definedName>
    <definedName name="_13765">#REF!</definedName>
    <definedName name="_13767">#REF!</definedName>
    <definedName name="_13770">#REF!</definedName>
    <definedName name="_13771">#REF!</definedName>
    <definedName name="_13775">#REF!</definedName>
    <definedName name="_13778">#REF!</definedName>
    <definedName name="_13779">#REF!</definedName>
    <definedName name="_13784">#REF!</definedName>
    <definedName name="_13785">#REF!</definedName>
    <definedName name="_13788">#REF!</definedName>
    <definedName name="_13791">#REF!</definedName>
    <definedName name="_13794">#REF!</definedName>
    <definedName name="_13795">#REF!</definedName>
    <definedName name="_13797">#REF!</definedName>
    <definedName name="_138__123Graph_XGRAFICO_8" hidden="1">#REF!</definedName>
    <definedName name="_13803">#REF!</definedName>
    <definedName name="_13806">#REF!</definedName>
    <definedName name="_13807">#REF!</definedName>
    <definedName name="_13809">#REF!</definedName>
    <definedName name="_13810">#REF!</definedName>
    <definedName name="_13813">#REF!</definedName>
    <definedName name="_13815">#REF!</definedName>
    <definedName name="_13818">#REF!</definedName>
    <definedName name="_13819">#REF!</definedName>
    <definedName name="_13823">#REF!</definedName>
    <definedName name="_13826">#REF!</definedName>
    <definedName name="_13827">#REF!</definedName>
    <definedName name="_13832">#REF!</definedName>
    <definedName name="_13833">#REF!</definedName>
    <definedName name="_13836">#REF!</definedName>
    <definedName name="_13839">#REF!</definedName>
    <definedName name="_13842">#REF!</definedName>
    <definedName name="_13843">#REF!</definedName>
    <definedName name="_13845">#REF!</definedName>
    <definedName name="_13851">#REF!</definedName>
    <definedName name="_13854">#REF!</definedName>
    <definedName name="_13855">#REF!</definedName>
    <definedName name="_13857">#REF!</definedName>
    <definedName name="_13858">#REF!</definedName>
    <definedName name="_13861">#REF!</definedName>
    <definedName name="_13863">#REF!</definedName>
    <definedName name="_13866">#REF!</definedName>
    <definedName name="_13867">#REF!</definedName>
    <definedName name="_13871">#REF!</definedName>
    <definedName name="_13874">#REF!</definedName>
    <definedName name="_13875">#REF!</definedName>
    <definedName name="_13880">#REF!</definedName>
    <definedName name="_13881">#REF!</definedName>
    <definedName name="_13884">#REF!</definedName>
    <definedName name="_13887">#REF!</definedName>
    <definedName name="_13890">#REF!</definedName>
    <definedName name="_13891">#REF!</definedName>
    <definedName name="_13893">#REF!</definedName>
    <definedName name="_13899">#REF!</definedName>
    <definedName name="_139__FDSAUDITLINK__" localSheetId="9" hidden="1">{"fdsup://directions/FAT Viewer?action=UPDATE&amp;creator=factset&amp;DYN_ARGS=TRUE&amp;DOC_NAME=FAT:FQL_AUDITING_CLIENT_TEMPLATE.FAT&amp;display_string=Audit&amp;VAR:KEY=TSVONSRIPQ&amp;VAR:QUERY=RkZfRVFfVE9UKEFOTl9SLC0xWSwsLFJGKQ==&amp;WINDOW=FIRST_POPUP&amp;HEIGHT=450&amp;WIDTH=450&amp;START_MA","XIMIZED=FALSE&amp;VAR:CALENDAR=FIVEDAY&amp;VAR:INDEX=0"}</definedName>
    <definedName name="_139__FDSAUDITLINK__" localSheetId="10" hidden="1">{"fdsup://directions/FAT Viewer?action=UPDATE&amp;creator=factset&amp;DYN_ARGS=TRUE&amp;DOC_NAME=FAT:FQL_AUDITING_CLIENT_TEMPLATE.FAT&amp;display_string=Audit&amp;VAR:KEY=TSVONSRIPQ&amp;VAR:QUERY=RkZfRVFfVE9UKEFOTl9SLC0xWSwsLFJGKQ==&amp;WINDOW=FIRST_POPUP&amp;HEIGHT=450&amp;WIDTH=450&amp;START_MA","XIMIZED=FALSE&amp;VAR:CALENDAR=FIVEDAY&amp;VAR:INDEX=0"}</definedName>
    <definedName name="_139__FDSAUDITLINK__" localSheetId="11" hidden="1">{"fdsup://directions/FAT Viewer?action=UPDATE&amp;creator=factset&amp;DYN_ARGS=TRUE&amp;DOC_NAME=FAT:FQL_AUDITING_CLIENT_TEMPLATE.FAT&amp;display_string=Audit&amp;VAR:KEY=TSVONSRIPQ&amp;VAR:QUERY=RkZfRVFfVE9UKEFOTl9SLC0xWSwsLFJGKQ==&amp;WINDOW=FIRST_POPUP&amp;HEIGHT=450&amp;WIDTH=450&amp;START_MA","XIMIZED=FALSE&amp;VAR:CALENDAR=FIVEDAY&amp;VAR:INDEX=0"}</definedName>
    <definedName name="_139__FDSAUDITLINK__" hidden="1">{"fdsup://directions/FAT Viewer?action=UPDATE&amp;creator=factset&amp;DYN_ARGS=TRUE&amp;DOC_NAME=FAT:FQL_AUDITING_CLIENT_TEMPLATE.FAT&amp;display_string=Audit&amp;VAR:KEY=TSVONSRIPQ&amp;VAR:QUERY=RkZfRVFfVE9UKEFOTl9SLC0xWSwsLFJGKQ==&amp;WINDOW=FIRST_POPUP&amp;HEIGHT=450&amp;WIDTH=450&amp;START_MA","XIMIZED=FALSE&amp;VAR:CALENDAR=FIVEDAY&amp;VAR:INDEX=0"}</definedName>
    <definedName name="_13902">#REF!</definedName>
    <definedName name="_13903">#REF!</definedName>
    <definedName name="_13905">#REF!</definedName>
    <definedName name="_13906">#REF!</definedName>
    <definedName name="_13909">#REF!</definedName>
    <definedName name="_13911">#REF!</definedName>
    <definedName name="_13914">#REF!</definedName>
    <definedName name="_13915">#REF!</definedName>
    <definedName name="_13919">#REF!</definedName>
    <definedName name="_13922">#REF!</definedName>
    <definedName name="_13923">#REF!</definedName>
    <definedName name="_13928">#REF!</definedName>
    <definedName name="_13929">#REF!</definedName>
    <definedName name="_13932">#REF!</definedName>
    <definedName name="_13935">#REF!</definedName>
    <definedName name="_13938">#REF!</definedName>
    <definedName name="_13939">#REF!</definedName>
    <definedName name="_13941">#REF!</definedName>
    <definedName name="_13947">#REF!</definedName>
    <definedName name="_13950">#REF!</definedName>
    <definedName name="_13951">#REF!</definedName>
    <definedName name="_13953">#REF!</definedName>
    <definedName name="_13954">#REF!</definedName>
    <definedName name="_13957">#REF!</definedName>
    <definedName name="_13959">#REF!</definedName>
    <definedName name="_13962">#REF!</definedName>
    <definedName name="_13963">#REF!</definedName>
    <definedName name="_13967">#REF!</definedName>
    <definedName name="_13970">#REF!</definedName>
    <definedName name="_13971">#REF!</definedName>
    <definedName name="_13976">#REF!</definedName>
    <definedName name="_13977">#REF!</definedName>
    <definedName name="_13980">#REF!</definedName>
    <definedName name="_13983">#REF!</definedName>
    <definedName name="_13986">#REF!</definedName>
    <definedName name="_13987">#REF!</definedName>
    <definedName name="_13989">#REF!</definedName>
    <definedName name="_13995">#REF!</definedName>
    <definedName name="_13998">#REF!</definedName>
    <definedName name="_13999">#REF!</definedName>
    <definedName name="_13Button_Macros_.Reset_Dates">#REF!</definedName>
    <definedName name="_14">#REF!</definedName>
    <definedName name="_14__123Graph_BCHART_1" hidden="1">#REF!</definedName>
    <definedName name="_14__FDSAUDITLINK__" localSheetId="9">{"fdsup://Directions/FactSet Auditing Viewer?action=AUDIT_VALUE&amp;DB=129&amp;ID1=30307510&amp;VALUEID=03501&amp;SDATE=2006&amp;PERIODTYPE=ANN_STD&amp;window=popup_no_bar&amp;width=385&amp;height=120&amp;START_MAXIMIZED=FALSE&amp;creator=factset&amp;display_string=Audit"}</definedName>
    <definedName name="_14__FDSAUDITLINK__" localSheetId="10">{"fdsup://Directions/FactSet Auditing Viewer?action=AUDIT_VALUE&amp;DB=129&amp;ID1=30307510&amp;VALUEID=03501&amp;SDATE=2006&amp;PERIODTYPE=ANN_STD&amp;window=popup_no_bar&amp;width=385&amp;height=120&amp;START_MAXIMIZED=FALSE&amp;creator=factset&amp;display_string=Audit"}</definedName>
    <definedName name="_14__FDSAUDITLINK__" localSheetId="11">{"fdsup://Directions/FactSet Auditing Viewer?action=AUDIT_VALUE&amp;DB=129&amp;ID1=30307510&amp;VALUEID=03501&amp;SDATE=2006&amp;PERIODTYPE=ANN_STD&amp;window=popup_no_bar&amp;width=385&amp;height=120&amp;START_MAXIMIZED=FALSE&amp;creator=factset&amp;display_string=Audit"}</definedName>
    <definedName name="_14__FDSAUDITLINK__">{"fdsup://Directions/FactSet Auditing Viewer?action=AUDIT_VALUE&amp;DB=129&amp;ID1=30307510&amp;VALUEID=03501&amp;SDATE=2006&amp;PERIODTYPE=ANN_STD&amp;window=popup_no_bar&amp;width=385&amp;height=120&amp;START_MAXIMIZED=FALSE&amp;creator=factset&amp;display_string=Audit"}</definedName>
    <definedName name="_140__FDSAUDITLINK__" localSheetId="9" hidden="1">{"fdsup://directions/FAT Viewer?action=UPDATE&amp;creator=factset&amp;DYN_ARGS=TRUE&amp;DOC_NAME=FAT:FQL_AUDITING_CLIENT_TEMPLATE.FAT&amp;display_string=Audit&amp;VAR:KEY=FMTMNEHCFI&amp;VAR:QUERY=RkZfRUJJVERBX09QRVIoQU5OX1IsMFksLCxSRik=&amp;WINDOW=FIRST_POPUP&amp;HEIGHT=450&amp;WIDTH=450&amp;STAR","T_MAXIMIZED=FALSE&amp;VAR:CALENDAR=FIVEDAY&amp;VAR:INDEX=0"}</definedName>
    <definedName name="_140__FDSAUDITLINK__" localSheetId="10" hidden="1">{"fdsup://directions/FAT Viewer?action=UPDATE&amp;creator=factset&amp;DYN_ARGS=TRUE&amp;DOC_NAME=FAT:FQL_AUDITING_CLIENT_TEMPLATE.FAT&amp;display_string=Audit&amp;VAR:KEY=FMTMNEHCFI&amp;VAR:QUERY=RkZfRUJJVERBX09QRVIoQU5OX1IsMFksLCxSRik=&amp;WINDOW=FIRST_POPUP&amp;HEIGHT=450&amp;WIDTH=450&amp;STAR","T_MAXIMIZED=FALSE&amp;VAR:CALENDAR=FIVEDAY&amp;VAR:INDEX=0"}</definedName>
    <definedName name="_140__FDSAUDITLINK__" localSheetId="11" hidden="1">{"fdsup://directions/FAT Viewer?action=UPDATE&amp;creator=factset&amp;DYN_ARGS=TRUE&amp;DOC_NAME=FAT:FQL_AUDITING_CLIENT_TEMPLATE.FAT&amp;display_string=Audit&amp;VAR:KEY=FMTMNEHCFI&amp;VAR:QUERY=RkZfRUJJVERBX09QRVIoQU5OX1IsMFksLCxSRik=&amp;WINDOW=FIRST_POPUP&amp;HEIGHT=450&amp;WIDTH=450&amp;STAR","T_MAXIMIZED=FALSE&amp;VAR:CALENDAR=FIVEDAY&amp;VAR:INDEX=0"}</definedName>
    <definedName name="_140__FDSAUDITLINK__" hidden="1">{"fdsup://directions/FAT Viewer?action=UPDATE&amp;creator=factset&amp;DYN_ARGS=TRUE&amp;DOC_NAME=FAT:FQL_AUDITING_CLIENT_TEMPLATE.FAT&amp;display_string=Audit&amp;VAR:KEY=FMTMNEHCFI&amp;VAR:QUERY=RkZfRUJJVERBX09QRVIoQU5OX1IsMFksLCxSRik=&amp;WINDOW=FIRST_POPUP&amp;HEIGHT=450&amp;WIDTH=450&amp;STAR","T_MAXIMIZED=FALSE&amp;VAR:CALENDAR=FIVEDAY&amp;VAR:INDEX=0"}</definedName>
    <definedName name="_14001">#REF!</definedName>
    <definedName name="_14002">#REF!</definedName>
    <definedName name="_14005">#REF!</definedName>
    <definedName name="_14007">#REF!</definedName>
    <definedName name="_14010">#REF!</definedName>
    <definedName name="_14011">#REF!</definedName>
    <definedName name="_14015">#REF!</definedName>
    <definedName name="_14018">#REF!</definedName>
    <definedName name="_14019">#REF!</definedName>
    <definedName name="_14024">#REF!</definedName>
    <definedName name="_14025">#REF!</definedName>
    <definedName name="_14028">#REF!</definedName>
    <definedName name="_14031">#REF!</definedName>
    <definedName name="_14034">#REF!</definedName>
    <definedName name="_14035">#REF!</definedName>
    <definedName name="_14037">#REF!</definedName>
    <definedName name="_14043">#REF!</definedName>
    <definedName name="_14046">#REF!</definedName>
    <definedName name="_14047">#REF!</definedName>
    <definedName name="_14049">#REF!</definedName>
    <definedName name="_14050">#REF!</definedName>
    <definedName name="_14053">#REF!</definedName>
    <definedName name="_14055">#REF!</definedName>
    <definedName name="_14058">#REF!</definedName>
    <definedName name="_14059">#REF!</definedName>
    <definedName name="_14063">#REF!</definedName>
    <definedName name="_14066">#REF!</definedName>
    <definedName name="_14067">#REF!</definedName>
    <definedName name="_14072">#REF!</definedName>
    <definedName name="_14073">#REF!</definedName>
    <definedName name="_14076">#REF!</definedName>
    <definedName name="_14079">#REF!</definedName>
    <definedName name="_14082">#REF!</definedName>
    <definedName name="_14083">#REF!</definedName>
    <definedName name="_14085">#REF!</definedName>
    <definedName name="_14091">#REF!</definedName>
    <definedName name="_14094">#REF!</definedName>
    <definedName name="_14095">#REF!</definedName>
    <definedName name="_14097">#REF!</definedName>
    <definedName name="_14098">#REF!</definedName>
    <definedName name="_141__FDSAUDITLINK__" localSheetId="9" hidden="1">{"fdsup://directions/FAT Viewer?action=UPDATE&amp;creator=factset&amp;DYN_ARGS=TRUE&amp;DOC_NAME=FAT:FQL_AUDITING_CLIENT_TEMPLATE.FAT&amp;display_string=Audit&amp;VAR:KEY=MBGFUDKJYT&amp;VAR:QUERY=KEZGX0RQUyhBTk4sNDAwODYsNDIyNzcsWSxSUCxFVVIsTSkgLy8gUCg0MDA4Niw0MjI3NyxZLEVVUikp&amp;WIND","OW=FIRST_POPUP&amp;HEIGHT=450&amp;WIDTH=450&amp;START_MAXIMIZED=FALSE&amp;VAR:CALENDAR=FIVEDAY&amp;VAR:SYMBOL=572797&amp;VAR:INDEX=6"}</definedName>
    <definedName name="_141__FDSAUDITLINK__" localSheetId="10" hidden="1">{"fdsup://directions/FAT Viewer?action=UPDATE&amp;creator=factset&amp;DYN_ARGS=TRUE&amp;DOC_NAME=FAT:FQL_AUDITING_CLIENT_TEMPLATE.FAT&amp;display_string=Audit&amp;VAR:KEY=MBGFUDKJYT&amp;VAR:QUERY=KEZGX0RQUyhBTk4sNDAwODYsNDIyNzcsWSxSUCxFVVIsTSkgLy8gUCg0MDA4Niw0MjI3NyxZLEVVUikp&amp;WIND","OW=FIRST_POPUP&amp;HEIGHT=450&amp;WIDTH=450&amp;START_MAXIMIZED=FALSE&amp;VAR:CALENDAR=FIVEDAY&amp;VAR:SYMBOL=572797&amp;VAR:INDEX=6"}</definedName>
    <definedName name="_141__FDSAUDITLINK__" localSheetId="11" hidden="1">{"fdsup://directions/FAT Viewer?action=UPDATE&amp;creator=factset&amp;DYN_ARGS=TRUE&amp;DOC_NAME=FAT:FQL_AUDITING_CLIENT_TEMPLATE.FAT&amp;display_string=Audit&amp;VAR:KEY=MBGFUDKJYT&amp;VAR:QUERY=KEZGX0RQUyhBTk4sNDAwODYsNDIyNzcsWSxSUCxFVVIsTSkgLy8gUCg0MDA4Niw0MjI3NyxZLEVVUikp&amp;WIND","OW=FIRST_POPUP&amp;HEIGHT=450&amp;WIDTH=450&amp;START_MAXIMIZED=FALSE&amp;VAR:CALENDAR=FIVEDAY&amp;VAR:SYMBOL=572797&amp;VAR:INDEX=6"}</definedName>
    <definedName name="_141__FDSAUDITLINK__" hidden="1">{"fdsup://directions/FAT Viewer?action=UPDATE&amp;creator=factset&amp;DYN_ARGS=TRUE&amp;DOC_NAME=FAT:FQL_AUDITING_CLIENT_TEMPLATE.FAT&amp;display_string=Audit&amp;VAR:KEY=MBGFUDKJYT&amp;VAR:QUERY=KEZGX0RQUyhBTk4sNDAwODYsNDIyNzcsWSxSUCxFVVIsTSkgLy8gUCg0MDA4Niw0MjI3NyxZLEVVUikp&amp;WIND","OW=FIRST_POPUP&amp;HEIGHT=450&amp;WIDTH=450&amp;START_MAXIMIZED=FALSE&amp;VAR:CALENDAR=FIVEDAY&amp;VAR:SYMBOL=572797&amp;VAR:INDEX=6"}</definedName>
    <definedName name="_14101">#REF!</definedName>
    <definedName name="_14103">#REF!</definedName>
    <definedName name="_14106">#REF!</definedName>
    <definedName name="_14107">#REF!</definedName>
    <definedName name="_14111">#REF!</definedName>
    <definedName name="_14114">#REF!</definedName>
    <definedName name="_14115">#REF!</definedName>
    <definedName name="_14120">#REF!</definedName>
    <definedName name="_14121">#REF!</definedName>
    <definedName name="_14124">#REF!</definedName>
    <definedName name="_14127">#REF!</definedName>
    <definedName name="_14130">#REF!</definedName>
    <definedName name="_14131">#REF!</definedName>
    <definedName name="_14133">#REF!</definedName>
    <definedName name="_14139">#REF!</definedName>
    <definedName name="_14142">#REF!</definedName>
    <definedName name="_14143">#REF!</definedName>
    <definedName name="_14145">#REF!</definedName>
    <definedName name="_14146">#REF!</definedName>
    <definedName name="_14149">#REF!</definedName>
    <definedName name="_14151">#REF!</definedName>
    <definedName name="_14154">#REF!</definedName>
    <definedName name="_14155">#REF!</definedName>
    <definedName name="_14159">#REF!</definedName>
    <definedName name="_14162">#REF!</definedName>
    <definedName name="_14163">#REF!</definedName>
    <definedName name="_14168">#REF!</definedName>
    <definedName name="_14169">#REF!</definedName>
    <definedName name="_14172">#REF!</definedName>
    <definedName name="_14175">#REF!</definedName>
    <definedName name="_14178">#REF!</definedName>
    <definedName name="_14179">#REF!</definedName>
    <definedName name="_14181">#REF!</definedName>
    <definedName name="_14187">#REF!</definedName>
    <definedName name="_14190">#REF!</definedName>
    <definedName name="_14191">#REF!</definedName>
    <definedName name="_14193">#REF!</definedName>
    <definedName name="_14194">#REF!</definedName>
    <definedName name="_14197">#REF!</definedName>
    <definedName name="_14199">#REF!</definedName>
    <definedName name="_142__FDSAUDITLINK__" localSheetId="9" hidden="1">{"fdsup://directions/FAT Viewer?action=UPDATE&amp;creator=factset&amp;DYN_ARGS=TRUE&amp;DOC_NAME=FAT:FQL_AUDITING_CLIENT_TEMPLATE.FAT&amp;display_string=Audit&amp;VAR:KEY=MBGFUDKJYT&amp;VAR:QUERY=KEZGX0RQUyhBTk4sNDAwODYsNDIyNzcsWSxSUCxFVVIsTSkgLy8gUCg0MDA4Niw0MjI3NyxZLEVVUikp&amp;WIND","OW=FIRST_POPUP&amp;HEIGHT=450&amp;WIDTH=450&amp;START_MAXIMIZED=FALSE&amp;VAR:CALENDAR=FIVEDAY&amp;VAR:SYMBOL=572797&amp;VAR:INDEX=5"}</definedName>
    <definedName name="_142__FDSAUDITLINK__" localSheetId="10" hidden="1">{"fdsup://directions/FAT Viewer?action=UPDATE&amp;creator=factset&amp;DYN_ARGS=TRUE&amp;DOC_NAME=FAT:FQL_AUDITING_CLIENT_TEMPLATE.FAT&amp;display_string=Audit&amp;VAR:KEY=MBGFUDKJYT&amp;VAR:QUERY=KEZGX0RQUyhBTk4sNDAwODYsNDIyNzcsWSxSUCxFVVIsTSkgLy8gUCg0MDA4Niw0MjI3NyxZLEVVUikp&amp;WIND","OW=FIRST_POPUP&amp;HEIGHT=450&amp;WIDTH=450&amp;START_MAXIMIZED=FALSE&amp;VAR:CALENDAR=FIVEDAY&amp;VAR:SYMBOL=572797&amp;VAR:INDEX=5"}</definedName>
    <definedName name="_142__FDSAUDITLINK__" localSheetId="11" hidden="1">{"fdsup://directions/FAT Viewer?action=UPDATE&amp;creator=factset&amp;DYN_ARGS=TRUE&amp;DOC_NAME=FAT:FQL_AUDITING_CLIENT_TEMPLATE.FAT&amp;display_string=Audit&amp;VAR:KEY=MBGFUDKJYT&amp;VAR:QUERY=KEZGX0RQUyhBTk4sNDAwODYsNDIyNzcsWSxSUCxFVVIsTSkgLy8gUCg0MDA4Niw0MjI3NyxZLEVVUikp&amp;WIND","OW=FIRST_POPUP&amp;HEIGHT=450&amp;WIDTH=450&amp;START_MAXIMIZED=FALSE&amp;VAR:CALENDAR=FIVEDAY&amp;VAR:SYMBOL=572797&amp;VAR:INDEX=5"}</definedName>
    <definedName name="_142__FDSAUDITLINK__" hidden="1">{"fdsup://directions/FAT Viewer?action=UPDATE&amp;creator=factset&amp;DYN_ARGS=TRUE&amp;DOC_NAME=FAT:FQL_AUDITING_CLIENT_TEMPLATE.FAT&amp;display_string=Audit&amp;VAR:KEY=MBGFUDKJYT&amp;VAR:QUERY=KEZGX0RQUyhBTk4sNDAwODYsNDIyNzcsWSxSUCxFVVIsTSkgLy8gUCg0MDA4Niw0MjI3NyxZLEVVUikp&amp;WIND","OW=FIRST_POPUP&amp;HEIGHT=450&amp;WIDTH=450&amp;START_MAXIMIZED=FALSE&amp;VAR:CALENDAR=FIVEDAY&amp;VAR:SYMBOL=572797&amp;VAR:INDEX=5"}</definedName>
    <definedName name="_14202">#REF!</definedName>
    <definedName name="_14203">#REF!</definedName>
    <definedName name="_14207">#REF!</definedName>
    <definedName name="_14210">#REF!</definedName>
    <definedName name="_14211">#REF!</definedName>
    <definedName name="_14216">#REF!</definedName>
    <definedName name="_14217">#REF!</definedName>
    <definedName name="_14220">#REF!</definedName>
    <definedName name="_14223">#REF!</definedName>
    <definedName name="_14226">#REF!</definedName>
    <definedName name="_14227">#REF!</definedName>
    <definedName name="_14229">#REF!</definedName>
    <definedName name="_14235">#REF!</definedName>
    <definedName name="_14238">#REF!</definedName>
    <definedName name="_14239">#REF!</definedName>
    <definedName name="_14241">#REF!</definedName>
    <definedName name="_14242">#REF!</definedName>
    <definedName name="_14245">#REF!</definedName>
    <definedName name="_14247">#REF!</definedName>
    <definedName name="_14250">#REF!</definedName>
    <definedName name="_14251">#REF!</definedName>
    <definedName name="_14255">#REF!</definedName>
    <definedName name="_14258">#REF!</definedName>
    <definedName name="_14259">#REF!</definedName>
    <definedName name="_14264">#REF!</definedName>
    <definedName name="_14265">#REF!</definedName>
    <definedName name="_14268">#REF!</definedName>
    <definedName name="_14271">#REF!</definedName>
    <definedName name="_14274">#REF!</definedName>
    <definedName name="_14275">#REF!</definedName>
    <definedName name="_14277">#REF!</definedName>
    <definedName name="_14283">#REF!</definedName>
    <definedName name="_14286">#REF!</definedName>
    <definedName name="_14287">#REF!</definedName>
    <definedName name="_14289">#REF!</definedName>
    <definedName name="_14290">#REF!</definedName>
    <definedName name="_14293">#REF!</definedName>
    <definedName name="_14295">#REF!</definedName>
    <definedName name="_14298">#REF!</definedName>
    <definedName name="_14299">#REF!</definedName>
    <definedName name="_143__FDSAUDITLINK__" localSheetId="9" hidden="1">{"fdsup://directions/FAT Viewer?action=UPDATE&amp;creator=factset&amp;DYN_ARGS=TRUE&amp;DOC_NAME=FAT:FQL_AUDITING_CLIENT_TEMPLATE.FAT&amp;display_string=Audit&amp;VAR:KEY=MBGFUDKJYT&amp;VAR:QUERY=KEZGX0RQUyhBTk4sNDAwODYsNDIyNzcsWSxSUCxFVVIsTSkgLy8gUCg0MDA4Niw0MjI3NyxZLEVVUikp&amp;WIND","OW=FIRST_POPUP&amp;HEIGHT=450&amp;WIDTH=450&amp;START_MAXIMIZED=FALSE&amp;VAR:CALENDAR=FIVEDAY&amp;VAR:SYMBOL=572797&amp;VAR:INDEX=4"}</definedName>
    <definedName name="_143__FDSAUDITLINK__" localSheetId="10" hidden="1">{"fdsup://directions/FAT Viewer?action=UPDATE&amp;creator=factset&amp;DYN_ARGS=TRUE&amp;DOC_NAME=FAT:FQL_AUDITING_CLIENT_TEMPLATE.FAT&amp;display_string=Audit&amp;VAR:KEY=MBGFUDKJYT&amp;VAR:QUERY=KEZGX0RQUyhBTk4sNDAwODYsNDIyNzcsWSxSUCxFVVIsTSkgLy8gUCg0MDA4Niw0MjI3NyxZLEVVUikp&amp;WIND","OW=FIRST_POPUP&amp;HEIGHT=450&amp;WIDTH=450&amp;START_MAXIMIZED=FALSE&amp;VAR:CALENDAR=FIVEDAY&amp;VAR:SYMBOL=572797&amp;VAR:INDEX=4"}</definedName>
    <definedName name="_143__FDSAUDITLINK__" localSheetId="11" hidden="1">{"fdsup://directions/FAT Viewer?action=UPDATE&amp;creator=factset&amp;DYN_ARGS=TRUE&amp;DOC_NAME=FAT:FQL_AUDITING_CLIENT_TEMPLATE.FAT&amp;display_string=Audit&amp;VAR:KEY=MBGFUDKJYT&amp;VAR:QUERY=KEZGX0RQUyhBTk4sNDAwODYsNDIyNzcsWSxSUCxFVVIsTSkgLy8gUCg0MDA4Niw0MjI3NyxZLEVVUikp&amp;WIND","OW=FIRST_POPUP&amp;HEIGHT=450&amp;WIDTH=450&amp;START_MAXIMIZED=FALSE&amp;VAR:CALENDAR=FIVEDAY&amp;VAR:SYMBOL=572797&amp;VAR:INDEX=4"}</definedName>
    <definedName name="_143__FDSAUDITLINK__" hidden="1">{"fdsup://directions/FAT Viewer?action=UPDATE&amp;creator=factset&amp;DYN_ARGS=TRUE&amp;DOC_NAME=FAT:FQL_AUDITING_CLIENT_TEMPLATE.FAT&amp;display_string=Audit&amp;VAR:KEY=MBGFUDKJYT&amp;VAR:QUERY=KEZGX0RQUyhBTk4sNDAwODYsNDIyNzcsWSxSUCxFVVIsTSkgLy8gUCg0MDA4Niw0MjI3NyxZLEVVUikp&amp;WIND","OW=FIRST_POPUP&amp;HEIGHT=450&amp;WIDTH=450&amp;START_MAXIMIZED=FALSE&amp;VAR:CALENDAR=FIVEDAY&amp;VAR:SYMBOL=572797&amp;VAR:INDEX=4"}</definedName>
    <definedName name="_14303">#REF!</definedName>
    <definedName name="_14306">#REF!</definedName>
    <definedName name="_14307">#REF!</definedName>
    <definedName name="_14312">#REF!</definedName>
    <definedName name="_14313">#REF!</definedName>
    <definedName name="_14316">#REF!</definedName>
    <definedName name="_14319">#REF!</definedName>
    <definedName name="_14322">#REF!</definedName>
    <definedName name="_14323">#REF!</definedName>
    <definedName name="_14325">#REF!</definedName>
    <definedName name="_14331">#REF!</definedName>
    <definedName name="_14334">#REF!</definedName>
    <definedName name="_14335">#REF!</definedName>
    <definedName name="_14337">#REF!</definedName>
    <definedName name="_14338">#REF!</definedName>
    <definedName name="_14341">#REF!</definedName>
    <definedName name="_14343">#REF!</definedName>
    <definedName name="_14346">#REF!</definedName>
    <definedName name="_14347">#REF!</definedName>
    <definedName name="_14351">#REF!</definedName>
    <definedName name="_14354">#REF!</definedName>
    <definedName name="_14355">#REF!</definedName>
    <definedName name="_14360">#REF!</definedName>
    <definedName name="_14361">#REF!</definedName>
    <definedName name="_14364">#REF!</definedName>
    <definedName name="_14367">#REF!</definedName>
    <definedName name="_14370">#REF!</definedName>
    <definedName name="_14371">#REF!</definedName>
    <definedName name="_14373">#REF!</definedName>
    <definedName name="_14379">#REF!</definedName>
    <definedName name="_14382">#REF!</definedName>
    <definedName name="_14383">#REF!</definedName>
    <definedName name="_14385">#REF!</definedName>
    <definedName name="_14386">#REF!</definedName>
    <definedName name="_14389">#REF!</definedName>
    <definedName name="_14391">#REF!</definedName>
    <definedName name="_14394">#REF!</definedName>
    <definedName name="_14395">#REF!</definedName>
    <definedName name="_14399">#REF!</definedName>
    <definedName name="_144__FDSAUDITLINK__" localSheetId="9">{"fdsup://directions/FAT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 localSheetId="10">{"fdsup://directions/FAT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 localSheetId="1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02">#REF!</definedName>
    <definedName name="_14403">#REF!</definedName>
    <definedName name="_14408">#REF!</definedName>
    <definedName name="_14409">#REF!</definedName>
    <definedName name="_14412">#REF!</definedName>
    <definedName name="_14415">#REF!</definedName>
    <definedName name="_14418">#REF!</definedName>
    <definedName name="_14419">#REF!</definedName>
    <definedName name="_14421">#REF!</definedName>
    <definedName name="_14427">#REF!</definedName>
    <definedName name="_14430">#REF!</definedName>
    <definedName name="_14431">#REF!</definedName>
    <definedName name="_14433">#REF!</definedName>
    <definedName name="_14434">#REF!</definedName>
    <definedName name="_14437">#REF!</definedName>
    <definedName name="_14439">#REF!</definedName>
    <definedName name="_14442">#REF!</definedName>
    <definedName name="_14443">#REF!</definedName>
    <definedName name="_14447">#REF!</definedName>
    <definedName name="_14450">#REF!</definedName>
    <definedName name="_14451">#REF!</definedName>
    <definedName name="_14456">#REF!</definedName>
    <definedName name="_14457">#REF!</definedName>
    <definedName name="_14460">#REF!</definedName>
    <definedName name="_14463">#REF!</definedName>
    <definedName name="_14466">#REF!</definedName>
    <definedName name="_14467">#REF!</definedName>
    <definedName name="_14469">#REF!</definedName>
    <definedName name="_14475">#REF!</definedName>
    <definedName name="_14478">#REF!</definedName>
    <definedName name="_14479">#REF!</definedName>
    <definedName name="_14481">#REF!</definedName>
    <definedName name="_14482">#REF!</definedName>
    <definedName name="_14485">#REF!</definedName>
    <definedName name="_14487">#REF!</definedName>
    <definedName name="_14490">#REF!</definedName>
    <definedName name="_14491">#REF!</definedName>
    <definedName name="_14495">#REF!</definedName>
    <definedName name="_14498">#REF!</definedName>
    <definedName name="_14499">#REF!</definedName>
    <definedName name="_145__FDSAUDITLINK__" localSheetId="9" hidden="1">{"fdsup://directions/FAT Viewer?action=UPDATE&amp;creator=factset&amp;DYN_ARGS=TRUE&amp;DOC_NAME=FAT:FQL_AUDITING_CLIENT_TEMPLATE.FAT&amp;display_string=Audit&amp;VAR:KEY=MBGFUDKJYT&amp;VAR:QUERY=KEZGX0RQUyhBTk4sNDAwODYsNDIyNzcsWSxSUCxFVVIsTSkgLy8gUCg0MDA4Niw0MjI3NyxZLEVVUikp&amp;WIND","OW=FIRST_POPUP&amp;HEIGHT=450&amp;WIDTH=450&amp;START_MAXIMIZED=FALSE&amp;VAR:CALENDAR=FIVEDAY&amp;VAR:SYMBOL=572797&amp;VAR:INDEX=2"}</definedName>
    <definedName name="_145__FDSAUDITLINK__" localSheetId="10" hidden="1">{"fdsup://directions/FAT Viewer?action=UPDATE&amp;creator=factset&amp;DYN_ARGS=TRUE&amp;DOC_NAME=FAT:FQL_AUDITING_CLIENT_TEMPLATE.FAT&amp;display_string=Audit&amp;VAR:KEY=MBGFUDKJYT&amp;VAR:QUERY=KEZGX0RQUyhBTk4sNDAwODYsNDIyNzcsWSxSUCxFVVIsTSkgLy8gUCg0MDA4Niw0MjI3NyxZLEVVUikp&amp;WIND","OW=FIRST_POPUP&amp;HEIGHT=450&amp;WIDTH=450&amp;START_MAXIMIZED=FALSE&amp;VAR:CALENDAR=FIVEDAY&amp;VAR:SYMBOL=572797&amp;VAR:INDEX=2"}</definedName>
    <definedName name="_145__FDSAUDITLINK__" localSheetId="11" hidden="1">{"fdsup://directions/FAT Viewer?action=UPDATE&amp;creator=factset&amp;DYN_ARGS=TRUE&amp;DOC_NAME=FAT:FQL_AUDITING_CLIENT_TEMPLATE.FAT&amp;display_string=Audit&amp;VAR:KEY=MBGFUDKJYT&amp;VAR:QUERY=KEZGX0RQUyhBTk4sNDAwODYsNDIyNzcsWSxSUCxFVVIsTSkgLy8gUCg0MDA4Niw0MjI3NyxZLEVVUikp&amp;WIND","OW=FIRST_POPUP&amp;HEIGHT=450&amp;WIDTH=450&amp;START_MAXIMIZED=FALSE&amp;VAR:CALENDAR=FIVEDAY&amp;VAR:SYMBOL=572797&amp;VAR:INDEX=2"}</definedName>
    <definedName name="_145__FDSAUDITLINK__" hidden="1">{"fdsup://directions/FAT Viewer?action=UPDATE&amp;creator=factset&amp;DYN_ARGS=TRUE&amp;DOC_NAME=FAT:FQL_AUDITING_CLIENT_TEMPLATE.FAT&amp;display_string=Audit&amp;VAR:KEY=MBGFUDKJYT&amp;VAR:QUERY=KEZGX0RQUyhBTk4sNDAwODYsNDIyNzcsWSxSUCxFVVIsTSkgLy8gUCg0MDA4Niw0MjI3NyxZLEVVUikp&amp;WIND","OW=FIRST_POPUP&amp;HEIGHT=450&amp;WIDTH=450&amp;START_MAXIMIZED=FALSE&amp;VAR:CALENDAR=FIVEDAY&amp;VAR:SYMBOL=572797&amp;VAR:INDEX=2"}</definedName>
    <definedName name="_14504">#REF!</definedName>
    <definedName name="_14505">#REF!</definedName>
    <definedName name="_14508">#REF!</definedName>
    <definedName name="_14511">#REF!</definedName>
    <definedName name="_14514">#REF!</definedName>
    <definedName name="_14515">#REF!</definedName>
    <definedName name="_14517">#REF!</definedName>
    <definedName name="_14523">#REF!</definedName>
    <definedName name="_14526">#REF!</definedName>
    <definedName name="_14527">#REF!</definedName>
    <definedName name="_14529">#REF!</definedName>
    <definedName name="_14530">#REF!</definedName>
    <definedName name="_14533">#REF!</definedName>
    <definedName name="_14535">#REF!</definedName>
    <definedName name="_14538">#REF!</definedName>
    <definedName name="_14539">#REF!</definedName>
    <definedName name="_14543">#REF!</definedName>
    <definedName name="_14546">#REF!</definedName>
    <definedName name="_14547">#REF!</definedName>
    <definedName name="_146__FDSAUDITLINK__" localSheetId="9" hidden="1">{"fdsup://directions/FAT Viewer?action=UPDATE&amp;creator=factset&amp;DYN_ARGS=TRUE&amp;DOC_NAME=FAT:FQL_AUDITING_CLIENT_TEMPLATE.FAT&amp;display_string=Audit&amp;VAR:KEY=MBGFUDKJYT&amp;VAR:QUERY=KEZGX0RQUyhBTk4sNDAwODYsNDIyNzcsWSxSUCxFVVIsTSkgLy8gUCg0MDA4Niw0MjI3NyxZLEVVUikp&amp;WIND","OW=FIRST_POPUP&amp;HEIGHT=450&amp;WIDTH=450&amp;START_MAXIMIZED=FALSE&amp;VAR:CALENDAR=FIVEDAY&amp;VAR:SYMBOL=572797&amp;VAR:INDEX=1"}</definedName>
    <definedName name="_146__FDSAUDITLINK__" localSheetId="10" hidden="1">{"fdsup://directions/FAT Viewer?action=UPDATE&amp;creator=factset&amp;DYN_ARGS=TRUE&amp;DOC_NAME=FAT:FQL_AUDITING_CLIENT_TEMPLATE.FAT&amp;display_string=Audit&amp;VAR:KEY=MBGFUDKJYT&amp;VAR:QUERY=KEZGX0RQUyhBTk4sNDAwODYsNDIyNzcsWSxSUCxFVVIsTSkgLy8gUCg0MDA4Niw0MjI3NyxZLEVVUikp&amp;WIND","OW=FIRST_POPUP&amp;HEIGHT=450&amp;WIDTH=450&amp;START_MAXIMIZED=FALSE&amp;VAR:CALENDAR=FIVEDAY&amp;VAR:SYMBOL=572797&amp;VAR:INDEX=1"}</definedName>
    <definedName name="_146__FDSAUDITLINK__" localSheetId="11" hidden="1">{"fdsup://directions/FAT Viewer?action=UPDATE&amp;creator=factset&amp;DYN_ARGS=TRUE&amp;DOC_NAME=FAT:FQL_AUDITING_CLIENT_TEMPLATE.FAT&amp;display_string=Audit&amp;VAR:KEY=MBGFUDKJYT&amp;VAR:QUERY=KEZGX0RQUyhBTk4sNDAwODYsNDIyNzcsWSxSUCxFVVIsTSkgLy8gUCg0MDA4Niw0MjI3NyxZLEVVUikp&amp;WIND","OW=FIRST_POPUP&amp;HEIGHT=450&amp;WIDTH=450&amp;START_MAXIMIZED=FALSE&amp;VAR:CALENDAR=FIVEDAY&amp;VAR:SYMBOL=572797&amp;VAR:INDEX=1"}</definedName>
    <definedName name="_146__FDSAUDITLINK__" hidden="1">{"fdsup://directions/FAT Viewer?action=UPDATE&amp;creator=factset&amp;DYN_ARGS=TRUE&amp;DOC_NAME=FAT:FQL_AUDITING_CLIENT_TEMPLATE.FAT&amp;display_string=Audit&amp;VAR:KEY=MBGFUDKJYT&amp;VAR:QUERY=KEZGX0RQUyhBTk4sNDAwODYsNDIyNzcsWSxSUCxFVVIsTSkgLy8gUCg0MDA4Niw0MjI3NyxZLEVVUikp&amp;WIND","OW=FIRST_POPUP&amp;HEIGHT=450&amp;WIDTH=450&amp;START_MAXIMIZED=FALSE&amp;VAR:CALENDAR=FIVEDAY&amp;VAR:SYMBOL=572797&amp;VAR:INDEX=1"}</definedName>
    <definedName name="_147__FDSAUDITLINK__" localSheetId="9" hidden="1">{"fdsup://directions/FAT Viewer?action=UPDATE&amp;creator=factset&amp;DYN_ARGS=TRUE&amp;DOC_NAME=FAT:FQL_AUDITING_CLIENT_TEMPLATE.FAT&amp;display_string=Audit&amp;VAR:KEY=MBGFUDKJYT&amp;VAR:QUERY=KEZGX0RQUyhBTk4sNDAwODYsNDIyNzcsWSxSUCxFVVIsTSkgLy8gUCg0MDA4Niw0MjI3NyxZLEVVUikp&amp;WIND","OW=FIRST_POPUP&amp;HEIGHT=450&amp;WIDTH=450&amp;START_MAXIMIZED=FALSE&amp;VAR:CALENDAR=FIVEDAY&amp;VAR:SYMBOL=572797&amp;VAR:INDEX=0"}</definedName>
    <definedName name="_147__FDSAUDITLINK__" localSheetId="10" hidden="1">{"fdsup://directions/FAT Viewer?action=UPDATE&amp;creator=factset&amp;DYN_ARGS=TRUE&amp;DOC_NAME=FAT:FQL_AUDITING_CLIENT_TEMPLATE.FAT&amp;display_string=Audit&amp;VAR:KEY=MBGFUDKJYT&amp;VAR:QUERY=KEZGX0RQUyhBTk4sNDAwODYsNDIyNzcsWSxSUCxFVVIsTSkgLy8gUCg0MDA4Niw0MjI3NyxZLEVVUikp&amp;WIND","OW=FIRST_POPUP&amp;HEIGHT=450&amp;WIDTH=450&amp;START_MAXIMIZED=FALSE&amp;VAR:CALENDAR=FIVEDAY&amp;VAR:SYMBOL=572797&amp;VAR:INDEX=0"}</definedName>
    <definedName name="_147__FDSAUDITLINK__" localSheetId="11" hidden="1">{"fdsup://directions/FAT Viewer?action=UPDATE&amp;creator=factset&amp;DYN_ARGS=TRUE&amp;DOC_NAME=FAT:FQL_AUDITING_CLIENT_TEMPLATE.FAT&amp;display_string=Audit&amp;VAR:KEY=MBGFUDKJYT&amp;VAR:QUERY=KEZGX0RQUyhBTk4sNDAwODYsNDIyNzcsWSxSUCxFVVIsTSkgLy8gUCg0MDA4Niw0MjI3NyxZLEVVUikp&amp;WIND","OW=FIRST_POPUP&amp;HEIGHT=450&amp;WIDTH=450&amp;START_MAXIMIZED=FALSE&amp;VAR:CALENDAR=FIVEDAY&amp;VAR:SYMBOL=572797&amp;VAR:INDEX=0"}</definedName>
    <definedName name="_147__FDSAUDITLINK__" hidden="1">{"fdsup://directions/FAT Viewer?action=UPDATE&amp;creator=factset&amp;DYN_ARGS=TRUE&amp;DOC_NAME=FAT:FQL_AUDITING_CLIENT_TEMPLATE.FAT&amp;display_string=Audit&amp;VAR:KEY=MBGFUDKJYT&amp;VAR:QUERY=KEZGX0RQUyhBTk4sNDAwODYsNDIyNzcsWSxSUCxFVVIsTSkgLy8gUCg0MDA4Niw0MjI3NyxZLEVVUikp&amp;WIND","OW=FIRST_POPUP&amp;HEIGHT=450&amp;WIDTH=450&amp;START_MAXIMIZED=FALSE&amp;VAR:CALENDAR=FIVEDAY&amp;VAR:SYMBOL=572797&amp;VAR:INDEX=0"}</definedName>
    <definedName name="_148__FDSAUDITLINK__" localSheetId="9" hidden="1">{"fdsup://directions/FAT Viewer?action=UPDATE&amp;creator=factset&amp;DYN_ARGS=TRUE&amp;DOC_NAME=FAT:FQL_AUDITING_CLIENT_TEMPLATE.FAT&amp;display_string=Audit&amp;VAR:KEY=OJCPEDAHEP&amp;VAR:QUERY=RkZfUEFZX09VVF9SQVRJTyhBTk4sKzEp&amp;WINDOW=FIRST_POPUP&amp;HEIGHT=450&amp;WIDTH=450&amp;START_MAXIMI","ZED=FALSE&amp;VAR:CALENDAR=FIVEDAY&amp;VAR:SYMBOL=572797&amp;VAR:INDEX=0"}</definedName>
    <definedName name="_148__FDSAUDITLINK__" localSheetId="10" hidden="1">{"fdsup://directions/FAT Viewer?action=UPDATE&amp;creator=factset&amp;DYN_ARGS=TRUE&amp;DOC_NAME=FAT:FQL_AUDITING_CLIENT_TEMPLATE.FAT&amp;display_string=Audit&amp;VAR:KEY=OJCPEDAHEP&amp;VAR:QUERY=RkZfUEFZX09VVF9SQVRJTyhBTk4sKzEp&amp;WINDOW=FIRST_POPUP&amp;HEIGHT=450&amp;WIDTH=450&amp;START_MAXIMI","ZED=FALSE&amp;VAR:CALENDAR=FIVEDAY&amp;VAR:SYMBOL=572797&amp;VAR:INDEX=0"}</definedName>
    <definedName name="_148__FDSAUDITLINK__" localSheetId="11" hidden="1">{"fdsup://directions/FAT Viewer?action=UPDATE&amp;creator=factset&amp;DYN_ARGS=TRUE&amp;DOC_NAME=FAT:FQL_AUDITING_CLIENT_TEMPLATE.FAT&amp;display_string=Audit&amp;VAR:KEY=OJCPEDAHEP&amp;VAR:QUERY=RkZfUEFZX09VVF9SQVRJTyhBTk4sKzEp&amp;WINDOW=FIRST_POPUP&amp;HEIGHT=450&amp;WIDTH=450&amp;START_MAXIMI","ZED=FALSE&amp;VAR:CALENDAR=FIVEDAY&amp;VAR:SYMBOL=572797&amp;VAR:INDEX=0"}</definedName>
    <definedName name="_148__FDSAUDITLINK__" hidden="1">{"fdsup://directions/FAT Viewer?action=UPDATE&amp;creator=factset&amp;DYN_ARGS=TRUE&amp;DOC_NAME=FAT:FQL_AUDITING_CLIENT_TEMPLATE.FAT&amp;display_string=Audit&amp;VAR:KEY=OJCPEDAHEP&amp;VAR:QUERY=RkZfUEFZX09VVF9SQVRJTyhBTk4sKzEp&amp;WINDOW=FIRST_POPUP&amp;HEIGHT=450&amp;WIDTH=450&amp;START_MAXIMI","ZED=FALSE&amp;VAR:CALENDAR=FIVEDAY&amp;VAR:SYMBOL=572797&amp;VAR:INDEX=0"}</definedName>
    <definedName name="_14Button_Macros_.Reset_Dates">#REF!</definedName>
    <definedName name="_15">#REF!</definedName>
    <definedName name="_15__123Graph_BCHART_3" hidden="1">#REF!</definedName>
    <definedName name="_15__FDSAUDITLINK__" localSheetId="9">{"fdsup://Directions/FactSet Auditing Viewer?action=AUDIT_VALUE&amp;DB=129&amp;ID1=30307510&amp;VALUEID=03501&amp;SDATE=2005&amp;PERIODTYPE=ANN_STD&amp;window=popup_no_bar&amp;width=385&amp;height=120&amp;START_MAXIMIZED=FALSE&amp;creator=factset&amp;display_string=Audit"}</definedName>
    <definedName name="_15__FDSAUDITLINK__" localSheetId="10">{"fdsup://Directions/FactSet Auditing Viewer?action=AUDIT_VALUE&amp;DB=129&amp;ID1=30307510&amp;VALUEID=03501&amp;SDATE=2005&amp;PERIODTYPE=ANN_STD&amp;window=popup_no_bar&amp;width=385&amp;height=120&amp;START_MAXIMIZED=FALSE&amp;creator=factset&amp;display_string=Audit"}</definedName>
    <definedName name="_15__FDSAUDITLINK__" localSheetId="11">{"fdsup://Directions/FactSet Auditing Viewer?action=AUDIT_VALUE&amp;DB=129&amp;ID1=30307510&amp;VALUEID=03501&amp;SDATE=2005&amp;PERIODTYPE=ANN_STD&amp;window=popup_no_bar&amp;width=385&amp;height=120&amp;START_MAXIMIZED=FALSE&amp;creator=factset&amp;display_string=Audit"}</definedName>
    <definedName name="_15__FDSAUDITLINK__">{"fdsup://Directions/FactSet Auditing Viewer?action=AUDIT_VALUE&amp;DB=129&amp;ID1=30307510&amp;VALUEID=03501&amp;SDATE=2005&amp;PERIODTYPE=ANN_STD&amp;window=popup_no_bar&amp;width=385&amp;height=120&amp;START_MAXIMIZED=FALSE&amp;creator=factset&amp;display_string=Audit"}</definedName>
    <definedName name="_152__FDSAUDITLINK__" localSheetId="9" hidden="1">{"fdsup://Directions/FactSet Auditing Viewer?action=AUDIT_VALUE&amp;DB=129&amp;ID1=44351020&amp;VALUEID=01001&amp;SDATE=2011&amp;PERIODTYPE=ANN_STD&amp;SCFT=3&amp;window=popup_no_bar&amp;width=385&amp;height=120&amp;START_MAXIMIZED=FALSE&amp;creator=factset&amp;display_string=Audit"}</definedName>
    <definedName name="_152__FDSAUDITLINK__" localSheetId="10" hidden="1">{"fdsup://Directions/FactSet Auditing Viewer?action=AUDIT_VALUE&amp;DB=129&amp;ID1=44351020&amp;VALUEID=01001&amp;SDATE=2011&amp;PERIODTYPE=ANN_STD&amp;SCFT=3&amp;window=popup_no_bar&amp;width=385&amp;height=120&amp;START_MAXIMIZED=FALSE&amp;creator=factset&amp;display_string=Audit"}</definedName>
    <definedName name="_152__FDSAUDITLINK__" localSheetId="11" hidden="1">{"fdsup://Directions/FactSet Auditing Viewer?action=AUDIT_VALUE&amp;DB=129&amp;ID1=44351020&amp;VALUEID=01001&amp;SDATE=2011&amp;PERIODTYPE=ANN_STD&amp;SCFT=3&amp;window=popup_no_bar&amp;width=385&amp;height=120&amp;START_MAXIMIZED=FALSE&amp;creator=factset&amp;display_string=Audit"}</definedName>
    <definedName name="_152__FDSAUDITLINK__" hidden="1">{"fdsup://Directions/FactSet Auditing Viewer?action=AUDIT_VALUE&amp;DB=129&amp;ID1=44351020&amp;VALUEID=01001&amp;SDATE=2011&amp;PERIODTYPE=ANN_STD&amp;SCFT=3&amp;window=popup_no_bar&amp;width=385&amp;height=120&amp;START_MAXIMIZED=FALSE&amp;creator=factset&amp;display_string=Audit"}</definedName>
    <definedName name="_15Button_Macros_.Reset_Dates">#REF!</definedName>
    <definedName name="_16">#REF!</definedName>
    <definedName name="_16__123Graph_BChart_45H" hidden="1">#REF!</definedName>
    <definedName name="_16__FDSAUDITLINK__" localSheetId="9">{"fdsup://Directions/FactSet Auditing Viewer?action=AUDIT_VALUE&amp;DB=129&amp;ID1=30307510&amp;VALUEID=03051&amp;SDATE=2006&amp;PERIODTYPE=ANN_STD&amp;window=popup_no_bar&amp;width=385&amp;height=120&amp;START_MAXIMIZED=FALSE&amp;creator=factset&amp;display_string=Audit"}</definedName>
    <definedName name="_16__FDSAUDITLINK__" localSheetId="10">{"fdsup://Directions/FactSet Auditing Viewer?action=AUDIT_VALUE&amp;DB=129&amp;ID1=30307510&amp;VALUEID=03051&amp;SDATE=2006&amp;PERIODTYPE=ANN_STD&amp;window=popup_no_bar&amp;width=385&amp;height=120&amp;START_MAXIMIZED=FALSE&amp;creator=factset&amp;display_string=Audit"}</definedName>
    <definedName name="_16__FDSAUDITLINK__" localSheetId="11">{"fdsup://Directions/FactSet Auditing Viewer?action=AUDIT_VALUE&amp;DB=129&amp;ID1=30307510&amp;VALUEID=03051&amp;SDATE=2006&amp;PERIODTYPE=ANN_STD&amp;window=popup_no_bar&amp;width=385&amp;height=120&amp;START_MAXIMIZED=FALSE&amp;creator=factset&amp;display_string=Audit"}</definedName>
    <definedName name="_16__FDSAUDITLINK__">{"fdsup://Directions/FactSet Auditing Viewer?action=AUDIT_VALUE&amp;DB=129&amp;ID1=30307510&amp;VALUEID=03051&amp;SDATE=2006&amp;PERIODTYPE=ANN_STD&amp;window=popup_no_bar&amp;width=385&amp;height=120&amp;START_MAXIMIZED=FALSE&amp;creator=factset&amp;display_string=Audit"}</definedName>
    <definedName name="_160__FDSAUDITLINK__" localSheetId="9">{"fdsup://directions/FAT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 localSheetId="10">{"fdsup://directions/FAT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 localSheetId="1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5__FDSAUDITLINK__" localSheetId="9" hidden="1">{"fdsup://Directions/FactSet Auditing Viewer?action=AUDIT_VALUE&amp;DB=129&amp;ID1=527343&amp;VALUEID=01001&amp;SDATE=2011&amp;PERIODTYPE=ANN_STD&amp;SCFT=3&amp;window=popup_no_bar&amp;width=385&amp;height=120&amp;START_MAXIMIZED=FALSE&amp;creator=factset&amp;display_string=Audit"}</definedName>
    <definedName name="_165__FDSAUDITLINK__" localSheetId="10" hidden="1">{"fdsup://Directions/FactSet Auditing Viewer?action=AUDIT_VALUE&amp;DB=129&amp;ID1=527343&amp;VALUEID=01001&amp;SDATE=2011&amp;PERIODTYPE=ANN_STD&amp;SCFT=3&amp;window=popup_no_bar&amp;width=385&amp;height=120&amp;START_MAXIMIZED=FALSE&amp;creator=factset&amp;display_string=Audit"}</definedName>
    <definedName name="_165__FDSAUDITLINK__" localSheetId="11" hidden="1">{"fdsup://Directions/FactSet Auditing Viewer?action=AUDIT_VALUE&amp;DB=129&amp;ID1=527343&amp;VALUEID=01001&amp;SDATE=2011&amp;PERIODTYPE=ANN_STD&amp;SCFT=3&amp;window=popup_no_bar&amp;width=385&amp;height=120&amp;START_MAXIMIZED=FALSE&amp;creator=factset&amp;display_string=Audit"}</definedName>
    <definedName name="_165__FDSAUDITLINK__" hidden="1">{"fdsup://Directions/FactSet Auditing Viewer?action=AUDIT_VALUE&amp;DB=129&amp;ID1=527343&amp;VALUEID=01001&amp;SDATE=2011&amp;PERIODTYPE=ANN_STD&amp;SCFT=3&amp;window=popup_no_bar&amp;width=385&amp;height=120&amp;START_MAXIMIZED=FALSE&amp;creator=factset&amp;display_string=Audit"}</definedName>
    <definedName name="_16Button_Macros_.Reset_Dates2">#REF!</definedName>
    <definedName name="_17">#REF!</definedName>
    <definedName name="_17__123Graph_DCHART_1" hidden="1">#REF!</definedName>
    <definedName name="_17__FDSAUDITLINK__" localSheetId="9">{"fdsup://Directions/FactSet Auditing Viewer?action=AUDIT_VALUE&amp;DB=129&amp;ID1=43707610&amp;VALUEID=03501&amp;SDATE=2009&amp;PERIODTYPE=ANN_STD&amp;window=popup_no_bar&amp;width=385&amp;height=120&amp;START_MAXIMIZED=FALSE&amp;creator=factset&amp;display_string=Audit"}</definedName>
    <definedName name="_17__FDSAUDITLINK__" localSheetId="10">{"fdsup://Directions/FactSet Auditing Viewer?action=AUDIT_VALUE&amp;DB=129&amp;ID1=43707610&amp;VALUEID=03501&amp;SDATE=2009&amp;PERIODTYPE=ANN_STD&amp;window=popup_no_bar&amp;width=385&amp;height=120&amp;START_MAXIMIZED=FALSE&amp;creator=factset&amp;display_string=Audit"}</definedName>
    <definedName name="_17__FDSAUDITLINK__" localSheetId="11">{"fdsup://Directions/FactSet Auditing Viewer?action=AUDIT_VALUE&amp;DB=129&amp;ID1=43707610&amp;VALUEID=03501&amp;SDATE=2009&amp;PERIODTYPE=ANN_STD&amp;window=popup_no_bar&amp;width=385&amp;height=120&amp;START_MAXIMIZED=FALSE&amp;creator=factset&amp;display_string=Audit"}</definedName>
    <definedName name="_17__FDSAUDITLINK__">{"fdsup://Directions/FactSet Auditing Viewer?action=AUDIT_VALUE&amp;DB=129&amp;ID1=43707610&amp;VALUEID=03501&amp;SDATE=2009&amp;PERIODTYPE=ANN_STD&amp;window=popup_no_bar&amp;width=385&amp;height=120&amp;START_MAXIMIZED=FALSE&amp;creator=factset&amp;display_string=Audit"}</definedName>
    <definedName name="_172__FDSAUDITLINK__" localSheetId="9" hidden="1">{"fdsup://directions/FAT Viewer?action=UPDATE&amp;creator=factset&amp;DYN_ARGS=TRUE&amp;DOC_NAME=FAT:FQL_AUDITING_CLIENT_TEMPLATE.FAT&amp;display_string=Audit&amp;VAR:KEY=CRAJALGHWD&amp;VAR:QUERY=RkZfREVCVChBTk5fUiwwWSwsLFJGLENOWSk=&amp;WINDOW=FIRST_POPUP&amp;HEIGHT=450&amp;WIDTH=450&amp;START_MA","XIMIZED=FALSE&amp;VAR:CALENDAR=FIVEDAY&amp;VAR:SYMBOL=98584B10&amp;VAR:INDEX=0"}</definedName>
    <definedName name="_172__FDSAUDITLINK__" localSheetId="10" hidden="1">{"fdsup://directions/FAT Viewer?action=UPDATE&amp;creator=factset&amp;DYN_ARGS=TRUE&amp;DOC_NAME=FAT:FQL_AUDITING_CLIENT_TEMPLATE.FAT&amp;display_string=Audit&amp;VAR:KEY=CRAJALGHWD&amp;VAR:QUERY=RkZfREVCVChBTk5fUiwwWSwsLFJGLENOWSk=&amp;WINDOW=FIRST_POPUP&amp;HEIGHT=450&amp;WIDTH=450&amp;START_MA","XIMIZED=FALSE&amp;VAR:CALENDAR=FIVEDAY&amp;VAR:SYMBOL=98584B10&amp;VAR:INDEX=0"}</definedName>
    <definedName name="_172__FDSAUDITLINK__" localSheetId="11" hidden="1">{"fdsup://directions/FAT Viewer?action=UPDATE&amp;creator=factset&amp;DYN_ARGS=TRUE&amp;DOC_NAME=FAT:FQL_AUDITING_CLIENT_TEMPLATE.FAT&amp;display_string=Audit&amp;VAR:KEY=CRAJALGHWD&amp;VAR:QUERY=RkZfREVCVChBTk5fUiwwWSwsLFJGLENOWSk=&amp;WINDOW=FIRST_POPUP&amp;HEIGHT=450&amp;WIDTH=450&amp;START_MA","XIMIZED=FALSE&amp;VAR:CALENDAR=FIVEDAY&amp;VAR:SYMBOL=98584B10&amp;VAR:INDEX=0"}</definedName>
    <definedName name="_172__FDSAUDITLINK__" hidden="1">{"fdsup://directions/FAT Viewer?action=UPDATE&amp;creator=factset&amp;DYN_ARGS=TRUE&amp;DOC_NAME=FAT:FQL_AUDITING_CLIENT_TEMPLATE.FAT&amp;display_string=Audit&amp;VAR:KEY=CRAJALGHWD&amp;VAR:QUERY=RkZfREVCVChBTk5fUiwwWSwsLFJGLENOWSk=&amp;WINDOW=FIRST_POPUP&amp;HEIGHT=450&amp;WIDTH=450&amp;START_MA","XIMIZED=FALSE&amp;VAR:CALENDAR=FIVEDAY&amp;VAR:SYMBOL=98584B10&amp;VAR:INDEX=0"}</definedName>
    <definedName name="_177__FDSAUDITLINK__" localSheetId="9" hidden="1">{"fdsup://directions/FAT Viewer?action=UPDATE&amp;creator=factset&amp;DYN_ARGS=TRUE&amp;DOC_NAME=FAT:FQL_AUDITING_CLIENT_TEMPLATE.FAT&amp;display_string=Audit&amp;VAR:KEY=QFWPGLOHYP&amp;VAR:QUERY=RkZfRUJJVF9PUEVSKEFOTl9SLDIwMDlZLCwsUkYsRVVSKQ==&amp;WINDOW=FIRST_POPUP&amp;HEIGHT=450&amp;WIDTH=","450&amp;START_MAXIMIZED=FALSE&amp;VAR:CALENDAR=FIVEDAY&amp;VAR:SYMBOL=572797&amp;VAR:INDEX=0"}</definedName>
    <definedName name="_177__FDSAUDITLINK__" localSheetId="10" hidden="1">{"fdsup://directions/FAT Viewer?action=UPDATE&amp;creator=factset&amp;DYN_ARGS=TRUE&amp;DOC_NAME=FAT:FQL_AUDITING_CLIENT_TEMPLATE.FAT&amp;display_string=Audit&amp;VAR:KEY=QFWPGLOHYP&amp;VAR:QUERY=RkZfRUJJVF9PUEVSKEFOTl9SLDIwMDlZLCwsUkYsRVVSKQ==&amp;WINDOW=FIRST_POPUP&amp;HEIGHT=450&amp;WIDTH=","450&amp;START_MAXIMIZED=FALSE&amp;VAR:CALENDAR=FIVEDAY&amp;VAR:SYMBOL=572797&amp;VAR:INDEX=0"}</definedName>
    <definedName name="_177__FDSAUDITLINK__" localSheetId="11" hidden="1">{"fdsup://directions/FAT Viewer?action=UPDATE&amp;creator=factset&amp;DYN_ARGS=TRUE&amp;DOC_NAME=FAT:FQL_AUDITING_CLIENT_TEMPLATE.FAT&amp;display_string=Audit&amp;VAR:KEY=QFWPGLOHYP&amp;VAR:QUERY=RkZfRUJJVF9PUEVSKEFOTl9SLDIwMDlZLCwsUkYsRVVSKQ==&amp;WINDOW=FIRST_POPUP&amp;HEIGHT=450&amp;WIDTH=","450&amp;START_MAXIMIZED=FALSE&amp;VAR:CALENDAR=FIVEDAY&amp;VAR:SYMBOL=572797&amp;VAR:INDEX=0"}</definedName>
    <definedName name="_177__FDSAUDITLINK__" hidden="1">{"fdsup://directions/FAT Viewer?action=UPDATE&amp;creator=factset&amp;DYN_ARGS=TRUE&amp;DOC_NAME=FAT:FQL_AUDITING_CLIENT_TEMPLATE.FAT&amp;display_string=Audit&amp;VAR:KEY=QFWPGLOHYP&amp;VAR:QUERY=RkZfRUJJVF9PUEVSKEFOTl9SLDIwMDlZLCwsUkYsRVVSKQ==&amp;WINDOW=FIRST_POPUP&amp;HEIGHT=450&amp;WIDTH=","450&amp;START_MAXIMIZED=FALSE&amp;VAR:CALENDAR=FIVEDAY&amp;VAR:SYMBOL=572797&amp;VAR:INDEX=0"}</definedName>
    <definedName name="_178__FDSAUDITLINK__" localSheetId="9" hidden="1">{"fdsup://Directions/FactSet Auditing Viewer?action=AUDIT_VALUE&amp;DB=129&amp;ID1=527343&amp;VALUEID=01001&amp;SDATE=2010&amp;PERIODTYPE=ANN_STD&amp;SCFT=3&amp;window=popup_no_bar&amp;width=385&amp;height=120&amp;START_MAXIMIZED=FALSE&amp;creator=factset&amp;display_string=Audit"}</definedName>
    <definedName name="_178__FDSAUDITLINK__" localSheetId="10" hidden="1">{"fdsup://Directions/FactSet Auditing Viewer?action=AUDIT_VALUE&amp;DB=129&amp;ID1=527343&amp;VALUEID=01001&amp;SDATE=2010&amp;PERIODTYPE=ANN_STD&amp;SCFT=3&amp;window=popup_no_bar&amp;width=385&amp;height=120&amp;START_MAXIMIZED=FALSE&amp;creator=factset&amp;display_string=Audit"}</definedName>
    <definedName name="_178__FDSAUDITLINK__" localSheetId="11" hidden="1">{"fdsup://Directions/FactSet Auditing Viewer?action=AUDIT_VALUE&amp;DB=129&amp;ID1=527343&amp;VALUEID=01001&amp;SDATE=2010&amp;PERIODTYPE=ANN_STD&amp;SCFT=3&amp;window=popup_no_bar&amp;width=385&amp;height=120&amp;START_MAXIMIZED=FALSE&amp;creator=factset&amp;display_string=Audit"}</definedName>
    <definedName name="_178__FDSAUDITLINK__" hidden="1">{"fdsup://Directions/FactSet Auditing Viewer?action=AUDIT_VALUE&amp;DB=129&amp;ID1=527343&amp;VALUEID=01001&amp;SDATE=2010&amp;PERIODTYPE=ANN_STD&amp;SCFT=3&amp;window=popup_no_bar&amp;width=385&amp;height=120&amp;START_MAXIMIZED=FALSE&amp;creator=factset&amp;display_string=Audit"}</definedName>
    <definedName name="_17Button_Macros_.Reset_Dates2">#REF!</definedName>
    <definedName name="_18">#REF!</definedName>
    <definedName name="_18__123Graph_LBL_ACHART_1" hidden="1">#REF!</definedName>
    <definedName name="_18__FDSAUDITLINK__" localSheetId="9">{"fdsup://Directions/FactSet Auditing Viewer?action=AUDIT_VALUE&amp;DB=129&amp;ID1=43707610&amp;VALUEID=03501&amp;SDATE=2008&amp;PERIODTYPE=ANN_STD&amp;window=popup_no_bar&amp;width=385&amp;height=120&amp;START_MAXIMIZED=FALSE&amp;creator=factset&amp;display_string=Audit"}</definedName>
    <definedName name="_18__FDSAUDITLINK__" localSheetId="10">{"fdsup://Directions/FactSet Auditing Viewer?action=AUDIT_VALUE&amp;DB=129&amp;ID1=43707610&amp;VALUEID=03501&amp;SDATE=2008&amp;PERIODTYPE=ANN_STD&amp;window=popup_no_bar&amp;width=385&amp;height=120&amp;START_MAXIMIZED=FALSE&amp;creator=factset&amp;display_string=Audit"}</definedName>
    <definedName name="_18__FDSAUDITLINK__" localSheetId="11">{"fdsup://Directions/FactSet Auditing Viewer?action=AUDIT_VALUE&amp;DB=129&amp;ID1=43707610&amp;VALUEID=03501&amp;SDATE=2008&amp;PERIODTYPE=ANN_STD&amp;window=popup_no_bar&amp;width=385&amp;height=120&amp;START_MAXIMIZED=FALSE&amp;creator=factset&amp;display_string=Audit"}</definedName>
    <definedName name="_18__FDSAUDITLINK__">{"fdsup://Directions/FactSet Auditing Viewer?action=AUDIT_VALUE&amp;DB=129&amp;ID1=43707610&amp;VALUEID=03501&amp;SDATE=2008&amp;PERIODTYPE=ANN_STD&amp;window=popup_no_bar&amp;width=385&amp;height=120&amp;START_MAXIMIZED=FALSE&amp;creator=factset&amp;display_string=Audit"}</definedName>
    <definedName name="_18Button_Macros_.Reset_Dates2">#REF!</definedName>
    <definedName name="_19">#REF!</definedName>
    <definedName name="_19__123Graph_LBL_ACHART_3" hidden="1">#REF!</definedName>
    <definedName name="_19__FDSAUDITLINK__" localSheetId="9">{"fdsup://Directions/FactSet Auditing Viewer?action=AUDIT_VALUE&amp;DB=129&amp;ID1=43707610&amp;VALUEID=03501&amp;SDATE=2007&amp;PERIODTYPE=ANN_STD&amp;window=popup_no_bar&amp;width=385&amp;height=120&amp;START_MAXIMIZED=FALSE&amp;creator=factset&amp;display_string=Audit"}</definedName>
    <definedName name="_19__FDSAUDITLINK__" localSheetId="10">{"fdsup://Directions/FactSet Auditing Viewer?action=AUDIT_VALUE&amp;DB=129&amp;ID1=43707610&amp;VALUEID=03501&amp;SDATE=2007&amp;PERIODTYPE=ANN_STD&amp;window=popup_no_bar&amp;width=385&amp;height=120&amp;START_MAXIMIZED=FALSE&amp;creator=factset&amp;display_string=Audit"}</definedName>
    <definedName name="_19__FDSAUDITLINK__" localSheetId="11">{"fdsup://Directions/FactSet Auditing Viewer?action=AUDIT_VALUE&amp;DB=129&amp;ID1=43707610&amp;VALUEID=03501&amp;SDATE=2007&amp;PERIODTYPE=ANN_STD&amp;window=popup_no_bar&amp;width=385&amp;height=120&amp;START_MAXIMIZED=FALSE&amp;creator=factset&amp;display_string=Audit"}</definedName>
    <definedName name="_19__FDSAUDITLINK__">{"fdsup://Directions/FactSet Auditing Viewer?action=AUDIT_VALUE&amp;DB=129&amp;ID1=43707610&amp;VALUEID=03501&amp;SDATE=2007&amp;PERIODTYPE=ANN_STD&amp;window=popup_no_bar&amp;width=385&amp;height=120&amp;START_MAXIMIZED=FALSE&amp;creator=factset&amp;display_string=Audit"}</definedName>
    <definedName name="_19Button_Macros_.Reset_Dates3">#REF!</definedName>
    <definedName name="_1Button_Macros_.ADurationsView">#REF!</definedName>
    <definedName name="_1C">#REF!</definedName>
    <definedName name="_1STFL">#REF!</definedName>
    <definedName name="_2">#REF!</definedName>
    <definedName name="_2__123Graph_ACHART_2" hidden="1">#REF!</definedName>
    <definedName name="_2__123Graph_BChart_1A" hidden="1">#REF!</definedName>
    <definedName name="_2__FDSAUDITLINK__" localSheetId="9">{"fdsup://Directions/FactSet Auditing Viewer?action=AUDIT_VALUE&amp;DB=129&amp;ID1=22160K10&amp;VALUEID=03051&amp;SDATE=2009&amp;PERIODTYPE=ANN_STD&amp;window=popup_no_bar&amp;width=385&amp;height=120&amp;START_MAXIMIZED=FALSE&amp;creator=factset&amp;display_string=Audit"}</definedName>
    <definedName name="_2__FDSAUDITLINK__" localSheetId="10">{"fdsup://Directions/FactSet Auditing Viewer?action=AUDIT_VALUE&amp;DB=129&amp;ID1=22160K10&amp;VALUEID=03051&amp;SDATE=2009&amp;PERIODTYPE=ANN_STD&amp;window=popup_no_bar&amp;width=385&amp;height=120&amp;START_MAXIMIZED=FALSE&amp;creator=factset&amp;display_string=Audit"}</definedName>
    <definedName name="_2__FDSAUDITLINK__" localSheetId="11">{"fdsup://Directions/FactSet Auditing Viewer?action=AUDIT_VALUE&amp;DB=129&amp;ID1=22160K10&amp;VALUEID=03051&amp;SDATE=2009&amp;PERIODTYPE=ANN_STD&amp;window=popup_no_bar&amp;width=385&amp;height=120&amp;START_MAXIMIZED=FALSE&amp;creator=factset&amp;display_string=Audit"}</definedName>
    <definedName name="_2__FDSAUDITLINK__">{"fdsup://Directions/FactSet Auditing Viewer?action=AUDIT_VALUE&amp;DB=129&amp;ID1=22160K10&amp;VALUEID=03051&amp;SDATE=2009&amp;PERIODTYPE=ANN_STD&amp;window=popup_no_bar&amp;width=385&amp;height=120&amp;START_MAXIMIZED=FALSE&amp;creator=factset&amp;display_string=Audit"}</definedName>
    <definedName name="_20">#REF!</definedName>
    <definedName name="_20__123Graph_LBL_DCHART_1" hidden="1">#REF!</definedName>
    <definedName name="_20__FDSAUDITLINK__" localSheetId="9">{"fdsup://Directions/FactSet Auditing Viewer?action=AUDIT_VALUE&amp;DB=129&amp;ID1=43707610&amp;VALUEID=03501&amp;SDATE=2006&amp;PERIODTYPE=ANN_STD&amp;window=popup_no_bar&amp;width=385&amp;height=120&amp;START_MAXIMIZED=FALSE&amp;creator=factset&amp;display_string=Audit"}</definedName>
    <definedName name="_20__FDSAUDITLINK__" localSheetId="10">{"fdsup://Directions/FactSet Auditing Viewer?action=AUDIT_VALUE&amp;DB=129&amp;ID1=43707610&amp;VALUEID=03501&amp;SDATE=2006&amp;PERIODTYPE=ANN_STD&amp;window=popup_no_bar&amp;width=385&amp;height=120&amp;START_MAXIMIZED=FALSE&amp;creator=factset&amp;display_string=Audit"}</definedName>
    <definedName name="_20__FDSAUDITLINK__" localSheetId="11">{"fdsup://Directions/FactSet Auditing Viewer?action=AUDIT_VALUE&amp;DB=129&amp;ID1=43707610&amp;VALUEID=03501&amp;SDATE=2006&amp;PERIODTYPE=ANN_STD&amp;window=popup_no_bar&amp;width=385&amp;height=120&amp;START_MAXIMIZED=FALSE&amp;creator=factset&amp;display_string=Audit"}</definedName>
    <definedName name="_20__FDSAUDITLINK__">{"fdsup://Directions/FactSet Auditing Viewer?action=AUDIT_VALUE&amp;DB=129&amp;ID1=43707610&amp;VALUEID=03501&amp;SDATE=2006&amp;PERIODTYPE=ANN_STD&amp;window=popup_no_bar&amp;width=385&amp;height=120&amp;START_MAXIMIZED=FALSE&amp;creator=factset&amp;display_string=Audit"}</definedName>
    <definedName name="_2000_Ind_Pers">#REF!</definedName>
    <definedName name="_202__FDSAUDITLINK__" localSheetId="9" hidden="1">{"fdsup://directions/FAT Viewer?action=UPDATE&amp;creator=factset&amp;DYN_ARGS=TRUE&amp;DOC_NAME=FAT:FQL_AUDITING_CLIENT_TEMPLATE.FAT&amp;display_string=Audit&amp;VAR:KEY=FKRWBWPYJQ&amp;VAR:QUERY=RkZfSExUSF9GVU5ERURfU1RBVFVTKEFOTiw0MDk1NSwtMTBBWSxXLCxFVVIp&amp;WINDOW=FIRST_POPUP&amp;HEIGH","T=450&amp;WIDTH=450&amp;START_MAXIMIZED=FALSE&amp;VAR:CALENDAR=FIVEDAY&amp;VAR:SYMBOL=572797&amp;VAR:INDEX=0"}</definedName>
    <definedName name="_202__FDSAUDITLINK__" localSheetId="10" hidden="1">{"fdsup://directions/FAT Viewer?action=UPDATE&amp;creator=factset&amp;DYN_ARGS=TRUE&amp;DOC_NAME=FAT:FQL_AUDITING_CLIENT_TEMPLATE.FAT&amp;display_string=Audit&amp;VAR:KEY=FKRWBWPYJQ&amp;VAR:QUERY=RkZfSExUSF9GVU5ERURfU1RBVFVTKEFOTiw0MDk1NSwtMTBBWSxXLCxFVVIp&amp;WINDOW=FIRST_POPUP&amp;HEIGH","T=450&amp;WIDTH=450&amp;START_MAXIMIZED=FALSE&amp;VAR:CALENDAR=FIVEDAY&amp;VAR:SYMBOL=572797&amp;VAR:INDEX=0"}</definedName>
    <definedName name="_202__FDSAUDITLINK__" localSheetId="11" hidden="1">{"fdsup://directions/FAT Viewer?action=UPDATE&amp;creator=factset&amp;DYN_ARGS=TRUE&amp;DOC_NAME=FAT:FQL_AUDITING_CLIENT_TEMPLATE.FAT&amp;display_string=Audit&amp;VAR:KEY=FKRWBWPYJQ&amp;VAR:QUERY=RkZfSExUSF9GVU5ERURfU1RBVFVTKEFOTiw0MDk1NSwtMTBBWSxXLCxFVVIp&amp;WINDOW=FIRST_POPUP&amp;HEIGH","T=450&amp;WIDTH=450&amp;START_MAXIMIZED=FALSE&amp;VAR:CALENDAR=FIVEDAY&amp;VAR:SYMBOL=572797&amp;VAR:INDEX=0"}</definedName>
    <definedName name="_202__FDSAUDITLINK__" hidden="1">{"fdsup://directions/FAT Viewer?action=UPDATE&amp;creator=factset&amp;DYN_ARGS=TRUE&amp;DOC_NAME=FAT:FQL_AUDITING_CLIENT_TEMPLATE.FAT&amp;display_string=Audit&amp;VAR:KEY=FKRWBWPYJQ&amp;VAR:QUERY=RkZfSExUSF9GVU5ERURfU1RBVFVTKEFOTiw0MDk1NSwtMTBBWSxXLCxFVVIp&amp;WINDOW=FIRST_POPUP&amp;HEIGH","T=450&amp;WIDTH=450&amp;START_MAXIMIZED=FALSE&amp;VAR:CALENDAR=FIVEDAY&amp;VAR:SYMBOL=572797&amp;VAR:INDEX=0"}</definedName>
    <definedName name="_203__FDSAUDITLINK__" localSheetId="9" hidden="1">{"fdsup://directions/FAT Viewer?action=UPDATE&amp;creator=factset&amp;DYN_ARGS=TRUE&amp;DOC_NAME=FAT:FQL_AUDITING_CLIENT_TEMPLATE.FAT&amp;display_string=Audit&amp;VAR:KEY=FKRWBWPYJQ&amp;VAR:QUERY=RkZfSExUSF9GVU5ERURfU1RBVFVTKEFOTiw0MDk1NSwtMTBBWSxXLCxFVVIp&amp;WINDOW=FIRST_POPUP&amp;HEIGH","T=450&amp;WIDTH=450&amp;START_MAXIMIZED=FALSE&amp;VAR:CALENDAR=FIVEDAY&amp;VAR:SYMBOL=572797&amp;VAR:INDEX=521"}</definedName>
    <definedName name="_203__FDSAUDITLINK__" localSheetId="10" hidden="1">{"fdsup://directions/FAT Viewer?action=UPDATE&amp;creator=factset&amp;DYN_ARGS=TRUE&amp;DOC_NAME=FAT:FQL_AUDITING_CLIENT_TEMPLATE.FAT&amp;display_string=Audit&amp;VAR:KEY=FKRWBWPYJQ&amp;VAR:QUERY=RkZfSExUSF9GVU5ERURfU1RBVFVTKEFOTiw0MDk1NSwtMTBBWSxXLCxFVVIp&amp;WINDOW=FIRST_POPUP&amp;HEIGH","T=450&amp;WIDTH=450&amp;START_MAXIMIZED=FALSE&amp;VAR:CALENDAR=FIVEDAY&amp;VAR:SYMBOL=572797&amp;VAR:INDEX=521"}</definedName>
    <definedName name="_203__FDSAUDITLINK__" localSheetId="11" hidden="1">{"fdsup://directions/FAT Viewer?action=UPDATE&amp;creator=factset&amp;DYN_ARGS=TRUE&amp;DOC_NAME=FAT:FQL_AUDITING_CLIENT_TEMPLATE.FAT&amp;display_string=Audit&amp;VAR:KEY=FKRWBWPYJQ&amp;VAR:QUERY=RkZfSExUSF9GVU5ERURfU1RBVFVTKEFOTiw0MDk1NSwtMTBBWSxXLCxFVVIp&amp;WINDOW=FIRST_POPUP&amp;HEIGH","T=450&amp;WIDTH=450&amp;START_MAXIMIZED=FALSE&amp;VAR:CALENDAR=FIVEDAY&amp;VAR:SYMBOL=572797&amp;VAR:INDEX=521"}</definedName>
    <definedName name="_203__FDSAUDITLINK__" hidden="1">{"fdsup://directions/FAT Viewer?action=UPDATE&amp;creator=factset&amp;DYN_ARGS=TRUE&amp;DOC_NAME=FAT:FQL_AUDITING_CLIENT_TEMPLATE.FAT&amp;display_string=Audit&amp;VAR:KEY=FKRWBWPYJQ&amp;VAR:QUERY=RkZfSExUSF9GVU5ERURfU1RBVFVTKEFOTiw0MDk1NSwtMTBBWSxXLCxFVVIp&amp;WINDOW=FIRST_POPUP&amp;HEIGH","T=450&amp;WIDTH=450&amp;START_MAXIMIZED=FALSE&amp;VAR:CALENDAR=FIVEDAY&amp;VAR:SYMBOL=572797&amp;VAR:INDEX=521"}</definedName>
    <definedName name="_205__FDSAUDITLINK__" localSheetId="9" hidden="1">{"fdsup://directions/FAT Viewer?action=UPDATE&amp;creator=factset&amp;DYN_ARGS=TRUE&amp;DOC_NAME=FAT:FQL_AUDITING_CLIENT_TEMPLATE.FAT&amp;display_string=Audit&amp;VAR:KEY=FKRWBWPYJQ&amp;VAR:QUERY=RkZfSExUSF9GVU5ERURfU1RBVFVTKEFOTiw0MDk1NSwtMTBBWSxXLCxFVVIp&amp;WINDOW=FIRST_POPUP&amp;HEIGH","T=450&amp;WIDTH=450&amp;START_MAXIMIZED=FALSE&amp;VAR:CALENDAR=FIVEDAY&amp;VAR:SYMBOL=572797&amp;VAR:INDEX=519"}</definedName>
    <definedName name="_205__FDSAUDITLINK__" localSheetId="10" hidden="1">{"fdsup://directions/FAT Viewer?action=UPDATE&amp;creator=factset&amp;DYN_ARGS=TRUE&amp;DOC_NAME=FAT:FQL_AUDITING_CLIENT_TEMPLATE.FAT&amp;display_string=Audit&amp;VAR:KEY=FKRWBWPYJQ&amp;VAR:QUERY=RkZfSExUSF9GVU5ERURfU1RBVFVTKEFOTiw0MDk1NSwtMTBBWSxXLCxFVVIp&amp;WINDOW=FIRST_POPUP&amp;HEIGH","T=450&amp;WIDTH=450&amp;START_MAXIMIZED=FALSE&amp;VAR:CALENDAR=FIVEDAY&amp;VAR:SYMBOL=572797&amp;VAR:INDEX=519"}</definedName>
    <definedName name="_205__FDSAUDITLINK__" localSheetId="11" hidden="1">{"fdsup://directions/FAT Viewer?action=UPDATE&amp;creator=factset&amp;DYN_ARGS=TRUE&amp;DOC_NAME=FAT:FQL_AUDITING_CLIENT_TEMPLATE.FAT&amp;display_string=Audit&amp;VAR:KEY=FKRWBWPYJQ&amp;VAR:QUERY=RkZfSExUSF9GVU5ERURfU1RBVFVTKEFOTiw0MDk1NSwtMTBBWSxXLCxFVVIp&amp;WINDOW=FIRST_POPUP&amp;HEIGH","T=450&amp;WIDTH=450&amp;START_MAXIMIZED=FALSE&amp;VAR:CALENDAR=FIVEDAY&amp;VAR:SYMBOL=572797&amp;VAR:INDEX=519"}</definedName>
    <definedName name="_205__FDSAUDITLINK__" hidden="1">{"fdsup://directions/FAT Viewer?action=UPDATE&amp;creator=factset&amp;DYN_ARGS=TRUE&amp;DOC_NAME=FAT:FQL_AUDITING_CLIENT_TEMPLATE.FAT&amp;display_string=Audit&amp;VAR:KEY=FKRWBWPYJQ&amp;VAR:QUERY=RkZfSExUSF9GVU5ERURfU1RBVFVTKEFOTiw0MDk1NSwtMTBBWSxXLCxFVVIp&amp;WINDOW=FIRST_POPUP&amp;HEIGH","T=450&amp;WIDTH=450&amp;START_MAXIMIZED=FALSE&amp;VAR:CALENDAR=FIVEDAY&amp;VAR:SYMBOL=572797&amp;VAR:INDEX=519"}</definedName>
    <definedName name="_206__FDSAUDITLINK__" localSheetId="9">{"fdsup://directions/FAT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 localSheetId="10">{"fdsup://directions/FAT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 localSheetId="1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7__FDSAUDITLINK__" localSheetId="9" hidden="1">{"fdsup://directions/FAT Viewer?action=UPDATE&amp;creator=factset&amp;DYN_ARGS=TRUE&amp;DOC_NAME=FAT:FQL_AUDITING_CLIENT_TEMPLATE.FAT&amp;display_string=Audit&amp;VAR:KEY=KNSZKTUDGZ&amp;VAR:QUERY=RkZfRUJJVF9PUEVSKEFOTl9SLC0xWSwsLFJGLENOWSk=&amp;WINDOW=FIRST_POPUP&amp;HEIGHT=450&amp;WIDTH=450&amp;","START_MAXIMIZED=FALSE&amp;VAR:CALENDAR=FIVEDAY&amp;VAR:SYMBOL=98584B10&amp;VAR:INDEX=0"}</definedName>
    <definedName name="_207__FDSAUDITLINK__" localSheetId="10" hidden="1">{"fdsup://directions/FAT Viewer?action=UPDATE&amp;creator=factset&amp;DYN_ARGS=TRUE&amp;DOC_NAME=FAT:FQL_AUDITING_CLIENT_TEMPLATE.FAT&amp;display_string=Audit&amp;VAR:KEY=KNSZKTUDGZ&amp;VAR:QUERY=RkZfRUJJVF9PUEVSKEFOTl9SLC0xWSwsLFJGLENOWSk=&amp;WINDOW=FIRST_POPUP&amp;HEIGHT=450&amp;WIDTH=450&amp;","START_MAXIMIZED=FALSE&amp;VAR:CALENDAR=FIVEDAY&amp;VAR:SYMBOL=98584B10&amp;VAR:INDEX=0"}</definedName>
    <definedName name="_207__FDSAUDITLINK__" localSheetId="11" hidden="1">{"fdsup://directions/FAT Viewer?action=UPDATE&amp;creator=factset&amp;DYN_ARGS=TRUE&amp;DOC_NAME=FAT:FQL_AUDITING_CLIENT_TEMPLATE.FAT&amp;display_string=Audit&amp;VAR:KEY=KNSZKTUDGZ&amp;VAR:QUERY=RkZfRUJJVF9PUEVSKEFOTl9SLC0xWSwsLFJGLENOWSk=&amp;WINDOW=FIRST_POPUP&amp;HEIGHT=450&amp;WIDTH=450&amp;","START_MAXIMIZED=FALSE&amp;VAR:CALENDAR=FIVEDAY&amp;VAR:SYMBOL=98584B10&amp;VAR:INDEX=0"}</definedName>
    <definedName name="_207__FDSAUDITLINK__" hidden="1">{"fdsup://directions/FAT Viewer?action=UPDATE&amp;creator=factset&amp;DYN_ARGS=TRUE&amp;DOC_NAME=FAT:FQL_AUDITING_CLIENT_TEMPLATE.FAT&amp;display_string=Audit&amp;VAR:KEY=KNSZKTUDGZ&amp;VAR:QUERY=RkZfRUJJVF9PUEVSKEFOTl9SLC0xWSwsLFJGLENOWSk=&amp;WINDOW=FIRST_POPUP&amp;HEIGHT=450&amp;WIDTH=450&amp;","START_MAXIMIZED=FALSE&amp;VAR:CALENDAR=FIVEDAY&amp;VAR:SYMBOL=98584B10&amp;VAR:INDEX=0"}</definedName>
    <definedName name="_20Button_Macros_.Reset_Dates3">#REF!</definedName>
    <definedName name="_21">#REF!</definedName>
    <definedName name="_21__123Graph_XChart_2N" hidden="1">#REF!</definedName>
    <definedName name="_21__FDSAUDITLINK__" localSheetId="9">{"fdsup://Directions/FactSet Auditing Viewer?action=AUDIT_VALUE&amp;DB=129&amp;ID1=43707610&amp;VALUEID=03501&amp;SDATE=2005&amp;PERIODTYPE=ANN_STD&amp;window=popup_no_bar&amp;width=385&amp;height=120&amp;START_MAXIMIZED=FALSE&amp;creator=factset&amp;display_string=Audit"}</definedName>
    <definedName name="_21__FDSAUDITLINK__" localSheetId="10">{"fdsup://Directions/FactSet Auditing Viewer?action=AUDIT_VALUE&amp;DB=129&amp;ID1=43707610&amp;VALUEID=03501&amp;SDATE=2005&amp;PERIODTYPE=ANN_STD&amp;window=popup_no_bar&amp;width=385&amp;height=120&amp;START_MAXIMIZED=FALSE&amp;creator=factset&amp;display_string=Audit"}</definedName>
    <definedName name="_21__FDSAUDITLINK__" localSheetId="11">{"fdsup://Directions/FactSet Auditing Viewer?action=AUDIT_VALUE&amp;DB=129&amp;ID1=43707610&amp;VALUEID=03501&amp;SDATE=2005&amp;PERIODTYPE=ANN_STD&amp;window=popup_no_bar&amp;width=385&amp;height=120&amp;START_MAXIMIZED=FALSE&amp;creator=factset&amp;display_string=Audit"}</definedName>
    <definedName name="_21__FDSAUDITLINK__">{"fdsup://Directions/FactSet Auditing Viewer?action=AUDIT_VALUE&amp;DB=129&amp;ID1=43707610&amp;VALUEID=03501&amp;SDATE=2005&amp;PERIODTYPE=ANN_STD&amp;window=popup_no_bar&amp;width=385&amp;height=120&amp;START_MAXIMIZED=FALSE&amp;creator=factset&amp;display_string=Audit"}</definedName>
    <definedName name="_214__FDSAUDITLINK__" localSheetId="9" hidden="1">{"fdsup://Directions/FactSet Auditing Viewer?action=AUDIT_VALUE&amp;DB=129&amp;ID1=572797&amp;VALUEID=01001&amp;SDATE=2010&amp;PERIODTYPE=ANNR_STD&amp;SCFT=3&amp;window=popup_no_bar&amp;width=385&amp;height=120&amp;START_MAXIMIZED=FALSE&amp;creator=factset&amp;display_string=Audit"}</definedName>
    <definedName name="_214__FDSAUDITLINK__" localSheetId="10" hidden="1">{"fdsup://Directions/FactSet Auditing Viewer?action=AUDIT_VALUE&amp;DB=129&amp;ID1=572797&amp;VALUEID=01001&amp;SDATE=2010&amp;PERIODTYPE=ANNR_STD&amp;SCFT=3&amp;window=popup_no_bar&amp;width=385&amp;height=120&amp;START_MAXIMIZED=FALSE&amp;creator=factset&amp;display_string=Audit"}</definedName>
    <definedName name="_214__FDSAUDITLINK__" localSheetId="11" hidden="1">{"fdsup://Directions/FactSet Auditing Viewer?action=AUDIT_VALUE&amp;DB=129&amp;ID1=572797&amp;VALUEID=01001&amp;SDATE=2010&amp;PERIODTYPE=ANNR_STD&amp;SCFT=3&amp;window=popup_no_bar&amp;width=385&amp;height=120&amp;START_MAXIMIZED=FALSE&amp;creator=factset&amp;display_string=Audit"}</definedName>
    <definedName name="_214__FDSAUDITLINK__" hidden="1">{"fdsup://Directions/FactSet Auditing Viewer?action=AUDIT_VALUE&amp;DB=129&amp;ID1=572797&amp;VALUEID=01001&amp;SDATE=2010&amp;PERIODTYPE=ANNR_STD&amp;SCFT=3&amp;window=popup_no_bar&amp;width=385&amp;height=120&amp;START_MAXIMIZED=FALSE&amp;creator=factset&amp;display_string=Audit"}</definedName>
    <definedName name="_219__FDSAUDITLINK__" localSheetId="9" hidden="1">{"fdsup://directions/FAT Viewer?action=UPDATE&amp;creator=factset&amp;DYN_ARGS=TRUE&amp;DOC_NAME=FAT:FQL_AUDITING_CLIENT_TEMPLATE.FAT&amp;display_string=Audit&amp;VAR:KEY=ITYHWJYFGX&amp;VAR:QUERY=RkZfREVCVChBTk5fUiwtMVksLCxSRixDTlkp&amp;WINDOW=FIRST_POPUP&amp;HEIGHT=450&amp;WIDTH=450&amp;START_MA","XIMIZED=FALSE&amp;VAR:CALENDAR=FIVEDAY&amp;VAR:SYMBOL=98584B10&amp;VAR:INDEX=0"}</definedName>
    <definedName name="_219__FDSAUDITLINK__" localSheetId="10" hidden="1">{"fdsup://directions/FAT Viewer?action=UPDATE&amp;creator=factset&amp;DYN_ARGS=TRUE&amp;DOC_NAME=FAT:FQL_AUDITING_CLIENT_TEMPLATE.FAT&amp;display_string=Audit&amp;VAR:KEY=ITYHWJYFGX&amp;VAR:QUERY=RkZfREVCVChBTk5fUiwtMVksLCxSRixDTlkp&amp;WINDOW=FIRST_POPUP&amp;HEIGHT=450&amp;WIDTH=450&amp;START_MA","XIMIZED=FALSE&amp;VAR:CALENDAR=FIVEDAY&amp;VAR:SYMBOL=98584B10&amp;VAR:INDEX=0"}</definedName>
    <definedName name="_219__FDSAUDITLINK__" localSheetId="11" hidden="1">{"fdsup://directions/FAT Viewer?action=UPDATE&amp;creator=factset&amp;DYN_ARGS=TRUE&amp;DOC_NAME=FAT:FQL_AUDITING_CLIENT_TEMPLATE.FAT&amp;display_string=Audit&amp;VAR:KEY=ITYHWJYFGX&amp;VAR:QUERY=RkZfREVCVChBTk5fUiwtMVksLCxSRixDTlkp&amp;WINDOW=FIRST_POPUP&amp;HEIGHT=450&amp;WIDTH=450&amp;START_MA","XIMIZED=FALSE&amp;VAR:CALENDAR=FIVEDAY&amp;VAR:SYMBOL=98584B10&amp;VAR:INDEX=0"}</definedName>
    <definedName name="_219__FDSAUDITLINK__" hidden="1">{"fdsup://directions/FAT Viewer?action=UPDATE&amp;creator=factset&amp;DYN_ARGS=TRUE&amp;DOC_NAME=FAT:FQL_AUDITING_CLIENT_TEMPLATE.FAT&amp;display_string=Audit&amp;VAR:KEY=ITYHWJYFGX&amp;VAR:QUERY=RkZfREVCVChBTk5fUiwtMVksLCxSRixDTlkp&amp;WINDOW=FIRST_POPUP&amp;HEIGHT=450&amp;WIDTH=450&amp;START_MA","XIMIZED=FALSE&amp;VAR:CALENDAR=FIVEDAY&amp;VAR:SYMBOL=98584B10&amp;VAR:INDEX=0"}</definedName>
    <definedName name="_21Button_Macros_.Reset_Dates3">#REF!</definedName>
    <definedName name="_22">#REF!</definedName>
    <definedName name="_22__123Graph_XChart_3N" hidden="1">#REF!</definedName>
    <definedName name="_22__FDSAUDITLINK__" localSheetId="9">{"fdsup://Directions/FactSet Auditing Viewer?action=AUDIT_VALUE&amp;DB=129&amp;ID1=43707610&amp;VALUEID=03051&amp;SDATE=2008&amp;PERIODTYPE=ANN_STD&amp;window=popup_no_bar&amp;width=385&amp;height=120&amp;START_MAXIMIZED=FALSE&amp;creator=factset&amp;display_string=Audit"}</definedName>
    <definedName name="_22__FDSAUDITLINK__" localSheetId="10">{"fdsup://Directions/FactSet Auditing Viewer?action=AUDIT_VALUE&amp;DB=129&amp;ID1=43707610&amp;VALUEID=03051&amp;SDATE=2008&amp;PERIODTYPE=ANN_STD&amp;window=popup_no_bar&amp;width=385&amp;height=120&amp;START_MAXIMIZED=FALSE&amp;creator=factset&amp;display_string=Audit"}</definedName>
    <definedName name="_22__FDSAUDITLINK__" localSheetId="11">{"fdsup://Directions/FactSet Auditing Viewer?action=AUDIT_VALUE&amp;DB=129&amp;ID1=43707610&amp;VALUEID=03051&amp;SDATE=2008&amp;PERIODTYPE=ANN_STD&amp;window=popup_no_bar&amp;width=385&amp;height=120&amp;START_MAXIMIZED=FALSE&amp;creator=factset&amp;display_string=Audit"}</definedName>
    <definedName name="_22__FDSAUDITLINK__">{"fdsup://Directions/FactSet Auditing Viewer?action=AUDIT_VALUE&amp;DB=129&amp;ID1=43707610&amp;VALUEID=03051&amp;SDATE=2008&amp;PERIODTYPE=ANN_STD&amp;window=popup_no_bar&amp;width=385&amp;height=120&amp;START_MAXIMIZED=FALSE&amp;creator=factset&amp;display_string=Audit"}</definedName>
    <definedName name="_22Button_Macros_.Reset_Dates5">#REF!</definedName>
    <definedName name="_23">#REF!</definedName>
    <definedName name="_23__FDSAUDITLINK__" localSheetId="9">{"fdsup://Directions/FactSet Auditing Viewer?action=AUDIT_VALUE&amp;DB=129&amp;ID1=43707610&amp;VALUEID=03051&amp;SDATE=2007&amp;PERIODTYPE=ANN_STD&amp;window=popup_no_bar&amp;width=385&amp;height=120&amp;START_MAXIMIZED=FALSE&amp;creator=factset&amp;display_string=Audit"}</definedName>
    <definedName name="_23__FDSAUDITLINK__" localSheetId="10">{"fdsup://Directions/FactSet Auditing Viewer?action=AUDIT_VALUE&amp;DB=129&amp;ID1=43707610&amp;VALUEID=03051&amp;SDATE=2007&amp;PERIODTYPE=ANN_STD&amp;window=popup_no_bar&amp;width=385&amp;height=120&amp;START_MAXIMIZED=FALSE&amp;creator=factset&amp;display_string=Audit"}</definedName>
    <definedName name="_23__FDSAUDITLINK__" localSheetId="11">{"fdsup://Directions/FactSet Auditing Viewer?action=AUDIT_VALUE&amp;DB=129&amp;ID1=43707610&amp;VALUEID=03051&amp;SDATE=2007&amp;PERIODTYPE=ANN_STD&amp;window=popup_no_bar&amp;width=385&amp;height=120&amp;START_MAXIMIZED=FALSE&amp;creator=factset&amp;display_string=Audit"}</definedName>
    <definedName name="_23__FDSAUDITLINK__">{"fdsup://Directions/FactSet Auditing Viewer?action=AUDIT_VALUE&amp;DB=129&amp;ID1=43707610&amp;VALUEID=03051&amp;SDATE=2007&amp;PERIODTYPE=ANN_STD&amp;window=popup_no_bar&amp;width=385&amp;height=120&amp;START_MAXIMIZED=FALSE&amp;creator=factset&amp;display_string=Audit"}</definedName>
    <definedName name="_231__FDSAUDITLINK__" localSheetId="9" hidden="1">{"fdsup://directions/FAT Viewer?action=UPDATE&amp;creator=factset&amp;DYN_ARGS=TRUE&amp;DOC_NAME=FAT:FQL_AUDITING_CLIENT_TEMPLATE.FAT&amp;display_string=Audit&amp;VAR:KEY=OBABEVOVKZ&amp;VAR:QUERY=RkZfREVCVChBTk5fUiwtMlksLCxSRixDTlkp&amp;WINDOW=FIRST_POPUP&amp;HEIGHT=450&amp;WIDTH=450&amp;START_MA","XIMIZED=FALSE&amp;VAR:CALENDAR=FIVEDAY&amp;VAR:SYMBOL=98584B10&amp;VAR:INDEX=0"}</definedName>
    <definedName name="_231__FDSAUDITLINK__" localSheetId="10" hidden="1">{"fdsup://directions/FAT Viewer?action=UPDATE&amp;creator=factset&amp;DYN_ARGS=TRUE&amp;DOC_NAME=FAT:FQL_AUDITING_CLIENT_TEMPLATE.FAT&amp;display_string=Audit&amp;VAR:KEY=OBABEVOVKZ&amp;VAR:QUERY=RkZfREVCVChBTk5fUiwtMlksLCxSRixDTlkp&amp;WINDOW=FIRST_POPUP&amp;HEIGHT=450&amp;WIDTH=450&amp;START_MA","XIMIZED=FALSE&amp;VAR:CALENDAR=FIVEDAY&amp;VAR:SYMBOL=98584B10&amp;VAR:INDEX=0"}</definedName>
    <definedName name="_231__FDSAUDITLINK__" localSheetId="11" hidden="1">{"fdsup://directions/FAT Viewer?action=UPDATE&amp;creator=factset&amp;DYN_ARGS=TRUE&amp;DOC_NAME=FAT:FQL_AUDITING_CLIENT_TEMPLATE.FAT&amp;display_string=Audit&amp;VAR:KEY=OBABEVOVKZ&amp;VAR:QUERY=RkZfREVCVChBTk5fUiwtMlksLCxSRixDTlkp&amp;WINDOW=FIRST_POPUP&amp;HEIGHT=450&amp;WIDTH=450&amp;START_MA","XIMIZED=FALSE&amp;VAR:CALENDAR=FIVEDAY&amp;VAR:SYMBOL=98584B10&amp;VAR:INDEX=0"}</definedName>
    <definedName name="_231__FDSAUDITLINK__" hidden="1">{"fdsup://directions/FAT Viewer?action=UPDATE&amp;creator=factset&amp;DYN_ARGS=TRUE&amp;DOC_NAME=FAT:FQL_AUDITING_CLIENT_TEMPLATE.FAT&amp;display_string=Audit&amp;VAR:KEY=OBABEVOVKZ&amp;VAR:QUERY=RkZfREVCVChBTk5fUiwtMlksLCxSRixDTlkp&amp;WINDOW=FIRST_POPUP&amp;HEIGHT=450&amp;WIDTH=450&amp;START_MA","XIMIZED=FALSE&amp;VAR:CALENDAR=FIVEDAY&amp;VAR:SYMBOL=98584B10&amp;VAR:INDEX=0"}</definedName>
    <definedName name="_236__FDSAUDITLINK__" localSheetId="9" hidden="1">{"fdsup://directions/FAT Viewer?action=UPDATE&amp;creator=factset&amp;DYN_ARGS=TRUE&amp;DOC_NAME=FAT:FQL_AUDITING_CLIENT_TEMPLATE.FAT&amp;display_string=Audit&amp;VAR:KEY=EJIFYRULAR&amp;VAR:QUERY=RkZfRUJJVF9PUEVSKEFOTl9SLDIwMTBZLCwsUkYsRVVSKQ==&amp;WINDOW=FIRST_POPUP&amp;HEIGHT=450&amp;WIDTH=","450&amp;START_MAXIMIZED=FALSE&amp;VAR:CALENDAR=FIVEDAY&amp;VAR:SYMBOL=572797&amp;VAR:INDEX=0"}</definedName>
    <definedName name="_236__FDSAUDITLINK__" localSheetId="10" hidden="1">{"fdsup://directions/FAT Viewer?action=UPDATE&amp;creator=factset&amp;DYN_ARGS=TRUE&amp;DOC_NAME=FAT:FQL_AUDITING_CLIENT_TEMPLATE.FAT&amp;display_string=Audit&amp;VAR:KEY=EJIFYRULAR&amp;VAR:QUERY=RkZfRUJJVF9PUEVSKEFOTl9SLDIwMTBZLCwsUkYsRVVSKQ==&amp;WINDOW=FIRST_POPUP&amp;HEIGHT=450&amp;WIDTH=","450&amp;START_MAXIMIZED=FALSE&amp;VAR:CALENDAR=FIVEDAY&amp;VAR:SYMBOL=572797&amp;VAR:INDEX=0"}</definedName>
    <definedName name="_236__FDSAUDITLINK__" localSheetId="11" hidden="1">{"fdsup://directions/FAT Viewer?action=UPDATE&amp;creator=factset&amp;DYN_ARGS=TRUE&amp;DOC_NAME=FAT:FQL_AUDITING_CLIENT_TEMPLATE.FAT&amp;display_string=Audit&amp;VAR:KEY=EJIFYRULAR&amp;VAR:QUERY=RkZfRUJJVF9PUEVSKEFOTl9SLDIwMTBZLCwsUkYsRVVSKQ==&amp;WINDOW=FIRST_POPUP&amp;HEIGHT=450&amp;WIDTH=","450&amp;START_MAXIMIZED=FALSE&amp;VAR:CALENDAR=FIVEDAY&amp;VAR:SYMBOL=572797&amp;VAR:INDEX=0"}</definedName>
    <definedName name="_236__FDSAUDITLINK__" hidden="1">{"fdsup://directions/FAT Viewer?action=UPDATE&amp;creator=factset&amp;DYN_ARGS=TRUE&amp;DOC_NAME=FAT:FQL_AUDITING_CLIENT_TEMPLATE.FAT&amp;display_string=Audit&amp;VAR:KEY=EJIFYRULAR&amp;VAR:QUERY=RkZfRUJJVF9PUEVSKEFOTl9SLDIwMTBZLCwsUkYsRVVSKQ==&amp;WINDOW=FIRST_POPUP&amp;HEIGHT=450&amp;WIDTH=","450&amp;START_MAXIMIZED=FALSE&amp;VAR:CALENDAR=FIVEDAY&amp;VAR:SYMBOL=572797&amp;VAR:INDEX=0"}</definedName>
    <definedName name="_238__FDSAUDITLINK__" localSheetId="9" hidden="1">{"fdsup://directions/FAT Viewer?action=UPDATE&amp;creator=factset&amp;DYN_ARGS=TRUE&amp;DOC_NAME=FAT:FQL_AUDITING_CLIENT_TEMPLATE.FAT&amp;display_string=Audit&amp;VAR:KEY=UDAJCBWDYJ&amp;VAR:QUERY=RkZfRVFfVE9UKEFOTl9SLC0xWSwsLFJGLENOWSk=&amp;WINDOW=FIRST_POPUP&amp;HEIGHT=450&amp;WIDTH=450&amp;STAR","T_MAXIMIZED=FALSE&amp;VAR:CALENDAR=FIVEDAY&amp;VAR:SYMBOL=98584B10&amp;VAR:INDEX=0"}</definedName>
    <definedName name="_238__FDSAUDITLINK__" localSheetId="10" hidden="1">{"fdsup://directions/FAT Viewer?action=UPDATE&amp;creator=factset&amp;DYN_ARGS=TRUE&amp;DOC_NAME=FAT:FQL_AUDITING_CLIENT_TEMPLATE.FAT&amp;display_string=Audit&amp;VAR:KEY=UDAJCBWDYJ&amp;VAR:QUERY=RkZfRVFfVE9UKEFOTl9SLC0xWSwsLFJGLENOWSk=&amp;WINDOW=FIRST_POPUP&amp;HEIGHT=450&amp;WIDTH=450&amp;STAR","T_MAXIMIZED=FALSE&amp;VAR:CALENDAR=FIVEDAY&amp;VAR:SYMBOL=98584B10&amp;VAR:INDEX=0"}</definedName>
    <definedName name="_238__FDSAUDITLINK__" localSheetId="11" hidden="1">{"fdsup://directions/FAT Viewer?action=UPDATE&amp;creator=factset&amp;DYN_ARGS=TRUE&amp;DOC_NAME=FAT:FQL_AUDITING_CLIENT_TEMPLATE.FAT&amp;display_string=Audit&amp;VAR:KEY=UDAJCBWDYJ&amp;VAR:QUERY=RkZfRVFfVE9UKEFOTl9SLC0xWSwsLFJGLENOWSk=&amp;WINDOW=FIRST_POPUP&amp;HEIGHT=450&amp;WIDTH=450&amp;STAR","T_MAXIMIZED=FALSE&amp;VAR:CALENDAR=FIVEDAY&amp;VAR:SYMBOL=98584B10&amp;VAR:INDEX=0"}</definedName>
    <definedName name="_238__FDSAUDITLINK__" hidden="1">{"fdsup://directions/FAT Viewer?action=UPDATE&amp;creator=factset&amp;DYN_ARGS=TRUE&amp;DOC_NAME=FAT:FQL_AUDITING_CLIENT_TEMPLATE.FAT&amp;display_string=Audit&amp;VAR:KEY=UDAJCBWDYJ&amp;VAR:QUERY=RkZfRVFfVE9UKEFOTl9SLC0xWSwsLFJGLENOWSk=&amp;WINDOW=FIRST_POPUP&amp;HEIGHT=450&amp;WIDTH=450&amp;STAR","T_MAXIMIZED=FALSE&amp;VAR:CALENDAR=FIVEDAY&amp;VAR:SYMBOL=98584B10&amp;VAR:INDEX=0"}</definedName>
    <definedName name="_239__FDSAUDITLINK__" localSheetId="9" hidden="1">{"fdsup://directions/FAT Viewer?action=UPDATE&amp;creator=factset&amp;DYN_ARGS=TRUE&amp;DOC_NAME=FAT:FQL_AUDITING_CLIENT_TEMPLATE.FAT&amp;display_string=Audit&amp;VAR:KEY=GJWXUTSHUL&amp;VAR:QUERY=RkZfSU5UX0VYUF9ORVQoQU5OX1IsMFksLCxSRixDTlkp&amp;WINDOW=FIRST_POPUP&amp;HEIGHT=450&amp;WIDTH=450&amp;","START_MAXIMIZED=FALSE&amp;VAR:CALENDAR=FIVEDAY&amp;VAR:SYMBOL=98584B10&amp;VAR:INDEX=0"}</definedName>
    <definedName name="_239__FDSAUDITLINK__" localSheetId="10" hidden="1">{"fdsup://directions/FAT Viewer?action=UPDATE&amp;creator=factset&amp;DYN_ARGS=TRUE&amp;DOC_NAME=FAT:FQL_AUDITING_CLIENT_TEMPLATE.FAT&amp;display_string=Audit&amp;VAR:KEY=GJWXUTSHUL&amp;VAR:QUERY=RkZfSU5UX0VYUF9ORVQoQU5OX1IsMFksLCxSRixDTlkp&amp;WINDOW=FIRST_POPUP&amp;HEIGHT=450&amp;WIDTH=450&amp;","START_MAXIMIZED=FALSE&amp;VAR:CALENDAR=FIVEDAY&amp;VAR:SYMBOL=98584B10&amp;VAR:INDEX=0"}</definedName>
    <definedName name="_239__FDSAUDITLINK__" localSheetId="11" hidden="1">{"fdsup://directions/FAT Viewer?action=UPDATE&amp;creator=factset&amp;DYN_ARGS=TRUE&amp;DOC_NAME=FAT:FQL_AUDITING_CLIENT_TEMPLATE.FAT&amp;display_string=Audit&amp;VAR:KEY=GJWXUTSHUL&amp;VAR:QUERY=RkZfSU5UX0VYUF9ORVQoQU5OX1IsMFksLCxSRixDTlkp&amp;WINDOW=FIRST_POPUP&amp;HEIGHT=450&amp;WIDTH=450&amp;","START_MAXIMIZED=FALSE&amp;VAR:CALENDAR=FIVEDAY&amp;VAR:SYMBOL=98584B10&amp;VAR:INDEX=0"}</definedName>
    <definedName name="_239__FDSAUDITLINK__" hidden="1">{"fdsup://directions/FAT Viewer?action=UPDATE&amp;creator=factset&amp;DYN_ARGS=TRUE&amp;DOC_NAME=FAT:FQL_AUDITING_CLIENT_TEMPLATE.FAT&amp;display_string=Audit&amp;VAR:KEY=GJWXUTSHUL&amp;VAR:QUERY=RkZfSU5UX0VYUF9ORVQoQU5OX1IsMFksLCxSRixDTlkp&amp;WINDOW=FIRST_POPUP&amp;HEIGHT=450&amp;WIDTH=450&amp;","START_MAXIMIZED=FALSE&amp;VAR:CALENDAR=FIVEDAY&amp;VAR:SYMBOL=98584B10&amp;VAR:INDEX=0"}</definedName>
    <definedName name="_23Button_Macros_.Reset_Dates5">#REF!</definedName>
    <definedName name="_24">#REF!</definedName>
    <definedName name="_24__FDSAUDITLINK__" localSheetId="9">{"fdsup://Directions/FactSet Auditing Viewer?action=AUDIT_VALUE&amp;DB=129&amp;ID1=43707610&amp;VALUEID=03051&amp;SDATE=2006&amp;PERIODTYPE=ANN_STD&amp;window=popup_no_bar&amp;width=385&amp;height=120&amp;START_MAXIMIZED=FALSE&amp;creator=factset&amp;display_string=Audit"}</definedName>
    <definedName name="_24__FDSAUDITLINK__" localSheetId="10">{"fdsup://Directions/FactSet Auditing Viewer?action=AUDIT_VALUE&amp;DB=129&amp;ID1=43707610&amp;VALUEID=03051&amp;SDATE=2006&amp;PERIODTYPE=ANN_STD&amp;window=popup_no_bar&amp;width=385&amp;height=120&amp;START_MAXIMIZED=FALSE&amp;creator=factset&amp;display_string=Audit"}</definedName>
    <definedName name="_24__FDSAUDITLINK__" localSheetId="11">{"fdsup://Directions/FactSet Auditing Viewer?action=AUDIT_VALUE&amp;DB=129&amp;ID1=43707610&amp;VALUEID=03051&amp;SDATE=2006&amp;PERIODTYPE=ANN_STD&amp;window=popup_no_bar&amp;width=385&amp;height=120&amp;START_MAXIMIZED=FALSE&amp;creator=factset&amp;display_string=Audit"}</definedName>
    <definedName name="_24__FDSAUDITLINK__">{"fdsup://Directions/FactSet Auditing Viewer?action=AUDIT_VALUE&amp;DB=129&amp;ID1=43707610&amp;VALUEID=03051&amp;SDATE=2006&amp;PERIODTYPE=ANN_STD&amp;window=popup_no_bar&amp;width=385&amp;height=120&amp;START_MAXIMIZED=FALSE&amp;creator=factset&amp;display_string=Audit"}</definedName>
    <definedName name="_240__FDSAUDITLINK__" localSheetId="9" hidden="1">{"fdsup://directions/FAT Viewer?action=UPDATE&amp;creator=factset&amp;DYN_ARGS=TRUE&amp;DOC_NAME=FAT:FQL_AUDITING_CLIENT_TEMPLATE.FAT&amp;display_string=Audit&amp;VAR:KEY=UHWJSXCXUJ&amp;VAR:QUERY=RkZfRUJJVERBX09QRVIoQU5OX1IsMjAxMFksLCxSRixFVVIp&amp;WINDOW=FIRST_POPUP&amp;HEIGHT=450&amp;WIDTH=","450&amp;START_MAXIMIZED=FALSE&amp;VAR:CALENDAR=FIVEDAY&amp;VAR:SYMBOL=572797&amp;VAR:INDEX=0"}</definedName>
    <definedName name="_240__FDSAUDITLINK__" localSheetId="10" hidden="1">{"fdsup://directions/FAT Viewer?action=UPDATE&amp;creator=factset&amp;DYN_ARGS=TRUE&amp;DOC_NAME=FAT:FQL_AUDITING_CLIENT_TEMPLATE.FAT&amp;display_string=Audit&amp;VAR:KEY=UHWJSXCXUJ&amp;VAR:QUERY=RkZfRUJJVERBX09QRVIoQU5OX1IsMjAxMFksLCxSRixFVVIp&amp;WINDOW=FIRST_POPUP&amp;HEIGHT=450&amp;WIDTH=","450&amp;START_MAXIMIZED=FALSE&amp;VAR:CALENDAR=FIVEDAY&amp;VAR:SYMBOL=572797&amp;VAR:INDEX=0"}</definedName>
    <definedName name="_240__FDSAUDITLINK__" localSheetId="11" hidden="1">{"fdsup://directions/FAT Viewer?action=UPDATE&amp;creator=factset&amp;DYN_ARGS=TRUE&amp;DOC_NAME=FAT:FQL_AUDITING_CLIENT_TEMPLATE.FAT&amp;display_string=Audit&amp;VAR:KEY=UHWJSXCXUJ&amp;VAR:QUERY=RkZfRUJJVERBX09QRVIoQU5OX1IsMjAxMFksLCxSRixFVVIp&amp;WINDOW=FIRST_POPUP&amp;HEIGHT=450&amp;WIDTH=","450&amp;START_MAXIMIZED=FALSE&amp;VAR:CALENDAR=FIVEDAY&amp;VAR:SYMBOL=572797&amp;VAR:INDEX=0"}</definedName>
    <definedName name="_240__FDSAUDITLINK__" hidden="1">{"fdsup://directions/FAT Viewer?action=UPDATE&amp;creator=factset&amp;DYN_ARGS=TRUE&amp;DOC_NAME=FAT:FQL_AUDITING_CLIENT_TEMPLATE.FAT&amp;display_string=Audit&amp;VAR:KEY=UHWJSXCXUJ&amp;VAR:QUERY=RkZfRUJJVERBX09QRVIoQU5OX1IsMjAxMFksLCxSRixFVVIp&amp;WINDOW=FIRST_POPUP&amp;HEIGHT=450&amp;WIDTH=","450&amp;START_MAXIMIZED=FALSE&amp;VAR:CALENDAR=FIVEDAY&amp;VAR:SYMBOL=572797&amp;VAR:INDEX=0"}</definedName>
    <definedName name="_241__FDSAUDITLINK__" localSheetId="9" hidden="1">{"fdsup://directions/FAT Viewer?action=UPDATE&amp;creator=factset&amp;DYN_ARGS=TRUE&amp;DOC_NAME=FAT:FQL_AUDITING_CLIENT_TEMPLATE.FAT&amp;display_string=Audit&amp;VAR:KEY=KZYXWHKZYH&amp;VAR:QUERY=RkZfQ0FQRVgoQU5OX1IsMFksLCxSRixDTlkp&amp;WINDOW=FIRST_POPUP&amp;HEIGHT=450&amp;WIDTH=450&amp;START_MA","XIMIZED=FALSE&amp;VAR:CALENDAR=FIVEDAY&amp;VAR:SYMBOL=98584B10&amp;VAR:INDEX=0"}</definedName>
    <definedName name="_241__FDSAUDITLINK__" localSheetId="10" hidden="1">{"fdsup://directions/FAT Viewer?action=UPDATE&amp;creator=factset&amp;DYN_ARGS=TRUE&amp;DOC_NAME=FAT:FQL_AUDITING_CLIENT_TEMPLATE.FAT&amp;display_string=Audit&amp;VAR:KEY=KZYXWHKZYH&amp;VAR:QUERY=RkZfQ0FQRVgoQU5OX1IsMFksLCxSRixDTlkp&amp;WINDOW=FIRST_POPUP&amp;HEIGHT=450&amp;WIDTH=450&amp;START_MA","XIMIZED=FALSE&amp;VAR:CALENDAR=FIVEDAY&amp;VAR:SYMBOL=98584B10&amp;VAR:INDEX=0"}</definedName>
    <definedName name="_241__FDSAUDITLINK__" localSheetId="11" hidden="1">{"fdsup://directions/FAT Viewer?action=UPDATE&amp;creator=factset&amp;DYN_ARGS=TRUE&amp;DOC_NAME=FAT:FQL_AUDITING_CLIENT_TEMPLATE.FAT&amp;display_string=Audit&amp;VAR:KEY=KZYXWHKZYH&amp;VAR:QUERY=RkZfQ0FQRVgoQU5OX1IsMFksLCxSRixDTlkp&amp;WINDOW=FIRST_POPUP&amp;HEIGHT=450&amp;WIDTH=450&amp;START_MA","XIMIZED=FALSE&amp;VAR:CALENDAR=FIVEDAY&amp;VAR:SYMBOL=98584B10&amp;VAR:INDEX=0"}</definedName>
    <definedName name="_241__FDSAUDITLINK__" hidden="1">{"fdsup://directions/FAT Viewer?action=UPDATE&amp;creator=factset&amp;DYN_ARGS=TRUE&amp;DOC_NAME=FAT:FQL_AUDITING_CLIENT_TEMPLATE.FAT&amp;display_string=Audit&amp;VAR:KEY=KZYXWHKZYH&amp;VAR:QUERY=RkZfQ0FQRVgoQU5OX1IsMFksLCxSRixDTlkp&amp;WINDOW=FIRST_POPUP&amp;HEIGHT=450&amp;WIDTH=450&amp;START_MA","XIMIZED=FALSE&amp;VAR:CALENDAR=FIVEDAY&amp;VAR:SYMBOL=98584B10&amp;VAR:INDEX=0"}</definedName>
    <definedName name="_243__FDSAUDITLINK__" localSheetId="9" hidden="1">{"fdsup://directions/FAT Viewer?action=UPDATE&amp;creator=factset&amp;DYN_ARGS=TRUE&amp;DOC_NAME=FAT:FQL_AUDITING_CLIENT_TEMPLATE.FAT&amp;display_string=Audit&amp;VAR:KEY=ANMDKVUDSL&amp;VAR:QUERY=RkZfREVCVChRVFIsNDA5MDgsLCxSRixDTlkp&amp;WINDOW=FIRST_POPUP&amp;HEIGHT=450&amp;WIDTH=450&amp;START_MA","XIMIZED=FALSE&amp;VAR:CALENDAR=FIVEDAY&amp;VAR:SYMBOL=98584B10&amp;VAR:INDEX=0"}</definedName>
    <definedName name="_243__FDSAUDITLINK__" localSheetId="10" hidden="1">{"fdsup://directions/FAT Viewer?action=UPDATE&amp;creator=factset&amp;DYN_ARGS=TRUE&amp;DOC_NAME=FAT:FQL_AUDITING_CLIENT_TEMPLATE.FAT&amp;display_string=Audit&amp;VAR:KEY=ANMDKVUDSL&amp;VAR:QUERY=RkZfREVCVChRVFIsNDA5MDgsLCxSRixDTlkp&amp;WINDOW=FIRST_POPUP&amp;HEIGHT=450&amp;WIDTH=450&amp;START_MA","XIMIZED=FALSE&amp;VAR:CALENDAR=FIVEDAY&amp;VAR:SYMBOL=98584B10&amp;VAR:INDEX=0"}</definedName>
    <definedName name="_243__FDSAUDITLINK__" localSheetId="11" hidden="1">{"fdsup://directions/FAT Viewer?action=UPDATE&amp;creator=factset&amp;DYN_ARGS=TRUE&amp;DOC_NAME=FAT:FQL_AUDITING_CLIENT_TEMPLATE.FAT&amp;display_string=Audit&amp;VAR:KEY=ANMDKVUDSL&amp;VAR:QUERY=RkZfREVCVChRVFIsNDA5MDgsLCxSRixDTlkp&amp;WINDOW=FIRST_POPUP&amp;HEIGHT=450&amp;WIDTH=450&amp;START_MA","XIMIZED=FALSE&amp;VAR:CALENDAR=FIVEDAY&amp;VAR:SYMBOL=98584B10&amp;VAR:INDEX=0"}</definedName>
    <definedName name="_243__FDSAUDITLINK__" hidden="1">{"fdsup://directions/FAT Viewer?action=UPDATE&amp;creator=factset&amp;DYN_ARGS=TRUE&amp;DOC_NAME=FAT:FQL_AUDITING_CLIENT_TEMPLATE.FAT&amp;display_string=Audit&amp;VAR:KEY=ANMDKVUDSL&amp;VAR:QUERY=RkZfREVCVChRVFIsNDA5MDgsLCxSRixDTlkp&amp;WINDOW=FIRST_POPUP&amp;HEIGHT=450&amp;WIDTH=450&amp;START_MA","XIMIZED=FALSE&amp;VAR:CALENDAR=FIVEDAY&amp;VAR:SYMBOL=98584B10&amp;VAR:INDEX=0"}</definedName>
    <definedName name="_24Button_Macros_.Reset_Dates5">#REF!</definedName>
    <definedName name="_25">#REF!</definedName>
    <definedName name="_25__FDSAUDITLINK__" localSheetId="9">{"fdsup://Directions/FactSet Auditing Viewer?action=AUDIT_VALUE&amp;DB=129&amp;ID1=43707610&amp;VALUEID=03051&amp;SDATE=2005&amp;PERIODTYPE=ANN_STD&amp;window=popup_no_bar&amp;width=385&amp;height=120&amp;START_MAXIMIZED=FALSE&amp;creator=factset&amp;display_string=Audit"}</definedName>
    <definedName name="_25__FDSAUDITLINK__" localSheetId="10">{"fdsup://Directions/FactSet Auditing Viewer?action=AUDIT_VALUE&amp;DB=129&amp;ID1=43707610&amp;VALUEID=03051&amp;SDATE=2005&amp;PERIODTYPE=ANN_STD&amp;window=popup_no_bar&amp;width=385&amp;height=120&amp;START_MAXIMIZED=FALSE&amp;creator=factset&amp;display_string=Audit"}</definedName>
    <definedName name="_25__FDSAUDITLINK__" localSheetId="11">{"fdsup://Directions/FactSet Auditing Viewer?action=AUDIT_VALUE&amp;DB=129&amp;ID1=43707610&amp;VALUEID=03051&amp;SDATE=2005&amp;PERIODTYPE=ANN_STD&amp;window=popup_no_bar&amp;width=385&amp;height=120&amp;START_MAXIMIZED=FALSE&amp;creator=factset&amp;display_string=Audit"}</definedName>
    <definedName name="_25__FDSAUDITLINK__">{"fdsup://Directions/FactSet Auditing Viewer?action=AUDIT_VALUE&amp;DB=129&amp;ID1=43707610&amp;VALUEID=03051&amp;SDATE=2005&amp;PERIODTYPE=ANN_STD&amp;window=popup_no_bar&amp;width=385&amp;height=120&amp;START_MAXIMIZED=FALSE&amp;creator=factset&amp;display_string=Audit"}</definedName>
    <definedName name="_25_1">#REF!</definedName>
    <definedName name="_256__FDSAUDITLINK__" localSheetId="9" hidden="1">{"fdsup://directions/FAT Viewer?action=UPDATE&amp;creator=factset&amp;DYN_ARGS=TRUE&amp;DOC_NAME=FAT:FQL_AUDITING_CLIENT_TEMPLATE.FAT&amp;display_string=Audit&amp;VAR:KEY=SPKJALUPWH&amp;VAR:QUERY=RkZfRUJJVERBX09QRVIoQU5OX1IsMFksLCxSRixDTlkp&amp;WINDOW=FIRST_POPUP&amp;HEIGHT=450&amp;WIDTH=450&amp;","START_MAXIMIZED=FALSE&amp;VAR:CALENDAR=FIVEDAY&amp;VAR:SYMBOL=98584B10&amp;VAR:INDEX=0"}</definedName>
    <definedName name="_256__FDSAUDITLINK__" localSheetId="10" hidden="1">{"fdsup://directions/FAT Viewer?action=UPDATE&amp;creator=factset&amp;DYN_ARGS=TRUE&amp;DOC_NAME=FAT:FQL_AUDITING_CLIENT_TEMPLATE.FAT&amp;display_string=Audit&amp;VAR:KEY=SPKJALUPWH&amp;VAR:QUERY=RkZfRUJJVERBX09QRVIoQU5OX1IsMFksLCxSRixDTlkp&amp;WINDOW=FIRST_POPUP&amp;HEIGHT=450&amp;WIDTH=450&amp;","START_MAXIMIZED=FALSE&amp;VAR:CALENDAR=FIVEDAY&amp;VAR:SYMBOL=98584B10&amp;VAR:INDEX=0"}</definedName>
    <definedName name="_256__FDSAUDITLINK__" localSheetId="11" hidden="1">{"fdsup://directions/FAT Viewer?action=UPDATE&amp;creator=factset&amp;DYN_ARGS=TRUE&amp;DOC_NAME=FAT:FQL_AUDITING_CLIENT_TEMPLATE.FAT&amp;display_string=Audit&amp;VAR:KEY=SPKJALUPWH&amp;VAR:QUERY=RkZfRUJJVERBX09QRVIoQU5OX1IsMFksLCxSRixDTlkp&amp;WINDOW=FIRST_POPUP&amp;HEIGHT=450&amp;WIDTH=450&amp;","START_MAXIMIZED=FALSE&amp;VAR:CALENDAR=FIVEDAY&amp;VAR:SYMBOL=98584B10&amp;VAR:INDEX=0"}</definedName>
    <definedName name="_256__FDSAUDITLINK__" hidden="1">{"fdsup://directions/FAT Viewer?action=UPDATE&amp;creator=factset&amp;DYN_ARGS=TRUE&amp;DOC_NAME=FAT:FQL_AUDITING_CLIENT_TEMPLATE.FAT&amp;display_string=Audit&amp;VAR:KEY=SPKJALUPWH&amp;VAR:QUERY=RkZfRUJJVERBX09QRVIoQU5OX1IsMFksLCxSRixDTlkp&amp;WINDOW=FIRST_POPUP&amp;HEIGHT=450&amp;WIDTH=450&amp;","START_MAXIMIZED=FALSE&amp;VAR:CALENDAR=FIVEDAY&amp;VAR:SYMBOL=98584B10&amp;VAR:INDEX=0"}</definedName>
    <definedName name="_257__FDSAUDITLINK__" localSheetId="9" hidden="1">{"fdsup://directions/FAT Viewer?action=UPDATE&amp;creator=factset&amp;DYN_ARGS=TRUE&amp;DOC_NAME=FAT:FQL_AUDITING_CLIENT_TEMPLATE.FAT&amp;display_string=Audit&amp;VAR:KEY=SLSZWVGZQB&amp;VAR:QUERY=RkZfRUJJVERBX09QRVIoQU5OX1IsLTJZLCwsUkYsQ05ZKQ==&amp;WINDOW=FIRST_POPUP&amp;HEIGHT=450&amp;WIDTH=","450&amp;START_MAXIMIZED=FALSE&amp;VAR:CALENDAR=FIVEDAY&amp;VAR:SYMBOL=98584B10&amp;VAR:INDEX=0"}</definedName>
    <definedName name="_257__FDSAUDITLINK__" localSheetId="10" hidden="1">{"fdsup://directions/FAT Viewer?action=UPDATE&amp;creator=factset&amp;DYN_ARGS=TRUE&amp;DOC_NAME=FAT:FQL_AUDITING_CLIENT_TEMPLATE.FAT&amp;display_string=Audit&amp;VAR:KEY=SLSZWVGZQB&amp;VAR:QUERY=RkZfRUJJVERBX09QRVIoQU5OX1IsLTJZLCwsUkYsQ05ZKQ==&amp;WINDOW=FIRST_POPUP&amp;HEIGHT=450&amp;WIDTH=","450&amp;START_MAXIMIZED=FALSE&amp;VAR:CALENDAR=FIVEDAY&amp;VAR:SYMBOL=98584B10&amp;VAR:INDEX=0"}</definedName>
    <definedName name="_257__FDSAUDITLINK__" localSheetId="11" hidden="1">{"fdsup://directions/FAT Viewer?action=UPDATE&amp;creator=factset&amp;DYN_ARGS=TRUE&amp;DOC_NAME=FAT:FQL_AUDITING_CLIENT_TEMPLATE.FAT&amp;display_string=Audit&amp;VAR:KEY=SLSZWVGZQB&amp;VAR:QUERY=RkZfRUJJVERBX09QRVIoQU5OX1IsLTJZLCwsUkYsQ05ZKQ==&amp;WINDOW=FIRST_POPUP&amp;HEIGHT=450&amp;WIDTH=","450&amp;START_MAXIMIZED=FALSE&amp;VAR:CALENDAR=FIVEDAY&amp;VAR:SYMBOL=98584B10&amp;VAR:INDEX=0"}</definedName>
    <definedName name="_257__FDSAUDITLINK__" hidden="1">{"fdsup://directions/FAT Viewer?action=UPDATE&amp;creator=factset&amp;DYN_ARGS=TRUE&amp;DOC_NAME=FAT:FQL_AUDITING_CLIENT_TEMPLATE.FAT&amp;display_string=Audit&amp;VAR:KEY=SLSZWVGZQB&amp;VAR:QUERY=RkZfRUJJVERBX09QRVIoQU5OX1IsLTJZLCwsUkYsQ05ZKQ==&amp;WINDOW=FIRST_POPUP&amp;HEIGHT=450&amp;WIDTH=","450&amp;START_MAXIMIZED=FALSE&amp;VAR:CALENDAR=FIVEDAY&amp;VAR:SYMBOL=98584B10&amp;VAR:INDEX=0"}</definedName>
    <definedName name="_258__FDSAUDITLINK__" localSheetId="9" hidden="1">{"fdsup://directions/FAT Viewer?action=UPDATE&amp;creator=factset&amp;DYN_ARGS=TRUE&amp;DOC_NAME=FAT:FQL_AUDITING_CLIENT_TEMPLATE.FAT&amp;display_string=Audit&amp;VAR:KEY=KJQNCTGDYB&amp;VAR:QUERY=RkZfRUJJVERBX09QRVIoQU5OX1IsLTFZLCwsUkYsQ05ZKQ==&amp;WINDOW=FIRST_POPUP&amp;HEIGHT=450&amp;WIDTH=","450&amp;START_MAXIMIZED=FALSE&amp;VAR:CALENDAR=FIVEDAY&amp;VAR:SYMBOL=98584B10&amp;VAR:INDEX=0"}</definedName>
    <definedName name="_258__FDSAUDITLINK__" localSheetId="10" hidden="1">{"fdsup://directions/FAT Viewer?action=UPDATE&amp;creator=factset&amp;DYN_ARGS=TRUE&amp;DOC_NAME=FAT:FQL_AUDITING_CLIENT_TEMPLATE.FAT&amp;display_string=Audit&amp;VAR:KEY=KJQNCTGDYB&amp;VAR:QUERY=RkZfRUJJVERBX09QRVIoQU5OX1IsLTFZLCwsUkYsQ05ZKQ==&amp;WINDOW=FIRST_POPUP&amp;HEIGHT=450&amp;WIDTH=","450&amp;START_MAXIMIZED=FALSE&amp;VAR:CALENDAR=FIVEDAY&amp;VAR:SYMBOL=98584B10&amp;VAR:INDEX=0"}</definedName>
    <definedName name="_258__FDSAUDITLINK__" localSheetId="11" hidden="1">{"fdsup://directions/FAT Viewer?action=UPDATE&amp;creator=factset&amp;DYN_ARGS=TRUE&amp;DOC_NAME=FAT:FQL_AUDITING_CLIENT_TEMPLATE.FAT&amp;display_string=Audit&amp;VAR:KEY=KJQNCTGDYB&amp;VAR:QUERY=RkZfRUJJVERBX09QRVIoQU5OX1IsLTFZLCwsUkYsQ05ZKQ==&amp;WINDOW=FIRST_POPUP&amp;HEIGHT=450&amp;WIDTH=","450&amp;START_MAXIMIZED=FALSE&amp;VAR:CALENDAR=FIVEDAY&amp;VAR:SYMBOL=98584B10&amp;VAR:INDEX=0"}</definedName>
    <definedName name="_258__FDSAUDITLINK__" hidden="1">{"fdsup://directions/FAT Viewer?action=UPDATE&amp;creator=factset&amp;DYN_ARGS=TRUE&amp;DOC_NAME=FAT:FQL_AUDITING_CLIENT_TEMPLATE.FAT&amp;display_string=Audit&amp;VAR:KEY=KJQNCTGDYB&amp;VAR:QUERY=RkZfRUJJVERBX09QRVIoQU5OX1IsLTFZLCwsUkYsQ05ZKQ==&amp;WINDOW=FIRST_POPUP&amp;HEIGHT=450&amp;WIDTH=","450&amp;START_MAXIMIZED=FALSE&amp;VAR:CALENDAR=FIVEDAY&amp;VAR:SYMBOL=98584B10&amp;VAR:INDEX=0"}</definedName>
    <definedName name="_25Button_Macros_.Reset_Dates8">#REF!</definedName>
    <definedName name="_26">#REF!</definedName>
    <definedName name="_26__FDSAUDITLINK__" localSheetId="9">{"fdsup://Directions/FactSet Auditing Viewer?action=AUDIT_VALUE&amp;DB=129&amp;ID1=43707610&amp;VALUEID=03051&amp;SDATE=2009&amp;PERIODTYPE=ANN_STD&amp;window=popup_no_bar&amp;width=385&amp;height=120&amp;START_MAXIMIZED=FALSE&amp;creator=factset&amp;display_string=Audit"}</definedName>
    <definedName name="_26__FDSAUDITLINK__" localSheetId="10">{"fdsup://Directions/FactSet Auditing Viewer?action=AUDIT_VALUE&amp;DB=129&amp;ID1=43707610&amp;VALUEID=03051&amp;SDATE=2009&amp;PERIODTYPE=ANN_STD&amp;window=popup_no_bar&amp;width=385&amp;height=120&amp;START_MAXIMIZED=FALSE&amp;creator=factset&amp;display_string=Audit"}</definedName>
    <definedName name="_26__FDSAUDITLINK__" localSheetId="11">{"fdsup://Directions/FactSet Auditing Viewer?action=AUDIT_VALUE&amp;DB=129&amp;ID1=43707610&amp;VALUEID=03051&amp;SDATE=2009&amp;PERIODTYPE=ANN_STD&amp;window=popup_no_bar&amp;width=385&amp;height=120&amp;START_MAXIMIZED=FALSE&amp;creator=factset&amp;display_string=Audit"}</definedName>
    <definedName name="_26__FDSAUDITLINK__">{"fdsup://Directions/FactSet Auditing Viewer?action=AUDIT_VALUE&amp;DB=129&amp;ID1=43707610&amp;VALUEID=03051&amp;SDATE=2009&amp;PERIODTYPE=ANN_STD&amp;window=popup_no_bar&amp;width=385&amp;height=120&amp;START_MAXIMIZED=FALSE&amp;creator=factset&amp;display_string=Audit"}</definedName>
    <definedName name="_261__FDSAUDITLINK__" localSheetId="9" hidden="1">{"fdsup://directions/FAT Viewer?action=UPDATE&amp;creator=factset&amp;DYN_ARGS=TRUE&amp;DOC_NAME=FAT:FQL_AUDITING_CLIENT_TEMPLATE.FAT&amp;display_string=Audit&amp;VAR:KEY=YLAXQTYFET&amp;VAR:QUERY=RkZfSU5UX0VYUF9ORVQoQU5OX1IsLTFZLCwsUkYsQ05ZKQ==&amp;WINDOW=FIRST_POPUP&amp;HEIGHT=450&amp;WIDTH=","450&amp;START_MAXIMIZED=FALSE&amp;VAR:CALENDAR=FIVEDAY&amp;VAR:SYMBOL=98584B10&amp;VAR:INDEX=0"}</definedName>
    <definedName name="_261__FDSAUDITLINK__" localSheetId="10" hidden="1">{"fdsup://directions/FAT Viewer?action=UPDATE&amp;creator=factset&amp;DYN_ARGS=TRUE&amp;DOC_NAME=FAT:FQL_AUDITING_CLIENT_TEMPLATE.FAT&amp;display_string=Audit&amp;VAR:KEY=YLAXQTYFET&amp;VAR:QUERY=RkZfSU5UX0VYUF9ORVQoQU5OX1IsLTFZLCwsUkYsQ05ZKQ==&amp;WINDOW=FIRST_POPUP&amp;HEIGHT=450&amp;WIDTH=","450&amp;START_MAXIMIZED=FALSE&amp;VAR:CALENDAR=FIVEDAY&amp;VAR:SYMBOL=98584B10&amp;VAR:INDEX=0"}</definedName>
    <definedName name="_261__FDSAUDITLINK__" localSheetId="11" hidden="1">{"fdsup://directions/FAT Viewer?action=UPDATE&amp;creator=factset&amp;DYN_ARGS=TRUE&amp;DOC_NAME=FAT:FQL_AUDITING_CLIENT_TEMPLATE.FAT&amp;display_string=Audit&amp;VAR:KEY=YLAXQTYFET&amp;VAR:QUERY=RkZfSU5UX0VYUF9ORVQoQU5OX1IsLTFZLCwsUkYsQ05ZKQ==&amp;WINDOW=FIRST_POPUP&amp;HEIGHT=450&amp;WIDTH=","450&amp;START_MAXIMIZED=FALSE&amp;VAR:CALENDAR=FIVEDAY&amp;VAR:SYMBOL=98584B10&amp;VAR:INDEX=0"}</definedName>
    <definedName name="_261__FDSAUDITLINK__" hidden="1">{"fdsup://directions/FAT Viewer?action=UPDATE&amp;creator=factset&amp;DYN_ARGS=TRUE&amp;DOC_NAME=FAT:FQL_AUDITING_CLIENT_TEMPLATE.FAT&amp;display_string=Audit&amp;VAR:KEY=YLAXQTYFET&amp;VAR:QUERY=RkZfSU5UX0VYUF9ORVQoQU5OX1IsLTFZLCwsUkYsQ05ZKQ==&amp;WINDOW=FIRST_POPUP&amp;HEIGHT=450&amp;WIDTH=","450&amp;START_MAXIMIZED=FALSE&amp;VAR:CALENDAR=FIVEDAY&amp;VAR:SYMBOL=98584B10&amp;VAR:INDEX=0"}</definedName>
    <definedName name="_265__FDSAUDITLINK__" localSheetId="9" hidden="1">{"fdsup://directions/FAT Viewer?action=UPDATE&amp;creator=factset&amp;DYN_ARGS=TRUE&amp;DOC_NAME=FAT:FQL_AUDITING_CLIENT_TEMPLATE.FAT&amp;display_string=Audit&amp;VAR:KEY=YTSJALABWV&amp;VAR:QUERY=RkZfRVFfVE9UKEFOTl9SLDBZLCwsUkYsQ05ZKQ==&amp;WINDOW=FIRST_POPUP&amp;HEIGHT=450&amp;WIDTH=450&amp;STAR","T_MAXIMIZED=FALSE&amp;VAR:CALENDAR=FIVEDAY&amp;VAR:SYMBOL=98584B10&amp;VAR:INDEX=0"}</definedName>
    <definedName name="_265__FDSAUDITLINK__" localSheetId="10" hidden="1">{"fdsup://directions/FAT Viewer?action=UPDATE&amp;creator=factset&amp;DYN_ARGS=TRUE&amp;DOC_NAME=FAT:FQL_AUDITING_CLIENT_TEMPLATE.FAT&amp;display_string=Audit&amp;VAR:KEY=YTSJALABWV&amp;VAR:QUERY=RkZfRVFfVE9UKEFOTl9SLDBZLCwsUkYsQ05ZKQ==&amp;WINDOW=FIRST_POPUP&amp;HEIGHT=450&amp;WIDTH=450&amp;STAR","T_MAXIMIZED=FALSE&amp;VAR:CALENDAR=FIVEDAY&amp;VAR:SYMBOL=98584B10&amp;VAR:INDEX=0"}</definedName>
    <definedName name="_265__FDSAUDITLINK__" localSheetId="11" hidden="1">{"fdsup://directions/FAT Viewer?action=UPDATE&amp;creator=factset&amp;DYN_ARGS=TRUE&amp;DOC_NAME=FAT:FQL_AUDITING_CLIENT_TEMPLATE.FAT&amp;display_string=Audit&amp;VAR:KEY=YTSJALABWV&amp;VAR:QUERY=RkZfRVFfVE9UKEFOTl9SLDBZLCwsUkYsQ05ZKQ==&amp;WINDOW=FIRST_POPUP&amp;HEIGHT=450&amp;WIDTH=450&amp;STAR","T_MAXIMIZED=FALSE&amp;VAR:CALENDAR=FIVEDAY&amp;VAR:SYMBOL=98584B10&amp;VAR:INDEX=0"}</definedName>
    <definedName name="_265__FDSAUDITLINK__" hidden="1">{"fdsup://directions/FAT Viewer?action=UPDATE&amp;creator=factset&amp;DYN_ARGS=TRUE&amp;DOC_NAME=FAT:FQL_AUDITING_CLIENT_TEMPLATE.FAT&amp;display_string=Audit&amp;VAR:KEY=YTSJALABWV&amp;VAR:QUERY=RkZfRVFfVE9UKEFOTl9SLDBZLCwsUkYsQ05ZKQ==&amp;WINDOW=FIRST_POPUP&amp;HEIGHT=450&amp;WIDTH=450&amp;STAR","T_MAXIMIZED=FALSE&amp;VAR:CALENDAR=FIVEDAY&amp;VAR:SYMBOL=98584B10&amp;VAR:INDEX=0"}</definedName>
    <definedName name="_26Button_Macros_.Reset_Dates8">#REF!</definedName>
    <definedName name="_27">#REF!</definedName>
    <definedName name="_27__FDSAUDITLINK__" localSheetId="9">{"fdsup://Directions/FactSet Auditing Viewer?action=AUDIT_VALUE&amp;DB=129&amp;ID1=89235610&amp;VALUEID=03051&amp;SDATE=2009&amp;PERIODTYPE=ANN_STD&amp;window=popup_no_bar&amp;width=385&amp;height=120&amp;START_MAXIMIZED=FALSE&amp;creator=factset&amp;display_string=Audit"}</definedName>
    <definedName name="_27__FDSAUDITLINK__" localSheetId="10">{"fdsup://Directions/FactSet Auditing Viewer?action=AUDIT_VALUE&amp;DB=129&amp;ID1=89235610&amp;VALUEID=03051&amp;SDATE=2009&amp;PERIODTYPE=ANN_STD&amp;window=popup_no_bar&amp;width=385&amp;height=120&amp;START_MAXIMIZED=FALSE&amp;creator=factset&amp;display_string=Audit"}</definedName>
    <definedName name="_27__FDSAUDITLINK__" localSheetId="11">{"fdsup://Directions/FactSet Auditing Viewer?action=AUDIT_VALUE&amp;DB=129&amp;ID1=89235610&amp;VALUEID=03051&amp;SDATE=2009&amp;PERIODTYPE=ANN_STD&amp;window=popup_no_bar&amp;width=385&amp;height=120&amp;START_MAXIMIZED=FALSE&amp;creator=factset&amp;display_string=Audit"}</definedName>
    <definedName name="_27__FDSAUDITLINK__">{"fdsup://Directions/FactSet Auditing Viewer?action=AUDIT_VALUE&amp;DB=129&amp;ID1=89235610&amp;VALUEID=03051&amp;SDATE=2009&amp;PERIODTYPE=ANN_STD&amp;window=popup_no_bar&amp;width=385&amp;height=120&amp;START_MAXIMIZED=FALSE&amp;creator=factset&amp;display_string=Audit"}</definedName>
    <definedName name="_276__FDSAUDITLINK__" localSheetId="9" hidden="1">{"fdsup://directions/FAT Viewer?action=UPDATE&amp;creator=factset&amp;DYN_ARGS=TRUE&amp;DOC_NAME=FAT:FQL_AUDITING_CLIENT_TEMPLATE.FAT&amp;display_string=Audit&amp;VAR:KEY=KTATEXUTER&amp;VAR:QUERY=RkZfQ0FQRVgoQU5OX1IsLTJZLCwsUkYsQ05ZKQ==&amp;WINDOW=FIRST_POPUP&amp;HEIGHT=450&amp;WIDTH=450&amp;STAR","T_MAXIMIZED=FALSE&amp;VAR:CALENDAR=FIVEDAY&amp;VAR:SYMBOL=98584B10&amp;VAR:INDEX=0"}</definedName>
    <definedName name="_276__FDSAUDITLINK__" localSheetId="10" hidden="1">{"fdsup://directions/FAT Viewer?action=UPDATE&amp;creator=factset&amp;DYN_ARGS=TRUE&amp;DOC_NAME=FAT:FQL_AUDITING_CLIENT_TEMPLATE.FAT&amp;display_string=Audit&amp;VAR:KEY=KTATEXUTER&amp;VAR:QUERY=RkZfQ0FQRVgoQU5OX1IsLTJZLCwsUkYsQ05ZKQ==&amp;WINDOW=FIRST_POPUP&amp;HEIGHT=450&amp;WIDTH=450&amp;STAR","T_MAXIMIZED=FALSE&amp;VAR:CALENDAR=FIVEDAY&amp;VAR:SYMBOL=98584B10&amp;VAR:INDEX=0"}</definedName>
    <definedName name="_276__FDSAUDITLINK__" localSheetId="11" hidden="1">{"fdsup://directions/FAT Viewer?action=UPDATE&amp;creator=factset&amp;DYN_ARGS=TRUE&amp;DOC_NAME=FAT:FQL_AUDITING_CLIENT_TEMPLATE.FAT&amp;display_string=Audit&amp;VAR:KEY=KTATEXUTER&amp;VAR:QUERY=RkZfQ0FQRVgoQU5OX1IsLTJZLCwsUkYsQ05ZKQ==&amp;WINDOW=FIRST_POPUP&amp;HEIGHT=450&amp;WIDTH=450&amp;STAR","T_MAXIMIZED=FALSE&amp;VAR:CALENDAR=FIVEDAY&amp;VAR:SYMBOL=98584B10&amp;VAR:INDEX=0"}</definedName>
    <definedName name="_276__FDSAUDITLINK__" hidden="1">{"fdsup://directions/FAT Viewer?action=UPDATE&amp;creator=factset&amp;DYN_ARGS=TRUE&amp;DOC_NAME=FAT:FQL_AUDITING_CLIENT_TEMPLATE.FAT&amp;display_string=Audit&amp;VAR:KEY=KTATEXUTER&amp;VAR:QUERY=RkZfQ0FQRVgoQU5OX1IsLTJZLCwsUkYsQ05ZKQ==&amp;WINDOW=FIRST_POPUP&amp;HEIGHT=450&amp;WIDTH=450&amp;STAR","T_MAXIMIZED=FALSE&amp;VAR:CALENDAR=FIVEDAY&amp;VAR:SYMBOL=98584B10&amp;VAR:INDEX=0"}</definedName>
    <definedName name="_279__FDSAUDITLINK__" localSheetId="9" hidden="1">{"fdsup://directions/FAT Viewer?action=UPDATE&amp;creator=factset&amp;DYN_ARGS=TRUE&amp;DOC_NAME=FAT:FQL_AUDITING_CLIENT_TEMPLATE.FAT&amp;display_string=Audit&amp;VAR:KEY=KBCTYBGDOX&amp;VAR:QUERY=RkZfRUJJVERBX09QRVIoQU5OX1IsMjAwOVksLCxSRixFVVIp&amp;WINDOW=FIRST_POPUP&amp;HEIGHT=450&amp;WIDTH=","450&amp;START_MAXIMIZED=FALSE&amp;VAR:CALENDAR=FIVEDAY&amp;VAR:SYMBOL=572797&amp;VAR:INDEX=0"}</definedName>
    <definedName name="_279__FDSAUDITLINK__" localSheetId="10" hidden="1">{"fdsup://directions/FAT Viewer?action=UPDATE&amp;creator=factset&amp;DYN_ARGS=TRUE&amp;DOC_NAME=FAT:FQL_AUDITING_CLIENT_TEMPLATE.FAT&amp;display_string=Audit&amp;VAR:KEY=KBCTYBGDOX&amp;VAR:QUERY=RkZfRUJJVERBX09QRVIoQU5OX1IsMjAwOVksLCxSRixFVVIp&amp;WINDOW=FIRST_POPUP&amp;HEIGHT=450&amp;WIDTH=","450&amp;START_MAXIMIZED=FALSE&amp;VAR:CALENDAR=FIVEDAY&amp;VAR:SYMBOL=572797&amp;VAR:INDEX=0"}</definedName>
    <definedName name="_279__FDSAUDITLINK__" localSheetId="11" hidden="1">{"fdsup://directions/FAT Viewer?action=UPDATE&amp;creator=factset&amp;DYN_ARGS=TRUE&amp;DOC_NAME=FAT:FQL_AUDITING_CLIENT_TEMPLATE.FAT&amp;display_string=Audit&amp;VAR:KEY=KBCTYBGDOX&amp;VAR:QUERY=RkZfRUJJVERBX09QRVIoQU5OX1IsMjAwOVksLCxSRixFVVIp&amp;WINDOW=FIRST_POPUP&amp;HEIGHT=450&amp;WIDTH=","450&amp;START_MAXIMIZED=FALSE&amp;VAR:CALENDAR=FIVEDAY&amp;VAR:SYMBOL=572797&amp;VAR:INDEX=0"}</definedName>
    <definedName name="_279__FDSAUDITLINK__" hidden="1">{"fdsup://directions/FAT Viewer?action=UPDATE&amp;creator=factset&amp;DYN_ARGS=TRUE&amp;DOC_NAME=FAT:FQL_AUDITING_CLIENT_TEMPLATE.FAT&amp;display_string=Audit&amp;VAR:KEY=KBCTYBGDOX&amp;VAR:QUERY=RkZfRUJJVERBX09QRVIoQU5OX1IsMjAwOVksLCxSRixFVVIp&amp;WINDOW=FIRST_POPUP&amp;HEIGHT=450&amp;WIDTH=","450&amp;START_MAXIMIZED=FALSE&amp;VAR:CALENDAR=FIVEDAY&amp;VAR:SYMBOL=572797&amp;VAR:INDEX=0"}</definedName>
    <definedName name="_27Button_Macros_.Reset_Dates8">#REF!</definedName>
    <definedName name="_28">#REF!</definedName>
    <definedName name="_28__FDSAUDITLINK__" localSheetId="9">{"fdsup://Directions/FactSet Auditing Viewer?action=AUDIT_VALUE&amp;DB=129&amp;ID1=22160K10&amp;VALUEID=03051&amp;SDATE=2009&amp;PERIODTYPE=ANN_STD&amp;window=popup_no_bar&amp;width=385&amp;height=120&amp;START_MAXIMIZED=FALSE&amp;creator=factset&amp;display_string=Audit"}</definedName>
    <definedName name="_28__FDSAUDITLINK__" localSheetId="10">{"fdsup://Directions/FactSet Auditing Viewer?action=AUDIT_VALUE&amp;DB=129&amp;ID1=22160K10&amp;VALUEID=03051&amp;SDATE=2009&amp;PERIODTYPE=ANN_STD&amp;window=popup_no_bar&amp;width=385&amp;height=120&amp;START_MAXIMIZED=FALSE&amp;creator=factset&amp;display_string=Audit"}</definedName>
    <definedName name="_28__FDSAUDITLINK__" localSheetId="11">{"fdsup://Directions/FactSet Auditing Viewer?action=AUDIT_VALUE&amp;DB=129&amp;ID1=22160K10&amp;VALUEID=03051&amp;SDATE=2009&amp;PERIODTYPE=ANN_STD&amp;window=popup_no_bar&amp;width=385&amp;height=120&amp;START_MAXIMIZED=FALSE&amp;creator=factset&amp;display_string=Audit"}</definedName>
    <definedName name="_28__FDSAUDITLINK__">{"fdsup://Directions/FactSet Auditing Viewer?action=AUDIT_VALUE&amp;DB=129&amp;ID1=22160K10&amp;VALUEID=03051&amp;SDATE=2009&amp;PERIODTYPE=ANN_STD&amp;window=popup_no_bar&amp;width=385&amp;height=120&amp;START_MAXIMIZED=FALSE&amp;creator=factset&amp;display_string=Audit"}</definedName>
    <definedName name="_282__FDSAUDITLINK__" localSheetId="9" hidden="1">{"fdsup://directions/FAT Viewer?action=UPDATE&amp;creator=factset&amp;DYN_ARGS=TRUE&amp;DOC_NAME=FAT:FQL_AUDITING_CLIENT_TEMPLATE.FAT&amp;display_string=Audit&amp;VAR:KEY=GDQNUHYRWZ&amp;VAR:QUERY=RkZfRUJJVF9PUEVSKEFOTl9SLC0yWSwsLFJGLENOWSk=&amp;WINDOW=FIRST_POPUP&amp;HEIGHT=450&amp;WIDTH=450&amp;","START_MAXIMIZED=FALSE&amp;VAR:CALENDAR=FIVEDAY&amp;VAR:SYMBOL=98584B10&amp;VAR:INDEX=0"}</definedName>
    <definedName name="_282__FDSAUDITLINK__" localSheetId="10" hidden="1">{"fdsup://directions/FAT Viewer?action=UPDATE&amp;creator=factset&amp;DYN_ARGS=TRUE&amp;DOC_NAME=FAT:FQL_AUDITING_CLIENT_TEMPLATE.FAT&amp;display_string=Audit&amp;VAR:KEY=GDQNUHYRWZ&amp;VAR:QUERY=RkZfRUJJVF9PUEVSKEFOTl9SLC0yWSwsLFJGLENOWSk=&amp;WINDOW=FIRST_POPUP&amp;HEIGHT=450&amp;WIDTH=450&amp;","START_MAXIMIZED=FALSE&amp;VAR:CALENDAR=FIVEDAY&amp;VAR:SYMBOL=98584B10&amp;VAR:INDEX=0"}</definedName>
    <definedName name="_282__FDSAUDITLINK__" localSheetId="11" hidden="1">{"fdsup://directions/FAT Viewer?action=UPDATE&amp;creator=factset&amp;DYN_ARGS=TRUE&amp;DOC_NAME=FAT:FQL_AUDITING_CLIENT_TEMPLATE.FAT&amp;display_string=Audit&amp;VAR:KEY=GDQNUHYRWZ&amp;VAR:QUERY=RkZfRUJJVF9PUEVSKEFOTl9SLC0yWSwsLFJGLENOWSk=&amp;WINDOW=FIRST_POPUP&amp;HEIGHT=450&amp;WIDTH=450&amp;","START_MAXIMIZED=FALSE&amp;VAR:CALENDAR=FIVEDAY&amp;VAR:SYMBOL=98584B10&amp;VAR:INDEX=0"}</definedName>
    <definedName name="_282__FDSAUDITLINK__" hidden="1">{"fdsup://directions/FAT Viewer?action=UPDATE&amp;creator=factset&amp;DYN_ARGS=TRUE&amp;DOC_NAME=FAT:FQL_AUDITING_CLIENT_TEMPLATE.FAT&amp;display_string=Audit&amp;VAR:KEY=GDQNUHYRWZ&amp;VAR:QUERY=RkZfRUJJVF9PUEVSKEFOTl9SLC0yWSwsLFJGLENOWSk=&amp;WINDOW=FIRST_POPUP&amp;HEIGHT=450&amp;WIDTH=450&amp;","START_MAXIMIZED=FALSE&amp;VAR:CALENDAR=FIVEDAY&amp;VAR:SYMBOL=98584B10&amp;VAR:INDEX=0"}</definedName>
    <definedName name="_283__FDSAUDITLINK__" localSheetId="9" hidden="1">{"fdsup://directions/FAT Viewer?action=UPDATE&amp;creator=factset&amp;DYN_ARGS=TRUE&amp;DOC_NAME=FAT:FQL_AUDITING_CLIENT_TEMPLATE.FAT&amp;display_string=Audit&amp;VAR:KEY=OZCBUXOFYL&amp;VAR:QUERY=RkZfQ0FQRVgoQU5OX1IsLTFZLCwsUkYsQ05ZKQ==&amp;WINDOW=FIRST_POPUP&amp;HEIGHT=450&amp;WIDTH=450&amp;STAR","T_MAXIMIZED=FALSE&amp;VAR:CALENDAR=FIVEDAY&amp;VAR:SYMBOL=98584B10&amp;VAR:INDEX=0"}</definedName>
    <definedName name="_283__FDSAUDITLINK__" localSheetId="10" hidden="1">{"fdsup://directions/FAT Viewer?action=UPDATE&amp;creator=factset&amp;DYN_ARGS=TRUE&amp;DOC_NAME=FAT:FQL_AUDITING_CLIENT_TEMPLATE.FAT&amp;display_string=Audit&amp;VAR:KEY=OZCBUXOFYL&amp;VAR:QUERY=RkZfQ0FQRVgoQU5OX1IsLTFZLCwsUkYsQ05ZKQ==&amp;WINDOW=FIRST_POPUP&amp;HEIGHT=450&amp;WIDTH=450&amp;STAR","T_MAXIMIZED=FALSE&amp;VAR:CALENDAR=FIVEDAY&amp;VAR:SYMBOL=98584B10&amp;VAR:INDEX=0"}</definedName>
    <definedName name="_283__FDSAUDITLINK__" localSheetId="11" hidden="1">{"fdsup://directions/FAT Viewer?action=UPDATE&amp;creator=factset&amp;DYN_ARGS=TRUE&amp;DOC_NAME=FAT:FQL_AUDITING_CLIENT_TEMPLATE.FAT&amp;display_string=Audit&amp;VAR:KEY=OZCBUXOFYL&amp;VAR:QUERY=RkZfQ0FQRVgoQU5OX1IsLTFZLCwsUkYsQ05ZKQ==&amp;WINDOW=FIRST_POPUP&amp;HEIGHT=450&amp;WIDTH=450&amp;STAR","T_MAXIMIZED=FALSE&amp;VAR:CALENDAR=FIVEDAY&amp;VAR:SYMBOL=98584B10&amp;VAR:INDEX=0"}</definedName>
    <definedName name="_283__FDSAUDITLINK__" hidden="1">{"fdsup://directions/FAT Viewer?action=UPDATE&amp;creator=factset&amp;DYN_ARGS=TRUE&amp;DOC_NAME=FAT:FQL_AUDITING_CLIENT_TEMPLATE.FAT&amp;display_string=Audit&amp;VAR:KEY=OZCBUXOFYL&amp;VAR:QUERY=RkZfQ0FQRVgoQU5OX1IsLTFZLCwsUkYsQ05ZKQ==&amp;WINDOW=FIRST_POPUP&amp;HEIGHT=450&amp;WIDTH=450&amp;STAR","T_MAXIMIZED=FALSE&amp;VAR:CALENDAR=FIVEDAY&amp;VAR:SYMBOL=98584B10&amp;VAR:INDEX=0"}</definedName>
    <definedName name="_28Button_Macros_.ResetDates">#REF!</definedName>
    <definedName name="_29__FDSAUDITLINK__" localSheetId="9">{"fdsup://Directions/FactSet Auditing Viewer?action=AUDIT_VALUE&amp;DB=129&amp;ID1=08651610&amp;VALUEID=03051&amp;SDATE=2008&amp;PERIODTYPE=ANN_STD&amp;window=popup_no_bar&amp;width=385&amp;height=120&amp;START_MAXIMIZED=FALSE&amp;creator=factset&amp;display_string=Audit"}</definedName>
    <definedName name="_29__FDSAUDITLINK__" localSheetId="10">{"fdsup://Directions/FactSet Auditing Viewer?action=AUDIT_VALUE&amp;DB=129&amp;ID1=08651610&amp;VALUEID=03051&amp;SDATE=2008&amp;PERIODTYPE=ANN_STD&amp;window=popup_no_bar&amp;width=385&amp;height=120&amp;START_MAXIMIZED=FALSE&amp;creator=factset&amp;display_string=Audit"}</definedName>
    <definedName name="_29__FDSAUDITLINK__" localSheetId="11">{"fdsup://Directions/FactSet Auditing Viewer?action=AUDIT_VALUE&amp;DB=129&amp;ID1=08651610&amp;VALUEID=03051&amp;SDATE=2008&amp;PERIODTYPE=ANN_STD&amp;window=popup_no_bar&amp;width=385&amp;height=120&amp;START_MAXIMIZED=FALSE&amp;creator=factset&amp;display_string=Audit"}</definedName>
    <definedName name="_29__FDSAUDITLINK__">{"fdsup://Directions/FactSet Auditing Viewer?action=AUDIT_VALUE&amp;DB=129&amp;ID1=08651610&amp;VALUEID=03051&amp;SDATE=2008&amp;PERIODTYPE=ANN_STD&amp;window=popup_no_bar&amp;width=385&amp;height=120&amp;START_MAXIMIZED=FALSE&amp;creator=factset&amp;display_string=Audit"}</definedName>
    <definedName name="_29Button_Macros_.ResetDates">#REF!</definedName>
    <definedName name="_2Button_Macros_.ADurationsView">#REF!</definedName>
    <definedName name="_2out">#REF!</definedName>
    <definedName name="_3__123Graph_BCHART_1" hidden="1">#REF!</definedName>
    <definedName name="_3__123Graph_XChart_1A" hidden="1">#REF!</definedName>
    <definedName name="_3__FDSAUDITLINK__" localSheetId="9">{"fdsup://Directions/FactSet Auditing Viewer?action=AUDIT_VALUE&amp;DB=129&amp;ID1=08651610&amp;VALUEID=03051&amp;SDATE=2008&amp;PERIODTYPE=ANN_STD&amp;window=popup_no_bar&amp;width=385&amp;height=120&amp;START_MAXIMIZED=FALSE&amp;creator=factset&amp;display_string=Audit"}</definedName>
    <definedName name="_3__FDSAUDITLINK__" localSheetId="10">{"fdsup://Directions/FactSet Auditing Viewer?action=AUDIT_VALUE&amp;DB=129&amp;ID1=08651610&amp;VALUEID=03051&amp;SDATE=2008&amp;PERIODTYPE=ANN_STD&amp;window=popup_no_bar&amp;width=385&amp;height=120&amp;START_MAXIMIZED=FALSE&amp;creator=factset&amp;display_string=Audit"}</definedName>
    <definedName name="_3__FDSAUDITLINK__" localSheetId="11">{"fdsup://Directions/FactSet Auditing Viewer?action=AUDIT_VALUE&amp;DB=129&amp;ID1=08651610&amp;VALUEID=03051&amp;SDATE=2008&amp;PERIODTYPE=ANN_STD&amp;window=popup_no_bar&amp;width=385&amp;height=120&amp;START_MAXIMIZED=FALSE&amp;creator=factset&amp;display_string=Audit"}</definedName>
    <definedName name="_3__FDSAUDITLINK__">{"fdsup://Directions/FactSet Auditing Viewer?action=AUDIT_VALUE&amp;DB=129&amp;ID1=08651610&amp;VALUEID=03051&amp;SDATE=2008&amp;PERIODTYPE=ANN_STD&amp;window=popup_no_bar&amp;width=385&amp;height=120&amp;START_MAXIMIZED=FALSE&amp;creator=factset&amp;display_string=Audit"}</definedName>
    <definedName name="_3_tab_15">#REF!</definedName>
    <definedName name="_30__FDSAUDITLINK__" localSheetId="9">{"fdsup://Directions/FactSet Auditing Viewer?action=AUDIT_VALUE&amp;DB=129&amp;ID1=54866110&amp;VALUEID=03051&amp;SDATE=2009&amp;PERIODTYPE=ANN_STD&amp;window=popup_no_bar&amp;width=385&amp;height=120&amp;START_MAXIMIZED=FALSE&amp;creator=factset&amp;display_string=Audit"}</definedName>
    <definedName name="_30__FDSAUDITLINK__" localSheetId="10">{"fdsup://Directions/FactSet Auditing Viewer?action=AUDIT_VALUE&amp;DB=129&amp;ID1=54866110&amp;VALUEID=03051&amp;SDATE=2009&amp;PERIODTYPE=ANN_STD&amp;window=popup_no_bar&amp;width=385&amp;height=120&amp;START_MAXIMIZED=FALSE&amp;creator=factset&amp;display_string=Audit"}</definedName>
    <definedName name="_30__FDSAUDITLINK__" localSheetId="11">{"fdsup://Directions/FactSet Auditing Viewer?action=AUDIT_VALUE&amp;DB=129&amp;ID1=54866110&amp;VALUEID=03051&amp;SDATE=2009&amp;PERIODTYPE=ANN_STD&amp;window=popup_no_bar&amp;width=385&amp;height=120&amp;START_MAXIMIZED=FALSE&amp;creator=factset&amp;display_string=Audit"}</definedName>
    <definedName name="_30__FDSAUDITLINK__">{"fdsup://Directions/FactSet Auditing Viewer?action=AUDIT_VALUE&amp;DB=129&amp;ID1=54866110&amp;VALUEID=03051&amp;SDATE=2009&amp;PERIODTYPE=ANN_STD&amp;window=popup_no_bar&amp;width=385&amp;height=120&amp;START_MAXIMIZED=FALSE&amp;creator=factset&amp;display_string=Audit"}</definedName>
    <definedName name="_303__FDSAUDITLINK__" localSheetId="9" hidden="1">{"fdsup://Directions/FactSet Auditing Viewer?action=AUDIT_VALUE&amp;DB=129&amp;ID1=552902&amp;VALUEID=01267&amp;SDATE=2010&amp;PERIODTYPE=ANNR_STD&amp;SCFT=3&amp;window=popup_no_bar&amp;width=385&amp;height=120&amp;START_MAXIMIZED=FALSE&amp;creator=factset&amp;display_string=Audit"}</definedName>
    <definedName name="_303__FDSAUDITLINK__" localSheetId="10" hidden="1">{"fdsup://Directions/FactSet Auditing Viewer?action=AUDIT_VALUE&amp;DB=129&amp;ID1=552902&amp;VALUEID=01267&amp;SDATE=2010&amp;PERIODTYPE=ANNR_STD&amp;SCFT=3&amp;window=popup_no_bar&amp;width=385&amp;height=120&amp;START_MAXIMIZED=FALSE&amp;creator=factset&amp;display_string=Audit"}</definedName>
    <definedName name="_303__FDSAUDITLINK__" localSheetId="11" hidden="1">{"fdsup://Directions/FactSet Auditing Viewer?action=AUDIT_VALUE&amp;DB=129&amp;ID1=552902&amp;VALUEID=01267&amp;SDATE=2010&amp;PERIODTYPE=ANNR_STD&amp;SCFT=3&amp;window=popup_no_bar&amp;width=385&amp;height=120&amp;START_MAXIMIZED=FALSE&amp;creator=factset&amp;display_string=Audit"}</definedName>
    <definedName name="_303__FDSAUDITLINK__" hidden="1">{"fdsup://Directions/FactSet Auditing Viewer?action=AUDIT_VALUE&amp;DB=129&amp;ID1=552902&amp;VALUEID=01267&amp;SDATE=2010&amp;PERIODTYPE=ANNR_STD&amp;SCFT=3&amp;window=popup_no_bar&amp;width=385&amp;height=120&amp;START_MAXIMIZED=FALSE&amp;creator=factset&amp;display_string=Audit"}</definedName>
    <definedName name="_306__FDSAUDITLINK__" localSheetId="9" hidden="1">{"fdsup://Directions/FactSet Auditing Viewer?action=AUDIT_VALUE&amp;DB=129&amp;ID1=572797&amp;VALUEID=01551&amp;SDATE=2010&amp;PERIODTYPE=ANNR_STD&amp;SCFT=3&amp;window=popup_no_bar&amp;width=385&amp;height=120&amp;START_MAXIMIZED=FALSE&amp;creator=factset&amp;display_string=Audit"}</definedName>
    <definedName name="_306__FDSAUDITLINK__" localSheetId="10" hidden="1">{"fdsup://Directions/FactSet Auditing Viewer?action=AUDIT_VALUE&amp;DB=129&amp;ID1=572797&amp;VALUEID=01551&amp;SDATE=2010&amp;PERIODTYPE=ANNR_STD&amp;SCFT=3&amp;window=popup_no_bar&amp;width=385&amp;height=120&amp;START_MAXIMIZED=FALSE&amp;creator=factset&amp;display_string=Audit"}</definedName>
    <definedName name="_306__FDSAUDITLINK__" localSheetId="11" hidden="1">{"fdsup://Directions/FactSet Auditing Viewer?action=AUDIT_VALUE&amp;DB=129&amp;ID1=572797&amp;VALUEID=01551&amp;SDATE=2010&amp;PERIODTYPE=ANNR_STD&amp;SCFT=3&amp;window=popup_no_bar&amp;width=385&amp;height=120&amp;START_MAXIMIZED=FALSE&amp;creator=factset&amp;display_string=Audit"}</definedName>
    <definedName name="_306__FDSAUDITLINK__" hidden="1">{"fdsup://Directions/FactSet Auditing Viewer?action=AUDIT_VALUE&amp;DB=129&amp;ID1=572797&amp;VALUEID=01551&amp;SDATE=2010&amp;PERIODTYPE=ANNR_STD&amp;SCFT=3&amp;window=popup_no_bar&amp;width=385&amp;height=120&amp;START_MAXIMIZED=FALSE&amp;creator=factset&amp;display_string=Audit"}</definedName>
    <definedName name="_30Button_Macros_.ResetDates">#REF!</definedName>
    <definedName name="_31">#REF!</definedName>
    <definedName name="_31__FDSAUDITLINK__" localSheetId="9">{"fdsup://Directions/FactSet Auditing Viewer?action=AUDIT_VALUE&amp;DB=129&amp;ID1=43707610&amp;VALUEID=03501&amp;SDATE=2009&amp;PERIODTYPE=ANN_STD&amp;window=popup_no_bar&amp;width=385&amp;height=120&amp;START_MAXIMIZED=FALSE&amp;creator=factset&amp;display_string=Audit"}</definedName>
    <definedName name="_31__FDSAUDITLINK__" localSheetId="10">{"fdsup://Directions/FactSet Auditing Viewer?action=AUDIT_VALUE&amp;DB=129&amp;ID1=43707610&amp;VALUEID=03501&amp;SDATE=2009&amp;PERIODTYPE=ANN_STD&amp;window=popup_no_bar&amp;width=385&amp;height=120&amp;START_MAXIMIZED=FALSE&amp;creator=factset&amp;display_string=Audit"}</definedName>
    <definedName name="_31__FDSAUDITLINK__" localSheetId="11">{"fdsup://Directions/FactSet Auditing Viewer?action=AUDIT_VALUE&amp;DB=129&amp;ID1=43707610&amp;VALUEID=03501&amp;SDATE=2009&amp;PERIODTYPE=ANN_STD&amp;window=popup_no_bar&amp;width=385&amp;height=120&amp;START_MAXIMIZED=FALSE&amp;creator=factset&amp;display_string=Audit"}</definedName>
    <definedName name="_31__FDSAUDITLINK__">{"fdsup://Directions/FactSet Auditing Viewer?action=AUDIT_VALUE&amp;DB=129&amp;ID1=43707610&amp;VALUEID=03501&amp;SDATE=2009&amp;PERIODTYPE=ANN_STD&amp;window=popup_no_bar&amp;width=385&amp;height=120&amp;START_MAXIMIZED=FALSE&amp;creator=factset&amp;display_string=Audit"}</definedName>
    <definedName name="_311__FDSAUDITLINK__" localSheetId="9" hidden="1">{"fdsup://directions/FAT Viewer?action=UPDATE&amp;creator=factset&amp;DYN_ARGS=TRUE&amp;DOC_NAME=FAT:FQL_AUDITING_CLIENT_TEMPLATE.FAT&amp;display_string=Audit&amp;VAR:KEY=SJMTUJSNGP&amp;VAR:QUERY=RkZfQ0FQRVgoQU5OX1IsMjAxMCwsLFJGLEVVUik=&amp;WINDOW=FIRST_POPUP&amp;HEIGHT=450&amp;WIDTH=450&amp;STAR","T_MAXIMIZED=FALSE&amp;VAR:CALENDAR=FIVEDAY&amp;VAR:SYMBOL=572797&amp;VAR:INDEX=0"}</definedName>
    <definedName name="_311__FDSAUDITLINK__" localSheetId="10" hidden="1">{"fdsup://directions/FAT Viewer?action=UPDATE&amp;creator=factset&amp;DYN_ARGS=TRUE&amp;DOC_NAME=FAT:FQL_AUDITING_CLIENT_TEMPLATE.FAT&amp;display_string=Audit&amp;VAR:KEY=SJMTUJSNGP&amp;VAR:QUERY=RkZfQ0FQRVgoQU5OX1IsMjAxMCwsLFJGLEVVUik=&amp;WINDOW=FIRST_POPUP&amp;HEIGHT=450&amp;WIDTH=450&amp;STAR","T_MAXIMIZED=FALSE&amp;VAR:CALENDAR=FIVEDAY&amp;VAR:SYMBOL=572797&amp;VAR:INDEX=0"}</definedName>
    <definedName name="_311__FDSAUDITLINK__" localSheetId="11" hidden="1">{"fdsup://directions/FAT Viewer?action=UPDATE&amp;creator=factset&amp;DYN_ARGS=TRUE&amp;DOC_NAME=FAT:FQL_AUDITING_CLIENT_TEMPLATE.FAT&amp;display_string=Audit&amp;VAR:KEY=SJMTUJSNGP&amp;VAR:QUERY=RkZfQ0FQRVgoQU5OX1IsMjAxMCwsLFJGLEVVUik=&amp;WINDOW=FIRST_POPUP&amp;HEIGHT=450&amp;WIDTH=450&amp;STAR","T_MAXIMIZED=FALSE&amp;VAR:CALENDAR=FIVEDAY&amp;VAR:SYMBOL=572797&amp;VAR:INDEX=0"}</definedName>
    <definedName name="_311__FDSAUDITLINK__" hidden="1">{"fdsup://directions/FAT Viewer?action=UPDATE&amp;creator=factset&amp;DYN_ARGS=TRUE&amp;DOC_NAME=FAT:FQL_AUDITING_CLIENT_TEMPLATE.FAT&amp;display_string=Audit&amp;VAR:KEY=SJMTUJSNGP&amp;VAR:QUERY=RkZfQ0FQRVgoQU5OX1IsMjAxMCwsLFJGLEVVUik=&amp;WINDOW=FIRST_POPUP&amp;HEIGHT=450&amp;WIDTH=450&amp;STAR","T_MAXIMIZED=FALSE&amp;VAR:CALENDAR=FIVEDAY&amp;VAR:SYMBOL=572797&amp;VAR:INDEX=0"}</definedName>
    <definedName name="_31Button_Macros_.ViewSelect">#REF!</definedName>
    <definedName name="_32">#REF!</definedName>
    <definedName name="_32__FDSAUDITLINK__" localSheetId="9">{"fdsup://Directions/FactSet Auditing Viewer?action=AUDIT_VALUE&amp;DB=129&amp;ID1=43707610&amp;VALUEID=03501&amp;SDATE=2008&amp;PERIODTYPE=ANN_STD&amp;window=popup_no_bar&amp;width=385&amp;height=120&amp;START_MAXIMIZED=FALSE&amp;creator=factset&amp;display_string=Audit"}</definedName>
    <definedName name="_32__FDSAUDITLINK__" localSheetId="10">{"fdsup://Directions/FactSet Auditing Viewer?action=AUDIT_VALUE&amp;DB=129&amp;ID1=43707610&amp;VALUEID=03501&amp;SDATE=2008&amp;PERIODTYPE=ANN_STD&amp;window=popup_no_bar&amp;width=385&amp;height=120&amp;START_MAXIMIZED=FALSE&amp;creator=factset&amp;display_string=Audit"}</definedName>
    <definedName name="_32__FDSAUDITLINK__" localSheetId="11">{"fdsup://Directions/FactSet Auditing Viewer?action=AUDIT_VALUE&amp;DB=129&amp;ID1=43707610&amp;VALUEID=03501&amp;SDATE=2008&amp;PERIODTYPE=ANN_STD&amp;window=popup_no_bar&amp;width=385&amp;height=120&amp;START_MAXIMIZED=FALSE&amp;creator=factset&amp;display_string=Audit"}</definedName>
    <definedName name="_32__FDSAUDITLINK__">{"fdsup://Directions/FactSet Auditing Viewer?action=AUDIT_VALUE&amp;DB=129&amp;ID1=43707610&amp;VALUEID=03501&amp;SDATE=2008&amp;PERIODTYPE=ANN_STD&amp;window=popup_no_bar&amp;width=385&amp;height=120&amp;START_MAXIMIZED=FALSE&amp;creator=factset&amp;display_string=Audit"}</definedName>
    <definedName name="_322__FDSAUDITLINK__" localSheetId="9" hidden="1">{"fdsup://Directions/FactSet Auditing Viewer?action=AUDIT_VALUE&amp;DB=129&amp;ID1=575602&amp;VALUEID=01001&amp;SDATE=2010&amp;PERIODTYPE=ANNR_STD&amp;SCFT=3&amp;window=popup_no_bar&amp;width=385&amp;height=120&amp;START_MAXIMIZED=FALSE&amp;creator=factset&amp;display_string=Audit"}</definedName>
    <definedName name="_322__FDSAUDITLINK__" localSheetId="10" hidden="1">{"fdsup://Directions/FactSet Auditing Viewer?action=AUDIT_VALUE&amp;DB=129&amp;ID1=575602&amp;VALUEID=01001&amp;SDATE=2010&amp;PERIODTYPE=ANNR_STD&amp;SCFT=3&amp;window=popup_no_bar&amp;width=385&amp;height=120&amp;START_MAXIMIZED=FALSE&amp;creator=factset&amp;display_string=Audit"}</definedName>
    <definedName name="_322__FDSAUDITLINK__" localSheetId="11" hidden="1">{"fdsup://Directions/FactSet Auditing Viewer?action=AUDIT_VALUE&amp;DB=129&amp;ID1=575602&amp;VALUEID=01001&amp;SDATE=2010&amp;PERIODTYPE=ANNR_STD&amp;SCFT=3&amp;window=popup_no_bar&amp;width=385&amp;height=120&amp;START_MAXIMIZED=FALSE&amp;creator=factset&amp;display_string=Audit"}</definedName>
    <definedName name="_322__FDSAUDITLINK__" hidden="1">{"fdsup://Directions/FactSet Auditing Viewer?action=AUDIT_VALUE&amp;DB=129&amp;ID1=575602&amp;VALUEID=01001&amp;SDATE=2010&amp;PERIODTYPE=ANNR_STD&amp;SCFT=3&amp;window=popup_no_bar&amp;width=385&amp;height=120&amp;START_MAXIMIZED=FALSE&amp;creator=factset&amp;display_string=Audit"}</definedName>
    <definedName name="_323__FDSAUDITLINK__" localSheetId="9" hidden="1">{"fdsup://Directions/FactSet Auditing Viewer?action=AUDIT_VALUE&amp;DB=129&amp;ID1=575602&amp;VALUEID=01001&amp;SDATE=2009&amp;PERIODTYPE=ANNR_STD&amp;SCFT=3&amp;window=popup_no_bar&amp;width=385&amp;height=120&amp;START_MAXIMIZED=FALSE&amp;creator=factset&amp;display_string=Audit"}</definedName>
    <definedName name="_323__FDSAUDITLINK__" localSheetId="10" hidden="1">{"fdsup://Directions/FactSet Auditing Viewer?action=AUDIT_VALUE&amp;DB=129&amp;ID1=575602&amp;VALUEID=01001&amp;SDATE=2009&amp;PERIODTYPE=ANNR_STD&amp;SCFT=3&amp;window=popup_no_bar&amp;width=385&amp;height=120&amp;START_MAXIMIZED=FALSE&amp;creator=factset&amp;display_string=Audit"}</definedName>
    <definedName name="_323__FDSAUDITLINK__" localSheetId="11" hidden="1">{"fdsup://Directions/FactSet Auditing Viewer?action=AUDIT_VALUE&amp;DB=129&amp;ID1=575602&amp;VALUEID=01001&amp;SDATE=2009&amp;PERIODTYPE=ANNR_STD&amp;SCFT=3&amp;window=popup_no_bar&amp;width=385&amp;height=120&amp;START_MAXIMIZED=FALSE&amp;creator=factset&amp;display_string=Audit"}</definedName>
    <definedName name="_323__FDSAUDITLINK__" hidden="1">{"fdsup://Directions/FactSet Auditing Viewer?action=AUDIT_VALUE&amp;DB=129&amp;ID1=575602&amp;VALUEID=01001&amp;SDATE=2009&amp;PERIODTYPE=ANNR_STD&amp;SCFT=3&amp;window=popup_no_bar&amp;width=385&amp;height=120&amp;START_MAXIMIZED=FALSE&amp;creator=factset&amp;display_string=Audit"}</definedName>
    <definedName name="_329__FDSAUDITLINK__" localSheetId="9" hidden="1">{"fdsup://directions/FAT Viewer?action=UPDATE&amp;creator=factset&amp;DYN_ARGS=TRUE&amp;DOC_NAME=FAT:FQL_AUDITING_CLIENT_TEMPLATE.FAT&amp;display_string=Audit&amp;VAR:KEY=XCVMTCJYLI&amp;VAR:QUERY=RkZfQ0FQRVgoQU5OX1IsMjAwOSwsLFJGLEVVUik=&amp;WINDOW=FIRST_POPUP&amp;HEIGHT=450&amp;WIDTH=450&amp;STAR","T_MAXIMIZED=FALSE&amp;VAR:CALENDAR=FIVEDAY&amp;VAR:SYMBOL=572797&amp;VAR:INDEX=0"}</definedName>
    <definedName name="_329__FDSAUDITLINK__" localSheetId="10" hidden="1">{"fdsup://directions/FAT Viewer?action=UPDATE&amp;creator=factset&amp;DYN_ARGS=TRUE&amp;DOC_NAME=FAT:FQL_AUDITING_CLIENT_TEMPLATE.FAT&amp;display_string=Audit&amp;VAR:KEY=XCVMTCJYLI&amp;VAR:QUERY=RkZfQ0FQRVgoQU5OX1IsMjAwOSwsLFJGLEVVUik=&amp;WINDOW=FIRST_POPUP&amp;HEIGHT=450&amp;WIDTH=450&amp;STAR","T_MAXIMIZED=FALSE&amp;VAR:CALENDAR=FIVEDAY&amp;VAR:SYMBOL=572797&amp;VAR:INDEX=0"}</definedName>
    <definedName name="_329__FDSAUDITLINK__" localSheetId="11" hidden="1">{"fdsup://directions/FAT Viewer?action=UPDATE&amp;creator=factset&amp;DYN_ARGS=TRUE&amp;DOC_NAME=FAT:FQL_AUDITING_CLIENT_TEMPLATE.FAT&amp;display_string=Audit&amp;VAR:KEY=XCVMTCJYLI&amp;VAR:QUERY=RkZfQ0FQRVgoQU5OX1IsMjAwOSwsLFJGLEVVUik=&amp;WINDOW=FIRST_POPUP&amp;HEIGHT=450&amp;WIDTH=450&amp;STAR","T_MAXIMIZED=FALSE&amp;VAR:CALENDAR=FIVEDAY&amp;VAR:SYMBOL=572797&amp;VAR:INDEX=0"}</definedName>
    <definedName name="_329__FDSAUDITLINK__" hidden="1">{"fdsup://directions/FAT Viewer?action=UPDATE&amp;creator=factset&amp;DYN_ARGS=TRUE&amp;DOC_NAME=FAT:FQL_AUDITING_CLIENT_TEMPLATE.FAT&amp;display_string=Audit&amp;VAR:KEY=XCVMTCJYLI&amp;VAR:QUERY=RkZfQ0FQRVgoQU5OX1IsMjAwOSwsLFJGLEVVUik=&amp;WINDOW=FIRST_POPUP&amp;HEIGHT=450&amp;WIDTH=450&amp;STAR","T_MAXIMIZED=FALSE&amp;VAR:CALENDAR=FIVEDAY&amp;VAR:SYMBOL=572797&amp;VAR:INDEX=0"}</definedName>
    <definedName name="_32Button_Macros_.ViewSelect">#REF!</definedName>
    <definedName name="_33">#REF!</definedName>
    <definedName name="_33__FDSAUDITLINK__" localSheetId="9">{"fdsup://Directions/FactSet Auditing Viewer?action=AUDIT_VALUE&amp;DB=129&amp;ID1=43707610&amp;VALUEID=03501&amp;SDATE=2007&amp;PERIODTYPE=ANN_STD&amp;window=popup_no_bar&amp;width=385&amp;height=120&amp;START_MAXIMIZED=FALSE&amp;creator=factset&amp;display_string=Audit"}</definedName>
    <definedName name="_33__FDSAUDITLINK__" localSheetId="10">{"fdsup://Directions/FactSet Auditing Viewer?action=AUDIT_VALUE&amp;DB=129&amp;ID1=43707610&amp;VALUEID=03501&amp;SDATE=2007&amp;PERIODTYPE=ANN_STD&amp;window=popup_no_bar&amp;width=385&amp;height=120&amp;START_MAXIMIZED=FALSE&amp;creator=factset&amp;display_string=Audit"}</definedName>
    <definedName name="_33__FDSAUDITLINK__" localSheetId="11">{"fdsup://Directions/FactSet Auditing Viewer?action=AUDIT_VALUE&amp;DB=129&amp;ID1=43707610&amp;VALUEID=03501&amp;SDATE=2007&amp;PERIODTYPE=ANN_STD&amp;window=popup_no_bar&amp;width=385&amp;height=120&amp;START_MAXIMIZED=FALSE&amp;creator=factset&amp;display_string=Audit"}</definedName>
    <definedName name="_33__FDSAUDITLINK__">{"fdsup://Directions/FactSet Auditing Viewer?action=AUDIT_VALUE&amp;DB=129&amp;ID1=43707610&amp;VALUEID=03501&amp;SDATE=2007&amp;PERIODTYPE=ANN_STD&amp;window=popup_no_bar&amp;width=385&amp;height=120&amp;START_MAXIMIZED=FALSE&amp;creator=factset&amp;display_string=Audit"}</definedName>
    <definedName name="_33_0Rwvu.Pag" hidden="1">#REF!</definedName>
    <definedName name="_33Button_Macros_.ViewSelect">#REF!</definedName>
    <definedName name="_34">#REF!</definedName>
    <definedName name="_34__FDSAUDITLINK__" localSheetId="9">{"fdsup://Directions/FactSet Auditing Viewer?action=AUDIT_VALUE&amp;DB=129&amp;ID1=43707610&amp;VALUEID=03501&amp;SDATE=2006&amp;PERIODTYPE=ANN_STD&amp;window=popup_no_bar&amp;width=385&amp;height=120&amp;START_MAXIMIZED=FALSE&amp;creator=factset&amp;display_string=Audit"}</definedName>
    <definedName name="_34__FDSAUDITLINK__" localSheetId="10">{"fdsup://Directions/FactSet Auditing Viewer?action=AUDIT_VALUE&amp;DB=129&amp;ID1=43707610&amp;VALUEID=03501&amp;SDATE=2006&amp;PERIODTYPE=ANN_STD&amp;window=popup_no_bar&amp;width=385&amp;height=120&amp;START_MAXIMIZED=FALSE&amp;creator=factset&amp;display_string=Audit"}</definedName>
    <definedName name="_34__FDSAUDITLINK__" localSheetId="11">{"fdsup://Directions/FactSet Auditing Viewer?action=AUDIT_VALUE&amp;DB=129&amp;ID1=43707610&amp;VALUEID=03501&amp;SDATE=2006&amp;PERIODTYPE=ANN_STD&amp;window=popup_no_bar&amp;width=385&amp;height=120&amp;START_MAXIMIZED=FALSE&amp;creator=factset&amp;display_string=Audit"}</definedName>
    <definedName name="_34__FDSAUDITLINK__">{"fdsup://Directions/FactSet Auditing Viewer?action=AUDIT_VALUE&amp;DB=129&amp;ID1=43707610&amp;VALUEID=03501&amp;SDATE=2006&amp;PERIODTYPE=ANN_STD&amp;window=popup_no_bar&amp;width=385&amp;height=120&amp;START_MAXIMIZED=FALSE&amp;creator=factset&amp;display_string=Audit"}</definedName>
    <definedName name="_343__FDSAUDITLINK__" localSheetId="9" hidden="1">{"fdsup://Directions/FactSet Auditing Viewer?action=AUDIT_VALUE&amp;DB=129&amp;ID1=552902&amp;VALUEID=01267&amp;SDATE=2011&amp;PERIODTYPE=ANNR_STD&amp;SCFT=3&amp;window=popup_no_bar&amp;width=385&amp;height=120&amp;START_MAXIMIZED=FALSE&amp;creator=factset&amp;display_string=Audit"}</definedName>
    <definedName name="_343__FDSAUDITLINK__" localSheetId="10" hidden="1">{"fdsup://Directions/FactSet Auditing Viewer?action=AUDIT_VALUE&amp;DB=129&amp;ID1=552902&amp;VALUEID=01267&amp;SDATE=2011&amp;PERIODTYPE=ANNR_STD&amp;SCFT=3&amp;window=popup_no_bar&amp;width=385&amp;height=120&amp;START_MAXIMIZED=FALSE&amp;creator=factset&amp;display_string=Audit"}</definedName>
    <definedName name="_343__FDSAUDITLINK__" localSheetId="11" hidden="1">{"fdsup://Directions/FactSet Auditing Viewer?action=AUDIT_VALUE&amp;DB=129&amp;ID1=552902&amp;VALUEID=01267&amp;SDATE=2011&amp;PERIODTYPE=ANNR_STD&amp;SCFT=3&amp;window=popup_no_bar&amp;width=385&amp;height=120&amp;START_MAXIMIZED=FALSE&amp;creator=factset&amp;display_string=Audit"}</definedName>
    <definedName name="_343__FDSAUDITLINK__" hidden="1">{"fdsup://Directions/FactSet Auditing Viewer?action=AUDIT_VALUE&amp;DB=129&amp;ID1=552902&amp;VALUEID=01267&amp;SDATE=2011&amp;PERIODTYPE=ANNR_STD&amp;SCFT=3&amp;window=popup_no_bar&amp;width=385&amp;height=120&amp;START_MAXIMIZED=FALSE&amp;creator=factset&amp;display_string=Audit"}</definedName>
    <definedName name="_34Find_Changes_.AAHideSchedColumns">#REF!</definedName>
    <definedName name="_35__FDSAUDITLINK__" localSheetId="9">{"fdsup://Directions/FactSet Auditing Viewer?action=AUDIT_VALUE&amp;DB=129&amp;ID1=43707610&amp;VALUEID=03501&amp;SDATE=2005&amp;PERIODTYPE=ANN_STD&amp;window=popup_no_bar&amp;width=385&amp;height=120&amp;START_MAXIMIZED=FALSE&amp;creator=factset&amp;display_string=Audit"}</definedName>
    <definedName name="_35__FDSAUDITLINK__" localSheetId="10">{"fdsup://Directions/FactSet Auditing Viewer?action=AUDIT_VALUE&amp;DB=129&amp;ID1=43707610&amp;VALUEID=03501&amp;SDATE=2005&amp;PERIODTYPE=ANN_STD&amp;window=popup_no_bar&amp;width=385&amp;height=120&amp;START_MAXIMIZED=FALSE&amp;creator=factset&amp;display_string=Audit"}</definedName>
    <definedName name="_35__FDSAUDITLINK__" localSheetId="11">{"fdsup://Directions/FactSet Auditing Viewer?action=AUDIT_VALUE&amp;DB=129&amp;ID1=43707610&amp;VALUEID=03501&amp;SDATE=2005&amp;PERIODTYPE=ANN_STD&amp;window=popup_no_bar&amp;width=385&amp;height=120&amp;START_MAXIMIZED=FALSE&amp;creator=factset&amp;display_string=Audit"}</definedName>
    <definedName name="_35__FDSAUDITLINK__">{"fdsup://Directions/FactSet Auditing Viewer?action=AUDIT_VALUE&amp;DB=129&amp;ID1=43707610&amp;VALUEID=03501&amp;SDATE=2005&amp;PERIODTYPE=ANN_STD&amp;window=popup_no_bar&amp;width=385&amp;height=120&amp;START_MAXIMIZED=FALSE&amp;creator=factset&amp;display_string=Audit"}</definedName>
    <definedName name="_353__FDSAUDITLINK__" localSheetId="9">{"fdsup://directions/FAT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 localSheetId="10">{"fdsup://directions/FAT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 localSheetId="1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Find_Changes_.AAHideSchedColumns">#REF!</definedName>
    <definedName name="_36">#REF!</definedName>
    <definedName name="_36__FDSAUDITLINK__" localSheetId="9">{"fdsup://Directions/FactSet Auditing Viewer?action=AUDIT_VALUE&amp;DB=129&amp;ID1=43707610&amp;VALUEID=03051&amp;SDATE=2008&amp;PERIODTYPE=ANN_STD&amp;window=popup_no_bar&amp;width=385&amp;height=120&amp;START_MAXIMIZED=FALSE&amp;creator=factset&amp;display_string=Audit"}</definedName>
    <definedName name="_36__FDSAUDITLINK__" localSheetId="10">{"fdsup://Directions/FactSet Auditing Viewer?action=AUDIT_VALUE&amp;DB=129&amp;ID1=43707610&amp;VALUEID=03051&amp;SDATE=2008&amp;PERIODTYPE=ANN_STD&amp;window=popup_no_bar&amp;width=385&amp;height=120&amp;START_MAXIMIZED=FALSE&amp;creator=factset&amp;display_string=Audit"}</definedName>
    <definedName name="_36__FDSAUDITLINK__" localSheetId="11">{"fdsup://Directions/FactSet Auditing Viewer?action=AUDIT_VALUE&amp;DB=129&amp;ID1=43707610&amp;VALUEID=03051&amp;SDATE=2008&amp;PERIODTYPE=ANN_STD&amp;window=popup_no_bar&amp;width=385&amp;height=120&amp;START_MAXIMIZED=FALSE&amp;creator=factset&amp;display_string=Audit"}</definedName>
    <definedName name="_36__FDSAUDITLINK__">{"fdsup://Directions/FactSet Auditing Viewer?action=AUDIT_VALUE&amp;DB=129&amp;ID1=43707610&amp;VALUEID=03051&amp;SDATE=2008&amp;PERIODTYPE=ANN_STD&amp;window=popup_no_bar&amp;width=385&amp;height=120&amp;START_MAXIMIZED=FALSE&amp;creator=factset&amp;display_string=Audit"}</definedName>
    <definedName name="_36Find_Changes_.AAHideSchedColumns">#REF!</definedName>
    <definedName name="_37">#REF!</definedName>
    <definedName name="_37__FDSAUDITLINK__" localSheetId="9">{"fdsup://Directions/FactSet Auditing Viewer?action=AUDIT_VALUE&amp;DB=129&amp;ID1=43707610&amp;VALUEID=03051&amp;SDATE=2007&amp;PERIODTYPE=ANN_STD&amp;window=popup_no_bar&amp;width=385&amp;height=120&amp;START_MAXIMIZED=FALSE&amp;creator=factset&amp;display_string=Audit"}</definedName>
    <definedName name="_37__FDSAUDITLINK__" localSheetId="10">{"fdsup://Directions/FactSet Auditing Viewer?action=AUDIT_VALUE&amp;DB=129&amp;ID1=43707610&amp;VALUEID=03051&amp;SDATE=2007&amp;PERIODTYPE=ANN_STD&amp;window=popup_no_bar&amp;width=385&amp;height=120&amp;START_MAXIMIZED=FALSE&amp;creator=factset&amp;display_string=Audit"}</definedName>
    <definedName name="_37__FDSAUDITLINK__" localSheetId="11">{"fdsup://Directions/FactSet Auditing Viewer?action=AUDIT_VALUE&amp;DB=129&amp;ID1=43707610&amp;VALUEID=03051&amp;SDATE=2007&amp;PERIODTYPE=ANN_STD&amp;window=popup_no_bar&amp;width=385&amp;height=120&amp;START_MAXIMIZED=FALSE&amp;creator=factset&amp;display_string=Audit"}</definedName>
    <definedName name="_37__FDSAUDITLINK__">{"fdsup://Directions/FactSet Auditing Viewer?action=AUDIT_VALUE&amp;DB=129&amp;ID1=43707610&amp;VALUEID=03051&amp;SDATE=2007&amp;PERIODTYPE=ANN_STD&amp;window=popup_no_bar&amp;width=385&amp;height=120&amp;START_MAXIMIZED=FALSE&amp;creator=factset&amp;display_string=Audit"}</definedName>
    <definedName name="_371__FDSAUDITLINK__" localSheetId="9">{"fdsup://directions/FAT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 localSheetId="10">{"fdsup://directions/FAT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 localSheetId="1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6__FDSAUDITLINK__" localSheetId="9" hidden="1">{"fdsup://Directions/FactSet Auditing Viewer?action=AUDIT_VALUE&amp;DB=129&amp;ID1=575602&amp;VALUEID=01001&amp;SDATE=2010&amp;PERIODTYPE=ANN_STD&amp;SCFT=3&amp;window=popup_no_bar&amp;width=385&amp;height=120&amp;START_MAXIMIZED=FALSE&amp;creator=factset&amp;display_string=Audit"}</definedName>
    <definedName name="_376__FDSAUDITLINK__" localSheetId="10" hidden="1">{"fdsup://Directions/FactSet Auditing Viewer?action=AUDIT_VALUE&amp;DB=129&amp;ID1=575602&amp;VALUEID=01001&amp;SDATE=2010&amp;PERIODTYPE=ANN_STD&amp;SCFT=3&amp;window=popup_no_bar&amp;width=385&amp;height=120&amp;START_MAXIMIZED=FALSE&amp;creator=factset&amp;display_string=Audit"}</definedName>
    <definedName name="_376__FDSAUDITLINK__" localSheetId="11" hidden="1">{"fdsup://Directions/FactSet Auditing Viewer?action=AUDIT_VALUE&amp;DB=129&amp;ID1=575602&amp;VALUEID=01001&amp;SDATE=2010&amp;PERIODTYPE=ANN_STD&amp;SCFT=3&amp;window=popup_no_bar&amp;width=385&amp;height=120&amp;START_MAXIMIZED=FALSE&amp;creator=factset&amp;display_string=Audit"}</definedName>
    <definedName name="_376__FDSAUDITLINK__" hidden="1">{"fdsup://Directions/FactSet Auditing Viewer?action=AUDIT_VALUE&amp;DB=129&amp;ID1=575602&amp;VALUEID=01001&amp;SDATE=2010&amp;PERIODTYPE=ANN_STD&amp;SCFT=3&amp;window=popup_no_bar&amp;width=385&amp;height=120&amp;START_MAXIMIZED=FALSE&amp;creator=factset&amp;display_string=Audit"}</definedName>
    <definedName name="_377__FDSAUDITLINK__" localSheetId="9" hidden="1">{"fdsup://Directions/FactSet Auditing Viewer?action=AUDIT_VALUE&amp;DB=129&amp;ID1=575602&amp;VALUEID=01001&amp;SDATE=2010&amp;PERIODTYPE=ANN_STD&amp;SCFT=3&amp;window=popup_no_bar&amp;width=385&amp;height=120&amp;START_MAXIMIZED=FALSE&amp;creator=factset&amp;display_string=Audit"}</definedName>
    <definedName name="_377__FDSAUDITLINK__" localSheetId="10" hidden="1">{"fdsup://Directions/FactSet Auditing Viewer?action=AUDIT_VALUE&amp;DB=129&amp;ID1=575602&amp;VALUEID=01001&amp;SDATE=2010&amp;PERIODTYPE=ANN_STD&amp;SCFT=3&amp;window=popup_no_bar&amp;width=385&amp;height=120&amp;START_MAXIMIZED=FALSE&amp;creator=factset&amp;display_string=Audit"}</definedName>
    <definedName name="_377__FDSAUDITLINK__" localSheetId="11" hidden="1">{"fdsup://Directions/FactSet Auditing Viewer?action=AUDIT_VALUE&amp;DB=129&amp;ID1=575602&amp;VALUEID=01001&amp;SDATE=2010&amp;PERIODTYPE=ANN_STD&amp;SCFT=3&amp;window=popup_no_bar&amp;width=385&amp;height=120&amp;START_MAXIMIZED=FALSE&amp;creator=factset&amp;display_string=Audit"}</definedName>
    <definedName name="_377__FDSAUDITLINK__" hidden="1">{"fdsup://Directions/FactSet Auditing Viewer?action=AUDIT_VALUE&amp;DB=129&amp;ID1=575602&amp;VALUEID=01001&amp;SDATE=2010&amp;PERIODTYPE=ANN_STD&amp;SCFT=3&amp;window=popup_no_bar&amp;width=385&amp;height=120&amp;START_MAXIMIZED=FALSE&amp;creator=factset&amp;display_string=Audit"}</definedName>
    <definedName name="_37Find_Changes_.AARunChangeViewsDialog">#REF!</definedName>
    <definedName name="_38__FDSAUDITLINK__" localSheetId="9">{"fdsup://Directions/FactSet Auditing Viewer?action=AUDIT_VALUE&amp;DB=129&amp;ID1=43707610&amp;VALUEID=03051&amp;SDATE=2006&amp;PERIODTYPE=ANN_STD&amp;window=popup_no_bar&amp;width=385&amp;height=120&amp;START_MAXIMIZED=FALSE&amp;creator=factset&amp;display_string=Audit"}</definedName>
    <definedName name="_38__FDSAUDITLINK__" localSheetId="10">{"fdsup://Directions/FactSet Auditing Viewer?action=AUDIT_VALUE&amp;DB=129&amp;ID1=43707610&amp;VALUEID=03051&amp;SDATE=2006&amp;PERIODTYPE=ANN_STD&amp;window=popup_no_bar&amp;width=385&amp;height=120&amp;START_MAXIMIZED=FALSE&amp;creator=factset&amp;display_string=Audit"}</definedName>
    <definedName name="_38__FDSAUDITLINK__" localSheetId="11">{"fdsup://Directions/FactSet Auditing Viewer?action=AUDIT_VALUE&amp;DB=129&amp;ID1=43707610&amp;VALUEID=03051&amp;SDATE=2006&amp;PERIODTYPE=ANN_STD&amp;window=popup_no_bar&amp;width=385&amp;height=120&amp;START_MAXIMIZED=FALSE&amp;creator=factset&amp;display_string=Audit"}</definedName>
    <definedName name="_38__FDSAUDITLINK__">{"fdsup://Directions/FactSet Auditing Viewer?action=AUDIT_VALUE&amp;DB=129&amp;ID1=43707610&amp;VALUEID=03051&amp;SDATE=2006&amp;PERIODTYPE=ANN_STD&amp;window=popup_no_bar&amp;width=385&amp;height=120&amp;START_MAXIMIZED=FALSE&amp;creator=factset&amp;display_string=Audit"}</definedName>
    <definedName name="_38Find_Changes_.AARunChangeViewsDialog">#REF!</definedName>
    <definedName name="_39__FDSAUDITLINK__" localSheetId="9">{"fdsup://Directions/FactSet Auditing Viewer?action=AUDIT_VALUE&amp;DB=129&amp;ID1=43707610&amp;VALUEID=03051&amp;SDATE=2005&amp;PERIODTYPE=ANN_STD&amp;window=popup_no_bar&amp;width=385&amp;height=120&amp;START_MAXIMIZED=FALSE&amp;creator=factset&amp;display_string=Audit"}</definedName>
    <definedName name="_39__FDSAUDITLINK__" localSheetId="10">{"fdsup://Directions/FactSet Auditing Viewer?action=AUDIT_VALUE&amp;DB=129&amp;ID1=43707610&amp;VALUEID=03051&amp;SDATE=2005&amp;PERIODTYPE=ANN_STD&amp;window=popup_no_bar&amp;width=385&amp;height=120&amp;START_MAXIMIZED=FALSE&amp;creator=factset&amp;display_string=Audit"}</definedName>
    <definedName name="_39__FDSAUDITLINK__" localSheetId="11">{"fdsup://Directions/FactSet Auditing Viewer?action=AUDIT_VALUE&amp;DB=129&amp;ID1=43707610&amp;VALUEID=03051&amp;SDATE=2005&amp;PERIODTYPE=ANN_STD&amp;window=popup_no_bar&amp;width=385&amp;height=120&amp;START_MAXIMIZED=FALSE&amp;creator=factset&amp;display_string=Audit"}</definedName>
    <definedName name="_39__FDSAUDITLINK__">{"fdsup://Directions/FactSet Auditing Viewer?action=AUDIT_VALUE&amp;DB=129&amp;ID1=43707610&amp;VALUEID=03051&amp;SDATE=2005&amp;PERIODTYPE=ANN_STD&amp;window=popup_no_bar&amp;width=385&amp;height=120&amp;START_MAXIMIZED=FALSE&amp;creator=factset&amp;display_string=Audit"}</definedName>
    <definedName name="_39Find_Changes_.AARunChangeViewsDialog">#REF!</definedName>
    <definedName name="_3Button_Macros_.ADurationsView">#REF!</definedName>
    <definedName name="_4__123Graph_BCHART_2" hidden="1">#REF!</definedName>
    <definedName name="_4__FDSAUDITLINK__" localSheetId="9">{"fdsup://Directions/FactSet Auditing Viewer?action=AUDIT_VALUE&amp;DB=129&amp;ID1=54866110&amp;VALUEID=03051&amp;SDATE=2009&amp;PERIODTYPE=ANN_STD&amp;window=popup_no_bar&amp;width=385&amp;height=120&amp;START_MAXIMIZED=FALSE&amp;creator=factset&amp;display_string=Audit"}</definedName>
    <definedName name="_4__FDSAUDITLINK__" localSheetId="10">{"fdsup://Directions/FactSet Auditing Viewer?action=AUDIT_VALUE&amp;DB=129&amp;ID1=54866110&amp;VALUEID=03051&amp;SDATE=2009&amp;PERIODTYPE=ANN_STD&amp;window=popup_no_bar&amp;width=385&amp;height=120&amp;START_MAXIMIZED=FALSE&amp;creator=factset&amp;display_string=Audit"}</definedName>
    <definedName name="_4__FDSAUDITLINK__" localSheetId="11">{"fdsup://Directions/FactSet Auditing Viewer?action=AUDIT_VALUE&amp;DB=129&amp;ID1=54866110&amp;VALUEID=03051&amp;SDATE=2009&amp;PERIODTYPE=ANN_STD&amp;window=popup_no_bar&amp;width=385&amp;height=120&amp;START_MAXIMIZED=FALSE&amp;creator=factset&amp;display_string=Audit"}</definedName>
    <definedName name="_4__FDSAUDITLINK__">{"fdsup://Directions/FactSet Auditing Viewer?action=AUDIT_VALUE&amp;DB=129&amp;ID1=54866110&amp;VALUEID=03051&amp;SDATE=2009&amp;PERIODTYPE=ANN_STD&amp;window=popup_no_bar&amp;width=385&amp;height=120&amp;START_MAXIMIZED=FALSE&amp;creator=factset&amp;display_string=Audit"}</definedName>
    <definedName name="_40__FDSAUDITLINK__" localSheetId="9">{"fdsup://Directions/FactSet Auditing Viewer?action=AUDIT_VALUE&amp;DB=129&amp;ID1=43707610&amp;VALUEID=03051&amp;SDATE=2009&amp;PERIODTYPE=ANN_STD&amp;window=popup_no_bar&amp;width=385&amp;height=120&amp;START_MAXIMIZED=FALSE&amp;creator=factset&amp;display_string=Audit"}</definedName>
    <definedName name="_40__FDSAUDITLINK__" localSheetId="10">{"fdsup://Directions/FactSet Auditing Viewer?action=AUDIT_VALUE&amp;DB=129&amp;ID1=43707610&amp;VALUEID=03051&amp;SDATE=2009&amp;PERIODTYPE=ANN_STD&amp;window=popup_no_bar&amp;width=385&amp;height=120&amp;START_MAXIMIZED=FALSE&amp;creator=factset&amp;display_string=Audit"}</definedName>
    <definedName name="_40__FDSAUDITLINK__" localSheetId="11">{"fdsup://Directions/FactSet Auditing Viewer?action=AUDIT_VALUE&amp;DB=129&amp;ID1=43707610&amp;VALUEID=03051&amp;SDATE=2009&amp;PERIODTYPE=ANN_STD&amp;window=popup_no_bar&amp;width=385&amp;height=120&amp;START_MAXIMIZED=FALSE&amp;creator=factset&amp;display_string=Audit"}</definedName>
    <definedName name="_40__FDSAUDITLINK__">{"fdsup://Directions/FactSet Auditing Viewer?action=AUDIT_VALUE&amp;DB=129&amp;ID1=43707610&amp;VALUEID=03051&amp;SDATE=2009&amp;PERIODTYPE=ANN_STD&amp;window=popup_no_bar&amp;width=385&amp;height=120&amp;START_MAXIMIZED=FALSE&amp;creator=factset&amp;display_string=Audit"}</definedName>
    <definedName name="_40Find_Changes_.AHideSchedColumns">#REF!</definedName>
    <definedName name="_41__FDSAUDITLINK__" localSheetId="9">{"fdsup://Directions/FactSet Auditing Viewer?action=AUDIT_VALUE&amp;DB=129&amp;ID1=89235610&amp;VALUEID=03051&amp;SDATE=2009&amp;PERIODTYPE=ANN_STD&amp;window=popup_no_bar&amp;width=385&amp;height=120&amp;START_MAXIMIZED=FALSE&amp;creator=factset&amp;display_string=Audit"}</definedName>
    <definedName name="_41__FDSAUDITLINK__" localSheetId="10">{"fdsup://Directions/FactSet Auditing Viewer?action=AUDIT_VALUE&amp;DB=129&amp;ID1=89235610&amp;VALUEID=03051&amp;SDATE=2009&amp;PERIODTYPE=ANN_STD&amp;window=popup_no_bar&amp;width=385&amp;height=120&amp;START_MAXIMIZED=FALSE&amp;creator=factset&amp;display_string=Audit"}</definedName>
    <definedName name="_41__FDSAUDITLINK__" localSheetId="11">{"fdsup://Directions/FactSet Auditing Viewer?action=AUDIT_VALUE&amp;DB=129&amp;ID1=89235610&amp;VALUEID=03051&amp;SDATE=2009&amp;PERIODTYPE=ANN_STD&amp;window=popup_no_bar&amp;width=385&amp;height=120&amp;START_MAXIMIZED=FALSE&amp;creator=factset&amp;display_string=Audit"}</definedName>
    <definedName name="_41__FDSAUDITLINK__">{"fdsup://Directions/FactSet Auditing Viewer?action=AUDIT_VALUE&amp;DB=129&amp;ID1=89235610&amp;VALUEID=03051&amp;SDATE=2009&amp;PERIODTYPE=ANN_STD&amp;window=popup_no_bar&amp;width=385&amp;height=120&amp;START_MAXIMIZED=FALSE&amp;creator=factset&amp;display_string=Audit"}</definedName>
    <definedName name="_41Find_Changes_.AHideSchedColumns">#REF!</definedName>
    <definedName name="_42__FDSAUDITLINK__" localSheetId="9">{"fdsup://Directions/FactSet Auditing Viewer?action=AUDIT_VALUE&amp;DB=129&amp;ID1=22160K10&amp;VALUEID=03051&amp;SDATE=2009&amp;PERIODTYPE=ANN_STD&amp;window=popup_no_bar&amp;width=385&amp;height=120&amp;START_MAXIMIZED=FALSE&amp;creator=factset&amp;display_string=Audit"}</definedName>
    <definedName name="_42__FDSAUDITLINK__" localSheetId="10">{"fdsup://Directions/FactSet Auditing Viewer?action=AUDIT_VALUE&amp;DB=129&amp;ID1=22160K10&amp;VALUEID=03051&amp;SDATE=2009&amp;PERIODTYPE=ANN_STD&amp;window=popup_no_bar&amp;width=385&amp;height=120&amp;START_MAXIMIZED=FALSE&amp;creator=factset&amp;display_string=Audit"}</definedName>
    <definedName name="_42__FDSAUDITLINK__" localSheetId="11">{"fdsup://Directions/FactSet Auditing Viewer?action=AUDIT_VALUE&amp;DB=129&amp;ID1=22160K10&amp;VALUEID=03051&amp;SDATE=2009&amp;PERIODTYPE=ANN_STD&amp;window=popup_no_bar&amp;width=385&amp;height=120&amp;START_MAXIMIZED=FALSE&amp;creator=factset&amp;display_string=Audit"}</definedName>
    <definedName name="_42__FDSAUDITLINK__">{"fdsup://Directions/FactSet Auditing Viewer?action=AUDIT_VALUE&amp;DB=129&amp;ID1=22160K10&amp;VALUEID=03051&amp;SDATE=2009&amp;PERIODTYPE=ANN_STD&amp;window=popup_no_bar&amp;width=385&amp;height=120&amp;START_MAXIMIZED=FALSE&amp;creator=factset&amp;display_string=Audit"}</definedName>
    <definedName name="_42Find_Changes_.AHideSchedColumns">#REF!</definedName>
    <definedName name="_43__FDSAUDITLINK__" localSheetId="9">{"fdsup://Directions/FactSet Auditing Viewer?action=AUDIT_VALUE&amp;DB=129&amp;ID1=08651610&amp;VALUEID=03051&amp;SDATE=2008&amp;PERIODTYPE=ANN_STD&amp;window=popup_no_bar&amp;width=385&amp;height=120&amp;START_MAXIMIZED=FALSE&amp;creator=factset&amp;display_string=Audit"}</definedName>
    <definedName name="_43__FDSAUDITLINK__" localSheetId="10">{"fdsup://Directions/FactSet Auditing Viewer?action=AUDIT_VALUE&amp;DB=129&amp;ID1=08651610&amp;VALUEID=03051&amp;SDATE=2008&amp;PERIODTYPE=ANN_STD&amp;window=popup_no_bar&amp;width=385&amp;height=120&amp;START_MAXIMIZED=FALSE&amp;creator=factset&amp;display_string=Audit"}</definedName>
    <definedName name="_43__FDSAUDITLINK__" localSheetId="11">{"fdsup://Directions/FactSet Auditing Viewer?action=AUDIT_VALUE&amp;DB=129&amp;ID1=08651610&amp;VALUEID=03051&amp;SDATE=2008&amp;PERIODTYPE=ANN_STD&amp;window=popup_no_bar&amp;width=385&amp;height=120&amp;START_MAXIMIZED=FALSE&amp;creator=factset&amp;display_string=Audit"}</definedName>
    <definedName name="_43__FDSAUDITLINK__">{"fdsup://Directions/FactSet Auditing Viewer?action=AUDIT_VALUE&amp;DB=129&amp;ID1=08651610&amp;VALUEID=03051&amp;SDATE=2008&amp;PERIODTYPE=ANN_STD&amp;window=popup_no_bar&amp;width=385&amp;height=120&amp;START_MAXIMIZED=FALSE&amp;creator=factset&amp;display_string=Audit"}</definedName>
    <definedName name="_43Find_Changes_.ARunChangeViewsDialog">#REF!</definedName>
    <definedName name="_44__FDSAUDITLINK__" localSheetId="9">{"fdsup://Directions/FactSet Auditing Viewer?action=AUDIT_VALUE&amp;DB=129&amp;ID1=54866110&amp;VALUEID=03051&amp;SDATE=2009&amp;PERIODTYPE=ANN_STD&amp;window=popup_no_bar&amp;width=385&amp;height=120&amp;START_MAXIMIZED=FALSE&amp;creator=factset&amp;display_string=Audit"}</definedName>
    <definedName name="_44__FDSAUDITLINK__" localSheetId="10">{"fdsup://Directions/FactSet Auditing Viewer?action=AUDIT_VALUE&amp;DB=129&amp;ID1=54866110&amp;VALUEID=03051&amp;SDATE=2009&amp;PERIODTYPE=ANN_STD&amp;window=popup_no_bar&amp;width=385&amp;height=120&amp;START_MAXIMIZED=FALSE&amp;creator=factset&amp;display_string=Audit"}</definedName>
    <definedName name="_44__FDSAUDITLINK__" localSheetId="11">{"fdsup://Directions/FactSet Auditing Viewer?action=AUDIT_VALUE&amp;DB=129&amp;ID1=54866110&amp;VALUEID=03051&amp;SDATE=2009&amp;PERIODTYPE=ANN_STD&amp;window=popup_no_bar&amp;width=385&amp;height=120&amp;START_MAXIMIZED=FALSE&amp;creator=factset&amp;display_string=Audit"}</definedName>
    <definedName name="_44__FDSAUDITLINK__">{"fdsup://Directions/FactSet Auditing Viewer?action=AUDIT_VALUE&amp;DB=129&amp;ID1=54866110&amp;VALUEID=03051&amp;SDATE=2009&amp;PERIODTYPE=ANN_STD&amp;window=popup_no_bar&amp;width=385&amp;height=120&amp;START_MAXIMIZED=FALSE&amp;creator=factset&amp;display_string=Audit"}</definedName>
    <definedName name="_44Find_Changes_.ARunChangeViewsDialog">#REF!</definedName>
    <definedName name="_45Find_Changes_.ARunChangeViewsDialog">#REF!</definedName>
    <definedName name="_46Find_Changes_.HideSchedColumns">#REF!</definedName>
    <definedName name="_47__FDSAUDITLINK__" localSheetId="9" hidden="1">{"fdsup://directions/FAT Viewer?action=UPDATE&amp;creator=factset&amp;DYN_ARGS=TRUE&amp;DOC_NAME=FAT:FQL_AUDITING_CLIENT_TEMPLATE.FAT&amp;display_string=Audit&amp;VAR:KEY=PWDAVAVWLC&amp;VAR:QUERY=RkZfRUJJVERBX09QRVIoQU5OX1IsLTFZLCwsUkYp&amp;WINDOW=FIRST_POPUP&amp;HEIGHT=450&amp;WIDTH=450&amp;STAR","T_MAXIMIZED=FALSE&amp;VAR:CALENDAR=FIVEDAY&amp;VAR:INDEX=0"}</definedName>
    <definedName name="_47__FDSAUDITLINK__" localSheetId="10" hidden="1">{"fdsup://directions/FAT Viewer?action=UPDATE&amp;creator=factset&amp;DYN_ARGS=TRUE&amp;DOC_NAME=FAT:FQL_AUDITING_CLIENT_TEMPLATE.FAT&amp;display_string=Audit&amp;VAR:KEY=PWDAVAVWLC&amp;VAR:QUERY=RkZfRUJJVERBX09QRVIoQU5OX1IsLTFZLCwsUkYp&amp;WINDOW=FIRST_POPUP&amp;HEIGHT=450&amp;WIDTH=450&amp;STAR","T_MAXIMIZED=FALSE&amp;VAR:CALENDAR=FIVEDAY&amp;VAR:INDEX=0"}</definedName>
    <definedName name="_47__FDSAUDITLINK__" localSheetId="11" hidden="1">{"fdsup://directions/FAT Viewer?action=UPDATE&amp;creator=factset&amp;DYN_ARGS=TRUE&amp;DOC_NAME=FAT:FQL_AUDITING_CLIENT_TEMPLATE.FAT&amp;display_string=Audit&amp;VAR:KEY=PWDAVAVWLC&amp;VAR:QUERY=RkZfRUJJVERBX09QRVIoQU5OX1IsLTFZLCwsUkYp&amp;WINDOW=FIRST_POPUP&amp;HEIGHT=450&amp;WIDTH=450&amp;STAR","T_MAXIMIZED=FALSE&amp;VAR:CALENDAR=FIVEDAY&amp;VAR:INDEX=0"}</definedName>
    <definedName name="_47__FDSAUDITLINK__" hidden="1">{"fdsup://directions/FAT Viewer?action=UPDATE&amp;creator=factset&amp;DYN_ARGS=TRUE&amp;DOC_NAME=FAT:FQL_AUDITING_CLIENT_TEMPLATE.FAT&amp;display_string=Audit&amp;VAR:KEY=PWDAVAVWLC&amp;VAR:QUERY=RkZfRUJJVERBX09QRVIoQU5OX1IsLTFZLCwsUkYp&amp;WINDOW=FIRST_POPUP&amp;HEIGHT=450&amp;WIDTH=450&amp;STAR","T_MAXIMIZED=FALSE&amp;VAR:CALENDAR=FIVEDAY&amp;VAR:INDEX=0"}</definedName>
    <definedName name="_47Find_Changes_.HideSchedColumns">#REF!</definedName>
    <definedName name="_48__FDSAUDITLINK__" localSheetId="9" hidden="1">{"fdsup://Directions/FactSet Auditing Viewer?action=AUDIT_VALUE&amp;DB=129&amp;ID1=511990&amp;VALUEID=02256&amp;SDATE=201103&amp;PERIODTYPE=QTR_STD&amp;SCFT=3&amp;window=popup_no_bar&amp;width=385&amp;height=120&amp;START_MAXIMIZED=FALSE&amp;creator=factset&amp;display_string=Audit"}</definedName>
    <definedName name="_48__FDSAUDITLINK__" localSheetId="10" hidden="1">{"fdsup://Directions/FactSet Auditing Viewer?action=AUDIT_VALUE&amp;DB=129&amp;ID1=511990&amp;VALUEID=02256&amp;SDATE=201103&amp;PERIODTYPE=QTR_STD&amp;SCFT=3&amp;window=popup_no_bar&amp;width=385&amp;height=120&amp;START_MAXIMIZED=FALSE&amp;creator=factset&amp;display_string=Audit"}</definedName>
    <definedName name="_48__FDSAUDITLINK__" localSheetId="11" hidden="1">{"fdsup://Directions/FactSet Auditing Viewer?action=AUDIT_VALUE&amp;DB=129&amp;ID1=511990&amp;VALUEID=02256&amp;SDATE=201103&amp;PERIODTYPE=QTR_STD&amp;SCFT=3&amp;window=popup_no_bar&amp;width=385&amp;height=120&amp;START_MAXIMIZED=FALSE&amp;creator=factset&amp;display_string=Audit"}</definedName>
    <definedName name="_48__FDSAUDITLINK__" hidden="1">{"fdsup://Directions/FactSet Auditing Viewer?action=AUDIT_VALUE&amp;DB=129&amp;ID1=511990&amp;VALUEID=02256&amp;SDATE=201103&amp;PERIODTYPE=QTR_STD&amp;SCFT=3&amp;window=popup_no_bar&amp;width=385&amp;height=120&amp;START_MAXIMIZED=FALSE&amp;creator=factset&amp;display_string=Audit"}</definedName>
    <definedName name="_48Find_Changes_.HideSchedColumns">#REF!</definedName>
    <definedName name="_49__FDSAUDITLINK__" localSheetId="9" hidden="1">{"fdsup://directions/FAT Viewer?action=UPDATE&amp;creator=factset&amp;DYN_ARGS=TRUE&amp;DOC_NAME=FAT:FQL_AUDITING_CLIENT_TEMPLATE.FAT&amp;display_string=Audit&amp;VAR:KEY=DOFMJOXSTE&amp;VAR:QUERY=RkZfRUJJVF9PUEVSKEFOTl9SLDBZLCwsUkYp&amp;WINDOW=FIRST_POPUP&amp;HEIGHT=450&amp;WIDTH=450&amp;START_MA","XIMIZED=FALSE&amp;VAR:CALENDAR=FIVEDAY&amp;VAR:SYMBOL=511990&amp;VAR:INDEX=0"}</definedName>
    <definedName name="_49__FDSAUDITLINK__" localSheetId="10" hidden="1">{"fdsup://directions/FAT Viewer?action=UPDATE&amp;creator=factset&amp;DYN_ARGS=TRUE&amp;DOC_NAME=FAT:FQL_AUDITING_CLIENT_TEMPLATE.FAT&amp;display_string=Audit&amp;VAR:KEY=DOFMJOXSTE&amp;VAR:QUERY=RkZfRUJJVF9PUEVSKEFOTl9SLDBZLCwsUkYp&amp;WINDOW=FIRST_POPUP&amp;HEIGHT=450&amp;WIDTH=450&amp;START_MA","XIMIZED=FALSE&amp;VAR:CALENDAR=FIVEDAY&amp;VAR:SYMBOL=511990&amp;VAR:INDEX=0"}</definedName>
    <definedName name="_49__FDSAUDITLINK__" localSheetId="11" hidden="1">{"fdsup://directions/FAT Viewer?action=UPDATE&amp;creator=factset&amp;DYN_ARGS=TRUE&amp;DOC_NAME=FAT:FQL_AUDITING_CLIENT_TEMPLATE.FAT&amp;display_string=Audit&amp;VAR:KEY=DOFMJOXSTE&amp;VAR:QUERY=RkZfRUJJVF9PUEVSKEFOTl9SLDBZLCwsUkYp&amp;WINDOW=FIRST_POPUP&amp;HEIGHT=450&amp;WIDTH=450&amp;START_MA","XIMIZED=FALSE&amp;VAR:CALENDAR=FIVEDAY&amp;VAR:SYMBOL=511990&amp;VAR:INDEX=0"}</definedName>
    <definedName name="_49__FDSAUDITLINK__" hidden="1">{"fdsup://directions/FAT Viewer?action=UPDATE&amp;creator=factset&amp;DYN_ARGS=TRUE&amp;DOC_NAME=FAT:FQL_AUDITING_CLIENT_TEMPLATE.FAT&amp;display_string=Audit&amp;VAR:KEY=DOFMJOXSTE&amp;VAR:QUERY=RkZfRUJJVF9PUEVSKEFOTl9SLDBZLCwsUkYp&amp;WINDOW=FIRST_POPUP&amp;HEIGHT=450&amp;WIDTH=450&amp;START_MA","XIMIZED=FALSE&amp;VAR:CALENDAR=FIVEDAY&amp;VAR:SYMBOL=511990&amp;VAR:INDEX=0"}</definedName>
    <definedName name="_49Find_Changes_.OKClick">#REF!</definedName>
    <definedName name="_4Button_Macros_.AResetDates">#REF!</definedName>
    <definedName name="_5">#REF!</definedName>
    <definedName name="_5__FDSAUDITLINK__" localSheetId="9">{"fdsup://Directions/FactSet Auditing Viewer?action=AUDIT_VALUE&amp;DB=129&amp;ID1=89235610&amp;VALUEID=03051&amp;SDATE=2009&amp;PERIODTYPE=ANN_STD&amp;window=popup_no_bar&amp;width=385&amp;height=120&amp;START_MAXIMIZED=FALSE&amp;creator=factset&amp;display_string=Audit"}</definedName>
    <definedName name="_5__FDSAUDITLINK__" localSheetId="10">{"fdsup://Directions/FactSet Auditing Viewer?action=AUDIT_VALUE&amp;DB=129&amp;ID1=89235610&amp;VALUEID=03051&amp;SDATE=2009&amp;PERIODTYPE=ANN_STD&amp;window=popup_no_bar&amp;width=385&amp;height=120&amp;START_MAXIMIZED=FALSE&amp;creator=factset&amp;display_string=Audit"}</definedName>
    <definedName name="_5__FDSAUDITLINK__" localSheetId="11">{"fdsup://Directions/FactSet Auditing Viewer?action=AUDIT_VALUE&amp;DB=129&amp;ID1=89235610&amp;VALUEID=03051&amp;SDATE=2009&amp;PERIODTYPE=ANN_STD&amp;window=popup_no_bar&amp;width=385&amp;height=120&amp;START_MAXIMIZED=FALSE&amp;creator=factset&amp;display_string=Audit"}</definedName>
    <definedName name="_5__FDSAUDITLINK__">{"fdsup://Directions/FactSet Auditing Viewer?action=AUDIT_VALUE&amp;DB=129&amp;ID1=89235610&amp;VALUEID=03051&amp;SDATE=2009&amp;PERIODTYPE=ANN_STD&amp;window=popup_no_bar&amp;width=385&amp;height=120&amp;START_MAXIMIZED=FALSE&amp;creator=factset&amp;display_string=Audit"}</definedName>
    <definedName name="_50__FDSAUDITLINK__" localSheetId="9" hidden="1">{"fdsup://directions/FAT Viewer?action=UPDATE&amp;creator=factset&amp;DYN_ARGS=TRUE&amp;DOC_NAME=FAT:FQL_AUDITING_CLIENT_TEMPLATE.FAT&amp;display_string=Audit&amp;VAR:KEY=FKPWBQPABG&amp;VAR:QUERY=RkZfRUJJVF9PUEVSKEFOTl9SLC0xWSwsLFJGKQ==&amp;WINDOW=FIRST_POPUP&amp;HEIGHT=450&amp;WIDTH=450&amp;STAR","T_MAXIMIZED=FALSE&amp;VAR:CALENDAR=FIVEDAY&amp;VAR:SYMBOL=511990&amp;VAR:INDEX=0"}</definedName>
    <definedName name="_50__FDSAUDITLINK__" localSheetId="10" hidden="1">{"fdsup://directions/FAT Viewer?action=UPDATE&amp;creator=factset&amp;DYN_ARGS=TRUE&amp;DOC_NAME=FAT:FQL_AUDITING_CLIENT_TEMPLATE.FAT&amp;display_string=Audit&amp;VAR:KEY=FKPWBQPABG&amp;VAR:QUERY=RkZfRUJJVF9PUEVSKEFOTl9SLC0xWSwsLFJGKQ==&amp;WINDOW=FIRST_POPUP&amp;HEIGHT=450&amp;WIDTH=450&amp;STAR","T_MAXIMIZED=FALSE&amp;VAR:CALENDAR=FIVEDAY&amp;VAR:SYMBOL=511990&amp;VAR:INDEX=0"}</definedName>
    <definedName name="_50__FDSAUDITLINK__" localSheetId="11" hidden="1">{"fdsup://directions/FAT Viewer?action=UPDATE&amp;creator=factset&amp;DYN_ARGS=TRUE&amp;DOC_NAME=FAT:FQL_AUDITING_CLIENT_TEMPLATE.FAT&amp;display_string=Audit&amp;VAR:KEY=FKPWBQPABG&amp;VAR:QUERY=RkZfRUJJVF9PUEVSKEFOTl9SLC0xWSwsLFJGKQ==&amp;WINDOW=FIRST_POPUP&amp;HEIGHT=450&amp;WIDTH=450&amp;STAR","T_MAXIMIZED=FALSE&amp;VAR:CALENDAR=FIVEDAY&amp;VAR:SYMBOL=511990&amp;VAR:INDEX=0"}</definedName>
    <definedName name="_50__FDSAUDITLINK__" hidden="1">{"fdsup://directions/FAT Viewer?action=UPDATE&amp;creator=factset&amp;DYN_ARGS=TRUE&amp;DOC_NAME=FAT:FQL_AUDITING_CLIENT_TEMPLATE.FAT&amp;display_string=Audit&amp;VAR:KEY=FKPWBQPABG&amp;VAR:QUERY=RkZfRUJJVF9PUEVSKEFOTl9SLC0xWSwsLFJGKQ==&amp;WINDOW=FIRST_POPUP&amp;HEIGHT=450&amp;WIDTH=450&amp;STAR","T_MAXIMIZED=FALSE&amp;VAR:CALENDAR=FIVEDAY&amp;VAR:SYMBOL=511990&amp;VAR:INDEX=0"}</definedName>
    <definedName name="_50Find_Changes_.OKClick">#REF!</definedName>
    <definedName name="_51__FDSAUDITLINK__" localSheetId="9" hidden="1">{"fdsup://Directions/FactSet Auditing Viewer?action=AUDIT_VALUE&amp;DB=129&amp;ID1=511990&amp;VALUEID=18811&amp;SDATE=2009&amp;PERIODTYPE=ANN_STD&amp;SCFT=3&amp;window=popup_no_bar&amp;width=385&amp;height=120&amp;START_MAXIMIZED=FALSE&amp;creator=factset&amp;display_string=Audit"}</definedName>
    <definedName name="_51__FDSAUDITLINK__" localSheetId="10" hidden="1">{"fdsup://Directions/FactSet Auditing Viewer?action=AUDIT_VALUE&amp;DB=129&amp;ID1=511990&amp;VALUEID=18811&amp;SDATE=2009&amp;PERIODTYPE=ANN_STD&amp;SCFT=3&amp;window=popup_no_bar&amp;width=385&amp;height=120&amp;START_MAXIMIZED=FALSE&amp;creator=factset&amp;display_string=Audit"}</definedName>
    <definedName name="_51__FDSAUDITLINK__" localSheetId="11" hidden="1">{"fdsup://Directions/FactSet Auditing Viewer?action=AUDIT_VALUE&amp;DB=129&amp;ID1=511990&amp;VALUEID=18811&amp;SDATE=2009&amp;PERIODTYPE=ANN_STD&amp;SCFT=3&amp;window=popup_no_bar&amp;width=385&amp;height=120&amp;START_MAXIMIZED=FALSE&amp;creator=factset&amp;display_string=Audit"}</definedName>
    <definedName name="_51__FDSAUDITLINK__" hidden="1">{"fdsup://Directions/FactSet Auditing Viewer?action=AUDIT_VALUE&amp;DB=129&amp;ID1=511990&amp;VALUEID=18811&amp;SDATE=2009&amp;PERIODTYPE=ANN_STD&amp;SCFT=3&amp;window=popup_no_bar&amp;width=385&amp;height=120&amp;START_MAXIMIZED=FALSE&amp;creator=factset&amp;display_string=Audit"}</definedName>
    <definedName name="_51Find_Changes_.OKClick">#REF!</definedName>
    <definedName name="_52Find_Changes_.RunChangeViewsDialog">#REF!</definedName>
    <definedName name="_53Find_Changes_.RunChangeViewsDialog">#REF!</definedName>
    <definedName name="_54__FDSAUDITLINK__" localSheetId="9" hidden="1">{"fdsup://Directions/FactSet Auditing Viewer?action=AUDIT_VALUE&amp;DB=129&amp;ID1=511990&amp;VALUEID=18811&amp;SDATE=2010&amp;PERIODTYPE=ANN_STD&amp;SCFT=3&amp;window=popup_no_bar&amp;width=385&amp;height=120&amp;START_MAXIMIZED=FALSE&amp;creator=factset&amp;display_string=Audit"}</definedName>
    <definedName name="_54__FDSAUDITLINK__" localSheetId="10" hidden="1">{"fdsup://Directions/FactSet Auditing Viewer?action=AUDIT_VALUE&amp;DB=129&amp;ID1=511990&amp;VALUEID=18811&amp;SDATE=2010&amp;PERIODTYPE=ANN_STD&amp;SCFT=3&amp;window=popup_no_bar&amp;width=385&amp;height=120&amp;START_MAXIMIZED=FALSE&amp;creator=factset&amp;display_string=Audit"}</definedName>
    <definedName name="_54__FDSAUDITLINK__" localSheetId="11" hidden="1">{"fdsup://Directions/FactSet Auditing Viewer?action=AUDIT_VALUE&amp;DB=129&amp;ID1=511990&amp;VALUEID=18811&amp;SDATE=2010&amp;PERIODTYPE=ANN_STD&amp;SCFT=3&amp;window=popup_no_bar&amp;width=385&amp;height=120&amp;START_MAXIMIZED=FALSE&amp;creator=factset&amp;display_string=Audit"}</definedName>
    <definedName name="_54__FDSAUDITLINK__" hidden="1">{"fdsup://Directions/FactSet Auditing Viewer?action=AUDIT_VALUE&amp;DB=129&amp;ID1=511990&amp;VALUEID=18811&amp;SDATE=2010&amp;PERIODTYPE=ANN_STD&amp;SCFT=3&amp;window=popup_no_bar&amp;width=385&amp;height=120&amp;START_MAXIMIZED=FALSE&amp;creator=factset&amp;display_string=Audit"}</definedName>
    <definedName name="_54Find_Changes_.RunChangeViewsDialog">#REF!</definedName>
    <definedName name="_55__FDSAUDITLINK__" localSheetId="9" hidden="1">{"fdsup://directions/FAT Viewer?action=UPDATE&amp;creator=factset&amp;DYN_ARGS=TRUE&amp;DOC_NAME=FAT:FQL_AUDITING_CLIENT_TEMPLATE.FAT&amp;display_string=Audit&amp;VAR:KEY=EJADEHUJYN&amp;VAR:QUERY=RkZfTkVUX0RFQlQoUVRSLDQwOTQ4LC0xMEFZLFcsLEVVUik=&amp;WINDOW=FIRST_POPUP&amp;HEIGHT=450&amp;WIDTH=","450&amp;START_MAXIMIZED=FALSE&amp;VAR:CALENDAR=FIVEDAY&amp;VAR:SYMBOL=572797&amp;VAR:INDEX=519"}</definedName>
    <definedName name="_55__FDSAUDITLINK__" localSheetId="10" hidden="1">{"fdsup://directions/FAT Viewer?action=UPDATE&amp;creator=factset&amp;DYN_ARGS=TRUE&amp;DOC_NAME=FAT:FQL_AUDITING_CLIENT_TEMPLATE.FAT&amp;display_string=Audit&amp;VAR:KEY=EJADEHUJYN&amp;VAR:QUERY=RkZfTkVUX0RFQlQoUVRSLDQwOTQ4LC0xMEFZLFcsLEVVUik=&amp;WINDOW=FIRST_POPUP&amp;HEIGHT=450&amp;WIDTH=","450&amp;START_MAXIMIZED=FALSE&amp;VAR:CALENDAR=FIVEDAY&amp;VAR:SYMBOL=572797&amp;VAR:INDEX=519"}</definedName>
    <definedName name="_55__FDSAUDITLINK__" localSheetId="11" hidden="1">{"fdsup://directions/FAT Viewer?action=UPDATE&amp;creator=factset&amp;DYN_ARGS=TRUE&amp;DOC_NAME=FAT:FQL_AUDITING_CLIENT_TEMPLATE.FAT&amp;display_string=Audit&amp;VAR:KEY=EJADEHUJYN&amp;VAR:QUERY=RkZfTkVUX0RFQlQoUVRSLDQwOTQ4LC0xMEFZLFcsLEVVUik=&amp;WINDOW=FIRST_POPUP&amp;HEIGHT=450&amp;WIDTH=","450&amp;START_MAXIMIZED=FALSE&amp;VAR:CALENDAR=FIVEDAY&amp;VAR:SYMBOL=572797&amp;VAR:INDEX=519"}</definedName>
    <definedName name="_55__FDSAUDITLINK__" hidden="1">{"fdsup://directions/FAT Viewer?action=UPDATE&amp;creator=factset&amp;DYN_ARGS=TRUE&amp;DOC_NAME=FAT:FQL_AUDITING_CLIENT_TEMPLATE.FAT&amp;display_string=Audit&amp;VAR:KEY=EJADEHUJYN&amp;VAR:QUERY=RkZfTkVUX0RFQlQoUVRSLDQwOTQ4LC0xMEFZLFcsLEVVUik=&amp;WINDOW=FIRST_POPUP&amp;HEIGHT=450&amp;WIDTH=","450&amp;START_MAXIMIZED=FALSE&amp;VAR:CALENDAR=FIVEDAY&amp;VAR:SYMBOL=572797&amp;VAR:INDEX=519"}</definedName>
    <definedName name="_55dem">#REF!</definedName>
    <definedName name="_56__FDSAUDITLINK__" localSheetId="9" hidden="1">{"fdsup://directions/FAT Viewer?action=UPDATE&amp;creator=factset&amp;DYN_ARGS=TRUE&amp;DOC_NAME=FAT:FQL_AUDITING_CLIENT_TEMPLATE.FAT&amp;display_string=Audit&amp;VAR:KEY=EJADEHUJYN&amp;VAR:QUERY=RkZfTkVUX0RFQlQoUVRSLDQwOTQ4LC0xMEFZLFcsLEVVUik=&amp;WINDOW=FIRST_POPUP&amp;HEIGHT=450&amp;WIDTH=","450&amp;START_MAXIMIZED=FALSE&amp;VAR:CALENDAR=FIVEDAY&amp;VAR:SYMBOL=572797&amp;VAR:INDEX=517"}</definedName>
    <definedName name="_56__FDSAUDITLINK__" localSheetId="10" hidden="1">{"fdsup://directions/FAT Viewer?action=UPDATE&amp;creator=factset&amp;DYN_ARGS=TRUE&amp;DOC_NAME=FAT:FQL_AUDITING_CLIENT_TEMPLATE.FAT&amp;display_string=Audit&amp;VAR:KEY=EJADEHUJYN&amp;VAR:QUERY=RkZfTkVUX0RFQlQoUVRSLDQwOTQ4LC0xMEFZLFcsLEVVUik=&amp;WINDOW=FIRST_POPUP&amp;HEIGHT=450&amp;WIDTH=","450&amp;START_MAXIMIZED=FALSE&amp;VAR:CALENDAR=FIVEDAY&amp;VAR:SYMBOL=572797&amp;VAR:INDEX=517"}</definedName>
    <definedName name="_56__FDSAUDITLINK__" localSheetId="11" hidden="1">{"fdsup://directions/FAT Viewer?action=UPDATE&amp;creator=factset&amp;DYN_ARGS=TRUE&amp;DOC_NAME=FAT:FQL_AUDITING_CLIENT_TEMPLATE.FAT&amp;display_string=Audit&amp;VAR:KEY=EJADEHUJYN&amp;VAR:QUERY=RkZfTkVUX0RFQlQoUVRSLDQwOTQ4LC0xMEFZLFcsLEVVUik=&amp;WINDOW=FIRST_POPUP&amp;HEIGHT=450&amp;WIDTH=","450&amp;START_MAXIMIZED=FALSE&amp;VAR:CALENDAR=FIVEDAY&amp;VAR:SYMBOL=572797&amp;VAR:INDEX=517"}</definedName>
    <definedName name="_56__FDSAUDITLINK__" hidden="1">{"fdsup://directions/FAT Viewer?action=UPDATE&amp;creator=factset&amp;DYN_ARGS=TRUE&amp;DOC_NAME=FAT:FQL_AUDITING_CLIENT_TEMPLATE.FAT&amp;display_string=Audit&amp;VAR:KEY=EJADEHUJYN&amp;VAR:QUERY=RkZfTkVUX0RFQlQoUVRSLDQwOTQ4LC0xMEFZLFcsLEVVUik=&amp;WINDOW=FIRST_POPUP&amp;HEIGHT=450&amp;WIDTH=","450&amp;START_MAXIMIZED=FALSE&amp;VAR:CALENDAR=FIVEDAY&amp;VAR:SYMBOL=572797&amp;VAR:INDEX=517"}</definedName>
    <definedName name="_5A">#REF!</definedName>
    <definedName name="_5B">#REF!</definedName>
    <definedName name="_5Button_Macros_.AResetDates">#REF!</definedName>
    <definedName name="_5J">#REF!</definedName>
    <definedName name="_6">#REF!</definedName>
    <definedName name="_6__FDSAUDITLINK__" localSheetId="9">{"fdsup://Directions/FactSet Auditing Viewer?action=AUDIT_VALUE&amp;DB=129&amp;ID1=54866110&amp;VALUEID=03051&amp;SDATE=2009&amp;PERIODTYPE=ANN_STD&amp;window=popup_no_bar&amp;width=385&amp;height=120&amp;START_MAXIMIZED=FALSE&amp;creator=factset&amp;display_string=Audit"}</definedName>
    <definedName name="_6__FDSAUDITLINK__" localSheetId="10">{"fdsup://Directions/FactSet Auditing Viewer?action=AUDIT_VALUE&amp;DB=129&amp;ID1=54866110&amp;VALUEID=03051&amp;SDATE=2009&amp;PERIODTYPE=ANN_STD&amp;window=popup_no_bar&amp;width=385&amp;height=120&amp;START_MAXIMIZED=FALSE&amp;creator=factset&amp;display_string=Audit"}</definedName>
    <definedName name="_6__FDSAUDITLINK__" localSheetId="11">{"fdsup://Directions/FactSet Auditing Viewer?action=AUDIT_VALUE&amp;DB=129&amp;ID1=54866110&amp;VALUEID=03051&amp;SDATE=2009&amp;PERIODTYPE=ANN_STD&amp;window=popup_no_bar&amp;width=385&amp;height=120&amp;START_MAXIMIZED=FALSE&amp;creator=factset&amp;display_string=Audit"}</definedName>
    <definedName name="_6__FDSAUDITLINK__">{"fdsup://Directions/FactSet Auditing Viewer?action=AUDIT_VALUE&amp;DB=129&amp;ID1=54866110&amp;VALUEID=03051&amp;SDATE=2009&amp;PERIODTYPE=ANN_STD&amp;window=popup_no_bar&amp;width=385&amp;height=120&amp;START_MAXIMIZED=FALSE&amp;creator=factset&amp;display_string=Audit"}</definedName>
    <definedName name="_6_0ACwvu.Pag" hidden="1">#REF!</definedName>
    <definedName name="_60__FDSAUDITLINK__" localSheetId="9" hidden="1">{"fdsup://directions/FAT Viewer?action=UPDATE&amp;creator=factset&amp;DYN_ARGS=TRUE&amp;DOC_NAME=FAT:FQL_AUDITING_CLIENT_TEMPLATE.FAT&amp;display_string=Audit&amp;VAR:KEY=BUFQRWTMNE&amp;VAR:QUERY=RkZfQ0FQRVgoQU5OX1IsLTJZLCwsUkYp&amp;WINDOW=FIRST_POPUP&amp;HEIGHT=450&amp;WIDTH=450&amp;START_MAXIMI","ZED=FALSE&amp;VAR:CALENDAR=FIVEDAY&amp;VAR:INDEX=0"}</definedName>
    <definedName name="_60__FDSAUDITLINK__" localSheetId="10" hidden="1">{"fdsup://directions/FAT Viewer?action=UPDATE&amp;creator=factset&amp;DYN_ARGS=TRUE&amp;DOC_NAME=FAT:FQL_AUDITING_CLIENT_TEMPLATE.FAT&amp;display_string=Audit&amp;VAR:KEY=BUFQRWTMNE&amp;VAR:QUERY=RkZfQ0FQRVgoQU5OX1IsLTJZLCwsUkYp&amp;WINDOW=FIRST_POPUP&amp;HEIGHT=450&amp;WIDTH=450&amp;START_MAXIMI","ZED=FALSE&amp;VAR:CALENDAR=FIVEDAY&amp;VAR:INDEX=0"}</definedName>
    <definedName name="_60__FDSAUDITLINK__" localSheetId="11" hidden="1">{"fdsup://directions/FAT Viewer?action=UPDATE&amp;creator=factset&amp;DYN_ARGS=TRUE&amp;DOC_NAME=FAT:FQL_AUDITING_CLIENT_TEMPLATE.FAT&amp;display_string=Audit&amp;VAR:KEY=BUFQRWTMNE&amp;VAR:QUERY=RkZfQ0FQRVgoQU5OX1IsLTJZLCwsUkYp&amp;WINDOW=FIRST_POPUP&amp;HEIGHT=450&amp;WIDTH=450&amp;START_MAXIMI","ZED=FALSE&amp;VAR:CALENDAR=FIVEDAY&amp;VAR:INDEX=0"}</definedName>
    <definedName name="_60__FDSAUDITLINK__" hidden="1">{"fdsup://directions/FAT Viewer?action=UPDATE&amp;creator=factset&amp;DYN_ARGS=TRUE&amp;DOC_NAME=FAT:FQL_AUDITING_CLIENT_TEMPLATE.FAT&amp;display_string=Audit&amp;VAR:KEY=BUFQRWTMNE&amp;VAR:QUERY=RkZfQ0FQRVgoQU5OX1IsLTJZLCwsUkYp&amp;WINDOW=FIRST_POPUP&amp;HEIGHT=450&amp;WIDTH=450&amp;START_MAXIMI","ZED=FALSE&amp;VAR:CALENDAR=FIVEDAY&amp;VAR:INDEX=0"}</definedName>
    <definedName name="_61__FDSAUDITLINK__" localSheetId="9" hidden="1">{"fdsup://Directions/FactSet Auditing Viewer?action=AUDIT_VALUE&amp;DB=129&amp;ID1=511990&amp;VALUEID=02999&amp;SDATE=2009&amp;PERIODTYPE=ANNR_STD&amp;SCFT=3&amp;window=popup_no_bar&amp;width=385&amp;height=120&amp;START_MAXIMIZED=FALSE&amp;creator=factset&amp;display_string=Audit"}</definedName>
    <definedName name="_61__FDSAUDITLINK__" localSheetId="10" hidden="1">{"fdsup://Directions/FactSet Auditing Viewer?action=AUDIT_VALUE&amp;DB=129&amp;ID1=511990&amp;VALUEID=02999&amp;SDATE=2009&amp;PERIODTYPE=ANNR_STD&amp;SCFT=3&amp;window=popup_no_bar&amp;width=385&amp;height=120&amp;START_MAXIMIZED=FALSE&amp;creator=factset&amp;display_string=Audit"}</definedName>
    <definedName name="_61__FDSAUDITLINK__" localSheetId="11" hidden="1">{"fdsup://Directions/FactSet Auditing Viewer?action=AUDIT_VALUE&amp;DB=129&amp;ID1=511990&amp;VALUEID=02999&amp;SDATE=2009&amp;PERIODTYPE=ANNR_STD&amp;SCFT=3&amp;window=popup_no_bar&amp;width=385&amp;height=120&amp;START_MAXIMIZED=FALSE&amp;creator=factset&amp;display_string=Audit"}</definedName>
    <definedName name="_61__FDSAUDITLINK__" hidden="1">{"fdsup://Directions/FactSet Auditing Viewer?action=AUDIT_VALUE&amp;DB=129&amp;ID1=511990&amp;VALUEID=02999&amp;SDATE=2009&amp;PERIODTYPE=ANNR_STD&amp;SCFT=3&amp;window=popup_no_bar&amp;width=385&amp;height=120&amp;START_MAXIMIZED=FALSE&amp;creator=factset&amp;display_string=Audit"}</definedName>
    <definedName name="_62__FDSAUDITLINK__" localSheetId="9" hidden="1">{"fdsup://Directions/FactSet Auditing Viewer?action=AUDIT_VALUE&amp;DB=129&amp;ID1=511990&amp;VALUEID=02999&amp;SDATE=2010&amp;PERIODTYPE=ANNR_STD&amp;SCFT=3&amp;window=popup_no_bar&amp;width=385&amp;height=120&amp;START_MAXIMIZED=FALSE&amp;creator=factset&amp;display_string=Audit"}</definedName>
    <definedName name="_62__FDSAUDITLINK__" localSheetId="10" hidden="1">{"fdsup://Directions/FactSet Auditing Viewer?action=AUDIT_VALUE&amp;DB=129&amp;ID1=511990&amp;VALUEID=02999&amp;SDATE=2010&amp;PERIODTYPE=ANNR_STD&amp;SCFT=3&amp;window=popup_no_bar&amp;width=385&amp;height=120&amp;START_MAXIMIZED=FALSE&amp;creator=factset&amp;display_string=Audit"}</definedName>
    <definedName name="_62__FDSAUDITLINK__" localSheetId="11" hidden="1">{"fdsup://Directions/FactSet Auditing Viewer?action=AUDIT_VALUE&amp;DB=129&amp;ID1=511990&amp;VALUEID=02999&amp;SDATE=2010&amp;PERIODTYPE=ANNR_STD&amp;SCFT=3&amp;window=popup_no_bar&amp;width=385&amp;height=120&amp;START_MAXIMIZED=FALSE&amp;creator=factset&amp;display_string=Audit"}</definedName>
    <definedName name="_62__FDSAUDITLINK__" hidden="1">{"fdsup://Directions/FactSet Auditing Viewer?action=AUDIT_VALUE&amp;DB=129&amp;ID1=511990&amp;VALUEID=02999&amp;SDATE=2010&amp;PERIODTYPE=ANNR_STD&amp;SCFT=3&amp;window=popup_no_bar&amp;width=385&amp;height=120&amp;START_MAXIMIZED=FALSE&amp;creator=factset&amp;display_string=Audit"}</definedName>
    <definedName name="_64__FDSAUDITLINK__" localSheetId="9" hidden="1">{"fdsup://Directions/FactSet Auditing Viewer?action=AUDIT_VALUE&amp;DB=129&amp;ID1=511990&amp;VALUEID=02999&amp;SDATE=2009&amp;PERIODTYPE=ANNR_STD&amp;SCFT=3&amp;window=popup_no_bar&amp;width=385&amp;height=120&amp;START_MAXIMIZED=FALSE&amp;creator=factset&amp;display_string=Audit"}</definedName>
    <definedName name="_64__FDSAUDITLINK__" localSheetId="10" hidden="1">{"fdsup://Directions/FactSet Auditing Viewer?action=AUDIT_VALUE&amp;DB=129&amp;ID1=511990&amp;VALUEID=02999&amp;SDATE=2009&amp;PERIODTYPE=ANNR_STD&amp;SCFT=3&amp;window=popup_no_bar&amp;width=385&amp;height=120&amp;START_MAXIMIZED=FALSE&amp;creator=factset&amp;display_string=Audit"}</definedName>
    <definedName name="_64__FDSAUDITLINK__" localSheetId="11" hidden="1">{"fdsup://Directions/FactSet Auditing Viewer?action=AUDIT_VALUE&amp;DB=129&amp;ID1=511990&amp;VALUEID=02999&amp;SDATE=2009&amp;PERIODTYPE=ANNR_STD&amp;SCFT=3&amp;window=popup_no_bar&amp;width=385&amp;height=120&amp;START_MAXIMIZED=FALSE&amp;creator=factset&amp;display_string=Audit"}</definedName>
    <definedName name="_64__FDSAUDITLINK__" hidden="1">{"fdsup://Directions/FactSet Auditing Viewer?action=AUDIT_VALUE&amp;DB=129&amp;ID1=511990&amp;VALUEID=02999&amp;SDATE=2009&amp;PERIODTYPE=ANNR_STD&amp;SCFT=3&amp;window=popup_no_bar&amp;width=385&amp;height=120&amp;START_MAXIMIZED=FALSE&amp;creator=factset&amp;display_string=Audit"}</definedName>
    <definedName name="_652__FDSAUDITLINK__" localSheetId="9" hidden="1">{"fdsup://directions/FAT Viewer?action=UPDATE&amp;creator=factset&amp;DYN_ARGS=TRUE&amp;DOC_NAME=FAT:FQL_AUDITING_CLIENT_TEMPLATE.FAT&amp;display_string=Audit&amp;VAR:KEY=FKRWBWPYJQ&amp;VAR:QUERY=RkZfSExUSF9GVU5ERURfU1RBVFVTKEFOTiw0MDk1NSwtMTBBWSxXLCxFVVIp&amp;WINDOW=FIRST_POPUP&amp;HEIGH","T=450&amp;WIDTH=450&amp;START_MAXIMIZED=FALSE&amp;VAR:CALENDAR=FIVEDAY&amp;VAR:SYMBOL=572797&amp;VAR:INDEX=520"}</definedName>
    <definedName name="_652__FDSAUDITLINK__" localSheetId="10" hidden="1">{"fdsup://directions/FAT Viewer?action=UPDATE&amp;creator=factset&amp;DYN_ARGS=TRUE&amp;DOC_NAME=FAT:FQL_AUDITING_CLIENT_TEMPLATE.FAT&amp;display_string=Audit&amp;VAR:KEY=FKRWBWPYJQ&amp;VAR:QUERY=RkZfSExUSF9GVU5ERURfU1RBVFVTKEFOTiw0MDk1NSwtMTBBWSxXLCxFVVIp&amp;WINDOW=FIRST_POPUP&amp;HEIGH","T=450&amp;WIDTH=450&amp;START_MAXIMIZED=FALSE&amp;VAR:CALENDAR=FIVEDAY&amp;VAR:SYMBOL=572797&amp;VAR:INDEX=520"}</definedName>
    <definedName name="_652__FDSAUDITLINK__" localSheetId="11" hidden="1">{"fdsup://directions/FAT Viewer?action=UPDATE&amp;creator=factset&amp;DYN_ARGS=TRUE&amp;DOC_NAME=FAT:FQL_AUDITING_CLIENT_TEMPLATE.FAT&amp;display_string=Audit&amp;VAR:KEY=FKRWBWPYJQ&amp;VAR:QUERY=RkZfSExUSF9GVU5ERURfU1RBVFVTKEFOTiw0MDk1NSwtMTBBWSxXLCxFVVIp&amp;WINDOW=FIRST_POPUP&amp;HEIGH","T=450&amp;WIDTH=450&amp;START_MAXIMIZED=FALSE&amp;VAR:CALENDAR=FIVEDAY&amp;VAR:SYMBOL=572797&amp;VAR:INDEX=520"}</definedName>
    <definedName name="_652__FDSAUDITLINK__" hidden="1">{"fdsup://directions/FAT Viewer?action=UPDATE&amp;creator=factset&amp;DYN_ARGS=TRUE&amp;DOC_NAME=FAT:FQL_AUDITING_CLIENT_TEMPLATE.FAT&amp;display_string=Audit&amp;VAR:KEY=FKRWBWPYJQ&amp;VAR:QUERY=RkZfSExUSF9GVU5ERURfU1RBVFVTKEFOTiw0MDk1NSwtMTBBWSxXLCxFVVIp&amp;WINDOW=FIRST_POPUP&amp;HEIGH","T=450&amp;WIDTH=450&amp;START_MAXIMIZED=FALSE&amp;VAR:CALENDAR=FIVEDAY&amp;VAR:SYMBOL=572797&amp;VAR:INDEX=520"}</definedName>
    <definedName name="_66__FDSAUDITLINK__" localSheetId="9" hidden="1">{"fdsup://Directions/FactSet Auditing Viewer?action=AUDIT_VALUE&amp;DB=129&amp;ID1=572797&amp;VALUEID=07011&amp;SDATE=2011&amp;PERIODTYPE=ANN_STD&amp;SCFT=3&amp;window=popup_no_bar&amp;width=385&amp;height=120&amp;START_MAXIMIZED=FALSE&amp;creator=factset&amp;display_string=Audit"}</definedName>
    <definedName name="_66__FDSAUDITLINK__" localSheetId="10" hidden="1">{"fdsup://Directions/FactSet Auditing Viewer?action=AUDIT_VALUE&amp;DB=129&amp;ID1=572797&amp;VALUEID=07011&amp;SDATE=2011&amp;PERIODTYPE=ANN_STD&amp;SCFT=3&amp;window=popup_no_bar&amp;width=385&amp;height=120&amp;START_MAXIMIZED=FALSE&amp;creator=factset&amp;display_string=Audit"}</definedName>
    <definedName name="_66__FDSAUDITLINK__" localSheetId="11" hidden="1">{"fdsup://Directions/FactSet Auditing Viewer?action=AUDIT_VALUE&amp;DB=129&amp;ID1=572797&amp;VALUEID=07011&amp;SDATE=2011&amp;PERIODTYPE=ANN_STD&amp;SCFT=3&amp;window=popup_no_bar&amp;width=385&amp;height=120&amp;START_MAXIMIZED=FALSE&amp;creator=factset&amp;display_string=Audit"}</definedName>
    <definedName name="_66__FDSAUDITLINK__" hidden="1">{"fdsup://Directions/FactSet Auditing Viewer?action=AUDIT_VALUE&amp;DB=129&amp;ID1=572797&amp;VALUEID=07011&amp;SDATE=2011&amp;PERIODTYPE=ANN_STD&amp;SCFT=3&amp;window=popup_no_bar&amp;width=385&amp;height=120&amp;START_MAXIMIZED=FALSE&amp;creator=factset&amp;display_string=Audit"}</definedName>
    <definedName name="_68__123Graph_AGRAFICO_20" hidden="1">#REF!</definedName>
    <definedName name="_68__FDSAUDITLINK__" localSheetId="9">{"fdsup://directions/FAT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 localSheetId="10">{"fdsup://directions/FAT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 localSheetId="1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9__123Graph_AGRAFICO_7" hidden="1">#REF!</definedName>
    <definedName name="_69__FDSAUDITLINK__" localSheetId="9" hidden="1">{"fdsup://directions/FAT Viewer?action=UPDATE&amp;creator=factset&amp;DYN_ARGS=TRUE&amp;DOC_NAME=FAT:FQL_AUDITING_CLIENT_TEMPLATE.FAT&amp;display_string=Audit&amp;VAR:KEY=NGJUZGBGBU&amp;VAR:QUERY=RkZfSU5UX0VYUF9ORVQoQU5OX1IsMFksLCxSRik=&amp;WINDOW=FIRST_POPUP&amp;HEIGHT=450&amp;WIDTH=450&amp;STAR","T_MAXIMIZED=FALSE&amp;VAR:CALENDAR=FIVEDAY&amp;VAR:SYMBOL=511990&amp;VAR:INDEX=0"}</definedName>
    <definedName name="_69__FDSAUDITLINK__" localSheetId="10" hidden="1">{"fdsup://directions/FAT Viewer?action=UPDATE&amp;creator=factset&amp;DYN_ARGS=TRUE&amp;DOC_NAME=FAT:FQL_AUDITING_CLIENT_TEMPLATE.FAT&amp;display_string=Audit&amp;VAR:KEY=NGJUZGBGBU&amp;VAR:QUERY=RkZfSU5UX0VYUF9ORVQoQU5OX1IsMFksLCxSRik=&amp;WINDOW=FIRST_POPUP&amp;HEIGHT=450&amp;WIDTH=450&amp;STAR","T_MAXIMIZED=FALSE&amp;VAR:CALENDAR=FIVEDAY&amp;VAR:SYMBOL=511990&amp;VAR:INDEX=0"}</definedName>
    <definedName name="_69__FDSAUDITLINK__" localSheetId="11" hidden="1">{"fdsup://directions/FAT Viewer?action=UPDATE&amp;creator=factset&amp;DYN_ARGS=TRUE&amp;DOC_NAME=FAT:FQL_AUDITING_CLIENT_TEMPLATE.FAT&amp;display_string=Audit&amp;VAR:KEY=NGJUZGBGBU&amp;VAR:QUERY=RkZfSU5UX0VYUF9ORVQoQU5OX1IsMFksLCxSRik=&amp;WINDOW=FIRST_POPUP&amp;HEIGHT=450&amp;WIDTH=450&amp;STAR","T_MAXIMIZED=FALSE&amp;VAR:CALENDAR=FIVEDAY&amp;VAR:SYMBOL=511990&amp;VAR:INDEX=0"}</definedName>
    <definedName name="_69__FDSAUDITLINK__" hidden="1">{"fdsup://directions/FAT Viewer?action=UPDATE&amp;creator=factset&amp;DYN_ARGS=TRUE&amp;DOC_NAME=FAT:FQL_AUDITING_CLIENT_TEMPLATE.FAT&amp;display_string=Audit&amp;VAR:KEY=NGJUZGBGBU&amp;VAR:QUERY=RkZfSU5UX0VYUF9ORVQoQU5OX1IsMFksLCxSRik=&amp;WINDOW=FIRST_POPUP&amp;HEIGHT=450&amp;WIDTH=450&amp;STAR","T_MAXIMIZED=FALSE&amp;VAR:CALENDAR=FIVEDAY&amp;VAR:SYMBOL=511990&amp;VAR:INDEX=0"}</definedName>
    <definedName name="_6Button_Macros_.AResetDates">#REF!</definedName>
    <definedName name="_7">#REF!</definedName>
    <definedName name="_7__FDSAUDITLINK__" localSheetId="9">{"fdsup://Directions/FactSet Auditing Viewer?action=AUDIT_VALUE&amp;DB=129&amp;ID1=08651610&amp;VALUEID=03051&amp;SDATE=2008&amp;PERIODTYPE=ANN_STD&amp;window=popup_no_bar&amp;width=385&amp;height=120&amp;START_MAXIMIZED=FALSE&amp;creator=factset&amp;display_string=Audit"}</definedName>
    <definedName name="_7__FDSAUDITLINK__" localSheetId="10">{"fdsup://Directions/FactSet Auditing Viewer?action=AUDIT_VALUE&amp;DB=129&amp;ID1=08651610&amp;VALUEID=03051&amp;SDATE=2008&amp;PERIODTYPE=ANN_STD&amp;window=popup_no_bar&amp;width=385&amp;height=120&amp;START_MAXIMIZED=FALSE&amp;creator=factset&amp;display_string=Audit"}</definedName>
    <definedName name="_7__FDSAUDITLINK__" localSheetId="11">{"fdsup://Directions/FactSet Auditing Viewer?action=AUDIT_VALUE&amp;DB=129&amp;ID1=08651610&amp;VALUEID=03051&amp;SDATE=2008&amp;PERIODTYPE=ANN_STD&amp;window=popup_no_bar&amp;width=385&amp;height=120&amp;START_MAXIMIZED=FALSE&amp;creator=factset&amp;display_string=Audit"}</definedName>
    <definedName name="_7__FDSAUDITLINK__">{"fdsup://Directions/FactSet Auditing Viewer?action=AUDIT_VALUE&amp;DB=129&amp;ID1=08651610&amp;VALUEID=03051&amp;SDATE=2008&amp;PERIODTYPE=ANN_STD&amp;window=popup_no_bar&amp;width=385&amp;height=120&amp;START_MAXIMIZED=FALSE&amp;creator=factset&amp;display_string=Audit"}</definedName>
    <definedName name="_7_0Swvu.Pag" hidden="1">#REF!</definedName>
    <definedName name="_70__123Graph_AGRAFICO_8" hidden="1">#REF!</definedName>
    <definedName name="_70__FDSAUDITLINK__" localSheetId="9" hidden="1">{"fdsup://directions/FAT Viewer?action=UPDATE&amp;creator=factset&amp;DYN_ARGS=TRUE&amp;DOC_NAME=FAT:FQL_AUDITING_CLIENT_TEMPLATE.FAT&amp;display_string=Audit&amp;VAR:KEY=FQRWTMNEHU&amp;VAR:QUERY=RkZfSU5UX0VYUF9ORVQoQU5OX1IsLTFZLCwsUkYp&amp;WINDOW=FIRST_POPUP&amp;HEIGHT=450&amp;WIDTH=450&amp;STAR","T_MAXIMIZED=FALSE&amp;VAR:CALENDAR=FIVEDAY&amp;VAR:SYMBOL=511990&amp;VAR:INDEX=0"}</definedName>
    <definedName name="_70__FDSAUDITLINK__" localSheetId="10" hidden="1">{"fdsup://directions/FAT Viewer?action=UPDATE&amp;creator=factset&amp;DYN_ARGS=TRUE&amp;DOC_NAME=FAT:FQL_AUDITING_CLIENT_TEMPLATE.FAT&amp;display_string=Audit&amp;VAR:KEY=FQRWTMNEHU&amp;VAR:QUERY=RkZfSU5UX0VYUF9ORVQoQU5OX1IsLTFZLCwsUkYp&amp;WINDOW=FIRST_POPUP&amp;HEIGHT=450&amp;WIDTH=450&amp;STAR","T_MAXIMIZED=FALSE&amp;VAR:CALENDAR=FIVEDAY&amp;VAR:SYMBOL=511990&amp;VAR:INDEX=0"}</definedName>
    <definedName name="_70__FDSAUDITLINK__" localSheetId="11" hidden="1">{"fdsup://directions/FAT Viewer?action=UPDATE&amp;creator=factset&amp;DYN_ARGS=TRUE&amp;DOC_NAME=FAT:FQL_AUDITING_CLIENT_TEMPLATE.FAT&amp;display_string=Audit&amp;VAR:KEY=FQRWTMNEHU&amp;VAR:QUERY=RkZfSU5UX0VYUF9ORVQoQU5OX1IsLTFZLCwsUkYp&amp;WINDOW=FIRST_POPUP&amp;HEIGHT=450&amp;WIDTH=450&amp;STAR","T_MAXIMIZED=FALSE&amp;VAR:CALENDAR=FIVEDAY&amp;VAR:SYMBOL=511990&amp;VAR:INDEX=0"}</definedName>
    <definedName name="_70__FDSAUDITLINK__" hidden="1">{"fdsup://directions/FAT Viewer?action=UPDATE&amp;creator=factset&amp;DYN_ARGS=TRUE&amp;DOC_NAME=FAT:FQL_AUDITING_CLIENT_TEMPLATE.FAT&amp;display_string=Audit&amp;VAR:KEY=FQRWTMNEHU&amp;VAR:QUERY=RkZfSU5UX0VYUF9ORVQoQU5OX1IsLTFZLCwsUkYp&amp;WINDOW=FIRST_POPUP&amp;HEIGHT=450&amp;WIDTH=450&amp;STAR","T_MAXIMIZED=FALSE&amp;VAR:CALENDAR=FIVEDAY&amp;VAR:SYMBOL=511990&amp;VAR:INDEX=0"}</definedName>
    <definedName name="_71__FDSAUDITLINK__" localSheetId="9" hidden="1">{"fdsup://directions/FAT Viewer?action=UPDATE&amp;creator=factset&amp;DYN_ARGS=TRUE&amp;DOC_NAME=FAT:FQL_AUDITING_CLIENT_TEMPLATE.FAT&amp;display_string=Audit&amp;VAR:KEY=ZMZUDYTGDQ&amp;VAR:QUERY=RkZfQ0FQRVgoQU5OX1IsMFksLCxSRik=&amp;WINDOW=FIRST_POPUP&amp;HEIGHT=450&amp;WIDTH=450&amp;START_MAXIMI","ZED=FALSE&amp;VAR:CALENDAR=FIVEDAY&amp;VAR:SYMBOL=511990&amp;VAR:INDEX=0"}</definedName>
    <definedName name="_71__FDSAUDITLINK__" localSheetId="10" hidden="1">{"fdsup://directions/FAT Viewer?action=UPDATE&amp;creator=factset&amp;DYN_ARGS=TRUE&amp;DOC_NAME=FAT:FQL_AUDITING_CLIENT_TEMPLATE.FAT&amp;display_string=Audit&amp;VAR:KEY=ZMZUDYTGDQ&amp;VAR:QUERY=RkZfQ0FQRVgoQU5OX1IsMFksLCxSRik=&amp;WINDOW=FIRST_POPUP&amp;HEIGHT=450&amp;WIDTH=450&amp;START_MAXIMI","ZED=FALSE&amp;VAR:CALENDAR=FIVEDAY&amp;VAR:SYMBOL=511990&amp;VAR:INDEX=0"}</definedName>
    <definedName name="_71__FDSAUDITLINK__" localSheetId="11" hidden="1">{"fdsup://directions/FAT Viewer?action=UPDATE&amp;creator=factset&amp;DYN_ARGS=TRUE&amp;DOC_NAME=FAT:FQL_AUDITING_CLIENT_TEMPLATE.FAT&amp;display_string=Audit&amp;VAR:KEY=ZMZUDYTGDQ&amp;VAR:QUERY=RkZfQ0FQRVgoQU5OX1IsMFksLCxSRik=&amp;WINDOW=FIRST_POPUP&amp;HEIGHT=450&amp;WIDTH=450&amp;START_MAXIMI","ZED=FALSE&amp;VAR:CALENDAR=FIVEDAY&amp;VAR:SYMBOL=511990&amp;VAR:INDEX=0"}</definedName>
    <definedName name="_71__FDSAUDITLINK__" hidden="1">{"fdsup://directions/FAT Viewer?action=UPDATE&amp;creator=factset&amp;DYN_ARGS=TRUE&amp;DOC_NAME=FAT:FQL_AUDITING_CLIENT_TEMPLATE.FAT&amp;display_string=Audit&amp;VAR:KEY=ZMZUDYTGDQ&amp;VAR:QUERY=RkZfQ0FQRVgoQU5OX1IsMFksLCxSRik=&amp;WINDOW=FIRST_POPUP&amp;HEIGHT=450&amp;WIDTH=450&amp;START_MAXIMI","ZED=FALSE&amp;VAR:CALENDAR=FIVEDAY&amp;VAR:SYMBOL=511990&amp;VAR:INDEX=0"}</definedName>
    <definedName name="_72__FDSAUDITLINK__" localSheetId="9" hidden="1">{"fdsup://directions/FAT Viewer?action=UPDATE&amp;creator=factset&amp;DYN_ARGS=TRUE&amp;DOC_NAME=FAT:FQL_AUDITING_CLIENT_TEMPLATE.FAT&amp;display_string=Audit&amp;VAR:KEY=NGJUZGBGBU&amp;VAR:QUERY=RkZfSU5UX0VYUF9ORVQoQU5OX1IsMFksLCxSRik=&amp;WINDOW=FIRST_POPUP&amp;HEIGHT=450&amp;WIDTH=450&amp;STAR","T_MAXIMIZED=FALSE&amp;VAR:CALENDAR=FIVEDAY&amp;VAR:SYMBOL=511990&amp;VAR:INDEX=0"}</definedName>
    <definedName name="_72__FDSAUDITLINK__" localSheetId="10" hidden="1">{"fdsup://directions/FAT Viewer?action=UPDATE&amp;creator=factset&amp;DYN_ARGS=TRUE&amp;DOC_NAME=FAT:FQL_AUDITING_CLIENT_TEMPLATE.FAT&amp;display_string=Audit&amp;VAR:KEY=NGJUZGBGBU&amp;VAR:QUERY=RkZfSU5UX0VYUF9ORVQoQU5OX1IsMFksLCxSRik=&amp;WINDOW=FIRST_POPUP&amp;HEIGHT=450&amp;WIDTH=450&amp;STAR","T_MAXIMIZED=FALSE&amp;VAR:CALENDAR=FIVEDAY&amp;VAR:SYMBOL=511990&amp;VAR:INDEX=0"}</definedName>
    <definedName name="_72__FDSAUDITLINK__" localSheetId="11" hidden="1">{"fdsup://directions/FAT Viewer?action=UPDATE&amp;creator=factset&amp;DYN_ARGS=TRUE&amp;DOC_NAME=FAT:FQL_AUDITING_CLIENT_TEMPLATE.FAT&amp;display_string=Audit&amp;VAR:KEY=NGJUZGBGBU&amp;VAR:QUERY=RkZfSU5UX0VYUF9ORVQoQU5OX1IsMFksLCxSRik=&amp;WINDOW=FIRST_POPUP&amp;HEIGHT=450&amp;WIDTH=450&amp;STAR","T_MAXIMIZED=FALSE&amp;VAR:CALENDAR=FIVEDAY&amp;VAR:SYMBOL=511990&amp;VAR:INDEX=0"}</definedName>
    <definedName name="_72__FDSAUDITLINK__" hidden="1">{"fdsup://directions/FAT Viewer?action=UPDATE&amp;creator=factset&amp;DYN_ARGS=TRUE&amp;DOC_NAME=FAT:FQL_AUDITING_CLIENT_TEMPLATE.FAT&amp;display_string=Audit&amp;VAR:KEY=NGJUZGBGBU&amp;VAR:QUERY=RkZfSU5UX0VYUF9ORVQoQU5OX1IsMFksLCxSRik=&amp;WINDOW=FIRST_POPUP&amp;HEIGHT=450&amp;WIDTH=450&amp;STAR","T_MAXIMIZED=FALSE&amp;VAR:CALENDAR=FIVEDAY&amp;VAR:SYMBOL=511990&amp;VAR:INDEX=0"}</definedName>
    <definedName name="_73__FDSAUDITLINK__" localSheetId="9" hidden="1">{"fdsup://directions/FAT Viewer?action=UPDATE&amp;creator=factset&amp;DYN_ARGS=TRUE&amp;DOC_NAME=FAT:FQL_AUDITING_CLIENT_TEMPLATE.FAT&amp;display_string=Audit&amp;VAR:KEY=TMNEHCFILA&amp;VAR:QUERY=RkZfSU5UX0VYUF9ORVQoQU5OX1IsLTJZLCwsUkYp&amp;WINDOW=FIRST_POPUP&amp;HEIGHT=450&amp;WIDTH=450&amp;STAR","T_MAXIMIZED=FALSE&amp;VAR:CALENDAR=FIVEDAY&amp;VAR:SYMBOL=511990&amp;VAR:INDEX=0"}</definedName>
    <definedName name="_73__FDSAUDITLINK__" localSheetId="10" hidden="1">{"fdsup://directions/FAT Viewer?action=UPDATE&amp;creator=factset&amp;DYN_ARGS=TRUE&amp;DOC_NAME=FAT:FQL_AUDITING_CLIENT_TEMPLATE.FAT&amp;display_string=Audit&amp;VAR:KEY=TMNEHCFILA&amp;VAR:QUERY=RkZfSU5UX0VYUF9ORVQoQU5OX1IsLTJZLCwsUkYp&amp;WINDOW=FIRST_POPUP&amp;HEIGHT=450&amp;WIDTH=450&amp;STAR","T_MAXIMIZED=FALSE&amp;VAR:CALENDAR=FIVEDAY&amp;VAR:SYMBOL=511990&amp;VAR:INDEX=0"}</definedName>
    <definedName name="_73__FDSAUDITLINK__" localSheetId="11" hidden="1">{"fdsup://directions/FAT Viewer?action=UPDATE&amp;creator=factset&amp;DYN_ARGS=TRUE&amp;DOC_NAME=FAT:FQL_AUDITING_CLIENT_TEMPLATE.FAT&amp;display_string=Audit&amp;VAR:KEY=TMNEHCFILA&amp;VAR:QUERY=RkZfSU5UX0VYUF9ORVQoQU5OX1IsLTJZLCwsUkYp&amp;WINDOW=FIRST_POPUP&amp;HEIGHT=450&amp;WIDTH=450&amp;STAR","T_MAXIMIZED=FALSE&amp;VAR:CALENDAR=FIVEDAY&amp;VAR:SYMBOL=511990&amp;VAR:INDEX=0"}</definedName>
    <definedName name="_73__FDSAUDITLINK__" hidden="1">{"fdsup://directions/FAT Viewer?action=UPDATE&amp;creator=factset&amp;DYN_ARGS=TRUE&amp;DOC_NAME=FAT:FQL_AUDITING_CLIENT_TEMPLATE.FAT&amp;display_string=Audit&amp;VAR:KEY=TMNEHCFILA&amp;VAR:QUERY=RkZfSU5UX0VYUF9ORVQoQU5OX1IsLTJZLCwsUkYp&amp;WINDOW=FIRST_POPUP&amp;HEIGHT=450&amp;WIDTH=450&amp;STAR","T_MAXIMIZED=FALSE&amp;VAR:CALENDAR=FIVEDAY&amp;VAR:SYMBOL=511990&amp;VAR:INDEX=0"}</definedName>
    <definedName name="_74__FDSAUDITLINK__" localSheetId="9" hidden="1">{"fdsup://Directions/FactSet Auditing Viewer?action=AUDIT_VALUE&amp;DB=129&amp;ID1=511990&amp;VALUEID=02999&amp;SDATE=2009&amp;PERIODTYPE=ANNR_STD&amp;SCFT=3&amp;window=popup_no_bar&amp;width=385&amp;height=120&amp;START_MAXIMIZED=FALSE&amp;creator=factset&amp;display_string=Audit"}</definedName>
    <definedName name="_74__FDSAUDITLINK__" localSheetId="10" hidden="1">{"fdsup://Directions/FactSet Auditing Viewer?action=AUDIT_VALUE&amp;DB=129&amp;ID1=511990&amp;VALUEID=02999&amp;SDATE=2009&amp;PERIODTYPE=ANNR_STD&amp;SCFT=3&amp;window=popup_no_bar&amp;width=385&amp;height=120&amp;START_MAXIMIZED=FALSE&amp;creator=factset&amp;display_string=Audit"}</definedName>
    <definedName name="_74__FDSAUDITLINK__" localSheetId="11" hidden="1">{"fdsup://Directions/FactSet Auditing Viewer?action=AUDIT_VALUE&amp;DB=129&amp;ID1=511990&amp;VALUEID=02999&amp;SDATE=2009&amp;PERIODTYPE=ANNR_STD&amp;SCFT=3&amp;window=popup_no_bar&amp;width=385&amp;height=120&amp;START_MAXIMIZED=FALSE&amp;creator=factset&amp;display_string=Audit"}</definedName>
    <definedName name="_74__FDSAUDITLINK__" hidden="1">{"fdsup://Directions/FactSet Auditing Viewer?action=AUDIT_VALUE&amp;DB=129&amp;ID1=511990&amp;VALUEID=02999&amp;SDATE=2009&amp;PERIODTYPE=ANNR_STD&amp;SCFT=3&amp;window=popup_no_bar&amp;width=385&amp;height=120&amp;START_MAXIMIZED=FALSE&amp;creator=factset&amp;display_string=Audit"}</definedName>
    <definedName name="_75__FDSAUDITLINK__" localSheetId="9" hidden="1">{"fdsup://directions/FAT Viewer?action=UPDATE&amp;creator=factset&amp;DYN_ARGS=TRUE&amp;DOC_NAME=FAT:FQL_AUDITING_CLIENT_TEMPLATE.FAT&amp;display_string=Audit&amp;VAR:KEY=EJADEHUJYN&amp;VAR:QUERY=RkZfTkVUX0RFQlQoUVRSLDQwOTQ4LC0xMEFZLFcsLEVVUik=&amp;WINDOW=FIRST_POPUP&amp;HEIGHT=450&amp;WIDTH=","450&amp;START_MAXIMIZED=FALSE&amp;VAR:CALENDAR=FIVEDAY&amp;VAR:SYMBOL=572797&amp;VAR:INDEX=518"}</definedName>
    <definedName name="_75__FDSAUDITLINK__" localSheetId="10" hidden="1">{"fdsup://directions/FAT Viewer?action=UPDATE&amp;creator=factset&amp;DYN_ARGS=TRUE&amp;DOC_NAME=FAT:FQL_AUDITING_CLIENT_TEMPLATE.FAT&amp;display_string=Audit&amp;VAR:KEY=EJADEHUJYN&amp;VAR:QUERY=RkZfTkVUX0RFQlQoUVRSLDQwOTQ4LC0xMEFZLFcsLEVVUik=&amp;WINDOW=FIRST_POPUP&amp;HEIGHT=450&amp;WIDTH=","450&amp;START_MAXIMIZED=FALSE&amp;VAR:CALENDAR=FIVEDAY&amp;VAR:SYMBOL=572797&amp;VAR:INDEX=518"}</definedName>
    <definedName name="_75__FDSAUDITLINK__" localSheetId="11" hidden="1">{"fdsup://directions/FAT Viewer?action=UPDATE&amp;creator=factset&amp;DYN_ARGS=TRUE&amp;DOC_NAME=FAT:FQL_AUDITING_CLIENT_TEMPLATE.FAT&amp;display_string=Audit&amp;VAR:KEY=EJADEHUJYN&amp;VAR:QUERY=RkZfTkVUX0RFQlQoUVRSLDQwOTQ4LC0xMEFZLFcsLEVVUik=&amp;WINDOW=FIRST_POPUP&amp;HEIGHT=450&amp;WIDTH=","450&amp;START_MAXIMIZED=FALSE&amp;VAR:CALENDAR=FIVEDAY&amp;VAR:SYMBOL=572797&amp;VAR:INDEX=518"}</definedName>
    <definedName name="_75__FDSAUDITLINK__" hidden="1">{"fdsup://directions/FAT Viewer?action=UPDATE&amp;creator=factset&amp;DYN_ARGS=TRUE&amp;DOC_NAME=FAT:FQL_AUDITING_CLIENT_TEMPLATE.FAT&amp;display_string=Audit&amp;VAR:KEY=EJADEHUJYN&amp;VAR:QUERY=RkZfTkVUX0RFQlQoUVRSLDQwOTQ4LC0xMEFZLFcsLEVVUik=&amp;WINDOW=FIRST_POPUP&amp;HEIGHT=450&amp;WIDTH=","450&amp;START_MAXIMIZED=FALSE&amp;VAR:CALENDAR=FIVEDAY&amp;VAR:SYMBOL=572797&amp;VAR:INDEX=518"}</definedName>
    <definedName name="_76__FDSAUDITLINK__" localSheetId="9" hidden="1">{"fdsup://directions/FAT Viewer?action=UPDATE&amp;creator=factset&amp;DYN_ARGS=TRUE&amp;DOC_NAME=FAT:FQL_AUDITING_CLIENT_TEMPLATE.FAT&amp;display_string=Audit&amp;VAR:KEY=DUDADIPCVA&amp;VAR:QUERY=RkZfREVCVChRVFIsNDA5MDgsLCxSRik=&amp;WINDOW=FIRST_POPUP&amp;HEIGHT=450&amp;WIDTH=450&amp;START_MAXIMI","ZED=FALSE&amp;VAR:CALENDAR=FIVEDAY&amp;VAR:SYMBOL=572797&amp;VAR:INDEX=0"}</definedName>
    <definedName name="_76__FDSAUDITLINK__" localSheetId="10" hidden="1">{"fdsup://directions/FAT Viewer?action=UPDATE&amp;creator=factset&amp;DYN_ARGS=TRUE&amp;DOC_NAME=FAT:FQL_AUDITING_CLIENT_TEMPLATE.FAT&amp;display_string=Audit&amp;VAR:KEY=DUDADIPCVA&amp;VAR:QUERY=RkZfREVCVChRVFIsNDA5MDgsLCxSRik=&amp;WINDOW=FIRST_POPUP&amp;HEIGHT=450&amp;WIDTH=450&amp;START_MAXIMI","ZED=FALSE&amp;VAR:CALENDAR=FIVEDAY&amp;VAR:SYMBOL=572797&amp;VAR:INDEX=0"}</definedName>
    <definedName name="_76__FDSAUDITLINK__" localSheetId="11" hidden="1">{"fdsup://directions/FAT Viewer?action=UPDATE&amp;creator=factset&amp;DYN_ARGS=TRUE&amp;DOC_NAME=FAT:FQL_AUDITING_CLIENT_TEMPLATE.FAT&amp;display_string=Audit&amp;VAR:KEY=DUDADIPCVA&amp;VAR:QUERY=RkZfREVCVChRVFIsNDA5MDgsLCxSRik=&amp;WINDOW=FIRST_POPUP&amp;HEIGHT=450&amp;WIDTH=450&amp;START_MAXIMI","ZED=FALSE&amp;VAR:CALENDAR=FIVEDAY&amp;VAR:SYMBOL=572797&amp;VAR:INDEX=0"}</definedName>
    <definedName name="_76__FDSAUDITLINK__" hidden="1">{"fdsup://directions/FAT Viewer?action=UPDATE&amp;creator=factset&amp;DYN_ARGS=TRUE&amp;DOC_NAME=FAT:FQL_AUDITING_CLIENT_TEMPLATE.FAT&amp;display_string=Audit&amp;VAR:KEY=DUDADIPCVA&amp;VAR:QUERY=RkZfREVCVChRVFIsNDA5MDgsLCxSRik=&amp;WINDOW=FIRST_POPUP&amp;HEIGHT=450&amp;WIDTH=450&amp;START_MAXIMI","ZED=FALSE&amp;VAR:CALENDAR=FIVEDAY&amp;VAR:SYMBOL=572797&amp;VAR:INDEX=0"}</definedName>
    <definedName name="_77__FDSAUDITLINK__" localSheetId="9" hidden="1">{"fdsup://Directions/FactSet Auditing Viewer?action=AUDIT_VALUE&amp;DB=129&amp;ID1=511990&amp;VALUEID=02999&amp;SDATE=2009&amp;PERIODTYPE=ANNR_STD&amp;SCFT=3&amp;window=popup_no_bar&amp;width=385&amp;height=120&amp;START_MAXIMIZED=FALSE&amp;creator=factset&amp;display_string=Audit"}</definedName>
    <definedName name="_77__FDSAUDITLINK__" localSheetId="10" hidden="1">{"fdsup://Directions/FactSet Auditing Viewer?action=AUDIT_VALUE&amp;DB=129&amp;ID1=511990&amp;VALUEID=02999&amp;SDATE=2009&amp;PERIODTYPE=ANNR_STD&amp;SCFT=3&amp;window=popup_no_bar&amp;width=385&amp;height=120&amp;START_MAXIMIZED=FALSE&amp;creator=factset&amp;display_string=Audit"}</definedName>
    <definedName name="_77__FDSAUDITLINK__" localSheetId="11" hidden="1">{"fdsup://Directions/FactSet Auditing Viewer?action=AUDIT_VALUE&amp;DB=129&amp;ID1=511990&amp;VALUEID=02999&amp;SDATE=2009&amp;PERIODTYPE=ANNR_STD&amp;SCFT=3&amp;window=popup_no_bar&amp;width=385&amp;height=120&amp;START_MAXIMIZED=FALSE&amp;creator=factset&amp;display_string=Audit"}</definedName>
    <definedName name="_77__FDSAUDITLINK__" hidden="1">{"fdsup://Directions/FactSet Auditing Viewer?action=AUDIT_VALUE&amp;DB=129&amp;ID1=511990&amp;VALUEID=02999&amp;SDATE=2009&amp;PERIODTYPE=ANNR_STD&amp;SCFT=3&amp;window=popup_no_bar&amp;width=385&amp;height=120&amp;START_MAXIMIZED=FALSE&amp;creator=factset&amp;display_string=Audit"}</definedName>
    <definedName name="_78__FDSAUDITLINK__" localSheetId="9" hidden="1">{"fdsup://directions/FAT Viewer?action=UPDATE&amp;creator=factset&amp;DYN_ARGS=TRUE&amp;DOC_NAME=FAT:FQL_AUDITING_CLIENT_TEMPLATE.FAT&amp;display_string=Audit&amp;VAR:KEY=FQRWTMNEHU&amp;VAR:QUERY=RkZfSU5UX0VYUF9ORVQoQU5OX1IsLTFZLCwsUkYp&amp;WINDOW=FIRST_POPUP&amp;HEIGHT=450&amp;WIDTH=450&amp;STAR","T_MAXIMIZED=FALSE&amp;VAR:CALENDAR=FIVEDAY&amp;VAR:SYMBOL=511990&amp;VAR:INDEX=0"}</definedName>
    <definedName name="_78__FDSAUDITLINK__" localSheetId="10" hidden="1">{"fdsup://directions/FAT Viewer?action=UPDATE&amp;creator=factset&amp;DYN_ARGS=TRUE&amp;DOC_NAME=FAT:FQL_AUDITING_CLIENT_TEMPLATE.FAT&amp;display_string=Audit&amp;VAR:KEY=FQRWTMNEHU&amp;VAR:QUERY=RkZfSU5UX0VYUF9ORVQoQU5OX1IsLTFZLCwsUkYp&amp;WINDOW=FIRST_POPUP&amp;HEIGHT=450&amp;WIDTH=450&amp;STAR","T_MAXIMIZED=FALSE&amp;VAR:CALENDAR=FIVEDAY&amp;VAR:SYMBOL=511990&amp;VAR:INDEX=0"}</definedName>
    <definedName name="_78__FDSAUDITLINK__" localSheetId="11" hidden="1">{"fdsup://directions/FAT Viewer?action=UPDATE&amp;creator=factset&amp;DYN_ARGS=TRUE&amp;DOC_NAME=FAT:FQL_AUDITING_CLIENT_TEMPLATE.FAT&amp;display_string=Audit&amp;VAR:KEY=FQRWTMNEHU&amp;VAR:QUERY=RkZfSU5UX0VYUF9ORVQoQU5OX1IsLTFZLCwsUkYp&amp;WINDOW=FIRST_POPUP&amp;HEIGHT=450&amp;WIDTH=450&amp;STAR","T_MAXIMIZED=FALSE&amp;VAR:CALENDAR=FIVEDAY&amp;VAR:SYMBOL=511990&amp;VAR:INDEX=0"}</definedName>
    <definedName name="_78__FDSAUDITLINK__" hidden="1">{"fdsup://directions/FAT Viewer?action=UPDATE&amp;creator=factset&amp;DYN_ARGS=TRUE&amp;DOC_NAME=FAT:FQL_AUDITING_CLIENT_TEMPLATE.FAT&amp;display_string=Audit&amp;VAR:KEY=FQRWTMNEHU&amp;VAR:QUERY=RkZfSU5UX0VYUF9ORVQoQU5OX1IsLTFZLCwsUkYp&amp;WINDOW=FIRST_POPUP&amp;HEIGHT=450&amp;WIDTH=450&amp;STAR","T_MAXIMIZED=FALSE&amp;VAR:CALENDAR=FIVEDAY&amp;VAR:SYMBOL=511990&amp;VAR:INDEX=0"}</definedName>
    <definedName name="_7Button_Macros_.DurationsView">#REF!</definedName>
    <definedName name="_8">#REF!</definedName>
    <definedName name="_8__123Graph_ACHART_1" hidden="1">#REF!</definedName>
    <definedName name="_8__FDSAUDITLINK__" localSheetId="9">{"fdsup://Directions/FactSet Auditing Viewer?action=AUDIT_VALUE&amp;DB=129&amp;ID1=22160K10&amp;VALUEID=03051&amp;SDATE=2009&amp;PERIODTYPE=ANN_STD&amp;window=popup_no_bar&amp;width=385&amp;height=120&amp;START_MAXIMIZED=FALSE&amp;creator=factset&amp;display_string=Audit"}</definedName>
    <definedName name="_8__FDSAUDITLINK__" localSheetId="10">{"fdsup://Directions/FactSet Auditing Viewer?action=AUDIT_VALUE&amp;DB=129&amp;ID1=22160K10&amp;VALUEID=03051&amp;SDATE=2009&amp;PERIODTYPE=ANN_STD&amp;window=popup_no_bar&amp;width=385&amp;height=120&amp;START_MAXIMIZED=FALSE&amp;creator=factset&amp;display_string=Audit"}</definedName>
    <definedName name="_8__FDSAUDITLINK__" localSheetId="11">{"fdsup://Directions/FactSet Auditing Viewer?action=AUDIT_VALUE&amp;DB=129&amp;ID1=22160K10&amp;VALUEID=03051&amp;SDATE=2009&amp;PERIODTYPE=ANN_STD&amp;window=popup_no_bar&amp;width=385&amp;height=120&amp;START_MAXIMIZED=FALSE&amp;creator=factset&amp;display_string=Audit"}</definedName>
    <definedName name="_8__FDSAUDITLINK__">{"fdsup://Directions/FactSet Auditing Viewer?action=AUDIT_VALUE&amp;DB=129&amp;ID1=22160K10&amp;VALUEID=03051&amp;SDATE=2009&amp;PERIODTYPE=ANN_STD&amp;window=popup_no_bar&amp;width=385&amp;height=120&amp;START_MAXIMIZED=FALSE&amp;creator=factset&amp;display_string=Audit"}</definedName>
    <definedName name="_84__FDSAUDITLINK__" localSheetId="9" hidden="1">{"fdsup://directions/FAT Viewer?action=UPDATE&amp;creator=factset&amp;DYN_ARGS=TRUE&amp;DOC_NAME=FAT:FQL_AUDITING_CLIENT_TEMPLATE.FAT&amp;display_string=Audit&amp;VAR:KEY=EJADEHUJYN&amp;VAR:QUERY=RkZfTkVUX0RFQlQoUVRSLDQwOTQ4LC0xMEFZLFcsLEVVUik=&amp;WINDOW=FIRST_POPUP&amp;HEIGHT=450&amp;WIDTH=","450&amp;START_MAXIMIZED=FALSE&amp;VAR:CALENDAR=FIVEDAY&amp;VAR:SYMBOL=572797&amp;VAR:INDEX=520"}</definedName>
    <definedName name="_84__FDSAUDITLINK__" localSheetId="10" hidden="1">{"fdsup://directions/FAT Viewer?action=UPDATE&amp;creator=factset&amp;DYN_ARGS=TRUE&amp;DOC_NAME=FAT:FQL_AUDITING_CLIENT_TEMPLATE.FAT&amp;display_string=Audit&amp;VAR:KEY=EJADEHUJYN&amp;VAR:QUERY=RkZfTkVUX0RFQlQoUVRSLDQwOTQ4LC0xMEFZLFcsLEVVUik=&amp;WINDOW=FIRST_POPUP&amp;HEIGHT=450&amp;WIDTH=","450&amp;START_MAXIMIZED=FALSE&amp;VAR:CALENDAR=FIVEDAY&amp;VAR:SYMBOL=572797&amp;VAR:INDEX=520"}</definedName>
    <definedName name="_84__FDSAUDITLINK__" localSheetId="11" hidden="1">{"fdsup://directions/FAT Viewer?action=UPDATE&amp;creator=factset&amp;DYN_ARGS=TRUE&amp;DOC_NAME=FAT:FQL_AUDITING_CLIENT_TEMPLATE.FAT&amp;display_string=Audit&amp;VAR:KEY=EJADEHUJYN&amp;VAR:QUERY=RkZfTkVUX0RFQlQoUVRSLDQwOTQ4LC0xMEFZLFcsLEVVUik=&amp;WINDOW=FIRST_POPUP&amp;HEIGHT=450&amp;WIDTH=","450&amp;START_MAXIMIZED=FALSE&amp;VAR:CALENDAR=FIVEDAY&amp;VAR:SYMBOL=572797&amp;VAR:INDEX=520"}</definedName>
    <definedName name="_84__FDSAUDITLINK__" hidden="1">{"fdsup://directions/FAT Viewer?action=UPDATE&amp;creator=factset&amp;DYN_ARGS=TRUE&amp;DOC_NAME=FAT:FQL_AUDITING_CLIENT_TEMPLATE.FAT&amp;display_string=Audit&amp;VAR:KEY=EJADEHUJYN&amp;VAR:QUERY=RkZfTkVUX0RFQlQoUVRSLDQwOTQ4LC0xMEFZLFcsLEVVUik=&amp;WINDOW=FIRST_POPUP&amp;HEIGHT=450&amp;WIDTH=","450&amp;START_MAXIMIZED=FALSE&amp;VAR:CALENDAR=FIVEDAY&amp;VAR:SYMBOL=572797&amp;VAR:INDEX=520"}</definedName>
    <definedName name="_86__FDSAUDITLINK__" localSheetId="9" hidden="1">{"fdsup://directions/FAT Viewer?action=UPDATE&amp;creator=factset&amp;DYN_ARGS=TRUE&amp;DOC_NAME=FAT:FQL_AUDITING_CLIENT_TEMPLATE.FAT&amp;display_string=Audit&amp;VAR:KEY=ZOZGRKXKLQ&amp;VAR:QUERY=RkZfRVFfVE9UKEFOTl9SLDBZLCwsUkYp&amp;WINDOW=FIRST_POPUP&amp;HEIGHT=450&amp;WIDTH=450&amp;START_MAXIMI","ZED=FALSE&amp;VAR:CALENDAR=FIVEDAY&amp;VAR:INDEX=0"}</definedName>
    <definedName name="_86__FDSAUDITLINK__" localSheetId="10" hidden="1">{"fdsup://directions/FAT Viewer?action=UPDATE&amp;creator=factset&amp;DYN_ARGS=TRUE&amp;DOC_NAME=FAT:FQL_AUDITING_CLIENT_TEMPLATE.FAT&amp;display_string=Audit&amp;VAR:KEY=ZOZGRKXKLQ&amp;VAR:QUERY=RkZfRVFfVE9UKEFOTl9SLDBZLCwsUkYp&amp;WINDOW=FIRST_POPUP&amp;HEIGHT=450&amp;WIDTH=450&amp;START_MAXIMI","ZED=FALSE&amp;VAR:CALENDAR=FIVEDAY&amp;VAR:INDEX=0"}</definedName>
    <definedName name="_86__FDSAUDITLINK__" localSheetId="11" hidden="1">{"fdsup://directions/FAT Viewer?action=UPDATE&amp;creator=factset&amp;DYN_ARGS=TRUE&amp;DOC_NAME=FAT:FQL_AUDITING_CLIENT_TEMPLATE.FAT&amp;display_string=Audit&amp;VAR:KEY=ZOZGRKXKLQ&amp;VAR:QUERY=RkZfRVFfVE9UKEFOTl9SLDBZLCwsUkYp&amp;WINDOW=FIRST_POPUP&amp;HEIGHT=450&amp;WIDTH=450&amp;START_MAXIMI","ZED=FALSE&amp;VAR:CALENDAR=FIVEDAY&amp;VAR:INDEX=0"}</definedName>
    <definedName name="_86__FDSAUDITLINK__" hidden="1">{"fdsup://directions/FAT Viewer?action=UPDATE&amp;creator=factset&amp;DYN_ARGS=TRUE&amp;DOC_NAME=FAT:FQL_AUDITING_CLIENT_TEMPLATE.FAT&amp;display_string=Audit&amp;VAR:KEY=ZOZGRKXKLQ&amp;VAR:QUERY=RkZfRVFfVE9UKEFOTl9SLDBZLCwsUkYp&amp;WINDOW=FIRST_POPUP&amp;HEIGHT=450&amp;WIDTH=450&amp;START_MAXIMI","ZED=FALSE&amp;VAR:CALENDAR=FIVEDAY&amp;VAR:INDEX=0"}</definedName>
    <definedName name="_8Button_Macros_.DurationsView">#REF!</definedName>
    <definedName name="_9">#REF!</definedName>
    <definedName name="_9__123Graph_AChart_1N" hidden="1">#REF!</definedName>
    <definedName name="_9__FDSAUDITLINK__" localSheetId="9">{"fdsup://Directions/FactSet Auditing Viewer?action=AUDIT_VALUE&amp;DB=129&amp;ID1=690064&amp;VALUEID=03051&amp;SDATE=2008&amp;PERIODTYPE=ANN_STD&amp;window=popup_no_bar&amp;width=385&amp;height=120&amp;START_MAXIMIZED=FALSE&amp;creator=factset&amp;display_string=Audit"}</definedName>
    <definedName name="_9__FDSAUDITLINK__" localSheetId="10">{"fdsup://Directions/FactSet Auditing Viewer?action=AUDIT_VALUE&amp;DB=129&amp;ID1=690064&amp;VALUEID=03051&amp;SDATE=2008&amp;PERIODTYPE=ANN_STD&amp;window=popup_no_bar&amp;width=385&amp;height=120&amp;START_MAXIMIZED=FALSE&amp;creator=factset&amp;display_string=Audit"}</definedName>
    <definedName name="_9__FDSAUDITLINK__" localSheetId="11">{"fdsup://Directions/FactSet Auditing Viewer?action=AUDIT_VALUE&amp;DB=129&amp;ID1=690064&amp;VALUEID=03051&amp;SDATE=2008&amp;PERIODTYPE=ANN_STD&amp;window=popup_no_bar&amp;width=385&amp;height=120&amp;START_MAXIMIZED=FALSE&amp;creator=factset&amp;display_string=Audit"}</definedName>
    <definedName name="_9__FDSAUDITLINK__">{"fdsup://Directions/FactSet Auditing Viewer?action=AUDIT_VALUE&amp;DB=129&amp;ID1=690064&amp;VALUEID=03051&amp;SDATE=2008&amp;PERIODTYPE=ANN_STD&amp;window=popup_no_bar&amp;width=385&amp;height=120&amp;START_MAXIMIZED=FALSE&amp;creator=factset&amp;display_string=Audit"}</definedName>
    <definedName name="_90__FDSAUDITLINK__" localSheetId="9" hidden="1">{"fdsup://directions/FAT Viewer?action=UPDATE&amp;creator=factset&amp;DYN_ARGS=TRUE&amp;DOC_NAME=FAT:FQL_AUDITING_CLIENT_TEMPLATE.FAT&amp;display_string=Audit&amp;VAR:KEY=WFYPKDQXQF&amp;VAR:QUERY=RkZfREVCVChBTk5fUiwtMkFZKQ==&amp;WINDOW=FIRST_POPUP&amp;HEIGHT=450&amp;WIDTH=450&amp;START_MAXIMIZED=","FALSE&amp;VAR:CALENDAR=FIVEDAY&amp;VAR:SYMBOL=511990&amp;VAR:INDEX=0"}</definedName>
    <definedName name="_90__FDSAUDITLINK__" localSheetId="10" hidden="1">{"fdsup://directions/FAT Viewer?action=UPDATE&amp;creator=factset&amp;DYN_ARGS=TRUE&amp;DOC_NAME=FAT:FQL_AUDITING_CLIENT_TEMPLATE.FAT&amp;display_string=Audit&amp;VAR:KEY=WFYPKDQXQF&amp;VAR:QUERY=RkZfREVCVChBTk5fUiwtMkFZKQ==&amp;WINDOW=FIRST_POPUP&amp;HEIGHT=450&amp;WIDTH=450&amp;START_MAXIMIZED=","FALSE&amp;VAR:CALENDAR=FIVEDAY&amp;VAR:SYMBOL=511990&amp;VAR:INDEX=0"}</definedName>
    <definedName name="_90__FDSAUDITLINK__" localSheetId="11" hidden="1">{"fdsup://directions/FAT Viewer?action=UPDATE&amp;creator=factset&amp;DYN_ARGS=TRUE&amp;DOC_NAME=FAT:FQL_AUDITING_CLIENT_TEMPLATE.FAT&amp;display_string=Audit&amp;VAR:KEY=WFYPKDQXQF&amp;VAR:QUERY=RkZfREVCVChBTk5fUiwtMkFZKQ==&amp;WINDOW=FIRST_POPUP&amp;HEIGHT=450&amp;WIDTH=450&amp;START_MAXIMIZED=","FALSE&amp;VAR:CALENDAR=FIVEDAY&amp;VAR:SYMBOL=511990&amp;VAR:INDEX=0"}</definedName>
    <definedName name="_90__FDSAUDITLINK__" hidden="1">{"fdsup://directions/FAT Viewer?action=UPDATE&amp;creator=factset&amp;DYN_ARGS=TRUE&amp;DOC_NAME=FAT:FQL_AUDITING_CLIENT_TEMPLATE.FAT&amp;display_string=Audit&amp;VAR:KEY=WFYPKDQXQF&amp;VAR:QUERY=RkZfREVCVChBTk5fUiwtMkFZKQ==&amp;WINDOW=FIRST_POPUP&amp;HEIGHT=450&amp;WIDTH=450&amp;START_MAXIMIZED=","FALSE&amp;VAR:CALENDAR=FIVEDAY&amp;VAR:SYMBOL=511990&amp;VAR:INDEX=0"}</definedName>
    <definedName name="_91__FDSAUDITLINK__" localSheetId="9" hidden="1">{"fdsup://directions/FAT Viewer?action=UPDATE&amp;creator=factset&amp;DYN_ARGS=TRUE&amp;DOC_NAME=FAT:FQL_AUDITING_CLIENT_TEMPLATE.FAT&amp;display_string=Audit&amp;VAR:KEY=ZKFETWBYZU&amp;VAR:QUERY=RkZfSU5UX0VYUF9ORVQoQU5OX1IsMFksLCxSRik=&amp;WINDOW=FIRST_POPUP&amp;HEIGHT=450&amp;WIDTH=450&amp;STAR","T_MAXIMIZED=FALSE&amp;VAR:CALENDAR=FIVEDAY&amp;VAR:INDEX=0"}</definedName>
    <definedName name="_91__FDSAUDITLINK__" localSheetId="10" hidden="1">{"fdsup://directions/FAT Viewer?action=UPDATE&amp;creator=factset&amp;DYN_ARGS=TRUE&amp;DOC_NAME=FAT:FQL_AUDITING_CLIENT_TEMPLATE.FAT&amp;display_string=Audit&amp;VAR:KEY=ZKFETWBYZU&amp;VAR:QUERY=RkZfSU5UX0VYUF9ORVQoQU5OX1IsMFksLCxSRik=&amp;WINDOW=FIRST_POPUP&amp;HEIGHT=450&amp;WIDTH=450&amp;STAR","T_MAXIMIZED=FALSE&amp;VAR:CALENDAR=FIVEDAY&amp;VAR:INDEX=0"}</definedName>
    <definedName name="_91__FDSAUDITLINK__" localSheetId="11" hidden="1">{"fdsup://directions/FAT Viewer?action=UPDATE&amp;creator=factset&amp;DYN_ARGS=TRUE&amp;DOC_NAME=FAT:FQL_AUDITING_CLIENT_TEMPLATE.FAT&amp;display_string=Audit&amp;VAR:KEY=ZKFETWBYZU&amp;VAR:QUERY=RkZfSU5UX0VYUF9ORVQoQU5OX1IsMFksLCxSRik=&amp;WINDOW=FIRST_POPUP&amp;HEIGHT=450&amp;WIDTH=450&amp;STAR","T_MAXIMIZED=FALSE&amp;VAR:CALENDAR=FIVEDAY&amp;VAR:INDEX=0"}</definedName>
    <definedName name="_91__FDSAUDITLINK__" hidden="1">{"fdsup://directions/FAT Viewer?action=UPDATE&amp;creator=factset&amp;DYN_ARGS=TRUE&amp;DOC_NAME=FAT:FQL_AUDITING_CLIENT_TEMPLATE.FAT&amp;display_string=Audit&amp;VAR:KEY=ZKFETWBYZU&amp;VAR:QUERY=RkZfSU5UX0VYUF9ORVQoQU5OX1IsMFksLCxSRik=&amp;WINDOW=FIRST_POPUP&amp;HEIGHT=450&amp;WIDTH=450&amp;STAR","T_MAXIMIZED=FALSE&amp;VAR:CALENDAR=FIVEDAY&amp;VAR:INDEX=0"}</definedName>
    <definedName name="_92__FDSAUDITLINK__" localSheetId="9" hidden="1">{"fdsup://Directions/FactSet Auditing Viewer?action=AUDIT_VALUE&amp;DB=129&amp;ID1=572797&amp;VALUEID=01551&amp;SDATE=2011&amp;PERIODTYPE=ANNR_STD&amp;SCFT=3&amp;window=popup_no_bar&amp;width=385&amp;height=120&amp;START_MAXIMIZED=FALSE&amp;creator=factset&amp;display_string=Audit"}</definedName>
    <definedName name="_92__FDSAUDITLINK__" localSheetId="10" hidden="1">{"fdsup://Directions/FactSet Auditing Viewer?action=AUDIT_VALUE&amp;DB=129&amp;ID1=572797&amp;VALUEID=01551&amp;SDATE=2011&amp;PERIODTYPE=ANNR_STD&amp;SCFT=3&amp;window=popup_no_bar&amp;width=385&amp;height=120&amp;START_MAXIMIZED=FALSE&amp;creator=factset&amp;display_string=Audit"}</definedName>
    <definedName name="_92__FDSAUDITLINK__" localSheetId="11" hidden="1">{"fdsup://Directions/FactSet Auditing Viewer?action=AUDIT_VALUE&amp;DB=129&amp;ID1=572797&amp;VALUEID=01551&amp;SDATE=2011&amp;PERIODTYPE=ANNR_STD&amp;SCFT=3&amp;window=popup_no_bar&amp;width=385&amp;height=120&amp;START_MAXIMIZED=FALSE&amp;creator=factset&amp;display_string=Audit"}</definedName>
    <definedName name="_92__FDSAUDITLINK__" hidden="1">{"fdsup://Directions/FactSet Auditing Viewer?action=AUDIT_VALUE&amp;DB=129&amp;ID1=572797&amp;VALUEID=01551&amp;SDATE=2011&amp;PERIODTYPE=ANNR_STD&amp;SCFT=3&amp;window=popup_no_bar&amp;width=385&amp;height=120&amp;START_MAXIMIZED=FALSE&amp;creator=factset&amp;display_string=Audit"}</definedName>
    <definedName name="_96__123Graph_BGRAFICO_20" hidden="1">#REF!</definedName>
    <definedName name="_96__FDSAUDITLINK__" localSheetId="9" hidden="1">{"fdsup://directions/FAT Viewer?action=UPDATE&amp;creator=factset&amp;DYN_ARGS=TRUE&amp;DOC_NAME=FAT:FQL_AUDITING_CLIENT_TEMPLATE.FAT&amp;display_string=Audit&amp;VAR:KEY=PWDAVAVWLC&amp;VAR:QUERY=RkZfRUJJVERBX09QRVIoQU5OX1IsLTFZLCwsUkYp&amp;WINDOW=FIRST_POPUP&amp;HEIGHT=450&amp;WIDTH=450&amp;STAR","T_MAXIMIZED=FALSE&amp;VAR:CALENDAR=FIVEDAY&amp;VAR:INDEX=0"}</definedName>
    <definedName name="_96__FDSAUDITLINK__" localSheetId="10" hidden="1">{"fdsup://directions/FAT Viewer?action=UPDATE&amp;creator=factset&amp;DYN_ARGS=TRUE&amp;DOC_NAME=FAT:FQL_AUDITING_CLIENT_TEMPLATE.FAT&amp;display_string=Audit&amp;VAR:KEY=PWDAVAVWLC&amp;VAR:QUERY=RkZfRUJJVERBX09QRVIoQU5OX1IsLTFZLCwsUkYp&amp;WINDOW=FIRST_POPUP&amp;HEIGHT=450&amp;WIDTH=450&amp;STAR","T_MAXIMIZED=FALSE&amp;VAR:CALENDAR=FIVEDAY&amp;VAR:INDEX=0"}</definedName>
    <definedName name="_96__FDSAUDITLINK__" localSheetId="11" hidden="1">{"fdsup://directions/FAT Viewer?action=UPDATE&amp;creator=factset&amp;DYN_ARGS=TRUE&amp;DOC_NAME=FAT:FQL_AUDITING_CLIENT_TEMPLATE.FAT&amp;display_string=Audit&amp;VAR:KEY=PWDAVAVWLC&amp;VAR:QUERY=RkZfRUJJVERBX09QRVIoQU5OX1IsLTFZLCwsUkYp&amp;WINDOW=FIRST_POPUP&amp;HEIGHT=450&amp;WIDTH=450&amp;STAR","T_MAXIMIZED=FALSE&amp;VAR:CALENDAR=FIVEDAY&amp;VAR:INDEX=0"}</definedName>
    <definedName name="_96__FDSAUDITLINK__" hidden="1">{"fdsup://directions/FAT Viewer?action=UPDATE&amp;creator=factset&amp;DYN_ARGS=TRUE&amp;DOC_NAME=FAT:FQL_AUDITING_CLIENT_TEMPLATE.FAT&amp;display_string=Audit&amp;VAR:KEY=PWDAVAVWLC&amp;VAR:QUERY=RkZfRUJJVERBX09QRVIoQU5OX1IsLTFZLCwsUkYp&amp;WINDOW=FIRST_POPUP&amp;HEIGHT=450&amp;WIDTH=450&amp;STAR","T_MAXIMIZED=FALSE&amp;VAR:CALENDAR=FIVEDAY&amp;VAR:INDEX=0"}</definedName>
    <definedName name="_97__123Graph_BGRAFICO_7" hidden="1">#REF!</definedName>
    <definedName name="_97__FDSAUDITLINK__" localSheetId="9" hidden="1">{"fdsup://Directions/FactSet Auditing Viewer?action=AUDIT_VALUE&amp;DB=129&amp;ID1=572797&amp;VALUEID=01551&amp;SDATE=2010&amp;PERIODTYPE=ANNR_STD&amp;SCFT=3&amp;window=popup_no_bar&amp;width=385&amp;height=120&amp;START_MAXIMIZED=FALSE&amp;creator=factset&amp;display_string=Audit"}</definedName>
    <definedName name="_97__FDSAUDITLINK__" localSheetId="10" hidden="1">{"fdsup://Directions/FactSet Auditing Viewer?action=AUDIT_VALUE&amp;DB=129&amp;ID1=572797&amp;VALUEID=01551&amp;SDATE=2010&amp;PERIODTYPE=ANNR_STD&amp;SCFT=3&amp;window=popup_no_bar&amp;width=385&amp;height=120&amp;START_MAXIMIZED=FALSE&amp;creator=factset&amp;display_string=Audit"}</definedName>
    <definedName name="_97__FDSAUDITLINK__" localSheetId="11" hidden="1">{"fdsup://Directions/FactSet Auditing Viewer?action=AUDIT_VALUE&amp;DB=129&amp;ID1=572797&amp;VALUEID=01551&amp;SDATE=2010&amp;PERIODTYPE=ANNR_STD&amp;SCFT=3&amp;window=popup_no_bar&amp;width=385&amp;height=120&amp;START_MAXIMIZED=FALSE&amp;creator=factset&amp;display_string=Audit"}</definedName>
    <definedName name="_97__FDSAUDITLINK__" hidden="1">{"fdsup://Directions/FactSet Auditing Viewer?action=AUDIT_VALUE&amp;DB=129&amp;ID1=572797&amp;VALUEID=01551&amp;SDATE=2010&amp;PERIODTYPE=ANNR_STD&amp;SCFT=3&amp;window=popup_no_bar&amp;width=385&amp;height=120&amp;START_MAXIMIZED=FALSE&amp;creator=factset&amp;display_string=Audit"}</definedName>
    <definedName name="_98__123Graph_BGRAFICO_8" hidden="1">#REF!</definedName>
    <definedName name="_98__FDSAUDITLINK__" localSheetId="9" hidden="1">{"fdsup://Directions/FactSet Auditing Viewer?action=AUDIT_VALUE&amp;DB=129&amp;ID1=572797&amp;VALUEID=18807&amp;SDATE=2010&amp;PERIODTYPE=ANN_STD&amp;SCFT=3&amp;window=popup_no_bar&amp;width=385&amp;height=120&amp;START_MAXIMIZED=FALSE&amp;creator=factset&amp;display_string=Audit"}</definedName>
    <definedName name="_98__FDSAUDITLINK__" localSheetId="10" hidden="1">{"fdsup://Directions/FactSet Auditing Viewer?action=AUDIT_VALUE&amp;DB=129&amp;ID1=572797&amp;VALUEID=18807&amp;SDATE=2010&amp;PERIODTYPE=ANN_STD&amp;SCFT=3&amp;window=popup_no_bar&amp;width=385&amp;height=120&amp;START_MAXIMIZED=FALSE&amp;creator=factset&amp;display_string=Audit"}</definedName>
    <definedName name="_98__FDSAUDITLINK__" localSheetId="11" hidden="1">{"fdsup://Directions/FactSet Auditing Viewer?action=AUDIT_VALUE&amp;DB=129&amp;ID1=572797&amp;VALUEID=18807&amp;SDATE=2010&amp;PERIODTYPE=ANN_STD&amp;SCFT=3&amp;window=popup_no_bar&amp;width=385&amp;height=120&amp;START_MAXIMIZED=FALSE&amp;creator=factset&amp;display_string=Audit"}</definedName>
    <definedName name="_98__FDSAUDITLINK__" hidden="1">{"fdsup://Directions/FactSet Auditing Viewer?action=AUDIT_VALUE&amp;DB=129&amp;ID1=572797&amp;VALUEID=18807&amp;SDATE=2010&amp;PERIODTYPE=ANN_STD&amp;SCFT=3&amp;window=popup_no_bar&amp;width=385&amp;height=120&amp;START_MAXIMIZED=FALSE&amp;creator=factset&amp;display_string=Audit"}</definedName>
    <definedName name="_99__FDSAUDITLINK__" localSheetId="9" hidden="1">{"fdsup://Directions/FactSet Auditing Viewer?action=AUDIT_VALUE&amp;DB=129&amp;ID1=572797&amp;VALUEID=02001&amp;SDATE=201201&amp;PERIODTYPE=QTR_STD&amp;SCFT=3&amp;window=popup_no_bar&amp;width=385&amp;height=120&amp;START_MAXIMIZED=FALSE&amp;creator=factset&amp;display_string=Audit"}</definedName>
    <definedName name="_99__FDSAUDITLINK__" localSheetId="10" hidden="1">{"fdsup://Directions/FactSet Auditing Viewer?action=AUDIT_VALUE&amp;DB=129&amp;ID1=572797&amp;VALUEID=02001&amp;SDATE=201201&amp;PERIODTYPE=QTR_STD&amp;SCFT=3&amp;window=popup_no_bar&amp;width=385&amp;height=120&amp;START_MAXIMIZED=FALSE&amp;creator=factset&amp;display_string=Audit"}</definedName>
    <definedName name="_99__FDSAUDITLINK__" localSheetId="11" hidden="1">{"fdsup://Directions/FactSet Auditing Viewer?action=AUDIT_VALUE&amp;DB=129&amp;ID1=572797&amp;VALUEID=02001&amp;SDATE=201201&amp;PERIODTYPE=QTR_STD&amp;SCFT=3&amp;window=popup_no_bar&amp;width=385&amp;height=120&amp;START_MAXIMIZED=FALSE&amp;creator=factset&amp;display_string=Audit"}</definedName>
    <definedName name="_99__FDSAUDITLINK__" hidden="1">{"fdsup://Directions/FactSet Auditing Viewer?action=AUDIT_VALUE&amp;DB=129&amp;ID1=572797&amp;VALUEID=02001&amp;SDATE=201201&amp;PERIODTYPE=QTR_STD&amp;SCFT=3&amp;window=popup_no_bar&amp;width=385&amp;height=120&amp;START_MAXIMIZED=FALSE&amp;creator=factset&amp;display_string=Audit"}</definedName>
    <definedName name="_9Button_Macros_.DurationsView">#REF!</definedName>
    <definedName name="_a1" localSheetId="9" hidden="1">{"whole",#N/A,FALSE,"6701";"whole",#N/A,FALSE,"6702";"whole",#N/A,FALSE,"7710";"whole",#N/A,FALSE,"7714";"whole",#N/A,FALSE,"7729";"whole",#N/A,FALSE,"7730";"whole",#N/A,FALSE,"7731";"whole",#N/A,FALSE,"7736";"whole",#N/A,FALSE,"7737";"whole",#N/A,FALSE,"7738";"whole",#N/A,FALSE,"7743";"Whole",#N/A,FALSE,"7740";"whole",#N/A,FALSE,"7744";"whole",#N/A,FALSE,"7745"}</definedName>
    <definedName name="_a1" localSheetId="10" hidden="1">{"whole",#N/A,FALSE,"6701";"whole",#N/A,FALSE,"6702";"whole",#N/A,FALSE,"7710";"whole",#N/A,FALSE,"7714";"whole",#N/A,FALSE,"7729";"whole",#N/A,FALSE,"7730";"whole",#N/A,FALSE,"7731";"whole",#N/A,FALSE,"7736";"whole",#N/A,FALSE,"7737";"whole",#N/A,FALSE,"7738";"whole",#N/A,FALSE,"7743";"Whole",#N/A,FALSE,"7740";"whole",#N/A,FALSE,"7744";"whole",#N/A,FALSE,"7745"}</definedName>
    <definedName name="_a1" localSheetId="11" hidden="1">{"whole",#N/A,FALSE,"6701";"whole",#N/A,FALSE,"6702";"whole",#N/A,FALSE,"7710";"whole",#N/A,FALSE,"7714";"whole",#N/A,FALSE,"7729";"whole",#N/A,FALSE,"7730";"whole",#N/A,FALSE,"7731";"whole",#N/A,FALSE,"7736";"whole",#N/A,FALSE,"7737";"whole",#N/A,FALSE,"7738";"whole",#N/A,FALSE,"7743";"Whole",#N/A,FALSE,"7740";"whole",#N/A,FALSE,"7744";"whole",#N/A,FALSE,"7745"}</definedName>
    <definedName name="_a1" hidden="1">{"whole",#N/A,FALSE,"6701";"whole",#N/A,FALSE,"6702";"whole",#N/A,FALSE,"7710";"whole",#N/A,FALSE,"7714";"whole",#N/A,FALSE,"7729";"whole",#N/A,FALSE,"7730";"whole",#N/A,FALSE,"7731";"whole",#N/A,FALSE,"7736";"whole",#N/A,FALSE,"7737";"whole",#N/A,FALSE,"7738";"whole",#N/A,FALSE,"7743";"Whole",#N/A,FALSE,"7740";"whole",#N/A,FALSE,"7744";"whole",#N/A,FALSE,"7745"}</definedName>
    <definedName name="_a15" localSheetId="9" hidden="1">{"whole",#N/A,FALSE,"CS FIN Sum For Rox";"whole",#N/A,FALSE,"Gen_Dist_Act_Bud";"whole",#N/A,FALSE,"Gen_Dist_T3months";"whole",#N/A,FALSE,"GD_PerP";"whole",#N/A,FALSE,"CS_DIST_ActvsBud";"whole",#N/A,FALSE,"CS_DIST_SUM_trail3mo"}</definedName>
    <definedName name="_a15" localSheetId="10" hidden="1">{"whole",#N/A,FALSE,"CS FIN Sum For Rox";"whole",#N/A,FALSE,"Gen_Dist_Act_Bud";"whole",#N/A,FALSE,"Gen_Dist_T3months";"whole",#N/A,FALSE,"GD_PerP";"whole",#N/A,FALSE,"CS_DIST_ActvsBud";"whole",#N/A,FALSE,"CS_DIST_SUM_trail3mo"}</definedName>
    <definedName name="_a15" localSheetId="11" hidden="1">{"whole",#N/A,FALSE,"CS FIN Sum For Rox";"whole",#N/A,FALSE,"Gen_Dist_Act_Bud";"whole",#N/A,FALSE,"Gen_Dist_T3months";"whole",#N/A,FALSE,"GD_PerP";"whole",#N/A,FALSE,"CS_DIST_ActvsBud";"whole",#N/A,FALSE,"CS_DIST_SUM_trail3mo"}</definedName>
    <definedName name="_a15" hidden="1">{"whole",#N/A,FALSE,"CS FIN Sum For Rox";"whole",#N/A,FALSE,"Gen_Dist_Act_Bud";"whole",#N/A,FALSE,"Gen_Dist_T3months";"whole",#N/A,FALSE,"GD_PerP";"whole",#N/A,FALSE,"CS_DIST_ActvsBud";"whole",#N/A,FALSE,"CS_DIST_SUM_trail3mo"}</definedName>
    <definedName name="_a2" localSheetId="9" hidden="1">{"whole",#N/A,FALSE,"6701";"whole",#N/A,FALSE,"6702";"whole",#N/A,FALSE,"7710";"whole",#N/A,FALSE,"7714";"whole",#N/A,FALSE,"7729";"whole",#N/A,FALSE,"7730";"whole",#N/A,FALSE,"7731";"whole",#N/A,FALSE,"7736";"whole",#N/A,FALSE,"7737";"whole",#N/A,FALSE,"7738";"whole",#N/A,FALSE,"7743";"Whole",#N/A,FALSE,"7740";"whole",#N/A,FALSE,"7744";"whole",#N/A,FALSE,"7745"}</definedName>
    <definedName name="_a2" localSheetId="10" hidden="1">{"whole",#N/A,FALSE,"6701";"whole",#N/A,FALSE,"6702";"whole",#N/A,FALSE,"7710";"whole",#N/A,FALSE,"7714";"whole",#N/A,FALSE,"7729";"whole",#N/A,FALSE,"7730";"whole",#N/A,FALSE,"7731";"whole",#N/A,FALSE,"7736";"whole",#N/A,FALSE,"7737";"whole",#N/A,FALSE,"7738";"whole",#N/A,FALSE,"7743";"Whole",#N/A,FALSE,"7740";"whole",#N/A,FALSE,"7744";"whole",#N/A,FALSE,"7745"}</definedName>
    <definedName name="_a2" localSheetId="11" hidden="1">{"whole",#N/A,FALSE,"6701";"whole",#N/A,FALSE,"6702";"whole",#N/A,FALSE,"7710";"whole",#N/A,FALSE,"7714";"whole",#N/A,FALSE,"7729";"whole",#N/A,FALSE,"7730";"whole",#N/A,FALSE,"7731";"whole",#N/A,FALSE,"7736";"whole",#N/A,FALSE,"7737";"whole",#N/A,FALSE,"7738";"whole",#N/A,FALSE,"7743";"Whole",#N/A,FALSE,"7740";"whole",#N/A,FALSE,"7744";"whole",#N/A,FALSE,"7745"}</definedName>
    <definedName name="_a2" hidden="1">{"whole",#N/A,FALSE,"6701";"whole",#N/A,FALSE,"6702";"whole",#N/A,FALSE,"7710";"whole",#N/A,FALSE,"7714";"whole",#N/A,FALSE,"7729";"whole",#N/A,FALSE,"7730";"whole",#N/A,FALSE,"7731";"whole",#N/A,FALSE,"7736";"whole",#N/A,FALSE,"7737";"whole",#N/A,FALSE,"7738";"whole",#N/A,FALSE,"7743";"Whole",#N/A,FALSE,"7740";"whole",#N/A,FALSE,"7744";"whole",#N/A,FALSE,"7745"}</definedName>
    <definedName name="_a3"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a3"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a3"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a3"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a4" localSheetId="9" hidden="1">{"whole",#N/A,FALSE,"Gen_Dist_Act_Bud";"whole",#N/A,FALSE,"Gen_Dist_T3months";"whole",#N/A,FALSE,"GD_PerP";"whole",#N/A,FALSE,"HR Dist'n"}</definedName>
    <definedName name="_a4" localSheetId="10" hidden="1">{"whole",#N/A,FALSE,"Gen_Dist_Act_Bud";"whole",#N/A,FALSE,"Gen_Dist_T3months";"whole",#N/A,FALSE,"GD_PerP";"whole",#N/A,FALSE,"HR Dist'n"}</definedName>
    <definedName name="_a4" localSheetId="11" hidden="1">{"whole",#N/A,FALSE,"Gen_Dist_Act_Bud";"whole",#N/A,FALSE,"Gen_Dist_T3months";"whole",#N/A,FALSE,"GD_PerP";"whole",#N/A,FALSE,"HR Dist'n"}</definedName>
    <definedName name="_a4" hidden="1">{"whole",#N/A,FALSE,"Gen_Dist_Act_Bud";"whole",#N/A,FALSE,"Gen_Dist_T3months";"whole",#N/A,FALSE,"GD_PerP";"whole",#N/A,FALSE,"HR Dist'n"}</definedName>
    <definedName name="_a5" localSheetId="9"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a5" localSheetId="10"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a5" localSheetId="1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a5"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a6" localSheetId="9" hidden="1">{"whole",#N/A,FALSE,"CS HC";"whole",#N/A,FALSE,"CS_ACTvsBud";"whole",#N/A,FALSE,"CSTrail3mo";"whole",#N/A,FALSE,"CS Cost Per Head ";"whole",#N/A,FALSE,"CS CPH YTD"}</definedName>
    <definedName name="_a6" localSheetId="10" hidden="1">{"whole",#N/A,FALSE,"CS HC";"whole",#N/A,FALSE,"CS_ACTvsBud";"whole",#N/A,FALSE,"CSTrail3mo";"whole",#N/A,FALSE,"CS Cost Per Head ";"whole",#N/A,FALSE,"CS CPH YTD"}</definedName>
    <definedName name="_a6" localSheetId="11" hidden="1">{"whole",#N/A,FALSE,"CS HC";"whole",#N/A,FALSE,"CS_ACTvsBud";"whole",#N/A,FALSE,"CSTrail3mo";"whole",#N/A,FALSE,"CS Cost Per Head ";"whole",#N/A,FALSE,"CS CPH YTD"}</definedName>
    <definedName name="_a6" hidden="1">{"whole",#N/A,FALSE,"CS HC";"whole",#N/A,FALSE,"CS_ACTvsBud";"whole",#N/A,FALSE,"CSTrail3mo";"whole",#N/A,FALSE,"CS Cost Per Head ";"whole",#N/A,FALSE,"CS CPH YTD"}</definedName>
    <definedName name="_a7" localSheetId="9" hidden="1">{"whole",#N/A,FALSE,"CS FIN Sum For Rox";"whole",#N/A,FALSE,"Gen_Dist_Act_Bud";"whole",#N/A,FALSE,"Gen_Dist_T3months";"whole",#N/A,FALSE,"GD_PerP";"whole",#N/A,FALSE,"CS_DIST_ActvsBud";"whole",#N/A,FALSE,"CS_DIST_SUM_trail3mo"}</definedName>
    <definedName name="_a7" localSheetId="10" hidden="1">{"whole",#N/A,FALSE,"CS FIN Sum For Rox";"whole",#N/A,FALSE,"Gen_Dist_Act_Bud";"whole",#N/A,FALSE,"Gen_Dist_T3months";"whole",#N/A,FALSE,"GD_PerP";"whole",#N/A,FALSE,"CS_DIST_ActvsBud";"whole",#N/A,FALSE,"CS_DIST_SUM_trail3mo"}</definedName>
    <definedName name="_a7" localSheetId="11" hidden="1">{"whole",#N/A,FALSE,"CS FIN Sum For Rox";"whole",#N/A,FALSE,"Gen_Dist_Act_Bud";"whole",#N/A,FALSE,"Gen_Dist_T3months";"whole",#N/A,FALSE,"GD_PerP";"whole",#N/A,FALSE,"CS_DIST_ActvsBud";"whole",#N/A,FALSE,"CS_DIST_SUM_trail3mo"}</definedName>
    <definedName name="_a7" hidden="1">{"whole",#N/A,FALSE,"CS FIN Sum For Rox";"whole",#N/A,FALSE,"Gen_Dist_Act_Bud";"whole",#N/A,FALSE,"Gen_Dist_T3months";"whole",#N/A,FALSE,"GD_PerP";"whole",#N/A,FALSE,"CS_DIST_ActvsBud";"whole",#N/A,FALSE,"CS_DIST_SUM_trail3mo"}</definedName>
    <definedName name="_a9" localSheetId="9"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a9" localSheetId="10"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a9" localSheetId="1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a9"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aa1" localSheetId="9" hidden="1">{"whole",#N/A,FALSE,"6701";"whole",#N/A,FALSE,"6702";"whole",#N/A,FALSE,"7710";"whole",#N/A,FALSE,"7714";"whole",#N/A,FALSE,"7729";"whole",#N/A,FALSE,"7730";"whole",#N/A,FALSE,"7731";"whole",#N/A,FALSE,"7736";"whole",#N/A,FALSE,"7737";"whole",#N/A,FALSE,"7738";"whole",#N/A,FALSE,"7743";"Whole",#N/A,FALSE,"7740";"whole",#N/A,FALSE,"7744";"whole",#N/A,FALSE,"7745"}</definedName>
    <definedName name="_aa1" localSheetId="10" hidden="1">{"whole",#N/A,FALSE,"6701";"whole",#N/A,FALSE,"6702";"whole",#N/A,FALSE,"7710";"whole",#N/A,FALSE,"7714";"whole",#N/A,FALSE,"7729";"whole",#N/A,FALSE,"7730";"whole",#N/A,FALSE,"7731";"whole",#N/A,FALSE,"7736";"whole",#N/A,FALSE,"7737";"whole",#N/A,FALSE,"7738";"whole",#N/A,FALSE,"7743";"Whole",#N/A,FALSE,"7740";"whole",#N/A,FALSE,"7744";"whole",#N/A,FALSE,"7745"}</definedName>
    <definedName name="_aa1" localSheetId="11" hidden="1">{"whole",#N/A,FALSE,"6701";"whole",#N/A,FALSE,"6702";"whole",#N/A,FALSE,"7710";"whole",#N/A,FALSE,"7714";"whole",#N/A,FALSE,"7729";"whole",#N/A,FALSE,"7730";"whole",#N/A,FALSE,"7731";"whole",#N/A,FALSE,"7736";"whole",#N/A,FALSE,"7737";"whole",#N/A,FALSE,"7738";"whole",#N/A,FALSE,"7743";"Whole",#N/A,FALSE,"7740";"whole",#N/A,FALSE,"7744";"whole",#N/A,FALSE,"7745"}</definedName>
    <definedName name="_aa1" hidden="1">{"whole",#N/A,FALSE,"6701";"whole",#N/A,FALSE,"6702";"whole",#N/A,FALSE,"7710";"whole",#N/A,FALSE,"7714";"whole",#N/A,FALSE,"7729";"whole",#N/A,FALSE,"7730";"whole",#N/A,FALSE,"7731";"whole",#N/A,FALSE,"7736";"whole",#N/A,FALSE,"7737";"whole",#N/A,FALSE,"7738";"whole",#N/A,FALSE,"7743";"Whole",#N/A,FALSE,"7740";"whole",#N/A,FALSE,"7744";"whole",#N/A,FALSE,"7745"}</definedName>
    <definedName name="_aa2" localSheetId="9" hidden="1">{#N/A,#N/A,FALSE,"Hip.Bas";#N/A,#N/A,FALSE,"ventas";#N/A,#N/A,FALSE,"ingre-Año";#N/A,#N/A,FALSE,"ventas-Año";#N/A,#N/A,FALSE,"Costepro";#N/A,#N/A,FALSE,"inversion";#N/A,#N/A,FALSE,"personal";#N/A,#N/A,FALSE,"Gastos-V";#N/A,#N/A,FALSE,"Circulante";#N/A,#N/A,FALSE,"CONSOLI";#N/A,#N/A,FALSE,"Es-Fin";#N/A,#N/A,FALSE,"Margen-P"}</definedName>
    <definedName name="_aa2" localSheetId="10" hidden="1">{#N/A,#N/A,FALSE,"Hip.Bas";#N/A,#N/A,FALSE,"ventas";#N/A,#N/A,FALSE,"ingre-Año";#N/A,#N/A,FALSE,"ventas-Año";#N/A,#N/A,FALSE,"Costepro";#N/A,#N/A,FALSE,"inversion";#N/A,#N/A,FALSE,"personal";#N/A,#N/A,FALSE,"Gastos-V";#N/A,#N/A,FALSE,"Circulante";#N/A,#N/A,FALSE,"CONSOLI";#N/A,#N/A,FALSE,"Es-Fin";#N/A,#N/A,FALSE,"Margen-P"}</definedName>
    <definedName name="_aa2" localSheetId="11" hidden="1">{#N/A,#N/A,FALSE,"Hip.Bas";#N/A,#N/A,FALSE,"ventas";#N/A,#N/A,FALSE,"ingre-Año";#N/A,#N/A,FALSE,"ventas-Año";#N/A,#N/A,FALSE,"Costepro";#N/A,#N/A,FALSE,"inversion";#N/A,#N/A,FALSE,"personal";#N/A,#N/A,FALSE,"Gastos-V";#N/A,#N/A,FALSE,"Circulante";#N/A,#N/A,FALSE,"CONSOLI";#N/A,#N/A,FALSE,"Es-Fin";#N/A,#N/A,FALSE,"Margen-P"}</definedName>
    <definedName name="_aa2" hidden="1">{#N/A,#N/A,FALSE,"Hip.Bas";#N/A,#N/A,FALSE,"ventas";#N/A,#N/A,FALSE,"ingre-Año";#N/A,#N/A,FALSE,"ventas-Año";#N/A,#N/A,FALSE,"Costepro";#N/A,#N/A,FALSE,"inversion";#N/A,#N/A,FALSE,"personal";#N/A,#N/A,FALSE,"Gastos-V";#N/A,#N/A,FALSE,"Circulante";#N/A,#N/A,FALSE,"CONSOLI";#N/A,#N/A,FALSE,"Es-Fin";#N/A,#N/A,FALSE,"Margen-P"}</definedName>
    <definedName name="_aa3" localSheetId="9" hidden="1">{#N/A,#N/A,FALSE,"Hip.Bas";#N/A,#N/A,FALSE,"ventas";#N/A,#N/A,FALSE,"ingre-Año";#N/A,#N/A,FALSE,"ventas-Año";#N/A,#N/A,FALSE,"Costepro";#N/A,#N/A,FALSE,"inversion";#N/A,#N/A,FALSE,"personal";#N/A,#N/A,FALSE,"Gastos-V";#N/A,#N/A,FALSE,"Circulante";#N/A,#N/A,FALSE,"CONSOLI";#N/A,#N/A,FALSE,"Es-Fin";#N/A,#N/A,FALSE,"Margen-P"}</definedName>
    <definedName name="_aa3" localSheetId="10" hidden="1">{#N/A,#N/A,FALSE,"Hip.Bas";#N/A,#N/A,FALSE,"ventas";#N/A,#N/A,FALSE,"ingre-Año";#N/A,#N/A,FALSE,"ventas-Año";#N/A,#N/A,FALSE,"Costepro";#N/A,#N/A,FALSE,"inversion";#N/A,#N/A,FALSE,"personal";#N/A,#N/A,FALSE,"Gastos-V";#N/A,#N/A,FALSE,"Circulante";#N/A,#N/A,FALSE,"CONSOLI";#N/A,#N/A,FALSE,"Es-Fin";#N/A,#N/A,FALSE,"Margen-P"}</definedName>
    <definedName name="_aa3" localSheetId="11" hidden="1">{#N/A,#N/A,FALSE,"Hip.Bas";#N/A,#N/A,FALSE,"ventas";#N/A,#N/A,FALSE,"ingre-Año";#N/A,#N/A,FALSE,"ventas-Año";#N/A,#N/A,FALSE,"Costepro";#N/A,#N/A,FALSE,"inversion";#N/A,#N/A,FALSE,"personal";#N/A,#N/A,FALSE,"Gastos-V";#N/A,#N/A,FALSE,"Circulante";#N/A,#N/A,FALSE,"CONSOLI";#N/A,#N/A,FALSE,"Es-Fin";#N/A,#N/A,FALSE,"Margen-P"}</definedName>
    <definedName name="_aa3" hidden="1">{#N/A,#N/A,FALSE,"Hip.Bas";#N/A,#N/A,FALSE,"ventas";#N/A,#N/A,FALSE,"ingre-Año";#N/A,#N/A,FALSE,"ventas-Año";#N/A,#N/A,FALSE,"Costepro";#N/A,#N/A,FALSE,"inversion";#N/A,#N/A,FALSE,"personal";#N/A,#N/A,FALSE,"Gastos-V";#N/A,#N/A,FALSE,"Circulante";#N/A,#N/A,FALSE,"CONSOLI";#N/A,#N/A,FALSE,"Es-Fin";#N/A,#N/A,FALSE,"Margen-P"}</definedName>
    <definedName name="_aa4" localSheetId="9" hidden="1">{#N/A,#N/A,FALSE,"Hip.Bas";#N/A,#N/A,FALSE,"ventas";#N/A,#N/A,FALSE,"ingre-Año";#N/A,#N/A,FALSE,"ventas-Año";#N/A,#N/A,FALSE,"Costepro";#N/A,#N/A,FALSE,"inversion";#N/A,#N/A,FALSE,"personal";#N/A,#N/A,FALSE,"Gastos-V";#N/A,#N/A,FALSE,"Circulante";#N/A,#N/A,FALSE,"CONSOLI";#N/A,#N/A,FALSE,"Es-Fin";#N/A,#N/A,FALSE,"Margen-P"}</definedName>
    <definedName name="_aa4" localSheetId="10" hidden="1">{#N/A,#N/A,FALSE,"Hip.Bas";#N/A,#N/A,FALSE,"ventas";#N/A,#N/A,FALSE,"ingre-Año";#N/A,#N/A,FALSE,"ventas-Año";#N/A,#N/A,FALSE,"Costepro";#N/A,#N/A,FALSE,"inversion";#N/A,#N/A,FALSE,"personal";#N/A,#N/A,FALSE,"Gastos-V";#N/A,#N/A,FALSE,"Circulante";#N/A,#N/A,FALSE,"CONSOLI";#N/A,#N/A,FALSE,"Es-Fin";#N/A,#N/A,FALSE,"Margen-P"}</definedName>
    <definedName name="_aa4" localSheetId="11" hidden="1">{#N/A,#N/A,FALSE,"Hip.Bas";#N/A,#N/A,FALSE,"ventas";#N/A,#N/A,FALSE,"ingre-Año";#N/A,#N/A,FALSE,"ventas-Año";#N/A,#N/A,FALSE,"Costepro";#N/A,#N/A,FALSE,"inversion";#N/A,#N/A,FALSE,"personal";#N/A,#N/A,FALSE,"Gastos-V";#N/A,#N/A,FALSE,"Circulante";#N/A,#N/A,FALSE,"CONSOLI";#N/A,#N/A,FALSE,"Es-Fin";#N/A,#N/A,FALSE,"Margen-P"}</definedName>
    <definedName name="_aa4" hidden="1">{#N/A,#N/A,FALSE,"Hip.Bas";#N/A,#N/A,FALSE,"ventas";#N/A,#N/A,FALSE,"ingre-Año";#N/A,#N/A,FALSE,"ventas-Año";#N/A,#N/A,FALSE,"Costepro";#N/A,#N/A,FALSE,"inversion";#N/A,#N/A,FALSE,"personal";#N/A,#N/A,FALSE,"Gastos-V";#N/A,#N/A,FALSE,"Circulante";#N/A,#N/A,FALSE,"CONSOLI";#N/A,#N/A,FALSE,"Es-Fin";#N/A,#N/A,FALSE,"Margen-P"}</definedName>
    <definedName name="_aaa1"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aaa1"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aaa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aaa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aaa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aaa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aaa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aaa111299"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aaa111299"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aaa111299"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aaa11129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ab1" localSheetId="9" hidden="1">{#N/A,#N/A,TRUE,"Pro Forma";#N/A,#N/A,TRUE,"PF_Bal";#N/A,#N/A,TRUE,"PF_INC";#N/A,#N/A,TRUE,"CBE";#N/A,#N/A,TRUE,"SWK"}</definedName>
    <definedName name="_ab1" localSheetId="10" hidden="1">{#N/A,#N/A,TRUE,"Pro Forma";#N/A,#N/A,TRUE,"PF_Bal";#N/A,#N/A,TRUE,"PF_INC";#N/A,#N/A,TRUE,"CBE";#N/A,#N/A,TRUE,"SWK"}</definedName>
    <definedName name="_ab1" localSheetId="11" hidden="1">{#N/A,#N/A,TRUE,"Pro Forma";#N/A,#N/A,TRUE,"PF_Bal";#N/A,#N/A,TRUE,"PF_INC";#N/A,#N/A,TRUE,"CBE";#N/A,#N/A,TRUE,"SWK"}</definedName>
    <definedName name="_ab1" hidden="1">{#N/A,#N/A,TRUE,"Pro Forma";#N/A,#N/A,TRUE,"PF_Bal";#N/A,#N/A,TRUE,"PF_INC";#N/A,#N/A,TRUE,"CBE";#N/A,#N/A,TRUE,"SWK"}</definedName>
    <definedName name="_ab1112" localSheetId="9" hidden="1">{"whole",#N/A,FALSE,"6701";"whole",#N/A,FALSE,"6702";"whole",#N/A,FALSE,"7710";"whole",#N/A,FALSE,"7714";"whole",#N/A,FALSE,"7729";"whole",#N/A,FALSE,"7730";"whole",#N/A,FALSE,"7731";"whole",#N/A,FALSE,"7736";"whole",#N/A,FALSE,"7737";"whole",#N/A,FALSE,"7738";"whole",#N/A,FALSE,"7743";"Whole",#N/A,FALSE,"7740";"whole",#N/A,FALSE,"7744";"whole",#N/A,FALSE,"7745"}</definedName>
    <definedName name="_ab1112" localSheetId="10" hidden="1">{"whole",#N/A,FALSE,"6701";"whole",#N/A,FALSE,"6702";"whole",#N/A,FALSE,"7710";"whole",#N/A,FALSE,"7714";"whole",#N/A,FALSE,"7729";"whole",#N/A,FALSE,"7730";"whole",#N/A,FALSE,"7731";"whole",#N/A,FALSE,"7736";"whole",#N/A,FALSE,"7737";"whole",#N/A,FALSE,"7738";"whole",#N/A,FALSE,"7743";"Whole",#N/A,FALSE,"7740";"whole",#N/A,FALSE,"7744";"whole",#N/A,FALSE,"7745"}</definedName>
    <definedName name="_ab1112" localSheetId="11" hidden="1">{"whole",#N/A,FALSE,"6701";"whole",#N/A,FALSE,"6702";"whole",#N/A,FALSE,"7710";"whole",#N/A,FALSE,"7714";"whole",#N/A,FALSE,"7729";"whole",#N/A,FALSE,"7730";"whole",#N/A,FALSE,"7731";"whole",#N/A,FALSE,"7736";"whole",#N/A,FALSE,"7737";"whole",#N/A,FALSE,"7738";"whole",#N/A,FALSE,"7743";"Whole",#N/A,FALSE,"7740";"whole",#N/A,FALSE,"7744";"whole",#N/A,FALSE,"7745"}</definedName>
    <definedName name="_ab1112" hidden="1">{"whole",#N/A,FALSE,"6701";"whole",#N/A,FALSE,"6702";"whole",#N/A,FALSE,"7710";"whole",#N/A,FALSE,"7714";"whole",#N/A,FALSE,"7729";"whole",#N/A,FALSE,"7730";"whole",#N/A,FALSE,"7731";"whole",#N/A,FALSE,"7736";"whole",#N/A,FALSE,"7737";"whole",#N/A,FALSE,"7738";"whole",#N/A,FALSE,"7743";"Whole",#N/A,FALSE,"7740";"whole",#N/A,FALSE,"7744";"whole",#N/A,FALSE,"7745"}</definedName>
    <definedName name="_ACT1">#REF!</definedName>
    <definedName name="_ACT29">#REF!</definedName>
    <definedName name="_ACT30">#REF!</definedName>
    <definedName name="_ACT31">#REF!</definedName>
    <definedName name="_ACT32">#REF!</definedName>
    <definedName name="_ACT33">#REF!</definedName>
    <definedName name="_ACT34">#REF!</definedName>
    <definedName name="_ag1" hidden="1">#N/A</definedName>
    <definedName name="_AJD1">#REF!</definedName>
    <definedName name="_al1" localSheetId="9" hidden="1">{"sheet a",#N/A,FALSE,"A";"sheet b 1",#N/A,FALSE,"B";"sheet b 2",#N/A,FALSE,"B"}</definedName>
    <definedName name="_al1" localSheetId="10" hidden="1">{"sheet a",#N/A,FALSE,"A";"sheet b 1",#N/A,FALSE,"B";"sheet b 2",#N/A,FALSE,"B"}</definedName>
    <definedName name="_al1" localSheetId="11" hidden="1">{"sheet a",#N/A,FALSE,"A";"sheet b 1",#N/A,FALSE,"B";"sheet b 2",#N/A,FALSE,"B"}</definedName>
    <definedName name="_al1" hidden="1">{"sheet a",#N/A,FALSE,"A";"sheet b 1",#N/A,FALSE,"B";"sheet b 2",#N/A,FALSE,"B"}</definedName>
    <definedName name="_ALL1">#REF!</definedName>
    <definedName name="_alt" localSheetId="3">#REF!</definedName>
    <definedName name="_alt" localSheetId="0">#REF!</definedName>
    <definedName name="_alt">#REF!</definedName>
    <definedName name="_ALT1">#REF!</definedName>
    <definedName name="_ALT11">#REF!</definedName>
    <definedName name="_ALT2">#REF!</definedName>
    <definedName name="_ALT3">#REF!</definedName>
    <definedName name="_ALT4">#REF!</definedName>
    <definedName name="_ALT5">#REF!</definedName>
    <definedName name="_ALT6">#REF!</definedName>
    <definedName name="_ALT71">#REF!</definedName>
    <definedName name="_ALT72">#REF!</definedName>
    <definedName name="_ALT73">#REF!</definedName>
    <definedName name="_as1" localSheetId="9" hidden="1">{"comp1",#N/A,FALSE,"COMPS";"footnotes",#N/A,FALSE,"COMPS"}</definedName>
    <definedName name="_as1" localSheetId="10" hidden="1">{"comp1",#N/A,FALSE,"COMPS";"footnotes",#N/A,FALSE,"COMPS"}</definedName>
    <definedName name="_as1" localSheetId="11" hidden="1">{"comp1",#N/A,FALSE,"COMPS";"footnotes",#N/A,FALSE,"COMPS"}</definedName>
    <definedName name="_as1" hidden="1">{"comp1",#N/A,FALSE,"COMPS";"footnotes",#N/A,FALSE,"COMPS"}</definedName>
    <definedName name="_asd2">#REF!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4</definedName>
    <definedName name="_AtRisk_SimSetting_MultipleCPUMode" hidden="1">0</definedName>
    <definedName name="_AtRisk_SimSetting_RandomNumberGenerator" hidden="1">0</definedName>
    <definedName name="_AtRisk_SimSetting_ReportOptionCustomItemCumulativeOverlay01" hidden="1">0</definedName>
    <definedName name="_AtRisk_SimSetting_ReportOptionCustomItemCumulativeOverlay02" hidden="1">0</definedName>
    <definedName name="_AtRisk_SimSetting_ReportOptionCustomItemCumulativeOverlay03" hidden="1">0</definedName>
    <definedName name="_AtRisk_SimSetting_ReportOptionCustomItemCumulativeOverlay04" hidden="1">0</definedName>
    <definedName name="_AtRisk_SimSetting_ReportOptionCustomItemCumulativeOverlay05" hidden="1">0</definedName>
    <definedName name="_AtRisk_SimSetting_ReportOptionCustomItemCumulativeOverlay06" hidden="1">0</definedName>
    <definedName name="_AtRisk_SimSetting_ReportOptionCustomItemDistributionFormat01" hidden="1">1</definedName>
    <definedName name="_AtRisk_SimSetting_ReportOptionCustomItemDistributionFormat02" hidden="1">1</definedName>
    <definedName name="_AtRisk_SimSetting_ReportOptionCustomItemDistributionFormat03" hidden="1">4</definedName>
    <definedName name="_AtRisk_SimSetting_ReportOptionCustomItemDistributionFormat04" hidden="1">1</definedName>
    <definedName name="_AtRisk_SimSetting_ReportOptionCustomItemDistributionFormat05" hidden="1">1</definedName>
    <definedName name="_AtRisk_SimSetting_ReportOptionCustomItemDistributionFormat06" hidden="1">1</definedName>
    <definedName name="_AtRisk_SimSetting_ReportOptionCustomItemGraphFormat01" hidden="1">1</definedName>
    <definedName name="_AtRisk_SimSetting_ReportOptionCustomItemGraphFormat02" hidden="1">1</definedName>
    <definedName name="_AtRisk_SimSetting_ReportOptionCustomItemGraphFormat03" hidden="1">1</definedName>
    <definedName name="_AtRisk_SimSetting_ReportOptionCustomItemGraphFormat04" hidden="1">1</definedName>
    <definedName name="_AtRisk_SimSetting_ReportOptionCustomItemGraphFormat05" hidden="1">1</definedName>
    <definedName name="_AtRisk_SimSetting_ReportOptionCustomItemGraphFormat06" hidden="1">1</definedName>
    <definedName name="_AtRisk_SimSetting_ReportOptionCustomItemItemIndex01" hidden="1">0</definedName>
    <definedName name="_AtRisk_SimSetting_ReportOptionCustomItemItemIndex02" hidden="1">1</definedName>
    <definedName name="_AtRisk_SimSetting_ReportOptionCustomItemItemIndex03" hidden="1">2</definedName>
    <definedName name="_AtRisk_SimSetting_ReportOptionCustomItemItemIndex04" hidden="1">3</definedName>
    <definedName name="_AtRisk_SimSetting_ReportOptionCustomItemItemIndex05" hidden="1">4</definedName>
    <definedName name="_AtRisk_SimSetting_ReportOptionCustomItemItemIndex06" hidden="1">5</definedName>
    <definedName name="_AtRisk_SimSetting_ReportOptionCustomItemItemSize01" hidden="1">0</definedName>
    <definedName name="_AtRisk_SimSetting_ReportOptionCustomItemItemSize02" hidden="1">0</definedName>
    <definedName name="_AtRisk_SimSetting_ReportOptionCustomItemItemSize03" hidden="1">0</definedName>
    <definedName name="_AtRisk_SimSetting_ReportOptionCustomItemItemSize04" hidden="1">0</definedName>
    <definedName name="_AtRisk_SimSetting_ReportOptionCustomItemItemSize05" hidden="1">0</definedName>
    <definedName name="_AtRisk_SimSetting_ReportOptionCustomItemItemSize06" hidden="1">0</definedName>
    <definedName name="_AtRisk_SimSetting_ReportOptionCustomItemItemType01" hidden="1">1</definedName>
    <definedName name="_AtRisk_SimSetting_ReportOptionCustomItemItemType02" hidden="1">5</definedName>
    <definedName name="_AtRisk_SimSetting_ReportOptionCustomItemItemType03" hidden="1">1</definedName>
    <definedName name="_AtRisk_SimSetting_ReportOptionCustomItemItemType04" hidden="1">3</definedName>
    <definedName name="_AtRisk_SimSetting_ReportOptionCustomItemItemType05" hidden="1">2</definedName>
    <definedName name="_AtRisk_SimSetting_ReportOptionCustomItemItemType06" hidden="1">4</definedName>
    <definedName name="_AtRisk_SimSetting_ReportOptionCustomItemLegendType01" hidden="1">0</definedName>
    <definedName name="_AtRisk_SimSetting_ReportOptionCustomItemLegendType02" hidden="1">0</definedName>
    <definedName name="_AtRisk_SimSetting_ReportOptionCustomItemLegendType03" hidden="1">0</definedName>
    <definedName name="_AtRisk_SimSetting_ReportOptionCustomItemLegendType04" hidden="1">0</definedName>
    <definedName name="_AtRisk_SimSetting_ReportOptionCustomItemLegendType05" hidden="1">0</definedName>
    <definedName name="_AtRisk_SimSetting_ReportOptionCustomItemLegendType06" hidden="1">0</definedName>
    <definedName name="_AtRisk_SimSetting_ReportOptionCustomItemsCount" hidden="1">0</definedName>
    <definedName name="_AtRisk_SimSetting_ReportOptionCustomItemSensitivityFormat01" hidden="1">1</definedName>
    <definedName name="_AtRisk_SimSetting_ReportOptionCustomItemSensitivityFormat02" hidden="1">1</definedName>
    <definedName name="_AtRisk_SimSetting_ReportOptionCustomItemSensitivityFormat03" hidden="1">1</definedName>
    <definedName name="_AtRisk_SimSetting_ReportOptionCustomItemSensitivityFormat04" hidden="1">1</definedName>
    <definedName name="_AtRisk_SimSetting_ReportOptionCustomItemSensitivityFormat05" hidden="1">1</definedName>
    <definedName name="_AtRisk_SimSetting_ReportOptionCustomItemSensitivityFormat06" hidden="1">1</definedName>
    <definedName name="_AtRisk_SimSetting_ReportOptionCustomItemSummaryGraphType01" hidden="1">0</definedName>
    <definedName name="_AtRisk_SimSetting_ReportOptionCustomItemSummaryGraphType02" hidden="1">0</definedName>
    <definedName name="_AtRisk_SimSetting_ReportOptionCustomItemSummaryGraphType03" hidden="1">0</definedName>
    <definedName name="_AtRisk_SimSetting_ReportOptionCustomItemSummaryGraphType04" hidden="1">0</definedName>
    <definedName name="_AtRisk_SimSetting_ReportOptionCustomItemSummaryGraphType05" hidden="1">0</definedName>
    <definedName name="_AtRisk_SimSetting_ReportOptionCustomItemSummaryGraphType06"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localSheetId="9" hidden="1">0</definedName>
    <definedName name="_AtRisk_SimSetting_ReportsList" localSheetId="10" hidden="1">0</definedName>
    <definedName name="_AtRisk_SimSetting_ReportsList" hidden="1">1</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localSheetId="9" hidden="1">1</definedName>
    <definedName name="_AtRisk_SimSetting_StdRecalcBehavior" localSheetId="10" hidden="1">1</definedName>
    <definedName name="_AtRisk_SimSetting_StdRecalcBehavior" hidden="1">0</definedName>
    <definedName name="_AtRisk_SimSetting_StdRecalcWithoutRiskStatic" localSheetId="9" hidden="1">0</definedName>
    <definedName name="_AtRisk_SimSetting_StdRecalcWithoutRiskStatic" localSheetId="10" hidden="1">0</definedName>
    <definedName name="_AtRisk_SimSetting_StdRecalcWithoutRiskStatic" hidden="1">1</definedName>
    <definedName name="_AtRisk_SimSetting_StdRecalcWithoutRiskStaticPercentile" hidden="1">0.5</definedName>
    <definedName name="_b1" localSheetId="9" hidden="1">{"Chart 1",#N/A,FALSE,"Run Rate";"Chart 2",#N/A,FALSE,"Run Rate (2)"}</definedName>
    <definedName name="_b1" localSheetId="10" hidden="1">{"Chart 1",#N/A,FALSE,"Run Rate";"Chart 2",#N/A,FALSE,"Run Rate (2)"}</definedName>
    <definedName name="_b1" localSheetId="11" hidden="1">{"Chart 1",#N/A,FALSE,"Run Rate";"Chart 2",#N/A,FALSE,"Run Rate (2)"}</definedName>
    <definedName name="_b1" hidden="1">{"Chart 1",#N/A,FALSE,"Run Rate";"Chart 2",#N/A,FALSE,"Run Rate (2)"}</definedName>
    <definedName name="_bal1">#REF!</definedName>
    <definedName name="_bal2" localSheetId="0">#REF!</definedName>
    <definedName name="_bal2">#REF!</definedName>
    <definedName name="_bal3" localSheetId="0">#REF!</definedName>
    <definedName name="_bal3">#REF!</definedName>
    <definedName name="_bb2" localSheetId="9" hidden="1">{#N/A,#N/A,FALSE,"Hip.Bas";#N/A,#N/A,FALSE,"ventas";#N/A,#N/A,FALSE,"ingre-Año";#N/A,#N/A,FALSE,"ventas-Año";#N/A,#N/A,FALSE,"Costepro";#N/A,#N/A,FALSE,"inversion";#N/A,#N/A,FALSE,"personal";#N/A,#N/A,FALSE,"Gastos-V";#N/A,#N/A,FALSE,"Circulante";#N/A,#N/A,FALSE,"CONSOLI";#N/A,#N/A,FALSE,"Es-Fin";#N/A,#N/A,FALSE,"Margen-P"}</definedName>
    <definedName name="_bb2" localSheetId="10" hidden="1">{#N/A,#N/A,FALSE,"Hip.Bas";#N/A,#N/A,FALSE,"ventas";#N/A,#N/A,FALSE,"ingre-Año";#N/A,#N/A,FALSE,"ventas-Año";#N/A,#N/A,FALSE,"Costepro";#N/A,#N/A,FALSE,"inversion";#N/A,#N/A,FALSE,"personal";#N/A,#N/A,FALSE,"Gastos-V";#N/A,#N/A,FALSE,"Circulante";#N/A,#N/A,FALSE,"CONSOLI";#N/A,#N/A,FALSE,"Es-Fin";#N/A,#N/A,FALSE,"Margen-P"}</definedName>
    <definedName name="_bb2" localSheetId="11" hidden="1">{#N/A,#N/A,FALSE,"Hip.Bas";#N/A,#N/A,FALSE,"ventas";#N/A,#N/A,FALSE,"ingre-Año";#N/A,#N/A,FALSE,"ventas-Año";#N/A,#N/A,FALSE,"Costepro";#N/A,#N/A,FALSE,"inversion";#N/A,#N/A,FALSE,"personal";#N/A,#N/A,FALSE,"Gastos-V";#N/A,#N/A,FALSE,"Circulante";#N/A,#N/A,FALSE,"CONSOLI";#N/A,#N/A,FALSE,"Es-Fin";#N/A,#N/A,FALSE,"Margen-P"}</definedName>
    <definedName name="_bb2" hidden="1">{#N/A,#N/A,FALSE,"Hip.Bas";#N/A,#N/A,FALSE,"ventas";#N/A,#N/A,FALSE,"ingre-Año";#N/A,#N/A,FALSE,"ventas-Año";#N/A,#N/A,FALSE,"Costepro";#N/A,#N/A,FALSE,"inversion";#N/A,#N/A,FALSE,"personal";#N/A,#N/A,FALSE,"Gastos-V";#N/A,#N/A,FALSE,"Circulante";#N/A,#N/A,FALSE,"CONSOLI";#N/A,#N/A,FALSE,"Es-Fin";#N/A,#N/A,FALSE,"Margen-P"}</definedName>
    <definedName name="_bb3" localSheetId="9" hidden="1">{#N/A,#N/A,FALSE,"Hip.Bas";#N/A,#N/A,FALSE,"ventas";#N/A,#N/A,FALSE,"ingre-Año";#N/A,#N/A,FALSE,"ventas-Año";#N/A,#N/A,FALSE,"Costepro";#N/A,#N/A,FALSE,"inversion";#N/A,#N/A,FALSE,"personal";#N/A,#N/A,FALSE,"Gastos-V";#N/A,#N/A,FALSE,"Circulante";#N/A,#N/A,FALSE,"CONSOLI";#N/A,#N/A,FALSE,"Es-Fin";#N/A,#N/A,FALSE,"Margen-P"}</definedName>
    <definedName name="_bb3" localSheetId="10" hidden="1">{#N/A,#N/A,FALSE,"Hip.Bas";#N/A,#N/A,FALSE,"ventas";#N/A,#N/A,FALSE,"ingre-Año";#N/A,#N/A,FALSE,"ventas-Año";#N/A,#N/A,FALSE,"Costepro";#N/A,#N/A,FALSE,"inversion";#N/A,#N/A,FALSE,"personal";#N/A,#N/A,FALSE,"Gastos-V";#N/A,#N/A,FALSE,"Circulante";#N/A,#N/A,FALSE,"CONSOLI";#N/A,#N/A,FALSE,"Es-Fin";#N/A,#N/A,FALSE,"Margen-P"}</definedName>
    <definedName name="_bb3" localSheetId="11" hidden="1">{#N/A,#N/A,FALSE,"Hip.Bas";#N/A,#N/A,FALSE,"ventas";#N/A,#N/A,FALSE,"ingre-Año";#N/A,#N/A,FALSE,"ventas-Año";#N/A,#N/A,FALSE,"Costepro";#N/A,#N/A,FALSE,"inversion";#N/A,#N/A,FALSE,"personal";#N/A,#N/A,FALSE,"Gastos-V";#N/A,#N/A,FALSE,"Circulante";#N/A,#N/A,FALSE,"CONSOLI";#N/A,#N/A,FALSE,"Es-Fin";#N/A,#N/A,FALSE,"Margen-P"}</definedName>
    <definedName name="_bb3" hidden="1">{#N/A,#N/A,FALSE,"Hip.Bas";#N/A,#N/A,FALSE,"ventas";#N/A,#N/A,FALSE,"ingre-Año";#N/A,#N/A,FALSE,"ventas-Año";#N/A,#N/A,FALSE,"Costepro";#N/A,#N/A,FALSE,"inversion";#N/A,#N/A,FALSE,"personal";#N/A,#N/A,FALSE,"Gastos-V";#N/A,#N/A,FALSE,"Circulante";#N/A,#N/A,FALSE,"CONSOLI";#N/A,#N/A,FALSE,"Es-Fin";#N/A,#N/A,FALSE,"Margen-P"}</definedName>
    <definedName name="_bdm.2CFA406CE10F4029988483B56B87EFC8.edm" hidden="1">#REF!</definedName>
    <definedName name="_bdm.326F7846BCA640D796D1A178955ED8BE.edm" hidden="1">#REF!</definedName>
    <definedName name="_bdm.4D0D12C8C01911D6951B0010A484E271.edm" hidden="1">#REF!</definedName>
    <definedName name="_bdm.516346BC8E884E13B68667C057A99949.edm" hidden="1">#REF!</definedName>
    <definedName name="_bdm.7802107FC7DB429598425B99A5030585.edm" hidden="1">#REF!</definedName>
    <definedName name="_bdm.FD044BC1C13540018C6FDC4F89EBAB0D.edm" hidden="1">#REF!</definedName>
    <definedName name="_Bid1">#REF!</definedName>
    <definedName name="_Bid2">#REF!</definedName>
    <definedName name="_Bid3">#REF!</definedName>
    <definedName name="_Bid4">#REF!</definedName>
    <definedName name="_bmm80">#REF!</definedName>
    <definedName name="_bvb77"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bvb77"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bvb77"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bvb77"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bvb77"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bvb77"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bvb77"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bvg66"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bvg66"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bvg66"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bvg66"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bvg66"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bvg66"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bvg66"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c">#REF!</definedName>
    <definedName name="_CAB2">#REF!</definedName>
    <definedName name="_cap1">#REF!</definedName>
    <definedName name="_cap10">#REF!</definedName>
    <definedName name="_cap11">#REF!</definedName>
    <definedName name="_cap12">#REF!</definedName>
    <definedName name="_cap13">#REF!</definedName>
    <definedName name="_cap14">#REF!</definedName>
    <definedName name="_cap15">#REF!</definedName>
    <definedName name="_cap16">#REF!</definedName>
    <definedName name="_cap17">#REF!</definedName>
    <definedName name="_cap18">#REF!</definedName>
    <definedName name="_cap19">#REF!</definedName>
    <definedName name="_cap2">#REF!</definedName>
    <definedName name="_cap20">#REF!</definedName>
    <definedName name="_cap21">#REF!</definedName>
    <definedName name="_cap22">#REF!</definedName>
    <definedName name="_cap23">#REF!</definedName>
    <definedName name="_cap24">#REF!</definedName>
    <definedName name="_cap25">#REF!</definedName>
    <definedName name="_cap26">#REF!</definedName>
    <definedName name="_cap27">#REF!</definedName>
    <definedName name="_cap28">#REF!</definedName>
    <definedName name="_cap29">#REF!</definedName>
    <definedName name="_cap3">#REF!</definedName>
    <definedName name="_cap30">#REF!</definedName>
    <definedName name="_cap31">#REF!</definedName>
    <definedName name="_cap32">#REF!</definedName>
    <definedName name="_cap33">#REF!</definedName>
    <definedName name="_cap34">#REF!</definedName>
    <definedName name="_cap35">#REF!</definedName>
    <definedName name="_cap36">#REF!</definedName>
    <definedName name="_cap37">#REF!</definedName>
    <definedName name="_cap38">#REF!</definedName>
    <definedName name="_cap39">#REF!</definedName>
    <definedName name="_cap4">#REF!</definedName>
    <definedName name="_cap40">#REF!</definedName>
    <definedName name="_cap41">#REF!</definedName>
    <definedName name="_cap42">#REF!</definedName>
    <definedName name="_cap43">#REF!</definedName>
    <definedName name="_cap44">#REF!</definedName>
    <definedName name="_cap45">#REF!</definedName>
    <definedName name="_cap46">#REF!</definedName>
    <definedName name="_cap47">#REF!</definedName>
    <definedName name="_cap48">#REF!</definedName>
    <definedName name="_cap49">#REF!</definedName>
    <definedName name="_cap5">#REF!</definedName>
    <definedName name="_cap50">#REF!</definedName>
    <definedName name="_cap6">#REF!</definedName>
    <definedName name="_cap7">#REF!</definedName>
    <definedName name="_cap8">#REF!</definedName>
    <definedName name="_cap9">#REF!</definedName>
    <definedName name="_cc2" localSheetId="9" hidden="1">{#N/A,#N/A,FALSE,"Hip.Bas";#N/A,#N/A,FALSE,"ventas";#N/A,#N/A,FALSE,"ingre-Año";#N/A,#N/A,FALSE,"ventas-Año";#N/A,#N/A,FALSE,"Costepro";#N/A,#N/A,FALSE,"inversion";#N/A,#N/A,FALSE,"personal";#N/A,#N/A,FALSE,"Gastos-V";#N/A,#N/A,FALSE,"Circulante";#N/A,#N/A,FALSE,"CONSOLI";#N/A,#N/A,FALSE,"Es-Fin";#N/A,#N/A,FALSE,"Margen-P"}</definedName>
    <definedName name="_cc2" localSheetId="10" hidden="1">{#N/A,#N/A,FALSE,"Hip.Bas";#N/A,#N/A,FALSE,"ventas";#N/A,#N/A,FALSE,"ingre-Año";#N/A,#N/A,FALSE,"ventas-Año";#N/A,#N/A,FALSE,"Costepro";#N/A,#N/A,FALSE,"inversion";#N/A,#N/A,FALSE,"personal";#N/A,#N/A,FALSE,"Gastos-V";#N/A,#N/A,FALSE,"Circulante";#N/A,#N/A,FALSE,"CONSOLI";#N/A,#N/A,FALSE,"Es-Fin";#N/A,#N/A,FALSE,"Margen-P"}</definedName>
    <definedName name="_cc2" localSheetId="11" hidden="1">{#N/A,#N/A,FALSE,"Hip.Bas";#N/A,#N/A,FALSE,"ventas";#N/A,#N/A,FALSE,"ingre-Año";#N/A,#N/A,FALSE,"ventas-Año";#N/A,#N/A,FALSE,"Costepro";#N/A,#N/A,FALSE,"inversion";#N/A,#N/A,FALSE,"personal";#N/A,#N/A,FALSE,"Gastos-V";#N/A,#N/A,FALSE,"Circulante";#N/A,#N/A,FALSE,"CONSOLI";#N/A,#N/A,FALSE,"Es-Fin";#N/A,#N/A,FALSE,"Margen-P"}</definedName>
    <definedName name="_cc2" hidden="1">{#N/A,#N/A,FALSE,"Hip.Bas";#N/A,#N/A,FALSE,"ventas";#N/A,#N/A,FALSE,"ingre-Año";#N/A,#N/A,FALSE,"ventas-Año";#N/A,#N/A,FALSE,"Costepro";#N/A,#N/A,FALSE,"inversion";#N/A,#N/A,FALSE,"personal";#N/A,#N/A,FALSE,"Gastos-V";#N/A,#N/A,FALSE,"Circulante";#N/A,#N/A,FALSE,"CONSOLI";#N/A,#N/A,FALSE,"Es-Fin";#N/A,#N/A,FALSE,"Margen-P"}</definedName>
    <definedName name="_cc3" localSheetId="9" hidden="1">{#N/A,#N/A,FALSE,"Hip.Bas";#N/A,#N/A,FALSE,"ventas";#N/A,#N/A,FALSE,"ingre-Año";#N/A,#N/A,FALSE,"ventas-Año";#N/A,#N/A,FALSE,"Costepro";#N/A,#N/A,FALSE,"inversion";#N/A,#N/A,FALSE,"personal";#N/A,#N/A,FALSE,"Gastos-V";#N/A,#N/A,FALSE,"Circulante";#N/A,#N/A,FALSE,"CONSOLI";#N/A,#N/A,FALSE,"Es-Fin";#N/A,#N/A,FALSE,"Margen-P"}</definedName>
    <definedName name="_cc3" localSheetId="10" hidden="1">{#N/A,#N/A,FALSE,"Hip.Bas";#N/A,#N/A,FALSE,"ventas";#N/A,#N/A,FALSE,"ingre-Año";#N/A,#N/A,FALSE,"ventas-Año";#N/A,#N/A,FALSE,"Costepro";#N/A,#N/A,FALSE,"inversion";#N/A,#N/A,FALSE,"personal";#N/A,#N/A,FALSE,"Gastos-V";#N/A,#N/A,FALSE,"Circulante";#N/A,#N/A,FALSE,"CONSOLI";#N/A,#N/A,FALSE,"Es-Fin";#N/A,#N/A,FALSE,"Margen-P"}</definedName>
    <definedName name="_cc3" localSheetId="11" hidden="1">{#N/A,#N/A,FALSE,"Hip.Bas";#N/A,#N/A,FALSE,"ventas";#N/A,#N/A,FALSE,"ingre-Año";#N/A,#N/A,FALSE,"ventas-Año";#N/A,#N/A,FALSE,"Costepro";#N/A,#N/A,FALSE,"inversion";#N/A,#N/A,FALSE,"personal";#N/A,#N/A,FALSE,"Gastos-V";#N/A,#N/A,FALSE,"Circulante";#N/A,#N/A,FALSE,"CONSOLI";#N/A,#N/A,FALSE,"Es-Fin";#N/A,#N/A,FALSE,"Margen-P"}</definedName>
    <definedName name="_cc3" hidden="1">{#N/A,#N/A,FALSE,"Hip.Bas";#N/A,#N/A,FALSE,"ventas";#N/A,#N/A,FALSE,"ingre-Año";#N/A,#N/A,FALSE,"ventas-Año";#N/A,#N/A,FALSE,"Costepro";#N/A,#N/A,FALSE,"inversion";#N/A,#N/A,FALSE,"personal";#N/A,#N/A,FALSE,"Gastos-V";#N/A,#N/A,FALSE,"Circulante";#N/A,#N/A,FALSE,"CONSOLI";#N/A,#N/A,FALSE,"Es-Fin";#N/A,#N/A,FALSE,"Margen-P"}</definedName>
    <definedName name="_cc4" localSheetId="9" hidden="1">{#N/A,#N/A,FALSE,"Hip.Bas";#N/A,#N/A,FALSE,"ventas";#N/A,#N/A,FALSE,"ingre-Año";#N/A,#N/A,FALSE,"ventas-Año";#N/A,#N/A,FALSE,"Costepro";#N/A,#N/A,FALSE,"inversion";#N/A,#N/A,FALSE,"personal";#N/A,#N/A,FALSE,"Gastos-V";#N/A,#N/A,FALSE,"Circulante";#N/A,#N/A,FALSE,"CONSOLI";#N/A,#N/A,FALSE,"Es-Fin";#N/A,#N/A,FALSE,"Margen-P"}</definedName>
    <definedName name="_cc4" localSheetId="10" hidden="1">{#N/A,#N/A,FALSE,"Hip.Bas";#N/A,#N/A,FALSE,"ventas";#N/A,#N/A,FALSE,"ingre-Año";#N/A,#N/A,FALSE,"ventas-Año";#N/A,#N/A,FALSE,"Costepro";#N/A,#N/A,FALSE,"inversion";#N/A,#N/A,FALSE,"personal";#N/A,#N/A,FALSE,"Gastos-V";#N/A,#N/A,FALSE,"Circulante";#N/A,#N/A,FALSE,"CONSOLI";#N/A,#N/A,FALSE,"Es-Fin";#N/A,#N/A,FALSE,"Margen-P"}</definedName>
    <definedName name="_cc4" localSheetId="11" hidden="1">{#N/A,#N/A,FALSE,"Hip.Bas";#N/A,#N/A,FALSE,"ventas";#N/A,#N/A,FALSE,"ingre-Año";#N/A,#N/A,FALSE,"ventas-Año";#N/A,#N/A,FALSE,"Costepro";#N/A,#N/A,FALSE,"inversion";#N/A,#N/A,FALSE,"personal";#N/A,#N/A,FALSE,"Gastos-V";#N/A,#N/A,FALSE,"Circulante";#N/A,#N/A,FALSE,"CONSOLI";#N/A,#N/A,FALSE,"Es-Fin";#N/A,#N/A,FALSE,"Margen-P"}</definedName>
    <definedName name="_cc4" hidden="1">{#N/A,#N/A,FALSE,"Hip.Bas";#N/A,#N/A,FALSE,"ventas";#N/A,#N/A,FALSE,"ingre-Año";#N/A,#N/A,FALSE,"ventas-Año";#N/A,#N/A,FALSE,"Costepro";#N/A,#N/A,FALSE,"inversion";#N/A,#N/A,FALSE,"personal";#N/A,#N/A,FALSE,"Gastos-V";#N/A,#N/A,FALSE,"Circulante";#N/A,#N/A,FALSE,"CONSOLI";#N/A,#N/A,FALSE,"Es-Fin";#N/A,#N/A,FALSE,"Margen-P"}</definedName>
    <definedName name="_ccc1" localSheetId="9" hidden="1">{#N/A,#N/A,FALSE,"SumD";#N/A,#N/A,FALSE,"ElecD";#N/A,#N/A,FALSE,"MechD";#N/A,#N/A,FALSE,"GeotD";#N/A,#N/A,FALSE,"PrcsD";#N/A,#N/A,FALSE,"TunnD";#N/A,#N/A,FALSE,"CivlD";#N/A,#N/A,FALSE,"NtwkD";#N/A,#N/A,FALSE,"EstgD";#N/A,#N/A,FALSE,"PEngD"}</definedName>
    <definedName name="_ccc1" localSheetId="10" hidden="1">{#N/A,#N/A,FALSE,"SumD";#N/A,#N/A,FALSE,"ElecD";#N/A,#N/A,FALSE,"MechD";#N/A,#N/A,FALSE,"GeotD";#N/A,#N/A,FALSE,"PrcsD";#N/A,#N/A,FALSE,"TunnD";#N/A,#N/A,FALSE,"CivlD";#N/A,#N/A,FALSE,"NtwkD";#N/A,#N/A,FALSE,"EstgD";#N/A,#N/A,FALSE,"PEngD"}</definedName>
    <definedName name="_ccc1" localSheetId="11" hidden="1">{#N/A,#N/A,FALSE,"SumD";#N/A,#N/A,FALSE,"ElecD";#N/A,#N/A,FALSE,"MechD";#N/A,#N/A,FALSE,"GeotD";#N/A,#N/A,FALSE,"PrcsD";#N/A,#N/A,FALSE,"TunnD";#N/A,#N/A,FALSE,"CivlD";#N/A,#N/A,FALSE,"NtwkD";#N/A,#N/A,FALSE,"EstgD";#N/A,#N/A,FALSE,"PEngD"}</definedName>
    <definedName name="_ccc1" hidden="1">{#N/A,#N/A,FALSE,"SumD";#N/A,#N/A,FALSE,"ElecD";#N/A,#N/A,FALSE,"MechD";#N/A,#N/A,FALSE,"GeotD";#N/A,#N/A,FALSE,"PrcsD";#N/A,#N/A,FALSE,"TunnD";#N/A,#N/A,FALSE,"CivlD";#N/A,#N/A,FALSE,"NtwkD";#N/A,#N/A,FALSE,"EstgD";#N/A,#N/A,FALSE,"PEngD"}</definedName>
    <definedName name="_ccc2" localSheetId="9" hidden="1">{#N/A,#N/A,FALSE,"SumD";#N/A,#N/A,FALSE,"ElecD";#N/A,#N/A,FALSE,"MechD";#N/A,#N/A,FALSE,"GeotD";#N/A,#N/A,FALSE,"PrcsD";#N/A,#N/A,FALSE,"TunnD";#N/A,#N/A,FALSE,"CivlD";#N/A,#N/A,FALSE,"NtwkD";#N/A,#N/A,FALSE,"EstgD";#N/A,#N/A,FALSE,"PEngD"}</definedName>
    <definedName name="_ccc2" localSheetId="10" hidden="1">{#N/A,#N/A,FALSE,"SumD";#N/A,#N/A,FALSE,"ElecD";#N/A,#N/A,FALSE,"MechD";#N/A,#N/A,FALSE,"GeotD";#N/A,#N/A,FALSE,"PrcsD";#N/A,#N/A,FALSE,"TunnD";#N/A,#N/A,FALSE,"CivlD";#N/A,#N/A,FALSE,"NtwkD";#N/A,#N/A,FALSE,"EstgD";#N/A,#N/A,FALSE,"PEngD"}</definedName>
    <definedName name="_ccc2" localSheetId="11" hidden="1">{#N/A,#N/A,FALSE,"SumD";#N/A,#N/A,FALSE,"ElecD";#N/A,#N/A,FALSE,"MechD";#N/A,#N/A,FALSE,"GeotD";#N/A,#N/A,FALSE,"PrcsD";#N/A,#N/A,FALSE,"TunnD";#N/A,#N/A,FALSE,"CivlD";#N/A,#N/A,FALSE,"NtwkD";#N/A,#N/A,FALSE,"EstgD";#N/A,#N/A,FALSE,"PEngD"}</definedName>
    <definedName name="_ccc2" hidden="1">{#N/A,#N/A,FALSE,"SumD";#N/A,#N/A,FALSE,"ElecD";#N/A,#N/A,FALSE,"MechD";#N/A,#N/A,FALSE,"GeotD";#N/A,#N/A,FALSE,"PrcsD";#N/A,#N/A,FALSE,"TunnD";#N/A,#N/A,FALSE,"CivlD";#N/A,#N/A,FALSE,"NtwkD";#N/A,#N/A,FALSE,"EstgD";#N/A,#N/A,FALSE,"PEngD"}</definedName>
    <definedName name="_ccr1" localSheetId="8" hidden="1">{#N/A,#N/A,TRUE,"Cover";#N/A,#N/A,TRUE,"Conts";#N/A,#N/A,TRUE,"VOS";#N/A,#N/A,TRUE,"Warrington";#N/A,#N/A,TRUE,"Widnes"}</definedName>
    <definedName name="_ccr1" localSheetId="3" hidden="1">{#N/A,#N/A,TRUE,"Cover";#N/A,#N/A,TRUE,"Conts";#N/A,#N/A,TRUE,"VOS";#N/A,#N/A,TRUE,"Warrington";#N/A,#N/A,TRUE,"Widnes"}</definedName>
    <definedName name="_ccr1" localSheetId="9" hidden="1">{#N/A,#N/A,TRUE,"Cover";#N/A,#N/A,TRUE,"Conts";#N/A,#N/A,TRUE,"VOS";#N/A,#N/A,TRUE,"Warrington";#N/A,#N/A,TRUE,"Widnes"}</definedName>
    <definedName name="_ccr1" localSheetId="10" hidden="1">{#N/A,#N/A,TRUE,"Cover";#N/A,#N/A,TRUE,"Conts";#N/A,#N/A,TRUE,"VOS";#N/A,#N/A,TRUE,"Warrington";#N/A,#N/A,TRUE,"Widnes"}</definedName>
    <definedName name="_ccr1" localSheetId="11" hidden="1">{#N/A,#N/A,TRUE,"Cover";#N/A,#N/A,TRUE,"Conts";#N/A,#N/A,TRUE,"VOS";#N/A,#N/A,TRUE,"Warrington";#N/A,#N/A,TRUE,"Widnes"}</definedName>
    <definedName name="_ccr1" localSheetId="0" hidden="1">{#N/A,#N/A,TRUE,"Cover";#N/A,#N/A,TRUE,"Conts";#N/A,#N/A,TRUE,"VOS";#N/A,#N/A,TRUE,"Warrington";#N/A,#N/A,TRUE,"Widnes"}</definedName>
    <definedName name="_ccr1" hidden="1">{#N/A,#N/A,TRUE,"Cover";#N/A,#N/A,TRUE,"Conts";#N/A,#N/A,TRUE,"VOS";#N/A,#N/A,TRUE,"Warrington";#N/A,#N/A,TRUE,"Widnes"}</definedName>
    <definedName name="_cd1" localSheetId="9" hidden="1">{"annual",#N/A,FALSE,"Pro Forma";#N/A,#N/A,FALSE,"Golf Operations"}</definedName>
    <definedName name="_cd1" localSheetId="10" hidden="1">{"annual",#N/A,FALSE,"Pro Forma";#N/A,#N/A,FALSE,"Golf Operations"}</definedName>
    <definedName name="_cd1" localSheetId="11" hidden="1">{"annual",#N/A,FALSE,"Pro Forma";#N/A,#N/A,FALSE,"Golf Operations"}</definedName>
    <definedName name="_cd1" hidden="1">{"annual",#N/A,FALSE,"Pro Forma";#N/A,#N/A,FALSE,"Golf Operations"}</definedName>
    <definedName name="_cla1">#REF!</definedName>
    <definedName name="_CON1">#REF!</definedName>
    <definedName name="_CON2" localSheetId="3">#REF!</definedName>
    <definedName name="_CON2" localSheetId="0">#REF!</definedName>
    <definedName name="_CON2">#REF!</definedName>
    <definedName name="_CURRENCY">#REF!</definedName>
    <definedName name="_d1" localSheetId="9" hidden="1">{"hiden",#N/A,FALSE,"14";"hidden",#N/A,FALSE,"16";"hidden",#N/A,FALSE,"18";"hidden",#N/A,FALSE,"20"}</definedName>
    <definedName name="_d1" localSheetId="10" hidden="1">{"hiden",#N/A,FALSE,"14";"hidden",#N/A,FALSE,"16";"hidden",#N/A,FALSE,"18";"hidden",#N/A,FALSE,"20"}</definedName>
    <definedName name="_d1" localSheetId="11" hidden="1">{"hiden",#N/A,FALSE,"14";"hidden",#N/A,FALSE,"16";"hidden",#N/A,FALSE,"18";"hidden",#N/A,FALSE,"20"}</definedName>
    <definedName name="_d1" hidden="1">{"hiden",#N/A,FALSE,"14";"hidden",#N/A,FALSE,"16";"hidden",#N/A,FALSE,"18";"hidden",#N/A,FALSE,"20"}</definedName>
    <definedName name="_d2" localSheetId="9" hidden="1">{#N/A,#N/A,FALSE,"mgtsum.XLS";#N/A,#N/A,FALSE,"CAPONE";#N/A,#N/A,FALSE,"CAPTWO";#N/A,#N/A,FALSE,"CAPTHREE"}</definedName>
    <definedName name="_d2" localSheetId="10" hidden="1">{#N/A,#N/A,FALSE,"mgtsum.XLS";#N/A,#N/A,FALSE,"CAPONE";#N/A,#N/A,FALSE,"CAPTWO";#N/A,#N/A,FALSE,"CAPTHREE"}</definedName>
    <definedName name="_d2" localSheetId="11" hidden="1">{#N/A,#N/A,FALSE,"mgtsum.XLS";#N/A,#N/A,FALSE,"CAPONE";#N/A,#N/A,FALSE,"CAPTWO";#N/A,#N/A,FALSE,"CAPTHREE"}</definedName>
    <definedName name="_d2" hidden="1">{#N/A,#N/A,FALSE,"mgtsum.XLS";#N/A,#N/A,FALSE,"CAPONE";#N/A,#N/A,FALSE,"CAPTWO";#N/A,#N/A,FALSE,"CAPTHREE"}</definedName>
    <definedName name="_DAT1">#REF!</definedName>
    <definedName name="_DAT10">#REF!</definedName>
    <definedName name="_DAT11">#REF!</definedName>
    <definedName name="_DAT12">#REF!</definedName>
    <definedName name="_DAT13">#REF!</definedName>
    <definedName name="_DAT14">#REF!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CF1" localSheetId="9" hidden="1">{#N/A,#N/A,FALSE,"Operations";#N/A,#N/A,FALSE,"Financials"}</definedName>
    <definedName name="_DCF1" localSheetId="10" hidden="1">{#N/A,#N/A,FALSE,"Operations";#N/A,#N/A,FALSE,"Financials"}</definedName>
    <definedName name="_DCF1" localSheetId="11" hidden="1">{#N/A,#N/A,FALSE,"Operations";#N/A,#N/A,FALSE,"Financials"}</definedName>
    <definedName name="_DCF1" hidden="1">{#N/A,#N/A,FALSE,"Operations";#N/A,#N/A,FALSE,"Financials"}</definedName>
    <definedName name="_dfd1" localSheetId="9" hidden="1">{"comp1",#N/A,FALSE,"COMPS";"footnotes",#N/A,FALSE,"COMPS"}</definedName>
    <definedName name="_dfd1" localSheetId="10" hidden="1">{"comp1",#N/A,FALSE,"COMPS";"footnotes",#N/A,FALSE,"COMPS"}</definedName>
    <definedName name="_dfd1" localSheetId="11" hidden="1">{"comp1",#N/A,FALSE,"COMPS";"footnotes",#N/A,FALSE,"COMPS"}</definedName>
    <definedName name="_dfd1" hidden="1">{"comp1",#N/A,FALSE,"COMPS";"footnotes",#N/A,FALSE,"COMPS"}</definedName>
    <definedName name="_di1" localSheetId="9" hidden="1">{"whole",#N/A,FALSE,"Gen_Dist_Act_Bud";"whole",#N/A,FALSE,"Gen_Dist_T3months";"whole",#N/A,FALSE,"GD_PerP";"whole",#N/A,FALSE,"HR Dist'n"}</definedName>
    <definedName name="_di1" localSheetId="10" hidden="1">{"whole",#N/A,FALSE,"Gen_Dist_Act_Bud";"whole",#N/A,FALSE,"Gen_Dist_T3months";"whole",#N/A,FALSE,"GD_PerP";"whole",#N/A,FALSE,"HR Dist'n"}</definedName>
    <definedName name="_di1" localSheetId="11" hidden="1">{"whole",#N/A,FALSE,"Gen_Dist_Act_Bud";"whole",#N/A,FALSE,"Gen_Dist_T3months";"whole",#N/A,FALSE,"GD_PerP";"whole",#N/A,FALSE,"HR Dist'n"}</definedName>
    <definedName name="_di1" hidden="1">{"whole",#N/A,FALSE,"Gen_Dist_Act_Bud";"whole",#N/A,FALSE,"Gen_Dist_T3months";"whole",#N/A,FALSE,"GD_PerP";"whole",#N/A,FALSE,"HR Dist'n"}</definedName>
    <definedName name="_Div01">#REF!</definedName>
    <definedName name="_Div02">#REF!</definedName>
    <definedName name="_Div03">#REF!</definedName>
    <definedName name="_Div04">#REF!</definedName>
    <definedName name="_Div05">#REF!</definedName>
    <definedName name="_Div06">#REF!</definedName>
    <definedName name="_Div07">#REF!</definedName>
    <definedName name="_Div08">#REF!</definedName>
    <definedName name="_Div09">#REF!</definedName>
    <definedName name="_Div10">#REF!</definedName>
    <definedName name="_Div11">#REF!</definedName>
    <definedName name="_Div12">#REF!</definedName>
    <definedName name="_Div13">#REF!</definedName>
    <definedName name="_Div14">#REF!</definedName>
    <definedName name="_Div15">#REF!</definedName>
    <definedName name="_Div16">#REF!</definedName>
    <definedName name="_Div19">#REF!</definedName>
    <definedName name="_Div2">#REF!</definedName>
    <definedName name="_Div3">#REF!</definedName>
    <definedName name="_Div4">#REF!</definedName>
    <definedName name="_Div5">#REF!</definedName>
    <definedName name="_Div6">#REF!</definedName>
    <definedName name="_Div7">#REF!</definedName>
    <definedName name="_Div8">#REF!</definedName>
    <definedName name="_Div9">#REF!</definedName>
    <definedName name="_DNo12">#REF!</definedName>
    <definedName name="_DNo15">#REF!</definedName>
    <definedName name="_DNo16">#REF!</definedName>
    <definedName name="_DNo18">#REF!</definedName>
    <definedName name="_DNo2">#REF!</definedName>
    <definedName name="_DNo20">#REF!</definedName>
    <definedName name="_DNo21">#REF!</definedName>
    <definedName name="_DNo24">#REF!</definedName>
    <definedName name="_DNo3">#REF!</definedName>
    <definedName name="_DNo4">#REF!</definedName>
    <definedName name="_DNo6">#REF!</definedName>
    <definedName name="_DNo8">#REF!</definedName>
    <definedName name="_DNo9">#REF!</definedName>
    <definedName name="_DSP100">#REF!</definedName>
    <definedName name="_DSP11">#REF!</definedName>
    <definedName name="_DSP1209">#REF!</definedName>
    <definedName name="_DSP1233">#REF!</definedName>
    <definedName name="_DSP1261">#REF!</definedName>
    <definedName name="_DSP1284">#REF!</definedName>
    <definedName name="_DSP1414">#REF!</definedName>
    <definedName name="_DSP1438">#REF!</definedName>
    <definedName name="_DSP144">#REF!</definedName>
    <definedName name="_DSP1462">#REF!</definedName>
    <definedName name="_DSP1486">#REF!</definedName>
    <definedName name="_DSP1512">#REF!</definedName>
    <definedName name="_DSP1581">#REF!</definedName>
    <definedName name="_DSP1607">#REF!</definedName>
    <definedName name="_DSP161">#REF!</definedName>
    <definedName name="_DSP1630">#REF!</definedName>
    <definedName name="_DSP1647">#REF!</definedName>
    <definedName name="_DSP1664">#REF!</definedName>
    <definedName name="_DSP1700">#REF!</definedName>
    <definedName name="_DSP1726">#REF!</definedName>
    <definedName name="_DSP1747">#REF!</definedName>
    <definedName name="_DSP1768">#REF!</definedName>
    <definedName name="_DSP178">#REF!</definedName>
    <definedName name="_DSP1785">#REF!</definedName>
    <definedName name="_DSP1802">#REF!</definedName>
    <definedName name="_DSP1809">#REF!</definedName>
    <definedName name="_DSP1819">#REF!</definedName>
    <definedName name="_DSP1861">#REF!</definedName>
    <definedName name="_DSP1908">#REF!</definedName>
    <definedName name="_DSP1926">#REF!</definedName>
    <definedName name="_DSP1949">#REF!</definedName>
    <definedName name="_DSP1989">#REF!</definedName>
    <definedName name="_DSP201">#REF!</definedName>
    <definedName name="_DSP2042">#REF!</definedName>
    <definedName name="_DSP219">#REF!</definedName>
    <definedName name="_DSP243">#REF!</definedName>
    <definedName name="_DSP266">#REF!</definedName>
    <definedName name="_DSP295">#REF!</definedName>
    <definedName name="_DSP318">#REF!</definedName>
    <definedName name="_DSP347">#REF!</definedName>
    <definedName name="_DSP370">#REF!</definedName>
    <definedName name="_DSP394">#REF!</definedName>
    <definedName name="_DSP435">#REF!</definedName>
    <definedName name="_DSP532">#REF!</definedName>
    <definedName name="_DSP568">#REF!</definedName>
    <definedName name="_DSP586">#REF!</definedName>
    <definedName name="_DSP702">#REF!</definedName>
    <definedName name="_DSP744">#REF!</definedName>
    <definedName name="_e1"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e1"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e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e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e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e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e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E100000">#REF!</definedName>
    <definedName name="_e4"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e4"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e4"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e4"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e4"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e4"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e4"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E75000">#REF!</definedName>
    <definedName name="_edp1" localSheetId="9" hidden="1">{"assumption 50 50",#N/A,TRUE,"Merger";"has gets cash",#N/A,TRUE,"Merger";"accretion dilution",#N/A,TRUE,"Merger";"comparison credit stats",#N/A,TRUE,"Merger";"pf credit stats",#N/A,TRUE,"Merger";"pf sheets",#N/A,TRUE,"Merger"}</definedName>
    <definedName name="_edp1" localSheetId="10" hidden="1">{"assumption 50 50",#N/A,TRUE,"Merger";"has gets cash",#N/A,TRUE,"Merger";"accretion dilution",#N/A,TRUE,"Merger";"comparison credit stats",#N/A,TRUE,"Merger";"pf credit stats",#N/A,TRUE,"Merger";"pf sheets",#N/A,TRUE,"Merger"}</definedName>
    <definedName name="_edp1" localSheetId="11" hidden="1">{"assumption 50 50",#N/A,TRUE,"Merger";"has gets cash",#N/A,TRUE,"Merger";"accretion dilution",#N/A,TRUE,"Merger";"comparison credit stats",#N/A,TRUE,"Merger";"pf credit stats",#N/A,TRUE,"Merger";"pf sheets",#N/A,TRUE,"Merger"}</definedName>
    <definedName name="_edp1" hidden="1">{"assumption 50 50",#N/A,TRUE,"Merger";"has gets cash",#N/A,TRUE,"Merger";"accretion dilution",#N/A,TRUE,"Merger";"comparison credit stats",#N/A,TRUE,"Merger";"pf credit stats",#N/A,TRUE,"Merger";"pf sheets",#N/A,TRUE,"Merger"}</definedName>
    <definedName name="_ee1">#REF!</definedName>
    <definedName name="_ee4"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ee4"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ee4"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ee4"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ee4"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ee4"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ee4"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eee1"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eee1"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eee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eee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eee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eee1"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eee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end1" localSheetId="9" hidden="1">{"Equipment cost",#N/A,FALSE,"bulks"}</definedName>
    <definedName name="_end1" localSheetId="10" hidden="1">{"Equipment cost",#N/A,FALSE,"bulks"}</definedName>
    <definedName name="_end1" localSheetId="11" hidden="1">{"Equipment cost",#N/A,FALSE,"bulks"}</definedName>
    <definedName name="_end1" hidden="1">{"Equipment cost",#N/A,FALSE,"bulks"}</definedName>
    <definedName name="_end2" localSheetId="9" hidden="1">{"Equipment cost",#N/A,FALSE,"bulks"}</definedName>
    <definedName name="_end2" localSheetId="10" hidden="1">{"Equipment cost",#N/A,FALSE,"bulks"}</definedName>
    <definedName name="_end2" localSheetId="11" hidden="1">{"Equipment cost",#N/A,FALSE,"bulks"}</definedName>
    <definedName name="_end2" hidden="1">{"Equipment cost",#N/A,FALSE,"bulks"}</definedName>
    <definedName name="_esc2">#REF!</definedName>
    <definedName name="_EST1">#REF!</definedName>
    <definedName name="_EST2">#REF!</definedName>
    <definedName name="_EST29">#REF!</definedName>
    <definedName name="_EST30">#REF!</definedName>
    <definedName name="_EST31">#REF!</definedName>
    <definedName name="_EST32">#REF!</definedName>
    <definedName name="_EST33">#REF!</definedName>
    <definedName name="_EST34">#REF!</definedName>
    <definedName name="_eyr1" localSheetId="9" hidden="1">{"hiden",#N/A,FALSE,"14";"hidden",#N/A,FALSE,"16";"hidden",#N/A,FALSE,"18";"hidden",#N/A,FALSE,"20"}</definedName>
    <definedName name="_eyr1" localSheetId="10" hidden="1">{"hiden",#N/A,FALSE,"14";"hidden",#N/A,FALSE,"16";"hidden",#N/A,FALSE,"18";"hidden",#N/A,FALSE,"20"}</definedName>
    <definedName name="_eyr1" localSheetId="11" hidden="1">{"hiden",#N/A,FALSE,"14";"hidden",#N/A,FALSE,"16";"hidden",#N/A,FALSE,"18";"hidden",#N/A,FALSE,"20"}</definedName>
    <definedName name="_eyr1" hidden="1">{"hiden",#N/A,FALSE,"14";"hidden",#N/A,FALSE,"16";"hidden",#N/A,FALSE,"18";"hidden",#N/A,FALSE,"20"}</definedName>
    <definedName name="_F">#REF!</definedName>
    <definedName name="_f1"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f1"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f1" localSheetId="9" hidden="1">{"assumption cash",#N/A,TRUE,"Merger";"has gets cash",#N/A,TRUE,"Merger";"accretion dilution",#N/A,TRUE,"Merger";"comparison credit stats",#N/A,TRUE,"Merger";"pf credit stats",#N/A,TRUE,"Merger";"pf sheets",#N/A,TRUE,"Merger"}</definedName>
    <definedName name="_f1" localSheetId="10" hidden="1">{"assumption cash",#N/A,TRUE,"Merger";"has gets cash",#N/A,TRUE,"Merger";"accretion dilution",#N/A,TRUE,"Merger";"comparison credit stats",#N/A,TRUE,"Merger";"pf credit stats",#N/A,TRUE,"Merger";"pf sheets",#N/A,TRUE,"Merger"}</definedName>
    <definedName name="_f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f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f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Fab11">#REF!</definedName>
    <definedName name="_fds2" localSheetId="9" hidden="1">{"comps",#N/A,FALSE,"comps";"notes",#N/A,FALSE,"comps"}</definedName>
    <definedName name="_fds2" localSheetId="10" hidden="1">{"comps",#N/A,FALSE,"comps";"notes",#N/A,FALSE,"comps"}</definedName>
    <definedName name="_fds2" localSheetId="11" hidden="1">{"comps",#N/A,FALSE,"comps";"notes",#N/A,FALSE,"comps"}</definedName>
    <definedName name="_fds2" hidden="1">{"comps",#N/A,FALSE,"comps";"notes",#N/A,FALSE,"comps"}</definedName>
    <definedName name="_Fee1">#REF!</definedName>
    <definedName name="_Fee2">#REF!</definedName>
    <definedName name="_Fill" hidden="1">#REF!</definedName>
    <definedName name="_Fill2" hidden="1">#REF!</definedName>
    <definedName name="_xlnm._FilterDatabase" localSheetId="5" hidden="1">'Cable trays (UnitPrice)'!$A$3:$N$931</definedName>
    <definedName name="_xlnm._FilterDatabase" localSheetId="4" hidden="1">'Cable trays + Fittings'!$A$3:$P$4509</definedName>
    <definedName name="_xlnm._FilterDatabase" localSheetId="3" hidden="1">#REF!</definedName>
    <definedName name="_xlnm._FilterDatabase" localSheetId="12" hidden="1">DBs_ATS!$B$1:$O$101</definedName>
    <definedName name="_xlnm._FilterDatabase" localSheetId="9" hidden="1">'GCs Gen Cond'!$E$2:$E$124</definedName>
    <definedName name="_xlnm._FilterDatabase" localSheetId="10" hidden="1">#N/A</definedName>
    <definedName name="_xlnm._FilterDatabase" localSheetId="6" hidden="1">Lighting!$A$1:$V$140</definedName>
    <definedName name="_xlnm._FilterDatabase" localSheetId="7" hidden="1">'Lighting Control'!$A$1:$R$42</definedName>
    <definedName name="_xlnm._FilterDatabase" localSheetId="1" hidden="1">Pricing!$A$7:$AH$507</definedName>
    <definedName name="_xlnm._FilterDatabase" localSheetId="11" hidden="1">Programme!$A$2:$I$132</definedName>
    <definedName name="_xlnm._FilterDatabase" localSheetId="0" hidden="1">Resume!$A$7:$I$31</definedName>
    <definedName name="_xlnm._FilterDatabase" hidden="1">#REF!</definedName>
    <definedName name="_fy97" localSheetId="9" hidden="1">{#N/A,#N/A,FALSE,"FY97";#N/A,#N/A,FALSE,"FY98";#N/A,#N/A,FALSE,"FY99";#N/A,#N/A,FALSE,"FY00";#N/A,#N/A,FALSE,"FY01"}</definedName>
    <definedName name="_fy97" localSheetId="10" hidden="1">{#N/A,#N/A,FALSE,"FY97";#N/A,#N/A,FALSE,"FY98";#N/A,#N/A,FALSE,"FY99";#N/A,#N/A,FALSE,"FY00";#N/A,#N/A,FALSE,"FY01"}</definedName>
    <definedName name="_fy97" localSheetId="11" hidden="1">{#N/A,#N/A,FALSE,"FY97";#N/A,#N/A,FALSE,"FY98";#N/A,#N/A,FALSE,"FY99";#N/A,#N/A,FALSE,"FY00";#N/A,#N/A,FALSE,"FY01"}</definedName>
    <definedName name="_fy97" hidden="1">{#N/A,#N/A,FALSE,"FY97";#N/A,#N/A,FALSE,"FY98";#N/A,#N/A,FALSE,"FY99";#N/A,#N/A,FALSE,"FY00";#N/A,#N/A,FALSE,"FY01"}</definedName>
    <definedName name="_gb1" localSheetId="8">#REF!</definedName>
    <definedName name="_gb1" localSheetId="3">#REF!</definedName>
    <definedName name="_gb1" localSheetId="9">#REF!</definedName>
    <definedName name="_gb1" localSheetId="10">#REF!</definedName>
    <definedName name="_gb1" localSheetId="11">#REF!</definedName>
    <definedName name="_gb1" localSheetId="0">#REF!</definedName>
    <definedName name="_gb1">[5]Construction!$S$36:$S$74</definedName>
    <definedName name="_gfa1">#REF!</definedName>
    <definedName name="_gfa2">#REF!</definedName>
    <definedName name="_gfa3">#REF!</definedName>
    <definedName name="_gfa4">#REF!</definedName>
    <definedName name="_gfa5">#REF!</definedName>
    <definedName name="_gfa6">#REF!</definedName>
    <definedName name="_gg6"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6"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6"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6"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6"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6"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6"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f1" localSheetId="9" hidden="1">{"comps",#N/A,FALSE,"comps";"notes",#N/A,FALSE,"comps"}</definedName>
    <definedName name="_ggf1" localSheetId="10" hidden="1">{"comps",#N/A,FALSE,"comps";"notes",#N/A,FALSE,"comps"}</definedName>
    <definedName name="_ggf1" localSheetId="11" hidden="1">{"comps",#N/A,FALSE,"comps";"notes",#N/A,FALSE,"comps"}</definedName>
    <definedName name="_ggf1" hidden="1">{"comps",#N/A,FALSE,"comps";"notes",#N/A,FALSE,"comps"}</definedName>
    <definedName name="_ggj6"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j6"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j6"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j6"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j6"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j6"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j6"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j88"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j88"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j88"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j88"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j88"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j88"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j8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O1">#REF!</definedName>
    <definedName name="_GGO2">#REF!</definedName>
    <definedName name="_GGO3">#REF!</definedName>
    <definedName name="_GGO4">#REF!</definedName>
    <definedName name="_GGO5">#REF!</definedName>
    <definedName name="_GGO6">#REF!</definedName>
    <definedName name="_ggu76"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ggu76"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ggu76"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ggu76"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ggu76"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ggu76"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ggu76"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gr1" localSheetId="9" hidden="1">{"three",#N/A,FALSE,"Capital";"four",#N/A,FALSE,"Capital"}</definedName>
    <definedName name="_gr1" localSheetId="10" hidden="1">{"three",#N/A,FALSE,"Capital";"four",#N/A,FALSE,"Capital"}</definedName>
    <definedName name="_gr1" localSheetId="11" hidden="1">{"three",#N/A,FALSE,"Capital";"four",#N/A,FALSE,"Capital"}</definedName>
    <definedName name="_gr1" hidden="1">{"three",#N/A,FALSE,"Capital";"four",#N/A,FALSE,"Capital"}</definedName>
    <definedName name="_GSRATES_1" hidden="1">"CT300001Latest          "</definedName>
    <definedName name="_GSRATES_2" hidden="1">"CT300001Latest          "</definedName>
    <definedName name="_GSRATES_3" hidden="1">"CT300001Latest          "</definedName>
    <definedName name="_GSRATES_4" hidden="1">"CT300001Latest          "</definedName>
    <definedName name="_GSRATES_5" hidden="1">"CT300001Latest          "</definedName>
    <definedName name="_GSRATES_6" hidden="1">"CT300001Latest          "</definedName>
    <definedName name="_GSRATES_7" hidden="1">"CT300001Latest          "</definedName>
    <definedName name="_GSRATES_8" hidden="1">"CT300001Latest          "</definedName>
    <definedName name="_GSRATES_9" hidden="1">"HY1      Latest  GBPEUR5500001"</definedName>
    <definedName name="_GSRATES_COUNT" hidden="1">6</definedName>
    <definedName name="_hf1"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hf1"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hf1"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hf1"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hf1"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hf1"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hf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hh7"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hh7"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hh7"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hh7"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hh7"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hh7"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hh7"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ik1" localSheetId="9" hidden="1">{"casespecific",#N/A,FALSE,"Assumptions"}</definedName>
    <definedName name="_ik1" localSheetId="10" hidden="1">{"casespecific",#N/A,FALSE,"Assumptions"}</definedName>
    <definedName name="_ik1" localSheetId="11" hidden="1">{"casespecific",#N/A,FALSE,"Assumptions"}</definedName>
    <definedName name="_ik1" hidden="1">{"casespecific",#N/A,FALSE,"Assumptions"}</definedName>
    <definedName name="_JIM1" localSheetId="8">#REF!</definedName>
    <definedName name="_JIM1" localSheetId="3">#REF!</definedName>
    <definedName name="_JIM1" localSheetId="9">#REF!</definedName>
    <definedName name="_JIM1" localSheetId="10">#REF!</definedName>
    <definedName name="_JIM1" localSheetId="11">#REF!</definedName>
    <definedName name="_JIM1" localSheetId="0">#REF!</definedName>
    <definedName name="_JIM1">[6]Construction!$S$36:$S$74</definedName>
    <definedName name="_jj99"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jj99"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jj99"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jj99"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jj99"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jj99"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jj9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JNL1">#REF!</definedName>
    <definedName name="_JNL2">#REF!</definedName>
    <definedName name="_Key1" hidden="1">#REF!</definedName>
    <definedName name="_Key100" hidden="1">#REF!</definedName>
    <definedName name="_Key2" localSheetId="3" hidden="1">#REF!</definedName>
    <definedName name="_Key2" localSheetId="0" hidden="1">#REF!</definedName>
    <definedName name="_Key2" hidden="1">#REF!</definedName>
    <definedName name="_kk999"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kk999"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kk999"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kk999"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kk999"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kk999"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kk99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kol1" localSheetId="9" hidden="1">{"away stand alones",#N/A,FALSE,"Target"}</definedName>
    <definedName name="_kol1" localSheetId="10" hidden="1">{"away stand alones",#N/A,FALSE,"Target"}</definedName>
    <definedName name="_kol1" localSheetId="11" hidden="1">{"away stand alones",#N/A,FALSE,"Target"}</definedName>
    <definedName name="_kol1" hidden="1">{"away stand alones",#N/A,FALSE,"Target"}</definedName>
    <definedName name="_KW1" localSheetId="8">#REF!</definedName>
    <definedName name="_KW1" localSheetId="3">#REF!</definedName>
    <definedName name="_KW1" localSheetId="9">#REF!</definedName>
    <definedName name="_KW1" localSheetId="10">#REF!</definedName>
    <definedName name="_KW1" localSheetId="11">#REF!</definedName>
    <definedName name="_KW1" localSheetId="0">#REF!</definedName>
    <definedName name="_KW1">[7]NPV!$B$40</definedName>
    <definedName name="_LAB3">#REF!</definedName>
    <definedName name="_LAB5">#REF!</definedName>
    <definedName name="_LOT1">#REF!</definedName>
    <definedName name="_mm990"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mm990"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mm990"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mm990"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mm990"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mm990"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mm99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mmm999"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mmm999"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mmm999"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mmm999"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mmm999"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mmm999"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mmm99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n8777"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n8777"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n8777"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n8777"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n8777"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n8777"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n8777"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NE4">#REF!</definedName>
    <definedName name="_new1">#REF!</definedName>
    <definedName name="_nhu8"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nhu8"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nhu8"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nhu8"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nhu8"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nhu8"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nhu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nn888"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nn888"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nn888"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nn888"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nn888"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nn888"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nn88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No1">#REF!</definedName>
    <definedName name="_No2" localSheetId="3">#REF!</definedName>
    <definedName name="_No2" localSheetId="0">#REF!</definedName>
    <definedName name="_No2">#REF!</definedName>
    <definedName name="_No3" localSheetId="3">#REF!</definedName>
    <definedName name="_No3" localSheetId="0">#REF!</definedName>
    <definedName name="_No3">#REF!</definedName>
    <definedName name="_ok1" localSheetId="9"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1" localSheetId="10"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1" localSheetId="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10" localSheetId="9" hidden="1">{#N/A,#N/A,FALSE,"Calc";#N/A,#N/A,FALSE,"Sensitivity";#N/A,#N/A,FALSE,"LT Earn.Dil.";#N/A,#N/A,FALSE,"Dil. AVP"}</definedName>
    <definedName name="_ok10" localSheetId="10" hidden="1">{#N/A,#N/A,FALSE,"Calc";#N/A,#N/A,FALSE,"Sensitivity";#N/A,#N/A,FALSE,"LT Earn.Dil.";#N/A,#N/A,FALSE,"Dil. AVP"}</definedName>
    <definedName name="_ok10" localSheetId="11" hidden="1">{#N/A,#N/A,FALSE,"Calc";#N/A,#N/A,FALSE,"Sensitivity";#N/A,#N/A,FALSE,"LT Earn.Dil.";#N/A,#N/A,FALSE,"Dil. AVP"}</definedName>
    <definedName name="_ok10" hidden="1">{#N/A,#N/A,FALSE,"Calc";#N/A,#N/A,FALSE,"Sensitivity";#N/A,#N/A,FALSE,"LT Earn.Dil.";#N/A,#N/A,FALSE,"Dil. AVP"}</definedName>
    <definedName name="_ok11" localSheetId="9"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11" localSheetId="10"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11" localSheetId="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u1" localSheetId="9" hidden="1">{"equity comps",#N/A,FALSE,"CS Comps";"equity comps",#N/A,FALSE,"PS Comps";"equity comps",#N/A,FALSE,"GIC_Comps";"equity comps",#N/A,FALSE,"GIC2_Comps";"debt comps",#N/A,FALSE,"CS Comps";"debt comps",#N/A,FALSE,"PS Comps";"debt comps",#N/A,FALSE,"GIC_Comps";"debt comps",#N/A,FALSE,"GIC2_Comps"}</definedName>
    <definedName name="_oku1" localSheetId="10" hidden="1">{"equity comps",#N/A,FALSE,"CS Comps";"equity comps",#N/A,FALSE,"PS Comps";"equity comps",#N/A,FALSE,"GIC_Comps";"equity comps",#N/A,FALSE,"GIC2_Comps";"debt comps",#N/A,FALSE,"CS Comps";"debt comps",#N/A,FALSE,"PS Comps";"debt comps",#N/A,FALSE,"GIC_Comps";"debt comps",#N/A,FALSE,"GIC2_Comps"}</definedName>
    <definedName name="_oku1" localSheetId="11" hidden="1">{"equity comps",#N/A,FALSE,"CS Comps";"equity comps",#N/A,FALSE,"PS Comps";"equity comps",#N/A,FALSE,"GIC_Comps";"equity comps",#N/A,FALSE,"GIC2_Comps";"debt comps",#N/A,FALSE,"CS Comps";"debt comps",#N/A,FALSE,"PS Comps";"debt comps",#N/A,FALSE,"GIC_Comps";"debt comps",#N/A,FALSE,"GIC2_Comps"}</definedName>
    <definedName name="_oku1" hidden="1">{"equity comps",#N/A,FALSE,"CS Comps";"equity comps",#N/A,FALSE,"PS Comps";"equity comps",#N/A,FALSE,"GIC_Comps";"equity comps",#N/A,FALSE,"GIC2_Comps";"debt comps",#N/A,FALSE,"CS Comps";"debt comps",#N/A,FALSE,"PS Comps";"debt comps",#N/A,FALSE,"GIC_Comps";"debt comps",#N/A,FALSE,"GIC2_Comps"}</definedName>
    <definedName name="_ola80">#REF!</definedName>
    <definedName name="_OLAP_QUERY_OPTIMIZE_">TRUE</definedName>
    <definedName name="_old14" localSheetId="9" hidden="1">{#N/A,#N/A,FALSE,"Index";#N/A,#N/A,FALSE,"1.1";#N/A,#N/A,FALSE,"Scenario Summary"}</definedName>
    <definedName name="_old14" localSheetId="10" hidden="1">{#N/A,#N/A,FALSE,"Index";#N/A,#N/A,FALSE,"1.1";#N/A,#N/A,FALSE,"Scenario Summary"}</definedName>
    <definedName name="_old14" localSheetId="11" hidden="1">{#N/A,#N/A,FALSE,"Index";#N/A,#N/A,FALSE,"1.1";#N/A,#N/A,FALSE,"Scenario Summary"}</definedName>
    <definedName name="_old14" hidden="1">{#N/A,#N/A,FALSE,"Index";#N/A,#N/A,FALSE,"1.1";#N/A,#N/A,FALSE,"Scenario Summary"}</definedName>
    <definedName name="_old2" localSheetId="9" hidden="1">{#N/A,#N/A,FALSE,"Index";#N/A,#N/A,FALSE,"1.1";#N/A,#N/A,FALSE,"Scenario Summary"}</definedName>
    <definedName name="_old2" localSheetId="10" hidden="1">{#N/A,#N/A,FALSE,"Index";#N/A,#N/A,FALSE,"1.1";#N/A,#N/A,FALSE,"Scenario Summary"}</definedName>
    <definedName name="_old2" localSheetId="11" hidden="1">{#N/A,#N/A,FALSE,"Index";#N/A,#N/A,FALSE,"1.1";#N/A,#N/A,FALSE,"Scenario Summary"}</definedName>
    <definedName name="_old2" hidden="1">{#N/A,#N/A,FALSE,"Index";#N/A,#N/A,FALSE,"1.1";#N/A,#N/A,FALSE,"Scenario Summary"}</definedName>
    <definedName name="_old4" localSheetId="9" hidden="1">{#N/A,#N/A,FALSE,"Index";#N/A,#N/A,FALSE,"1.1";#N/A,#N/A,FALSE,"Scenario Summary"}</definedName>
    <definedName name="_old4" localSheetId="10" hidden="1">{#N/A,#N/A,FALSE,"Index";#N/A,#N/A,FALSE,"1.1";#N/A,#N/A,FALSE,"Scenario Summary"}</definedName>
    <definedName name="_old4" localSheetId="11" hidden="1">{#N/A,#N/A,FALSE,"Index";#N/A,#N/A,FALSE,"1.1";#N/A,#N/A,FALSE,"Scenario Summary"}</definedName>
    <definedName name="_old4" hidden="1">{#N/A,#N/A,FALSE,"Index";#N/A,#N/A,FALSE,"1.1";#N/A,#N/A,FALSE,"Scenario Summary"}</definedName>
    <definedName name="_old456" localSheetId="9" hidden="1">{#N/A,#N/A,FALSE,"Index";#N/A,#N/A,FALSE,"1.1";#N/A,#N/A,FALSE,"Scenario Summary"}</definedName>
    <definedName name="_old456" localSheetId="10" hidden="1">{#N/A,#N/A,FALSE,"Index";#N/A,#N/A,FALSE,"1.1";#N/A,#N/A,FALSE,"Scenario Summary"}</definedName>
    <definedName name="_old456" localSheetId="11" hidden="1">{#N/A,#N/A,FALSE,"Index";#N/A,#N/A,FALSE,"1.1";#N/A,#N/A,FALSE,"Scenario Summary"}</definedName>
    <definedName name="_old456" hidden="1">{#N/A,#N/A,FALSE,"Index";#N/A,#N/A,FALSE,"1.1";#N/A,#N/A,FALSE,"Scenario Summary"}</definedName>
    <definedName name="_Order1" hidden="1">255</definedName>
    <definedName name="_Order2" localSheetId="9" hidden="1">255</definedName>
    <definedName name="_Order2" localSheetId="10" hidden="1">255</definedName>
    <definedName name="_Order2" hidden="1">0</definedName>
    <definedName name="_p1">#REF!</definedName>
    <definedName name="_P11748">#REF!</definedName>
    <definedName name="_paq38">#REF!</definedName>
    <definedName name="_paq50">#REF!</definedName>
    <definedName name="_paq82">#REF!</definedName>
    <definedName name="_pay1" localSheetId="0">#REF!</definedName>
    <definedName name="_pay1">#REF!</definedName>
    <definedName name="_pay2" localSheetId="0">#REF!</definedName>
    <definedName name="_pay2">#REF!</definedName>
    <definedName name="_PB1000">#REF!</definedName>
    <definedName name="_PB10000">#REF!</definedName>
    <definedName name="_PB11000">#REF!</definedName>
    <definedName name="_PB12000">#REF!</definedName>
    <definedName name="_PB1500">#REF!</definedName>
    <definedName name="_PB2000">#REF!</definedName>
    <definedName name="_PB4000">#REF!</definedName>
    <definedName name="_PB6000">#REF!</definedName>
    <definedName name="_PCC1">#REF!</definedName>
    <definedName name="_PCC2">#REF!</definedName>
    <definedName name="_PCC23">#REF!</definedName>
    <definedName name="_pcSlicerSheet_Slicer1" hidden="1">#REF!</definedName>
    <definedName name="_pcSlicerSheet_Slicer2" hidden="1">#REF!</definedName>
    <definedName name="_PDunnoWhat">#REF!</definedName>
    <definedName name="_ph1" localSheetId="8">#REF!</definedName>
    <definedName name="_ph1" localSheetId="3">#REF!</definedName>
    <definedName name="_ph1" localSheetId="9">#REF!</definedName>
    <definedName name="_ph1" localSheetId="10">#REF!</definedName>
    <definedName name="_ph1" localSheetId="11">#REF!</definedName>
    <definedName name="_ph1" localSheetId="0">#REF!</definedName>
    <definedName name="_ph1">[7]NPV!$B$40</definedName>
    <definedName name="_ph11" localSheetId="8">#REF!</definedName>
    <definedName name="_ph11" localSheetId="3">#REF!</definedName>
    <definedName name="_ph11" localSheetId="9">#REF!</definedName>
    <definedName name="_ph11" localSheetId="10">#REF!</definedName>
    <definedName name="_ph11" localSheetId="11">#REF!</definedName>
    <definedName name="_ph11" localSheetId="0">#REF!</definedName>
    <definedName name="_ph11">[7]NPV!$B$40</definedName>
    <definedName name="_pn10001">#REF!</definedName>
    <definedName name="_pn10004">#REF!</definedName>
    <definedName name="_pn10006">#REF!</definedName>
    <definedName name="_pn10007">#REF!</definedName>
    <definedName name="_pn10008">#REF!</definedName>
    <definedName name="_pn10013">#REF!</definedName>
    <definedName name="_pn10015">#REF!</definedName>
    <definedName name="_pn10016">#REF!</definedName>
    <definedName name="_pn10017">#REF!</definedName>
    <definedName name="_pn10018">#REF!</definedName>
    <definedName name="_pn10020">#REF!</definedName>
    <definedName name="_pn10021">#REF!</definedName>
    <definedName name="_pn10024">#REF!</definedName>
    <definedName name="_pn10036">#REF!</definedName>
    <definedName name="_pn10053">#REF!</definedName>
    <definedName name="_pn10055">#REF!</definedName>
    <definedName name="_pn10056">#REF!</definedName>
    <definedName name="_pn10063">#REF!</definedName>
    <definedName name="_pn10069">#REF!</definedName>
    <definedName name="_pn10070">#REF!</definedName>
    <definedName name="_pn10090">#REF!</definedName>
    <definedName name="_pn10119">#REF!</definedName>
    <definedName name="_pn10134">#REF!</definedName>
    <definedName name="_pn10140">#REF!</definedName>
    <definedName name="_pn10179">#REF!</definedName>
    <definedName name="_pn10181">#REF!</definedName>
    <definedName name="_pn10185">#REF!</definedName>
    <definedName name="_pn10187">#REF!</definedName>
    <definedName name="_pn10188">#REF!</definedName>
    <definedName name="_pn10189">#REF!</definedName>
    <definedName name="_pn10191">#REF!</definedName>
    <definedName name="_pn10194">#REF!</definedName>
    <definedName name="_pn10195">#REF!</definedName>
    <definedName name="_pn10200">#REF!</definedName>
    <definedName name="_pn10202">#REF!</definedName>
    <definedName name="_pn10203">#REF!</definedName>
    <definedName name="_pn10204">#REF!</definedName>
    <definedName name="_pn10205">#REF!</definedName>
    <definedName name="_pn10208">#REF!</definedName>
    <definedName name="_pn10211">#REF!</definedName>
    <definedName name="_pn20003">#REF!</definedName>
    <definedName name="_pn20004">#REF!</definedName>
    <definedName name="_pn20005">#REF!</definedName>
    <definedName name="_pn20012">#REF!</definedName>
    <definedName name="_pn20035">#REF!</definedName>
    <definedName name="_pn20040">#REF!</definedName>
    <definedName name="_pn20041">#REF!</definedName>
    <definedName name="_pn20042">#REF!</definedName>
    <definedName name="_pn20048">#REF!</definedName>
    <definedName name="_pn20049">#REF!</definedName>
    <definedName name="_pn20050">#REF!</definedName>
    <definedName name="_pn20051">#REF!</definedName>
    <definedName name="_pn20055">#REF!</definedName>
    <definedName name="_pn20061">#REF!</definedName>
    <definedName name="_pn20103">#REF!</definedName>
    <definedName name="_pn20107">#REF!</definedName>
    <definedName name="_pn20120">#REF!</definedName>
    <definedName name="_pn20122">#REF!</definedName>
    <definedName name="_pn20128">#REF!</definedName>
    <definedName name="_pn20134">#REF!</definedName>
    <definedName name="_pn20142">#REF!</definedName>
    <definedName name="_pn20143">#REF!</definedName>
    <definedName name="_pn20144">#REF!</definedName>
    <definedName name="_pn20145">#REF!</definedName>
    <definedName name="_pn20146">#REF!</definedName>
    <definedName name="_pn20153">#REF!</definedName>
    <definedName name="_pn20155">#REF!</definedName>
    <definedName name="_pn20156">#REF!</definedName>
    <definedName name="_pn20161">#REF!</definedName>
    <definedName name="_pn20168">#REF!</definedName>
    <definedName name="_pn20170">#REF!</definedName>
    <definedName name="_pn20172">#REF!</definedName>
    <definedName name="_pn20183">#REF!</definedName>
    <definedName name="_pn20185">#REF!</definedName>
    <definedName name="_pn20186">#REF!</definedName>
    <definedName name="_pn20188">#REF!</definedName>
    <definedName name="_pn20189">#REF!</definedName>
    <definedName name="_pn20190">#REF!</definedName>
    <definedName name="_pn20197">#REF!</definedName>
    <definedName name="_pn20199">#REF!</definedName>
    <definedName name="_pn20206">#REF!</definedName>
    <definedName name="_pn20207">#REF!</definedName>
    <definedName name="_pn20216">#REF!</definedName>
    <definedName name="_pn20220">#REF!</definedName>
    <definedName name="_pn20223">#REF!</definedName>
    <definedName name="_pn20224">#REF!</definedName>
    <definedName name="_pn20225">#REF!</definedName>
    <definedName name="_pn20228">#REF!</definedName>
    <definedName name="_pn20229">#REF!</definedName>
    <definedName name="_pn20230">#REF!</definedName>
    <definedName name="_pn20235">#REF!</definedName>
    <definedName name="_pn20236">#REF!</definedName>
    <definedName name="_pn20237">#REF!</definedName>
    <definedName name="_pn20238">#REF!</definedName>
    <definedName name="_pn30013">#REF!</definedName>
    <definedName name="_pn30025">#REF!</definedName>
    <definedName name="_pn30057">#REF!</definedName>
    <definedName name="_pn30058">#REF!</definedName>
    <definedName name="_pn30059">#REF!</definedName>
    <definedName name="_pn30063">#REF!</definedName>
    <definedName name="_pn30065">#REF!</definedName>
    <definedName name="_pn30075">#REF!</definedName>
    <definedName name="_pn30093">#REF!</definedName>
    <definedName name="_pn30094">#REF!</definedName>
    <definedName name="_pn30095">#REF!</definedName>
    <definedName name="_pn30098">#REF!</definedName>
    <definedName name="_pn30099">#REF!</definedName>
    <definedName name="_pn30100">#REF!</definedName>
    <definedName name="_pn30102">#REF!</definedName>
    <definedName name="_pn30104">#REF!</definedName>
    <definedName name="_pn50513">#REF!</definedName>
    <definedName name="_pn50544">#REF!</definedName>
    <definedName name="_pn50684">#REF!</definedName>
    <definedName name="_pn50701">#REF!</definedName>
    <definedName name="_pn50703">#REF!</definedName>
    <definedName name="_pn50726">#REF!</definedName>
    <definedName name="_pn50732">#REF!</definedName>
    <definedName name="_pn50735">#REF!</definedName>
    <definedName name="_pn50737">#REF!</definedName>
    <definedName name="_pn50794">#REF!</definedName>
    <definedName name="_pn50796">#REF!</definedName>
    <definedName name="_pn50799">#REF!</definedName>
    <definedName name="_pn50801">#REF!</definedName>
    <definedName name="_pn50802">#REF!</definedName>
    <definedName name="_pn50803">#REF!</definedName>
    <definedName name="_pn50804">#REF!</definedName>
    <definedName name="_pn50805">#REF!</definedName>
    <definedName name="_pn50806">#REF!</definedName>
    <definedName name="_pn50807">#REF!</definedName>
    <definedName name="_pn50808">#REF!</definedName>
    <definedName name="_pn50809">#REF!</definedName>
    <definedName name="_pn50810">#REF!</definedName>
    <definedName name="_pn50811">#REF!</definedName>
    <definedName name="_pn50812">#REF!</definedName>
    <definedName name="_pn50813">#REF!</definedName>
    <definedName name="_pn50814">#REF!</definedName>
    <definedName name="_pn50815">#REF!</definedName>
    <definedName name="_pn50816">#REF!</definedName>
    <definedName name="_pn50817">#REF!</definedName>
    <definedName name="_pn50818">#REF!</definedName>
    <definedName name="_pn50821">#REF!</definedName>
    <definedName name="_pn50822">#REF!</definedName>
    <definedName name="_pn50823">#REF!</definedName>
    <definedName name="_pn53001">#REF!</definedName>
    <definedName name="_pn53002">#REF!</definedName>
    <definedName name="_pn53003">#REF!</definedName>
    <definedName name="_pn72501">#REF!</definedName>
    <definedName name="_pn72502">#REF!</definedName>
    <definedName name="_pn73001">#REF!</definedName>
    <definedName name="_pn82501">#REF!</definedName>
    <definedName name="_pn83001">#REF!</definedName>
    <definedName name="_pn83002">#REF!</definedName>
    <definedName name="_po1" localSheetId="9" hidden="1">{#N/A,#N/A,FALSE,"Calc";#N/A,#N/A,FALSE,"Sensitivity";#N/A,#N/A,FALSE,"LT Earn.Dil.";#N/A,#N/A,FALSE,"Dil. AVP"}</definedName>
    <definedName name="_po1" localSheetId="10" hidden="1">{#N/A,#N/A,FALSE,"Calc";#N/A,#N/A,FALSE,"Sensitivity";#N/A,#N/A,FALSE,"LT Earn.Dil.";#N/A,#N/A,FALSE,"Dil. AVP"}</definedName>
    <definedName name="_po1" localSheetId="11" hidden="1">{#N/A,#N/A,FALSE,"Calc";#N/A,#N/A,FALSE,"Sensitivity";#N/A,#N/A,FALSE,"LT Earn.Dil.";#N/A,#N/A,FALSE,"Dil. AVP"}</definedName>
    <definedName name="_po1" hidden="1">{#N/A,#N/A,FALSE,"Calc";#N/A,#N/A,FALSE,"Sensitivity";#N/A,#N/A,FALSE,"LT Earn.Dil.";#N/A,#N/A,FALSE,"Dil. AVP"}</definedName>
    <definedName name="_poi1" localSheetId="9" hidden="1">{"assumption 50 50",#N/A,TRUE,"Merger";"has gets cash",#N/A,TRUE,"Merger";"accretion dilution",#N/A,TRUE,"Merger";"comparison credit stats",#N/A,TRUE,"Merger";"pf credit stats",#N/A,TRUE,"Merger";"pf sheets",#N/A,TRUE,"Merger"}</definedName>
    <definedName name="_poi1" localSheetId="10" hidden="1">{"assumption 50 50",#N/A,TRUE,"Merger";"has gets cash",#N/A,TRUE,"Merger";"accretion dilution",#N/A,TRUE,"Merger";"comparison credit stats",#N/A,TRUE,"Merger";"pf credit stats",#N/A,TRUE,"Merger";"pf sheets",#N/A,TRUE,"Merger"}</definedName>
    <definedName name="_poi1" localSheetId="11" hidden="1">{"assumption 50 50",#N/A,TRUE,"Merger";"has gets cash",#N/A,TRUE,"Merger";"accretion dilution",#N/A,TRUE,"Merger";"comparison credit stats",#N/A,TRUE,"Merger";"pf credit stats",#N/A,TRUE,"Merger";"pf sheets",#N/A,TRUE,"Merger"}</definedName>
    <definedName name="_poi1" hidden="1">{"assumption 50 50",#N/A,TRUE,"Merger";"has gets cash",#N/A,TRUE,"Merger";"accretion dilution",#N/A,TRUE,"Merger";"comparison credit stats",#N/A,TRUE,"Merger";"pf credit stats",#N/A,TRUE,"Merger";"pf sheets",#N/A,TRUE,"Merger"}</definedName>
    <definedName name="_PR1" localSheetId="8">#REF!</definedName>
    <definedName name="_PR1" localSheetId="3">#REF!</definedName>
    <definedName name="_PR1" localSheetId="9">#REF!</definedName>
    <definedName name="_PR1" localSheetId="10">#REF!</definedName>
    <definedName name="_PR1" localSheetId="11">#REF!</definedName>
    <definedName name="_PR1" localSheetId="0">#REF!</definedName>
    <definedName name="_PR1">[8]DC3!$K$76:$AQ$77</definedName>
    <definedName name="_PR2" localSheetId="8">#REF!</definedName>
    <definedName name="_PR2" localSheetId="3">#REF!</definedName>
    <definedName name="_PR2" localSheetId="9">#REF!</definedName>
    <definedName name="_PR2" localSheetId="10">#REF!</definedName>
    <definedName name="_PR2" localSheetId="11">#REF!</definedName>
    <definedName name="_PR2" localSheetId="0">#REF!</definedName>
    <definedName name="_PR2">'[8]Armada Development '!$K$76:$AQ$77</definedName>
    <definedName name="_PR3" localSheetId="8">#REF!</definedName>
    <definedName name="_PR3" localSheetId="3">#REF!</definedName>
    <definedName name="_PR3" localSheetId="9">#REF!</definedName>
    <definedName name="_PR3" localSheetId="10">#REF!</definedName>
    <definedName name="_PR3" localSheetId="11">#REF!</definedName>
    <definedName name="_PR3" localSheetId="0">#REF!</definedName>
    <definedName name="_PR3">'[8]Plumtree Aquisition '!$K$76:$AQ$77</definedName>
    <definedName name="_PR4" localSheetId="8">#REF!</definedName>
    <definedName name="_PR4" localSheetId="3">#REF!</definedName>
    <definedName name="_PR4" localSheetId="9">#REF!</definedName>
    <definedName name="_PR4" localSheetId="10">#REF!</definedName>
    <definedName name="_PR4" localSheetId="11">#REF!</definedName>
    <definedName name="_PR4" localSheetId="0">#REF!</definedName>
    <definedName name="_PR4">'[8]Project 4'!$K$76:$AQ$77</definedName>
    <definedName name="_PR5" localSheetId="8">#REF!</definedName>
    <definedName name="_PR5" localSheetId="3">#REF!</definedName>
    <definedName name="_PR5" localSheetId="9">#REF!</definedName>
    <definedName name="_PR5" localSheetId="10">#REF!</definedName>
    <definedName name="_PR5" localSheetId="11">#REF!</definedName>
    <definedName name="_PR5" localSheetId="0">#REF!</definedName>
    <definedName name="_PR5">'[8]Project 5'!$K$76:$AQ$77</definedName>
    <definedName name="_PR6" localSheetId="8">#REF!</definedName>
    <definedName name="_PR6" localSheetId="3">#REF!</definedName>
    <definedName name="_PR6" localSheetId="9">#REF!</definedName>
    <definedName name="_PR6" localSheetId="10">#REF!</definedName>
    <definedName name="_PR6" localSheetId="11">#REF!</definedName>
    <definedName name="_PR6" localSheetId="0">#REF!</definedName>
    <definedName name="_PR6">'[8]Project 6'!$K$76:$AQ$77</definedName>
    <definedName name="_PR7" localSheetId="8">#REF!</definedName>
    <definedName name="_PR7" localSheetId="3">#REF!</definedName>
    <definedName name="_PR7" localSheetId="9">#REF!</definedName>
    <definedName name="_PR7" localSheetId="10">#REF!</definedName>
    <definedName name="_PR7" localSheetId="11">#REF!</definedName>
    <definedName name="_PR7" localSheetId="0">#REF!</definedName>
    <definedName name="_PR7">'[8]Project 7'!$K$76:$AQ$77</definedName>
    <definedName name="_r" localSheetId="9" hidden="1">{"consolidated",#N/A,FALSE,"Sheet1";"cms",#N/A,FALSE,"Sheet1";"fse",#N/A,FALSE,"Sheet1"}</definedName>
    <definedName name="_r" localSheetId="10" hidden="1">{"consolidated",#N/A,FALSE,"Sheet1";"cms",#N/A,FALSE,"Sheet1";"fse",#N/A,FALSE,"Sheet1"}</definedName>
    <definedName name="_r" localSheetId="11" hidden="1">{"consolidated",#N/A,FALSE,"Sheet1";"cms",#N/A,FALSE,"Sheet1";"fse",#N/A,FALSE,"Sheet1"}</definedName>
    <definedName name="_r" hidden="1">{"consolidated",#N/A,FALSE,"Sheet1";"cms",#N/A,FALSE,"Sheet1";"fse",#N/A,FALSE,"Sheet1"}</definedName>
    <definedName name="_Regression_Int">1</definedName>
    <definedName name="_Regression_Out" hidden="1">#REF!</definedName>
    <definedName name="_Regression_X" hidden="1">#REF!</definedName>
    <definedName name="_Regression_Y" hidden="1">#REF!</definedName>
    <definedName name="_rep502"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ep502"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ep502"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ep502"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ep502"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ep502"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ep502"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ep503"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ep503"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ep503"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ep503"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ep503"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ep503"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ep50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es1" localSheetId="8">#REF!</definedName>
    <definedName name="_res1" localSheetId="3">#REF!</definedName>
    <definedName name="_res1" localSheetId="9">#REF!</definedName>
    <definedName name="_res1" localSheetId="10">#REF!</definedName>
    <definedName name="_res1" localSheetId="11">#REF!</definedName>
    <definedName name="_res1" localSheetId="0">#REF!</definedName>
    <definedName name="_res1">[1]Sheet7!#REF!</definedName>
    <definedName name="_RIV00707b8bd4874da482893c638bb9645c" hidden="1">#REF!</definedName>
    <definedName name="_RIV0081ded9a3f64b93ac5ca262e6891b49" hidden="1">#REF!</definedName>
    <definedName name="_RIV01981abcbd854b4e8c86114856b8f9f1" hidden="1">#REF!</definedName>
    <definedName name="_RIV01c8df167edd49058de93e3cde0191d7" hidden="1">#REF!</definedName>
    <definedName name="_RIV01e8833811d04bd3a3f62e5801058ec3" hidden="1">#REF!</definedName>
    <definedName name="_RIV024b439b18cb46d3b2c7c0f6c1289c51" hidden="1">#REF!</definedName>
    <definedName name="_RIV02858bd556bd45db88a34c91604d193b" hidden="1">#REF!</definedName>
    <definedName name="_RIV03332fb921db4b56a812740d399b66b9" hidden="1">#REF!</definedName>
    <definedName name="_RIV033c3304332b4ba1b4a550d9b8efca5a" hidden="1">#REF!</definedName>
    <definedName name="_RIV034b9e8a67664e709ce898d261dafc30" hidden="1">#REF!</definedName>
    <definedName name="_RIV038b729ef2cd4200a3ab6db3b5baf48d" hidden="1">#REF!</definedName>
    <definedName name="_RIV03a5e7bca6b543fd8780e52633707537" hidden="1">#REF!</definedName>
    <definedName name="_RIV03f6625453bc4c43b5436bd20f9dea2f" hidden="1">#REF!</definedName>
    <definedName name="_RIV0446eea06dc54376aaf780882f39d660" hidden="1">#REF!</definedName>
    <definedName name="_RIV044cce15ada24f5aa1a3ef0876862f1d" hidden="1">#REF!</definedName>
    <definedName name="_RIV049ced061167472db7aebc488ef78cf9" hidden="1">#REF!</definedName>
    <definedName name="_RIV04a79df4feff469cadaec5db3e294f6d" hidden="1">#REF!</definedName>
    <definedName name="_RIV04b28485dd904b2e8b01a82fd187627d" hidden="1">#REF!</definedName>
    <definedName name="_RIV04dede148ab94ebe9ed8eee9c1569c13" hidden="1">#REF!</definedName>
    <definedName name="_RIV04e8e7787d974bdf8d3e4aea25302efc" hidden="1">#REF!</definedName>
    <definedName name="_RIV04fb706820d34c45acd1798a0e58db83" hidden="1">#REF!</definedName>
    <definedName name="_RIV053d572d83da4331b0d79f48e008add7" hidden="1">#REF!</definedName>
    <definedName name="_RIV0581d254caba4b88827bfa2f94c8e8b7" hidden="1">#REF!</definedName>
    <definedName name="_RIV061fcac80a0046e685c5d95f6556aedb" hidden="1">#REF!</definedName>
    <definedName name="_RIV062097a0c60e4f5bbda82cd87a814d15" hidden="1">#REF!</definedName>
    <definedName name="_RIV0643c10611fd491b98528d17cca2271e" hidden="1">#REF!</definedName>
    <definedName name="_RIV064ff23849ee4228ad251dec109c8493" hidden="1">#REF!</definedName>
    <definedName name="_RIV0731e304325848ff8375c379b3feb51c" hidden="1">#REF!</definedName>
    <definedName name="_RIV0791cf452a44409499a9b5194c7c3041" hidden="1">#REF!</definedName>
    <definedName name="_RIV08e38b3918004801a5cd5b2ad48cd3f8" hidden="1">#REF!</definedName>
    <definedName name="_RIV08e474f628c54165b13acfdd24776fbf" hidden="1">#REF!</definedName>
    <definedName name="_RIV0945d6a6e63b41b5b0a97e0830438123" hidden="1">#REF!</definedName>
    <definedName name="_RIV096b297818d8422f8a3978d54ff57cf8" hidden="1">#REF!</definedName>
    <definedName name="_RIV098eb77925a340ad81df35bd926b2ad2" hidden="1">#REF!</definedName>
    <definedName name="_RIV09b9391e841841b28a9dbe2938952455" hidden="1">#REF!</definedName>
    <definedName name="_RIV09dfb792262d4860bfc5c66f4ec38731" hidden="1">#REF!</definedName>
    <definedName name="_RIV0a2493af04ac42dbabf62b35d0a19245" hidden="1">#REF!</definedName>
    <definedName name="_RIV0a27aa97772d4028a78777b4a68e0b1f" hidden="1">#REF!</definedName>
    <definedName name="_RIV0b4fc3841d984212981e70ce852a2b95" hidden="1">#REF!</definedName>
    <definedName name="_RIV0b6edc8a903e495588b6b5b0289af487" hidden="1">#REF!</definedName>
    <definedName name="_RIV0c37818c5fb2447c80bbd4457006478c" hidden="1">#REF!</definedName>
    <definedName name="_RIV0cd314ef7f4b423d86c8460e6d64ac77" hidden="1">#REF!</definedName>
    <definedName name="_RIV0d2478e52cdc4cf0a2df373d346402a2" hidden="1">#REF!</definedName>
    <definedName name="_RIV0d34de8b2ee243c6bbf1fdc10a7a9103" hidden="1">#REF!</definedName>
    <definedName name="_RIV0d40f455680f43da8f724c457a49c5ef" hidden="1">#REF!</definedName>
    <definedName name="_RIV0d8999905a804490a4be813c77621d2d" hidden="1">#REF!</definedName>
    <definedName name="_RIV0dfcb62658254cfc971a091125753e79" hidden="1">#REF!</definedName>
    <definedName name="_RIV0eeb1131e727409d819546ec9d846528" hidden="1">#REF!</definedName>
    <definedName name="_RIV0f036e67aeaa454eaad9f7aed330a3b3" hidden="1">#REF!</definedName>
    <definedName name="_RIV0ffaf82becaf44a587b8a893ad24be05" hidden="1">#REF!</definedName>
    <definedName name="_RIV10678db7ccd84ffa810af72691a7aead" hidden="1">#REF!</definedName>
    <definedName name="_RIV10e087566b1a49b59fb3c8a4074e69d4" hidden="1">#REF!</definedName>
    <definedName name="_RIV117ae43a75ac4798a8634774c3da9355" hidden="1">#REF!</definedName>
    <definedName name="_RIV11ad9d727dbf41f28dac0e59c7fdd3f9" hidden="1">#REF!</definedName>
    <definedName name="_RIV123c7a27144e4fc693fa8ca0588182ca" hidden="1">#REF!</definedName>
    <definedName name="_RIV12e117c747054bdea4c92aecd842c063" hidden="1">#REF!</definedName>
    <definedName name="_RIV12e15bdfb151401094ee11adaa9a768b" hidden="1">#REF!</definedName>
    <definedName name="_RIV12ea92f6b9b247d99119b07edb30d5c2" hidden="1">#REF!</definedName>
    <definedName name="_RIV131e32604c8b4912a922dae98b7fdab7" hidden="1">#REF!</definedName>
    <definedName name="_RIV1381fbf1496d44e394e2ab509e8432ef" hidden="1">#REF!</definedName>
    <definedName name="_RIV13c1a468cebf4c0387e642e786a0a7d6" hidden="1">#REF!</definedName>
    <definedName name="_RIV13c6e719899f406ea9322c8aec154a1a" hidden="1">#REF!</definedName>
    <definedName name="_RIV13e124e7c26a45f09d6855a914ea057a" hidden="1">#REF!</definedName>
    <definedName name="_RIV1416f057b16845cdb4f24d490f08afe3" hidden="1">#REF!</definedName>
    <definedName name="_RIV1420dbc23ca2422392ff963a1511de3b" hidden="1">#REF!</definedName>
    <definedName name="_RIV1423661beec1407e807c7673859df810" hidden="1">#REF!</definedName>
    <definedName name="_RIV145a45d9461c4b3eab6d9f112a66be53" hidden="1">#REF!</definedName>
    <definedName name="_RIV14ca89ad985d46f88b6e0c58bf7b5a28" hidden="1">#REF!</definedName>
    <definedName name="_RIV14cf683596484eb582b22944031ed9b3" hidden="1">#REF!</definedName>
    <definedName name="_RIV1530fdb00adf4401b9b0623dcac53fef" hidden="1">#REF!</definedName>
    <definedName name="_RIV159f0e4381554ed8aecb7afe506f2c5e" hidden="1">#REF!</definedName>
    <definedName name="_RIV15f3f654858548f6b0de11f42e6dc047" hidden="1">#REF!</definedName>
    <definedName name="_RIV1629d97671284f7ba8ad56fe14e17d56" hidden="1">#REF!</definedName>
    <definedName name="_RIV17040d04f0a945f0888102f3e6bf2130" hidden="1">#REF!</definedName>
    <definedName name="_RIV17a22927a9b14ec9b17f8efae1723349" hidden="1">#REF!</definedName>
    <definedName name="_RIV17a9550ab6a249afa3af0f2cb67fa335" hidden="1">#REF!</definedName>
    <definedName name="_RIV182360c206204fecb51c62e6a94df891" hidden="1">#REF!</definedName>
    <definedName name="_RIV184410c76c424d71958303c67c2c2d57" hidden="1">#REF!</definedName>
    <definedName name="_RIV18a2f8df603c4c70bb0cbd51504a6712" hidden="1">#REF!</definedName>
    <definedName name="_RIV18b9c72d5f9f49a0b5d7de360405911d" hidden="1">#REF!</definedName>
    <definedName name="_RIV191c71962f2541dbaeabbdca53700127" hidden="1">#REF!</definedName>
    <definedName name="_RIV19318f2b884c4f418e78baef1db55089" hidden="1">#REF!</definedName>
    <definedName name="_RIV19c640cc58aa498484adaef2c4cae838" hidden="1">#REF!</definedName>
    <definedName name="_RIV1a0dfd98107147438f6cd87874474c19" hidden="1">#REF!</definedName>
    <definedName name="_RIV1a81baeb7eb84c0dbe35e8a277438c5a" hidden="1">#REF!</definedName>
    <definedName name="_RIV1ae37626b7cd416fb3a326196e765866" hidden="1">#REF!</definedName>
    <definedName name="_RIV1af0154593774ecbb7f62f550f7947f7" hidden="1">#REF!</definedName>
    <definedName name="_RIV1af30a352f714ce287b1e22e178003ac" hidden="1">#REF!</definedName>
    <definedName name="_RIV1b67743ccf66455cbe4c86fc317cb40b" hidden="1">#REF!</definedName>
    <definedName name="_RIV1b790d32e3784f25936442108698fc21" hidden="1">#REF!</definedName>
    <definedName name="_RIV1b81a8b06d5740a086b0473977c3dc1b" hidden="1">#REF!</definedName>
    <definedName name="_RIV1b89170b51ad45b0b396bbc39639af18" hidden="1">#REF!</definedName>
    <definedName name="_RIV1b97d9fe414549efa99a60511bfd8fb9" hidden="1">#REF!</definedName>
    <definedName name="_RIV1ba33f3fa45b4869b2a87a9021172ae2" hidden="1">#REF!</definedName>
    <definedName name="_RIV1bc4406507ac4aeaa9cdb8c5a511e175" hidden="1">#REF!</definedName>
    <definedName name="_RIV1bf2a6cf480b456088d91a60d9bd813a" hidden="1">#REF!</definedName>
    <definedName name="_RIV1c208c0e453b4239beab333fcbce9805" hidden="1">#REF!</definedName>
    <definedName name="_RIV1c254a843372466397253a1525bcd700" hidden="1">#REF!</definedName>
    <definedName name="_RIV1cbf95f6940c4c5aa77a4ddd5a428e6f" hidden="1">#REF!</definedName>
    <definedName name="_RIV1cd53147853b4236b4cb7b8b10e3f8ac" hidden="1">#REF!</definedName>
    <definedName name="_RIV1d02327c31c04d5fb3070e4aa51ff5e7" hidden="1">#REF!</definedName>
    <definedName name="_RIV1d49b7714992418aa3a24f309ffff003" hidden="1">#REF!</definedName>
    <definedName name="_RIV1d5d977cfa6d4aa5a6333ff86573f6c6" hidden="1">#REF!</definedName>
    <definedName name="_RIV1d8d93e540f0484db3edc64a180e258a" hidden="1">#REF!</definedName>
    <definedName name="_RIV1df2f5cf41b7441a9c9c58cf2dad6165" hidden="1">#REF!</definedName>
    <definedName name="_RIV1df6cd342887498aa0f3e3c8ac88a483" hidden="1">#REF!</definedName>
    <definedName name="_RIV1e4e1f415e4543489234a8d40401d21f" hidden="1">#REF!</definedName>
    <definedName name="_RIV1e5d965d9f394de6bcae3b8f0bf9d45a" hidden="1">#REF!</definedName>
    <definedName name="_RIV1e5f553f371044c08c50fdff2d890e61" hidden="1">#REF!</definedName>
    <definedName name="_RIV1e610b20219d49cd9bd396caaba51c59" hidden="1">#REF!</definedName>
    <definedName name="_RIV1e7a89847ef34928a35415178ff15468" hidden="1">#REF!</definedName>
    <definedName name="_RIV1f7e99104df948c6a44709f9d94ba4d1" hidden="1">#REF!</definedName>
    <definedName name="_RIV1fc7741a9c0349aa94d001f339107cf1" hidden="1">#REF!</definedName>
    <definedName name="_RIV1fe78b2327a549d2a6e566213046d777" hidden="1">#REF!</definedName>
    <definedName name="_RIV207816cabf18425cab4212047245a60b" hidden="1">#REF!</definedName>
    <definedName name="_RIV209044e71db8407ba71b0e3829ad2056" hidden="1">#REF!</definedName>
    <definedName name="_RIV2098d3feb12a4ce788ad321948d56843" hidden="1">#REF!</definedName>
    <definedName name="_RIV20c60243d16345ab8491af7d13fcffd5" hidden="1">#REF!</definedName>
    <definedName name="_RIV20e409d7027041d096c38bd8b7885d76" hidden="1">#REF!</definedName>
    <definedName name="_RIV2123e01e3164461da5ecdb571f8f0d28" hidden="1">#REF!</definedName>
    <definedName name="_RIV21360685b0a84fe885fcc582febf2fc7" hidden="1">#REF!</definedName>
    <definedName name="_RIV220c300d4dd349cd9a92e568545790b7" hidden="1">#REF!</definedName>
    <definedName name="_RIV2266cf3492db4300ae8af97d83e2c4c3" hidden="1">#REF!</definedName>
    <definedName name="_RIV22a59f91983b4e48b6c69e3b4d364586" hidden="1">#REF!</definedName>
    <definedName name="_RIV22e3361809e0495cb31cb799e9da9e18" hidden="1">#REF!</definedName>
    <definedName name="_RIV22f56044f3c1477faba50464c86b30a1" hidden="1">#REF!</definedName>
    <definedName name="_RIV23246ef62eea412fabff81183a919065" hidden="1">#REF!</definedName>
    <definedName name="_RIV2370b506ca7d4c3d8543c8b9ce75ac69" hidden="1">#REF!</definedName>
    <definedName name="_RIV237213f02dce4310bc857d04b2262326" hidden="1">#REF!</definedName>
    <definedName name="_RIV238414a7cac5484bb660432bede31c15" hidden="1">#REF!</definedName>
    <definedName name="_RIV23d53d5538e24d41a5062a6149d64828" hidden="1">#REF!</definedName>
    <definedName name="_RIV244cd812ceb64e3aba522b9e01f95302" hidden="1">#REF!</definedName>
    <definedName name="_RIV2470ccaad14041578bd28c78984ec312" hidden="1">#REF!</definedName>
    <definedName name="_RIV24842adaeb844ef5a08635428094f6ff" hidden="1">#REF!</definedName>
    <definedName name="_RIV24b6d73b09c3457fab1f963b8bd56dc9" hidden="1">#REF!</definedName>
    <definedName name="_RIV24c15dbeec7f461289b9081181f2e8c7" hidden="1">#REF!</definedName>
    <definedName name="_RIV26336795b3b541eca7f883621114730a" hidden="1">#REF!</definedName>
    <definedName name="_RIV267bca7992684a369f79abd58d406562" hidden="1">#REF!</definedName>
    <definedName name="_RIV269f7022f2824573ab325d9dd20f9d8f" hidden="1">#REF!</definedName>
    <definedName name="_RIV26ae7532cd6c4cabb09f3b1d235f057e" hidden="1">#REF!</definedName>
    <definedName name="_RIV26c15f8cc2f94fac9faff8fb0d24fa50" hidden="1">#REF!</definedName>
    <definedName name="_RIV271352f1d4b44555b2d89061717e00af" hidden="1">#REF!</definedName>
    <definedName name="_RIV2718fe3d46584bc198d9ed9437794ccb" hidden="1">#REF!</definedName>
    <definedName name="_RIV272ba1b8fccc426b9f37c1ab8f502e42" hidden="1">#REF!</definedName>
    <definedName name="_RIV2783bdc072c44207a9c223d946690359" hidden="1">#REF!</definedName>
    <definedName name="_RIV279198288b014c63975a9e45445782d9" hidden="1">#REF!</definedName>
    <definedName name="_RIV27a9f3eaca8f463bafa98fd1300c17fa" hidden="1">#REF!</definedName>
    <definedName name="_RIV2885b23628fc46408ee64b2660556dec" hidden="1">#REF!</definedName>
    <definedName name="_RIV288d9dd2d5614217b526fdd64ad0535c" hidden="1">#REF!</definedName>
    <definedName name="_RIV289030f45eff42529cb644a1af628d0e" hidden="1">#REF!</definedName>
    <definedName name="_RIV29210fee36244328ba625d955a572d5d" hidden="1">#REF!</definedName>
    <definedName name="_RIV2949fc371b2a493cbaa3591345ace5d9" hidden="1">#REF!</definedName>
    <definedName name="_RIV2953e73d8c2d402390cad20d12eee824" hidden="1">#REF!</definedName>
    <definedName name="_RIV29b7579a1d6d4528aa229bbc7b232a45" hidden="1">#REF!</definedName>
    <definedName name="_RIV2aa969f8011740eb93f6bb5e416623fa" hidden="1">#REF!</definedName>
    <definedName name="_RIV2ab3f13666f649e3a1d193e39af2caa6" hidden="1">#REF!</definedName>
    <definedName name="_RIV2ace36b6ec014544b16273a2524a05d7" hidden="1">#REF!</definedName>
    <definedName name="_RIV2ad30816ce484e87b698af8dcad93a45" hidden="1">#REF!</definedName>
    <definedName name="_RIV2b2bd738cc0f483b8abf8ea8ae6f01d0" hidden="1">#REF!</definedName>
    <definedName name="_RIV2b577c7598df42fea476c7eefaa00540" hidden="1">#REF!</definedName>
    <definedName name="_RIV2b6d8505ab8046f489efa47377c0cc79" hidden="1">#REF!</definedName>
    <definedName name="_RIV2bfd2d61e88841deacb1d1a8f93ca9ec" hidden="1">#REF!</definedName>
    <definedName name="_RIV2c1c172f4e7842ed8240d44bffc1b2f5" hidden="1">#REF!</definedName>
    <definedName name="_RIV2ca36090bc834fccb8a450316d65f0d7" hidden="1">#REF!</definedName>
    <definedName name="_RIV2d2241c8f2514703b3c7744b71631d59" hidden="1">#REF!</definedName>
    <definedName name="_RIV2d420c44a16943dd8e8a739dd5cc4eee" hidden="1">#REF!</definedName>
    <definedName name="_RIV2dd9e075c3ec4b22be65b37aa0a25da6" hidden="1">#REF!</definedName>
    <definedName name="_RIV2e24f41815dd4e8589d1f7d2e1885d40" hidden="1">#REF!</definedName>
    <definedName name="_RIV2e6e4b67b3204a91a7f62688ad172f81" hidden="1">#REF!</definedName>
    <definedName name="_RIV2e72d41ca96240d3b2729a89e5828976" hidden="1">#REF!</definedName>
    <definedName name="_RIV2e800990907b476fad2e882c56646c1c" hidden="1">#REF!</definedName>
    <definedName name="_RIV2ea7da4dd7584c8fb59d6cf6d881d294" hidden="1">#REF!</definedName>
    <definedName name="_RIV2ec903737bc34ac5adc216f9b2eaf22f" hidden="1">#REF!</definedName>
    <definedName name="_RIV2f5245892126472d8bcab28990a250a0" hidden="1">#REF!</definedName>
    <definedName name="_RIV2f6dc7394f814c4d9bc0e38e10467e49" hidden="1">#REF!</definedName>
    <definedName name="_RIV2f8448ee3ea84c3cb3c52818834ad6cb" hidden="1">#REF!</definedName>
    <definedName name="_RIV2fcb04dca70b4fdba3093f86d9bb3f7b" hidden="1">#REF!</definedName>
    <definedName name="_RIV3003f9e1f48e406182f7dd5ca8f0ec2c" hidden="1">#REF!</definedName>
    <definedName name="_RIV30346ae2dfbb49b2bc742c513d8ecd5e" hidden="1">#REF!</definedName>
    <definedName name="_RIV30750e3d04c142899d2c0e147d2eec15" hidden="1">#REF!</definedName>
    <definedName name="_RIV30826c7579f3434fadb195bae0d09712" hidden="1">#REF!</definedName>
    <definedName name="_RIV308b283eeac447109a0de110f946819e" hidden="1">#REF!</definedName>
    <definedName name="_RIV30f9000e08cc43fca7240e8c2866b8fb" hidden="1">#REF!</definedName>
    <definedName name="_RIV312ca05beb4142c29efaf35706c36578" hidden="1">#REF!</definedName>
    <definedName name="_RIV31a72359a6054735900af9842a94b292" hidden="1">#REF!</definedName>
    <definedName name="_RIV31b26428acf045889da6b6d108ef5cbb" hidden="1">#REF!</definedName>
    <definedName name="_RIV320252d09f0647a9a895ebd3f08186aa" hidden="1">#REF!</definedName>
    <definedName name="_RIV32058c4b9add488993fd7683c540b57a" hidden="1">#REF!</definedName>
    <definedName name="_RIV3271f970bc1a457891484bace8b5667d" hidden="1">#REF!</definedName>
    <definedName name="_RIV329782186efd4723a7b90e89381ff810" hidden="1">#REF!</definedName>
    <definedName name="_RIV32dcfe880e71497c9d64fd8794ca64a2" hidden="1">#REF!</definedName>
    <definedName name="_RIV32e744b4ca4347b1a62b5c62a9174505" hidden="1">#REF!</definedName>
    <definedName name="_RIV32f5bd869b0d40e4bedb703f0775b336" hidden="1">#REF!</definedName>
    <definedName name="_RIV33f6b75a09a44d1aa55a381f8a05b07a" hidden="1">#REF!</definedName>
    <definedName name="_RIV345d3ce286004438b8dd8c7d10f4b127" hidden="1">#REF!</definedName>
    <definedName name="_RIV34dde69f61634d4f95d287adce8ce4d3" hidden="1">#REF!</definedName>
    <definedName name="_RIV356d947dbf8d4189b4b5b25dc39061e5" hidden="1">#REF!</definedName>
    <definedName name="_RIV3605ba582cf54e48b28a30d4fb3f51a3" hidden="1">#REF!</definedName>
    <definedName name="_RIV366741bcf9d04c599417e1dc22519777" hidden="1">#REF!</definedName>
    <definedName name="_RIV367834505786462d879ea70ad6ff2413" hidden="1">#REF!</definedName>
    <definedName name="_RIV36825db934d1457aa5ee80717ae8188b" hidden="1">#REF!</definedName>
    <definedName name="_RIV369199aac93f4557a60d13f6d628761e" hidden="1">#REF!</definedName>
    <definedName name="_RIV3698c5b3ec61433b87c678c8768879f1" hidden="1">#REF!</definedName>
    <definedName name="_RIV36c9563578b94f31bff851b7d1bee7c2" hidden="1">#REF!</definedName>
    <definedName name="_RIV3746a9079f3d46bc9ae1f7d56b6cf81e" hidden="1">#REF!</definedName>
    <definedName name="_RIV374ffacda7f940d0b1356196254f1e93" hidden="1">#REF!</definedName>
    <definedName name="_RIV378ac190161d4017ab1c908652933c09" hidden="1">#REF!</definedName>
    <definedName name="_RIV378c68f2c1e6401abf43d58c46bbdc23" hidden="1">#REF!</definedName>
    <definedName name="_RIV38312f53721c4baf8ca77c8af9abf2bf" hidden="1">#REF!</definedName>
    <definedName name="_RIV38383b49326948598095252219db9dd8" hidden="1">#REF!</definedName>
    <definedName name="_RIV38992c7187224507bf5d42c33392a331" hidden="1">#REF!</definedName>
    <definedName name="_RIV389ae4c181d14b54aa10fc04b2104913" hidden="1">#REF!</definedName>
    <definedName name="_RIV38bf2dfa46074c9b9f924a651a6cfb9e" hidden="1">#REF!</definedName>
    <definedName name="_RIV38f2eb93c5f942aa86380fc75df1cdac" hidden="1">#REF!</definedName>
    <definedName name="_RIV3957bf1f434645698400efd40662a3ab" hidden="1">#REF!</definedName>
    <definedName name="_RIV395d3f41c0a04cb5a9e66df19720b976" hidden="1">#REF!</definedName>
    <definedName name="_RIV3974ab6160a84655ae086240ad314801" hidden="1">#REF!</definedName>
    <definedName name="_RIV39766edf41d64118b6ff0b4c2122e475" hidden="1">#REF!</definedName>
    <definedName name="_RIV3a56cd70ac9c4c788ce29850b80b3cbf" hidden="1">#REF!</definedName>
    <definedName name="_RIV3a5de09cef2b4b6aa8d6284acd2b4fcd" hidden="1">#REF!</definedName>
    <definedName name="_RIV3a5f1b185e5a4c198654899a131182d1" hidden="1">#REF!</definedName>
    <definedName name="_RIV3ad46e347b5a4a7990f9d20085ed3193" hidden="1">#REF!</definedName>
    <definedName name="_RIV3b498b3314e847b6bc510fe2e744f501" hidden="1">#REF!</definedName>
    <definedName name="_RIV3b56ac686a8f4578b841028ee942b5e4" hidden="1">#REF!</definedName>
    <definedName name="_RIV3b6260c9f6354e7a81f74c772d048b9b" hidden="1">#REF!</definedName>
    <definedName name="_RIV3c120ae902b34ddaa2b53d18418ea13c" hidden="1">#REF!</definedName>
    <definedName name="_RIV3c46a7eee3ad48f5a76bdb1f36f7b3d4" hidden="1">#REF!</definedName>
    <definedName name="_RIV3cbd6589fe794c1fa09f9c1ab406b088" hidden="1">#REF!</definedName>
    <definedName name="_RIV3cfed97f09e5452e906a6f220fab13e8" hidden="1">#REF!</definedName>
    <definedName name="_RIV3d2638ff5bd64f2ea1f60cb9921f21cb" hidden="1">#REF!</definedName>
    <definedName name="_RIV3d2b44dcc0ae420995a7ca21158a44b7" hidden="1">#REF!</definedName>
    <definedName name="_RIV3db81c18d328456881546ff1e15067ff" hidden="1">#REF!</definedName>
    <definedName name="_RIV3e00674b501d4bf5b9a07549c072d9d0" hidden="1">#REF!</definedName>
    <definedName name="_RIV3e40c95ffc5847d0a61dadeb589f36e1" hidden="1">#REF!</definedName>
    <definedName name="_RIV3e4bf3d37394497fb86f0f77be38c8f6" hidden="1">#REF!</definedName>
    <definedName name="_RIV3ec3604976f24591961e8a6bdf6879f8" hidden="1">#REF!</definedName>
    <definedName name="_RIV3ed4cc1d64d341bc9f6bb2ec74e5ebad" hidden="1">#REF!</definedName>
    <definedName name="_RIV3ee28935e105473f84b0d4dc070d62c7" hidden="1">#REF!</definedName>
    <definedName name="_RIV3ee512754620464ca3369dd64cd23a27" hidden="1">#REF!</definedName>
    <definedName name="_RIV3ee53310e3604a0abeec3cb20ec1ba20" hidden="1">#REF!</definedName>
    <definedName name="_RIV3f12483bb1e94b16a265ff40bc94e566" hidden="1">#REF!</definedName>
    <definedName name="_RIV3fb3b45bb83145278f963d944c88fe10" hidden="1">#REF!</definedName>
    <definedName name="_RIV3fc78d292b56499f9c949a5e8aa36c0e" hidden="1">#REF!</definedName>
    <definedName name="_RIV3fd09def2dff40339b98bb11e3199bf7" hidden="1">#REF!</definedName>
    <definedName name="_RIV400cf2aa50184bb49298f2993c1f3f2d" hidden="1">#REF!</definedName>
    <definedName name="_RIV40100a5e14b245158159f50abb8be715" hidden="1">#REF!</definedName>
    <definedName name="_RIV4158560763fa4acd85ed310e6a6d537c" hidden="1">#REF!</definedName>
    <definedName name="_RIV416ec32c924c45188e73c5a1b6dc5c68" hidden="1">#REF!</definedName>
    <definedName name="_RIV4186686b3cac45b281649c8279b3eb2b" hidden="1">#REF!</definedName>
    <definedName name="_RIV4198b1b0af3a43b183a4b9505497faf9" hidden="1">#REF!</definedName>
    <definedName name="_RIV423ee6d3f2ee4c2d8aededdeb3313f8e" hidden="1">#REF!</definedName>
    <definedName name="_RIV42980219a55642ce95bf5ee383c4b1c9" hidden="1">#REF!</definedName>
    <definedName name="_RIV42a63a033cc14a819834a30caa4316f8" hidden="1">#REF!</definedName>
    <definedName name="_RIV42db16193ca1424ab3f0b2a907e56c9f" hidden="1">#REF!</definedName>
    <definedName name="_RIV4309a4ffcb874d49bb85ead99a9535cd" hidden="1">#REF!</definedName>
    <definedName name="_RIV432117b54d204e039dfa06f6252da558" hidden="1">#REF!</definedName>
    <definedName name="_RIV437f35d8b95a4d71a6b351f4700d5161" hidden="1">#REF!</definedName>
    <definedName name="_RIV43c2e5315125473cbe13fb78caf404bd" hidden="1">#REF!</definedName>
    <definedName name="_RIV440f8a45d2ab4321b86179c71a30e70d" hidden="1">#REF!</definedName>
    <definedName name="_RIV44c59fe14c11433d8a2d3df3218bf3ea" hidden="1">#REF!</definedName>
    <definedName name="_RIV44e2cbeb24d544a8b5bbe1d685fa83da" hidden="1">#REF!</definedName>
    <definedName name="_RIV45289a2ae84046b88788c73eb0fb9879" hidden="1">#REF!</definedName>
    <definedName name="_RIV45781d4e1e394a039e58e48de2713975" hidden="1">#REF!</definedName>
    <definedName name="_RIV458aa7fa70794c5cb08607f9dc5183c6" hidden="1">#REF!</definedName>
    <definedName name="_RIV464ef1ff278b4952beeec8fad09b58a5" hidden="1">#REF!</definedName>
    <definedName name="_RIV464fc789d5e5405c8e25a4319ded291c" hidden="1">#REF!</definedName>
    <definedName name="_RIV466a29ba2a0c4775a09e96cc55ea3eca" hidden="1">#REF!</definedName>
    <definedName name="_RIV4748162f04e24afdbc4c4662e5af586a" hidden="1">#REF!</definedName>
    <definedName name="_RIV474d4de8914a4f118ec30b9a103bc678" hidden="1">#REF!</definedName>
    <definedName name="_RIV47861ea257254d2886dc764297cb91d1" hidden="1">#REF!</definedName>
    <definedName name="_RIV47faad9f45fa4a3d8f8e64f4eaf93ec3" hidden="1">#REF!</definedName>
    <definedName name="_RIV4860ab4f70174ac186017d3ad3137432" hidden="1">#REF!</definedName>
    <definedName name="_RIV489ec1eef63246a5a507688a10fe1ff4" hidden="1">#REF!</definedName>
    <definedName name="_RIV4907eda6ec7144fcb6632601fe19e41d" hidden="1">#REF!</definedName>
    <definedName name="_RIV4991f8a37e2c4fd2bdeffeda44710d09" hidden="1">#REF!</definedName>
    <definedName name="_RIV4a1532053cac40d891a5fc5de556a78f" hidden="1">#REF!</definedName>
    <definedName name="_RIV4a17acb155bb4950971ce6efae7818cf" hidden="1">#REF!</definedName>
    <definedName name="_RIV4a6e9697a3784e5a827fed5c47a82a5d" hidden="1">#REF!</definedName>
    <definedName name="_RIV4a98cb3f52d94c29b6a6dc2f44ff56bd" hidden="1">#REF!</definedName>
    <definedName name="_RIV4ac14f3cf05240248a8021120043ce08" hidden="1">#REF!</definedName>
    <definedName name="_RIV4c138e7dc528497695844d274af3f49b" hidden="1">#REF!</definedName>
    <definedName name="_RIV4c1b237cd0f643338657d71f24fed26d" hidden="1">#REF!</definedName>
    <definedName name="_RIV4c39ed6e42e549e9a927fa0b0df3ad4b" hidden="1">#REF!</definedName>
    <definedName name="_RIV4c626390f172429da6d4f9f5b76c5330" hidden="1">#REF!</definedName>
    <definedName name="_RIV4cb97a0a462d457f89dc46883792d1c0" hidden="1">#REF!</definedName>
    <definedName name="_RIV4d26941733484be297b2548ee87089f8" hidden="1">#REF!</definedName>
    <definedName name="_RIV4d664286a4374ab396443d823b8f3a32" hidden="1">#REF!</definedName>
    <definedName name="_RIV4ef7f6c2acce4599a975f708810b9449" hidden="1">#REF!</definedName>
    <definedName name="_RIV4ef965db1a9344ea841e33aa43e2595a" hidden="1">#REF!</definedName>
    <definedName name="_RIV4f49f6597972463e9918bdf1df9618db" hidden="1">#REF!</definedName>
    <definedName name="_RIV4f56f0a463e64b37a7eccb4a9096c657" hidden="1">#REF!</definedName>
    <definedName name="_RIV4fa393c320634623b8beba3169cbfddb" hidden="1">#REF!</definedName>
    <definedName name="_RIV501339db665e4064bd60414299dfb9a6" hidden="1">#REF!</definedName>
    <definedName name="_RIV50bceea8eb5a429d9a9c88473da34a77" hidden="1">#REF!</definedName>
    <definedName name="_RIV50e37d813e244ecd8db3bdeed19590d9" hidden="1">#REF!</definedName>
    <definedName name="_RIV5108a7c105d040e08737ebf3c23c67bd" hidden="1">#REF!</definedName>
    <definedName name="_RIV51a98d8876f7429eb74bb68f7bad87e5" hidden="1">#REF!</definedName>
    <definedName name="_RIV51bce1ddd8d4479882a4b34fbc387332" hidden="1">#REF!</definedName>
    <definedName name="_RIV53a18554472d4707a8b6ae200a7a5021" hidden="1">#REF!</definedName>
    <definedName name="_RIV53b7c60ae6c34b918e9bc976b27cbd32" hidden="1">#REF!</definedName>
    <definedName name="_RIV53fdb7145f624772a51c4575248fa7e8" hidden="1">#REF!</definedName>
    <definedName name="_RIV54453b971b1140fba50f3e453300ae3e" hidden="1">#REF!</definedName>
    <definedName name="_RIV54e1f4f517934f819df1b992cca8ec36" hidden="1">#REF!</definedName>
    <definedName name="_RIV5501ee9502d04e14bc1a752d524252ad" hidden="1">#REF!</definedName>
    <definedName name="_RIV55147dcbd10b494c802e51287c73f2b7" hidden="1">#REF!</definedName>
    <definedName name="_RIV5561aba815e243039cb4de4658a4765a" hidden="1">#REF!</definedName>
    <definedName name="_RIV557b977c2d684735a1b0acf918650ad8" hidden="1">#REF!</definedName>
    <definedName name="_RIV5598048163704f71a5e7c2cf37cc56ef" hidden="1">#REF!</definedName>
    <definedName name="_RIV55e210a118ba4d0db9fdcc5ddfe5e5fd" hidden="1">#REF!</definedName>
    <definedName name="_RIV55f78ef68da141858b47f66faf12eb8f" hidden="1">#REF!</definedName>
    <definedName name="_RIV56aeeaa763a04804adddc2f641a0caf8" hidden="1">#REF!</definedName>
    <definedName name="_RIV571642cd3ef74c1ab5e798e51c1ec55c" hidden="1">#REF!</definedName>
    <definedName name="_RIV578a4df375464f9ea8809bbaf177f6e3" hidden="1">#REF!</definedName>
    <definedName name="_RIV57d4143b9d1247549fc27c56a31fd209" hidden="1">#REF!</definedName>
    <definedName name="_RIV580651f9e56c452097a72b2581aca117" hidden="1">#REF!</definedName>
    <definedName name="_RIV5860db19236b4e648c656de9ca1b0eb4" hidden="1">#REF!</definedName>
    <definedName name="_RIV589a195bc48b47ab905540eacbd0427a" hidden="1">#REF!</definedName>
    <definedName name="_RIV58af3b9092ac4756b44fe9da90420103" hidden="1">#REF!</definedName>
    <definedName name="_RIV58cbea2597f543d7a40aff4647ecedd3" hidden="1">#REF!</definedName>
    <definedName name="_RIV58dfe00a69784911bc2cf05f0cf8bc8c" hidden="1">#REF!</definedName>
    <definedName name="_RIV5979b02521d04e98a8676ca43f7559c5" hidden="1">#REF!</definedName>
    <definedName name="_RIV59dde87445894e05921a8cc3be0df46a" hidden="1">#REF!</definedName>
    <definedName name="_RIV59f83fb1c5cf40439b7a34c8be66222d" hidden="1">#REF!</definedName>
    <definedName name="_RIV5a2486b5fc3643dd995aab175b990e9a" hidden="1">#REF!</definedName>
    <definedName name="_RIV5a30b5108f5f400fae8febb25dd2e862" hidden="1">#REF!</definedName>
    <definedName name="_RIV5a66dafb16ff42889d9d8c746ef5ceee" hidden="1">#REF!</definedName>
    <definedName name="_RIV5a923e7a061c485eb6e455ff0cabdc99" hidden="1">#REF!</definedName>
    <definedName name="_RIV5ac1c29a79a9460da38944eab7310870" hidden="1">#REF!</definedName>
    <definedName name="_RIV5bbcd16a8cb64d398de279422bbb6b0f" hidden="1">#REF!</definedName>
    <definedName name="_RIV5c156bc93ffd4512a841797cec173108" hidden="1">#REF!</definedName>
    <definedName name="_RIV5c8452249d6344b7b96cac277a7db89b" hidden="1">#REF!</definedName>
    <definedName name="_RIV5c954e11240a4a84b453ddf2d53125b4" hidden="1">#REF!</definedName>
    <definedName name="_RIV5ca18776fca64c43b9d7a4b5877f8bff" hidden="1">#REF!</definedName>
    <definedName name="_RIV5d64d6bc2fa04a508d2256422bf49d7e" hidden="1">#REF!</definedName>
    <definedName name="_RIV5d6aa8185a0f441d95f7be3abd3fa011" hidden="1">#REF!</definedName>
    <definedName name="_RIV5d8ba644f9794c72a624040e1d4d3275" hidden="1">#REF!</definedName>
    <definedName name="_RIV5da97966307f44da933e2f5242dc6777" hidden="1">#REF!</definedName>
    <definedName name="_RIV5e1376e0860d4e448305a82c53d02c91" hidden="1">#REF!</definedName>
    <definedName name="_RIV5e21b8202c1c41dd9877c01e2890305a" hidden="1">#REF!</definedName>
    <definedName name="_RIV5e8290fe5d1e416eb82db4615fa64ce2" hidden="1">#REF!</definedName>
    <definedName name="_RIV5ec5a3b2685641a899bee15d8e6c35c1" hidden="1">#REF!</definedName>
    <definedName name="_RIV5eeb317f55324d5db4b68dc1a4bbfc73" hidden="1">#REF!</definedName>
    <definedName name="_RIV5f08d77d003b41f3926509a9222e526a" hidden="1">#REF!</definedName>
    <definedName name="_RIV5f1e02593afd4b5881055c51dc943ace" hidden="1">#REF!</definedName>
    <definedName name="_RIV5f48084fca7d45ba97a864bbfb6ac316" hidden="1">#REF!</definedName>
    <definedName name="_RIV5fa213a9dda147f0b8622cbceb6c4785" hidden="1">#REF!</definedName>
    <definedName name="_RIV5fce6f2230054763a27bd891bb210dea" hidden="1">#REF!</definedName>
    <definedName name="_RIV604f332df13f49fab8a4a080e9c9ab4c" hidden="1">#REF!</definedName>
    <definedName name="_RIV605447d0b7e141c4b3e836443b8dcce1" hidden="1">#REF!</definedName>
    <definedName name="_RIV605b0ee0ce6140f4946ef8b525e6eba1" hidden="1">#REF!</definedName>
    <definedName name="_RIV606dda6c5a584dedbdebe4fa70514ed5" hidden="1">#REF!</definedName>
    <definedName name="_RIV607a36651542427694ae57b2c3e19ebe" hidden="1">#REF!</definedName>
    <definedName name="_RIV6086bab763824fdab4808fbef61cfd81" hidden="1">#REF!</definedName>
    <definedName name="_RIV61736d18468748ae9bf61d56c8cb47cc" hidden="1">#REF!</definedName>
    <definedName name="_RIV622800ffda244d199dce7c10d312153d" hidden="1">#REF!</definedName>
    <definedName name="_RIV6255cb0eca0f4e4fb6415bdc0d0edbf9" hidden="1">#REF!</definedName>
    <definedName name="_RIV62fca579b33444dcb0395e617c3f3352" hidden="1">#REF!</definedName>
    <definedName name="_RIV631ebd01e84d46cfa716e6b87896aede" hidden="1">#REF!</definedName>
    <definedName name="_RIV63b586bd75904af59df3f0aa08195606" hidden="1">#REF!</definedName>
    <definedName name="_RIV6407b2bd393347e68f136274d11335c7" hidden="1">#REF!</definedName>
    <definedName name="_RIV64781cf5b2d34038b3765fc4bfdb5686" hidden="1">#REF!</definedName>
    <definedName name="_RIV6570d9b0fc0a45a28774348cf673390e" hidden="1">#REF!</definedName>
    <definedName name="_RIV6585b81fbbb2425dae2c161ef67aeebf" hidden="1">#REF!</definedName>
    <definedName name="_RIV6596a5862dfd43c0b029340e40da92b5" hidden="1">#REF!</definedName>
    <definedName name="_RIV65e3bef6665c4bef86f76a510ad43bff" hidden="1">#REF!</definedName>
    <definedName name="_RIV661f7b39070643869ce0ff349c6432e5" hidden="1">#REF!</definedName>
    <definedName name="_RIV66828ad90875460282e66a06b9bd2d6f" hidden="1">#REF!</definedName>
    <definedName name="_RIV66d9d5dad05c4f06b3c110d4c91bf1c7" hidden="1">#REF!</definedName>
    <definedName name="_RIV66ffd26259864b5793a9734d8f4239ff" hidden="1">#REF!</definedName>
    <definedName name="_RIV673fd2b7a94b46ed9497dd7ec88f1946" hidden="1">#REF!</definedName>
    <definedName name="_RIV6750ca5183b34002b6a9db8fecd194df" hidden="1">#REF!</definedName>
    <definedName name="_RIV6770f77ce4b64d89891c20b4abd6d7a4" hidden="1">#REF!</definedName>
    <definedName name="_RIV67b6c461bb324a088cbeec148b673d63" hidden="1">#REF!</definedName>
    <definedName name="_RIV67c9f5652d7d40a18d8910f75a04097a" hidden="1">#REF!</definedName>
    <definedName name="_RIV67f68a93c30b49dea2dd6e0218c9fc15" hidden="1">#REF!</definedName>
    <definedName name="_RIV68205ebacb5942e8b9b5963f7a411caf" hidden="1">#REF!</definedName>
    <definedName name="_RIV684577a8b55b419aaa7a3df77fb5bb17" hidden="1">#REF!</definedName>
    <definedName name="_RIV689e1c323e63427c8e13d6dcecaac045" hidden="1">#REF!</definedName>
    <definedName name="_RIV68a92e7a898d40ec909cabbccc94c266" hidden="1">#REF!</definedName>
    <definedName name="_RIV68d4a44dcb8347e3bf79238b006f3d5e" hidden="1">#REF!</definedName>
    <definedName name="_RIV690b57b057bf43edb110eb8cffcec05c" hidden="1">#REF!</definedName>
    <definedName name="_RIV690e51d79ad940da81c2c97c474e1b8e" hidden="1">#REF!</definedName>
    <definedName name="_RIV693adbb15a1c4c12af9aedee0113cc63" hidden="1">#REF!</definedName>
    <definedName name="_RIV6941d825c0af4cef9f16f946d3b1d490" hidden="1">#REF!</definedName>
    <definedName name="_RIV6953b671fdaa4f1ebbf02af8e7a65d95" hidden="1">#REF!</definedName>
    <definedName name="_RIV6a4892ab0649460a9c5a0081eebf62e8" hidden="1">#REF!</definedName>
    <definedName name="_RIV6a5bc8d45e08499c91b28def692a064d" hidden="1">#REF!</definedName>
    <definedName name="_RIV6ae3247a76af411ca2d20573ccdaed44" hidden="1">#REF!</definedName>
    <definedName name="_RIV6ae3849c716045be8f8f9552a521d2cc" hidden="1">#REF!</definedName>
    <definedName name="_RIV6afa9b1901d447aa91df8eec3ef3d0cf" hidden="1">#REF!</definedName>
    <definedName name="_RIV6b33f1f944c54c9badba4858d3d074b0" hidden="1">#REF!</definedName>
    <definedName name="_RIV6b871f2823e1430bb55f11f95a2ac670" hidden="1">#REF!</definedName>
    <definedName name="_RIV6b94990a86e54088b72bcd45d7f7b9d6" hidden="1">#REF!</definedName>
    <definedName name="_RIV6beaa59362be4407ad9a54f527e0e350" hidden="1">#REF!</definedName>
    <definedName name="_RIV6ca50a8e61a3402ca2415473e378a4e2" hidden="1">#REF!</definedName>
    <definedName name="_RIV6ce21385ca674cd2a70d7b05f5086c33" hidden="1">#REF!</definedName>
    <definedName name="_RIV6d59ff8c50c64973a429f2cc831c93b3" hidden="1">#REF!</definedName>
    <definedName name="_RIV6d9cbb00f1ae403fafb76df42308c7a1" hidden="1">#REF!</definedName>
    <definedName name="_RIV6e02e089e538456eac0a899030c0e884" hidden="1">#REF!</definedName>
    <definedName name="_RIV6e1399906d284ef9985069e3749b85e2" hidden="1">#REF!</definedName>
    <definedName name="_RIV6e71d3fd21954ff5842889d2e7568757" hidden="1">#REF!</definedName>
    <definedName name="_RIV6ec2e73a052d49fbac95aaf1b501d2a6" hidden="1">#REF!</definedName>
    <definedName name="_RIV6f1a18d9479f4298a1555dd306bc9c72" hidden="1">#REF!</definedName>
    <definedName name="_RIV6f3805e0543f4ac783ba40bd861f0fce" hidden="1">#REF!</definedName>
    <definedName name="_RIV6f94c0ea156d4265baeb9a0155a55391" hidden="1">#REF!</definedName>
    <definedName name="_RIV6f9ec3f85f364975bb9862f76e4af213" hidden="1">#REF!</definedName>
    <definedName name="_RIV702def93c5bb451482445f86a832d309" hidden="1">#REF!</definedName>
    <definedName name="_RIV71015396a77c447ebee83b691ddba95b" hidden="1">#REF!</definedName>
    <definedName name="_RIV710ee8a25b7446f081fe03c43e9673d6" hidden="1">#REF!</definedName>
    <definedName name="_RIV71642177db464ac4ba23190200822364" hidden="1">#REF!</definedName>
    <definedName name="_RIV71bf91c9783a457c9b90e52222ac0b29" hidden="1">#REF!</definedName>
    <definedName name="_RIV71e35d189adc4629948d9d8fb032b97b" hidden="1">#REF!</definedName>
    <definedName name="_RIV721680c5a9264e8a9cacaa0be3328b6b" hidden="1">#REF!</definedName>
    <definedName name="_RIV72a5ee9f0fbf4c39bee41b54306df301" hidden="1">#REF!</definedName>
    <definedName name="_RIV72de02366096472dbbbe1bc51264e4c5" hidden="1">#REF!</definedName>
    <definedName name="_RIV73236c5a445641029c4f315383c94ad3" hidden="1">#REF!</definedName>
    <definedName name="_RIV732ad336693146a98d8486cac9ae9a94" hidden="1">#REF!</definedName>
    <definedName name="_RIV73455e505b9147789144715ace8b5059" hidden="1">#REF!</definedName>
    <definedName name="_RIV737676d070e844ebb764d2ab126b2cda" hidden="1">#REF!</definedName>
    <definedName name="_RIV739a82070ebf4ebca696a3718a733881" hidden="1">#REF!</definedName>
    <definedName name="_RIV73aa725bb12941d3b5957c62dadd18d7" hidden="1">#REF!</definedName>
    <definedName name="_RIV74c25b8197194ffda321d58b963f12fa" hidden="1">#REF!</definedName>
    <definedName name="_RIV74e735f2f171419d959722fdb93877df" hidden="1">#REF!</definedName>
    <definedName name="_RIV75d130f7694349ab801fb71c54073a8c" hidden="1">#REF!</definedName>
    <definedName name="_RIV7612b03b51d94786bd5bf472db725d20" hidden="1">#REF!</definedName>
    <definedName name="_RIV761e5f91de0c47439436cb9107479b9d" hidden="1">#REF!</definedName>
    <definedName name="_RIV76371eaf320746829160e9f29cb367cd" hidden="1">#REF!</definedName>
    <definedName name="_RIV773c33fdc71f4c2db2847891f6a981f7" hidden="1">#REF!</definedName>
    <definedName name="_RIV7773f14513c8465ba31de80ccf0cd8b9" hidden="1">#REF!</definedName>
    <definedName name="_RIV77801d5ddda3489580a777d5b0bf517b" hidden="1">#REF!</definedName>
    <definedName name="_RIV7792f172d7ca4679b3fec95800b875c2" hidden="1">#REF!</definedName>
    <definedName name="_RIV78015fb2643c4202865d271967a27a53" hidden="1">#REF!</definedName>
    <definedName name="_RIV7820162cb56e41969b7b996db5e82e50" hidden="1">#REF!</definedName>
    <definedName name="_RIV7945986d76a9450f8116711baa420b01" hidden="1">#REF!</definedName>
    <definedName name="_RIV795274e5fb804f6caaffb3dbbeb3f2da" hidden="1">#REF!</definedName>
    <definedName name="_RIV798689c1e9b641b1bf4fa42efae32b20" hidden="1">#REF!</definedName>
    <definedName name="_RIV799d510e0d3044e59d6b70be850646ea" hidden="1">#REF!</definedName>
    <definedName name="_RIV79dddd67d0bb41ac8e2b4a3dc7ed342a" hidden="1">#REF!</definedName>
    <definedName name="_RIV79df077971b74860be96be0b6a7d49bd" hidden="1">#REF!</definedName>
    <definedName name="_RIV79ffacb951474ea7ac1ed00b7f023be3" hidden="1">#REF!</definedName>
    <definedName name="_RIV7a085e74f2844a69aa3c56a4b7cf191d" hidden="1">#REF!</definedName>
    <definedName name="_RIV7a3444f318de4d4e85eeabe8b8e1544a" hidden="1">#REF!</definedName>
    <definedName name="_RIV7ac35e0410a6436b988f0f8a4a85d0d6" hidden="1">#REF!</definedName>
    <definedName name="_RIV7afb03fed20045869524f6edfe3f4b3b" hidden="1">#REF!</definedName>
    <definedName name="_RIV7cb30604513d47328763230ec386d9f1" hidden="1">#REF!</definedName>
    <definedName name="_RIV7cb80c357dce4d59b2825fdbd78ba09c" hidden="1">#REF!</definedName>
    <definedName name="_RIV7cf3e57ecc5f4a4486438cb206ecc850" hidden="1">#REF!</definedName>
    <definedName name="_RIV7d6e3f3bc1c34a31a5a36cbcfd0d23fd" hidden="1">#REF!</definedName>
    <definedName name="_RIV7dde8abe8aad480f93fa7a7aaac94f1e" hidden="1">#REF!</definedName>
    <definedName name="_RIV7df520a7fc5b4fe4a5a214e4b41596ca" hidden="1">#REF!</definedName>
    <definedName name="_RIV7e4f246a53c34a1a93d6e5f2b44738fc" hidden="1">#REF!</definedName>
    <definedName name="_RIV7e7636466a3942ee92091e687d16da45" hidden="1">#REF!</definedName>
    <definedName name="_RIV7ea8a8d4779146c7b1ccc89b1a7fcbf8" hidden="1">#REF!</definedName>
    <definedName name="_RIV7f1215dcff4b43da944ca1b22c5ca48c" hidden="1">#REF!</definedName>
    <definedName name="_RIV7f1357b58770438a8593bf2cc9c68506" hidden="1">#REF!</definedName>
    <definedName name="_RIV7f78b7339d17486493ebb87d18f97cb7" hidden="1">#REF!</definedName>
    <definedName name="_RIV8053fb9451834476b61e230532b3325a" hidden="1">#REF!</definedName>
    <definedName name="_RIV80ef2173e2a8440fb826a6d02225705d" hidden="1">#REF!</definedName>
    <definedName name="_RIV814a67d393f84f20a66aebe93b70a8c3" hidden="1">#REF!</definedName>
    <definedName name="_RIV816912401bb04c8780c8b9ca99268e45" hidden="1">#REF!</definedName>
    <definedName name="_RIV81da0be3e3134b68b4af747168199b96" hidden="1">#REF!</definedName>
    <definedName name="_RIV81dcf2a397714e4eb21ea4f018f20037" hidden="1">#REF!</definedName>
    <definedName name="_RIV8222d88ebc924193bdac293d41e1861d" hidden="1">#REF!</definedName>
    <definedName name="_RIV823378f0b27347779455c0e5c46b39f9" hidden="1">#REF!</definedName>
    <definedName name="_RIV8260e10925af4378a83c18204dc81e58" hidden="1">#REF!</definedName>
    <definedName name="_RIV8287650935564cd59aaca13a9828cb69" hidden="1">#REF!</definedName>
    <definedName name="_RIV82aa5c4ffbbd4369a7efbbbbefbf5479" hidden="1">#REF!</definedName>
    <definedName name="_RIV82b75fdce17a461d806eb35c03f7a6c0" hidden="1">#REF!</definedName>
    <definedName name="_RIV82e061c860934333be0adcf28c267fd5" hidden="1">#REF!</definedName>
    <definedName name="_RIV84171ec59eae421c9d04ed3d9a340ea3" hidden="1">#REF!</definedName>
    <definedName name="_RIV843fc64d15cd442db92d120c03066bf5" hidden="1">#REF!</definedName>
    <definedName name="_RIV845b0276287f432cb3b361e8b11d085b" hidden="1">#REF!</definedName>
    <definedName name="_RIV8473df37079c406788f156500114c71a" hidden="1">#REF!</definedName>
    <definedName name="_RIV857e4162f7864ce593556a9d3bc34ce4" hidden="1">#REF!</definedName>
    <definedName name="_RIV85b14f5171014e7193678d4fdfc16191" hidden="1">#REF!</definedName>
    <definedName name="_RIV85e8808304be40d89cc1f895cd9fd6fa" hidden="1">#REF!</definedName>
    <definedName name="_RIV85ffd731b8ac4d5985390c932967956a" hidden="1">#REF!</definedName>
    <definedName name="_RIV86438ac1f6d44ec0b20ff3e955396ede" hidden="1">#REF!</definedName>
    <definedName name="_RIV86ec0fa3ac044e7397661c052bbd01a8" hidden="1">#REF!</definedName>
    <definedName name="_RIV8706e3e7c1c642ac9d4ce6a823f57f3f" hidden="1">#REF!</definedName>
    <definedName name="_RIV871522753d6a4cc6a112dc896b3a1990" hidden="1">#REF!</definedName>
    <definedName name="_RIV871ec0ba348d4e95ad2f380ac1159a9d" hidden="1">#REF!</definedName>
    <definedName name="_RIV8760654cae6d484dab4a48813fe8f80b" hidden="1">#REF!</definedName>
    <definedName name="_RIV8768471c05ed49ef8fbc3860687bd3bf" hidden="1">#REF!</definedName>
    <definedName name="_RIV87a40192ccbf4524a1ca5dee0365d72c" hidden="1">#REF!</definedName>
    <definedName name="_RIV87f101f27c1b4cffba4d42fbbecfc9b8" hidden="1">#REF!</definedName>
    <definedName name="_RIV880b5a34f08d4620bdade9d69756d536" hidden="1">#REF!</definedName>
    <definedName name="_RIV885443e1871b4079a2888b4727995393" hidden="1">#REF!</definedName>
    <definedName name="_RIV889ad5bfa7d24a288a45f4f2b2d8e0ed" hidden="1">#REF!</definedName>
    <definedName name="_RIV88a1663fd25f4c54bfdf09ddef0abd94" hidden="1">#REF!</definedName>
    <definedName name="_RIV88c76d534d8e4320b3c449efd49d718d" hidden="1">#REF!</definedName>
    <definedName name="_RIV88fdf0951b8649a48dc641e79ab9d846" hidden="1">#REF!</definedName>
    <definedName name="_RIV89f15048c9e543b19ec6c009778d61fe" hidden="1">#REF!</definedName>
    <definedName name="_RIV89fecd2008f842079a85ac402bca3505" hidden="1">#REF!</definedName>
    <definedName name="_RIV8a473df3ecab47c49bac424bf904059f" hidden="1">#REF!</definedName>
    <definedName name="_RIV8a605d4c4f904b1ba8fb3ca1085f4735" hidden="1">#REF!</definedName>
    <definedName name="_RIV8a629a1d6deb43868717c0e1da9aa066" hidden="1">#REF!</definedName>
    <definedName name="_RIV8a6efc1ec62a4130a476a78d54e6a5a9" hidden="1">#REF!</definedName>
    <definedName name="_RIV8ad4fb94b662430c8e84c41440d62d79" hidden="1">#REF!</definedName>
    <definedName name="_RIV8ba393cacb294f5ca17abf73065e8bf0" hidden="1">#REF!</definedName>
    <definedName name="_RIV8bb0878db60d4c8d97b1b975a00276a5" hidden="1">#REF!</definedName>
    <definedName name="_RIV8bdc197c52414a31839209eb3f64aeff" hidden="1">#REF!</definedName>
    <definedName name="_RIV8c6ad84f789b4c68a929652822f5057e" hidden="1">#REF!</definedName>
    <definedName name="_RIV8d70db861cb344c6a8c784e66c105ee4" hidden="1">#REF!</definedName>
    <definedName name="_RIV8d97fa1c16104feea6145ac758f8f428" hidden="1">#REF!</definedName>
    <definedName name="_RIV8da67ea24dc44e10901341b5cad7e138" hidden="1">#REF!</definedName>
    <definedName name="_RIV8db23caf529045d6923999a01bd3775f" hidden="1">#REF!</definedName>
    <definedName name="_RIV8dfc159f61a8470296807f2dcbc1a234" hidden="1">#REF!</definedName>
    <definedName name="_RIV8e23ec955069433ba61d881ff2dffb3f" hidden="1">#REF!</definedName>
    <definedName name="_RIV8e9063e5d7174ff89fdca23e87d6074d" hidden="1">#REF!</definedName>
    <definedName name="_RIV8ebda52cd5904204bb7bb4ba969879bb" hidden="1">#REF!</definedName>
    <definedName name="_RIV8ef0d8085604482d92e0d5ca005f0785" hidden="1">#REF!</definedName>
    <definedName name="_RIV8f02aa22e8dd4212a33568c72f21d856" hidden="1">#REF!</definedName>
    <definedName name="_RIV8f2501451a294ab492c858392225b83a" hidden="1">#REF!</definedName>
    <definedName name="_RIV8f3d713673bd49419d00cd54a6cf4b60" hidden="1">#REF!</definedName>
    <definedName name="_RIV8f45c81840024464b4786f77ada4fa2d" hidden="1">#REF!</definedName>
    <definedName name="_RIV8f488dadecbf4303adb14aa116f58f52" hidden="1">#REF!</definedName>
    <definedName name="_RIV8f5f867cdf674f31b73daa70e738046c" hidden="1">#REF!</definedName>
    <definedName name="_RIV8f6a50619f9346f58b516c0335587be6" hidden="1">#REF!</definedName>
    <definedName name="_RIV8f7b8b03915b4d7490606cf68c945da7" hidden="1">#REF!</definedName>
    <definedName name="_RIV8f81c3f0042a4e57a88ef0572f77f4ff" hidden="1">#REF!</definedName>
    <definedName name="_RIV8fb73abaa0b7418ca0b387c28d2eecf7" hidden="1">#REF!</definedName>
    <definedName name="_RIV8fce584e58eb497c927a70a4e0a6ea4b" hidden="1">#REF!</definedName>
    <definedName name="_RIV90439dcc8a2046dcb226447ed9f5961f" hidden="1">#REF!</definedName>
    <definedName name="_RIV90976db7140a418ab1a65c333cb3552b" hidden="1">#REF!</definedName>
    <definedName name="_RIV90b719e800d349bcb4ade3939cbc5ac6" hidden="1">#REF!</definedName>
    <definedName name="_RIV9113caa61a8e44079e1220eb35ab92ff" hidden="1">#REF!</definedName>
    <definedName name="_RIV9135f4b58ef74e1da26093643bfc0d49" hidden="1">#REF!</definedName>
    <definedName name="_RIV91a680ab725545df80edc5d66dcf8625" hidden="1">#REF!</definedName>
    <definedName name="_RIV91c0f98abf354cf9a02132bc23d3499b" hidden="1">#REF!</definedName>
    <definedName name="_RIV92a07257a89e481b8f73664910afee04" hidden="1">#REF!</definedName>
    <definedName name="_RIV92bc1cb81d274fb6a63ed567ba90d5fe" hidden="1">#REF!</definedName>
    <definedName name="_RIV92d17a2d67264534a7d4e475a593b14c" hidden="1">#REF!</definedName>
    <definedName name="_RIV9300c8f370fc4092b96eafc8b4016035" hidden="1">#REF!</definedName>
    <definedName name="_RIV93028acdedb94beba10357649afe9e42" hidden="1">#REF!</definedName>
    <definedName name="_RIV936f8292a7714d9bbfd3eea61387c858" hidden="1">#REF!</definedName>
    <definedName name="_RIV937ef55493634ffeacd18aab6cc41709" hidden="1">#REF!</definedName>
    <definedName name="_RIV9402a9be83e641d89574028c52077e30" hidden="1">#REF!</definedName>
    <definedName name="_RIV950f9283f48f4368bf8c6cc3271e9da9" hidden="1">#REF!</definedName>
    <definedName name="_RIV954a9b4e91ec433781db29d02f6bb17a" hidden="1">#REF!</definedName>
    <definedName name="_RIV95c13d38a4f1418588068651e539c461" hidden="1">#REF!</definedName>
    <definedName name="_RIV95e2cc268e184b22beaa744a9c0f252f" hidden="1">#REF!</definedName>
    <definedName name="_RIV968630dc7d04460bbd9a2553b79008dc" hidden="1">#REF!</definedName>
    <definedName name="_RIV96a4ed250d7c44e08471365b9efd544d" hidden="1">#REF!</definedName>
    <definedName name="_RIV96d30b88c0104687aeba854d5e8b2368" hidden="1">#REF!</definedName>
    <definedName name="_RIV96f809406eec4b6984e06c6c1d5f3f86" hidden="1">#REF!</definedName>
    <definedName name="_RIV972100dcd8874f54a692975b07ceb431" hidden="1">#REF!</definedName>
    <definedName name="_RIV9781eb1b7ab94f329bc402db2e77fe4a" hidden="1">#REF!</definedName>
    <definedName name="_RIV9811f2f190f0476895b3ede764afa298" hidden="1">#REF!</definedName>
    <definedName name="_RIV983bb0117c23400c9f4ef4b930165f34" hidden="1">#REF!</definedName>
    <definedName name="_RIV9840e5cce8194392a1feb6e81804d990" hidden="1">#REF!</definedName>
    <definedName name="_RIV988adb4479c94f428604fb3af308351d" hidden="1">#REF!</definedName>
    <definedName name="_RIV98a58b0d417c479682b042d740694bbf" hidden="1">#REF!</definedName>
    <definedName name="_RIV991579c9b79349aeb4bf4cf536498a04" hidden="1">#REF!</definedName>
    <definedName name="_RIV994d13860c7a4888acdda86b54809f60" hidden="1">#REF!</definedName>
    <definedName name="_RIV99889a8cba2f4bfba3d29e0b2ae86f87" hidden="1">#REF!</definedName>
    <definedName name="_RIV99ce7be67fa8465c935fe9add5c72e53" hidden="1">#REF!</definedName>
    <definedName name="_RIV99ebb1943a594c8d998c2f694af892d3" hidden="1">#REF!</definedName>
    <definedName name="_RIV9a8d49f344bb4a208a2b7e963fcdbc91" hidden="1">#REF!</definedName>
    <definedName name="_RIV9ab0a421574f47788e7ed2785c3b90c7" hidden="1">#REF!</definedName>
    <definedName name="_RIV9ab2cf3f75324a0e9990afaad3e6c05d" hidden="1">#REF!</definedName>
    <definedName name="_RIV9aba9a00626c47c5806deebc93385da3" hidden="1">#REF!</definedName>
    <definedName name="_RIV9aeff446e9f24941b1478261a8ea3ede" hidden="1">#REF!</definedName>
    <definedName name="_RIV9b5f8c8d02b44d8983c9947dc789a438" hidden="1">#REF!</definedName>
    <definedName name="_RIV9b62f8b7c3a04a368edec31b141ec495" hidden="1">#REF!</definedName>
    <definedName name="_RIV9b65b26e75e249fa81c256fea510b500" hidden="1">#REF!</definedName>
    <definedName name="_RIV9be0e64d79c04c0788b2251dbd19f7df" hidden="1">#REF!</definedName>
    <definedName name="_RIV9c0c9a7d259440b4b3b5571c0d706dc0" hidden="1">#REF!</definedName>
    <definedName name="_RIV9cadfc560f934eacb527b9b6b45ab6a8" hidden="1">#REF!</definedName>
    <definedName name="_RIV9d2c141c599246e8853d9617d87e46e0" hidden="1">#REF!</definedName>
    <definedName name="_RIV9d522d2877a641589eee5bda7ef69436" hidden="1">#REF!</definedName>
    <definedName name="_RIV9db23356bdba46528ab251f003a199c3" hidden="1">#REF!</definedName>
    <definedName name="_RIV9e434827cb82434ba1f95e7dc4eeecfb" hidden="1">#REF!</definedName>
    <definedName name="_RIV9e815c7a06d54bb1b83745c8c91c91c8" hidden="1">#REF!</definedName>
    <definedName name="_RIV9ed73af55c68476e9a6c97e4ff808f6e" hidden="1">#REF!</definedName>
    <definedName name="_RIVa11d4029c1194ca0b9dd3bd5a34dfad3" hidden="1">#REF!</definedName>
    <definedName name="_RIVa12eb0dbf2b3441abd72ee8197fe5a45" hidden="1">#REF!</definedName>
    <definedName name="_RIVa1b9bf680f954730be5a9d017f4508b7" hidden="1">#REF!</definedName>
    <definedName name="_RIVa1c4a595bc7f4e72ae1e5dd4ff8a3c42" hidden="1">#REF!</definedName>
    <definedName name="_RIVa26dfb720c6c4d4abfda71e7687155b8" hidden="1">#REF!</definedName>
    <definedName name="_RIVa288af23fe25482497b092d4125d9400" hidden="1">#REF!</definedName>
    <definedName name="_RIVa2c9628328ce45b6847ccceb69e619d3" hidden="1">#REF!</definedName>
    <definedName name="_RIVa2fef245c1e1451ca3ab6d21a05da7ae" hidden="1">#REF!</definedName>
    <definedName name="_RIVa30e172dfbee408da9530832d3dae330" hidden="1">#REF!</definedName>
    <definedName name="_RIVa37bd0d36f604744bcce906233bd13c6" hidden="1">#REF!</definedName>
    <definedName name="_RIVa4162edc74ad43f3ae7ac3f85583f9aa" hidden="1">#REF!</definedName>
    <definedName name="_RIVa432bbf6e444407d822456f4c3cfc87b" hidden="1">#REF!</definedName>
    <definedName name="_RIVa44b55de20c047dcbbad7fa3f1837b8c" hidden="1">#REF!</definedName>
    <definedName name="_RIVa4769ed4177c4f4a924b96a9289f189e" hidden="1">#REF!</definedName>
    <definedName name="_RIVa49a649639e64cea9e0d38e94d708181" hidden="1">#REF!</definedName>
    <definedName name="_RIVa4aad1816dcf45bc83d9a552542b3156" hidden="1">#REF!</definedName>
    <definedName name="_RIVa4ae6506a6f44095b33b476104a7dc36" hidden="1">#REF!</definedName>
    <definedName name="_RIVa4d3295c57e14ac8a51049d89fe4a887" hidden="1">#REF!</definedName>
    <definedName name="_RIVa4ed3a1518b142f98a3ffb43d1e07e76" hidden="1">#REF!</definedName>
    <definedName name="_RIVa5b2df4431f54bc5be7f3c784608fe2c" hidden="1">#REF!</definedName>
    <definedName name="_RIVa5b7e37c4d904c6594949e2333b9dc93" hidden="1">#REF!</definedName>
    <definedName name="_RIVa5d7857d8ea3499688d85f27e934758f" hidden="1">#REF!</definedName>
    <definedName name="_RIVa605f87ac3b64d46a2c92ee9d0acc245" hidden="1">#REF!</definedName>
    <definedName name="_RIVa607e1fb169242ecbccae455a8195322" hidden="1">#REF!</definedName>
    <definedName name="_RIVa6324e644a944322a5ac38dd47c7eb89" hidden="1">#REF!</definedName>
    <definedName name="_RIVa642b0d6f37742dea622bbc9f33d98ed" hidden="1">#REF!</definedName>
    <definedName name="_RIVa6ff9edc418d4c64af031ae51b981f95" hidden="1">#REF!</definedName>
    <definedName name="_RIVa717db5c13424c6e83c24b92470ab715" hidden="1">#REF!</definedName>
    <definedName name="_RIVa7c531ba3dee4ff3bc113ea4c49a82c9" hidden="1">#REF!</definedName>
    <definedName name="_RIVa82cdfed48194028b82ef53b83f23100" hidden="1">#REF!</definedName>
    <definedName name="_RIVa9d83f81fa31436e8b22226e0d86149b" hidden="1">#REF!</definedName>
    <definedName name="_RIVa9ef0d2f62f749e1adbadcc2374870a3" hidden="1">#REF!</definedName>
    <definedName name="_RIVaa656d6823024ea8bc738a8cde3e4862" hidden="1">#REF!</definedName>
    <definedName name="_RIVaa6cc60bd54b4bbe9df3ca35325e85a5" hidden="1">#REF!</definedName>
    <definedName name="_RIVaa84458249954136ac5966fe1376ba7b" hidden="1">#REF!</definedName>
    <definedName name="_RIVaaccaf9df143437888a837b748ba258c" hidden="1">#REF!</definedName>
    <definedName name="_RIVaaec4a6db39545b8a705d661530464eb" hidden="1">#REF!</definedName>
    <definedName name="_RIVab1b4d56c9c842e19206cce0a786f578" hidden="1">#REF!</definedName>
    <definedName name="_RIVab398e147df84a7a8dca84491518aea7" hidden="1">#REF!</definedName>
    <definedName name="_RIVab3f91c23c6f430596b6afb3b0fbbc2d" hidden="1">#REF!</definedName>
    <definedName name="_RIVab44c5ce9d004628935180d5fa1c21e3" hidden="1">#REF!</definedName>
    <definedName name="_RIVab564eb04dfc49479ba5119cb79e6df5" hidden="1">#REF!</definedName>
    <definedName name="_RIVab8168a9863b4f94a52f63170d88062a" hidden="1">#REF!</definedName>
    <definedName name="_RIVabab601ed01f49de864af6cc5c6b45fa" hidden="1">#REF!</definedName>
    <definedName name="_RIVabff6771c2df41898e4d1238ff377673" hidden="1">#REF!</definedName>
    <definedName name="_RIVac01098cfb8e47bc87d11598205bcfbe" hidden="1">#REF!</definedName>
    <definedName name="_RIVac592f86ab00418f92387939a2e1e736" hidden="1">#REF!</definedName>
    <definedName name="_RIVad40c10e64b44827bc000e8e0919f9f2" hidden="1">#REF!</definedName>
    <definedName name="_RIVae386841924b429783b3e86c4473f4fb" hidden="1">#REF!</definedName>
    <definedName name="_RIVae92ba0441784eec993e18190aa78b6e" hidden="1">#REF!</definedName>
    <definedName name="_RIVaed40077734642c3b03c6ab8810b8704" hidden="1">#REF!</definedName>
    <definedName name="_RIVaed916211a6f4d94825727c33045cdb8" hidden="1">#REF!</definedName>
    <definedName name="_RIVaee580a551e3454aa00447ed2451070e" hidden="1">#REF!</definedName>
    <definedName name="_RIVaf200f2c79824cb09bac8a4f810a6c39" hidden="1">#REF!</definedName>
    <definedName name="_RIVaf4e224da95746fbac6d2198a9842b10" hidden="1">#REF!</definedName>
    <definedName name="_RIVaf8d98758e8b4f3a8a5bae9d5cd30dc4" hidden="1">#REF!</definedName>
    <definedName name="_RIVafd9cce94b3f4c73a255f44cdf397415" hidden="1">#REF!</definedName>
    <definedName name="_RIVb0419b4cbb5a4fe1889cfda3b9f96cba" hidden="1">#REF!</definedName>
    <definedName name="_RIVb069859df22c427ea44617d266d48d47" hidden="1">#REF!</definedName>
    <definedName name="_RIVb0c888d607c94f4b922d6c03aa6eb576" hidden="1">#REF!</definedName>
    <definedName name="_RIVb175bd348e304ceb818e00eac0876788" hidden="1">#REF!</definedName>
    <definedName name="_RIVb19d2fdccab24e4e96598927f9ffc9cc" hidden="1">#REF!</definedName>
    <definedName name="_RIVb1b2a1a7008f41c9acf1f824f4aed675" hidden="1">#REF!</definedName>
    <definedName name="_RIVb1b87cbac22f4f70ad1c757cfdedd5c0" hidden="1">#REF!</definedName>
    <definedName name="_RIVb2123875c587430fb6ae9744d0127c8f" hidden="1">#REF!</definedName>
    <definedName name="_RIVb232914584924b81b73d79958a72d68c" hidden="1">#REF!</definedName>
    <definedName name="_RIVb2375445f1944ed58b76e070161de357" hidden="1">#REF!</definedName>
    <definedName name="_RIVb2756f4a022347988da0ab4b3215ecd1" hidden="1">#REF!</definedName>
    <definedName name="_RIVb29d130832b847a793b53cee04feeb78" hidden="1">#REF!</definedName>
    <definedName name="_RIVb2ac3210cd1645d1b3bdf3252d57918b" hidden="1">#REF!</definedName>
    <definedName name="_RIVb3965de24f604b7e972b1ff60f2edca2" hidden="1">#REF!</definedName>
    <definedName name="_RIVb3e33efc63ba4557a25ad2c0a8e9edfe" hidden="1">#REF!</definedName>
    <definedName name="_RIVb45090877b63419da99fd80e92dfe8ea" hidden="1">#REF!</definedName>
    <definedName name="_RIVb483cfbf019347fcb69536fd6ec69818" hidden="1">#REF!</definedName>
    <definedName name="_RIVb495c1cd60534719bcad3df81056f724" hidden="1">#REF!</definedName>
    <definedName name="_RIVb4b63981cec648fca37ea6b1a5359e54" hidden="1">#REF!</definedName>
    <definedName name="_RIVb4c8f508d8ce4e559f931928722d838a" hidden="1">#REF!</definedName>
    <definedName name="_RIVb4cc84334ea44d14814fbce2bc6a1769" hidden="1">#REF!</definedName>
    <definedName name="_RIVb56a5b067ed9418399e47e8feaeb9084" hidden="1">#REF!</definedName>
    <definedName name="_RIVb58a3f28fcfa45ea9ab345a493007103" hidden="1">#REF!</definedName>
    <definedName name="_RIVb5ac12757bc24313972497ecc4aba648" hidden="1">#REF!</definedName>
    <definedName name="_RIVb5c2ace777a74d219b63ce15b13770d3" hidden="1">#REF!</definedName>
    <definedName name="_RIVb5f4de35fc4e4624bd602fed48138008" hidden="1">#REF!</definedName>
    <definedName name="_RIVb5ff0c6b68214c9491701cdc8b74665b" hidden="1">#REF!</definedName>
    <definedName name="_RIVb642e74f88a846c4aea44e2e6752b270" hidden="1">#REF!</definedName>
    <definedName name="_RIVb68efabe22274896b7bcfc9357c11d7a" hidden="1">#REF!</definedName>
    <definedName name="_RIVb720d9b1c22547058b61b916b8cf785c" hidden="1">#REF!</definedName>
    <definedName name="_RIVb7555a3b02f2461ab00a9b39fb66b62a" hidden="1">#REF!</definedName>
    <definedName name="_RIVb7977ea45d264023a811f06e12eeb023" hidden="1">#REF!</definedName>
    <definedName name="_RIVb8140e725f06492da78ff4e46ff4c824" hidden="1">#REF!</definedName>
    <definedName name="_RIVb847eb27f78647de88e03ab1d6c28dd3" hidden="1">#REF!</definedName>
    <definedName name="_RIVb84d3a219d924832926c6bd3ade5cfea" hidden="1">#REF!</definedName>
    <definedName name="_RIVb8f0138b17e549b7bb7d885549e8ee03" hidden="1">#REF!</definedName>
    <definedName name="_RIVb9ad0be1e7054d419d2b041de2a8a5be" hidden="1">#REF!</definedName>
    <definedName name="_RIVb9da2296e3b0433ea83faeb1213007c2" hidden="1">#REF!</definedName>
    <definedName name="_RIVba0c37d3f8fe456e8628a43a6c21cba4" hidden="1">#REF!</definedName>
    <definedName name="_RIVba6eff6512c9457ebc3545f0dc781792" hidden="1">#REF!</definedName>
    <definedName name="_RIVba86bf8ebdb44f5590dd41d8ca152a45" hidden="1">#REF!</definedName>
    <definedName name="_RIVba884b93e34c46bd952a25150d62e2d7" hidden="1">#REF!</definedName>
    <definedName name="_RIVbb1a664fc33c45c88445e4c75b3f73a8" hidden="1">#REF!</definedName>
    <definedName name="_RIVbb425fb5227b4540b6b7d7f0281f8a18" hidden="1">#REF!</definedName>
    <definedName name="_RIVbb4fcc1d2ea74663b5e3cc8a458f2213" hidden="1">#REF!</definedName>
    <definedName name="_RIVbb639d3cc6f64a188188898b5b5836d5" hidden="1">#REF!</definedName>
    <definedName name="_RIVbb7133547074410f8472ccb63c0cbcbb" hidden="1">#REF!</definedName>
    <definedName name="_RIVbbce9010677b4c2f9476d222e99b321f" hidden="1">#REF!</definedName>
    <definedName name="_RIVbbe54597f51741c8aa21f70963460df7" hidden="1">#REF!</definedName>
    <definedName name="_RIVbc0410af589e4420ada3281200c754ef" hidden="1">#REF!</definedName>
    <definedName name="_RIVbc43a40652c5470ba85fc458ebf7c4bf" hidden="1">#REF!</definedName>
    <definedName name="_RIVbc92d27065504d31aa5cee24befb4bfd" hidden="1">#REF!</definedName>
    <definedName name="_RIVbc9f2375202c40b9a23cf03615a2a99f" hidden="1">#REF!</definedName>
    <definedName name="_RIVbd01b3dd5b364edd8acd7b9218345d8b" hidden="1">#REF!</definedName>
    <definedName name="_RIVbd4884f584e3433592283e60b7ccbe5b" hidden="1">#REF!</definedName>
    <definedName name="_RIVbd7dec559cae4cd8a97781073172eed7" hidden="1">#REF!</definedName>
    <definedName name="_RIVbe30b3f0ccda4a61876fb7ca74f685c2" hidden="1">#REF!</definedName>
    <definedName name="_RIVbed72ffb79ab42f2828969fbb4b4525b" hidden="1">#REF!</definedName>
    <definedName name="_RIVbef3f82ea7ec4a83bed322aa8f373490" hidden="1">#REF!</definedName>
    <definedName name="_RIVbf18a940d21d463c98f90afeee8161d8" hidden="1">#REF!</definedName>
    <definedName name="_RIVbf3dee2724f14b23b4b24feda75cef09" hidden="1">#REF!</definedName>
    <definedName name="_RIVbf48c5cce0884d9fafeb691275b433e6" hidden="1">#REF!</definedName>
    <definedName name="_RIVbf7b086a043548c9a5893b229af0b784" hidden="1">#REF!</definedName>
    <definedName name="_RIVbf9fc3616c834c01836d48dfbc15f741" hidden="1">#REF!</definedName>
    <definedName name="_RIVbfa34774a3924851a49168f0422f2c92" hidden="1">#REF!</definedName>
    <definedName name="_RIVc05cdda74c6e4c3c965e2832f461084f" hidden="1">#REF!</definedName>
    <definedName name="_RIVc1680ec4864b42098086fc6c28a1bba4" hidden="1">#REF!</definedName>
    <definedName name="_RIVc1c8a62d9c924c07906c88387fcedb95" hidden="1">#REF!</definedName>
    <definedName name="_RIVc1f91498982f49248e85959c226ffb1a" hidden="1">#REF!</definedName>
    <definedName name="_RIVc26d99711532409799527632fea3dd0a" hidden="1">#REF!</definedName>
    <definedName name="_RIVc2fc9bb03967424ab2b476572166cc0c" hidden="1">#REF!</definedName>
    <definedName name="_RIVc3a36ba363cf4ca49e131cf90c5bcccd" hidden="1">#REF!</definedName>
    <definedName name="_RIVc44132328e444802af35b0cd3d6a65d1" hidden="1">#REF!</definedName>
    <definedName name="_RIVc4871e1bbe134bd4ab129ca3b088b4fc" hidden="1">#REF!</definedName>
    <definedName name="_RIVc49f45bf034044689376d63d5c0ccbd8" hidden="1">#REF!</definedName>
    <definedName name="_RIVc4a8b3f3616b4c419864c5a503e4b80c" hidden="1">#REF!</definedName>
    <definedName name="_RIVc55efd06d43c4c088f02ff84cbb019ce" hidden="1">#REF!</definedName>
    <definedName name="_RIVc5639be9942f43ed92fd3fcb6b8dc3a8" hidden="1">#REF!</definedName>
    <definedName name="_RIVc59bf9fd84374ebbb6ae87f7ea998ef9" hidden="1">#REF!</definedName>
    <definedName name="_RIVc60a3d2877c24501a750385f569592ed" hidden="1">#REF!</definedName>
    <definedName name="_RIVc63d772582b646ab9ffc467efe9974c1" hidden="1">#REF!</definedName>
    <definedName name="_RIVc6f77b99a4b64deaa038e36a12444c92" hidden="1">#REF!</definedName>
    <definedName name="_RIVc79492c7c6084558bf53e3350509f517" hidden="1">#REF!</definedName>
    <definedName name="_RIVc8535f97d838453898fec0e3af0ab31a" hidden="1">#REF!</definedName>
    <definedName name="_RIVc863fe21ad524e97a018ce07068ca29a" hidden="1">#REF!</definedName>
    <definedName name="_RIVc88a8b7898b947038c784b9c9db1d3f6" hidden="1">#REF!</definedName>
    <definedName name="_RIVc8a3666a553f4b5d95172d63f53f590c" hidden="1">#REF!</definedName>
    <definedName name="_RIVc929d2b95d854550bfdddfaee549f97c" hidden="1">#REF!</definedName>
    <definedName name="_RIVc9404ad801d9472fb41910c13e1ba7aa" hidden="1">#REF!</definedName>
    <definedName name="_RIVca12d437859b424da1bf79fad310c0b5" hidden="1">#REF!</definedName>
    <definedName name="_RIVca32a91a8e4840c9879aa601652e31a6" hidden="1">#REF!</definedName>
    <definedName name="_RIVca441b5313bb42cbb412694277a15b44" hidden="1">#REF!</definedName>
    <definedName name="_RIVca5a3d9d285546a2845e0f2da4f1ed37" hidden="1">#REF!</definedName>
    <definedName name="_RIVcabb63887f5f427087b8f8be3e52ad2f" hidden="1">#REF!</definedName>
    <definedName name="_RIVcadffdf1bd4e493ab005da48b4f723b6" hidden="1">#REF!</definedName>
    <definedName name="_RIVcaf84c3bf10f4b43981d5ee74c65a2b8" hidden="1">#REF!</definedName>
    <definedName name="_RIVcafd716ac9ed407dbb4e4d2bb0831e94" hidden="1">#REF!</definedName>
    <definedName name="_RIVcb0fa69d60e1441090af613c59e34dbd" hidden="1">#REF!</definedName>
    <definedName name="_RIVcb3892e7547f4deaaf4bf8af430eb6be" hidden="1">#REF!</definedName>
    <definedName name="_RIVcb459190236d425b8cdd811aa6c94e87" hidden="1">#REF!</definedName>
    <definedName name="_RIVcb6e2c44cab447b3a6494cd75446d048" hidden="1">#REF!</definedName>
    <definedName name="_RIVcb97a39cc7a047e39e0b50e65b08b9c4" hidden="1">#REF!</definedName>
    <definedName name="_RIVcc746cd3d87d4bf8a40eac447673c190" hidden="1">#REF!</definedName>
    <definedName name="_RIVcc769f0a74f24da0bb30f0f50ac1051e" hidden="1">#REF!</definedName>
    <definedName name="_RIVcc7e3699a30a4dddae5fcd27a8600719" hidden="1">#REF!</definedName>
    <definedName name="_RIVccb124ea52924ed090d4ac777dcc4345" hidden="1">#REF!</definedName>
    <definedName name="_RIVccc1e45d51d54762a0fd1becc773213d" hidden="1">#REF!</definedName>
    <definedName name="_RIVcd123e343e2f45bb9abf2e93352adff6" hidden="1">#REF!</definedName>
    <definedName name="_RIVcd2b8a3bbe2f4aaa8c40ba0722b80f2b" hidden="1">#REF!</definedName>
    <definedName name="_RIVcd65dada35374fd587539a1721b5a8c6" hidden="1">#REF!</definedName>
    <definedName name="_RIVce6845daf64d47cab69c0d407da0870d" hidden="1">#REF!</definedName>
    <definedName name="_RIVce6bb380a2a6404dbeae85b73eee3092" hidden="1">#REF!</definedName>
    <definedName name="_RIVce71ad5a2037417b8b3e056b5c1cba96" hidden="1">#REF!</definedName>
    <definedName name="_RIVce79445335d8436890a01c0f072f305a" hidden="1">#REF!</definedName>
    <definedName name="_RIVce797f507d7f46cc8d6dd2d35b15e24f" hidden="1">#REF!</definedName>
    <definedName name="_RIVcecffa8aa03447c2aceb9acc8a00f8f9" hidden="1">#REF!</definedName>
    <definedName name="_RIVcf14c23fb7cc4ce6b74a57ebcc4a425a" hidden="1">#REF!</definedName>
    <definedName name="_RIVcff3b0ecc82b43a58c8da5d2c629f5de" hidden="1">#REF!</definedName>
    <definedName name="_RIVcffddcb4701d463384bdf0db531fc5dc" hidden="1">#REF!</definedName>
    <definedName name="_RIVd05d3cc0fd8c40209a845df2bb40e264" hidden="1">#REF!</definedName>
    <definedName name="_RIVd07ce16e2343491ebc3ff8b7043ee3ee" hidden="1">#REF!</definedName>
    <definedName name="_RIVd09bea0d22fc4564b773b9e6dd59b48f" hidden="1">#REF!</definedName>
    <definedName name="_RIVd0fbb31699ae41e39d2c2ab2387c2aba" hidden="1">#REF!</definedName>
    <definedName name="_RIVd1143bed5c2d4673a2fc4defed5e36c4" hidden="1">#REF!</definedName>
    <definedName name="_RIVd11c7912037d4509824393576f62073a" hidden="1">#REF!</definedName>
    <definedName name="_RIVd1399b0770a54e60a2ea7caad9066ff5" hidden="1">#REF!</definedName>
    <definedName name="_RIVd1efe478492245fa997d93ff3948a401" hidden="1">#REF!</definedName>
    <definedName name="_RIVd28fd9bfb9f74214b00845bf1aa4059b" hidden="1">#REF!</definedName>
    <definedName name="_RIVd2adeb9157f24b7c87510d812224dadc" hidden="1">#REF!</definedName>
    <definedName name="_RIVd3192ab108fb45c2908fea42e4f770a7" hidden="1">#REF!</definedName>
    <definedName name="_RIVd353f38c99ee48acad1e87b6d471d3d2" hidden="1">#REF!</definedName>
    <definedName name="_RIVd3a1f3660ad3412b9cedbe72628b530e" hidden="1">#REF!</definedName>
    <definedName name="_RIVd473b06452034322a4dcf50de097018d" hidden="1">#REF!</definedName>
    <definedName name="_RIVd475c0e754fc4dc7813e9b5f3072de2a" hidden="1">#REF!</definedName>
    <definedName name="_RIVd551f74671394ee88f2aca63e2ae2916" hidden="1">#REF!</definedName>
    <definedName name="_RIVd5d94824c15e4cc8999c33f23e96fcf0" hidden="1">#REF!</definedName>
    <definedName name="_RIVd5f36d3a755d4e048482c970d284fd2c" hidden="1">#REF!</definedName>
    <definedName name="_RIVd60c88b50b554558b5f758a75a884bdf" hidden="1">#REF!</definedName>
    <definedName name="_RIVd64f92024e0d44aca36733b21bf48baa" hidden="1">#REF!</definedName>
    <definedName name="_RIVd69f899dfdde4566899bd4d6b893766b" hidden="1">#REF!</definedName>
    <definedName name="_RIVd6aa66419f98438389cf278a07cd9689" hidden="1">#REF!</definedName>
    <definedName name="_RIVd6dabc4bdee54b3c838ad6b2059f72b8" hidden="1">#REF!</definedName>
    <definedName name="_RIVd6f767654fda49bea3b2426ad8a2fba3" hidden="1">#REF!</definedName>
    <definedName name="_RIVd7069133189c49ba9fb7bb6183985cc0" hidden="1">#REF!</definedName>
    <definedName name="_RIVd73ccc079753408898ff5a1a495cc4b8" hidden="1">#REF!</definedName>
    <definedName name="_RIVd74a9ab40b0d4440af8903b70111522d" hidden="1">#REF!</definedName>
    <definedName name="_RIVd7690c84e9484466b57f1f966c44aa39" hidden="1">#REF!</definedName>
    <definedName name="_RIVd7933f99cac44bbb824c97a759f587b0" hidden="1">#REF!</definedName>
    <definedName name="_RIVd7b5438233be48eb928d02696fa8568b" hidden="1">#REF!</definedName>
    <definedName name="_RIVd80b2431f42a4032a6a96a152ae99097" hidden="1">#REF!</definedName>
    <definedName name="_RIVd828709fe39042e791b49b50ade7975c" hidden="1">#REF!</definedName>
    <definedName name="_RIVd8308fdc84db4bf7ba5a1d74e9db5da4" hidden="1">#REF!</definedName>
    <definedName name="_RIVd836e55e0ca04a8690c07269c6ccb39d" hidden="1">#REF!</definedName>
    <definedName name="_RIVd88d9dd744cd4a2884eeb2030875ade1" hidden="1">#REF!</definedName>
    <definedName name="_RIVd8f5a69eb5db4ebb85421200e4269b2b" hidden="1">#REF!</definedName>
    <definedName name="_RIVd9004a3e254f46eeb90de377c8908199" hidden="1">#REF!</definedName>
    <definedName name="_RIVd906693585274c26a1453017771a069a" hidden="1">#REF!</definedName>
    <definedName name="_RIVd92b7e773b1542c7a821c0b19b7389de" hidden="1">#REF!</definedName>
    <definedName name="_RIVd96b4145d99b4e7cb582381dde770512" hidden="1">#REF!</definedName>
    <definedName name="_RIVd98172c50b2c4cc59fc6e800e9e0bec2" hidden="1">#REF!</definedName>
    <definedName name="_RIVd98e23a879e841bdb445a71d93208212" hidden="1">#REF!</definedName>
    <definedName name="_RIVd9f487eaf9c4490aaa68ce071d46bac0" hidden="1">#REF!</definedName>
    <definedName name="_RIVd9f86631dc1e430793b5a1cb40987041" hidden="1">#REF!</definedName>
    <definedName name="_RIVda127998ab4a48dc8104b342b7358984" hidden="1">#REF!</definedName>
    <definedName name="_RIVda50903fdbea436ab0499e6adeba8c77" hidden="1">#REF!</definedName>
    <definedName name="_RIVda5ce376d9e44e3999d6d09c78ffba63" hidden="1">#REF!</definedName>
    <definedName name="_RIVda7587810f904f5587bf203dfa278d20" hidden="1">#REF!</definedName>
    <definedName name="_RIVdab0a93aea3345ca98ba7ca724b459ce" hidden="1">#REF!</definedName>
    <definedName name="_RIVdacb8cbf2dcc411080c4d1479b51ab9d" hidden="1">#REF!</definedName>
    <definedName name="_RIVdafc38cf7fd445e3815094feae7243cb" hidden="1">#REF!</definedName>
    <definedName name="_RIVdb01aba849af48958e5ccd5afe3f5f18" hidden="1">#REF!</definedName>
    <definedName name="_RIVdb156cf5ab7045c2b02a8788e4109798" hidden="1">#REF!</definedName>
    <definedName name="_RIVdb30b26edbe7425389915c7d0dbd33ab" hidden="1">#REF!</definedName>
    <definedName name="_RIVdb5a28cfa676487785d0234acf76af7b" hidden="1">#REF!</definedName>
    <definedName name="_RIVdb9fa2d1fd2846fb8dca10674b1d8352" hidden="1">#REF!</definedName>
    <definedName name="_RIVdc326ac1cd794bd2a13216a58f2c2aa2" hidden="1">#REF!</definedName>
    <definedName name="_RIVdc3641ce688d47a1986e3f182bbfe335" hidden="1">#REF!</definedName>
    <definedName name="_RIVdc6cd6e91889405b988304137596380f" hidden="1">#REF!</definedName>
    <definedName name="_RIVdc785b6b14394aff8b677171db595762" hidden="1">#REF!</definedName>
    <definedName name="_RIVdc8ac8339a9e472d9da80f74602c4b87" hidden="1">#REF!</definedName>
    <definedName name="_RIVdcb69825a41d4658a9ac668765224bbd" hidden="1">#REF!</definedName>
    <definedName name="_RIVdcc2b80a62574d04a391b13dd6e85f73" hidden="1">#REF!</definedName>
    <definedName name="_RIVdd063c5a42924625a3bebda2c185b364" hidden="1">#REF!</definedName>
    <definedName name="_RIVdd0a1b0c7e5d4244a4224b7a05472531" hidden="1">#REF!</definedName>
    <definedName name="_RIVdd194ec9e57141e8bec78d963559ae70" hidden="1">#REF!</definedName>
    <definedName name="_RIVdd20e35f2eb6450b9754e1b2e97dd450" hidden="1">#REF!</definedName>
    <definedName name="_RIVdda3264458a54e1d8f6ce24ceec81cd7" hidden="1">#REF!</definedName>
    <definedName name="_RIVddaacaa9ac6442febcfe45e2c86bc5a7" hidden="1">#REF!</definedName>
    <definedName name="_RIVddf3cea0bac04a279b22e57cd89bfe4e" hidden="1">#REF!</definedName>
    <definedName name="_RIVddf9673a54414fe9a6e85317062d70b7" hidden="1">#REF!</definedName>
    <definedName name="_RIVddfa95d20ee94a46969eb667a7e441ca" hidden="1">#REF!</definedName>
    <definedName name="_RIVde880735d7f446dfada4fa0f16814986" hidden="1">#REF!</definedName>
    <definedName name="_RIVde933a77695d4987b60fc94498dc2b01" hidden="1">#REF!</definedName>
    <definedName name="_RIVdea1bbdaac634988b15db6cdb6bced40" hidden="1">#REF!</definedName>
    <definedName name="_RIVdeb5f4808f074a12acf3f12dd13fa989" hidden="1">#REF!</definedName>
    <definedName name="_RIVdec98c6379e1467088fee1f3e4924c3a" hidden="1">#REF!</definedName>
    <definedName name="_RIVdecc4456e5ef4cb88eb200aab148f2bc" hidden="1">#REF!</definedName>
    <definedName name="_RIVdef13a142a5345beb7e6ec13558273ee" hidden="1">#REF!</definedName>
    <definedName name="_RIVdf2713097ef44211ac5f17342673e9e0" hidden="1">#REF!</definedName>
    <definedName name="_RIVdf811009d7d846d6bcc8278472f49176" hidden="1">#REF!</definedName>
    <definedName name="_RIVdfc1599a9d804fc0b47373ded34a49c7" hidden="1">#REF!</definedName>
    <definedName name="_RIVdfcb3b451d7149fd86cb92fa90b80f3a" hidden="1">#REF!</definedName>
    <definedName name="_RIVe02a3d03106f4f7987c17a9a69ef80d6" hidden="1">#REF!</definedName>
    <definedName name="_RIVe09780075fb04b27b1b7f6c909935831" hidden="1">#REF!</definedName>
    <definedName name="_RIVe11f39663ccc492d8182ffad202c3f5a" hidden="1">#REF!</definedName>
    <definedName name="_RIVe1414577a68c4f3baabdb96ae1f33d8e" hidden="1">#REF!</definedName>
    <definedName name="_RIVe15ea27f5ba9446fb92fe84fb77206e8" hidden="1">#REF!</definedName>
    <definedName name="_RIVe215cd83dae74dbc8e82e7580e95f2d9" hidden="1">#REF!</definedName>
    <definedName name="_RIVe2447eadf468457f847414cf7dfb70a9" hidden="1">#REF!</definedName>
    <definedName name="_RIVe24b05717b8548bfa793f629a17d3f11" hidden="1">#REF!</definedName>
    <definedName name="_RIVe256bb9f05d24faba082266b58548481" hidden="1">#REF!</definedName>
    <definedName name="_RIVe269a14c13de45ab890619c277b5ad9d" hidden="1">#REF!</definedName>
    <definedName name="_RIVe2720441e34f49fda286f9d17b1d709c" hidden="1">#REF!</definedName>
    <definedName name="_RIVe2e2dc355a8c4b9992c24b8bec25a757" hidden="1">#REF!</definedName>
    <definedName name="_RIVe2fb8d9dbcb5459ba39a6fe75e1610ff" hidden="1">#REF!</definedName>
    <definedName name="_RIVe32acfde335c45a0b307e9f251aabee2" hidden="1">#REF!</definedName>
    <definedName name="_RIVe3411ede0cab432e87cb945d1ff7a35b" hidden="1">#REF!</definedName>
    <definedName name="_RIVe3555707771a4a5ba743baff31a16384" hidden="1">#REF!</definedName>
    <definedName name="_RIVe365e0801ddd42fcb1028bcc37e8e1ed" hidden="1">#REF!</definedName>
    <definedName name="_RIVe3c4eb08e5d846e18e4928752c34aeae" hidden="1">#REF!</definedName>
    <definedName name="_RIVe3f2b5bf85104478b06485ff5d0a07f2" hidden="1">#REF!</definedName>
    <definedName name="_RIVe452cac8d08d4359a618875ba955b240" hidden="1">#REF!</definedName>
    <definedName name="_RIVe4ab9e2666ed4f0f89e48037c1d6139e" hidden="1">#REF!</definedName>
    <definedName name="_RIVe4c35fa62bc549aab8ac5ffc9ff86081" hidden="1">#REF!</definedName>
    <definedName name="_RIVe4e1e66a23d04a4b88c3427cca5f858a" hidden="1">#REF!</definedName>
    <definedName name="_RIVe50a2ae195ba4d6a998444217d05edec" hidden="1">#REF!</definedName>
    <definedName name="_RIVe51d9997b1e44fae802638eb7639c78a" hidden="1">#REF!</definedName>
    <definedName name="_RIVe565531b7bad4dc5a32f4bb37f77491d" hidden="1">#REF!</definedName>
    <definedName name="_RIVe5f1a26bb7db477c9e90a3f487c4183b" hidden="1">#REF!</definedName>
    <definedName name="_RIVe630ac16b70749c897c1f24e6baf030d" hidden="1">#REF!</definedName>
    <definedName name="_RIVe632c518d9a94e958727c86b82e33b79" hidden="1">#REF!</definedName>
    <definedName name="_RIVe643f8c420fa4d2e854f2c6591e3a95a" hidden="1">#REF!</definedName>
    <definedName name="_RIVe655b37bacb94449a759308bc15e68d4" hidden="1">#REF!</definedName>
    <definedName name="_RIVe6eddb8a335443938fd60a745175adef" hidden="1">#REF!</definedName>
    <definedName name="_RIVe739b435f09f4cb59d6fef5a1512410f" hidden="1">#REF!</definedName>
    <definedName name="_RIVe74f277b0136406bb50a1922c3ba07d5" hidden="1">#REF!</definedName>
    <definedName name="_RIVe807536cb8ac4fae9e6ea10038e84e3b" hidden="1">#REF!</definedName>
    <definedName name="_RIVe80a10ee507a4ec0a524e436b84fac9b" hidden="1">#REF!</definedName>
    <definedName name="_RIVe85e9f4d23494e839c5727b6f31cac04" hidden="1">#REF!</definedName>
    <definedName name="_RIVe8769dfc21064db292170cf493385ded" hidden="1">#REF!</definedName>
    <definedName name="_RIVe878da9cd15945b1b8700169e40d7268" hidden="1">#REF!</definedName>
    <definedName name="_RIVe8c256134de0417eaef48265bbca172e" hidden="1">#REF!</definedName>
    <definedName name="_RIVe8c6bd467259432e9e4efe9bab9aca9e" hidden="1">#REF!</definedName>
    <definedName name="_RIVe8e58c4a84924417aa8966817fdf9b32" hidden="1">#REF!</definedName>
    <definedName name="_RIVe91a017d5ced4a5c9e5b92f1dd921f52" hidden="1">#REF!</definedName>
    <definedName name="_RIVe91c786d08594fcc867ecf31f71b636c" hidden="1">#REF!</definedName>
    <definedName name="_RIVe966023680c84366813627138bdac31b" hidden="1">#REF!</definedName>
    <definedName name="_RIVe9ce75a5a76c4b3dacf9d74bf41f0172" hidden="1">#REF!</definedName>
    <definedName name="_RIVe9d4818925424bdb90eca150b78f1b0f" hidden="1">#REF!</definedName>
    <definedName name="_RIVea7c63d2d43e46f8878cc567f24d826f" hidden="1">#REF!</definedName>
    <definedName name="_RIVea83790d1e67402683025e50834524cd" hidden="1">#REF!</definedName>
    <definedName name="_RIVea86298133874017adb38b8b8bf2ff46" hidden="1">#REF!</definedName>
    <definedName name="_RIVeb36ec98ed6a4f86a812221f60cbf5f3" hidden="1">#REF!</definedName>
    <definedName name="_RIVeb8f2664aa644c129c84daaeecd867a8" hidden="1">#REF!</definedName>
    <definedName name="_RIVec20fb3b4a43479492c52de83e816456" hidden="1">#REF!</definedName>
    <definedName name="_RIVec532bca4fcc4daa93965eed1552e78f" hidden="1">#REF!</definedName>
    <definedName name="_RIVecb61586abe34c4fbee835d67245ca40" hidden="1">#REF!</definedName>
    <definedName name="_RIVed061bd193ff4f07a60c9435e78d7882" hidden="1">#REF!</definedName>
    <definedName name="_RIVed31294119d14cecb5dfc09c230f5dcd" hidden="1">#REF!</definedName>
    <definedName name="_RIVed4dcb455f2b4fa2a48de6d9c1112334" hidden="1">#REF!</definedName>
    <definedName name="_RIVed69057e18bd4f4fb58a31c7333ead5e" hidden="1">#REF!</definedName>
    <definedName name="_RIVedd032ae929341f0889e7c0f35b8a30e" hidden="1">#REF!</definedName>
    <definedName name="_RIVee1362e5b95a4c29a1d830b654c6b176" hidden="1">#REF!</definedName>
    <definedName name="_RIVee1f4edcb8be41dcb12081decf5b6196" hidden="1">#REF!</definedName>
    <definedName name="_RIVee27b99e8fbc4fb5aaf856d7cfeaa0df" hidden="1">#REF!</definedName>
    <definedName name="_RIVee4cc1dd44c64542b682d3b8f955afc3" hidden="1">#REF!</definedName>
    <definedName name="_RIVee7b4ad4c5fe45a4a10e9f32a4b68cca" hidden="1">#REF!</definedName>
    <definedName name="_RIVee942d0844ad4d1f9256c573c9698303" hidden="1">#REF!</definedName>
    <definedName name="_RIVeeb25b0b5c5f4c5ca4e21d53ada6828f" hidden="1">#REF!</definedName>
    <definedName name="_RIVeeb7023efd53447e82694976e127e3a8" hidden="1">#REF!</definedName>
    <definedName name="_RIVef618532d6c943ddaf055af77a6ce2fd" hidden="1">#REF!</definedName>
    <definedName name="_RIVef67a7a81a5548a49e2f3ccb51fd7680" hidden="1">#REF!</definedName>
    <definedName name="_RIVf04ac661d4b84d149d0e663f65b14e73" hidden="1">#REF!</definedName>
    <definedName name="_RIVf0525cd91b2a4fbb97f2c1d8b2ef6004" hidden="1">#REF!</definedName>
    <definedName name="_RIVf0a94888a00d415bb9ddd00b9c1f363a" hidden="1">#REF!</definedName>
    <definedName name="_RIVf0bba9afb3b348f783e835b96ecbfc68" hidden="1">#REF!</definedName>
    <definedName name="_RIVf0fab1bad10a404c95e23615953d555d" hidden="1">#REF!</definedName>
    <definedName name="_RIVf18681cb72714d59a5594500b6959173" hidden="1">#REF!</definedName>
    <definedName name="_RIVf190ed5e218342a4b63686a72c98ae84" hidden="1">#REF!</definedName>
    <definedName name="_RIVf1c7753af86c42319f4ec70adc54583c" hidden="1">#REF!</definedName>
    <definedName name="_RIVf1fbabe3d5bc4a4684d65f661a0a7603" hidden="1">#REF!</definedName>
    <definedName name="_RIVf21256959d3541fbb8be3b4ba754a258" hidden="1">#REF!</definedName>
    <definedName name="_RIVf21da972718c4132978094182e188575" hidden="1">#REF!</definedName>
    <definedName name="_RIVf2258d8eada0434b90a73aebbfced933" hidden="1">#REF!</definedName>
    <definedName name="_RIVf3d290e5c6cc46bbb5016057c374027d" hidden="1">#REF!</definedName>
    <definedName name="_RIVf3f70a3b0eb544edab5874d4e534e881" hidden="1">#REF!</definedName>
    <definedName name="_RIVf43f15d47bf745fcac748a7441f12b7d" hidden="1">#REF!</definedName>
    <definedName name="_RIVf48ee49d6d7148c08f3cc894afff1a96" hidden="1">#REF!</definedName>
    <definedName name="_RIVf4ae55254dd4423e9464fc9e7560be15" hidden="1">#REF!</definedName>
    <definedName name="_RIVf50d5ea654a44f2ca38c81e3ddd19210" hidden="1">#REF!</definedName>
    <definedName name="_RIVf50e29b0ce8e43ecbc26f9dbe01b2334" hidden="1">#REF!</definedName>
    <definedName name="_RIVf5341e8a83f744fcbc8b441651bc5187" hidden="1">#REF!</definedName>
    <definedName name="_RIVf59f4d49ca224363b890e1b74ddd3b6b" hidden="1">#REF!</definedName>
    <definedName name="_RIVf5a2470fd40440a69965534ba2a2afae" hidden="1">#REF!</definedName>
    <definedName name="_RIVf5e923a8deee441ca023a6ade481d788" hidden="1">#REF!</definedName>
    <definedName name="_RIVf5fefa74181448d0bc960d3bd9874086" hidden="1">#REF!</definedName>
    <definedName name="_RIVf61b32bca5cb46adbce8d66c18881dcc" hidden="1">#REF!</definedName>
    <definedName name="_RIVf629d54423c94ce29fdef4e61ca77014" hidden="1">#REF!</definedName>
    <definedName name="_RIVf64acf8e08d74ee2af89245ef7f42427" hidden="1">#REF!</definedName>
    <definedName name="_RIVf6a4cfd737674bcfad949da13d2d6ca1" hidden="1">#REF!</definedName>
    <definedName name="_RIVf707707091bf435b8a6a3a32161dfaf1" hidden="1">#REF!</definedName>
    <definedName name="_RIVf761bbb1a921444f8d6e964358d9ace8" hidden="1">#REF!</definedName>
    <definedName name="_RIVf7dacccca52743a9ad56319430b41c4d" hidden="1">#REF!</definedName>
    <definedName name="_RIVf7ec3099be954b8f9382fa9ee9a2b076" hidden="1">#REF!</definedName>
    <definedName name="_RIVf805a7c8e1504a2c88e4fc1edc3bce91" hidden="1">#REF!</definedName>
    <definedName name="_RIVf80f8e2e16de4f95b66d830cff8864b9" hidden="1">#REF!</definedName>
    <definedName name="_RIVf850ead464704d80acfbaeecdcf4486d" hidden="1">#REF!</definedName>
    <definedName name="_RIVf8a2f1e9426640da96f462f89422d6af" hidden="1">#REF!</definedName>
    <definedName name="_RIVf8b6b6cf9a1744c18e89d60bdfd751cb" hidden="1">#REF!</definedName>
    <definedName name="_RIVf95fd3335c0c43c5a2b0467b8c11f7b2" hidden="1">#REF!</definedName>
    <definedName name="_RIVf967040b0776485c93853cfb4b38dff3" hidden="1">#REF!</definedName>
    <definedName name="_RIVf9be28e3a35c407f9e2ea46912126e11" hidden="1">#REF!</definedName>
    <definedName name="_RIVf9ceb30c99704e33b8dc75ce1632f994" hidden="1">#REF!</definedName>
    <definedName name="_RIVfb3859626a944635a990f320d348792d" hidden="1">#REF!</definedName>
    <definedName name="_RIVfb397da4bc7f415b839c59f842b45869" hidden="1">#REF!</definedName>
    <definedName name="_RIVfb4e4472dfe54dbfbe16bbcb7dfbdcba" hidden="1">#REF!</definedName>
    <definedName name="_RIVfb4efbfba89b45b8abfabefd7958c736" hidden="1">#REF!</definedName>
    <definedName name="_RIVfb9e697a67ba4f7fa8f67febaa7d01f1" hidden="1">#REF!</definedName>
    <definedName name="_RIVfbc9889439dc4708aa8c896ec09d89a3" hidden="1">#REF!</definedName>
    <definedName name="_RIVfc5c344ef248400ab6e188bd58846b35" hidden="1">#REF!</definedName>
    <definedName name="_RIVfc5f695e20124c4c959f7b86fe9ffe37" hidden="1">#REF!</definedName>
    <definedName name="_RIVfc9bbebd1b634c688ef096fbcb865a0e" hidden="1">#REF!</definedName>
    <definedName name="_RIVfca5d417af464d8ea90252c95a215044" hidden="1">#REF!</definedName>
    <definedName name="_RIVfca8ccc14b2448339a2d29066f6d3632" hidden="1">#REF!</definedName>
    <definedName name="_RIVfcb7421afbb141c78016d7bca57ba44a" hidden="1">#REF!</definedName>
    <definedName name="_RIVfd8bfa31c59a4ec5bc0b0010d1ee0f15" hidden="1">#REF!</definedName>
    <definedName name="_RIVfe1767fbc2a549438008f50d4f8fbdd9" hidden="1">#REF!</definedName>
    <definedName name="_RIVfe68a4763855478ebb03cdbf12fb00c7" hidden="1">#REF!</definedName>
    <definedName name="_RIVfe6ad17a174d475f8690d137ae14c209" hidden="1">#REF!</definedName>
    <definedName name="_RIVfe8920fa0090496096b20d850640a456" hidden="1">#REF!</definedName>
    <definedName name="_RIVfecb253b6e9a44cebfb4bbd27cf518f4" hidden="1">#REF!</definedName>
    <definedName name="_RIVff1045a5ebac4eb885462ed768874a5f" hidden="1">#REF!</definedName>
    <definedName name="_RIVffe965c23e6843fdbe4782cf90d4a0dc" hidden="1">#REF!</definedName>
    <definedName name="_RoE1" localSheetId="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RoE1"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RoE1" localSheetId="1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RoE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row2" localSheetId="9"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_row2" localSheetId="10"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_row2" localSheetId="11"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_row2"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_RPT3">#REF!</definedName>
    <definedName name="_RPT3a">#REF!</definedName>
    <definedName name="_rr5"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rr5"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rr5"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rr5"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rr5"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rr5"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rr5"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rr55"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r55"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r55"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r55"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r55"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r55"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r55"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rr1"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rr1"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rr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rr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rr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rr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rr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ty1" localSheetId="9" hidden="1">{#N/A,#N/A,TRUE,"Pro Forma";#N/A,#N/A,TRUE,"PF_Bal";#N/A,#N/A,TRUE,"PF_INC";#N/A,#N/A,TRUE,"CBE";#N/A,#N/A,TRUE,"SWK"}</definedName>
    <definedName name="_rty1" localSheetId="10" hidden="1">{#N/A,#N/A,TRUE,"Pro Forma";#N/A,#N/A,TRUE,"PF_Bal";#N/A,#N/A,TRUE,"PF_INC";#N/A,#N/A,TRUE,"CBE";#N/A,#N/A,TRUE,"SWK"}</definedName>
    <definedName name="_rty1" localSheetId="11" hidden="1">{#N/A,#N/A,TRUE,"Pro Forma";#N/A,#N/A,TRUE,"PF_Bal";#N/A,#N/A,TRUE,"PF_INC";#N/A,#N/A,TRUE,"CBE";#N/A,#N/A,TRUE,"SWK"}</definedName>
    <definedName name="_rty1" hidden="1">{#N/A,#N/A,TRUE,"Pro Forma";#N/A,#N/A,TRUE,"PF_Bal";#N/A,#N/A,TRUE,"PF_INC";#N/A,#N/A,TRUE,"CBE";#N/A,#N/A,TRUE,"SWK"}</definedName>
    <definedName name="_S18" localSheetId="8">#REF!</definedName>
    <definedName name="_S18" localSheetId="3">#REF!</definedName>
    <definedName name="_S18" localSheetId="9">#REF!</definedName>
    <definedName name="_S18" localSheetId="10">#REF!</definedName>
    <definedName name="_S18" localSheetId="11">#REF!</definedName>
    <definedName name="_S18" localSheetId="0">#REF!</definedName>
    <definedName name="_S18">'[9]floor fins:ceiling fins'!$1:$5</definedName>
    <definedName name="_SF2">#REF!</definedName>
    <definedName name="_sf3">#REF!</definedName>
    <definedName name="_SF4">#REF!</definedName>
    <definedName name="_sft2" localSheetId="8">#REF!</definedName>
    <definedName name="_sft2" localSheetId="3">#REF!</definedName>
    <definedName name="_sft2" localSheetId="9">#REF!</definedName>
    <definedName name="_sft2" localSheetId="10">#REF!</definedName>
    <definedName name="_sft2" localSheetId="11">#REF!</definedName>
    <definedName name="_sft2" localSheetId="0">#REF!</definedName>
    <definedName name="_sft2">[1]Sheet1!$Q$3</definedName>
    <definedName name="_Sort" localSheetId="3" hidden="1">#REF!</definedName>
    <definedName name="_Sort" localSheetId="0" hidden="1">#REF!</definedName>
    <definedName name="_Sort" hidden="1">#REF!</definedName>
    <definedName name="_ST1">#REF!</definedName>
    <definedName name="_ST2">#REF!</definedName>
    <definedName name="_ST3">#REF!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x1" localSheetId="0">#REF!</definedName>
    <definedName name="_tax1">#REF!</definedName>
    <definedName name="_tax2" localSheetId="0">#REF!</definedName>
    <definedName name="_tax2">#REF!</definedName>
    <definedName name="_tax3" localSheetId="0">#REF!</definedName>
    <definedName name="_tax3">#REF!</definedName>
    <definedName name="_tax4" localSheetId="0">#REF!</definedName>
    <definedName name="_tax4">#REF!</definedName>
    <definedName name="_TBL2">#REF!</definedName>
    <definedName name="_TBL5">#REF!</definedName>
    <definedName name="_tyy8"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tyy8"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tyy8"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tyy8"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tyy8"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tyy8"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tyy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ujn78"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ujn78"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ujn78"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ujn78"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ujn78"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ujn78"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ujn7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UNDO_UPS_" hidden="1">#REF!</definedName>
    <definedName name="_UNDO_UPS_SEL_" hidden="1">#REF!</definedName>
    <definedName name="_UNDO31X31X_" hidden="1">#REF!</definedName>
    <definedName name="_uu88"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uu88"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uu88"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uu88"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uu88"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uu88"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uu8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vb7"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vb7"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vb7"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vb7"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vb7"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vb7"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vb7"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vbv99"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vbv99"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vbv99"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vbv99"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vbv99"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vbv99"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vbv9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vv444"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vv444"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vv444"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vv444"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vv444"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vv444"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vv444"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w32"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w32"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w32"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w3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w33" localSheetId="9" hidden="1">{"whole",#N/A,FALSE,"Gen_Dist_Act_Bud";"whole",#N/A,FALSE,"Gen_Dist_T3months";"whole",#N/A,FALSE,"GD_PerP";"whole",#N/A,FALSE,"HR Dist'n"}</definedName>
    <definedName name="_w33" localSheetId="10" hidden="1">{"whole",#N/A,FALSE,"Gen_Dist_Act_Bud";"whole",#N/A,FALSE,"Gen_Dist_T3months";"whole",#N/A,FALSE,"GD_PerP";"whole",#N/A,FALSE,"HR Dist'n"}</definedName>
    <definedName name="_w33" localSheetId="11" hidden="1">{"whole",#N/A,FALSE,"Gen_Dist_Act_Bud";"whole",#N/A,FALSE,"Gen_Dist_T3months";"whole",#N/A,FALSE,"GD_PerP";"whole",#N/A,FALSE,"HR Dist'n"}</definedName>
    <definedName name="_w33" hidden="1">{"whole",#N/A,FALSE,"Gen_Dist_Act_Bud";"whole",#N/A,FALSE,"Gen_Dist_T3months";"whole",#N/A,FALSE,"GD_PerP";"whole",#N/A,FALSE,"HR Dist'n"}</definedName>
    <definedName name="_wbu1"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wbu1"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wbu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wbu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wbu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wbu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wbu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WC2">#REF!</definedName>
    <definedName name="_WC3" localSheetId="3">#REF!</definedName>
    <definedName name="_WC3" localSheetId="0">#REF!</definedName>
    <definedName name="_WC3">#REF!</definedName>
    <definedName name="_WP105" localSheetId="9" hidden="1">{"Summary",#N/A,TRUE,"Summary";"Cost Plan",#N/A,TRUE,"Cost Plan"}</definedName>
    <definedName name="_WP105" localSheetId="10" hidden="1">{"Summary",#N/A,TRUE,"Summary";"Cost Plan",#N/A,TRUE,"Cost Plan"}</definedName>
    <definedName name="_WP105" localSheetId="11" hidden="1">{"Summary",#N/A,TRUE,"Summary";"Cost Plan",#N/A,TRUE,"Cost Plan"}</definedName>
    <definedName name="_WP105" hidden="1">{"Summary",#N/A,TRUE,"Summary";"Cost Plan",#N/A,TRUE,"Cost Plan"}</definedName>
    <definedName name="_wr1" localSheetId="9" hidden="1">{"Output-3Column",#N/A,FALSE,"Output"}</definedName>
    <definedName name="_wr1" localSheetId="10" hidden="1">{"Output-3Column",#N/A,FALSE,"Output"}</definedName>
    <definedName name="_wr1" localSheetId="11" hidden="1">{"Output-3Column",#N/A,FALSE,"Output"}</definedName>
    <definedName name="_wr1" hidden="1">{"Output-3Column",#N/A,FALSE,"Output"}</definedName>
    <definedName name="_wrn1" localSheetId="9" hidden="1">{#N/A,#N/A,FALSE,"DCF";#N/A,#N/A,FALSE,"WACC";#N/A,#N/A,FALSE,"Sales_EBIT";#N/A,#N/A,FALSE,"Capex_Depreciation";#N/A,#N/A,FALSE,"WC";#N/A,#N/A,FALSE,"Interest";#N/A,#N/A,FALSE,"Assumptions"}</definedName>
    <definedName name="_wrn1" localSheetId="10" hidden="1">{#N/A,#N/A,FALSE,"DCF";#N/A,#N/A,FALSE,"WACC";#N/A,#N/A,FALSE,"Sales_EBIT";#N/A,#N/A,FALSE,"Capex_Depreciation";#N/A,#N/A,FALSE,"WC";#N/A,#N/A,FALSE,"Interest";#N/A,#N/A,FALSE,"Assumptions"}</definedName>
    <definedName name="_wrn1" localSheetId="11" hidden="1">{#N/A,#N/A,FALSE,"DCF";#N/A,#N/A,FALSE,"WACC";#N/A,#N/A,FALSE,"Sales_EBIT";#N/A,#N/A,FALSE,"Capex_Depreciation";#N/A,#N/A,FALSE,"WC";#N/A,#N/A,FALSE,"Interest";#N/A,#N/A,FALSE,"Assumptions"}</definedName>
    <definedName name="_wrn1" hidden="1">{#N/A,#N/A,FALSE,"DCF";#N/A,#N/A,FALSE,"WACC";#N/A,#N/A,FALSE,"Sales_EBIT";#N/A,#N/A,FALSE,"Capex_Depreciation";#N/A,#N/A,FALSE,"WC";#N/A,#N/A,FALSE,"Interest";#N/A,#N/A,FALSE,"Assumptions"}</definedName>
    <definedName name="_wrn2" localSheetId="9" hidden="1">{"casespecific",#N/A,FALSE,"Assumptions"}</definedName>
    <definedName name="_wrn2" localSheetId="10" hidden="1">{"casespecific",#N/A,FALSE,"Assumptions"}</definedName>
    <definedName name="_wrn2" localSheetId="11" hidden="1">{"casespecific",#N/A,FALSE,"Assumptions"}</definedName>
    <definedName name="_wrn2" hidden="1">{"casespecific",#N/A,FALSE,"Assumptions"}</definedName>
    <definedName name="_wrn3" localSheetId="9" hidden="1">{"comps",#N/A,FALSE,"comps";"notes",#N/A,FALSE,"comps"}</definedName>
    <definedName name="_wrn3" localSheetId="10" hidden="1">{"comps",#N/A,FALSE,"comps";"notes",#N/A,FALSE,"comps"}</definedName>
    <definedName name="_wrn3" localSheetId="11" hidden="1">{"comps",#N/A,FALSE,"comps";"notes",#N/A,FALSE,"comps"}</definedName>
    <definedName name="_wrn3" hidden="1">{"comps",#N/A,FALSE,"comps";"notes",#N/A,FALSE,"comps"}</definedName>
    <definedName name="_wrn4" localSheetId="9" hidden="1">{"general",#N/A,FALSE,"Assumptions"}</definedName>
    <definedName name="_wrn4" localSheetId="10" hidden="1">{"general",#N/A,FALSE,"Assumptions"}</definedName>
    <definedName name="_wrn4" localSheetId="11" hidden="1">{"general",#N/A,FALSE,"Assumptions"}</definedName>
    <definedName name="_wrn4" hidden="1">{"general",#N/A,FALSE,"Assumptions"}</definedName>
    <definedName name="_x3" localSheetId="9" hidden="1">{"whole",#N/A,FALSE,"Gen_Dist_Act_Bud";"whole",#N/A,FALSE,"Gen_Dist_T3months";"whole",#N/A,FALSE,"GD_PerP";"whole",#N/A,FALSE,"HR_Dist";"whole",#N/A,FALSE,"CS_DIST_ActvsBud";"whole",#N/A,FALSE,"CS_DIST_SUM_trail3mo";"whole",#N/A,FALSE,"ITG_act_Bud";"whole",#N/A,FALSE,"ITG_T3Mo"}</definedName>
    <definedName name="_x3" localSheetId="10" hidden="1">{"whole",#N/A,FALSE,"Gen_Dist_Act_Bud";"whole",#N/A,FALSE,"Gen_Dist_T3months";"whole",#N/A,FALSE,"GD_PerP";"whole",#N/A,FALSE,"HR_Dist";"whole",#N/A,FALSE,"CS_DIST_ActvsBud";"whole",#N/A,FALSE,"CS_DIST_SUM_trail3mo";"whole",#N/A,FALSE,"ITG_act_Bud";"whole",#N/A,FALSE,"ITG_T3Mo"}</definedName>
    <definedName name="_x3" localSheetId="11" hidden="1">{"whole",#N/A,FALSE,"Gen_Dist_Act_Bud";"whole",#N/A,FALSE,"Gen_Dist_T3months";"whole",#N/A,FALSE,"GD_PerP";"whole",#N/A,FALSE,"HR_Dist";"whole",#N/A,FALSE,"CS_DIST_ActvsBud";"whole",#N/A,FALSE,"CS_DIST_SUM_trail3mo";"whole",#N/A,FALSE,"ITG_act_Bud";"whole",#N/A,FALSE,"ITG_T3Mo"}</definedName>
    <definedName name="_x3" hidden="1">{"whole",#N/A,FALSE,"Gen_Dist_Act_Bud";"whole",#N/A,FALSE,"Gen_Dist_T3months";"whole",#N/A,FALSE,"GD_PerP";"whole",#N/A,FALSE,"HR_Dist";"whole",#N/A,FALSE,"CS_DIST_ActvsBud";"whole",#N/A,FALSE,"CS_DIST_SUM_trail3mo";"whole",#N/A,FALSE,"ITG_act_Bud";"whole",#N/A,FALSE,"ITG_T3Mo"}</definedName>
    <definedName name="_xf2" localSheetId="9"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xf2" localSheetId="10"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xf2" localSheetId="1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xf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y6" localSheetId="9" hidden="1">{#N/A,#N/A,FALSE,"ORIX CSC"}</definedName>
    <definedName name="_y6" localSheetId="10" hidden="1">{#N/A,#N/A,FALSE,"ORIX CSC"}</definedName>
    <definedName name="_y6" localSheetId="11" hidden="1">{#N/A,#N/A,FALSE,"ORIX CSC"}</definedName>
    <definedName name="_y6" hidden="1">{#N/A,#N/A,FALSE,"ORIX CSC"}</definedName>
    <definedName name="_yu77"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yu77"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yu77"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yu77"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yu77"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yu77"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yu77"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z" localSheetId="9" hidden="1">{"trans assumptions",#N/A,FALSE,"Merger";"trans accretion",#N/A,FALSE,"Merger"}</definedName>
    <definedName name="_z" localSheetId="10" hidden="1">{"trans assumptions",#N/A,FALSE,"Merger";"trans accretion",#N/A,FALSE,"Merger"}</definedName>
    <definedName name="_z" localSheetId="11" hidden="1">{"trans assumptions",#N/A,FALSE,"Merger";"trans accretion",#N/A,FALSE,"Merger"}</definedName>
    <definedName name="_z" hidden="1">{"trans assumptions",#N/A,FALSE,"Merger";"trans accretion",#N/A,FALSE,"Merger"}</definedName>
    <definedName name="_Zcomps2" localSheetId="9" hidden="1">{0,0,0,0,1,-4105,28.3464566929134,28.3464566929134,28.346456664,28.3464566929134,2,TRUE,TRUE,FALSE,FALSE,FALSE,#N/A,1,85,1,2,"","","","&amp;""Kennerly,Roman Bold""&amp;14L&amp;12EHMAN &amp;14 B&amp;12ROTHERS","","",FALSE}</definedName>
    <definedName name="_Zcomps2" localSheetId="10" hidden="1">{0,0,0,0,1,-4105,28.3464566929134,28.3464566929134,28.346456664,28.3464566929134,2,TRUE,TRUE,FALSE,FALSE,FALSE,#N/A,1,85,1,2,"","","","&amp;""Kennerly,Roman Bold""&amp;14L&amp;12EHMAN &amp;14 B&amp;12ROTHERS","","",FALSE}</definedName>
    <definedName name="_Zcomps2" localSheetId="11" hidden="1">{0,0,0,0,1,-4105,28.3464566929134,28.3464566929134,28.346456664,28.3464566929134,2,TRUE,TRUE,FALSE,FALSE,FALSE,#N/A,1,85,1,2,"","","","&amp;""Kennerly,Roman Bold""&amp;14L&amp;12EHMAN &amp;14 B&amp;12ROTHERS","","",FALSE}</definedName>
    <definedName name="_Zcomps2" hidden="1">{0,0,0,0,1,-4105,28.3464566929134,28.3464566929134,28.346456664,28.3464566929134,2,TRUE,TRUE,FALSE,FALSE,FALSE,#N/A,1,85,1,2,"","","","&amp;""Kennerly,Roman Bold""&amp;14L&amp;12EHMAN &amp;14 B&amp;12ROTHERS","","",FALSE}</definedName>
    <definedName name="≥_300_tk__curved_on_plan" localSheetId="3">#REF!</definedName>
    <definedName name="≥_300_tk__curved_on_plan" localSheetId="0">#REF!</definedName>
    <definedName name="≥_300_tk__curved_on_plan">#REF!</definedName>
    <definedName name="≥_300_tk__formwork_to_one_side_only" localSheetId="3">#REF!</definedName>
    <definedName name="≥_300_tk__formwork_to_one_side_only" localSheetId="0">#REF!</definedName>
    <definedName name="≥_300_tk__formwork_to_one_side_only">#REF!</definedName>
    <definedName name="a" localSheetId="3" hidden="1">#REF!</definedName>
    <definedName name="a" localSheetId="0" hidden="1">#REF!</definedName>
    <definedName name="a" hidden="1">#REF!</definedName>
    <definedName name="A.D._REID">#REF!</definedName>
    <definedName name="A_____1_____ResetDates">#REF!</definedName>
    <definedName name="A_____1_____RunChangeViewsDialog">#REF!</definedName>
    <definedName name="A___1ResetDates">#REF!</definedName>
    <definedName name="A___1RunChangeViewsDialog">#REF!</definedName>
    <definedName name="A___AA_ResetDates">#REF!</definedName>
    <definedName name="A__AA__RunChangeViewsDialog">#REF!</definedName>
    <definedName name="A_A_A_A_111RunChangeViewsDialog">#REF!</definedName>
    <definedName name="A_impresión_IM">#REF!</definedName>
    <definedName name="A0258525AAAResetDates">#REF!</definedName>
    <definedName name="A1_a1_RunChangeViewsDialog">#REF!</definedName>
    <definedName name="A1_A1ResetDates">#REF!</definedName>
    <definedName name="A1_ResetDates">#REF!</definedName>
    <definedName name="A1_RunChangeViewsDialog">#REF!</definedName>
    <definedName name="A123A123ResetDates">#REF!</definedName>
    <definedName name="A123A123RunChangeViewsDialog">#REF!</definedName>
    <definedName name="a1a1" localSheetId="9" hidden="1">{"Assump",#N/A,TRUE,"Proforma";"first",#N/A,TRUE,"Proforma";"second",#N/A,TRUE,"Proforma";"lease1",#N/A,TRUE,"Proforma";"lease2",#N/A,TRUE,"Proforma"}</definedName>
    <definedName name="a1a1" localSheetId="10" hidden="1">{"Assump",#N/A,TRUE,"Proforma";"first",#N/A,TRUE,"Proforma";"second",#N/A,TRUE,"Proforma";"lease1",#N/A,TRUE,"Proforma";"lease2",#N/A,TRUE,"Proforma"}</definedName>
    <definedName name="a1a1" localSheetId="11" hidden="1">{"Assump",#N/A,TRUE,"Proforma";"first",#N/A,TRUE,"Proforma";"second",#N/A,TRUE,"Proforma";"lease1",#N/A,TRUE,"Proforma";"lease2",#N/A,TRUE,"Proforma"}</definedName>
    <definedName name="a1a1" hidden="1">{"Assump",#N/A,TRUE,"Proforma";"first",#N/A,TRUE,"Proforma";"second",#N/A,TRUE,"Proforma";"lease1",#N/A,TRUE,"Proforma";"lease2",#N/A,TRUE,"Proforma"}</definedName>
    <definedName name="A25111AAARunChangeViewsDialog">#REF!</definedName>
    <definedName name="aa" localSheetId="8" hidden="1">{"key inputs",#N/A,TRUE,"Key Inputs";"key outputs",#N/A,TRUE,"Outputs";"Other inputs",#N/A,TRUE,"Other Inputs";"Revenue",#N/A,TRUE,"Rev"}</definedName>
    <definedName name="aa" localSheetId="3" hidden="1">{"key inputs",#N/A,TRUE,"Key Inputs";"key outputs",#N/A,TRUE,"Outputs";"Other inputs",#N/A,TRUE,"Other Inputs";"Revenue",#N/A,TRUE,"Rev"}</definedName>
    <definedName name="aa" localSheetId="9">#REF!</definedName>
    <definedName name="aa" localSheetId="10">#REF!</definedName>
    <definedName name="aa" localSheetId="11" hidden="1">{"key inputs",#N/A,TRUE,"Key Inputs";"key outputs",#N/A,TRUE,"Outputs";"Other inputs",#N/A,TRUE,"Other Inputs";"Revenue",#N/A,TRUE,"Rev"}</definedName>
    <definedName name="aa" localSheetId="0" hidden="1">{"key inputs",#N/A,TRUE,"Key Inputs";"key outputs",#N/A,TRUE,"Outputs";"Other inputs",#N/A,TRUE,"Other Inputs";"Revenue",#N/A,TRUE,"Rev"}</definedName>
    <definedName name="aa" hidden="1">{"key inputs",#N/A,TRUE,"Key Inputs";"key outputs",#N/A,TRUE,"Outputs";"Other inputs",#N/A,TRUE,"Other Inputs";"Revenue",#N/A,TRUE,"Rev"}</definedName>
    <definedName name="AA____0123ResetDates">#REF!</definedName>
    <definedName name="AA___0123RunChangeViewsDialog">#REF!</definedName>
    <definedName name="AA___AAResetDates">#REF!</definedName>
    <definedName name="AA___AARunChangeViewsDialog">#REF!</definedName>
    <definedName name="AA___AResetDates">#REF!</definedName>
    <definedName name="AA___ARunChangeViewsDialog">#REF!</definedName>
    <definedName name="aa_1" localSheetId="8" hidden="1">{"key inputs",#N/A,TRUE,"Key Inputs";"key outputs",#N/A,TRUE,"Outputs";"Other inputs",#N/A,TRUE,"Other Inputs";"Revenue",#N/A,TRUE,"Rev"}</definedName>
    <definedName name="aa_1" localSheetId="3" hidden="1">{"key inputs",#N/A,TRUE,"Key Inputs";"key outputs",#N/A,TRUE,"Outputs";"Other inputs",#N/A,TRUE,"Other Inputs";"Revenue",#N/A,TRUE,"Rev"}</definedName>
    <definedName name="aa_1" localSheetId="9" hidden="1">{"key inputs",#N/A,TRUE,"Key Inputs";"key outputs",#N/A,TRUE,"Outputs";"Other inputs",#N/A,TRUE,"Other Inputs";"Revenue",#N/A,TRUE,"Rev"}</definedName>
    <definedName name="aa_1" localSheetId="10" hidden="1">{"key inputs",#N/A,TRUE,"Key Inputs";"key outputs",#N/A,TRUE,"Outputs";"Other inputs",#N/A,TRUE,"Other Inputs";"Revenue",#N/A,TRUE,"Rev"}</definedName>
    <definedName name="aa_1" localSheetId="11" hidden="1">{"key inputs",#N/A,TRUE,"Key Inputs";"key outputs",#N/A,TRUE,"Outputs";"Other inputs",#N/A,TRUE,"Other Inputs";"Revenue",#N/A,TRUE,"Rev"}</definedName>
    <definedName name="aa_1" localSheetId="0" hidden="1">{"key inputs",#N/A,TRUE,"Key Inputs";"key outputs",#N/A,TRUE,"Outputs";"Other inputs",#N/A,TRUE,"Other Inputs";"Revenue",#N/A,TRUE,"Rev"}</definedName>
    <definedName name="aa_1" hidden="1">{"key inputs",#N/A,TRUE,"Key Inputs";"key outputs",#N/A,TRUE,"Outputs";"Other inputs",#N/A,TRUE,"Other Inputs";"Revenue",#N/A,TRUE,"Rev"}</definedName>
    <definedName name="aa_1_1" localSheetId="8" hidden="1">{"key inputs",#N/A,TRUE,"Key Inputs";"key outputs",#N/A,TRUE,"Outputs";"Other inputs",#N/A,TRUE,"Other Inputs";"Revenue",#N/A,TRUE,"Rev"}</definedName>
    <definedName name="aa_1_1" localSheetId="3" hidden="1">{"key inputs",#N/A,TRUE,"Key Inputs";"key outputs",#N/A,TRUE,"Outputs";"Other inputs",#N/A,TRUE,"Other Inputs";"Revenue",#N/A,TRUE,"Rev"}</definedName>
    <definedName name="aa_1_1" localSheetId="9" hidden="1">{"key inputs",#N/A,TRUE,"Key Inputs";"key outputs",#N/A,TRUE,"Outputs";"Other inputs",#N/A,TRUE,"Other Inputs";"Revenue",#N/A,TRUE,"Rev"}</definedName>
    <definedName name="aa_1_1" localSheetId="10" hidden="1">{"key inputs",#N/A,TRUE,"Key Inputs";"key outputs",#N/A,TRUE,"Outputs";"Other inputs",#N/A,TRUE,"Other Inputs";"Revenue",#N/A,TRUE,"Rev"}</definedName>
    <definedName name="aa_1_1" localSheetId="11" hidden="1">{"key inputs",#N/A,TRUE,"Key Inputs";"key outputs",#N/A,TRUE,"Outputs";"Other inputs",#N/A,TRUE,"Other Inputs";"Revenue",#N/A,TRUE,"Rev"}</definedName>
    <definedName name="aa_1_1" localSheetId="0" hidden="1">{"key inputs",#N/A,TRUE,"Key Inputs";"key outputs",#N/A,TRUE,"Outputs";"Other inputs",#N/A,TRUE,"Other Inputs";"Revenue",#N/A,TRUE,"Rev"}</definedName>
    <definedName name="aa_1_1" hidden="1">{"key inputs",#N/A,TRUE,"Key Inputs";"key outputs",#N/A,TRUE,"Outputs";"Other inputs",#N/A,TRUE,"Other Inputs";"Revenue",#N/A,TRUE,"Rev"}</definedName>
    <definedName name="aa_1_2" localSheetId="8" hidden="1">{"key inputs",#N/A,TRUE,"Key Inputs";"key outputs",#N/A,TRUE,"Outputs";"Other inputs",#N/A,TRUE,"Other Inputs";"Revenue",#N/A,TRUE,"Rev"}</definedName>
    <definedName name="aa_1_2" localSheetId="3" hidden="1">{"key inputs",#N/A,TRUE,"Key Inputs";"key outputs",#N/A,TRUE,"Outputs";"Other inputs",#N/A,TRUE,"Other Inputs";"Revenue",#N/A,TRUE,"Rev"}</definedName>
    <definedName name="aa_1_2" localSheetId="9" hidden="1">{"key inputs",#N/A,TRUE,"Key Inputs";"key outputs",#N/A,TRUE,"Outputs";"Other inputs",#N/A,TRUE,"Other Inputs";"Revenue",#N/A,TRUE,"Rev"}</definedName>
    <definedName name="aa_1_2" localSheetId="10" hidden="1">{"key inputs",#N/A,TRUE,"Key Inputs";"key outputs",#N/A,TRUE,"Outputs";"Other inputs",#N/A,TRUE,"Other Inputs";"Revenue",#N/A,TRUE,"Rev"}</definedName>
    <definedName name="aa_1_2" localSheetId="11" hidden="1">{"key inputs",#N/A,TRUE,"Key Inputs";"key outputs",#N/A,TRUE,"Outputs";"Other inputs",#N/A,TRUE,"Other Inputs";"Revenue",#N/A,TRUE,"Rev"}</definedName>
    <definedName name="aa_1_2" localSheetId="0" hidden="1">{"key inputs",#N/A,TRUE,"Key Inputs";"key outputs",#N/A,TRUE,"Outputs";"Other inputs",#N/A,TRUE,"Other Inputs";"Revenue",#N/A,TRUE,"Rev"}</definedName>
    <definedName name="aa_1_2" hidden="1">{"key inputs",#N/A,TRUE,"Key Inputs";"key outputs",#N/A,TRUE,"Outputs";"Other inputs",#N/A,TRUE,"Other Inputs";"Revenue",#N/A,TRUE,"Rev"}</definedName>
    <definedName name="aa_1_3" localSheetId="8" hidden="1">{"key inputs",#N/A,TRUE,"Key Inputs";"key outputs",#N/A,TRUE,"Outputs";"Other inputs",#N/A,TRUE,"Other Inputs";"Revenue",#N/A,TRUE,"Rev"}</definedName>
    <definedName name="aa_1_3" localSheetId="3" hidden="1">{"key inputs",#N/A,TRUE,"Key Inputs";"key outputs",#N/A,TRUE,"Outputs";"Other inputs",#N/A,TRUE,"Other Inputs";"Revenue",#N/A,TRUE,"Rev"}</definedName>
    <definedName name="aa_1_3" localSheetId="9" hidden="1">{"key inputs",#N/A,TRUE,"Key Inputs";"key outputs",#N/A,TRUE,"Outputs";"Other inputs",#N/A,TRUE,"Other Inputs";"Revenue",#N/A,TRUE,"Rev"}</definedName>
    <definedName name="aa_1_3" localSheetId="10" hidden="1">{"key inputs",#N/A,TRUE,"Key Inputs";"key outputs",#N/A,TRUE,"Outputs";"Other inputs",#N/A,TRUE,"Other Inputs";"Revenue",#N/A,TRUE,"Rev"}</definedName>
    <definedName name="aa_1_3" localSheetId="11" hidden="1">{"key inputs",#N/A,TRUE,"Key Inputs";"key outputs",#N/A,TRUE,"Outputs";"Other inputs",#N/A,TRUE,"Other Inputs";"Revenue",#N/A,TRUE,"Rev"}</definedName>
    <definedName name="aa_1_3" localSheetId="0" hidden="1">{"key inputs",#N/A,TRUE,"Key Inputs";"key outputs",#N/A,TRUE,"Outputs";"Other inputs",#N/A,TRUE,"Other Inputs";"Revenue",#N/A,TRUE,"Rev"}</definedName>
    <definedName name="aa_1_3" hidden="1">{"key inputs",#N/A,TRUE,"Key Inputs";"key outputs",#N/A,TRUE,"Outputs";"Other inputs",#N/A,TRUE,"Other Inputs";"Revenue",#N/A,TRUE,"Rev"}</definedName>
    <definedName name="aa_1_4" localSheetId="8" hidden="1">{"key inputs",#N/A,TRUE,"Key Inputs";"key outputs",#N/A,TRUE,"Outputs";"Other inputs",#N/A,TRUE,"Other Inputs";"Revenue",#N/A,TRUE,"Rev"}</definedName>
    <definedName name="aa_1_4" localSheetId="3" hidden="1">{"key inputs",#N/A,TRUE,"Key Inputs";"key outputs",#N/A,TRUE,"Outputs";"Other inputs",#N/A,TRUE,"Other Inputs";"Revenue",#N/A,TRUE,"Rev"}</definedName>
    <definedName name="aa_1_4" localSheetId="9" hidden="1">{"key inputs",#N/A,TRUE,"Key Inputs";"key outputs",#N/A,TRUE,"Outputs";"Other inputs",#N/A,TRUE,"Other Inputs";"Revenue",#N/A,TRUE,"Rev"}</definedName>
    <definedName name="aa_1_4" localSheetId="10" hidden="1">{"key inputs",#N/A,TRUE,"Key Inputs";"key outputs",#N/A,TRUE,"Outputs";"Other inputs",#N/A,TRUE,"Other Inputs";"Revenue",#N/A,TRUE,"Rev"}</definedName>
    <definedName name="aa_1_4" localSheetId="11" hidden="1">{"key inputs",#N/A,TRUE,"Key Inputs";"key outputs",#N/A,TRUE,"Outputs";"Other inputs",#N/A,TRUE,"Other Inputs";"Revenue",#N/A,TRUE,"Rev"}</definedName>
    <definedName name="aa_1_4" localSheetId="0" hidden="1">{"key inputs",#N/A,TRUE,"Key Inputs";"key outputs",#N/A,TRUE,"Outputs";"Other inputs",#N/A,TRUE,"Other Inputs";"Revenue",#N/A,TRUE,"Rev"}</definedName>
    <definedName name="aa_1_4" hidden="1">{"key inputs",#N/A,TRUE,"Key Inputs";"key outputs",#N/A,TRUE,"Outputs";"Other inputs",#N/A,TRUE,"Other Inputs";"Revenue",#N/A,TRUE,"Rev"}</definedName>
    <definedName name="aa_1_5" localSheetId="8" hidden="1">{"key inputs",#N/A,TRUE,"Key Inputs";"key outputs",#N/A,TRUE,"Outputs";"Other inputs",#N/A,TRUE,"Other Inputs";"Revenue",#N/A,TRUE,"Rev"}</definedName>
    <definedName name="aa_1_5" localSheetId="3" hidden="1">{"key inputs",#N/A,TRUE,"Key Inputs";"key outputs",#N/A,TRUE,"Outputs";"Other inputs",#N/A,TRUE,"Other Inputs";"Revenue",#N/A,TRUE,"Rev"}</definedName>
    <definedName name="aa_1_5" localSheetId="9" hidden="1">{"key inputs",#N/A,TRUE,"Key Inputs";"key outputs",#N/A,TRUE,"Outputs";"Other inputs",#N/A,TRUE,"Other Inputs";"Revenue",#N/A,TRUE,"Rev"}</definedName>
    <definedName name="aa_1_5" localSheetId="10" hidden="1">{"key inputs",#N/A,TRUE,"Key Inputs";"key outputs",#N/A,TRUE,"Outputs";"Other inputs",#N/A,TRUE,"Other Inputs";"Revenue",#N/A,TRUE,"Rev"}</definedName>
    <definedName name="aa_1_5" localSheetId="11" hidden="1">{"key inputs",#N/A,TRUE,"Key Inputs";"key outputs",#N/A,TRUE,"Outputs";"Other inputs",#N/A,TRUE,"Other Inputs";"Revenue",#N/A,TRUE,"Rev"}</definedName>
    <definedName name="aa_1_5" localSheetId="0" hidden="1">{"key inputs",#N/A,TRUE,"Key Inputs";"key outputs",#N/A,TRUE,"Outputs";"Other inputs",#N/A,TRUE,"Other Inputs";"Revenue",#N/A,TRUE,"Rev"}</definedName>
    <definedName name="aa_1_5" hidden="1">{"key inputs",#N/A,TRUE,"Key Inputs";"key outputs",#N/A,TRUE,"Outputs";"Other inputs",#N/A,TRUE,"Other Inputs";"Revenue",#N/A,TRUE,"Rev"}</definedName>
    <definedName name="AA_1234_ResetDates">#REF!</definedName>
    <definedName name="aa_2" localSheetId="8" hidden="1">{"key inputs",#N/A,TRUE,"Key Inputs";"key outputs",#N/A,TRUE,"Outputs";"Other inputs",#N/A,TRUE,"Other Inputs";"Revenue",#N/A,TRUE,"Rev"}</definedName>
    <definedName name="aa_2" localSheetId="3" hidden="1">{"key inputs",#N/A,TRUE,"Key Inputs";"key outputs",#N/A,TRUE,"Outputs";"Other inputs",#N/A,TRUE,"Other Inputs";"Revenue",#N/A,TRUE,"Rev"}</definedName>
    <definedName name="aa_2" localSheetId="9" hidden="1">{"key inputs",#N/A,TRUE,"Key Inputs";"key outputs",#N/A,TRUE,"Outputs";"Other inputs",#N/A,TRUE,"Other Inputs";"Revenue",#N/A,TRUE,"Rev"}</definedName>
    <definedName name="aa_2" localSheetId="10" hidden="1">{"key inputs",#N/A,TRUE,"Key Inputs";"key outputs",#N/A,TRUE,"Outputs";"Other inputs",#N/A,TRUE,"Other Inputs";"Revenue",#N/A,TRUE,"Rev"}</definedName>
    <definedName name="aa_2" localSheetId="11" hidden="1">{"key inputs",#N/A,TRUE,"Key Inputs";"key outputs",#N/A,TRUE,"Outputs";"Other inputs",#N/A,TRUE,"Other Inputs";"Revenue",#N/A,TRUE,"Rev"}</definedName>
    <definedName name="aa_2" localSheetId="0" hidden="1">{"key inputs",#N/A,TRUE,"Key Inputs";"key outputs",#N/A,TRUE,"Outputs";"Other inputs",#N/A,TRUE,"Other Inputs";"Revenue",#N/A,TRUE,"Rev"}</definedName>
    <definedName name="aa_2" hidden="1">{"key inputs",#N/A,TRUE,"Key Inputs";"key outputs",#N/A,TRUE,"Outputs";"Other inputs",#N/A,TRUE,"Other Inputs";"Revenue",#N/A,TRUE,"Rev"}</definedName>
    <definedName name="aa_2_1" localSheetId="8" hidden="1">{"key inputs",#N/A,TRUE,"Key Inputs";"key outputs",#N/A,TRUE,"Outputs";"Other inputs",#N/A,TRUE,"Other Inputs";"Revenue",#N/A,TRUE,"Rev"}</definedName>
    <definedName name="aa_2_1" localSheetId="3" hidden="1">{"key inputs",#N/A,TRUE,"Key Inputs";"key outputs",#N/A,TRUE,"Outputs";"Other inputs",#N/A,TRUE,"Other Inputs";"Revenue",#N/A,TRUE,"Rev"}</definedName>
    <definedName name="aa_2_1" localSheetId="9" hidden="1">{"key inputs",#N/A,TRUE,"Key Inputs";"key outputs",#N/A,TRUE,"Outputs";"Other inputs",#N/A,TRUE,"Other Inputs";"Revenue",#N/A,TRUE,"Rev"}</definedName>
    <definedName name="aa_2_1" localSheetId="10" hidden="1">{"key inputs",#N/A,TRUE,"Key Inputs";"key outputs",#N/A,TRUE,"Outputs";"Other inputs",#N/A,TRUE,"Other Inputs";"Revenue",#N/A,TRUE,"Rev"}</definedName>
    <definedName name="aa_2_1" localSheetId="11" hidden="1">{"key inputs",#N/A,TRUE,"Key Inputs";"key outputs",#N/A,TRUE,"Outputs";"Other inputs",#N/A,TRUE,"Other Inputs";"Revenue",#N/A,TRUE,"Rev"}</definedName>
    <definedName name="aa_2_1" localSheetId="0" hidden="1">{"key inputs",#N/A,TRUE,"Key Inputs";"key outputs",#N/A,TRUE,"Outputs";"Other inputs",#N/A,TRUE,"Other Inputs";"Revenue",#N/A,TRUE,"Rev"}</definedName>
    <definedName name="aa_2_1" hidden="1">{"key inputs",#N/A,TRUE,"Key Inputs";"key outputs",#N/A,TRUE,"Outputs";"Other inputs",#N/A,TRUE,"Other Inputs";"Revenue",#N/A,TRUE,"Rev"}</definedName>
    <definedName name="aa_2_2" localSheetId="8" hidden="1">{"key inputs",#N/A,TRUE,"Key Inputs";"key outputs",#N/A,TRUE,"Outputs";"Other inputs",#N/A,TRUE,"Other Inputs";"Revenue",#N/A,TRUE,"Rev"}</definedName>
    <definedName name="aa_2_2" localSheetId="3" hidden="1">{"key inputs",#N/A,TRUE,"Key Inputs";"key outputs",#N/A,TRUE,"Outputs";"Other inputs",#N/A,TRUE,"Other Inputs";"Revenue",#N/A,TRUE,"Rev"}</definedName>
    <definedName name="aa_2_2" localSheetId="9" hidden="1">{"key inputs",#N/A,TRUE,"Key Inputs";"key outputs",#N/A,TRUE,"Outputs";"Other inputs",#N/A,TRUE,"Other Inputs";"Revenue",#N/A,TRUE,"Rev"}</definedName>
    <definedName name="aa_2_2" localSheetId="10" hidden="1">{"key inputs",#N/A,TRUE,"Key Inputs";"key outputs",#N/A,TRUE,"Outputs";"Other inputs",#N/A,TRUE,"Other Inputs";"Revenue",#N/A,TRUE,"Rev"}</definedName>
    <definedName name="aa_2_2" localSheetId="11" hidden="1">{"key inputs",#N/A,TRUE,"Key Inputs";"key outputs",#N/A,TRUE,"Outputs";"Other inputs",#N/A,TRUE,"Other Inputs";"Revenue",#N/A,TRUE,"Rev"}</definedName>
    <definedName name="aa_2_2" localSheetId="0" hidden="1">{"key inputs",#N/A,TRUE,"Key Inputs";"key outputs",#N/A,TRUE,"Outputs";"Other inputs",#N/A,TRUE,"Other Inputs";"Revenue",#N/A,TRUE,"Rev"}</definedName>
    <definedName name="aa_2_2" hidden="1">{"key inputs",#N/A,TRUE,"Key Inputs";"key outputs",#N/A,TRUE,"Outputs";"Other inputs",#N/A,TRUE,"Other Inputs";"Revenue",#N/A,TRUE,"Rev"}</definedName>
    <definedName name="aa_2_3" localSheetId="8" hidden="1">{"key inputs",#N/A,TRUE,"Key Inputs";"key outputs",#N/A,TRUE,"Outputs";"Other inputs",#N/A,TRUE,"Other Inputs";"Revenue",#N/A,TRUE,"Rev"}</definedName>
    <definedName name="aa_2_3" localSheetId="3" hidden="1">{"key inputs",#N/A,TRUE,"Key Inputs";"key outputs",#N/A,TRUE,"Outputs";"Other inputs",#N/A,TRUE,"Other Inputs";"Revenue",#N/A,TRUE,"Rev"}</definedName>
    <definedName name="aa_2_3" localSheetId="9" hidden="1">{"key inputs",#N/A,TRUE,"Key Inputs";"key outputs",#N/A,TRUE,"Outputs";"Other inputs",#N/A,TRUE,"Other Inputs";"Revenue",#N/A,TRUE,"Rev"}</definedName>
    <definedName name="aa_2_3" localSheetId="10" hidden="1">{"key inputs",#N/A,TRUE,"Key Inputs";"key outputs",#N/A,TRUE,"Outputs";"Other inputs",#N/A,TRUE,"Other Inputs";"Revenue",#N/A,TRUE,"Rev"}</definedName>
    <definedName name="aa_2_3" localSheetId="11" hidden="1">{"key inputs",#N/A,TRUE,"Key Inputs";"key outputs",#N/A,TRUE,"Outputs";"Other inputs",#N/A,TRUE,"Other Inputs";"Revenue",#N/A,TRUE,"Rev"}</definedName>
    <definedName name="aa_2_3" localSheetId="0" hidden="1">{"key inputs",#N/A,TRUE,"Key Inputs";"key outputs",#N/A,TRUE,"Outputs";"Other inputs",#N/A,TRUE,"Other Inputs";"Revenue",#N/A,TRUE,"Rev"}</definedName>
    <definedName name="aa_2_3" hidden="1">{"key inputs",#N/A,TRUE,"Key Inputs";"key outputs",#N/A,TRUE,"Outputs";"Other inputs",#N/A,TRUE,"Other Inputs";"Revenue",#N/A,TRUE,"Rev"}</definedName>
    <definedName name="aa_2_4" localSheetId="8" hidden="1">{"key inputs",#N/A,TRUE,"Key Inputs";"key outputs",#N/A,TRUE,"Outputs";"Other inputs",#N/A,TRUE,"Other Inputs";"Revenue",#N/A,TRUE,"Rev"}</definedName>
    <definedName name="aa_2_4" localSheetId="3" hidden="1">{"key inputs",#N/A,TRUE,"Key Inputs";"key outputs",#N/A,TRUE,"Outputs";"Other inputs",#N/A,TRUE,"Other Inputs";"Revenue",#N/A,TRUE,"Rev"}</definedName>
    <definedName name="aa_2_4" localSheetId="9" hidden="1">{"key inputs",#N/A,TRUE,"Key Inputs";"key outputs",#N/A,TRUE,"Outputs";"Other inputs",#N/A,TRUE,"Other Inputs";"Revenue",#N/A,TRUE,"Rev"}</definedName>
    <definedName name="aa_2_4" localSheetId="10" hidden="1">{"key inputs",#N/A,TRUE,"Key Inputs";"key outputs",#N/A,TRUE,"Outputs";"Other inputs",#N/A,TRUE,"Other Inputs";"Revenue",#N/A,TRUE,"Rev"}</definedName>
    <definedName name="aa_2_4" localSheetId="11" hidden="1">{"key inputs",#N/A,TRUE,"Key Inputs";"key outputs",#N/A,TRUE,"Outputs";"Other inputs",#N/A,TRUE,"Other Inputs";"Revenue",#N/A,TRUE,"Rev"}</definedName>
    <definedName name="aa_2_4" localSheetId="0" hidden="1">{"key inputs",#N/A,TRUE,"Key Inputs";"key outputs",#N/A,TRUE,"Outputs";"Other inputs",#N/A,TRUE,"Other Inputs";"Revenue",#N/A,TRUE,"Rev"}</definedName>
    <definedName name="aa_2_4" hidden="1">{"key inputs",#N/A,TRUE,"Key Inputs";"key outputs",#N/A,TRUE,"Outputs";"Other inputs",#N/A,TRUE,"Other Inputs";"Revenue",#N/A,TRUE,"Rev"}</definedName>
    <definedName name="aa_2_5" localSheetId="8" hidden="1">{"key inputs",#N/A,TRUE,"Key Inputs";"key outputs",#N/A,TRUE,"Outputs";"Other inputs",#N/A,TRUE,"Other Inputs";"Revenue",#N/A,TRUE,"Rev"}</definedName>
    <definedName name="aa_2_5" localSheetId="3" hidden="1">{"key inputs",#N/A,TRUE,"Key Inputs";"key outputs",#N/A,TRUE,"Outputs";"Other inputs",#N/A,TRUE,"Other Inputs";"Revenue",#N/A,TRUE,"Rev"}</definedName>
    <definedName name="aa_2_5" localSheetId="9" hidden="1">{"key inputs",#N/A,TRUE,"Key Inputs";"key outputs",#N/A,TRUE,"Outputs";"Other inputs",#N/A,TRUE,"Other Inputs";"Revenue",#N/A,TRUE,"Rev"}</definedName>
    <definedName name="aa_2_5" localSheetId="10" hidden="1">{"key inputs",#N/A,TRUE,"Key Inputs";"key outputs",#N/A,TRUE,"Outputs";"Other inputs",#N/A,TRUE,"Other Inputs";"Revenue",#N/A,TRUE,"Rev"}</definedName>
    <definedName name="aa_2_5" localSheetId="11" hidden="1">{"key inputs",#N/A,TRUE,"Key Inputs";"key outputs",#N/A,TRUE,"Outputs";"Other inputs",#N/A,TRUE,"Other Inputs";"Revenue",#N/A,TRUE,"Rev"}</definedName>
    <definedName name="aa_2_5" localSheetId="0" hidden="1">{"key inputs",#N/A,TRUE,"Key Inputs";"key outputs",#N/A,TRUE,"Outputs";"Other inputs",#N/A,TRUE,"Other Inputs";"Revenue",#N/A,TRUE,"Rev"}</definedName>
    <definedName name="aa_2_5" hidden="1">{"key inputs",#N/A,TRUE,"Key Inputs";"key outputs",#N/A,TRUE,"Outputs";"Other inputs",#N/A,TRUE,"Other Inputs";"Revenue",#N/A,TRUE,"Rev"}</definedName>
    <definedName name="aa_3" localSheetId="8" hidden="1">{"key inputs",#N/A,TRUE,"Key Inputs";"key outputs",#N/A,TRUE,"Outputs";"Other inputs",#N/A,TRUE,"Other Inputs";"Revenue",#N/A,TRUE,"Rev"}</definedName>
    <definedName name="aa_3" localSheetId="3" hidden="1">{"key inputs",#N/A,TRUE,"Key Inputs";"key outputs",#N/A,TRUE,"Outputs";"Other inputs",#N/A,TRUE,"Other Inputs";"Revenue",#N/A,TRUE,"Rev"}</definedName>
    <definedName name="aa_3" localSheetId="9" hidden="1">{"key inputs",#N/A,TRUE,"Key Inputs";"key outputs",#N/A,TRUE,"Outputs";"Other inputs",#N/A,TRUE,"Other Inputs";"Revenue",#N/A,TRUE,"Rev"}</definedName>
    <definedName name="aa_3" localSheetId="10" hidden="1">{"key inputs",#N/A,TRUE,"Key Inputs";"key outputs",#N/A,TRUE,"Outputs";"Other inputs",#N/A,TRUE,"Other Inputs";"Revenue",#N/A,TRUE,"Rev"}</definedName>
    <definedName name="aa_3" localSheetId="11" hidden="1">{"key inputs",#N/A,TRUE,"Key Inputs";"key outputs",#N/A,TRUE,"Outputs";"Other inputs",#N/A,TRUE,"Other Inputs";"Revenue",#N/A,TRUE,"Rev"}</definedName>
    <definedName name="aa_3" localSheetId="0" hidden="1">{"key inputs",#N/A,TRUE,"Key Inputs";"key outputs",#N/A,TRUE,"Outputs";"Other inputs",#N/A,TRUE,"Other Inputs";"Revenue",#N/A,TRUE,"Rev"}</definedName>
    <definedName name="aa_3" hidden="1">{"key inputs",#N/A,TRUE,"Key Inputs";"key outputs",#N/A,TRUE,"Outputs";"Other inputs",#N/A,TRUE,"Other Inputs";"Revenue",#N/A,TRUE,"Rev"}</definedName>
    <definedName name="aa_3_1" localSheetId="8" hidden="1">{"key inputs",#N/A,TRUE,"Key Inputs";"key outputs",#N/A,TRUE,"Outputs";"Other inputs",#N/A,TRUE,"Other Inputs";"Revenue",#N/A,TRUE,"Rev"}</definedName>
    <definedName name="aa_3_1" localSheetId="3" hidden="1">{"key inputs",#N/A,TRUE,"Key Inputs";"key outputs",#N/A,TRUE,"Outputs";"Other inputs",#N/A,TRUE,"Other Inputs";"Revenue",#N/A,TRUE,"Rev"}</definedName>
    <definedName name="aa_3_1" localSheetId="9" hidden="1">{"key inputs",#N/A,TRUE,"Key Inputs";"key outputs",#N/A,TRUE,"Outputs";"Other inputs",#N/A,TRUE,"Other Inputs";"Revenue",#N/A,TRUE,"Rev"}</definedName>
    <definedName name="aa_3_1" localSheetId="10" hidden="1">{"key inputs",#N/A,TRUE,"Key Inputs";"key outputs",#N/A,TRUE,"Outputs";"Other inputs",#N/A,TRUE,"Other Inputs";"Revenue",#N/A,TRUE,"Rev"}</definedName>
    <definedName name="aa_3_1" localSheetId="11" hidden="1">{"key inputs",#N/A,TRUE,"Key Inputs";"key outputs",#N/A,TRUE,"Outputs";"Other inputs",#N/A,TRUE,"Other Inputs";"Revenue",#N/A,TRUE,"Rev"}</definedName>
    <definedName name="aa_3_1" localSheetId="0" hidden="1">{"key inputs",#N/A,TRUE,"Key Inputs";"key outputs",#N/A,TRUE,"Outputs";"Other inputs",#N/A,TRUE,"Other Inputs";"Revenue",#N/A,TRUE,"Rev"}</definedName>
    <definedName name="aa_3_1" hidden="1">{"key inputs",#N/A,TRUE,"Key Inputs";"key outputs",#N/A,TRUE,"Outputs";"Other inputs",#N/A,TRUE,"Other Inputs";"Revenue",#N/A,TRUE,"Rev"}</definedName>
    <definedName name="aa_3_2" localSheetId="8" hidden="1">{"key inputs",#N/A,TRUE,"Key Inputs";"key outputs",#N/A,TRUE,"Outputs";"Other inputs",#N/A,TRUE,"Other Inputs";"Revenue",#N/A,TRUE,"Rev"}</definedName>
    <definedName name="aa_3_2" localSheetId="3" hidden="1">{"key inputs",#N/A,TRUE,"Key Inputs";"key outputs",#N/A,TRUE,"Outputs";"Other inputs",#N/A,TRUE,"Other Inputs";"Revenue",#N/A,TRUE,"Rev"}</definedName>
    <definedName name="aa_3_2" localSheetId="9" hidden="1">{"key inputs",#N/A,TRUE,"Key Inputs";"key outputs",#N/A,TRUE,"Outputs";"Other inputs",#N/A,TRUE,"Other Inputs";"Revenue",#N/A,TRUE,"Rev"}</definedName>
    <definedName name="aa_3_2" localSheetId="10" hidden="1">{"key inputs",#N/A,TRUE,"Key Inputs";"key outputs",#N/A,TRUE,"Outputs";"Other inputs",#N/A,TRUE,"Other Inputs";"Revenue",#N/A,TRUE,"Rev"}</definedName>
    <definedName name="aa_3_2" localSheetId="11" hidden="1">{"key inputs",#N/A,TRUE,"Key Inputs";"key outputs",#N/A,TRUE,"Outputs";"Other inputs",#N/A,TRUE,"Other Inputs";"Revenue",#N/A,TRUE,"Rev"}</definedName>
    <definedName name="aa_3_2" localSheetId="0" hidden="1">{"key inputs",#N/A,TRUE,"Key Inputs";"key outputs",#N/A,TRUE,"Outputs";"Other inputs",#N/A,TRUE,"Other Inputs";"Revenue",#N/A,TRUE,"Rev"}</definedName>
    <definedName name="aa_3_2" hidden="1">{"key inputs",#N/A,TRUE,"Key Inputs";"key outputs",#N/A,TRUE,"Outputs";"Other inputs",#N/A,TRUE,"Other Inputs";"Revenue",#N/A,TRUE,"Rev"}</definedName>
    <definedName name="aa_3_3" localSheetId="8" hidden="1">{"key inputs",#N/A,TRUE,"Key Inputs";"key outputs",#N/A,TRUE,"Outputs";"Other inputs",#N/A,TRUE,"Other Inputs";"Revenue",#N/A,TRUE,"Rev"}</definedName>
    <definedName name="aa_3_3" localSheetId="3" hidden="1">{"key inputs",#N/A,TRUE,"Key Inputs";"key outputs",#N/A,TRUE,"Outputs";"Other inputs",#N/A,TRUE,"Other Inputs";"Revenue",#N/A,TRUE,"Rev"}</definedName>
    <definedName name="aa_3_3" localSheetId="9" hidden="1">{"key inputs",#N/A,TRUE,"Key Inputs";"key outputs",#N/A,TRUE,"Outputs";"Other inputs",#N/A,TRUE,"Other Inputs";"Revenue",#N/A,TRUE,"Rev"}</definedName>
    <definedName name="aa_3_3" localSheetId="10" hidden="1">{"key inputs",#N/A,TRUE,"Key Inputs";"key outputs",#N/A,TRUE,"Outputs";"Other inputs",#N/A,TRUE,"Other Inputs";"Revenue",#N/A,TRUE,"Rev"}</definedName>
    <definedName name="aa_3_3" localSheetId="11" hidden="1">{"key inputs",#N/A,TRUE,"Key Inputs";"key outputs",#N/A,TRUE,"Outputs";"Other inputs",#N/A,TRUE,"Other Inputs";"Revenue",#N/A,TRUE,"Rev"}</definedName>
    <definedName name="aa_3_3" localSheetId="0" hidden="1">{"key inputs",#N/A,TRUE,"Key Inputs";"key outputs",#N/A,TRUE,"Outputs";"Other inputs",#N/A,TRUE,"Other Inputs";"Revenue",#N/A,TRUE,"Rev"}</definedName>
    <definedName name="aa_3_3" hidden="1">{"key inputs",#N/A,TRUE,"Key Inputs";"key outputs",#N/A,TRUE,"Outputs";"Other inputs",#N/A,TRUE,"Other Inputs";"Revenue",#N/A,TRUE,"Rev"}</definedName>
    <definedName name="aa_3_4" localSheetId="8" hidden="1">{"key inputs",#N/A,TRUE,"Key Inputs";"key outputs",#N/A,TRUE,"Outputs";"Other inputs",#N/A,TRUE,"Other Inputs";"Revenue",#N/A,TRUE,"Rev"}</definedName>
    <definedName name="aa_3_4" localSheetId="3" hidden="1">{"key inputs",#N/A,TRUE,"Key Inputs";"key outputs",#N/A,TRUE,"Outputs";"Other inputs",#N/A,TRUE,"Other Inputs";"Revenue",#N/A,TRUE,"Rev"}</definedName>
    <definedName name="aa_3_4" localSheetId="9" hidden="1">{"key inputs",#N/A,TRUE,"Key Inputs";"key outputs",#N/A,TRUE,"Outputs";"Other inputs",#N/A,TRUE,"Other Inputs";"Revenue",#N/A,TRUE,"Rev"}</definedName>
    <definedName name="aa_3_4" localSheetId="10" hidden="1">{"key inputs",#N/A,TRUE,"Key Inputs";"key outputs",#N/A,TRUE,"Outputs";"Other inputs",#N/A,TRUE,"Other Inputs";"Revenue",#N/A,TRUE,"Rev"}</definedName>
    <definedName name="aa_3_4" localSheetId="11" hidden="1">{"key inputs",#N/A,TRUE,"Key Inputs";"key outputs",#N/A,TRUE,"Outputs";"Other inputs",#N/A,TRUE,"Other Inputs";"Revenue",#N/A,TRUE,"Rev"}</definedName>
    <definedName name="aa_3_4" localSheetId="0" hidden="1">{"key inputs",#N/A,TRUE,"Key Inputs";"key outputs",#N/A,TRUE,"Outputs";"Other inputs",#N/A,TRUE,"Other Inputs";"Revenue",#N/A,TRUE,"Rev"}</definedName>
    <definedName name="aa_3_4" hidden="1">{"key inputs",#N/A,TRUE,"Key Inputs";"key outputs",#N/A,TRUE,"Outputs";"Other inputs",#N/A,TRUE,"Other Inputs";"Revenue",#N/A,TRUE,"Rev"}</definedName>
    <definedName name="aa_3_5" localSheetId="8" hidden="1">{"key inputs",#N/A,TRUE,"Key Inputs";"key outputs",#N/A,TRUE,"Outputs";"Other inputs",#N/A,TRUE,"Other Inputs";"Revenue",#N/A,TRUE,"Rev"}</definedName>
    <definedName name="aa_3_5" localSheetId="3" hidden="1">{"key inputs",#N/A,TRUE,"Key Inputs";"key outputs",#N/A,TRUE,"Outputs";"Other inputs",#N/A,TRUE,"Other Inputs";"Revenue",#N/A,TRUE,"Rev"}</definedName>
    <definedName name="aa_3_5" localSheetId="9" hidden="1">{"key inputs",#N/A,TRUE,"Key Inputs";"key outputs",#N/A,TRUE,"Outputs";"Other inputs",#N/A,TRUE,"Other Inputs";"Revenue",#N/A,TRUE,"Rev"}</definedName>
    <definedName name="aa_3_5" localSheetId="10" hidden="1">{"key inputs",#N/A,TRUE,"Key Inputs";"key outputs",#N/A,TRUE,"Outputs";"Other inputs",#N/A,TRUE,"Other Inputs";"Revenue",#N/A,TRUE,"Rev"}</definedName>
    <definedName name="aa_3_5" localSheetId="11" hidden="1">{"key inputs",#N/A,TRUE,"Key Inputs";"key outputs",#N/A,TRUE,"Outputs";"Other inputs",#N/A,TRUE,"Other Inputs";"Revenue",#N/A,TRUE,"Rev"}</definedName>
    <definedName name="aa_3_5" localSheetId="0" hidden="1">{"key inputs",#N/A,TRUE,"Key Inputs";"key outputs",#N/A,TRUE,"Outputs";"Other inputs",#N/A,TRUE,"Other Inputs";"Revenue",#N/A,TRUE,"Rev"}</definedName>
    <definedName name="aa_3_5" hidden="1">{"key inputs",#N/A,TRUE,"Key Inputs";"key outputs",#N/A,TRUE,"Outputs";"Other inputs",#N/A,TRUE,"Other Inputs";"Revenue",#N/A,TRUE,"Rev"}</definedName>
    <definedName name="aa_4" localSheetId="8" hidden="1">{"key inputs",#N/A,TRUE,"Key Inputs";"key outputs",#N/A,TRUE,"Outputs";"Other inputs",#N/A,TRUE,"Other Inputs";"Revenue",#N/A,TRUE,"Rev"}</definedName>
    <definedName name="aa_4" localSheetId="3" hidden="1">{"key inputs",#N/A,TRUE,"Key Inputs";"key outputs",#N/A,TRUE,"Outputs";"Other inputs",#N/A,TRUE,"Other Inputs";"Revenue",#N/A,TRUE,"Rev"}</definedName>
    <definedName name="aa_4" localSheetId="9" hidden="1">{"key inputs",#N/A,TRUE,"Key Inputs";"key outputs",#N/A,TRUE,"Outputs";"Other inputs",#N/A,TRUE,"Other Inputs";"Revenue",#N/A,TRUE,"Rev"}</definedName>
    <definedName name="aa_4" localSheetId="10" hidden="1">{"key inputs",#N/A,TRUE,"Key Inputs";"key outputs",#N/A,TRUE,"Outputs";"Other inputs",#N/A,TRUE,"Other Inputs";"Revenue",#N/A,TRUE,"Rev"}</definedName>
    <definedName name="aa_4" localSheetId="11" hidden="1">{"key inputs",#N/A,TRUE,"Key Inputs";"key outputs",#N/A,TRUE,"Outputs";"Other inputs",#N/A,TRUE,"Other Inputs";"Revenue",#N/A,TRUE,"Rev"}</definedName>
    <definedName name="aa_4" localSheetId="0" hidden="1">{"key inputs",#N/A,TRUE,"Key Inputs";"key outputs",#N/A,TRUE,"Outputs";"Other inputs",#N/A,TRUE,"Other Inputs";"Revenue",#N/A,TRUE,"Rev"}</definedName>
    <definedName name="aa_4" hidden="1">{"key inputs",#N/A,TRUE,"Key Inputs";"key outputs",#N/A,TRUE,"Outputs";"Other inputs",#N/A,TRUE,"Other Inputs";"Revenue",#N/A,TRUE,"Rev"}</definedName>
    <definedName name="aa_4_1" localSheetId="8" hidden="1">{"key inputs",#N/A,TRUE,"Key Inputs";"key outputs",#N/A,TRUE,"Outputs";"Other inputs",#N/A,TRUE,"Other Inputs";"Revenue",#N/A,TRUE,"Rev"}</definedName>
    <definedName name="aa_4_1" localSheetId="3" hidden="1">{"key inputs",#N/A,TRUE,"Key Inputs";"key outputs",#N/A,TRUE,"Outputs";"Other inputs",#N/A,TRUE,"Other Inputs";"Revenue",#N/A,TRUE,"Rev"}</definedName>
    <definedName name="aa_4_1" localSheetId="9" hidden="1">{"key inputs",#N/A,TRUE,"Key Inputs";"key outputs",#N/A,TRUE,"Outputs";"Other inputs",#N/A,TRUE,"Other Inputs";"Revenue",#N/A,TRUE,"Rev"}</definedName>
    <definedName name="aa_4_1" localSheetId="10" hidden="1">{"key inputs",#N/A,TRUE,"Key Inputs";"key outputs",#N/A,TRUE,"Outputs";"Other inputs",#N/A,TRUE,"Other Inputs";"Revenue",#N/A,TRUE,"Rev"}</definedName>
    <definedName name="aa_4_1" localSheetId="11" hidden="1">{"key inputs",#N/A,TRUE,"Key Inputs";"key outputs",#N/A,TRUE,"Outputs";"Other inputs",#N/A,TRUE,"Other Inputs";"Revenue",#N/A,TRUE,"Rev"}</definedName>
    <definedName name="aa_4_1" localSheetId="0" hidden="1">{"key inputs",#N/A,TRUE,"Key Inputs";"key outputs",#N/A,TRUE,"Outputs";"Other inputs",#N/A,TRUE,"Other Inputs";"Revenue",#N/A,TRUE,"Rev"}</definedName>
    <definedName name="aa_4_1" hidden="1">{"key inputs",#N/A,TRUE,"Key Inputs";"key outputs",#N/A,TRUE,"Outputs";"Other inputs",#N/A,TRUE,"Other Inputs";"Revenue",#N/A,TRUE,"Rev"}</definedName>
    <definedName name="aa_4_2" localSheetId="8" hidden="1">{"key inputs",#N/A,TRUE,"Key Inputs";"key outputs",#N/A,TRUE,"Outputs";"Other inputs",#N/A,TRUE,"Other Inputs";"Revenue",#N/A,TRUE,"Rev"}</definedName>
    <definedName name="aa_4_2" localSheetId="3" hidden="1">{"key inputs",#N/A,TRUE,"Key Inputs";"key outputs",#N/A,TRUE,"Outputs";"Other inputs",#N/A,TRUE,"Other Inputs";"Revenue",#N/A,TRUE,"Rev"}</definedName>
    <definedName name="aa_4_2" localSheetId="9" hidden="1">{"key inputs",#N/A,TRUE,"Key Inputs";"key outputs",#N/A,TRUE,"Outputs";"Other inputs",#N/A,TRUE,"Other Inputs";"Revenue",#N/A,TRUE,"Rev"}</definedName>
    <definedName name="aa_4_2" localSheetId="10" hidden="1">{"key inputs",#N/A,TRUE,"Key Inputs";"key outputs",#N/A,TRUE,"Outputs";"Other inputs",#N/A,TRUE,"Other Inputs";"Revenue",#N/A,TRUE,"Rev"}</definedName>
    <definedName name="aa_4_2" localSheetId="11" hidden="1">{"key inputs",#N/A,TRUE,"Key Inputs";"key outputs",#N/A,TRUE,"Outputs";"Other inputs",#N/A,TRUE,"Other Inputs";"Revenue",#N/A,TRUE,"Rev"}</definedName>
    <definedName name="aa_4_2" localSheetId="0" hidden="1">{"key inputs",#N/A,TRUE,"Key Inputs";"key outputs",#N/A,TRUE,"Outputs";"Other inputs",#N/A,TRUE,"Other Inputs";"Revenue",#N/A,TRUE,"Rev"}</definedName>
    <definedName name="aa_4_2" hidden="1">{"key inputs",#N/A,TRUE,"Key Inputs";"key outputs",#N/A,TRUE,"Outputs";"Other inputs",#N/A,TRUE,"Other Inputs";"Revenue",#N/A,TRUE,"Rev"}</definedName>
    <definedName name="aa_4_3" localSheetId="8" hidden="1">{"key inputs",#N/A,TRUE,"Key Inputs";"key outputs",#N/A,TRUE,"Outputs";"Other inputs",#N/A,TRUE,"Other Inputs";"Revenue",#N/A,TRUE,"Rev"}</definedName>
    <definedName name="aa_4_3" localSheetId="3" hidden="1">{"key inputs",#N/A,TRUE,"Key Inputs";"key outputs",#N/A,TRUE,"Outputs";"Other inputs",#N/A,TRUE,"Other Inputs";"Revenue",#N/A,TRUE,"Rev"}</definedName>
    <definedName name="aa_4_3" localSheetId="9" hidden="1">{"key inputs",#N/A,TRUE,"Key Inputs";"key outputs",#N/A,TRUE,"Outputs";"Other inputs",#N/A,TRUE,"Other Inputs";"Revenue",#N/A,TRUE,"Rev"}</definedName>
    <definedName name="aa_4_3" localSheetId="10" hidden="1">{"key inputs",#N/A,TRUE,"Key Inputs";"key outputs",#N/A,TRUE,"Outputs";"Other inputs",#N/A,TRUE,"Other Inputs";"Revenue",#N/A,TRUE,"Rev"}</definedName>
    <definedName name="aa_4_3" localSheetId="11" hidden="1">{"key inputs",#N/A,TRUE,"Key Inputs";"key outputs",#N/A,TRUE,"Outputs";"Other inputs",#N/A,TRUE,"Other Inputs";"Revenue",#N/A,TRUE,"Rev"}</definedName>
    <definedName name="aa_4_3" localSheetId="0" hidden="1">{"key inputs",#N/A,TRUE,"Key Inputs";"key outputs",#N/A,TRUE,"Outputs";"Other inputs",#N/A,TRUE,"Other Inputs";"Revenue",#N/A,TRUE,"Rev"}</definedName>
    <definedName name="aa_4_3" hidden="1">{"key inputs",#N/A,TRUE,"Key Inputs";"key outputs",#N/A,TRUE,"Outputs";"Other inputs",#N/A,TRUE,"Other Inputs";"Revenue",#N/A,TRUE,"Rev"}</definedName>
    <definedName name="aa_4_4" localSheetId="8" hidden="1">{"key inputs",#N/A,TRUE,"Key Inputs";"key outputs",#N/A,TRUE,"Outputs";"Other inputs",#N/A,TRUE,"Other Inputs";"Revenue",#N/A,TRUE,"Rev"}</definedName>
    <definedName name="aa_4_4" localSheetId="3" hidden="1">{"key inputs",#N/A,TRUE,"Key Inputs";"key outputs",#N/A,TRUE,"Outputs";"Other inputs",#N/A,TRUE,"Other Inputs";"Revenue",#N/A,TRUE,"Rev"}</definedName>
    <definedName name="aa_4_4" localSheetId="9" hidden="1">{"key inputs",#N/A,TRUE,"Key Inputs";"key outputs",#N/A,TRUE,"Outputs";"Other inputs",#N/A,TRUE,"Other Inputs";"Revenue",#N/A,TRUE,"Rev"}</definedName>
    <definedName name="aa_4_4" localSheetId="10" hidden="1">{"key inputs",#N/A,TRUE,"Key Inputs";"key outputs",#N/A,TRUE,"Outputs";"Other inputs",#N/A,TRUE,"Other Inputs";"Revenue",#N/A,TRUE,"Rev"}</definedName>
    <definedName name="aa_4_4" localSheetId="11" hidden="1">{"key inputs",#N/A,TRUE,"Key Inputs";"key outputs",#N/A,TRUE,"Outputs";"Other inputs",#N/A,TRUE,"Other Inputs";"Revenue",#N/A,TRUE,"Rev"}</definedName>
    <definedName name="aa_4_4" localSheetId="0" hidden="1">{"key inputs",#N/A,TRUE,"Key Inputs";"key outputs",#N/A,TRUE,"Outputs";"Other inputs",#N/A,TRUE,"Other Inputs";"Revenue",#N/A,TRUE,"Rev"}</definedName>
    <definedName name="aa_4_4" hidden="1">{"key inputs",#N/A,TRUE,"Key Inputs";"key outputs",#N/A,TRUE,"Outputs";"Other inputs",#N/A,TRUE,"Other Inputs";"Revenue",#N/A,TRUE,"Rev"}</definedName>
    <definedName name="aa_4_5" localSheetId="8" hidden="1">{"key inputs",#N/A,TRUE,"Key Inputs";"key outputs",#N/A,TRUE,"Outputs";"Other inputs",#N/A,TRUE,"Other Inputs";"Revenue",#N/A,TRUE,"Rev"}</definedName>
    <definedName name="aa_4_5" localSheetId="3" hidden="1">{"key inputs",#N/A,TRUE,"Key Inputs";"key outputs",#N/A,TRUE,"Outputs";"Other inputs",#N/A,TRUE,"Other Inputs";"Revenue",#N/A,TRUE,"Rev"}</definedName>
    <definedName name="aa_4_5" localSheetId="9" hidden="1">{"key inputs",#N/A,TRUE,"Key Inputs";"key outputs",#N/A,TRUE,"Outputs";"Other inputs",#N/A,TRUE,"Other Inputs";"Revenue",#N/A,TRUE,"Rev"}</definedName>
    <definedName name="aa_4_5" localSheetId="10" hidden="1">{"key inputs",#N/A,TRUE,"Key Inputs";"key outputs",#N/A,TRUE,"Outputs";"Other inputs",#N/A,TRUE,"Other Inputs";"Revenue",#N/A,TRUE,"Rev"}</definedName>
    <definedName name="aa_4_5" localSheetId="11" hidden="1">{"key inputs",#N/A,TRUE,"Key Inputs";"key outputs",#N/A,TRUE,"Outputs";"Other inputs",#N/A,TRUE,"Other Inputs";"Revenue",#N/A,TRUE,"Rev"}</definedName>
    <definedName name="aa_4_5" localSheetId="0" hidden="1">{"key inputs",#N/A,TRUE,"Key Inputs";"key outputs",#N/A,TRUE,"Outputs";"Other inputs",#N/A,TRUE,"Other Inputs";"Revenue",#N/A,TRUE,"Rev"}</definedName>
    <definedName name="aa_4_5" hidden="1">{"key inputs",#N/A,TRUE,"Key Inputs";"key outputs",#N/A,TRUE,"Outputs";"Other inputs",#N/A,TRUE,"Other Inputs";"Revenue",#N/A,TRUE,"Rev"}</definedName>
    <definedName name="aa_5" localSheetId="8" hidden="1">{"key inputs",#N/A,TRUE,"Key Inputs";"key outputs",#N/A,TRUE,"Outputs";"Other inputs",#N/A,TRUE,"Other Inputs";"Revenue",#N/A,TRUE,"Rev"}</definedName>
    <definedName name="aa_5" localSheetId="3" hidden="1">{"key inputs",#N/A,TRUE,"Key Inputs";"key outputs",#N/A,TRUE,"Outputs";"Other inputs",#N/A,TRUE,"Other Inputs";"Revenue",#N/A,TRUE,"Rev"}</definedName>
    <definedName name="aa_5" localSheetId="9" hidden="1">{"key inputs",#N/A,TRUE,"Key Inputs";"key outputs",#N/A,TRUE,"Outputs";"Other inputs",#N/A,TRUE,"Other Inputs";"Revenue",#N/A,TRUE,"Rev"}</definedName>
    <definedName name="aa_5" localSheetId="10" hidden="1">{"key inputs",#N/A,TRUE,"Key Inputs";"key outputs",#N/A,TRUE,"Outputs";"Other inputs",#N/A,TRUE,"Other Inputs";"Revenue",#N/A,TRUE,"Rev"}</definedName>
    <definedName name="aa_5" localSheetId="11" hidden="1">{"key inputs",#N/A,TRUE,"Key Inputs";"key outputs",#N/A,TRUE,"Outputs";"Other inputs",#N/A,TRUE,"Other Inputs";"Revenue",#N/A,TRUE,"Rev"}</definedName>
    <definedName name="aa_5" localSheetId="0" hidden="1">{"key inputs",#N/A,TRUE,"Key Inputs";"key outputs",#N/A,TRUE,"Outputs";"Other inputs",#N/A,TRUE,"Other Inputs";"Revenue",#N/A,TRUE,"Rev"}</definedName>
    <definedName name="aa_5" hidden="1">{"key inputs",#N/A,TRUE,"Key Inputs";"key outputs",#N/A,TRUE,"Outputs";"Other inputs",#N/A,TRUE,"Other Inputs";"Revenue",#N/A,TRUE,"Rev"}</definedName>
    <definedName name="aa_5_1" localSheetId="8" hidden="1">{"key inputs",#N/A,TRUE,"Key Inputs";"key outputs",#N/A,TRUE,"Outputs";"Other inputs",#N/A,TRUE,"Other Inputs";"Revenue",#N/A,TRUE,"Rev"}</definedName>
    <definedName name="aa_5_1" localSheetId="3" hidden="1">{"key inputs",#N/A,TRUE,"Key Inputs";"key outputs",#N/A,TRUE,"Outputs";"Other inputs",#N/A,TRUE,"Other Inputs";"Revenue",#N/A,TRUE,"Rev"}</definedName>
    <definedName name="aa_5_1" localSheetId="9" hidden="1">{"key inputs",#N/A,TRUE,"Key Inputs";"key outputs",#N/A,TRUE,"Outputs";"Other inputs",#N/A,TRUE,"Other Inputs";"Revenue",#N/A,TRUE,"Rev"}</definedName>
    <definedName name="aa_5_1" localSheetId="10" hidden="1">{"key inputs",#N/A,TRUE,"Key Inputs";"key outputs",#N/A,TRUE,"Outputs";"Other inputs",#N/A,TRUE,"Other Inputs";"Revenue",#N/A,TRUE,"Rev"}</definedName>
    <definedName name="aa_5_1" localSheetId="11" hidden="1">{"key inputs",#N/A,TRUE,"Key Inputs";"key outputs",#N/A,TRUE,"Outputs";"Other inputs",#N/A,TRUE,"Other Inputs";"Revenue",#N/A,TRUE,"Rev"}</definedName>
    <definedName name="aa_5_1" localSheetId="0" hidden="1">{"key inputs",#N/A,TRUE,"Key Inputs";"key outputs",#N/A,TRUE,"Outputs";"Other inputs",#N/A,TRUE,"Other Inputs";"Revenue",#N/A,TRUE,"Rev"}</definedName>
    <definedName name="aa_5_1" hidden="1">{"key inputs",#N/A,TRUE,"Key Inputs";"key outputs",#N/A,TRUE,"Outputs";"Other inputs",#N/A,TRUE,"Other Inputs";"Revenue",#N/A,TRUE,"Rev"}</definedName>
    <definedName name="aa_5_2" localSheetId="8" hidden="1">{"key inputs",#N/A,TRUE,"Key Inputs";"key outputs",#N/A,TRUE,"Outputs";"Other inputs",#N/A,TRUE,"Other Inputs";"Revenue",#N/A,TRUE,"Rev"}</definedName>
    <definedName name="aa_5_2" localSheetId="3" hidden="1">{"key inputs",#N/A,TRUE,"Key Inputs";"key outputs",#N/A,TRUE,"Outputs";"Other inputs",#N/A,TRUE,"Other Inputs";"Revenue",#N/A,TRUE,"Rev"}</definedName>
    <definedName name="aa_5_2" localSheetId="9" hidden="1">{"key inputs",#N/A,TRUE,"Key Inputs";"key outputs",#N/A,TRUE,"Outputs";"Other inputs",#N/A,TRUE,"Other Inputs";"Revenue",#N/A,TRUE,"Rev"}</definedName>
    <definedName name="aa_5_2" localSheetId="10" hidden="1">{"key inputs",#N/A,TRUE,"Key Inputs";"key outputs",#N/A,TRUE,"Outputs";"Other inputs",#N/A,TRUE,"Other Inputs";"Revenue",#N/A,TRUE,"Rev"}</definedName>
    <definedName name="aa_5_2" localSheetId="11" hidden="1">{"key inputs",#N/A,TRUE,"Key Inputs";"key outputs",#N/A,TRUE,"Outputs";"Other inputs",#N/A,TRUE,"Other Inputs";"Revenue",#N/A,TRUE,"Rev"}</definedName>
    <definedName name="aa_5_2" localSheetId="0" hidden="1">{"key inputs",#N/A,TRUE,"Key Inputs";"key outputs",#N/A,TRUE,"Outputs";"Other inputs",#N/A,TRUE,"Other Inputs";"Revenue",#N/A,TRUE,"Rev"}</definedName>
    <definedName name="aa_5_2" hidden="1">{"key inputs",#N/A,TRUE,"Key Inputs";"key outputs",#N/A,TRUE,"Outputs";"Other inputs",#N/A,TRUE,"Other Inputs";"Revenue",#N/A,TRUE,"Rev"}</definedName>
    <definedName name="aa_5_3" localSheetId="8" hidden="1">{"key inputs",#N/A,TRUE,"Key Inputs";"key outputs",#N/A,TRUE,"Outputs";"Other inputs",#N/A,TRUE,"Other Inputs";"Revenue",#N/A,TRUE,"Rev"}</definedName>
    <definedName name="aa_5_3" localSheetId="3" hidden="1">{"key inputs",#N/A,TRUE,"Key Inputs";"key outputs",#N/A,TRUE,"Outputs";"Other inputs",#N/A,TRUE,"Other Inputs";"Revenue",#N/A,TRUE,"Rev"}</definedName>
    <definedName name="aa_5_3" localSheetId="9" hidden="1">{"key inputs",#N/A,TRUE,"Key Inputs";"key outputs",#N/A,TRUE,"Outputs";"Other inputs",#N/A,TRUE,"Other Inputs";"Revenue",#N/A,TRUE,"Rev"}</definedName>
    <definedName name="aa_5_3" localSheetId="10" hidden="1">{"key inputs",#N/A,TRUE,"Key Inputs";"key outputs",#N/A,TRUE,"Outputs";"Other inputs",#N/A,TRUE,"Other Inputs";"Revenue",#N/A,TRUE,"Rev"}</definedName>
    <definedName name="aa_5_3" localSheetId="11" hidden="1">{"key inputs",#N/A,TRUE,"Key Inputs";"key outputs",#N/A,TRUE,"Outputs";"Other inputs",#N/A,TRUE,"Other Inputs";"Revenue",#N/A,TRUE,"Rev"}</definedName>
    <definedName name="aa_5_3" localSheetId="0" hidden="1">{"key inputs",#N/A,TRUE,"Key Inputs";"key outputs",#N/A,TRUE,"Outputs";"Other inputs",#N/A,TRUE,"Other Inputs";"Revenue",#N/A,TRUE,"Rev"}</definedName>
    <definedName name="aa_5_3" hidden="1">{"key inputs",#N/A,TRUE,"Key Inputs";"key outputs",#N/A,TRUE,"Outputs";"Other inputs",#N/A,TRUE,"Other Inputs";"Revenue",#N/A,TRUE,"Rev"}</definedName>
    <definedName name="aa_5_4" localSheetId="8" hidden="1">{"key inputs",#N/A,TRUE,"Key Inputs";"key outputs",#N/A,TRUE,"Outputs";"Other inputs",#N/A,TRUE,"Other Inputs";"Revenue",#N/A,TRUE,"Rev"}</definedName>
    <definedName name="aa_5_4" localSheetId="3" hidden="1">{"key inputs",#N/A,TRUE,"Key Inputs";"key outputs",#N/A,TRUE,"Outputs";"Other inputs",#N/A,TRUE,"Other Inputs";"Revenue",#N/A,TRUE,"Rev"}</definedName>
    <definedName name="aa_5_4" localSheetId="9" hidden="1">{"key inputs",#N/A,TRUE,"Key Inputs";"key outputs",#N/A,TRUE,"Outputs";"Other inputs",#N/A,TRUE,"Other Inputs";"Revenue",#N/A,TRUE,"Rev"}</definedName>
    <definedName name="aa_5_4" localSheetId="10" hidden="1">{"key inputs",#N/A,TRUE,"Key Inputs";"key outputs",#N/A,TRUE,"Outputs";"Other inputs",#N/A,TRUE,"Other Inputs";"Revenue",#N/A,TRUE,"Rev"}</definedName>
    <definedName name="aa_5_4" localSheetId="11" hidden="1">{"key inputs",#N/A,TRUE,"Key Inputs";"key outputs",#N/A,TRUE,"Outputs";"Other inputs",#N/A,TRUE,"Other Inputs";"Revenue",#N/A,TRUE,"Rev"}</definedName>
    <definedName name="aa_5_4" localSheetId="0" hidden="1">{"key inputs",#N/A,TRUE,"Key Inputs";"key outputs",#N/A,TRUE,"Outputs";"Other inputs",#N/A,TRUE,"Other Inputs";"Revenue",#N/A,TRUE,"Rev"}</definedName>
    <definedName name="aa_5_4" hidden="1">{"key inputs",#N/A,TRUE,"Key Inputs";"key outputs",#N/A,TRUE,"Outputs";"Other inputs",#N/A,TRUE,"Other Inputs";"Revenue",#N/A,TRUE,"Rev"}</definedName>
    <definedName name="aa_5_5" localSheetId="8" hidden="1">{"key inputs",#N/A,TRUE,"Key Inputs";"key outputs",#N/A,TRUE,"Outputs";"Other inputs",#N/A,TRUE,"Other Inputs";"Revenue",#N/A,TRUE,"Rev"}</definedName>
    <definedName name="aa_5_5" localSheetId="3" hidden="1">{"key inputs",#N/A,TRUE,"Key Inputs";"key outputs",#N/A,TRUE,"Outputs";"Other inputs",#N/A,TRUE,"Other Inputs";"Revenue",#N/A,TRUE,"Rev"}</definedName>
    <definedName name="aa_5_5" localSheetId="9" hidden="1">{"key inputs",#N/A,TRUE,"Key Inputs";"key outputs",#N/A,TRUE,"Outputs";"Other inputs",#N/A,TRUE,"Other Inputs";"Revenue",#N/A,TRUE,"Rev"}</definedName>
    <definedName name="aa_5_5" localSheetId="10" hidden="1">{"key inputs",#N/A,TRUE,"Key Inputs";"key outputs",#N/A,TRUE,"Outputs";"Other inputs",#N/A,TRUE,"Other Inputs";"Revenue",#N/A,TRUE,"Rev"}</definedName>
    <definedName name="aa_5_5" localSheetId="11" hidden="1">{"key inputs",#N/A,TRUE,"Key Inputs";"key outputs",#N/A,TRUE,"Outputs";"Other inputs",#N/A,TRUE,"Other Inputs";"Revenue",#N/A,TRUE,"Rev"}</definedName>
    <definedName name="aa_5_5" localSheetId="0" hidden="1">{"key inputs",#N/A,TRUE,"Key Inputs";"key outputs",#N/A,TRUE,"Outputs";"Other inputs",#N/A,TRUE,"Other Inputs";"Revenue",#N/A,TRUE,"Rev"}</definedName>
    <definedName name="aa_5_5" hidden="1">{"key inputs",#N/A,TRUE,"Key Inputs";"key outputs",#N/A,TRUE,"Outputs";"Other inputs",#N/A,TRUE,"Other Inputs";"Revenue",#N/A,TRUE,"Rev"}</definedName>
    <definedName name="AA000___RunChangeViewsDialog">#REF!</definedName>
    <definedName name="AA000__ResetDates">#REF!</definedName>
    <definedName name="AA93oe93iResetDates">#REF!</definedName>
    <definedName name="aaa">#REF!</definedName>
    <definedName name="AAA_DOCTOPS" hidden="1">"AAA_SET"</definedName>
    <definedName name="AAA_duser" hidden="1">"OFF"</definedName>
    <definedName name="AAA_xA1RunChangeViewsDialog">#REF!</definedName>
    <definedName name="AAA0982034wResetDates">#REF!</definedName>
    <definedName name="AAA522225RunChangeViewsDialog">#REF!</definedName>
    <definedName name="aaaa" localSheetId="9" hidden="1">{"whole",#N/A,FALSE,"Gen_Dist_Act_Bud";"whole",#N/A,FALSE,"Gen_Dist_T3months";"whole",#N/A,FALSE,"GD_PerP";"whole",#N/A,FALSE,"HR Dist'n"}</definedName>
    <definedName name="aaaa" localSheetId="10" hidden="1">{"whole",#N/A,FALSE,"Gen_Dist_Act_Bud";"whole",#N/A,FALSE,"Gen_Dist_T3months";"whole",#N/A,FALSE,"GD_PerP";"whole",#N/A,FALSE,"HR Dist'n"}</definedName>
    <definedName name="aaaa" localSheetId="11" hidden="1">{"whole",#N/A,FALSE,"Gen_Dist_Act_Bud";"whole",#N/A,FALSE,"Gen_Dist_T3months";"whole",#N/A,FALSE,"GD_PerP";"whole",#N/A,FALSE,"HR Dist'n"}</definedName>
    <definedName name="aaaa" hidden="1">{"whole",#N/A,FALSE,"Gen_Dist_Act_Bud";"whole",#N/A,FALSE,"Gen_Dist_T3months";"whole",#N/A,FALSE,"GD_PerP";"whole",#N/A,FALSE,"HR Dist'n"}</definedName>
    <definedName name="AAAA______RunChangeViewsDialog">#REF!</definedName>
    <definedName name="AAAA_____ResetDates">#REF!</definedName>
    <definedName name="AAAA0125ResetDates">#REF!</definedName>
    <definedName name="AAAA0991ResetDates">#REF!</definedName>
    <definedName name="AAAA0991RunChangeViewsDialog">#REF!</definedName>
    <definedName name="aaaa111299" localSheetId="9" hidden="1">{"whole",#N/A,FALSE,"Gen_Dist_Act_Bud";"whole",#N/A,FALSE,"Gen_Dist_T3months";"whole",#N/A,FALSE,"GD_PerP";"whole",#N/A,FALSE,"HR Dist'n"}</definedName>
    <definedName name="aaaa111299" localSheetId="10" hidden="1">{"whole",#N/A,FALSE,"Gen_Dist_Act_Bud";"whole",#N/A,FALSE,"Gen_Dist_T3months";"whole",#N/A,FALSE,"GD_PerP";"whole",#N/A,FALSE,"HR Dist'n"}</definedName>
    <definedName name="aaaa111299" localSheetId="11" hidden="1">{"whole",#N/A,FALSE,"Gen_Dist_Act_Bud";"whole",#N/A,FALSE,"Gen_Dist_T3months";"whole",#N/A,FALSE,"GD_PerP";"whole",#N/A,FALSE,"HR Dist'n"}</definedName>
    <definedName name="aaaa111299" hidden="1">{"whole",#N/A,FALSE,"Gen_Dist_Act_Bud";"whole",#N/A,FALSE,"Gen_Dist_T3months";"whole",#N/A,FALSE,"GD_PerP";"whole",#N/A,FALSE,"HR Dist'n"}</definedName>
    <definedName name="AAAA2935ResetDates">#REF!</definedName>
    <definedName name="AAAA552525225ResetDates">#REF!</definedName>
    <definedName name="AAAA9203729035RunChangeViewsDialog">#REF!</definedName>
    <definedName name="AAAA98234wRunChangeViewsDialog">#REF!</definedName>
    <definedName name="aaaaa" localSheetId="9"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aaaa" localSheetId="10"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aaaa" localSheetId="1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aaaa"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AAAA0125RunChangeViewsDialog">#REF!</definedName>
    <definedName name="AAAAA09ResetDates">#REF!</definedName>
    <definedName name="AAAAA09RunChangeViewsDialog">#REF!</definedName>
    <definedName name="AAAAA2394RunChangeViewsDialog">#REF!</definedName>
    <definedName name="AAAAA90823475902834ResetDates">#REF!</definedName>
    <definedName name="aaaaaa" localSheetId="9" hidden="1">{"whole",#N/A,FALSE,"CS HC";"whole",#N/A,FALSE,"CS_ACTvsBud";"whole",#N/A,FALSE,"CSTrail3mo";"whole",#N/A,FALSE,"CS Cost Per Head ";"whole",#N/A,FALSE,"CS CPH YTD"}</definedName>
    <definedName name="aaaaaa" localSheetId="10" hidden="1">{"whole",#N/A,FALSE,"CS HC";"whole",#N/A,FALSE,"CS_ACTvsBud";"whole",#N/A,FALSE,"CSTrail3mo";"whole",#N/A,FALSE,"CS Cost Per Head ";"whole",#N/A,FALSE,"CS CPH YTD"}</definedName>
    <definedName name="aaaaaa" localSheetId="11" hidden="1">{"whole",#N/A,FALSE,"CS HC";"whole",#N/A,FALSE,"CS_ACTvsBud";"whole",#N/A,FALSE,"CSTrail3mo";"whole",#N/A,FALSE,"CS Cost Per Head ";"whole",#N/A,FALSE,"CS CPH YTD"}</definedName>
    <definedName name="aaaaaa" hidden="1">{"whole",#N/A,FALSE,"CS HC";"whole",#N/A,FALSE,"CS_ACTvsBud";"whole",#N/A,FALSE,"CSTrail3mo";"whole",#N/A,FALSE,"CS Cost Per Head ";"whole",#N/A,FALSE,"CS CPH YTD"}</definedName>
    <definedName name="AAAAAA654654654654654RunChangeViewsDialog">#REF!</definedName>
    <definedName name="aaaaaaa" localSheetId="9" hidden="1">{"whole",#N/A,FALSE,"CS FIN Sum For Rox";"whole",#N/A,FALSE,"Gen_Dist_Act_Bud";"whole",#N/A,FALSE,"Gen_Dist_T3months";"whole",#N/A,FALSE,"GD_PerP";"whole",#N/A,FALSE,"CS_DIST_ActvsBud";"whole",#N/A,FALSE,"CS_DIST_SUM_trail3mo"}</definedName>
    <definedName name="aaaaaaa" localSheetId="10" hidden="1">{"whole",#N/A,FALSE,"CS FIN Sum For Rox";"whole",#N/A,FALSE,"Gen_Dist_Act_Bud";"whole",#N/A,FALSE,"Gen_Dist_T3months";"whole",#N/A,FALSE,"GD_PerP";"whole",#N/A,FALSE,"CS_DIST_ActvsBud";"whole",#N/A,FALSE,"CS_DIST_SUM_trail3mo"}</definedName>
    <definedName name="aaaaaaa" localSheetId="11" hidden="1">{"whole",#N/A,FALSE,"CS FIN Sum For Rox";"whole",#N/A,FALSE,"Gen_Dist_Act_Bud";"whole",#N/A,FALSE,"Gen_Dist_T3months";"whole",#N/A,FALSE,"GD_PerP";"whole",#N/A,FALSE,"CS_DIST_ActvsBud";"whole",#N/A,FALSE,"CS_DIST_SUM_trail3mo"}</definedName>
    <definedName name="aaaaaaa" hidden="1">{"whole",#N/A,FALSE,"CS FIN Sum For Rox";"whole",#N/A,FALSE,"Gen_Dist_Act_Bud";"whole",#N/A,FALSE,"Gen_Dist_T3months";"whole",#N/A,FALSE,"GD_PerP";"whole",#N/A,FALSE,"CS_DIST_ActvsBud";"whole",#N/A,FALSE,"CS_DIST_SUM_trail3mo"}</definedName>
    <definedName name="aaaaaaaaa" localSheetId="9" hidden="1">{#N/A,#N/A,FALSE,"SumD";#N/A,#N/A,FALSE,"ElecD";#N/A,#N/A,FALSE,"MechD";#N/A,#N/A,FALSE,"GeotD";#N/A,#N/A,FALSE,"PrcsD";#N/A,#N/A,FALSE,"TunnD";#N/A,#N/A,FALSE,"CivlD";#N/A,#N/A,FALSE,"NtwkD";#N/A,#N/A,FALSE,"EstgD";#N/A,#N/A,FALSE,"PEngD"}</definedName>
    <definedName name="aaaaaaaaa" localSheetId="10" hidden="1">{#N/A,#N/A,FALSE,"SumD";#N/A,#N/A,FALSE,"ElecD";#N/A,#N/A,FALSE,"MechD";#N/A,#N/A,FALSE,"GeotD";#N/A,#N/A,FALSE,"PrcsD";#N/A,#N/A,FALSE,"TunnD";#N/A,#N/A,FALSE,"CivlD";#N/A,#N/A,FALSE,"NtwkD";#N/A,#N/A,FALSE,"EstgD";#N/A,#N/A,FALSE,"PEngD"}</definedName>
    <definedName name="aaaaaaaaa" localSheetId="11" hidden="1">{#N/A,#N/A,FALSE,"SumD";#N/A,#N/A,FALSE,"ElecD";#N/A,#N/A,FALSE,"MechD";#N/A,#N/A,FALSE,"GeotD";#N/A,#N/A,FALSE,"PrcsD";#N/A,#N/A,FALSE,"TunnD";#N/A,#N/A,FALSE,"CivlD";#N/A,#N/A,FALSE,"NtwkD";#N/A,#N/A,FALSE,"EstgD";#N/A,#N/A,FALSE,"PEngD"}</definedName>
    <definedName name="aaaaaaaaa" hidden="1">{#N/A,#N/A,FALSE,"SumD";#N/A,#N/A,FALSE,"ElecD";#N/A,#N/A,FALSE,"MechD";#N/A,#N/A,FALSE,"GeotD";#N/A,#N/A,FALSE,"PrcsD";#N/A,#N/A,FALSE,"TunnD";#N/A,#N/A,FALSE,"CivlD";#N/A,#N/A,FALSE,"NtwkD";#N/A,#N/A,FALSE,"EstgD";#N/A,#N/A,FALSE,"PEngD"}</definedName>
    <definedName name="aaaaaaaaaa" localSheetId="9" hidden="1">{#N/A,#N/A,FALSE,"SumD";#N/A,#N/A,FALSE,"ElecD";#N/A,#N/A,FALSE,"MechD";#N/A,#N/A,FALSE,"GeotD";#N/A,#N/A,FALSE,"PrcsD";#N/A,#N/A,FALSE,"TunnD";#N/A,#N/A,FALSE,"CivlD";#N/A,#N/A,FALSE,"NtwkD";#N/A,#N/A,FALSE,"EstgD";#N/A,#N/A,FALSE,"PEngD"}</definedName>
    <definedName name="aaaaaaaaaa" localSheetId="10" hidden="1">{#N/A,#N/A,FALSE,"SumD";#N/A,#N/A,FALSE,"ElecD";#N/A,#N/A,FALSE,"MechD";#N/A,#N/A,FALSE,"GeotD";#N/A,#N/A,FALSE,"PrcsD";#N/A,#N/A,FALSE,"TunnD";#N/A,#N/A,FALSE,"CivlD";#N/A,#N/A,FALSE,"NtwkD";#N/A,#N/A,FALSE,"EstgD";#N/A,#N/A,FALSE,"PEngD"}</definedName>
    <definedName name="aaaaaaaaaa" localSheetId="11" hidden="1">{#N/A,#N/A,FALSE,"SumD";#N/A,#N/A,FALSE,"ElecD";#N/A,#N/A,FALSE,"MechD";#N/A,#N/A,FALSE,"GeotD";#N/A,#N/A,FALSE,"PrcsD";#N/A,#N/A,FALSE,"TunnD";#N/A,#N/A,FALSE,"CivlD";#N/A,#N/A,FALSE,"NtwkD";#N/A,#N/A,FALSE,"EstgD";#N/A,#N/A,FALSE,"PEngD"}</definedName>
    <definedName name="aaaaaaaaaa" hidden="1">{#N/A,#N/A,FALSE,"SumD";#N/A,#N/A,FALSE,"ElecD";#N/A,#N/A,FALSE,"MechD";#N/A,#N/A,FALSE,"GeotD";#N/A,#N/A,FALSE,"PrcsD";#N/A,#N/A,FALSE,"TunnD";#N/A,#N/A,FALSE,"CivlD";#N/A,#N/A,FALSE,"NtwkD";#N/A,#N/A,FALSE,"EstgD";#N/A,#N/A,FALSE,"PEngD"}</definedName>
    <definedName name="AAAAAAAAAAAA654654654654ResetDates">#REF!</definedName>
    <definedName name="AAAAAAAAAAAAA8525ResetDates">#REF!</definedName>
    <definedName name="AAAAAAAAAAAAAA8852RunChangeViewsDialog">#REF!</definedName>
    <definedName name="aaaaaaaaaaaaaaaaaaaaaaaaaa"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aaaaaaaaaaaaaaaaaaaaaaaa"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aaaaaaaaaaaaaaaaaaaaaaaa"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aaaaaaaaaaaaaaaaaaaaaaaa"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aaaaaaaaaaaaaaaaaaaaaaaa"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aaaaaaaaaaaaaaaaaaaaaaaa"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aaaaaaaaaaaaaaaaaaaaaaaa"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aaaaaaaaaaaaaaaaaaaaaaaaaaaaaaa"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aaaaaaaaaaaaaaaaaaaaaaaaaaaaaaa"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aaaaaaaaaaaaaaaaaaaaaaaaaaaaaaa"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aaaaaaaaaaaaaaaaaaaaaaaaaaaaaaa"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aaaaaaaaaaaaaaaaaaaaaaaaaaaaaaa"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aaaaaaaaaaaaaaaaaaaaaaaaaaaaaaa"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aaaaaaaaaaaaaaaaaaaaaaaaaaaaaaa"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aaaaaaaaaaaaaaaaaaaaaaaaaaaaaaaa"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aaaaaaaaaaaaaaaaaaaaaaaaaaaaaaaaaa"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aaaaaaaaaaaaaaaaaaaaaaaaaaaaaaaaaa"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aaaaaaaaaaaaaaaaaaaaaaaaaaaaaaaaaa"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aaaaaaaaaaaaaaaaaaaaaaaaaaaaaaaaaa"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aaaaaaaaaaaaaaaaaaaaaaaaaaaaaaaaaa"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aaaaaaaaaaaaaaaaaaaaaaaaaaaaaaaaaa"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AAAAAAAAAAAAAAAResetDates">#REF!</definedName>
    <definedName name="AAAAAAAAAAAAARunChangeViewsDialog">#REF!</definedName>
    <definedName name="AAAAAAAAAAAQWEResetDates">#REF!</definedName>
    <definedName name="AAAAAAAAAAHideSchedColumns">#REF!</definedName>
    <definedName name="AAAAAAAARAasfgasdfResetDates">#REF!</definedName>
    <definedName name="AAAAAAAARunChangeViewsDialog">#REF!</definedName>
    <definedName name="AAAAAAAQAQARunChangeViewsDialog">#REF!</definedName>
    <definedName name="AAAAARAasdfsRunChangeViewsDialog">#REF!</definedName>
    <definedName name="AAAAARAResetDates">#REF!</definedName>
    <definedName name="AAAAARARunChangeViewsDialog">#REF!</definedName>
    <definedName name="AAAADurationsView">#REF!</definedName>
    <definedName name="AAAAResetDates">#REF!</definedName>
    <definedName name="AAAAsere23ResetDates">#REF!</definedName>
    <definedName name="AAAAxxxsdfsdResetDates">#REF!</definedName>
    <definedName name="AAAB"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AB"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ab" localSheetId="9" hidden="1">{"whole",#N/A,FALSE,"Gen_Dist_Act_Bud";"whole",#N/A,FALSE,"Gen_Dist_T3months";"whole",#N/A,FALSE,"GD_PerP";"whole",#N/A,FALSE,"HR Dist'n"}</definedName>
    <definedName name="aaab" localSheetId="10" hidden="1">{"whole",#N/A,FALSE,"Gen_Dist_Act_Bud";"whole",#N/A,FALSE,"Gen_Dist_T3months";"whole",#N/A,FALSE,"GD_PerP";"whole",#N/A,FALSE,"HR Dist'n"}</definedName>
    <definedName name="AAAB"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AB"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AB"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AFQTHYResetDates">#REF!</definedName>
    <definedName name="AAAoleo1992kResetDates">#REF!</definedName>
    <definedName name="AAAQFTYRunChangeViewsDialog">#REF!</definedName>
    <definedName name="aab"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b"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b"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b"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ee"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aaee"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aaee"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aaee"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aaee"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aaee"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aaee"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AAHideSchedColumns">#REF!</definedName>
    <definedName name="AAie83ieRunChangeViewsDialog">#REF!</definedName>
    <definedName name="aakdf" localSheetId="9" hidden="1">{#N/A,#N/A,FALSE,"mgtsum.XLS";#N/A,#N/A,FALSE,"CAPONE";#N/A,#N/A,FALSE,"CAPTWO";#N/A,#N/A,FALSE,"CAPTHREE"}</definedName>
    <definedName name="aakdf" localSheetId="10" hidden="1">{#N/A,#N/A,FALSE,"mgtsum.XLS";#N/A,#N/A,FALSE,"CAPONE";#N/A,#N/A,FALSE,"CAPTWO";#N/A,#N/A,FALSE,"CAPTHREE"}</definedName>
    <definedName name="aakdf" localSheetId="11" hidden="1">{#N/A,#N/A,FALSE,"mgtsum.XLS";#N/A,#N/A,FALSE,"CAPONE";#N/A,#N/A,FALSE,"CAPTWO";#N/A,#N/A,FALSE,"CAPTHREE"}</definedName>
    <definedName name="aakdf" hidden="1">{#N/A,#N/A,FALSE,"mgtsum.XLS";#N/A,#N/A,FALSE,"CAPONE";#N/A,#N/A,FALSE,"CAPTWO";#N/A,#N/A,FALSE,"CAPTHREE"}</definedName>
    <definedName name="AAol992kRunChangeViewsDialog">#REF!</definedName>
    <definedName name="AAON">#REF!</definedName>
    <definedName name="AARunChangeViewsDialog">#REF!</definedName>
    <definedName name="AAsdf33RunChangeViewsDialog">#REF!</definedName>
    <definedName name="aasdfa" localSheetId="9" hidden="1">{"rtn",#N/A,FALSE,"RTN";"tables",#N/A,FALSE,"RTN";"cf",#N/A,FALSE,"CF";"stats",#N/A,FALSE,"Stats";"prop",#N/A,FALSE,"Prop"}</definedName>
    <definedName name="aasdfa" localSheetId="10" hidden="1">{"rtn",#N/A,FALSE,"RTN";"tables",#N/A,FALSE,"RTN";"cf",#N/A,FALSE,"CF";"stats",#N/A,FALSE,"Stats";"prop",#N/A,FALSE,"Prop"}</definedName>
    <definedName name="aasdfa" localSheetId="11" hidden="1">{"rtn",#N/A,FALSE,"RTN";"tables",#N/A,FALSE,"RTN";"cf",#N/A,FALSE,"CF";"stats",#N/A,FALSE,"Stats";"prop",#N/A,FALSE,"Prop"}</definedName>
    <definedName name="aasdfa" hidden="1">{"rtn",#N/A,FALSE,"RTN";"tables",#N/A,FALSE,"RTN";"cf",#N/A,FALSE,"CF";"stats",#N/A,FALSE,"Stats";"prop",#N/A,FALSE,"Prop"}</definedName>
    <definedName name="AAxxxRARunChangeViewsDialog">#REF!</definedName>
    <definedName name="ab" localSheetId="9" hidden="1">{#N/A,#N/A,TRUE,"Ericsson Stadium PCD ";#N/A,#N/A,TRUE,"Ericsson Stadium IOR"}</definedName>
    <definedName name="ab" localSheetId="10" hidden="1">{#N/A,#N/A,TRUE,"Ericsson Stadium PCD ";#N/A,#N/A,TRUE,"Ericsson Stadium IOR"}</definedName>
    <definedName name="ab" localSheetId="11" hidden="1">{#N/A,#N/A,TRUE,"Ericsson Stadium PCD ";#N/A,#N/A,TRUE,"Ericsson Stadium IOR"}</definedName>
    <definedName name="ab" hidden="1">{#N/A,#N/A,TRUE,"Ericsson Stadium PCD ";#N/A,#N/A,TRUE,"Ericsson Stadium IOR"}</definedName>
    <definedName name="abc" localSheetId="8" hidden="1">{"key inputs",#N/A,TRUE,"Key Inputs";"key outputs",#N/A,TRUE,"Outputs";"Other inputs",#N/A,TRUE,"Other Inputs";"Revenue",#N/A,TRUE,"Rev"}</definedName>
    <definedName name="abc" localSheetId="3" hidden="1">{"key inputs",#N/A,TRUE,"Key Inputs";"key outputs",#N/A,TRUE,"Outputs";"Other inputs",#N/A,TRUE,"Other Inputs";"Revenue",#N/A,TRUE,"Rev"}</definedName>
    <definedName name="abc" localSheetId="9">#REF!</definedName>
    <definedName name="abc" localSheetId="10">#REF!</definedName>
    <definedName name="abc" localSheetId="11" hidden="1">{"key inputs",#N/A,TRUE,"Key Inputs";"key outputs",#N/A,TRUE,"Outputs";"Other inputs",#N/A,TRUE,"Other Inputs";"Revenue",#N/A,TRUE,"Rev"}</definedName>
    <definedName name="abc" localSheetId="0" hidden="1">{"key inputs",#N/A,TRUE,"Key Inputs";"key outputs",#N/A,TRUE,"Outputs";"Other inputs",#N/A,TRUE,"Other Inputs";"Revenue",#N/A,TRUE,"Rev"}</definedName>
    <definedName name="abc" hidden="1">{"key inputs",#N/A,TRUE,"Key Inputs";"key outputs",#N/A,TRUE,"Outputs";"Other inputs",#N/A,TRUE,"Other Inputs";"Revenue",#N/A,TRUE,"Rev"}</definedName>
    <definedName name="abc_1" localSheetId="8" hidden="1">{"key inputs",#N/A,TRUE,"Key Inputs";"key outputs",#N/A,TRUE,"Outputs";"Other inputs",#N/A,TRUE,"Other Inputs";"Revenue",#N/A,TRUE,"Rev"}</definedName>
    <definedName name="abc_1" localSheetId="3" hidden="1">{"key inputs",#N/A,TRUE,"Key Inputs";"key outputs",#N/A,TRUE,"Outputs";"Other inputs",#N/A,TRUE,"Other Inputs";"Revenue",#N/A,TRUE,"Rev"}</definedName>
    <definedName name="abc_1" localSheetId="9" hidden="1">{"key inputs",#N/A,TRUE,"Key Inputs";"key outputs",#N/A,TRUE,"Outputs";"Other inputs",#N/A,TRUE,"Other Inputs";"Revenue",#N/A,TRUE,"Rev"}</definedName>
    <definedName name="abc_1" localSheetId="10" hidden="1">{"key inputs",#N/A,TRUE,"Key Inputs";"key outputs",#N/A,TRUE,"Outputs";"Other inputs",#N/A,TRUE,"Other Inputs";"Revenue",#N/A,TRUE,"Rev"}</definedName>
    <definedName name="abc_1" localSheetId="11" hidden="1">{"key inputs",#N/A,TRUE,"Key Inputs";"key outputs",#N/A,TRUE,"Outputs";"Other inputs",#N/A,TRUE,"Other Inputs";"Revenue",#N/A,TRUE,"Rev"}</definedName>
    <definedName name="abc_1" localSheetId="0" hidden="1">{"key inputs",#N/A,TRUE,"Key Inputs";"key outputs",#N/A,TRUE,"Outputs";"Other inputs",#N/A,TRUE,"Other Inputs";"Revenue",#N/A,TRUE,"Rev"}</definedName>
    <definedName name="abc_1" hidden="1">{"key inputs",#N/A,TRUE,"Key Inputs";"key outputs",#N/A,TRUE,"Outputs";"Other inputs",#N/A,TRUE,"Other Inputs";"Revenue",#N/A,TRUE,"Rev"}</definedName>
    <definedName name="abc_1_1" localSheetId="8" hidden="1">{"key inputs",#N/A,TRUE,"Key Inputs";"key outputs",#N/A,TRUE,"Outputs";"Other inputs",#N/A,TRUE,"Other Inputs";"Revenue",#N/A,TRUE,"Rev"}</definedName>
    <definedName name="abc_1_1" localSheetId="3" hidden="1">{"key inputs",#N/A,TRUE,"Key Inputs";"key outputs",#N/A,TRUE,"Outputs";"Other inputs",#N/A,TRUE,"Other Inputs";"Revenue",#N/A,TRUE,"Rev"}</definedName>
    <definedName name="abc_1_1" localSheetId="9" hidden="1">{"key inputs",#N/A,TRUE,"Key Inputs";"key outputs",#N/A,TRUE,"Outputs";"Other inputs",#N/A,TRUE,"Other Inputs";"Revenue",#N/A,TRUE,"Rev"}</definedName>
    <definedName name="abc_1_1" localSheetId="10" hidden="1">{"key inputs",#N/A,TRUE,"Key Inputs";"key outputs",#N/A,TRUE,"Outputs";"Other inputs",#N/A,TRUE,"Other Inputs";"Revenue",#N/A,TRUE,"Rev"}</definedName>
    <definedName name="abc_1_1" localSheetId="11" hidden="1">{"key inputs",#N/A,TRUE,"Key Inputs";"key outputs",#N/A,TRUE,"Outputs";"Other inputs",#N/A,TRUE,"Other Inputs";"Revenue",#N/A,TRUE,"Rev"}</definedName>
    <definedName name="abc_1_1" localSheetId="0" hidden="1">{"key inputs",#N/A,TRUE,"Key Inputs";"key outputs",#N/A,TRUE,"Outputs";"Other inputs",#N/A,TRUE,"Other Inputs";"Revenue",#N/A,TRUE,"Rev"}</definedName>
    <definedName name="abc_1_1" hidden="1">{"key inputs",#N/A,TRUE,"Key Inputs";"key outputs",#N/A,TRUE,"Outputs";"Other inputs",#N/A,TRUE,"Other Inputs";"Revenue",#N/A,TRUE,"Rev"}</definedName>
    <definedName name="abc_1_2" localSheetId="8" hidden="1">{"key inputs",#N/A,TRUE,"Key Inputs";"key outputs",#N/A,TRUE,"Outputs";"Other inputs",#N/A,TRUE,"Other Inputs";"Revenue",#N/A,TRUE,"Rev"}</definedName>
    <definedName name="abc_1_2" localSheetId="3" hidden="1">{"key inputs",#N/A,TRUE,"Key Inputs";"key outputs",#N/A,TRUE,"Outputs";"Other inputs",#N/A,TRUE,"Other Inputs";"Revenue",#N/A,TRUE,"Rev"}</definedName>
    <definedName name="abc_1_2" localSheetId="9" hidden="1">{"key inputs",#N/A,TRUE,"Key Inputs";"key outputs",#N/A,TRUE,"Outputs";"Other inputs",#N/A,TRUE,"Other Inputs";"Revenue",#N/A,TRUE,"Rev"}</definedName>
    <definedName name="abc_1_2" localSheetId="10" hidden="1">{"key inputs",#N/A,TRUE,"Key Inputs";"key outputs",#N/A,TRUE,"Outputs";"Other inputs",#N/A,TRUE,"Other Inputs";"Revenue",#N/A,TRUE,"Rev"}</definedName>
    <definedName name="abc_1_2" localSheetId="11" hidden="1">{"key inputs",#N/A,TRUE,"Key Inputs";"key outputs",#N/A,TRUE,"Outputs";"Other inputs",#N/A,TRUE,"Other Inputs";"Revenue",#N/A,TRUE,"Rev"}</definedName>
    <definedName name="abc_1_2" localSheetId="0" hidden="1">{"key inputs",#N/A,TRUE,"Key Inputs";"key outputs",#N/A,TRUE,"Outputs";"Other inputs",#N/A,TRUE,"Other Inputs";"Revenue",#N/A,TRUE,"Rev"}</definedName>
    <definedName name="abc_1_2" hidden="1">{"key inputs",#N/A,TRUE,"Key Inputs";"key outputs",#N/A,TRUE,"Outputs";"Other inputs",#N/A,TRUE,"Other Inputs";"Revenue",#N/A,TRUE,"Rev"}</definedName>
    <definedName name="abc_1_3" localSheetId="8" hidden="1">{"key inputs",#N/A,TRUE,"Key Inputs";"key outputs",#N/A,TRUE,"Outputs";"Other inputs",#N/A,TRUE,"Other Inputs";"Revenue",#N/A,TRUE,"Rev"}</definedName>
    <definedName name="abc_1_3" localSheetId="3" hidden="1">{"key inputs",#N/A,TRUE,"Key Inputs";"key outputs",#N/A,TRUE,"Outputs";"Other inputs",#N/A,TRUE,"Other Inputs";"Revenue",#N/A,TRUE,"Rev"}</definedName>
    <definedName name="abc_1_3" localSheetId="9" hidden="1">{"key inputs",#N/A,TRUE,"Key Inputs";"key outputs",#N/A,TRUE,"Outputs";"Other inputs",#N/A,TRUE,"Other Inputs";"Revenue",#N/A,TRUE,"Rev"}</definedName>
    <definedName name="abc_1_3" localSheetId="10" hidden="1">{"key inputs",#N/A,TRUE,"Key Inputs";"key outputs",#N/A,TRUE,"Outputs";"Other inputs",#N/A,TRUE,"Other Inputs";"Revenue",#N/A,TRUE,"Rev"}</definedName>
    <definedName name="abc_1_3" localSheetId="11" hidden="1">{"key inputs",#N/A,TRUE,"Key Inputs";"key outputs",#N/A,TRUE,"Outputs";"Other inputs",#N/A,TRUE,"Other Inputs";"Revenue",#N/A,TRUE,"Rev"}</definedName>
    <definedName name="abc_1_3" localSheetId="0" hidden="1">{"key inputs",#N/A,TRUE,"Key Inputs";"key outputs",#N/A,TRUE,"Outputs";"Other inputs",#N/A,TRUE,"Other Inputs";"Revenue",#N/A,TRUE,"Rev"}</definedName>
    <definedName name="abc_1_3" hidden="1">{"key inputs",#N/A,TRUE,"Key Inputs";"key outputs",#N/A,TRUE,"Outputs";"Other inputs",#N/A,TRUE,"Other Inputs";"Revenue",#N/A,TRUE,"Rev"}</definedName>
    <definedName name="abc_1_4" localSheetId="8" hidden="1">{"key inputs",#N/A,TRUE,"Key Inputs";"key outputs",#N/A,TRUE,"Outputs";"Other inputs",#N/A,TRUE,"Other Inputs";"Revenue",#N/A,TRUE,"Rev"}</definedName>
    <definedName name="abc_1_4" localSheetId="3" hidden="1">{"key inputs",#N/A,TRUE,"Key Inputs";"key outputs",#N/A,TRUE,"Outputs";"Other inputs",#N/A,TRUE,"Other Inputs";"Revenue",#N/A,TRUE,"Rev"}</definedName>
    <definedName name="abc_1_4" localSheetId="9" hidden="1">{"key inputs",#N/A,TRUE,"Key Inputs";"key outputs",#N/A,TRUE,"Outputs";"Other inputs",#N/A,TRUE,"Other Inputs";"Revenue",#N/A,TRUE,"Rev"}</definedName>
    <definedName name="abc_1_4" localSheetId="10" hidden="1">{"key inputs",#N/A,TRUE,"Key Inputs";"key outputs",#N/A,TRUE,"Outputs";"Other inputs",#N/A,TRUE,"Other Inputs";"Revenue",#N/A,TRUE,"Rev"}</definedName>
    <definedName name="abc_1_4" localSheetId="11" hidden="1">{"key inputs",#N/A,TRUE,"Key Inputs";"key outputs",#N/A,TRUE,"Outputs";"Other inputs",#N/A,TRUE,"Other Inputs";"Revenue",#N/A,TRUE,"Rev"}</definedName>
    <definedName name="abc_1_4" localSheetId="0" hidden="1">{"key inputs",#N/A,TRUE,"Key Inputs";"key outputs",#N/A,TRUE,"Outputs";"Other inputs",#N/A,TRUE,"Other Inputs";"Revenue",#N/A,TRUE,"Rev"}</definedName>
    <definedName name="abc_1_4" hidden="1">{"key inputs",#N/A,TRUE,"Key Inputs";"key outputs",#N/A,TRUE,"Outputs";"Other inputs",#N/A,TRUE,"Other Inputs";"Revenue",#N/A,TRUE,"Rev"}</definedName>
    <definedName name="abc_1_5" localSheetId="8" hidden="1">{"key inputs",#N/A,TRUE,"Key Inputs";"key outputs",#N/A,TRUE,"Outputs";"Other inputs",#N/A,TRUE,"Other Inputs";"Revenue",#N/A,TRUE,"Rev"}</definedName>
    <definedName name="abc_1_5" localSheetId="3" hidden="1">{"key inputs",#N/A,TRUE,"Key Inputs";"key outputs",#N/A,TRUE,"Outputs";"Other inputs",#N/A,TRUE,"Other Inputs";"Revenue",#N/A,TRUE,"Rev"}</definedName>
    <definedName name="abc_1_5" localSheetId="9" hidden="1">{"key inputs",#N/A,TRUE,"Key Inputs";"key outputs",#N/A,TRUE,"Outputs";"Other inputs",#N/A,TRUE,"Other Inputs";"Revenue",#N/A,TRUE,"Rev"}</definedName>
    <definedName name="abc_1_5" localSheetId="10" hidden="1">{"key inputs",#N/A,TRUE,"Key Inputs";"key outputs",#N/A,TRUE,"Outputs";"Other inputs",#N/A,TRUE,"Other Inputs";"Revenue",#N/A,TRUE,"Rev"}</definedName>
    <definedName name="abc_1_5" localSheetId="11" hidden="1">{"key inputs",#N/A,TRUE,"Key Inputs";"key outputs",#N/A,TRUE,"Outputs";"Other inputs",#N/A,TRUE,"Other Inputs";"Revenue",#N/A,TRUE,"Rev"}</definedName>
    <definedName name="abc_1_5" localSheetId="0" hidden="1">{"key inputs",#N/A,TRUE,"Key Inputs";"key outputs",#N/A,TRUE,"Outputs";"Other inputs",#N/A,TRUE,"Other Inputs";"Revenue",#N/A,TRUE,"Rev"}</definedName>
    <definedName name="abc_1_5" hidden="1">{"key inputs",#N/A,TRUE,"Key Inputs";"key outputs",#N/A,TRUE,"Outputs";"Other inputs",#N/A,TRUE,"Other Inputs";"Revenue",#N/A,TRUE,"Rev"}</definedName>
    <definedName name="abc_2" localSheetId="8" hidden="1">{"key inputs",#N/A,TRUE,"Key Inputs";"key outputs",#N/A,TRUE,"Outputs";"Other inputs",#N/A,TRUE,"Other Inputs";"Revenue",#N/A,TRUE,"Rev"}</definedName>
    <definedName name="abc_2" localSheetId="3" hidden="1">{"key inputs",#N/A,TRUE,"Key Inputs";"key outputs",#N/A,TRUE,"Outputs";"Other inputs",#N/A,TRUE,"Other Inputs";"Revenue",#N/A,TRUE,"Rev"}</definedName>
    <definedName name="abc_2" localSheetId="9" hidden="1">{"key inputs",#N/A,TRUE,"Key Inputs";"key outputs",#N/A,TRUE,"Outputs";"Other inputs",#N/A,TRUE,"Other Inputs";"Revenue",#N/A,TRUE,"Rev"}</definedName>
    <definedName name="abc_2" localSheetId="10" hidden="1">{"key inputs",#N/A,TRUE,"Key Inputs";"key outputs",#N/A,TRUE,"Outputs";"Other inputs",#N/A,TRUE,"Other Inputs";"Revenue",#N/A,TRUE,"Rev"}</definedName>
    <definedName name="abc_2" localSheetId="11" hidden="1">{"key inputs",#N/A,TRUE,"Key Inputs";"key outputs",#N/A,TRUE,"Outputs";"Other inputs",#N/A,TRUE,"Other Inputs";"Revenue",#N/A,TRUE,"Rev"}</definedName>
    <definedName name="abc_2" localSheetId="0" hidden="1">{"key inputs",#N/A,TRUE,"Key Inputs";"key outputs",#N/A,TRUE,"Outputs";"Other inputs",#N/A,TRUE,"Other Inputs";"Revenue",#N/A,TRUE,"Rev"}</definedName>
    <definedName name="abc_2" hidden="1">{"key inputs",#N/A,TRUE,"Key Inputs";"key outputs",#N/A,TRUE,"Outputs";"Other inputs",#N/A,TRUE,"Other Inputs";"Revenue",#N/A,TRUE,"Rev"}</definedName>
    <definedName name="abc_2_1" localSheetId="8" hidden="1">{"key inputs",#N/A,TRUE,"Key Inputs";"key outputs",#N/A,TRUE,"Outputs";"Other inputs",#N/A,TRUE,"Other Inputs";"Revenue",#N/A,TRUE,"Rev"}</definedName>
    <definedName name="abc_2_1" localSheetId="3" hidden="1">{"key inputs",#N/A,TRUE,"Key Inputs";"key outputs",#N/A,TRUE,"Outputs";"Other inputs",#N/A,TRUE,"Other Inputs";"Revenue",#N/A,TRUE,"Rev"}</definedName>
    <definedName name="abc_2_1" localSheetId="9" hidden="1">{"key inputs",#N/A,TRUE,"Key Inputs";"key outputs",#N/A,TRUE,"Outputs";"Other inputs",#N/A,TRUE,"Other Inputs";"Revenue",#N/A,TRUE,"Rev"}</definedName>
    <definedName name="abc_2_1" localSheetId="10" hidden="1">{"key inputs",#N/A,TRUE,"Key Inputs";"key outputs",#N/A,TRUE,"Outputs";"Other inputs",#N/A,TRUE,"Other Inputs";"Revenue",#N/A,TRUE,"Rev"}</definedName>
    <definedName name="abc_2_1" localSheetId="11" hidden="1">{"key inputs",#N/A,TRUE,"Key Inputs";"key outputs",#N/A,TRUE,"Outputs";"Other inputs",#N/A,TRUE,"Other Inputs";"Revenue",#N/A,TRUE,"Rev"}</definedName>
    <definedName name="abc_2_1" localSheetId="0" hidden="1">{"key inputs",#N/A,TRUE,"Key Inputs";"key outputs",#N/A,TRUE,"Outputs";"Other inputs",#N/A,TRUE,"Other Inputs";"Revenue",#N/A,TRUE,"Rev"}</definedName>
    <definedName name="abc_2_1" hidden="1">{"key inputs",#N/A,TRUE,"Key Inputs";"key outputs",#N/A,TRUE,"Outputs";"Other inputs",#N/A,TRUE,"Other Inputs";"Revenue",#N/A,TRUE,"Rev"}</definedName>
    <definedName name="abc_2_2" localSheetId="8" hidden="1">{"key inputs",#N/A,TRUE,"Key Inputs";"key outputs",#N/A,TRUE,"Outputs";"Other inputs",#N/A,TRUE,"Other Inputs";"Revenue",#N/A,TRUE,"Rev"}</definedName>
    <definedName name="abc_2_2" localSheetId="3" hidden="1">{"key inputs",#N/A,TRUE,"Key Inputs";"key outputs",#N/A,TRUE,"Outputs";"Other inputs",#N/A,TRUE,"Other Inputs";"Revenue",#N/A,TRUE,"Rev"}</definedName>
    <definedName name="abc_2_2" localSheetId="9" hidden="1">{"key inputs",#N/A,TRUE,"Key Inputs";"key outputs",#N/A,TRUE,"Outputs";"Other inputs",#N/A,TRUE,"Other Inputs";"Revenue",#N/A,TRUE,"Rev"}</definedName>
    <definedName name="abc_2_2" localSheetId="10" hidden="1">{"key inputs",#N/A,TRUE,"Key Inputs";"key outputs",#N/A,TRUE,"Outputs";"Other inputs",#N/A,TRUE,"Other Inputs";"Revenue",#N/A,TRUE,"Rev"}</definedName>
    <definedName name="abc_2_2" localSheetId="11" hidden="1">{"key inputs",#N/A,TRUE,"Key Inputs";"key outputs",#N/A,TRUE,"Outputs";"Other inputs",#N/A,TRUE,"Other Inputs";"Revenue",#N/A,TRUE,"Rev"}</definedName>
    <definedName name="abc_2_2" localSheetId="0" hidden="1">{"key inputs",#N/A,TRUE,"Key Inputs";"key outputs",#N/A,TRUE,"Outputs";"Other inputs",#N/A,TRUE,"Other Inputs";"Revenue",#N/A,TRUE,"Rev"}</definedName>
    <definedName name="abc_2_2" hidden="1">{"key inputs",#N/A,TRUE,"Key Inputs";"key outputs",#N/A,TRUE,"Outputs";"Other inputs",#N/A,TRUE,"Other Inputs";"Revenue",#N/A,TRUE,"Rev"}</definedName>
    <definedName name="abc_2_3" localSheetId="8" hidden="1">{"key inputs",#N/A,TRUE,"Key Inputs";"key outputs",#N/A,TRUE,"Outputs";"Other inputs",#N/A,TRUE,"Other Inputs";"Revenue",#N/A,TRUE,"Rev"}</definedName>
    <definedName name="abc_2_3" localSheetId="3" hidden="1">{"key inputs",#N/A,TRUE,"Key Inputs";"key outputs",#N/A,TRUE,"Outputs";"Other inputs",#N/A,TRUE,"Other Inputs";"Revenue",#N/A,TRUE,"Rev"}</definedName>
    <definedName name="abc_2_3" localSheetId="9" hidden="1">{"key inputs",#N/A,TRUE,"Key Inputs";"key outputs",#N/A,TRUE,"Outputs";"Other inputs",#N/A,TRUE,"Other Inputs";"Revenue",#N/A,TRUE,"Rev"}</definedName>
    <definedName name="abc_2_3" localSheetId="10" hidden="1">{"key inputs",#N/A,TRUE,"Key Inputs";"key outputs",#N/A,TRUE,"Outputs";"Other inputs",#N/A,TRUE,"Other Inputs";"Revenue",#N/A,TRUE,"Rev"}</definedName>
    <definedName name="abc_2_3" localSheetId="11" hidden="1">{"key inputs",#N/A,TRUE,"Key Inputs";"key outputs",#N/A,TRUE,"Outputs";"Other inputs",#N/A,TRUE,"Other Inputs";"Revenue",#N/A,TRUE,"Rev"}</definedName>
    <definedName name="abc_2_3" localSheetId="0" hidden="1">{"key inputs",#N/A,TRUE,"Key Inputs";"key outputs",#N/A,TRUE,"Outputs";"Other inputs",#N/A,TRUE,"Other Inputs";"Revenue",#N/A,TRUE,"Rev"}</definedName>
    <definedName name="abc_2_3" hidden="1">{"key inputs",#N/A,TRUE,"Key Inputs";"key outputs",#N/A,TRUE,"Outputs";"Other inputs",#N/A,TRUE,"Other Inputs";"Revenue",#N/A,TRUE,"Rev"}</definedName>
    <definedName name="abc_2_4" localSheetId="8" hidden="1">{"key inputs",#N/A,TRUE,"Key Inputs";"key outputs",#N/A,TRUE,"Outputs";"Other inputs",#N/A,TRUE,"Other Inputs";"Revenue",#N/A,TRUE,"Rev"}</definedName>
    <definedName name="abc_2_4" localSheetId="3" hidden="1">{"key inputs",#N/A,TRUE,"Key Inputs";"key outputs",#N/A,TRUE,"Outputs";"Other inputs",#N/A,TRUE,"Other Inputs";"Revenue",#N/A,TRUE,"Rev"}</definedName>
    <definedName name="abc_2_4" localSheetId="9" hidden="1">{"key inputs",#N/A,TRUE,"Key Inputs";"key outputs",#N/A,TRUE,"Outputs";"Other inputs",#N/A,TRUE,"Other Inputs";"Revenue",#N/A,TRUE,"Rev"}</definedName>
    <definedName name="abc_2_4" localSheetId="10" hidden="1">{"key inputs",#N/A,TRUE,"Key Inputs";"key outputs",#N/A,TRUE,"Outputs";"Other inputs",#N/A,TRUE,"Other Inputs";"Revenue",#N/A,TRUE,"Rev"}</definedName>
    <definedName name="abc_2_4" localSheetId="11" hidden="1">{"key inputs",#N/A,TRUE,"Key Inputs";"key outputs",#N/A,TRUE,"Outputs";"Other inputs",#N/A,TRUE,"Other Inputs";"Revenue",#N/A,TRUE,"Rev"}</definedName>
    <definedName name="abc_2_4" localSheetId="0" hidden="1">{"key inputs",#N/A,TRUE,"Key Inputs";"key outputs",#N/A,TRUE,"Outputs";"Other inputs",#N/A,TRUE,"Other Inputs";"Revenue",#N/A,TRUE,"Rev"}</definedName>
    <definedName name="abc_2_4" hidden="1">{"key inputs",#N/A,TRUE,"Key Inputs";"key outputs",#N/A,TRUE,"Outputs";"Other inputs",#N/A,TRUE,"Other Inputs";"Revenue",#N/A,TRUE,"Rev"}</definedName>
    <definedName name="abc_2_5" localSheetId="8" hidden="1">{"key inputs",#N/A,TRUE,"Key Inputs";"key outputs",#N/A,TRUE,"Outputs";"Other inputs",#N/A,TRUE,"Other Inputs";"Revenue",#N/A,TRUE,"Rev"}</definedName>
    <definedName name="abc_2_5" localSheetId="3" hidden="1">{"key inputs",#N/A,TRUE,"Key Inputs";"key outputs",#N/A,TRUE,"Outputs";"Other inputs",#N/A,TRUE,"Other Inputs";"Revenue",#N/A,TRUE,"Rev"}</definedName>
    <definedName name="abc_2_5" localSheetId="9" hidden="1">{"key inputs",#N/A,TRUE,"Key Inputs";"key outputs",#N/A,TRUE,"Outputs";"Other inputs",#N/A,TRUE,"Other Inputs";"Revenue",#N/A,TRUE,"Rev"}</definedName>
    <definedName name="abc_2_5" localSheetId="10" hidden="1">{"key inputs",#N/A,TRUE,"Key Inputs";"key outputs",#N/A,TRUE,"Outputs";"Other inputs",#N/A,TRUE,"Other Inputs";"Revenue",#N/A,TRUE,"Rev"}</definedName>
    <definedName name="abc_2_5" localSheetId="11" hidden="1">{"key inputs",#N/A,TRUE,"Key Inputs";"key outputs",#N/A,TRUE,"Outputs";"Other inputs",#N/A,TRUE,"Other Inputs";"Revenue",#N/A,TRUE,"Rev"}</definedName>
    <definedName name="abc_2_5" localSheetId="0" hidden="1">{"key inputs",#N/A,TRUE,"Key Inputs";"key outputs",#N/A,TRUE,"Outputs";"Other inputs",#N/A,TRUE,"Other Inputs";"Revenue",#N/A,TRUE,"Rev"}</definedName>
    <definedName name="abc_2_5" hidden="1">{"key inputs",#N/A,TRUE,"Key Inputs";"key outputs",#N/A,TRUE,"Outputs";"Other inputs",#N/A,TRUE,"Other Inputs";"Revenue",#N/A,TRUE,"Rev"}</definedName>
    <definedName name="abc_3" localSheetId="8" hidden="1">{"key inputs",#N/A,TRUE,"Key Inputs";"key outputs",#N/A,TRUE,"Outputs";"Other inputs",#N/A,TRUE,"Other Inputs";"Revenue",#N/A,TRUE,"Rev"}</definedName>
    <definedName name="abc_3" localSheetId="3" hidden="1">{"key inputs",#N/A,TRUE,"Key Inputs";"key outputs",#N/A,TRUE,"Outputs";"Other inputs",#N/A,TRUE,"Other Inputs";"Revenue",#N/A,TRUE,"Rev"}</definedName>
    <definedName name="abc_3" localSheetId="9" hidden="1">{"key inputs",#N/A,TRUE,"Key Inputs";"key outputs",#N/A,TRUE,"Outputs";"Other inputs",#N/A,TRUE,"Other Inputs";"Revenue",#N/A,TRUE,"Rev"}</definedName>
    <definedName name="abc_3" localSheetId="10" hidden="1">{"key inputs",#N/A,TRUE,"Key Inputs";"key outputs",#N/A,TRUE,"Outputs";"Other inputs",#N/A,TRUE,"Other Inputs";"Revenue",#N/A,TRUE,"Rev"}</definedName>
    <definedName name="abc_3" localSheetId="11" hidden="1">{"key inputs",#N/A,TRUE,"Key Inputs";"key outputs",#N/A,TRUE,"Outputs";"Other inputs",#N/A,TRUE,"Other Inputs";"Revenue",#N/A,TRUE,"Rev"}</definedName>
    <definedName name="abc_3" localSheetId="0" hidden="1">{"key inputs",#N/A,TRUE,"Key Inputs";"key outputs",#N/A,TRUE,"Outputs";"Other inputs",#N/A,TRUE,"Other Inputs";"Revenue",#N/A,TRUE,"Rev"}</definedName>
    <definedName name="abc_3" hidden="1">{"key inputs",#N/A,TRUE,"Key Inputs";"key outputs",#N/A,TRUE,"Outputs";"Other inputs",#N/A,TRUE,"Other Inputs";"Revenue",#N/A,TRUE,"Rev"}</definedName>
    <definedName name="abc_3_1" localSheetId="8" hidden="1">{"key inputs",#N/A,TRUE,"Key Inputs";"key outputs",#N/A,TRUE,"Outputs";"Other inputs",#N/A,TRUE,"Other Inputs";"Revenue",#N/A,TRUE,"Rev"}</definedName>
    <definedName name="abc_3_1" localSheetId="3" hidden="1">{"key inputs",#N/A,TRUE,"Key Inputs";"key outputs",#N/A,TRUE,"Outputs";"Other inputs",#N/A,TRUE,"Other Inputs";"Revenue",#N/A,TRUE,"Rev"}</definedName>
    <definedName name="abc_3_1" localSheetId="9" hidden="1">{"key inputs",#N/A,TRUE,"Key Inputs";"key outputs",#N/A,TRUE,"Outputs";"Other inputs",#N/A,TRUE,"Other Inputs";"Revenue",#N/A,TRUE,"Rev"}</definedName>
    <definedName name="abc_3_1" localSheetId="10" hidden="1">{"key inputs",#N/A,TRUE,"Key Inputs";"key outputs",#N/A,TRUE,"Outputs";"Other inputs",#N/A,TRUE,"Other Inputs";"Revenue",#N/A,TRUE,"Rev"}</definedName>
    <definedName name="abc_3_1" localSheetId="11" hidden="1">{"key inputs",#N/A,TRUE,"Key Inputs";"key outputs",#N/A,TRUE,"Outputs";"Other inputs",#N/A,TRUE,"Other Inputs";"Revenue",#N/A,TRUE,"Rev"}</definedName>
    <definedName name="abc_3_1" localSheetId="0" hidden="1">{"key inputs",#N/A,TRUE,"Key Inputs";"key outputs",#N/A,TRUE,"Outputs";"Other inputs",#N/A,TRUE,"Other Inputs";"Revenue",#N/A,TRUE,"Rev"}</definedName>
    <definedName name="abc_3_1" hidden="1">{"key inputs",#N/A,TRUE,"Key Inputs";"key outputs",#N/A,TRUE,"Outputs";"Other inputs",#N/A,TRUE,"Other Inputs";"Revenue",#N/A,TRUE,"Rev"}</definedName>
    <definedName name="abc_3_2" localSheetId="8" hidden="1">{"key inputs",#N/A,TRUE,"Key Inputs";"key outputs",#N/A,TRUE,"Outputs";"Other inputs",#N/A,TRUE,"Other Inputs";"Revenue",#N/A,TRUE,"Rev"}</definedName>
    <definedName name="abc_3_2" localSheetId="3" hidden="1">{"key inputs",#N/A,TRUE,"Key Inputs";"key outputs",#N/A,TRUE,"Outputs";"Other inputs",#N/A,TRUE,"Other Inputs";"Revenue",#N/A,TRUE,"Rev"}</definedName>
    <definedName name="abc_3_2" localSheetId="9" hidden="1">{"key inputs",#N/A,TRUE,"Key Inputs";"key outputs",#N/A,TRUE,"Outputs";"Other inputs",#N/A,TRUE,"Other Inputs";"Revenue",#N/A,TRUE,"Rev"}</definedName>
    <definedName name="abc_3_2" localSheetId="10" hidden="1">{"key inputs",#N/A,TRUE,"Key Inputs";"key outputs",#N/A,TRUE,"Outputs";"Other inputs",#N/A,TRUE,"Other Inputs";"Revenue",#N/A,TRUE,"Rev"}</definedName>
    <definedName name="abc_3_2" localSheetId="11" hidden="1">{"key inputs",#N/A,TRUE,"Key Inputs";"key outputs",#N/A,TRUE,"Outputs";"Other inputs",#N/A,TRUE,"Other Inputs";"Revenue",#N/A,TRUE,"Rev"}</definedName>
    <definedName name="abc_3_2" localSheetId="0" hidden="1">{"key inputs",#N/A,TRUE,"Key Inputs";"key outputs",#N/A,TRUE,"Outputs";"Other inputs",#N/A,TRUE,"Other Inputs";"Revenue",#N/A,TRUE,"Rev"}</definedName>
    <definedName name="abc_3_2" hidden="1">{"key inputs",#N/A,TRUE,"Key Inputs";"key outputs",#N/A,TRUE,"Outputs";"Other inputs",#N/A,TRUE,"Other Inputs";"Revenue",#N/A,TRUE,"Rev"}</definedName>
    <definedName name="abc_3_3" localSheetId="8" hidden="1">{"key inputs",#N/A,TRUE,"Key Inputs";"key outputs",#N/A,TRUE,"Outputs";"Other inputs",#N/A,TRUE,"Other Inputs";"Revenue",#N/A,TRUE,"Rev"}</definedName>
    <definedName name="abc_3_3" localSheetId="3" hidden="1">{"key inputs",#N/A,TRUE,"Key Inputs";"key outputs",#N/A,TRUE,"Outputs";"Other inputs",#N/A,TRUE,"Other Inputs";"Revenue",#N/A,TRUE,"Rev"}</definedName>
    <definedName name="abc_3_3" localSheetId="9" hidden="1">{"key inputs",#N/A,TRUE,"Key Inputs";"key outputs",#N/A,TRUE,"Outputs";"Other inputs",#N/A,TRUE,"Other Inputs";"Revenue",#N/A,TRUE,"Rev"}</definedName>
    <definedName name="abc_3_3" localSheetId="10" hidden="1">{"key inputs",#N/A,TRUE,"Key Inputs";"key outputs",#N/A,TRUE,"Outputs";"Other inputs",#N/A,TRUE,"Other Inputs";"Revenue",#N/A,TRUE,"Rev"}</definedName>
    <definedName name="abc_3_3" localSheetId="11" hidden="1">{"key inputs",#N/A,TRUE,"Key Inputs";"key outputs",#N/A,TRUE,"Outputs";"Other inputs",#N/A,TRUE,"Other Inputs";"Revenue",#N/A,TRUE,"Rev"}</definedName>
    <definedName name="abc_3_3" localSheetId="0" hidden="1">{"key inputs",#N/A,TRUE,"Key Inputs";"key outputs",#N/A,TRUE,"Outputs";"Other inputs",#N/A,TRUE,"Other Inputs";"Revenue",#N/A,TRUE,"Rev"}</definedName>
    <definedName name="abc_3_3" hidden="1">{"key inputs",#N/A,TRUE,"Key Inputs";"key outputs",#N/A,TRUE,"Outputs";"Other inputs",#N/A,TRUE,"Other Inputs";"Revenue",#N/A,TRUE,"Rev"}</definedName>
    <definedName name="abc_3_4" localSheetId="8" hidden="1">{"key inputs",#N/A,TRUE,"Key Inputs";"key outputs",#N/A,TRUE,"Outputs";"Other inputs",#N/A,TRUE,"Other Inputs";"Revenue",#N/A,TRUE,"Rev"}</definedName>
    <definedName name="abc_3_4" localSheetId="3" hidden="1">{"key inputs",#N/A,TRUE,"Key Inputs";"key outputs",#N/A,TRUE,"Outputs";"Other inputs",#N/A,TRUE,"Other Inputs";"Revenue",#N/A,TRUE,"Rev"}</definedName>
    <definedName name="abc_3_4" localSheetId="9" hidden="1">{"key inputs",#N/A,TRUE,"Key Inputs";"key outputs",#N/A,TRUE,"Outputs";"Other inputs",#N/A,TRUE,"Other Inputs";"Revenue",#N/A,TRUE,"Rev"}</definedName>
    <definedName name="abc_3_4" localSheetId="10" hidden="1">{"key inputs",#N/A,TRUE,"Key Inputs";"key outputs",#N/A,TRUE,"Outputs";"Other inputs",#N/A,TRUE,"Other Inputs";"Revenue",#N/A,TRUE,"Rev"}</definedName>
    <definedName name="abc_3_4" localSheetId="11" hidden="1">{"key inputs",#N/A,TRUE,"Key Inputs";"key outputs",#N/A,TRUE,"Outputs";"Other inputs",#N/A,TRUE,"Other Inputs";"Revenue",#N/A,TRUE,"Rev"}</definedName>
    <definedName name="abc_3_4" localSheetId="0" hidden="1">{"key inputs",#N/A,TRUE,"Key Inputs";"key outputs",#N/A,TRUE,"Outputs";"Other inputs",#N/A,TRUE,"Other Inputs";"Revenue",#N/A,TRUE,"Rev"}</definedName>
    <definedName name="abc_3_4" hidden="1">{"key inputs",#N/A,TRUE,"Key Inputs";"key outputs",#N/A,TRUE,"Outputs";"Other inputs",#N/A,TRUE,"Other Inputs";"Revenue",#N/A,TRUE,"Rev"}</definedName>
    <definedName name="abc_3_5" localSheetId="8" hidden="1">{"key inputs",#N/A,TRUE,"Key Inputs";"key outputs",#N/A,TRUE,"Outputs";"Other inputs",#N/A,TRUE,"Other Inputs";"Revenue",#N/A,TRUE,"Rev"}</definedName>
    <definedName name="abc_3_5" localSheetId="3" hidden="1">{"key inputs",#N/A,TRUE,"Key Inputs";"key outputs",#N/A,TRUE,"Outputs";"Other inputs",#N/A,TRUE,"Other Inputs";"Revenue",#N/A,TRUE,"Rev"}</definedName>
    <definedName name="abc_3_5" localSheetId="9" hidden="1">{"key inputs",#N/A,TRUE,"Key Inputs";"key outputs",#N/A,TRUE,"Outputs";"Other inputs",#N/A,TRUE,"Other Inputs";"Revenue",#N/A,TRUE,"Rev"}</definedName>
    <definedName name="abc_3_5" localSheetId="10" hidden="1">{"key inputs",#N/A,TRUE,"Key Inputs";"key outputs",#N/A,TRUE,"Outputs";"Other inputs",#N/A,TRUE,"Other Inputs";"Revenue",#N/A,TRUE,"Rev"}</definedName>
    <definedName name="abc_3_5" localSheetId="11" hidden="1">{"key inputs",#N/A,TRUE,"Key Inputs";"key outputs",#N/A,TRUE,"Outputs";"Other inputs",#N/A,TRUE,"Other Inputs";"Revenue",#N/A,TRUE,"Rev"}</definedName>
    <definedName name="abc_3_5" localSheetId="0" hidden="1">{"key inputs",#N/A,TRUE,"Key Inputs";"key outputs",#N/A,TRUE,"Outputs";"Other inputs",#N/A,TRUE,"Other Inputs";"Revenue",#N/A,TRUE,"Rev"}</definedName>
    <definedName name="abc_3_5" hidden="1">{"key inputs",#N/A,TRUE,"Key Inputs";"key outputs",#N/A,TRUE,"Outputs";"Other inputs",#N/A,TRUE,"Other Inputs";"Revenue",#N/A,TRUE,"Rev"}</definedName>
    <definedName name="abc_4" localSheetId="8" hidden="1">{"key inputs",#N/A,TRUE,"Key Inputs";"key outputs",#N/A,TRUE,"Outputs";"Other inputs",#N/A,TRUE,"Other Inputs";"Revenue",#N/A,TRUE,"Rev"}</definedName>
    <definedName name="abc_4" localSheetId="3" hidden="1">{"key inputs",#N/A,TRUE,"Key Inputs";"key outputs",#N/A,TRUE,"Outputs";"Other inputs",#N/A,TRUE,"Other Inputs";"Revenue",#N/A,TRUE,"Rev"}</definedName>
    <definedName name="abc_4" localSheetId="9" hidden="1">{"key inputs",#N/A,TRUE,"Key Inputs";"key outputs",#N/A,TRUE,"Outputs";"Other inputs",#N/A,TRUE,"Other Inputs";"Revenue",#N/A,TRUE,"Rev"}</definedName>
    <definedName name="abc_4" localSheetId="10" hidden="1">{"key inputs",#N/A,TRUE,"Key Inputs";"key outputs",#N/A,TRUE,"Outputs";"Other inputs",#N/A,TRUE,"Other Inputs";"Revenue",#N/A,TRUE,"Rev"}</definedName>
    <definedName name="abc_4" localSheetId="11" hidden="1">{"key inputs",#N/A,TRUE,"Key Inputs";"key outputs",#N/A,TRUE,"Outputs";"Other inputs",#N/A,TRUE,"Other Inputs";"Revenue",#N/A,TRUE,"Rev"}</definedName>
    <definedName name="abc_4" localSheetId="0" hidden="1">{"key inputs",#N/A,TRUE,"Key Inputs";"key outputs",#N/A,TRUE,"Outputs";"Other inputs",#N/A,TRUE,"Other Inputs";"Revenue",#N/A,TRUE,"Rev"}</definedName>
    <definedName name="abc_4" hidden="1">{"key inputs",#N/A,TRUE,"Key Inputs";"key outputs",#N/A,TRUE,"Outputs";"Other inputs",#N/A,TRUE,"Other Inputs";"Revenue",#N/A,TRUE,"Rev"}</definedName>
    <definedName name="abc_4_1" localSheetId="8" hidden="1">{"key inputs",#N/A,TRUE,"Key Inputs";"key outputs",#N/A,TRUE,"Outputs";"Other inputs",#N/A,TRUE,"Other Inputs";"Revenue",#N/A,TRUE,"Rev"}</definedName>
    <definedName name="abc_4_1" localSheetId="3" hidden="1">{"key inputs",#N/A,TRUE,"Key Inputs";"key outputs",#N/A,TRUE,"Outputs";"Other inputs",#N/A,TRUE,"Other Inputs";"Revenue",#N/A,TRUE,"Rev"}</definedName>
    <definedName name="abc_4_1" localSheetId="9" hidden="1">{"key inputs",#N/A,TRUE,"Key Inputs";"key outputs",#N/A,TRUE,"Outputs";"Other inputs",#N/A,TRUE,"Other Inputs";"Revenue",#N/A,TRUE,"Rev"}</definedName>
    <definedName name="abc_4_1" localSheetId="10" hidden="1">{"key inputs",#N/A,TRUE,"Key Inputs";"key outputs",#N/A,TRUE,"Outputs";"Other inputs",#N/A,TRUE,"Other Inputs";"Revenue",#N/A,TRUE,"Rev"}</definedName>
    <definedName name="abc_4_1" localSheetId="11" hidden="1">{"key inputs",#N/A,TRUE,"Key Inputs";"key outputs",#N/A,TRUE,"Outputs";"Other inputs",#N/A,TRUE,"Other Inputs";"Revenue",#N/A,TRUE,"Rev"}</definedName>
    <definedName name="abc_4_1" localSheetId="0" hidden="1">{"key inputs",#N/A,TRUE,"Key Inputs";"key outputs",#N/A,TRUE,"Outputs";"Other inputs",#N/A,TRUE,"Other Inputs";"Revenue",#N/A,TRUE,"Rev"}</definedName>
    <definedName name="abc_4_1" hidden="1">{"key inputs",#N/A,TRUE,"Key Inputs";"key outputs",#N/A,TRUE,"Outputs";"Other inputs",#N/A,TRUE,"Other Inputs";"Revenue",#N/A,TRUE,"Rev"}</definedName>
    <definedName name="abc_4_2" localSheetId="8" hidden="1">{"key inputs",#N/A,TRUE,"Key Inputs";"key outputs",#N/A,TRUE,"Outputs";"Other inputs",#N/A,TRUE,"Other Inputs";"Revenue",#N/A,TRUE,"Rev"}</definedName>
    <definedName name="abc_4_2" localSheetId="3" hidden="1">{"key inputs",#N/A,TRUE,"Key Inputs";"key outputs",#N/A,TRUE,"Outputs";"Other inputs",#N/A,TRUE,"Other Inputs";"Revenue",#N/A,TRUE,"Rev"}</definedName>
    <definedName name="abc_4_2" localSheetId="9" hidden="1">{"key inputs",#N/A,TRUE,"Key Inputs";"key outputs",#N/A,TRUE,"Outputs";"Other inputs",#N/A,TRUE,"Other Inputs";"Revenue",#N/A,TRUE,"Rev"}</definedName>
    <definedName name="abc_4_2" localSheetId="10" hidden="1">{"key inputs",#N/A,TRUE,"Key Inputs";"key outputs",#N/A,TRUE,"Outputs";"Other inputs",#N/A,TRUE,"Other Inputs";"Revenue",#N/A,TRUE,"Rev"}</definedName>
    <definedName name="abc_4_2" localSheetId="11" hidden="1">{"key inputs",#N/A,TRUE,"Key Inputs";"key outputs",#N/A,TRUE,"Outputs";"Other inputs",#N/A,TRUE,"Other Inputs";"Revenue",#N/A,TRUE,"Rev"}</definedName>
    <definedName name="abc_4_2" localSheetId="0" hidden="1">{"key inputs",#N/A,TRUE,"Key Inputs";"key outputs",#N/A,TRUE,"Outputs";"Other inputs",#N/A,TRUE,"Other Inputs";"Revenue",#N/A,TRUE,"Rev"}</definedName>
    <definedName name="abc_4_2" hidden="1">{"key inputs",#N/A,TRUE,"Key Inputs";"key outputs",#N/A,TRUE,"Outputs";"Other inputs",#N/A,TRUE,"Other Inputs";"Revenue",#N/A,TRUE,"Rev"}</definedName>
    <definedName name="abc_4_3" localSheetId="8" hidden="1">{"key inputs",#N/A,TRUE,"Key Inputs";"key outputs",#N/A,TRUE,"Outputs";"Other inputs",#N/A,TRUE,"Other Inputs";"Revenue",#N/A,TRUE,"Rev"}</definedName>
    <definedName name="abc_4_3" localSheetId="3" hidden="1">{"key inputs",#N/A,TRUE,"Key Inputs";"key outputs",#N/A,TRUE,"Outputs";"Other inputs",#N/A,TRUE,"Other Inputs";"Revenue",#N/A,TRUE,"Rev"}</definedName>
    <definedName name="abc_4_3" localSheetId="9" hidden="1">{"key inputs",#N/A,TRUE,"Key Inputs";"key outputs",#N/A,TRUE,"Outputs";"Other inputs",#N/A,TRUE,"Other Inputs";"Revenue",#N/A,TRUE,"Rev"}</definedName>
    <definedName name="abc_4_3" localSheetId="10" hidden="1">{"key inputs",#N/A,TRUE,"Key Inputs";"key outputs",#N/A,TRUE,"Outputs";"Other inputs",#N/A,TRUE,"Other Inputs";"Revenue",#N/A,TRUE,"Rev"}</definedName>
    <definedName name="abc_4_3" localSheetId="11" hidden="1">{"key inputs",#N/A,TRUE,"Key Inputs";"key outputs",#N/A,TRUE,"Outputs";"Other inputs",#N/A,TRUE,"Other Inputs";"Revenue",#N/A,TRUE,"Rev"}</definedName>
    <definedName name="abc_4_3" localSheetId="0" hidden="1">{"key inputs",#N/A,TRUE,"Key Inputs";"key outputs",#N/A,TRUE,"Outputs";"Other inputs",#N/A,TRUE,"Other Inputs";"Revenue",#N/A,TRUE,"Rev"}</definedName>
    <definedName name="abc_4_3" hidden="1">{"key inputs",#N/A,TRUE,"Key Inputs";"key outputs",#N/A,TRUE,"Outputs";"Other inputs",#N/A,TRUE,"Other Inputs";"Revenue",#N/A,TRUE,"Rev"}</definedName>
    <definedName name="abc_4_4" localSheetId="8" hidden="1">{"key inputs",#N/A,TRUE,"Key Inputs";"key outputs",#N/A,TRUE,"Outputs";"Other inputs",#N/A,TRUE,"Other Inputs";"Revenue",#N/A,TRUE,"Rev"}</definedName>
    <definedName name="abc_4_4" localSheetId="3" hidden="1">{"key inputs",#N/A,TRUE,"Key Inputs";"key outputs",#N/A,TRUE,"Outputs";"Other inputs",#N/A,TRUE,"Other Inputs";"Revenue",#N/A,TRUE,"Rev"}</definedName>
    <definedName name="abc_4_4" localSheetId="9" hidden="1">{"key inputs",#N/A,TRUE,"Key Inputs";"key outputs",#N/A,TRUE,"Outputs";"Other inputs",#N/A,TRUE,"Other Inputs";"Revenue",#N/A,TRUE,"Rev"}</definedName>
    <definedName name="abc_4_4" localSheetId="10" hidden="1">{"key inputs",#N/A,TRUE,"Key Inputs";"key outputs",#N/A,TRUE,"Outputs";"Other inputs",#N/A,TRUE,"Other Inputs";"Revenue",#N/A,TRUE,"Rev"}</definedName>
    <definedName name="abc_4_4" localSheetId="11" hidden="1">{"key inputs",#N/A,TRUE,"Key Inputs";"key outputs",#N/A,TRUE,"Outputs";"Other inputs",#N/A,TRUE,"Other Inputs";"Revenue",#N/A,TRUE,"Rev"}</definedName>
    <definedName name="abc_4_4" localSheetId="0" hidden="1">{"key inputs",#N/A,TRUE,"Key Inputs";"key outputs",#N/A,TRUE,"Outputs";"Other inputs",#N/A,TRUE,"Other Inputs";"Revenue",#N/A,TRUE,"Rev"}</definedName>
    <definedName name="abc_4_4" hidden="1">{"key inputs",#N/A,TRUE,"Key Inputs";"key outputs",#N/A,TRUE,"Outputs";"Other inputs",#N/A,TRUE,"Other Inputs";"Revenue",#N/A,TRUE,"Rev"}</definedName>
    <definedName name="abc_4_5" localSheetId="8" hidden="1">{"key inputs",#N/A,TRUE,"Key Inputs";"key outputs",#N/A,TRUE,"Outputs";"Other inputs",#N/A,TRUE,"Other Inputs";"Revenue",#N/A,TRUE,"Rev"}</definedName>
    <definedName name="abc_4_5" localSheetId="3" hidden="1">{"key inputs",#N/A,TRUE,"Key Inputs";"key outputs",#N/A,TRUE,"Outputs";"Other inputs",#N/A,TRUE,"Other Inputs";"Revenue",#N/A,TRUE,"Rev"}</definedName>
    <definedName name="abc_4_5" localSheetId="9" hidden="1">{"key inputs",#N/A,TRUE,"Key Inputs";"key outputs",#N/A,TRUE,"Outputs";"Other inputs",#N/A,TRUE,"Other Inputs";"Revenue",#N/A,TRUE,"Rev"}</definedName>
    <definedName name="abc_4_5" localSheetId="10" hidden="1">{"key inputs",#N/A,TRUE,"Key Inputs";"key outputs",#N/A,TRUE,"Outputs";"Other inputs",#N/A,TRUE,"Other Inputs";"Revenue",#N/A,TRUE,"Rev"}</definedName>
    <definedName name="abc_4_5" localSheetId="11" hidden="1">{"key inputs",#N/A,TRUE,"Key Inputs";"key outputs",#N/A,TRUE,"Outputs";"Other inputs",#N/A,TRUE,"Other Inputs";"Revenue",#N/A,TRUE,"Rev"}</definedName>
    <definedName name="abc_4_5" localSheetId="0" hidden="1">{"key inputs",#N/A,TRUE,"Key Inputs";"key outputs",#N/A,TRUE,"Outputs";"Other inputs",#N/A,TRUE,"Other Inputs";"Revenue",#N/A,TRUE,"Rev"}</definedName>
    <definedName name="abc_4_5" hidden="1">{"key inputs",#N/A,TRUE,"Key Inputs";"key outputs",#N/A,TRUE,"Outputs";"Other inputs",#N/A,TRUE,"Other Inputs";"Revenue",#N/A,TRUE,"Rev"}</definedName>
    <definedName name="abc_5" localSheetId="8" hidden="1">{"key inputs",#N/A,TRUE,"Key Inputs";"key outputs",#N/A,TRUE,"Outputs";"Other inputs",#N/A,TRUE,"Other Inputs";"Revenue",#N/A,TRUE,"Rev"}</definedName>
    <definedName name="abc_5" localSheetId="3" hidden="1">{"key inputs",#N/A,TRUE,"Key Inputs";"key outputs",#N/A,TRUE,"Outputs";"Other inputs",#N/A,TRUE,"Other Inputs";"Revenue",#N/A,TRUE,"Rev"}</definedName>
    <definedName name="abc_5" localSheetId="9" hidden="1">{"key inputs",#N/A,TRUE,"Key Inputs";"key outputs",#N/A,TRUE,"Outputs";"Other inputs",#N/A,TRUE,"Other Inputs";"Revenue",#N/A,TRUE,"Rev"}</definedName>
    <definedName name="abc_5" localSheetId="10" hidden="1">{"key inputs",#N/A,TRUE,"Key Inputs";"key outputs",#N/A,TRUE,"Outputs";"Other inputs",#N/A,TRUE,"Other Inputs";"Revenue",#N/A,TRUE,"Rev"}</definedName>
    <definedName name="abc_5" localSheetId="11" hidden="1">{"key inputs",#N/A,TRUE,"Key Inputs";"key outputs",#N/A,TRUE,"Outputs";"Other inputs",#N/A,TRUE,"Other Inputs";"Revenue",#N/A,TRUE,"Rev"}</definedName>
    <definedName name="abc_5" localSheetId="0" hidden="1">{"key inputs",#N/A,TRUE,"Key Inputs";"key outputs",#N/A,TRUE,"Outputs";"Other inputs",#N/A,TRUE,"Other Inputs";"Revenue",#N/A,TRUE,"Rev"}</definedName>
    <definedName name="abc_5" hidden="1">{"key inputs",#N/A,TRUE,"Key Inputs";"key outputs",#N/A,TRUE,"Outputs";"Other inputs",#N/A,TRUE,"Other Inputs";"Revenue",#N/A,TRUE,"Rev"}</definedName>
    <definedName name="abc_5_1" localSheetId="8" hidden="1">{"key inputs",#N/A,TRUE,"Key Inputs";"key outputs",#N/A,TRUE,"Outputs";"Other inputs",#N/A,TRUE,"Other Inputs";"Revenue",#N/A,TRUE,"Rev"}</definedName>
    <definedName name="abc_5_1" localSheetId="3" hidden="1">{"key inputs",#N/A,TRUE,"Key Inputs";"key outputs",#N/A,TRUE,"Outputs";"Other inputs",#N/A,TRUE,"Other Inputs";"Revenue",#N/A,TRUE,"Rev"}</definedName>
    <definedName name="abc_5_1" localSheetId="9" hidden="1">{"key inputs",#N/A,TRUE,"Key Inputs";"key outputs",#N/A,TRUE,"Outputs";"Other inputs",#N/A,TRUE,"Other Inputs";"Revenue",#N/A,TRUE,"Rev"}</definedName>
    <definedName name="abc_5_1" localSheetId="10" hidden="1">{"key inputs",#N/A,TRUE,"Key Inputs";"key outputs",#N/A,TRUE,"Outputs";"Other inputs",#N/A,TRUE,"Other Inputs";"Revenue",#N/A,TRUE,"Rev"}</definedName>
    <definedName name="abc_5_1" localSheetId="11" hidden="1">{"key inputs",#N/A,TRUE,"Key Inputs";"key outputs",#N/A,TRUE,"Outputs";"Other inputs",#N/A,TRUE,"Other Inputs";"Revenue",#N/A,TRUE,"Rev"}</definedName>
    <definedName name="abc_5_1" localSheetId="0" hidden="1">{"key inputs",#N/A,TRUE,"Key Inputs";"key outputs",#N/A,TRUE,"Outputs";"Other inputs",#N/A,TRUE,"Other Inputs";"Revenue",#N/A,TRUE,"Rev"}</definedName>
    <definedName name="abc_5_1" hidden="1">{"key inputs",#N/A,TRUE,"Key Inputs";"key outputs",#N/A,TRUE,"Outputs";"Other inputs",#N/A,TRUE,"Other Inputs";"Revenue",#N/A,TRUE,"Rev"}</definedName>
    <definedName name="abc_5_2" localSheetId="8" hidden="1">{"key inputs",#N/A,TRUE,"Key Inputs";"key outputs",#N/A,TRUE,"Outputs";"Other inputs",#N/A,TRUE,"Other Inputs";"Revenue",#N/A,TRUE,"Rev"}</definedName>
    <definedName name="abc_5_2" localSheetId="3" hidden="1">{"key inputs",#N/A,TRUE,"Key Inputs";"key outputs",#N/A,TRUE,"Outputs";"Other inputs",#N/A,TRUE,"Other Inputs";"Revenue",#N/A,TRUE,"Rev"}</definedName>
    <definedName name="abc_5_2" localSheetId="9" hidden="1">{"key inputs",#N/A,TRUE,"Key Inputs";"key outputs",#N/A,TRUE,"Outputs";"Other inputs",#N/A,TRUE,"Other Inputs";"Revenue",#N/A,TRUE,"Rev"}</definedName>
    <definedName name="abc_5_2" localSheetId="10" hidden="1">{"key inputs",#N/A,TRUE,"Key Inputs";"key outputs",#N/A,TRUE,"Outputs";"Other inputs",#N/A,TRUE,"Other Inputs";"Revenue",#N/A,TRUE,"Rev"}</definedName>
    <definedName name="abc_5_2" localSheetId="11" hidden="1">{"key inputs",#N/A,TRUE,"Key Inputs";"key outputs",#N/A,TRUE,"Outputs";"Other inputs",#N/A,TRUE,"Other Inputs";"Revenue",#N/A,TRUE,"Rev"}</definedName>
    <definedName name="abc_5_2" localSheetId="0" hidden="1">{"key inputs",#N/A,TRUE,"Key Inputs";"key outputs",#N/A,TRUE,"Outputs";"Other inputs",#N/A,TRUE,"Other Inputs";"Revenue",#N/A,TRUE,"Rev"}</definedName>
    <definedName name="abc_5_2" hidden="1">{"key inputs",#N/A,TRUE,"Key Inputs";"key outputs",#N/A,TRUE,"Outputs";"Other inputs",#N/A,TRUE,"Other Inputs";"Revenue",#N/A,TRUE,"Rev"}</definedName>
    <definedName name="abc_5_3" localSheetId="8" hidden="1">{"key inputs",#N/A,TRUE,"Key Inputs";"key outputs",#N/A,TRUE,"Outputs";"Other inputs",#N/A,TRUE,"Other Inputs";"Revenue",#N/A,TRUE,"Rev"}</definedName>
    <definedName name="abc_5_3" localSheetId="3" hidden="1">{"key inputs",#N/A,TRUE,"Key Inputs";"key outputs",#N/A,TRUE,"Outputs";"Other inputs",#N/A,TRUE,"Other Inputs";"Revenue",#N/A,TRUE,"Rev"}</definedName>
    <definedName name="abc_5_3" localSheetId="9" hidden="1">{"key inputs",#N/A,TRUE,"Key Inputs";"key outputs",#N/A,TRUE,"Outputs";"Other inputs",#N/A,TRUE,"Other Inputs";"Revenue",#N/A,TRUE,"Rev"}</definedName>
    <definedName name="abc_5_3" localSheetId="10" hidden="1">{"key inputs",#N/A,TRUE,"Key Inputs";"key outputs",#N/A,TRUE,"Outputs";"Other inputs",#N/A,TRUE,"Other Inputs";"Revenue",#N/A,TRUE,"Rev"}</definedName>
    <definedName name="abc_5_3" localSheetId="11" hidden="1">{"key inputs",#N/A,TRUE,"Key Inputs";"key outputs",#N/A,TRUE,"Outputs";"Other inputs",#N/A,TRUE,"Other Inputs";"Revenue",#N/A,TRUE,"Rev"}</definedName>
    <definedName name="abc_5_3" localSheetId="0" hidden="1">{"key inputs",#N/A,TRUE,"Key Inputs";"key outputs",#N/A,TRUE,"Outputs";"Other inputs",#N/A,TRUE,"Other Inputs";"Revenue",#N/A,TRUE,"Rev"}</definedName>
    <definedName name="abc_5_3" hidden="1">{"key inputs",#N/A,TRUE,"Key Inputs";"key outputs",#N/A,TRUE,"Outputs";"Other inputs",#N/A,TRUE,"Other Inputs";"Revenue",#N/A,TRUE,"Rev"}</definedName>
    <definedName name="abc_5_4" localSheetId="8" hidden="1">{"key inputs",#N/A,TRUE,"Key Inputs";"key outputs",#N/A,TRUE,"Outputs";"Other inputs",#N/A,TRUE,"Other Inputs";"Revenue",#N/A,TRUE,"Rev"}</definedName>
    <definedName name="abc_5_4" localSheetId="3" hidden="1">{"key inputs",#N/A,TRUE,"Key Inputs";"key outputs",#N/A,TRUE,"Outputs";"Other inputs",#N/A,TRUE,"Other Inputs";"Revenue",#N/A,TRUE,"Rev"}</definedName>
    <definedName name="abc_5_4" localSheetId="9" hidden="1">{"key inputs",#N/A,TRUE,"Key Inputs";"key outputs",#N/A,TRUE,"Outputs";"Other inputs",#N/A,TRUE,"Other Inputs";"Revenue",#N/A,TRUE,"Rev"}</definedName>
    <definedName name="abc_5_4" localSheetId="10" hidden="1">{"key inputs",#N/A,TRUE,"Key Inputs";"key outputs",#N/A,TRUE,"Outputs";"Other inputs",#N/A,TRUE,"Other Inputs";"Revenue",#N/A,TRUE,"Rev"}</definedName>
    <definedName name="abc_5_4" localSheetId="11" hidden="1">{"key inputs",#N/A,TRUE,"Key Inputs";"key outputs",#N/A,TRUE,"Outputs";"Other inputs",#N/A,TRUE,"Other Inputs";"Revenue",#N/A,TRUE,"Rev"}</definedName>
    <definedName name="abc_5_4" localSheetId="0" hidden="1">{"key inputs",#N/A,TRUE,"Key Inputs";"key outputs",#N/A,TRUE,"Outputs";"Other inputs",#N/A,TRUE,"Other Inputs";"Revenue",#N/A,TRUE,"Rev"}</definedName>
    <definedName name="abc_5_4" hidden="1">{"key inputs",#N/A,TRUE,"Key Inputs";"key outputs",#N/A,TRUE,"Outputs";"Other inputs",#N/A,TRUE,"Other Inputs";"Revenue",#N/A,TRUE,"Rev"}</definedName>
    <definedName name="abc_5_5" localSheetId="8" hidden="1">{"key inputs",#N/A,TRUE,"Key Inputs";"key outputs",#N/A,TRUE,"Outputs";"Other inputs",#N/A,TRUE,"Other Inputs";"Revenue",#N/A,TRUE,"Rev"}</definedName>
    <definedName name="abc_5_5" localSheetId="3" hidden="1">{"key inputs",#N/A,TRUE,"Key Inputs";"key outputs",#N/A,TRUE,"Outputs";"Other inputs",#N/A,TRUE,"Other Inputs";"Revenue",#N/A,TRUE,"Rev"}</definedName>
    <definedName name="abc_5_5" localSheetId="9" hidden="1">{"key inputs",#N/A,TRUE,"Key Inputs";"key outputs",#N/A,TRUE,"Outputs";"Other inputs",#N/A,TRUE,"Other Inputs";"Revenue",#N/A,TRUE,"Rev"}</definedName>
    <definedName name="abc_5_5" localSheetId="10" hidden="1">{"key inputs",#N/A,TRUE,"Key Inputs";"key outputs",#N/A,TRUE,"Outputs";"Other inputs",#N/A,TRUE,"Other Inputs";"Revenue",#N/A,TRUE,"Rev"}</definedName>
    <definedName name="abc_5_5" localSheetId="11" hidden="1">{"key inputs",#N/A,TRUE,"Key Inputs";"key outputs",#N/A,TRUE,"Outputs";"Other inputs",#N/A,TRUE,"Other Inputs";"Revenue",#N/A,TRUE,"Rev"}</definedName>
    <definedName name="abc_5_5" localSheetId="0" hidden="1">{"key inputs",#N/A,TRUE,"Key Inputs";"key outputs",#N/A,TRUE,"Outputs";"Other inputs",#N/A,TRUE,"Other Inputs";"Revenue",#N/A,TRUE,"Rev"}</definedName>
    <definedName name="abc_5_5" hidden="1">{"key inputs",#N/A,TRUE,"Key Inputs";"key outputs",#N/A,TRUE,"Outputs";"Other inputs",#N/A,TRUE,"Other Inputs";"Revenue",#N/A,TRUE,"Rev"}</definedName>
    <definedName name="abcd" localSheetId="9" hidden="1">{#N/A,#N/A,FALSE,"DCF";#N/A,#N/A,FALSE,"WACC";#N/A,#N/A,FALSE,"Sales_EBIT";#N/A,#N/A,FALSE,"Capex_Depreciation";#N/A,#N/A,FALSE,"WC";#N/A,#N/A,FALSE,"Interest";#N/A,#N/A,FALSE,"Assumptions"}</definedName>
    <definedName name="abcd" localSheetId="10" hidden="1">{#N/A,#N/A,FALSE,"DCF";#N/A,#N/A,FALSE,"WACC";#N/A,#N/A,FALSE,"Sales_EBIT";#N/A,#N/A,FALSE,"Capex_Depreciation";#N/A,#N/A,FALSE,"WC";#N/A,#N/A,FALSE,"Interest";#N/A,#N/A,FALSE,"Assumptions"}</definedName>
    <definedName name="abcd" localSheetId="11" hidden="1">{#N/A,#N/A,FALSE,"DCF";#N/A,#N/A,FALSE,"WACC";#N/A,#N/A,FALSE,"Sales_EBIT";#N/A,#N/A,FALSE,"Capex_Depreciation";#N/A,#N/A,FALSE,"WC";#N/A,#N/A,FALSE,"Interest";#N/A,#N/A,FALSE,"Assumptions"}</definedName>
    <definedName name="abcd" hidden="1">{#N/A,#N/A,FALSE,"DCF";#N/A,#N/A,FALSE,"WACC";#N/A,#N/A,FALSE,"Sales_EBIT";#N/A,#N/A,FALSE,"Capex_Depreciation";#N/A,#N/A,FALSE,"WC";#N/A,#N/A,FALSE,"Interest";#N/A,#N/A,FALSE,"Assumptions"}</definedName>
    <definedName name="abcdefg" localSheetId="9" hidden="1">{#N/A,#N/A,FALSE,"mgtsum.XLS";#N/A,#N/A,FALSE,"CAPONE";#N/A,#N/A,FALSE,"CAPTWO";#N/A,#N/A,FALSE,"CAPTHREE"}</definedName>
    <definedName name="abcdefg" localSheetId="10" hidden="1">{#N/A,#N/A,FALSE,"mgtsum.XLS";#N/A,#N/A,FALSE,"CAPONE";#N/A,#N/A,FALSE,"CAPTWO";#N/A,#N/A,FALSE,"CAPTHREE"}</definedName>
    <definedName name="abcdefg" localSheetId="11" hidden="1">{#N/A,#N/A,FALSE,"mgtsum.XLS";#N/A,#N/A,FALSE,"CAPONE";#N/A,#N/A,FALSE,"CAPTWO";#N/A,#N/A,FALSE,"CAPTHREE"}</definedName>
    <definedName name="abcdefg" hidden="1">{#N/A,#N/A,FALSE,"mgtsum.XLS";#N/A,#N/A,FALSE,"CAPONE";#N/A,#N/A,FALSE,"CAPTWO";#N/A,#N/A,FALSE,"CAPTHREE"}</definedName>
    <definedName name="abcxyz" localSheetId="9" hidden="1">{#N/A,#N/A,FALSE,"mgtsum.XLS";#N/A,#N/A,FALSE,"CAPONE";#N/A,#N/A,FALSE,"CAPTWO";#N/A,#N/A,FALSE,"CAPTHREE"}</definedName>
    <definedName name="abcxyz" localSheetId="10" hidden="1">{#N/A,#N/A,FALSE,"mgtsum.XLS";#N/A,#N/A,FALSE,"CAPONE";#N/A,#N/A,FALSE,"CAPTWO";#N/A,#N/A,FALSE,"CAPTHREE"}</definedName>
    <definedName name="abcxyz" localSheetId="11" hidden="1">{#N/A,#N/A,FALSE,"mgtsum.XLS";#N/A,#N/A,FALSE,"CAPONE";#N/A,#N/A,FALSE,"CAPTWO";#N/A,#N/A,FALSE,"CAPTHREE"}</definedName>
    <definedName name="abcxyz" hidden="1">{#N/A,#N/A,FALSE,"mgtsum.XLS";#N/A,#N/A,FALSE,"CAPONE";#N/A,#N/A,FALSE,"CAPTWO";#N/A,#N/A,FALSE,"CAPTHREE"}</definedName>
    <definedName name="abrff" localSheetId="9" hidden="1">{"werbung",#N/A,FALSE,"GuV9900-0399";"betrieb",#N/A,FALSE,"GuV9900-0399";"personal",#N/A,FALSE,"GuV9900-0399";"tvg",#N/A,FALSE,"GuV9900-0399";"verwaltung",#N/A,FALSE,"GuV9900-0399"}</definedName>
    <definedName name="abrff" localSheetId="10" hidden="1">{"werbung",#N/A,FALSE,"GuV9900-0399";"betrieb",#N/A,FALSE,"GuV9900-0399";"personal",#N/A,FALSE,"GuV9900-0399";"tvg",#N/A,FALSE,"GuV9900-0399";"verwaltung",#N/A,FALSE,"GuV9900-0399"}</definedName>
    <definedName name="abrff" localSheetId="11" hidden="1">{"werbung",#N/A,FALSE,"GuV9900-0399";"betrieb",#N/A,FALSE,"GuV9900-0399";"personal",#N/A,FALSE,"GuV9900-0399";"tvg",#N/A,FALSE,"GuV9900-0399";"verwaltung",#N/A,FALSE,"GuV9900-0399"}</definedName>
    <definedName name="abrff" hidden="1">{"werbung",#N/A,FALSE,"GuV9900-0399";"betrieb",#N/A,FALSE,"GuV9900-0399";"personal",#N/A,FALSE,"GuV9900-0399";"tvg",#N/A,FALSE,"GuV9900-0399";"verwaltung",#N/A,FALSE,"GuV9900-0399"}</definedName>
    <definedName name="abs">#REF!</definedName>
    <definedName name="Abspkl_G">#REF!</definedName>
    <definedName name="Ac">#REF!</definedName>
    <definedName name="aca" localSheetId="9" hidden="1">{#N/A,#N/A,TRUE,"financial";#N/A,#N/A,TRUE,"plants"}</definedName>
    <definedName name="aca" localSheetId="10" hidden="1">{#N/A,#N/A,TRUE,"financial";#N/A,#N/A,TRUE,"plants"}</definedName>
    <definedName name="aca" localSheetId="11" hidden="1">{#N/A,#N/A,TRUE,"financial";#N/A,#N/A,TRUE,"plants"}</definedName>
    <definedName name="aca" hidden="1">{#N/A,#N/A,TRUE,"financial";#N/A,#N/A,TRUE,"plants"}</definedName>
    <definedName name="acc">#REF!</definedName>
    <definedName name="access">#REF!</definedName>
    <definedName name="Access_Button" hidden="1">"Loan_Front_End_Input_List"</definedName>
    <definedName name="ACCESS_PANELS">#REF!</definedName>
    <definedName name="AccessDatabase" hidden="1">"C:\data\fy97 budget data\chan_wwcons_lc1.mdb"</definedName>
    <definedName name="Accom" localSheetId="8">#REF!</definedName>
    <definedName name="Accom" localSheetId="3">#REF!</definedName>
    <definedName name="Accom" localSheetId="9">#REF!</definedName>
    <definedName name="Accom" localSheetId="10">#REF!</definedName>
    <definedName name="Accom" localSheetId="11">#REF!</definedName>
    <definedName name="Accom" localSheetId="0">#REF!</definedName>
    <definedName name="Accom">'[10]Accom Etc'!$J$17</definedName>
    <definedName name="ACCOUNTS">#REF!</definedName>
    <definedName name="accu">#REF!</definedName>
    <definedName name="ACCU_DUCT">#REF!</definedName>
    <definedName name="accus">#REF!</definedName>
    <definedName name="ACF">#REF!</definedName>
    <definedName name="aclskn" localSheetId="9" hidden="1">{#N/A,#N/A,FALSE,"FY97";#N/A,#N/A,FALSE,"FY98";#N/A,#N/A,FALSE,"FY99";#N/A,#N/A,FALSE,"FY00";#N/A,#N/A,FALSE,"FY01"}</definedName>
    <definedName name="aclskn" localSheetId="10" hidden="1">{#N/A,#N/A,FALSE,"FY97";#N/A,#N/A,FALSE,"FY98";#N/A,#N/A,FALSE,"FY99";#N/A,#N/A,FALSE,"FY00";#N/A,#N/A,FALSE,"FY01"}</definedName>
    <definedName name="aclskn" localSheetId="11" hidden="1">{#N/A,#N/A,FALSE,"FY97";#N/A,#N/A,FALSE,"FY98";#N/A,#N/A,FALSE,"FY99";#N/A,#N/A,FALSE,"FY00";#N/A,#N/A,FALSE,"FY01"}</definedName>
    <definedName name="aclskn" hidden="1">{#N/A,#N/A,FALSE,"FY97";#N/A,#N/A,FALSE,"FY98";#N/A,#N/A,FALSE,"FY99";#N/A,#N/A,FALSE,"FY00";#N/A,#N/A,FALSE,"FY01"}</definedName>
    <definedName name="acme">#REF!</definedName>
    <definedName name="ACME_co_detectors">#REF!</definedName>
    <definedName name="ACME_FAN">#REF!</definedName>
    <definedName name="Acquisition">#REF!</definedName>
    <definedName name="acr">#REF!</definedName>
    <definedName name="ACT">#REF!</definedName>
    <definedName name="ACT_VOL">#REF!</definedName>
    <definedName name="actcum" localSheetId="3">OFFSET(#REF!,0,0,COUNTA(#REF!),1)</definedName>
    <definedName name="actcum" localSheetId="0">OFFSET(#REF!,0,0,COUNTA(#REF!),1)</definedName>
    <definedName name="actcum">OFFSET(#REF!,0,0,COUNTA(#REF!),1)</definedName>
    <definedName name="action">#REF!</definedName>
    <definedName name="ActivateViews">#REF!</definedName>
    <definedName name="ActivateViews1">#REF!</definedName>
    <definedName name="ActivateViews3">#REF!</definedName>
    <definedName name="ActivateViews6">#REF!</definedName>
    <definedName name="actmonth" localSheetId="0">OFFSET(#REF!,0,0,COUNTA(#REF!),1)</definedName>
    <definedName name="actmonth">OFFSET(#REF!,0,0,COUNTA(#REF!),1)</definedName>
    <definedName name="Actual">#REF!</definedName>
    <definedName name="Actual_Capacity">#REF!</definedName>
    <definedName name="Actual_CF_Table">#REF!</definedName>
    <definedName name="Actual_CF_Table_Headers">#REF!</definedName>
    <definedName name="Actual_Draw">#REF!</definedName>
    <definedName name="Actual_Servers">#REF!</definedName>
    <definedName name="actual_start_year">1993</definedName>
    <definedName name="actualized">#REF!</definedName>
    <definedName name="ActualRevenueUSDQTD">5</definedName>
    <definedName name="ActualRevenueUSDYTD">8</definedName>
    <definedName name="acu">#REF!</definedName>
    <definedName name="acunits">#REF!</definedName>
    <definedName name="ACwvu.allocations." hidden="1">#REF!</definedName>
    <definedName name="ACwvu.annual._.hotel." hidden="1">#REF!</definedName>
    <definedName name="ACwvu.bottom._.line." hidden="1">#REF!</definedName>
    <definedName name="ACwvu.cash._.flow." hidden="1">#REF!</definedName>
    <definedName name="ACwvu.combo." hidden="1">#REF!</definedName>
    <definedName name="ACwvu.full." hidden="1">#REF!</definedName>
    <definedName name="ACwvu.Japan_Capers_Ed_Pub." hidden="1">#REF!</definedName>
    <definedName name="ACwvu.KJP_CC." hidden="1">#REF!</definedName>
    <definedName name="ACwvu.offsite." hidden="1">#REF!</definedName>
    <definedName name="ACwvu.onsite." hidden="1">#REF!</definedName>
    <definedName name="ad">#REF!</definedName>
    <definedName name="ADD" localSheetId="3">#REF!</definedName>
    <definedName name="ADD" localSheetId="0">#REF!</definedName>
    <definedName name="ADD">#REF!</definedName>
    <definedName name="addb" localSheetId="9" hidden="1">{#N/A,#N/A,FALSE,"CBE";#N/A,#N/A,FALSE,"SWK"}</definedName>
    <definedName name="addb" localSheetId="10" hidden="1">{#N/A,#N/A,FALSE,"CBE";#N/A,#N/A,FALSE,"SWK"}</definedName>
    <definedName name="addb" localSheetId="11" hidden="1">{#N/A,#N/A,FALSE,"CBE";#N/A,#N/A,FALSE,"SWK"}</definedName>
    <definedName name="addb" hidden="1">{#N/A,#N/A,FALSE,"CBE";#N/A,#N/A,FALSE,"SWK"}</definedName>
    <definedName name="addg" localSheetId="9" hidden="1">{#N/A,#N/A,FALSE,"CBE";#N/A,#N/A,FALSE,"SWK"}</definedName>
    <definedName name="addg" localSheetId="10" hidden="1">{#N/A,#N/A,FALSE,"CBE";#N/A,#N/A,FALSE,"SWK"}</definedName>
    <definedName name="addg" localSheetId="11" hidden="1">{#N/A,#N/A,FALSE,"CBE";#N/A,#N/A,FALSE,"SWK"}</definedName>
    <definedName name="addg" hidden="1">{#N/A,#N/A,FALSE,"CBE";#N/A,#N/A,FALSE,"SWK"}</definedName>
    <definedName name="addg1" localSheetId="9" hidden="1">{#N/A,#N/A,FALSE,"CBE";#N/A,#N/A,FALSE,"SWK"}</definedName>
    <definedName name="addg1" localSheetId="10" hidden="1">{#N/A,#N/A,FALSE,"CBE";#N/A,#N/A,FALSE,"SWK"}</definedName>
    <definedName name="addg1" localSheetId="11" hidden="1">{#N/A,#N/A,FALSE,"CBE";#N/A,#N/A,FALSE,"SWK"}</definedName>
    <definedName name="addg1" hidden="1">{#N/A,#N/A,FALSE,"CBE";#N/A,#N/A,FALSE,"SWK"}</definedName>
    <definedName name="ADDR1">"CAVERN       WALKS"</definedName>
    <definedName name="ADDR2">"8 MATHEW STREET"</definedName>
    <definedName name="ADDR3">"LIVERPOOL  L2 6RE"</definedName>
    <definedName name="ADDR4">" "</definedName>
    <definedName name="ADDRESS">#REF!</definedName>
    <definedName name="AddTotal">#REF!</definedName>
    <definedName name="adf" localSheetId="9" hidden="1">{"standalone1",#N/A,FALSE,"DCFBase";"standalone2",#N/A,FALSE,"DCFBase"}</definedName>
    <definedName name="adf" localSheetId="10" hidden="1">{"standalone1",#N/A,FALSE,"DCFBase";"standalone2",#N/A,FALSE,"DCFBase"}</definedName>
    <definedName name="adf" localSheetId="11" hidden="1">{"standalone1",#N/A,FALSE,"DCFBase";"standalone2",#N/A,FALSE,"DCFBase"}</definedName>
    <definedName name="adf" hidden="1">{"standalone1",#N/A,FALSE,"DCFBase";"standalone2",#N/A,FALSE,"DCFBase"}</definedName>
    <definedName name="adfafdsasa" localSheetId="9" hidden="1">{"whole",#N/A,FALSE,"Gen_Dist_Act_Bud";"whole",#N/A,FALSE,"Gen_Dist_T3months";"whole",#N/A,FALSE,"GD_PerP";"whole",#N/A,FALSE,"HR_Dist";"whole",#N/A,FALSE,"CS_DIST_ActvsBud";"whole",#N/A,FALSE,"CS_DIST_SUM_trail3mo";"whole",#N/A,FALSE,"ITG_act_Bud";"whole",#N/A,FALSE,"ITG_T3Mo"}</definedName>
    <definedName name="adfafdsasa" localSheetId="10" hidden="1">{"whole",#N/A,FALSE,"Gen_Dist_Act_Bud";"whole",#N/A,FALSE,"Gen_Dist_T3months";"whole",#N/A,FALSE,"GD_PerP";"whole",#N/A,FALSE,"HR_Dist";"whole",#N/A,FALSE,"CS_DIST_ActvsBud";"whole",#N/A,FALSE,"CS_DIST_SUM_trail3mo";"whole",#N/A,FALSE,"ITG_act_Bud";"whole",#N/A,FALSE,"ITG_T3Mo"}</definedName>
    <definedName name="adfafdsasa" localSheetId="11" hidden="1">{"whole",#N/A,FALSE,"Gen_Dist_Act_Bud";"whole",#N/A,FALSE,"Gen_Dist_T3months";"whole",#N/A,FALSE,"GD_PerP";"whole",#N/A,FALSE,"HR_Dist";"whole",#N/A,FALSE,"CS_DIST_ActvsBud";"whole",#N/A,FALSE,"CS_DIST_SUM_trail3mo";"whole",#N/A,FALSE,"ITG_act_Bud";"whole",#N/A,FALSE,"ITG_T3Mo"}</definedName>
    <definedName name="adfafdsasa" hidden="1">{"whole",#N/A,FALSE,"Gen_Dist_Act_Bud";"whole",#N/A,FALSE,"Gen_Dist_T3months";"whole",#N/A,FALSE,"GD_PerP";"whole",#N/A,FALSE,"HR_Dist";"whole",#N/A,FALSE,"CS_DIST_ActvsBud";"whole",#N/A,FALSE,"CS_DIST_SUM_trail3mo";"whole",#N/A,FALSE,"ITG_act_Bud";"whole",#N/A,FALSE,"ITG_T3Mo"}</definedName>
    <definedName name="adff" localSheetId="9" hidden="1">{"werbung",#N/A,FALSE,"GuV9900-0399";"betrieb",#N/A,FALSE,"GuV9900-0399";"personal",#N/A,FALSE,"GuV9900-0399";"tvg",#N/A,FALSE,"GuV9900-0399";"verwaltung",#N/A,FALSE,"GuV9900-0399"}</definedName>
    <definedName name="adff" localSheetId="10" hidden="1">{"werbung",#N/A,FALSE,"GuV9900-0399";"betrieb",#N/A,FALSE,"GuV9900-0399";"personal",#N/A,FALSE,"GuV9900-0399";"tvg",#N/A,FALSE,"GuV9900-0399";"verwaltung",#N/A,FALSE,"GuV9900-0399"}</definedName>
    <definedName name="adff" localSheetId="11" hidden="1">{"werbung",#N/A,FALSE,"GuV9900-0399";"betrieb",#N/A,FALSE,"GuV9900-0399";"personal",#N/A,FALSE,"GuV9900-0399";"tvg",#N/A,FALSE,"GuV9900-0399";"verwaltung",#N/A,FALSE,"GuV9900-0399"}</definedName>
    <definedName name="adff" hidden="1">{"werbung",#N/A,FALSE,"GuV9900-0399";"betrieb",#N/A,FALSE,"GuV9900-0399";"personal",#N/A,FALSE,"GuV9900-0399";"tvg",#N/A,FALSE,"GuV9900-0399";"verwaltung",#N/A,FALSE,"GuV9900-0399"}</definedName>
    <definedName name="adfgadag" localSheetId="9" hidden="1">{#N/A,#N/A,FALSE,"Calc";#N/A,#N/A,FALSE,"Sensitivity";#N/A,#N/A,FALSE,"LT Earn.Dil.";#N/A,#N/A,FALSE,"Dil. AVP"}</definedName>
    <definedName name="adfgadag" localSheetId="10" hidden="1">{#N/A,#N/A,FALSE,"Calc";#N/A,#N/A,FALSE,"Sensitivity";#N/A,#N/A,FALSE,"LT Earn.Dil.";#N/A,#N/A,FALSE,"Dil. AVP"}</definedName>
    <definedName name="adfgadag" localSheetId="11" hidden="1">{#N/A,#N/A,FALSE,"Calc";#N/A,#N/A,FALSE,"Sensitivity";#N/A,#N/A,FALSE,"LT Earn.Dil.";#N/A,#N/A,FALSE,"Dil. AVP"}</definedName>
    <definedName name="adfgadag" hidden="1">{#N/A,#N/A,FALSE,"Calc";#N/A,#N/A,FALSE,"Sensitivity";#N/A,#N/A,FALSE,"LT Earn.Dil.";#N/A,#N/A,FALSE,"Dil. AVP"}</definedName>
    <definedName name="adfgadg" localSheetId="9" hidden="1">{"comps",#N/A,FALSE,"HANDPACK";"footnotes",#N/A,FALSE,"HANDPACK"}</definedName>
    <definedName name="adfgadg" localSheetId="10" hidden="1">{"comps",#N/A,FALSE,"HANDPACK";"footnotes",#N/A,FALSE,"HANDPACK"}</definedName>
    <definedName name="adfgadg" localSheetId="11" hidden="1">{"comps",#N/A,FALSE,"HANDPACK";"footnotes",#N/A,FALSE,"HANDPACK"}</definedName>
    <definedName name="adfgadg" hidden="1">{"comps",#N/A,FALSE,"HANDPACK";"footnotes",#N/A,FALSE,"HANDPACK"}</definedName>
    <definedName name="adfgadga" localSheetId="9" hidden="1">{#N/A,#N/A,FALSE,"Calc";#N/A,#N/A,FALSE,"Sensitivity";#N/A,#N/A,FALSE,"LT Earn.Dil.";#N/A,#N/A,FALSE,"Dil. AVP"}</definedName>
    <definedName name="adfgadga" localSheetId="10" hidden="1">{#N/A,#N/A,FALSE,"Calc";#N/A,#N/A,FALSE,"Sensitivity";#N/A,#N/A,FALSE,"LT Earn.Dil.";#N/A,#N/A,FALSE,"Dil. AVP"}</definedName>
    <definedName name="adfgadga" localSheetId="11" hidden="1">{#N/A,#N/A,FALSE,"Calc";#N/A,#N/A,FALSE,"Sensitivity";#N/A,#N/A,FALSE,"LT Earn.Dil.";#N/A,#N/A,FALSE,"Dil. AVP"}</definedName>
    <definedName name="adfgadga" hidden="1">{#N/A,#N/A,FALSE,"Calc";#N/A,#N/A,FALSE,"Sensitivity";#N/A,#N/A,FALSE,"LT Earn.Dil.";#N/A,#N/A,FALSE,"Dil. AVP"}</definedName>
    <definedName name="adfgadgadg" localSheetId="9" hidden="1">{"assumption 50 50",#N/A,TRUE,"Merger";"has gets cash",#N/A,TRUE,"Merger";"accretion dilution",#N/A,TRUE,"Merger";"comparison credit stats",#N/A,TRUE,"Merger";"pf credit stats",#N/A,TRUE,"Merger";"pf sheets",#N/A,TRUE,"Merger"}</definedName>
    <definedName name="adfgadgadg" localSheetId="10" hidden="1">{"assumption 50 50",#N/A,TRUE,"Merger";"has gets cash",#N/A,TRUE,"Merger";"accretion dilution",#N/A,TRUE,"Merger";"comparison credit stats",#N/A,TRUE,"Merger";"pf credit stats",#N/A,TRUE,"Merger";"pf sheets",#N/A,TRUE,"Merger"}</definedName>
    <definedName name="adfgadgadg" localSheetId="11" hidden="1">{"assumption 50 50",#N/A,TRUE,"Merger";"has gets cash",#N/A,TRUE,"Merger";"accretion dilution",#N/A,TRUE,"Merger";"comparison credit stats",#N/A,TRUE,"Merger";"pf credit stats",#N/A,TRUE,"Merger";"pf sheets",#N/A,TRUE,"Merger"}</definedName>
    <definedName name="adfgadgadg" hidden="1">{"assumption 50 50",#N/A,TRUE,"Merger";"has gets cash",#N/A,TRUE,"Merger";"accretion dilution",#N/A,TRUE,"Merger";"comparison credit stats",#N/A,TRUE,"Merger";"pf credit stats",#N/A,TRUE,"Merger";"pf sheets",#N/A,TRUE,"Merger"}</definedName>
    <definedName name="adfgdag" localSheetId="9" hidden="1">{#N/A,#N/A,TRUE,"Pro Forma";#N/A,#N/A,TRUE,"PF_Bal";#N/A,#N/A,TRUE,"PF_INC";#N/A,#N/A,TRUE,"CBE";#N/A,#N/A,TRUE,"SWK"}</definedName>
    <definedName name="adfgdag" localSheetId="10" hidden="1">{#N/A,#N/A,TRUE,"Pro Forma";#N/A,#N/A,TRUE,"PF_Bal";#N/A,#N/A,TRUE,"PF_INC";#N/A,#N/A,TRUE,"CBE";#N/A,#N/A,TRUE,"SWK"}</definedName>
    <definedName name="adfgdag" localSheetId="11" hidden="1">{#N/A,#N/A,TRUE,"Pro Forma";#N/A,#N/A,TRUE,"PF_Bal";#N/A,#N/A,TRUE,"PF_INC";#N/A,#N/A,TRUE,"CBE";#N/A,#N/A,TRUE,"SWK"}</definedName>
    <definedName name="adfgdag" hidden="1">{#N/A,#N/A,TRUE,"Pro Forma";#N/A,#N/A,TRUE,"PF_Bal";#N/A,#N/A,TRUE,"PF_INC";#N/A,#N/A,TRUE,"CBE";#N/A,#N/A,TRUE,"SWK"}</definedName>
    <definedName name="adfgdgdag" localSheetId="9" hidden="1">{"equity comps",#N/A,FALSE,"CS Comps";"equity comps",#N/A,FALSE,"PS Comps";"equity comps",#N/A,FALSE,"GIC_Comps";"equity comps",#N/A,FALSE,"GIC2_Comps";"debt comps",#N/A,FALSE,"CS Comps";"debt comps",#N/A,FALSE,"PS Comps";"debt comps",#N/A,FALSE,"GIC_Comps";"debt comps",#N/A,FALSE,"GIC2_Comps"}</definedName>
    <definedName name="adfgdgdag" localSheetId="10" hidden="1">{"equity comps",#N/A,FALSE,"CS Comps";"equity comps",#N/A,FALSE,"PS Comps";"equity comps",#N/A,FALSE,"GIC_Comps";"equity comps",#N/A,FALSE,"GIC2_Comps";"debt comps",#N/A,FALSE,"CS Comps";"debt comps",#N/A,FALSE,"PS Comps";"debt comps",#N/A,FALSE,"GIC_Comps";"debt comps",#N/A,FALSE,"GIC2_Comps"}</definedName>
    <definedName name="adfgdgdag" localSheetId="11" hidden="1">{"equity comps",#N/A,FALSE,"CS Comps";"equity comps",#N/A,FALSE,"PS Comps";"equity comps",#N/A,FALSE,"GIC_Comps";"equity comps",#N/A,FALSE,"GIC2_Comps";"debt comps",#N/A,FALSE,"CS Comps";"debt comps",#N/A,FALSE,"PS Comps";"debt comps",#N/A,FALSE,"GIC_Comps";"debt comps",#N/A,FALSE,"GIC2_Comps"}</definedName>
    <definedName name="adfgdgdag" hidden="1">{"equity comps",#N/A,FALSE,"CS Comps";"equity comps",#N/A,FALSE,"PS Comps";"equity comps",#N/A,FALSE,"GIC_Comps";"equity comps",#N/A,FALSE,"GIC2_Comps";"debt comps",#N/A,FALSE,"CS Comps";"debt comps",#N/A,FALSE,"PS Comps";"debt comps",#N/A,FALSE,"GIC_Comps";"debt comps",#N/A,FALSE,"GIC2_Comps"}</definedName>
    <definedName name="adfgfg" localSheetId="9" hidden="1">{#N/A,#N/A,FALSE,"Calc";#N/A,#N/A,FALSE,"Sensitivity";#N/A,#N/A,FALSE,"LT Earn.Dil.";#N/A,#N/A,FALSE,"Dil. AVP"}</definedName>
    <definedName name="adfgfg" localSheetId="10" hidden="1">{#N/A,#N/A,FALSE,"Calc";#N/A,#N/A,FALSE,"Sensitivity";#N/A,#N/A,FALSE,"LT Earn.Dil.";#N/A,#N/A,FALSE,"Dil. AVP"}</definedName>
    <definedName name="adfgfg" localSheetId="11" hidden="1">{#N/A,#N/A,FALSE,"Calc";#N/A,#N/A,FALSE,"Sensitivity";#N/A,#N/A,FALSE,"LT Earn.Dil.";#N/A,#N/A,FALSE,"Dil. AVP"}</definedName>
    <definedName name="adfgfg" hidden="1">{#N/A,#N/A,FALSE,"Calc";#N/A,#N/A,FALSE,"Sensitivity";#N/A,#N/A,FALSE,"LT Earn.Dil.";#N/A,#N/A,FALSE,"Dil. AVP"}</definedName>
    <definedName name="ADJ">#REF!</definedName>
    <definedName name="adjust" localSheetId="3">#REF!</definedName>
    <definedName name="adjust" localSheetId="0">#REF!</definedName>
    <definedName name="adjust">#REF!</definedName>
    <definedName name="Adjusted_Run_Rate_Chart">"Chart 2"</definedName>
    <definedName name="Admin3" localSheetId="9" hidden="1">{"whole",#N/A,FALSE,"Gen_Dist_Act_Bud";"whole",#N/A,FALSE,"Gen_Dist_T3months";"whole",#N/A,FALSE,"GD_PerP";"whole",#N/A,FALSE,"HR Dist'n"}</definedName>
    <definedName name="Admin3" localSheetId="10" hidden="1">{"whole",#N/A,FALSE,"Gen_Dist_Act_Bud";"whole",#N/A,FALSE,"Gen_Dist_T3months";"whole",#N/A,FALSE,"GD_PerP";"whole",#N/A,FALSE,"HR Dist'n"}</definedName>
    <definedName name="Admin3" localSheetId="11" hidden="1">{"whole",#N/A,FALSE,"Gen_Dist_Act_Bud";"whole",#N/A,FALSE,"Gen_Dist_T3months";"whole",#N/A,FALSE,"GD_PerP";"whole",#N/A,FALSE,"HR Dist'n"}</definedName>
    <definedName name="Admin3" hidden="1">{"whole",#N/A,FALSE,"Gen_Dist_Act_Bud";"whole",#N/A,FALSE,"Gen_Dist_T3months";"whole",#N/A,FALSE,"GD_PerP";"whole",#N/A,FALSE,"HR Dist'n"}</definedName>
    <definedName name="adqw" localSheetId="3">#REF!</definedName>
    <definedName name="adqw" localSheetId="0">#REF!</definedName>
    <definedName name="adqw">#REF!</definedName>
    <definedName name="adreid">#REF!</definedName>
    <definedName name="adsdaf" hidden="1">#REF!</definedName>
    <definedName name="adsfdsafdsaf" localSheetId="9" hidden="1">{#N/A,#N/A,FALSE,"Index";#N/A,#N/A,FALSE,"1.1";#N/A,#N/A,FALSE,"Scenario Summary"}</definedName>
    <definedName name="adsfdsafdsaf" localSheetId="10" hidden="1">{#N/A,#N/A,FALSE,"Index";#N/A,#N/A,FALSE,"1.1";#N/A,#N/A,FALSE,"Scenario Summary"}</definedName>
    <definedName name="adsfdsafdsaf" localSheetId="11" hidden="1">{#N/A,#N/A,FALSE,"Index";#N/A,#N/A,FALSE,"1.1";#N/A,#N/A,FALSE,"Scenario Summary"}</definedName>
    <definedName name="adsfdsafdsaf" hidden="1">{#N/A,#N/A,FALSE,"Index";#N/A,#N/A,FALSE,"1.1";#N/A,#N/A,FALSE,"Scenario Summary"}</definedName>
    <definedName name="adssa" localSheetId="9" hidden="1">{"Page1",#N/A,FALSE,"Summary";"Page2",#N/A,FALSE,"Summary";"Page3",#N/A,FALSE,"Summary";"Page4",#N/A,FALSE,"Summary"}</definedName>
    <definedName name="adssa" localSheetId="10" hidden="1">{"Page1",#N/A,FALSE,"Summary";"Page2",#N/A,FALSE,"Summary";"Page3",#N/A,FALSE,"Summary";"Page4",#N/A,FALSE,"Summary"}</definedName>
    <definedName name="adssa" localSheetId="11" hidden="1">{"Page1",#N/A,FALSE,"Summary";"Page2",#N/A,FALSE,"Summary";"Page3",#N/A,FALSE,"Summary";"Page4",#N/A,FALSE,"Summary"}</definedName>
    <definedName name="adssa" hidden="1">{"Page1",#N/A,FALSE,"Summary";"Page2",#N/A,FALSE,"Summary";"Page3",#N/A,FALSE,"Summary";"Page4",#N/A,FALSE,"Summary"}</definedName>
    <definedName name="ADurationsView">#REF!</definedName>
    <definedName name="ae" localSheetId="9" hidden="1">{#N/A,#N/A,FALSE,"Calc";#N/A,#N/A,FALSE,"Sensitivity";#N/A,#N/A,FALSE,"LT Earn.Dil.";#N/A,#N/A,FALSE,"Dil. AVP"}</definedName>
    <definedName name="ae" localSheetId="10" hidden="1">{#N/A,#N/A,FALSE,"Calc";#N/A,#N/A,FALSE,"Sensitivity";#N/A,#N/A,FALSE,"LT Earn.Dil.";#N/A,#N/A,FALSE,"Dil. AVP"}</definedName>
    <definedName name="AE" localSheetId="0">#REF!</definedName>
    <definedName name="AE">#REF!</definedName>
    <definedName name="aefaef" localSheetId="9" hidden="1">{"werbung",#N/A,FALSE,"GuV9900-0399";"betrieb",#N/A,FALSE,"GuV9900-0399";"personal",#N/A,FALSE,"GuV9900-0399";"tvg",#N/A,FALSE,"GuV9900-0399";"verwaltung",#N/A,FALSE,"GuV9900-0399"}</definedName>
    <definedName name="aefaef" localSheetId="10" hidden="1">{"werbung",#N/A,FALSE,"GuV9900-0399";"betrieb",#N/A,FALSE,"GuV9900-0399";"personal",#N/A,FALSE,"GuV9900-0399";"tvg",#N/A,FALSE,"GuV9900-0399";"verwaltung",#N/A,FALSE,"GuV9900-0399"}</definedName>
    <definedName name="aefaef" localSheetId="11" hidden="1">{"werbung",#N/A,FALSE,"GuV9900-0399";"betrieb",#N/A,FALSE,"GuV9900-0399";"personal",#N/A,FALSE,"GuV9900-0399";"tvg",#N/A,FALSE,"GuV9900-0399";"verwaltung",#N/A,FALSE,"GuV9900-0399"}</definedName>
    <definedName name="aefaef" hidden="1">{"werbung",#N/A,FALSE,"GuV9900-0399";"betrieb",#N/A,FALSE,"GuV9900-0399";"personal",#N/A,FALSE,"GuV9900-0399";"tvg",#N/A,FALSE,"GuV9900-0399";"verwaltung",#N/A,FALSE,"GuV9900-0399"}</definedName>
    <definedName name="aer" localSheetId="9" hidden="1">{"werbung",#N/A,FALSE,"GuV9900-0399";"betrieb",#N/A,FALSE,"GuV9900-0399";"personal",#N/A,FALSE,"GuV9900-0399";"tvg",#N/A,FALSE,"GuV9900-0399";"verwaltung",#N/A,FALSE,"GuV9900-0399"}</definedName>
    <definedName name="aer" localSheetId="10" hidden="1">{"werbung",#N/A,FALSE,"GuV9900-0399";"betrieb",#N/A,FALSE,"GuV9900-0399";"personal",#N/A,FALSE,"GuV9900-0399";"tvg",#N/A,FALSE,"GuV9900-0399";"verwaltung",#N/A,FALSE,"GuV9900-0399"}</definedName>
    <definedName name="aer" localSheetId="11" hidden="1">{"werbung",#N/A,FALSE,"GuV9900-0399";"betrieb",#N/A,FALSE,"GuV9900-0399";"personal",#N/A,FALSE,"GuV9900-0399";"tvg",#N/A,FALSE,"GuV9900-0399";"verwaltung",#N/A,FALSE,"GuV9900-0399"}</definedName>
    <definedName name="aer" hidden="1">{"werbung",#N/A,FALSE,"GuV9900-0399";"betrieb",#N/A,FALSE,"GuV9900-0399";"personal",#N/A,FALSE,"GuV9900-0399";"tvg",#N/A,FALSE,"GuV9900-0399";"verwaltung",#N/A,FALSE,"GuV9900-0399"}</definedName>
    <definedName name="aergea" localSheetId="9" hidden="1">{"assumption 50 50",#N/A,TRUE,"Merger";"has gets cash",#N/A,TRUE,"Merger";"accretion dilution",#N/A,TRUE,"Merger";"comparison credit stats",#N/A,TRUE,"Merger";"pf credit stats",#N/A,TRUE,"Merger";"pf sheets",#N/A,TRUE,"Merger"}</definedName>
    <definedName name="aergea" localSheetId="10" hidden="1">{"assumption 50 50",#N/A,TRUE,"Merger";"has gets cash",#N/A,TRUE,"Merger";"accretion dilution",#N/A,TRUE,"Merger";"comparison credit stats",#N/A,TRUE,"Merger";"pf credit stats",#N/A,TRUE,"Merger";"pf sheets",#N/A,TRUE,"Merger"}</definedName>
    <definedName name="aergea" localSheetId="11" hidden="1">{"assumption 50 50",#N/A,TRUE,"Merger";"has gets cash",#N/A,TRUE,"Merger";"accretion dilution",#N/A,TRUE,"Merger";"comparison credit stats",#N/A,TRUE,"Merger";"pf credit stats",#N/A,TRUE,"Merger";"pf sheets",#N/A,TRUE,"Merger"}</definedName>
    <definedName name="aergea" hidden="1">{"assumption 50 50",#N/A,TRUE,"Merger";"has gets cash",#N/A,TRUE,"Merger";"accretion dilution",#N/A,TRUE,"Merger";"comparison credit stats",#N/A,TRUE,"Merger";"pf credit stats",#N/A,TRUE,"Merger";"pf sheets",#N/A,TRUE,"Merger"}</definedName>
    <definedName name="AF">#REF!</definedName>
    <definedName name="AfA" localSheetId="8">#REF!</definedName>
    <definedName name="AfA" localSheetId="3">#REF!</definedName>
    <definedName name="AfA" localSheetId="9">#REF!</definedName>
    <definedName name="AfA" localSheetId="10">#REF!</definedName>
    <definedName name="AfA" localSheetId="11">#REF!</definedName>
    <definedName name="AfA" localSheetId="0">#REF!</definedName>
    <definedName name="AfA">[11]AfA!$A$1:$P$49</definedName>
    <definedName name="afag" localSheetId="9" hidden="1">{"werbung",#N/A,FALSE,"GuV9900-0399";"betrieb",#N/A,FALSE,"GuV9900-0399";"personal",#N/A,FALSE,"GuV9900-0399";"tvg",#N/A,FALSE,"GuV9900-0399";"verwaltung",#N/A,FALSE,"GuV9900-0399"}</definedName>
    <definedName name="afag" localSheetId="10" hidden="1">{"werbung",#N/A,FALSE,"GuV9900-0399";"betrieb",#N/A,FALSE,"GuV9900-0399";"personal",#N/A,FALSE,"GuV9900-0399";"tvg",#N/A,FALSE,"GuV9900-0399";"verwaltung",#N/A,FALSE,"GuV9900-0399"}</definedName>
    <definedName name="afag" localSheetId="11" hidden="1">{"werbung",#N/A,FALSE,"GuV9900-0399";"betrieb",#N/A,FALSE,"GuV9900-0399";"personal",#N/A,FALSE,"GuV9900-0399";"tvg",#N/A,FALSE,"GuV9900-0399";"verwaltung",#N/A,FALSE,"GuV9900-0399"}</definedName>
    <definedName name="afag" hidden="1">{"werbung",#N/A,FALSE,"GuV9900-0399";"betrieb",#N/A,FALSE,"GuV9900-0399";"personal",#N/A,FALSE,"GuV9900-0399";"tvg",#N/A,FALSE,"GuV9900-0399";"verwaltung",#N/A,FALSE,"GuV9900-0399"}</definedName>
    <definedName name="afc">#REF!</definedName>
    <definedName name="afdadg" localSheetId="9" hidden="1">{"comp1",#N/A,FALSE,"COMPS";"footnotes",#N/A,FALSE,"COMPS"}</definedName>
    <definedName name="afdadg" localSheetId="10" hidden="1">{"comp1",#N/A,FALSE,"COMPS";"footnotes",#N/A,FALSE,"COMPS"}</definedName>
    <definedName name="afdadg" localSheetId="11" hidden="1">{"comp1",#N/A,FALSE,"COMPS";"footnotes",#N/A,FALSE,"COMPS"}</definedName>
    <definedName name="afdadg" hidden="1">{"comp1",#N/A,FALSE,"COMPS";"footnotes",#N/A,FALSE,"COMPS"}</definedName>
    <definedName name="afdafadsfasdf" localSheetId="9" hidden="1">{"whole",#N/A,FALSE,"Gen_Dist_Act_Bud";"whole",#N/A,FALSE,"Gen_Dist_T3months";"whole",#N/A,FALSE,"GD_PerP";"whole",#N/A,FALSE,"HR Dist'n"}</definedName>
    <definedName name="afdafadsfasdf" localSheetId="10" hidden="1">{"whole",#N/A,FALSE,"Gen_Dist_Act_Bud";"whole",#N/A,FALSE,"Gen_Dist_T3months";"whole",#N/A,FALSE,"GD_PerP";"whole",#N/A,FALSE,"HR Dist'n"}</definedName>
    <definedName name="afdafadsfasdf" localSheetId="11" hidden="1">{"whole",#N/A,FALSE,"Gen_Dist_Act_Bud";"whole",#N/A,FALSE,"Gen_Dist_T3months";"whole",#N/A,FALSE,"GD_PerP";"whole",#N/A,FALSE,"HR Dist'n"}</definedName>
    <definedName name="afdafadsfasdf" hidden="1">{"whole",#N/A,FALSE,"Gen_Dist_Act_Bud";"whole",#N/A,FALSE,"Gen_Dist_T3months";"whole",#N/A,FALSE,"GD_PerP";"whole",#N/A,FALSE,"HR Dist'n"}</definedName>
    <definedName name="afdasfa"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fdasfa"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fdasfa"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fdasfa"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fdeafdaf" localSheetId="9" hidden="1">{"whole",#N/A,FALSE,"6701";"whole",#N/A,FALSE,"6702";"whole",#N/A,FALSE,"7710";"whole",#N/A,FALSE,"7714";"whole",#N/A,FALSE,"7729";"whole",#N/A,FALSE,"7730";"whole",#N/A,FALSE,"7731";"whole",#N/A,FALSE,"7736";"whole",#N/A,FALSE,"7737";"whole",#N/A,FALSE,"7738";"whole",#N/A,FALSE,"7743";"Whole",#N/A,FALSE,"7740";"whole",#N/A,FALSE,"7744";"whole",#N/A,FALSE,"7745"}</definedName>
    <definedName name="afdeafdaf" localSheetId="10" hidden="1">{"whole",#N/A,FALSE,"6701";"whole",#N/A,FALSE,"6702";"whole",#N/A,FALSE,"7710";"whole",#N/A,FALSE,"7714";"whole",#N/A,FALSE,"7729";"whole",#N/A,FALSE,"7730";"whole",#N/A,FALSE,"7731";"whole",#N/A,FALSE,"7736";"whole",#N/A,FALSE,"7737";"whole",#N/A,FALSE,"7738";"whole",#N/A,FALSE,"7743";"Whole",#N/A,FALSE,"7740";"whole",#N/A,FALSE,"7744";"whole",#N/A,FALSE,"7745"}</definedName>
    <definedName name="afdeafdaf" localSheetId="11" hidden="1">{"whole",#N/A,FALSE,"6701";"whole",#N/A,FALSE,"6702";"whole",#N/A,FALSE,"7710";"whole",#N/A,FALSE,"7714";"whole",#N/A,FALSE,"7729";"whole",#N/A,FALSE,"7730";"whole",#N/A,FALSE,"7731";"whole",#N/A,FALSE,"7736";"whole",#N/A,FALSE,"7737";"whole",#N/A,FALSE,"7738";"whole",#N/A,FALSE,"7743";"Whole",#N/A,FALSE,"7740";"whole",#N/A,FALSE,"7744";"whole",#N/A,FALSE,"7745"}</definedName>
    <definedName name="afdeafdaf" hidden="1">{"whole",#N/A,FALSE,"6701";"whole",#N/A,FALSE,"6702";"whole",#N/A,FALSE,"7710";"whole",#N/A,FALSE,"7714";"whole",#N/A,FALSE,"7729";"whole",#N/A,FALSE,"7730";"whole",#N/A,FALSE,"7731";"whole",#N/A,FALSE,"7736";"whole",#N/A,FALSE,"7737";"whole",#N/A,FALSE,"7738";"whole",#N/A,FALSE,"7743";"Whole",#N/A,FALSE,"7740";"whole",#N/A,FALSE,"7744";"whole",#N/A,FALSE,"7745"}</definedName>
    <definedName name="afdgafdga" localSheetId="9" hidden="1">{"away stand alones",#N/A,FALSE,"Target"}</definedName>
    <definedName name="afdgafdga" localSheetId="10" hidden="1">{"away stand alones",#N/A,FALSE,"Target"}</definedName>
    <definedName name="afdgafdga" localSheetId="11" hidden="1">{"away stand alones",#N/A,FALSE,"Target"}</definedName>
    <definedName name="afdgafdga" hidden="1">{"away stand alones",#N/A,FALSE,"Target"}</definedName>
    <definedName name="afdgafg" localSheetId="9" hidden="1">{#N/A,#N/A,FALSE,"output";#N/A,#N/A,FALSE,"contrib";#N/A,#N/A,FALSE,"profile";#N/A,#N/A,FALSE,"comps"}</definedName>
    <definedName name="afdgafg" localSheetId="10" hidden="1">{#N/A,#N/A,FALSE,"output";#N/A,#N/A,FALSE,"contrib";#N/A,#N/A,FALSE,"profile";#N/A,#N/A,FALSE,"comps"}</definedName>
    <definedName name="afdgafg" localSheetId="11" hidden="1">{#N/A,#N/A,FALSE,"output";#N/A,#N/A,FALSE,"contrib";#N/A,#N/A,FALSE,"profile";#N/A,#N/A,FALSE,"comps"}</definedName>
    <definedName name="afdgafg" hidden="1">{#N/A,#N/A,FALSE,"output";#N/A,#N/A,FALSE,"contrib";#N/A,#N/A,FALSE,"profile";#N/A,#N/A,FALSE,"comps"}</definedName>
    <definedName name="affkitchens" localSheetId="3">#REF!</definedName>
    <definedName name="affkitchens" localSheetId="0">#REF!</definedName>
    <definedName name="affkitchens">#REF!</definedName>
    <definedName name="afford1" localSheetId="8">#REF!</definedName>
    <definedName name="afford1" localSheetId="3">#REF!</definedName>
    <definedName name="afford1" localSheetId="9">#REF!</definedName>
    <definedName name="afford1" localSheetId="10">#REF!</definedName>
    <definedName name="afford1" localSheetId="11">#REF!</definedName>
    <definedName name="afford1" localSheetId="0">#REF!</definedName>
    <definedName name="afford1">[1]Sheet7!#REF!</definedName>
    <definedName name="affordable" localSheetId="8">#REF!</definedName>
    <definedName name="affordable" localSheetId="3">#REF!</definedName>
    <definedName name="affordable" localSheetId="9">#REF!</definedName>
    <definedName name="affordable" localSheetId="10">#REF!</definedName>
    <definedName name="affordable" localSheetId="11">#REF!</definedName>
    <definedName name="affordable" localSheetId="0">#REF!</definedName>
    <definedName name="affordable">[1]Sheet7!#REF!</definedName>
    <definedName name="afga" localSheetId="9" hidden="1">{#N/A,#N/A,FALSE,"Calc";#N/A,#N/A,FALSE,"Sensitivity";#N/A,#N/A,FALSE,"LT Earn.Dil.";#N/A,#N/A,FALSE,"Dil. AVP"}</definedName>
    <definedName name="afga" localSheetId="10" hidden="1">{#N/A,#N/A,FALSE,"Calc";#N/A,#N/A,FALSE,"Sensitivity";#N/A,#N/A,FALSE,"LT Earn.Dil.";#N/A,#N/A,FALSE,"Dil. AVP"}</definedName>
    <definedName name="afga" localSheetId="11" hidden="1">{#N/A,#N/A,FALSE,"Calc";#N/A,#N/A,FALSE,"Sensitivity";#N/A,#N/A,FALSE,"LT Earn.Dil.";#N/A,#N/A,FALSE,"Dil. AVP"}</definedName>
    <definedName name="afga" hidden="1">{#N/A,#N/A,FALSE,"Calc";#N/A,#N/A,FALSE,"Sensitivity";#N/A,#N/A,FALSE,"LT Earn.Dil.";#N/A,#N/A,FALSE,"Dil. AVP"}</definedName>
    <definedName name="afgadfg" localSheetId="9" hidden="1">{#N/A,#N/A,FALSE,"Calc";#N/A,#N/A,FALSE,"Sensitivity";#N/A,#N/A,FALSE,"LT Earn.Dil.";#N/A,#N/A,FALSE,"Dil. AVP"}</definedName>
    <definedName name="afgadfg" localSheetId="10" hidden="1">{#N/A,#N/A,FALSE,"Calc";#N/A,#N/A,FALSE,"Sensitivity";#N/A,#N/A,FALSE,"LT Earn.Dil.";#N/A,#N/A,FALSE,"Dil. AVP"}</definedName>
    <definedName name="afgadfg" localSheetId="11" hidden="1">{#N/A,#N/A,FALSE,"Calc";#N/A,#N/A,FALSE,"Sensitivity";#N/A,#N/A,FALSE,"LT Earn.Dil.";#N/A,#N/A,FALSE,"Dil. AVP"}</definedName>
    <definedName name="afgadfg" hidden="1">{#N/A,#N/A,FALSE,"Calc";#N/A,#N/A,FALSE,"Sensitivity";#N/A,#N/A,FALSE,"LT Earn.Dil.";#N/A,#N/A,FALSE,"Dil. AVP"}</definedName>
    <definedName name="afgafgadfgf" localSheetId="9" hidden="1">{#N/A,#N/A,FALSE,"Calc";#N/A,#N/A,FALSE,"Sensitivity";#N/A,#N/A,FALSE,"LT Earn.Dil.";#N/A,#N/A,FALSE,"Dil. AVP"}</definedName>
    <definedName name="afgafgadfgf" localSheetId="10" hidden="1">{#N/A,#N/A,FALSE,"Calc";#N/A,#N/A,FALSE,"Sensitivity";#N/A,#N/A,FALSE,"LT Earn.Dil.";#N/A,#N/A,FALSE,"Dil. AVP"}</definedName>
    <definedName name="afgafgadfgf" localSheetId="11" hidden="1">{#N/A,#N/A,FALSE,"Calc";#N/A,#N/A,FALSE,"Sensitivity";#N/A,#N/A,FALSE,"LT Earn.Dil.";#N/A,#N/A,FALSE,"Dil. AVP"}</definedName>
    <definedName name="afgafgadfgf" hidden="1">{#N/A,#N/A,FALSE,"Calc";#N/A,#N/A,FALSE,"Sensitivity";#N/A,#N/A,FALSE,"LT Earn.Dil.";#N/A,#N/A,FALSE,"Dil. AVP"}</definedName>
    <definedName name="afgeag" localSheetId="9" hidden="1">{#N/A,#N/A,FALSE,"Calc";#N/A,#N/A,FALSE,"Sensitivity";#N/A,#N/A,FALSE,"LT Earn.Dil.";#N/A,#N/A,FALSE,"Dil. AVP"}</definedName>
    <definedName name="afgeag" localSheetId="10" hidden="1">{#N/A,#N/A,FALSE,"Calc";#N/A,#N/A,FALSE,"Sensitivity";#N/A,#N/A,FALSE,"LT Earn.Dil.";#N/A,#N/A,FALSE,"Dil. AVP"}</definedName>
    <definedName name="afgeag" localSheetId="11" hidden="1">{#N/A,#N/A,FALSE,"Calc";#N/A,#N/A,FALSE,"Sensitivity";#N/A,#N/A,FALSE,"LT Earn.Dil.";#N/A,#N/A,FALSE,"Dil. AVP"}</definedName>
    <definedName name="afgeag" hidden="1">{#N/A,#N/A,FALSE,"Calc";#N/A,#N/A,FALSE,"Sensitivity";#N/A,#N/A,FALSE,"LT Earn.Dil.";#N/A,#N/A,FALSE,"Dil. AVP"}</definedName>
    <definedName name="afggf" localSheetId="9" hidden="1">{#N/A,#N/A,FALSE,"CBE";#N/A,#N/A,FALSE,"SWK"}</definedName>
    <definedName name="afggf" localSheetId="10" hidden="1">{#N/A,#N/A,FALSE,"CBE";#N/A,#N/A,FALSE,"SWK"}</definedName>
    <definedName name="afggf" localSheetId="11" hidden="1">{#N/A,#N/A,FALSE,"CBE";#N/A,#N/A,FALSE,"SWK"}</definedName>
    <definedName name="afggf" hidden="1">{#N/A,#N/A,FALSE,"CBE";#N/A,#N/A,FALSE,"SWK"}</definedName>
    <definedName name="afs">#REF!</definedName>
    <definedName name="afsasdfsda" localSheetId="9" hidden="1">{"whole",#N/A,FALSE,"CS HC";"whole",#N/A,FALSE,"CS_ACTvsBud";"whole",#N/A,FALSE,"CSTrail3mo";"whole",#N/A,FALSE,"CS Cost Per Head ";"whole",#N/A,FALSE,"CS CPH YTD"}</definedName>
    <definedName name="afsasdfsda" localSheetId="10" hidden="1">{"whole",#N/A,FALSE,"CS HC";"whole",#N/A,FALSE,"CS_ACTvsBud";"whole",#N/A,FALSE,"CSTrail3mo";"whole",#N/A,FALSE,"CS Cost Per Head ";"whole",#N/A,FALSE,"CS CPH YTD"}</definedName>
    <definedName name="afsasdfsda" localSheetId="11" hidden="1">{"whole",#N/A,FALSE,"CS HC";"whole",#N/A,FALSE,"CS_ACTvsBud";"whole",#N/A,FALSE,"CSTrail3mo";"whole",#N/A,FALSE,"CS Cost Per Head ";"whole",#N/A,FALSE,"CS CPH YTD"}</definedName>
    <definedName name="afsasdfsda" hidden="1">{"whole",#N/A,FALSE,"CS HC";"whole",#N/A,FALSE,"CS_ACTvsBud";"whole",#N/A,FALSE,"CSTrail3mo";"whole",#N/A,FALSE,"CS Cost Per Head ";"whole",#N/A,FALSE,"CS CPH YTD"}</definedName>
    <definedName name="afsdasdfsdfa" localSheetId="9" hidden="1">{"Chart 1",#N/A,FALSE,"Run Rate";"Chart 2",#N/A,FALSE,"Run Rate (2)"}</definedName>
    <definedName name="afsdasdfsdfa" localSheetId="10" hidden="1">{"Chart 1",#N/A,FALSE,"Run Rate";"Chart 2",#N/A,FALSE,"Run Rate (2)"}</definedName>
    <definedName name="afsdasdfsdfa" localSheetId="11" hidden="1">{"Chart 1",#N/A,FALSE,"Run Rate";"Chart 2",#N/A,FALSE,"Run Rate (2)"}</definedName>
    <definedName name="afsdasdfsdfa" hidden="1">{"Chart 1",#N/A,FALSE,"Run Rate";"Chart 2",#N/A,FALSE,"Run Rate (2)"}</definedName>
    <definedName name="ag4h" localSheetId="9" hidden="1">{"werbung",#N/A,FALSE,"GuV9900-0399";"betrieb",#N/A,FALSE,"GuV9900-0399";"personal",#N/A,FALSE,"GuV9900-0399";"tvg",#N/A,FALSE,"GuV9900-0399";"verwaltung",#N/A,FALSE,"GuV9900-0399"}</definedName>
    <definedName name="ag4h" localSheetId="10" hidden="1">{"werbung",#N/A,FALSE,"GuV9900-0399";"betrieb",#N/A,FALSE,"GuV9900-0399";"personal",#N/A,FALSE,"GuV9900-0399";"tvg",#N/A,FALSE,"GuV9900-0399";"verwaltung",#N/A,FALSE,"GuV9900-0399"}</definedName>
    <definedName name="ag4h" localSheetId="11" hidden="1">{"werbung",#N/A,FALSE,"GuV9900-0399";"betrieb",#N/A,FALSE,"GuV9900-0399";"personal",#N/A,FALSE,"GuV9900-0399";"tvg",#N/A,FALSE,"GuV9900-0399";"verwaltung",#N/A,FALSE,"GuV9900-0399"}</definedName>
    <definedName name="ag4h" hidden="1">{"werbung",#N/A,FALSE,"GuV9900-0399";"betrieb",#N/A,FALSE,"GuV9900-0399";"personal",#N/A,FALSE,"GuV9900-0399";"tvg",#N/A,FALSE,"GuV9900-0399";"verwaltung",#N/A,FALSE,"GuV9900-0399"}</definedName>
    <definedName name="aga" localSheetId="9" hidden="1">{#N/A,#N/A,FALSE,"Calc";#N/A,#N/A,FALSE,"Sensitivity";#N/A,#N/A,FALSE,"LT Earn.Dil.";#N/A,#N/A,FALSE,"Dil. AVP"}</definedName>
    <definedName name="aga" localSheetId="10" hidden="1">{#N/A,#N/A,FALSE,"Calc";#N/A,#N/A,FALSE,"Sensitivity";#N/A,#N/A,FALSE,"LT Earn.Dil.";#N/A,#N/A,FALSE,"Dil. AVP"}</definedName>
    <definedName name="aga" localSheetId="11" hidden="1">{#N/A,#N/A,FALSE,"Calc";#N/A,#N/A,FALSE,"Sensitivity";#N/A,#N/A,FALSE,"LT Earn.Dil.";#N/A,#N/A,FALSE,"Dil. AVP"}</definedName>
    <definedName name="aga" hidden="1">{#N/A,#N/A,FALSE,"Calc";#N/A,#N/A,FALSE,"Sensitivity";#N/A,#N/A,FALSE,"LT Earn.Dil.";#N/A,#N/A,FALSE,"Dil. AVP"}</definedName>
    <definedName name="AGC">#REF!</definedName>
    <definedName name="agerange" localSheetId="3">#REF!</definedName>
    <definedName name="agerange" localSheetId="0">#REF!</definedName>
    <definedName name="agerange">#REF!</definedName>
    <definedName name="AggregateBaseCourse" localSheetId="0">#REF!</definedName>
    <definedName name="AggregateBaseCourse">#REF!</definedName>
    <definedName name="AGL" localSheetId="8">#REF!</definedName>
    <definedName name="AGL" localSheetId="3">#REF!</definedName>
    <definedName name="AGL" localSheetId="9">#REF!</definedName>
    <definedName name="AGL" localSheetId="10">#REF!</definedName>
    <definedName name="AGL" localSheetId="11">#REF!</definedName>
    <definedName name="AGL" localSheetId="0">#REF!</definedName>
    <definedName name="AGL">[12]info!$G$80</definedName>
    <definedName name="Agrerange" localSheetId="3">#REF!</definedName>
    <definedName name="Agrerange" localSheetId="0">#REF!</definedName>
    <definedName name="Agrerange">#REF!</definedName>
    <definedName name="ah">#REF!</definedName>
    <definedName name="AHideSchedColumns">#REF!</definedName>
    <definedName name="ahu">#REF!</definedName>
    <definedName name="AIAG702">#REF!</definedName>
    <definedName name="aidan" localSheetId="9" hidden="1">{"Equipment cost",#N/A,FALSE,"bulks"}</definedName>
    <definedName name="aidan" localSheetId="10" hidden="1">{"Equipment cost",#N/A,FALSE,"bulks"}</definedName>
    <definedName name="aidan" localSheetId="11" hidden="1">{"Equipment cost",#N/A,FALSE,"bulks"}</definedName>
    <definedName name="aidan" hidden="1">{"Equipment cost",#N/A,FALSE,"bulks"}</definedName>
    <definedName name="air">#REF!</definedName>
    <definedName name="AIR_COMMODITIES">#REF!</definedName>
    <definedName name="AIR_CONCEPTS">#REF!</definedName>
    <definedName name="AIR_CONTROL">#REF!</definedName>
    <definedName name="Air_Cooled_Condensors">#REF!</definedName>
    <definedName name="AIR_FILTER_BOOTH">#REF!</definedName>
    <definedName name="AIR_FILTER_SALES">#REF!</definedName>
    <definedName name="AIR_FLOW">#REF!</definedName>
    <definedName name="Air_Handler">#REF!</definedName>
    <definedName name="AIR_HEAT_EXCHANGERS">#REF!</definedName>
    <definedName name="AIR_rEPS">#REF!</definedName>
    <definedName name="Air_Separator">#REF!</definedName>
    <definedName name="AIR_TEC">#REF!</definedName>
    <definedName name="air_xchanger">#REF!</definedName>
    <definedName name="AIREFCO">#REF!</definedName>
    <definedName name="airtex">#REF!</definedName>
    <definedName name="AIRTEX_radiant_panels">#REF!</definedName>
    <definedName name="airtex2">#REF!</definedName>
    <definedName name="Ajax" localSheetId="9" hidden="1">{#N/A,#N/A,TRUE,"Pro Forma";#N/A,#N/A,TRUE,"PF_Bal";#N/A,#N/A,TRUE,"PF_INC";#N/A,#N/A,TRUE,"CBE";#N/A,#N/A,TRUE,"SWK"}</definedName>
    <definedName name="Ajax" localSheetId="10" hidden="1">{#N/A,#N/A,TRUE,"Pro Forma";#N/A,#N/A,TRUE,"PF_Bal";#N/A,#N/A,TRUE,"PF_INC";#N/A,#N/A,TRUE,"CBE";#N/A,#N/A,TRUE,"SWK"}</definedName>
    <definedName name="Ajax" localSheetId="11" hidden="1">{#N/A,#N/A,TRUE,"Pro Forma";#N/A,#N/A,TRUE,"PF_Bal";#N/A,#N/A,TRUE,"PF_INC";#N/A,#N/A,TRUE,"CBE";#N/A,#N/A,TRUE,"SWK"}</definedName>
    <definedName name="Ajax" hidden="1">{#N/A,#N/A,TRUE,"Pro Forma";#N/A,#N/A,TRUE,"PF_Bal";#N/A,#N/A,TRUE,"PF_INC";#N/A,#N/A,TRUE,"CBE";#N/A,#N/A,TRUE,"SWK"}</definedName>
    <definedName name="AJC">#REF!</definedName>
    <definedName name="AJCC">#REF!</definedName>
    <definedName name="ajska">#REF!</definedName>
    <definedName name="ajudante">#REF!</definedName>
    <definedName name="ak" hidden="1">#REF!</definedName>
    <definedName name="aksdhf" localSheetId="9" hidden="1">{"Alles",#N/A,FALSE,"H A Ü"}</definedName>
    <definedName name="aksdhf" localSheetId="10" hidden="1">{"Alles",#N/A,FALSE,"H A Ü"}</definedName>
    <definedName name="aksdhf" localSheetId="11" hidden="1">{"Alles",#N/A,FALSE,"H A Ü"}</definedName>
    <definedName name="aksdhf" hidden="1">{"Alles",#N/A,FALSE,"H A Ü"}</definedName>
    <definedName name="aktqtr" localSheetId="0">#REF!</definedName>
    <definedName name="aktqtr">#REF!</definedName>
    <definedName name="Al" localSheetId="9" hidden="1">{"sheet a",#N/A,FALSE,"A";"2 9 casflow",#N/A,FALSE,"B"}</definedName>
    <definedName name="Al" localSheetId="10" hidden="1">{"sheet a",#N/A,FALSE,"A";"2 9 casflow",#N/A,FALSE,"B"}</definedName>
    <definedName name="Al" localSheetId="11" hidden="1">{"sheet a",#N/A,FALSE,"A";"2 9 casflow",#N/A,FALSE,"B"}</definedName>
    <definedName name="Al" hidden="1">{"sheet a",#N/A,FALSE,"A";"2 9 casflow",#N/A,FALSE,"B"}</definedName>
    <definedName name="ALBINA_WHOLESALE">#REF!</definedName>
    <definedName name="ALFA_LAVAL">#REF!</definedName>
    <definedName name="ALL" localSheetId="0">#REF!</definedName>
    <definedName name="ALL">#REF!</definedName>
    <definedName name="ALL_IN">#REF!</definedName>
    <definedName name="Alll" localSheetId="0">#REF!</definedName>
    <definedName name="Alll">#REF!</definedName>
    <definedName name="alloc_end">OFFSET(#REF!,MATCH("Allocations Total",#REF!, 0),1)</definedName>
    <definedName name="alloc_end4">OFFSET(#REF!,MATCH("Allocations Total",#REF!, 0),1)</definedName>
    <definedName name="alloc_start">OFFSET(#REF!,MATCH("Allocations",#REF!,0),1)</definedName>
    <definedName name="alloc_start4">OFFSET(#REF!,MATCH("Allocations",#REF!, 0),1)</definedName>
    <definedName name="Allocated_Capacity">#REF!</definedName>
    <definedName name="Allocated_Power__kW">#REF!</definedName>
    <definedName name="allocations">#REF!</definedName>
    <definedName name="AllocationsName">#REF!</definedName>
    <definedName name="aloc_lines">#N/A</definedName>
    <definedName name="alocacao_PM_AO">#REF!</definedName>
    <definedName name="ALOJAMENTO">#REF!</definedName>
    <definedName name="ALT">#REF!</definedName>
    <definedName name="AMANA">#REF!</definedName>
    <definedName name="AMBER_BOOTH">#REF!</definedName>
    <definedName name="Ambiente">#REF!</definedName>
    <definedName name="Ameesh" localSheetId="9" hidden="1">{#N/A,#N/A,TRUE,"Pro Forma";#N/A,#N/A,TRUE,"PF_Bal";#N/A,#N/A,TRUE,"PF_INC";#N/A,#N/A,TRUE,"CBE";#N/A,#N/A,TRUE,"SWK"}</definedName>
    <definedName name="Ameesh" localSheetId="10" hidden="1">{#N/A,#N/A,TRUE,"Pro Forma";#N/A,#N/A,TRUE,"PF_Bal";#N/A,#N/A,TRUE,"PF_INC";#N/A,#N/A,TRUE,"CBE";#N/A,#N/A,TRUE,"SWK"}</definedName>
    <definedName name="Ameesh" localSheetId="11" hidden="1">{#N/A,#N/A,TRUE,"Pro Forma";#N/A,#N/A,TRUE,"PF_Bal";#N/A,#N/A,TRUE,"PF_INC";#N/A,#N/A,TRUE,"CBE";#N/A,#N/A,TRUE,"SWK"}</definedName>
    <definedName name="Ameesh" hidden="1">{#N/A,#N/A,TRUE,"Pro Forma";#N/A,#N/A,TRUE,"PF_Bal";#N/A,#N/A,TRUE,"PF_INC";#N/A,#N/A,TRUE,"CBE";#N/A,#N/A,TRUE,"SWK"}</definedName>
    <definedName name="AMERICAN_EQUIP">#REF!</definedName>
    <definedName name="AMHSviewNF">#REF!</definedName>
    <definedName name="Analysis" localSheetId="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nalysis"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nalysis" localSheetId="1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nalysi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nalysis_landscape_print_range">#REF!</definedName>
    <definedName name="analysis_portrait_print_range">#REF!</definedName>
    <definedName name="analysis_print_columns">#REF!</definedName>
    <definedName name="anna" localSheetId="9" hidden="1">{"Area1",#N/A,TRUE,"Obiettivo";"Area2",#N/A,TRUE,"Dati per Direzione"}</definedName>
    <definedName name="anna" localSheetId="10" hidden="1">{"Area1",#N/A,TRUE,"Obiettivo";"Area2",#N/A,TRUE,"Dati per Direzione"}</definedName>
    <definedName name="anna" localSheetId="11" hidden="1">{"Area1",#N/A,TRUE,"Obiettivo";"Area2",#N/A,TRUE,"Dati per Direzione"}</definedName>
    <definedName name="anna" hidden="1">{"Area1",#N/A,TRUE,"Obiettivo";"Area2",#N/A,TRUE,"Dati per Direzione"}</definedName>
    <definedName name="Annual_Baseline_Headers">#REF!</definedName>
    <definedName name="Annual_Baseline_Table">#REF!</definedName>
    <definedName name="Annualization_Factor">69.03/54.876539</definedName>
    <definedName name="anot">#REF!</definedName>
    <definedName name="anscount">1</definedName>
    <definedName name="Ant" localSheetId="8" hidden="1">{"A.I.s",#N/A,TRUE,"Architects Instructions"}</definedName>
    <definedName name="Ant" localSheetId="3" hidden="1">{"A.I.s",#N/A,TRUE,"Architects Instructions"}</definedName>
    <definedName name="Ant" localSheetId="9" hidden="1">{"A.I.s",#N/A,TRUE,"Architects Instructions"}</definedName>
    <definedName name="Ant" localSheetId="10" hidden="1">{"A.I.s",#N/A,TRUE,"Architects Instructions"}</definedName>
    <definedName name="Ant" localSheetId="11" hidden="1">{"A.I.s",#N/A,TRUE,"Architects Instructions"}</definedName>
    <definedName name="Ant" localSheetId="0" hidden="1">{"A.I.s",#N/A,TRUE,"Architects Instructions"}</definedName>
    <definedName name="Ant" hidden="1">{"A.I.s",#N/A,TRUE,"Architects Instructions"}</definedName>
    <definedName name="antiicpated">#REF!</definedName>
    <definedName name="Anything">#REF!</definedName>
    <definedName name="Anything1">#REF!</definedName>
    <definedName name="ap">#REF!</definedName>
    <definedName name="APAC">#REF!</definedName>
    <definedName name="Aparelhagem">#REF!</definedName>
    <definedName name="APOIO">#REF!</definedName>
    <definedName name="app" localSheetId="3">#REF!</definedName>
    <definedName name="app" localSheetId="0">#REF!</definedName>
    <definedName name="app">#REF!</definedName>
    <definedName name="app_q" localSheetId="3">#REF!</definedName>
    <definedName name="app_q" localSheetId="0">#REF!</definedName>
    <definedName name="app_q">#REF!</definedName>
    <definedName name="AppName">#REF!</definedName>
    <definedName name="appndx" localSheetId="0">#REF!</definedName>
    <definedName name="appndx">#REF!</definedName>
    <definedName name="apporx_quants" localSheetId="0">#REF!</definedName>
    <definedName name="apporx_quants">#REF!</definedName>
    <definedName name="APPROVAL" localSheetId="0">#REF!</definedName>
    <definedName name="APPROVAL">#REF!</definedName>
    <definedName name="ApprovalBy">#REF!</definedName>
    <definedName name="APQL351354RunChangeViewsDialog">#REF!</definedName>
    <definedName name="APWOUE6546813ResetDates">#REF!</definedName>
    <definedName name="aq" localSheetId="9" hidden="1">{"Equipment cost",#N/A,FALSE,"bulks"}</definedName>
    <definedName name="aq" localSheetId="10" hidden="1">{"Equipment cost",#N/A,FALSE,"bulks"}</definedName>
    <definedName name="aq" localSheetId="11" hidden="1">{"Equipment cost",#N/A,FALSE,"bulks"}</definedName>
    <definedName name="aq" hidden="1">{"Equipment cost",#N/A,FALSE,"bulks"}</definedName>
    <definedName name="AQX" localSheetId="9" hidden="1">{#N/A,#N/A,FALSE,"Operations";#N/A,#N/A,FALSE,"Financials"}</definedName>
    <definedName name="AQX" localSheetId="10" hidden="1">{#N/A,#N/A,FALSE,"Operations";#N/A,#N/A,FALSE,"Financials"}</definedName>
    <definedName name="AQX" localSheetId="11" hidden="1">{#N/A,#N/A,FALSE,"Operations";#N/A,#N/A,FALSE,"Financials"}</definedName>
    <definedName name="AQX" hidden="1">{#N/A,#N/A,FALSE,"Operations";#N/A,#N/A,FALSE,"Financials"}</definedName>
    <definedName name="ar" localSheetId="8">#REF!</definedName>
    <definedName name="ar" localSheetId="3">#REF!</definedName>
    <definedName name="ar" localSheetId="9">#REF!</definedName>
    <definedName name="ar" localSheetId="10">#REF!</definedName>
    <definedName name="ar" localSheetId="11">#REF!</definedName>
    <definedName name="ar" localSheetId="0">#REF!</definedName>
    <definedName name="ar">[13]Basis!#REF!</definedName>
    <definedName name="AR_P5">#REF!</definedName>
    <definedName name="AR_TP">#REF!</definedName>
    <definedName name="ARA"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RA"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RA"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RA"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RA"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RA"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RA"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RC_TC">#REF!</definedName>
    <definedName name="ARC_TP">#REF!</definedName>
    <definedName name="ARC_TT">#REF!</definedName>
    <definedName name="architect">#REF!</definedName>
    <definedName name="are" localSheetId="8">#REF!</definedName>
    <definedName name="are" localSheetId="3">#REF!</definedName>
    <definedName name="are" localSheetId="9">#REF!</definedName>
    <definedName name="are" localSheetId="10">#REF!</definedName>
    <definedName name="are" localSheetId="11">#REF!</definedName>
    <definedName name="are" localSheetId="0">#REF!</definedName>
    <definedName name="are">[13]Basis!#REF!</definedName>
    <definedName name="Area" localSheetId="3">#REF!</definedName>
    <definedName name="Area" localSheetId="0">#REF!</definedName>
    <definedName name="Area">#REF!</definedName>
    <definedName name="AREA_1__Conduit">#REF!</definedName>
    <definedName name="AREA_12__Fire">#REF!</definedName>
    <definedName name="AREA_12__Water">#REF!</definedName>
    <definedName name="AREA_12_x_4__Conduit">#REF!</definedName>
    <definedName name="AREA_2_">#REF!</definedName>
    <definedName name="AREA_2__Conduit">#REF!</definedName>
    <definedName name="AREA_2_x_4__Conduit">#REF!</definedName>
    <definedName name="AREA_24_x_4__Conduit">#REF!</definedName>
    <definedName name="AREA_26_x_4__Conduit">#REF!</definedName>
    <definedName name="AREA_28_x_4__Conduit">#REF!</definedName>
    <definedName name="AREA_32_x_4__Conduit">#REF!</definedName>
    <definedName name="AREA_4__Water">#REF!</definedName>
    <definedName name="AREA_4_x_4__Conduit">#REF!</definedName>
    <definedName name="AREA_6__Fire">#REF!</definedName>
    <definedName name="AREA_6__Water">#REF!</definedName>
    <definedName name="AREA_6_x_4__Conduit">#REF!</definedName>
    <definedName name="AREA_8__Fire">#REF!</definedName>
    <definedName name="AREA_DE_IMPRESI">#REF!</definedName>
    <definedName name="Area_de_Impressão">#REF!</definedName>
    <definedName name="area_drain">#REF!</definedName>
    <definedName name="Area_Drains">#REF!</definedName>
    <definedName name="AREA_Handhole">#REF!</definedName>
    <definedName name="Area_Im">#REF!</definedName>
    <definedName name="AREA_storm">#REF!</definedName>
    <definedName name="Area1">#REF!</definedName>
    <definedName name="Area2">#REF!</definedName>
    <definedName name="AREA2222">#REF!</definedName>
    <definedName name="Area3">#REF!</definedName>
    <definedName name="Area4">#REF!</definedName>
    <definedName name="Area5">#REF!</definedName>
    <definedName name="Area6">#REF!</definedName>
    <definedName name="Area7">#REF!</definedName>
    <definedName name="areacheck">#REF!</definedName>
    <definedName name="AREAS" localSheetId="0">#REF!</definedName>
    <definedName name="AREAS">#REF!</definedName>
    <definedName name="areas2" localSheetId="8">#REF!</definedName>
    <definedName name="areas2" localSheetId="3">#REF!</definedName>
    <definedName name="areas2" localSheetId="9">#REF!</definedName>
    <definedName name="areas2" localSheetId="10">#REF!</definedName>
    <definedName name="areas2" localSheetId="11">#REF!</definedName>
    <definedName name="areas2" localSheetId="0">#REF!</definedName>
    <definedName name="areas2">[14]Basis!#REF!</definedName>
    <definedName name="AreaUnit">#REF!</definedName>
    <definedName name="AResetDates">#REF!</definedName>
    <definedName name="argag" localSheetId="9" hidden="1">{"comps",#N/A,FALSE,"comps";"notes",#N/A,FALSE,"comps"}</definedName>
    <definedName name="argag" localSheetId="10" hidden="1">{"comps",#N/A,FALSE,"comps";"notes",#N/A,FALSE,"comps"}</definedName>
    <definedName name="argag" localSheetId="11" hidden="1">{"comps",#N/A,FALSE,"comps";"notes",#N/A,FALSE,"comps"}</definedName>
    <definedName name="argag" hidden="1">{"comps",#N/A,FALSE,"comps";"notes",#N/A,FALSE,"comps"}</definedName>
    <definedName name="argdfae" localSheetId="9" hidden="1">{"werbung",#N/A,FALSE,"GuV9900-0399";"betrieb",#N/A,FALSE,"GuV9900-0399";"personal",#N/A,FALSE,"GuV9900-0399";"tvg",#N/A,FALSE,"GuV9900-0399";"verwaltung",#N/A,FALSE,"GuV9900-0399"}</definedName>
    <definedName name="argdfae" localSheetId="10" hidden="1">{"werbung",#N/A,FALSE,"GuV9900-0399";"betrieb",#N/A,FALSE,"GuV9900-0399";"personal",#N/A,FALSE,"GuV9900-0399";"tvg",#N/A,FALSE,"GuV9900-0399";"verwaltung",#N/A,FALSE,"GuV9900-0399"}</definedName>
    <definedName name="argdfae" localSheetId="11" hidden="1">{"werbung",#N/A,FALSE,"GuV9900-0399";"betrieb",#N/A,FALSE,"GuV9900-0399";"personal",#N/A,FALSE,"GuV9900-0399";"tvg",#N/A,FALSE,"GuV9900-0399";"verwaltung",#N/A,FALSE,"GuV9900-0399"}</definedName>
    <definedName name="argdfae" hidden="1">{"werbung",#N/A,FALSE,"GuV9900-0399";"betrieb",#N/A,FALSE,"GuV9900-0399";"personal",#N/A,FALSE,"GuV9900-0399";"tvg",#N/A,FALSE,"GuV9900-0399";"verwaltung",#N/A,FALSE,"GuV9900-0399"}</definedName>
    <definedName name="ARGO_BLOWER">#REF!</definedName>
    <definedName name="ARIZONA_grd_s">#REF!</definedName>
    <definedName name="Arm_Comunicações">#REF!</definedName>
    <definedName name="Arm_Contagem">#REF!</definedName>
    <definedName name="Arm_Monitorização">#REF!</definedName>
    <definedName name="Armadura_1x58W">#REF!</definedName>
    <definedName name="Armadura_2x58W">#REF!</definedName>
    <definedName name="ARO">#REF!</definedName>
    <definedName name="arrest">#REF!</definedName>
    <definedName name="arrestor">#REF!</definedName>
    <definedName name="art" localSheetId="9" hidden="1">{"First Page",#N/A,FALSE,"Surfactants LBO";"Second Page",#N/A,FALSE,"Surfactants LBO"}</definedName>
    <definedName name="art" localSheetId="10" hidden="1">{"First Page",#N/A,FALSE,"Surfactants LBO";"Second Page",#N/A,FALSE,"Surfactants LBO"}</definedName>
    <definedName name="art" localSheetId="11" hidden="1">{"First Page",#N/A,FALSE,"Surfactants LBO";"Second Page",#N/A,FALSE,"Surfactants LBO"}</definedName>
    <definedName name="art" hidden="1">{"First Page",#N/A,FALSE,"Surfactants LBO";"Second Page",#N/A,FALSE,"Surfactants LBO"}</definedName>
    <definedName name="art.0">#REF!</definedName>
    <definedName name="art.1">#REF!</definedName>
    <definedName name="art.10">#REF!</definedName>
    <definedName name="art.11">#REF!</definedName>
    <definedName name="art.12">#REF!</definedName>
    <definedName name="art.13">#REF!</definedName>
    <definedName name="art.14">#REF!</definedName>
    <definedName name="art.15">#REF!</definedName>
    <definedName name="art.16">#REF!</definedName>
    <definedName name="art.17">#REF!</definedName>
    <definedName name="art.18">#REF!</definedName>
    <definedName name="art.19">#REF!</definedName>
    <definedName name="art.2">#REF!</definedName>
    <definedName name="art.20">#REF!</definedName>
    <definedName name="art.21">#REF!</definedName>
    <definedName name="art.22">#REF!</definedName>
    <definedName name="art.23">#REF!</definedName>
    <definedName name="art.24">#REF!</definedName>
    <definedName name="art.25">#REF!</definedName>
    <definedName name="art.26">#REF!</definedName>
    <definedName name="art.27">#REF!</definedName>
    <definedName name="art.28">#REF!</definedName>
    <definedName name="art.29">#REF!</definedName>
    <definedName name="art.3">#REF!</definedName>
    <definedName name="art.30">#REF!</definedName>
    <definedName name="art.31">#REF!</definedName>
    <definedName name="art.32">#REF!</definedName>
    <definedName name="art.33">#REF!</definedName>
    <definedName name="art.34">#REF!</definedName>
    <definedName name="art.35">#REF!</definedName>
    <definedName name="art.36">#REF!</definedName>
    <definedName name="art.37">#REF!</definedName>
    <definedName name="art.38">#REF!</definedName>
    <definedName name="art.39">#REF!</definedName>
    <definedName name="art.3a">#REF!</definedName>
    <definedName name="art.4">#REF!</definedName>
    <definedName name="art.40">#REF!</definedName>
    <definedName name="art.41">#REF!</definedName>
    <definedName name="art.42">#REF!</definedName>
    <definedName name="art.43">#REF!</definedName>
    <definedName name="art.44">#REF!</definedName>
    <definedName name="art.45">#REF!</definedName>
    <definedName name="art.46">#REF!</definedName>
    <definedName name="art.47">#REF!</definedName>
    <definedName name="art.48">#REF!</definedName>
    <definedName name="art.49">#REF!</definedName>
    <definedName name="art.5">#REF!</definedName>
    <definedName name="art.50">#REF!</definedName>
    <definedName name="art.6">#REF!</definedName>
    <definedName name="art.7">#REF!</definedName>
    <definedName name="art.7a">#REF!</definedName>
    <definedName name="art.7b">#REF!</definedName>
    <definedName name="art.8">#REF!</definedName>
    <definedName name="art.9">#REF!</definedName>
    <definedName name="art6a">#REF!</definedName>
    <definedName name="art7a">#REF!</definedName>
    <definedName name="Artems" localSheetId="9" hidden="1">{"First Page",#N/A,FALSE,"Surfactants LBO";"Second Page",#N/A,FALSE,"Surfactants LBO"}</definedName>
    <definedName name="Artems" localSheetId="10" hidden="1">{"First Page",#N/A,FALSE,"Surfactants LBO";"Second Page",#N/A,FALSE,"Surfactants LBO"}</definedName>
    <definedName name="Artems" localSheetId="11" hidden="1">{"First Page",#N/A,FALSE,"Surfactants LBO";"Second Page",#N/A,FALSE,"Surfactants LBO"}</definedName>
    <definedName name="Artems" hidden="1">{"First Page",#N/A,FALSE,"Surfactants LBO";"Second Page",#N/A,FALSE,"Surfactants LBO"}</definedName>
    <definedName name="Artic" localSheetId="9" hidden="1">{"First Page",#N/A,FALSE,"Surfactants LBO";"Second Page",#N/A,FALSE,"Surfactants LBO"}</definedName>
    <definedName name="Artic" localSheetId="10" hidden="1">{"First Page",#N/A,FALSE,"Surfactants LBO";"Second Page",#N/A,FALSE,"Surfactants LBO"}</definedName>
    <definedName name="Artic" localSheetId="11" hidden="1">{"First Page",#N/A,FALSE,"Surfactants LBO";"Second Page",#N/A,FALSE,"Surfactants LBO"}</definedName>
    <definedName name="Artic" hidden="1">{"First Page",#N/A,FALSE,"Surfactants LBO";"Second Page",#N/A,FALSE,"Surfactants LBO"}</definedName>
    <definedName name="Artwork">#REF!</definedName>
    <definedName name="ARunChangeViewsDialog">#REF!</definedName>
    <definedName name="as">#REF!</definedName>
    <definedName name="AS2DocOpenMode" hidden="1">"AS2DocumentEdit"</definedName>
    <definedName name="AS2HasNoAutoHeaderFooter" hidden="1">" "</definedName>
    <definedName name="AS2NamedRange" hidden="1">2</definedName>
    <definedName name="AS2ReportLS">1</definedName>
    <definedName name="AS2SyncStepLS">0</definedName>
    <definedName name="AS2TaxWorkpaper" hidden="1">" "</definedName>
    <definedName name="AS2VersionLS">300</definedName>
    <definedName name="asa">#REF!</definedName>
    <definedName name="asad" localSheetId="9" hidden="1">{"away stand alones",#N/A,FALSE,"Target"}</definedName>
    <definedName name="asad" localSheetId="10" hidden="1">{"away stand alones",#N/A,FALSE,"Target"}</definedName>
    <definedName name="asad" localSheetId="11" hidden="1">{"away stand alones",#N/A,FALSE,"Target"}</definedName>
    <definedName name="asad" hidden="1">{"away stand alones",#N/A,FALSE,"Target"}</definedName>
    <definedName name="asas">#REF!</definedName>
    <definedName name="ASBill">#REF!</definedName>
    <definedName name="asd" localSheetId="8" hidden="1">{"key inputs",#N/A,FALSE,"Key Inputs";"key outputs",#N/A,FALSE,"Outputs";"Other inputs",#N/A,FALSE,"Other Inputs";"cashflow",#N/A,FALSE,"Statemnts"}</definedName>
    <definedName name="asd" localSheetId="3" hidden="1">{"key inputs",#N/A,FALSE,"Key Inputs";"key outputs",#N/A,FALSE,"Outputs";"Other inputs",#N/A,FALSE,"Other Inputs";"cashflow",#N/A,FALSE,"Statemnts"}</definedName>
    <definedName name="asd" localSheetId="9">#REF!</definedName>
    <definedName name="asd" localSheetId="10">#REF!</definedName>
    <definedName name="asd" localSheetId="11" hidden="1">{"key inputs",#N/A,FALSE,"Key Inputs";"key outputs",#N/A,FALSE,"Outputs";"Other inputs",#N/A,FALSE,"Other Inputs";"cashflow",#N/A,FALSE,"Statemnts"}</definedName>
    <definedName name="asd" localSheetId="0" hidden="1">{"key inputs",#N/A,FALSE,"Key Inputs";"key outputs",#N/A,FALSE,"Outputs";"Other inputs",#N/A,FALSE,"Other Inputs";"cashflow",#N/A,FALSE,"Statemnts"}</definedName>
    <definedName name="asd" hidden="1">{"key inputs",#N/A,FALSE,"Key Inputs";"key outputs",#N/A,FALSE,"Outputs";"Other inputs",#N/A,FALSE,"Other Inputs";"cashflow",#N/A,FALSE,"Statemnts"}</definedName>
    <definedName name="asd_1" localSheetId="8" hidden="1">{"key inputs",#N/A,FALSE,"Key Inputs";"key outputs",#N/A,FALSE,"Outputs";"Other inputs",#N/A,FALSE,"Other Inputs";"cashflow",#N/A,FALSE,"Statemnts"}</definedName>
    <definedName name="asd_1" localSheetId="3" hidden="1">{"key inputs",#N/A,FALSE,"Key Inputs";"key outputs",#N/A,FALSE,"Outputs";"Other inputs",#N/A,FALSE,"Other Inputs";"cashflow",#N/A,FALSE,"Statemnts"}</definedName>
    <definedName name="asd_1" localSheetId="9" hidden="1">{"key inputs",#N/A,FALSE,"Key Inputs";"key outputs",#N/A,FALSE,"Outputs";"Other inputs",#N/A,FALSE,"Other Inputs";"cashflow",#N/A,FALSE,"Statemnts"}</definedName>
    <definedName name="asd_1" localSheetId="10" hidden="1">{"key inputs",#N/A,FALSE,"Key Inputs";"key outputs",#N/A,FALSE,"Outputs";"Other inputs",#N/A,FALSE,"Other Inputs";"cashflow",#N/A,FALSE,"Statemnts"}</definedName>
    <definedName name="asd_1" localSheetId="11" hidden="1">{"key inputs",#N/A,FALSE,"Key Inputs";"key outputs",#N/A,FALSE,"Outputs";"Other inputs",#N/A,FALSE,"Other Inputs";"cashflow",#N/A,FALSE,"Statemnts"}</definedName>
    <definedName name="asd_1" localSheetId="0" hidden="1">{"key inputs",#N/A,FALSE,"Key Inputs";"key outputs",#N/A,FALSE,"Outputs";"Other inputs",#N/A,FALSE,"Other Inputs";"cashflow",#N/A,FALSE,"Statemnts"}</definedName>
    <definedName name="asd_1" hidden="1">{"key inputs",#N/A,FALSE,"Key Inputs";"key outputs",#N/A,FALSE,"Outputs";"Other inputs",#N/A,FALSE,"Other Inputs";"cashflow",#N/A,FALSE,"Statemnts"}</definedName>
    <definedName name="asd_1_1" localSheetId="8" hidden="1">{"key inputs",#N/A,FALSE,"Key Inputs";"key outputs",#N/A,FALSE,"Outputs";"Other inputs",#N/A,FALSE,"Other Inputs";"cashflow",#N/A,FALSE,"Statemnts"}</definedName>
    <definedName name="asd_1_1" localSheetId="3" hidden="1">{"key inputs",#N/A,FALSE,"Key Inputs";"key outputs",#N/A,FALSE,"Outputs";"Other inputs",#N/A,FALSE,"Other Inputs";"cashflow",#N/A,FALSE,"Statemnts"}</definedName>
    <definedName name="asd_1_1" localSheetId="9" hidden="1">{"key inputs",#N/A,FALSE,"Key Inputs";"key outputs",#N/A,FALSE,"Outputs";"Other inputs",#N/A,FALSE,"Other Inputs";"cashflow",#N/A,FALSE,"Statemnts"}</definedName>
    <definedName name="asd_1_1" localSheetId="10" hidden="1">{"key inputs",#N/A,FALSE,"Key Inputs";"key outputs",#N/A,FALSE,"Outputs";"Other inputs",#N/A,FALSE,"Other Inputs";"cashflow",#N/A,FALSE,"Statemnts"}</definedName>
    <definedName name="asd_1_1" localSheetId="11" hidden="1">{"key inputs",#N/A,FALSE,"Key Inputs";"key outputs",#N/A,FALSE,"Outputs";"Other inputs",#N/A,FALSE,"Other Inputs";"cashflow",#N/A,FALSE,"Statemnts"}</definedName>
    <definedName name="asd_1_1" localSheetId="0" hidden="1">{"key inputs",#N/A,FALSE,"Key Inputs";"key outputs",#N/A,FALSE,"Outputs";"Other inputs",#N/A,FALSE,"Other Inputs";"cashflow",#N/A,FALSE,"Statemnts"}</definedName>
    <definedName name="asd_1_1" hidden="1">{"key inputs",#N/A,FALSE,"Key Inputs";"key outputs",#N/A,FALSE,"Outputs";"Other inputs",#N/A,FALSE,"Other Inputs";"cashflow",#N/A,FALSE,"Statemnts"}</definedName>
    <definedName name="asd_1_2" localSheetId="8" hidden="1">{"key inputs",#N/A,FALSE,"Key Inputs";"key outputs",#N/A,FALSE,"Outputs";"Other inputs",#N/A,FALSE,"Other Inputs";"cashflow",#N/A,FALSE,"Statemnts"}</definedName>
    <definedName name="asd_1_2" localSheetId="3" hidden="1">{"key inputs",#N/A,FALSE,"Key Inputs";"key outputs",#N/A,FALSE,"Outputs";"Other inputs",#N/A,FALSE,"Other Inputs";"cashflow",#N/A,FALSE,"Statemnts"}</definedName>
    <definedName name="asd_1_2" localSheetId="9" hidden="1">{"key inputs",#N/A,FALSE,"Key Inputs";"key outputs",#N/A,FALSE,"Outputs";"Other inputs",#N/A,FALSE,"Other Inputs";"cashflow",#N/A,FALSE,"Statemnts"}</definedName>
    <definedName name="asd_1_2" localSheetId="10" hidden="1">{"key inputs",#N/A,FALSE,"Key Inputs";"key outputs",#N/A,FALSE,"Outputs";"Other inputs",#N/A,FALSE,"Other Inputs";"cashflow",#N/A,FALSE,"Statemnts"}</definedName>
    <definedName name="asd_1_2" localSheetId="11" hidden="1">{"key inputs",#N/A,FALSE,"Key Inputs";"key outputs",#N/A,FALSE,"Outputs";"Other inputs",#N/A,FALSE,"Other Inputs";"cashflow",#N/A,FALSE,"Statemnts"}</definedName>
    <definedName name="asd_1_2" localSheetId="0" hidden="1">{"key inputs",#N/A,FALSE,"Key Inputs";"key outputs",#N/A,FALSE,"Outputs";"Other inputs",#N/A,FALSE,"Other Inputs";"cashflow",#N/A,FALSE,"Statemnts"}</definedName>
    <definedName name="asd_1_2" hidden="1">{"key inputs",#N/A,FALSE,"Key Inputs";"key outputs",#N/A,FALSE,"Outputs";"Other inputs",#N/A,FALSE,"Other Inputs";"cashflow",#N/A,FALSE,"Statemnts"}</definedName>
    <definedName name="asd_1_3" localSheetId="8" hidden="1">{"key inputs",#N/A,FALSE,"Key Inputs";"key outputs",#N/A,FALSE,"Outputs";"Other inputs",#N/A,FALSE,"Other Inputs";"cashflow",#N/A,FALSE,"Statemnts"}</definedName>
    <definedName name="asd_1_3" localSheetId="3" hidden="1">{"key inputs",#N/A,FALSE,"Key Inputs";"key outputs",#N/A,FALSE,"Outputs";"Other inputs",#N/A,FALSE,"Other Inputs";"cashflow",#N/A,FALSE,"Statemnts"}</definedName>
    <definedName name="asd_1_3" localSheetId="9" hidden="1">{"key inputs",#N/A,FALSE,"Key Inputs";"key outputs",#N/A,FALSE,"Outputs";"Other inputs",#N/A,FALSE,"Other Inputs";"cashflow",#N/A,FALSE,"Statemnts"}</definedName>
    <definedName name="asd_1_3" localSheetId="10" hidden="1">{"key inputs",#N/A,FALSE,"Key Inputs";"key outputs",#N/A,FALSE,"Outputs";"Other inputs",#N/A,FALSE,"Other Inputs";"cashflow",#N/A,FALSE,"Statemnts"}</definedName>
    <definedName name="asd_1_3" localSheetId="11" hidden="1">{"key inputs",#N/A,FALSE,"Key Inputs";"key outputs",#N/A,FALSE,"Outputs";"Other inputs",#N/A,FALSE,"Other Inputs";"cashflow",#N/A,FALSE,"Statemnts"}</definedName>
    <definedName name="asd_1_3" localSheetId="0" hidden="1">{"key inputs",#N/A,FALSE,"Key Inputs";"key outputs",#N/A,FALSE,"Outputs";"Other inputs",#N/A,FALSE,"Other Inputs";"cashflow",#N/A,FALSE,"Statemnts"}</definedName>
    <definedName name="asd_1_3" hidden="1">{"key inputs",#N/A,FALSE,"Key Inputs";"key outputs",#N/A,FALSE,"Outputs";"Other inputs",#N/A,FALSE,"Other Inputs";"cashflow",#N/A,FALSE,"Statemnts"}</definedName>
    <definedName name="asd_1_4" localSheetId="8" hidden="1">{"key inputs",#N/A,FALSE,"Key Inputs";"key outputs",#N/A,FALSE,"Outputs";"Other inputs",#N/A,FALSE,"Other Inputs";"cashflow",#N/A,FALSE,"Statemnts"}</definedName>
    <definedName name="asd_1_4" localSheetId="3" hidden="1">{"key inputs",#N/A,FALSE,"Key Inputs";"key outputs",#N/A,FALSE,"Outputs";"Other inputs",#N/A,FALSE,"Other Inputs";"cashflow",#N/A,FALSE,"Statemnts"}</definedName>
    <definedName name="asd_1_4" localSheetId="9" hidden="1">{"key inputs",#N/A,FALSE,"Key Inputs";"key outputs",#N/A,FALSE,"Outputs";"Other inputs",#N/A,FALSE,"Other Inputs";"cashflow",#N/A,FALSE,"Statemnts"}</definedName>
    <definedName name="asd_1_4" localSheetId="10" hidden="1">{"key inputs",#N/A,FALSE,"Key Inputs";"key outputs",#N/A,FALSE,"Outputs";"Other inputs",#N/A,FALSE,"Other Inputs";"cashflow",#N/A,FALSE,"Statemnts"}</definedName>
    <definedName name="asd_1_4" localSheetId="11" hidden="1">{"key inputs",#N/A,FALSE,"Key Inputs";"key outputs",#N/A,FALSE,"Outputs";"Other inputs",#N/A,FALSE,"Other Inputs";"cashflow",#N/A,FALSE,"Statemnts"}</definedName>
    <definedName name="asd_1_4" localSheetId="0" hidden="1">{"key inputs",#N/A,FALSE,"Key Inputs";"key outputs",#N/A,FALSE,"Outputs";"Other inputs",#N/A,FALSE,"Other Inputs";"cashflow",#N/A,FALSE,"Statemnts"}</definedName>
    <definedName name="asd_1_4" hidden="1">{"key inputs",#N/A,FALSE,"Key Inputs";"key outputs",#N/A,FALSE,"Outputs";"Other inputs",#N/A,FALSE,"Other Inputs";"cashflow",#N/A,FALSE,"Statemnts"}</definedName>
    <definedName name="asd_1_5" localSheetId="8" hidden="1">{"key inputs",#N/A,FALSE,"Key Inputs";"key outputs",#N/A,FALSE,"Outputs";"Other inputs",#N/A,FALSE,"Other Inputs";"cashflow",#N/A,FALSE,"Statemnts"}</definedName>
    <definedName name="asd_1_5" localSheetId="3" hidden="1">{"key inputs",#N/A,FALSE,"Key Inputs";"key outputs",#N/A,FALSE,"Outputs";"Other inputs",#N/A,FALSE,"Other Inputs";"cashflow",#N/A,FALSE,"Statemnts"}</definedName>
    <definedName name="asd_1_5" localSheetId="9" hidden="1">{"key inputs",#N/A,FALSE,"Key Inputs";"key outputs",#N/A,FALSE,"Outputs";"Other inputs",#N/A,FALSE,"Other Inputs";"cashflow",#N/A,FALSE,"Statemnts"}</definedName>
    <definedName name="asd_1_5" localSheetId="10" hidden="1">{"key inputs",#N/A,FALSE,"Key Inputs";"key outputs",#N/A,FALSE,"Outputs";"Other inputs",#N/A,FALSE,"Other Inputs";"cashflow",#N/A,FALSE,"Statemnts"}</definedName>
    <definedName name="asd_1_5" localSheetId="11" hidden="1">{"key inputs",#N/A,FALSE,"Key Inputs";"key outputs",#N/A,FALSE,"Outputs";"Other inputs",#N/A,FALSE,"Other Inputs";"cashflow",#N/A,FALSE,"Statemnts"}</definedName>
    <definedName name="asd_1_5" localSheetId="0" hidden="1">{"key inputs",#N/A,FALSE,"Key Inputs";"key outputs",#N/A,FALSE,"Outputs";"Other inputs",#N/A,FALSE,"Other Inputs";"cashflow",#N/A,FALSE,"Statemnts"}</definedName>
    <definedName name="asd_1_5" hidden="1">{"key inputs",#N/A,FALSE,"Key Inputs";"key outputs",#N/A,FALSE,"Outputs";"Other inputs",#N/A,FALSE,"Other Inputs";"cashflow",#N/A,FALSE,"Statemnts"}</definedName>
    <definedName name="asd_2" localSheetId="8" hidden="1">{"key inputs",#N/A,FALSE,"Key Inputs";"key outputs",#N/A,FALSE,"Outputs";"Other inputs",#N/A,FALSE,"Other Inputs";"cashflow",#N/A,FALSE,"Statemnts"}</definedName>
    <definedName name="asd_2" localSheetId="3" hidden="1">{"key inputs",#N/A,FALSE,"Key Inputs";"key outputs",#N/A,FALSE,"Outputs";"Other inputs",#N/A,FALSE,"Other Inputs";"cashflow",#N/A,FALSE,"Statemnts"}</definedName>
    <definedName name="asd_2" localSheetId="9" hidden="1">{"key inputs",#N/A,FALSE,"Key Inputs";"key outputs",#N/A,FALSE,"Outputs";"Other inputs",#N/A,FALSE,"Other Inputs";"cashflow",#N/A,FALSE,"Statemnts"}</definedName>
    <definedName name="asd_2" localSheetId="10" hidden="1">{"key inputs",#N/A,FALSE,"Key Inputs";"key outputs",#N/A,FALSE,"Outputs";"Other inputs",#N/A,FALSE,"Other Inputs";"cashflow",#N/A,FALSE,"Statemnts"}</definedName>
    <definedName name="asd_2" localSheetId="11" hidden="1">{"key inputs",#N/A,FALSE,"Key Inputs";"key outputs",#N/A,FALSE,"Outputs";"Other inputs",#N/A,FALSE,"Other Inputs";"cashflow",#N/A,FALSE,"Statemnts"}</definedName>
    <definedName name="asd_2" localSheetId="0" hidden="1">{"key inputs",#N/A,FALSE,"Key Inputs";"key outputs",#N/A,FALSE,"Outputs";"Other inputs",#N/A,FALSE,"Other Inputs";"cashflow",#N/A,FALSE,"Statemnts"}</definedName>
    <definedName name="asd_2" hidden="1">{"key inputs",#N/A,FALSE,"Key Inputs";"key outputs",#N/A,FALSE,"Outputs";"Other inputs",#N/A,FALSE,"Other Inputs";"cashflow",#N/A,FALSE,"Statemnts"}</definedName>
    <definedName name="asd_2_1" localSheetId="8" hidden="1">{"key inputs",#N/A,FALSE,"Key Inputs";"key outputs",#N/A,FALSE,"Outputs";"Other inputs",#N/A,FALSE,"Other Inputs";"cashflow",#N/A,FALSE,"Statemnts"}</definedName>
    <definedName name="asd_2_1" localSheetId="3" hidden="1">{"key inputs",#N/A,FALSE,"Key Inputs";"key outputs",#N/A,FALSE,"Outputs";"Other inputs",#N/A,FALSE,"Other Inputs";"cashflow",#N/A,FALSE,"Statemnts"}</definedName>
    <definedName name="asd_2_1" localSheetId="9" hidden="1">{"key inputs",#N/A,FALSE,"Key Inputs";"key outputs",#N/A,FALSE,"Outputs";"Other inputs",#N/A,FALSE,"Other Inputs";"cashflow",#N/A,FALSE,"Statemnts"}</definedName>
    <definedName name="asd_2_1" localSheetId="10" hidden="1">{"key inputs",#N/A,FALSE,"Key Inputs";"key outputs",#N/A,FALSE,"Outputs";"Other inputs",#N/A,FALSE,"Other Inputs";"cashflow",#N/A,FALSE,"Statemnts"}</definedName>
    <definedName name="asd_2_1" localSheetId="11" hidden="1">{"key inputs",#N/A,FALSE,"Key Inputs";"key outputs",#N/A,FALSE,"Outputs";"Other inputs",#N/A,FALSE,"Other Inputs";"cashflow",#N/A,FALSE,"Statemnts"}</definedName>
    <definedName name="asd_2_1" localSheetId="0" hidden="1">{"key inputs",#N/A,FALSE,"Key Inputs";"key outputs",#N/A,FALSE,"Outputs";"Other inputs",#N/A,FALSE,"Other Inputs";"cashflow",#N/A,FALSE,"Statemnts"}</definedName>
    <definedName name="asd_2_1" hidden="1">{"key inputs",#N/A,FALSE,"Key Inputs";"key outputs",#N/A,FALSE,"Outputs";"Other inputs",#N/A,FALSE,"Other Inputs";"cashflow",#N/A,FALSE,"Statemnts"}</definedName>
    <definedName name="asd_2_2" localSheetId="8" hidden="1">{"key inputs",#N/A,FALSE,"Key Inputs";"key outputs",#N/A,FALSE,"Outputs";"Other inputs",#N/A,FALSE,"Other Inputs";"cashflow",#N/A,FALSE,"Statemnts"}</definedName>
    <definedName name="asd_2_2" localSheetId="3" hidden="1">{"key inputs",#N/A,FALSE,"Key Inputs";"key outputs",#N/A,FALSE,"Outputs";"Other inputs",#N/A,FALSE,"Other Inputs";"cashflow",#N/A,FALSE,"Statemnts"}</definedName>
    <definedName name="asd_2_2" localSheetId="9" hidden="1">{"key inputs",#N/A,FALSE,"Key Inputs";"key outputs",#N/A,FALSE,"Outputs";"Other inputs",#N/A,FALSE,"Other Inputs";"cashflow",#N/A,FALSE,"Statemnts"}</definedName>
    <definedName name="asd_2_2" localSheetId="10" hidden="1">{"key inputs",#N/A,FALSE,"Key Inputs";"key outputs",#N/A,FALSE,"Outputs";"Other inputs",#N/A,FALSE,"Other Inputs";"cashflow",#N/A,FALSE,"Statemnts"}</definedName>
    <definedName name="asd_2_2" localSheetId="11" hidden="1">{"key inputs",#N/A,FALSE,"Key Inputs";"key outputs",#N/A,FALSE,"Outputs";"Other inputs",#N/A,FALSE,"Other Inputs";"cashflow",#N/A,FALSE,"Statemnts"}</definedName>
    <definedName name="asd_2_2" localSheetId="0" hidden="1">{"key inputs",#N/A,FALSE,"Key Inputs";"key outputs",#N/A,FALSE,"Outputs";"Other inputs",#N/A,FALSE,"Other Inputs";"cashflow",#N/A,FALSE,"Statemnts"}</definedName>
    <definedName name="asd_2_2" hidden="1">{"key inputs",#N/A,FALSE,"Key Inputs";"key outputs",#N/A,FALSE,"Outputs";"Other inputs",#N/A,FALSE,"Other Inputs";"cashflow",#N/A,FALSE,"Statemnts"}</definedName>
    <definedName name="asd_2_3" localSheetId="8" hidden="1">{"key inputs",#N/A,FALSE,"Key Inputs";"key outputs",#N/A,FALSE,"Outputs";"Other inputs",#N/A,FALSE,"Other Inputs";"cashflow",#N/A,FALSE,"Statemnts"}</definedName>
    <definedName name="asd_2_3" localSheetId="3" hidden="1">{"key inputs",#N/A,FALSE,"Key Inputs";"key outputs",#N/A,FALSE,"Outputs";"Other inputs",#N/A,FALSE,"Other Inputs";"cashflow",#N/A,FALSE,"Statemnts"}</definedName>
    <definedName name="asd_2_3" localSheetId="9" hidden="1">{"key inputs",#N/A,FALSE,"Key Inputs";"key outputs",#N/A,FALSE,"Outputs";"Other inputs",#N/A,FALSE,"Other Inputs";"cashflow",#N/A,FALSE,"Statemnts"}</definedName>
    <definedName name="asd_2_3" localSheetId="10" hidden="1">{"key inputs",#N/A,FALSE,"Key Inputs";"key outputs",#N/A,FALSE,"Outputs";"Other inputs",#N/A,FALSE,"Other Inputs";"cashflow",#N/A,FALSE,"Statemnts"}</definedName>
    <definedName name="asd_2_3" localSheetId="11" hidden="1">{"key inputs",#N/A,FALSE,"Key Inputs";"key outputs",#N/A,FALSE,"Outputs";"Other inputs",#N/A,FALSE,"Other Inputs";"cashflow",#N/A,FALSE,"Statemnts"}</definedName>
    <definedName name="asd_2_3" localSheetId="0" hidden="1">{"key inputs",#N/A,FALSE,"Key Inputs";"key outputs",#N/A,FALSE,"Outputs";"Other inputs",#N/A,FALSE,"Other Inputs";"cashflow",#N/A,FALSE,"Statemnts"}</definedName>
    <definedName name="asd_2_3" hidden="1">{"key inputs",#N/A,FALSE,"Key Inputs";"key outputs",#N/A,FALSE,"Outputs";"Other inputs",#N/A,FALSE,"Other Inputs";"cashflow",#N/A,FALSE,"Statemnts"}</definedName>
    <definedName name="asd_2_4" localSheetId="8" hidden="1">{"key inputs",#N/A,FALSE,"Key Inputs";"key outputs",#N/A,FALSE,"Outputs";"Other inputs",#N/A,FALSE,"Other Inputs";"cashflow",#N/A,FALSE,"Statemnts"}</definedName>
    <definedName name="asd_2_4" localSheetId="3" hidden="1">{"key inputs",#N/A,FALSE,"Key Inputs";"key outputs",#N/A,FALSE,"Outputs";"Other inputs",#N/A,FALSE,"Other Inputs";"cashflow",#N/A,FALSE,"Statemnts"}</definedName>
    <definedName name="asd_2_4" localSheetId="9" hidden="1">{"key inputs",#N/A,FALSE,"Key Inputs";"key outputs",#N/A,FALSE,"Outputs";"Other inputs",#N/A,FALSE,"Other Inputs";"cashflow",#N/A,FALSE,"Statemnts"}</definedName>
    <definedName name="asd_2_4" localSheetId="10" hidden="1">{"key inputs",#N/A,FALSE,"Key Inputs";"key outputs",#N/A,FALSE,"Outputs";"Other inputs",#N/A,FALSE,"Other Inputs";"cashflow",#N/A,FALSE,"Statemnts"}</definedName>
    <definedName name="asd_2_4" localSheetId="11" hidden="1">{"key inputs",#N/A,FALSE,"Key Inputs";"key outputs",#N/A,FALSE,"Outputs";"Other inputs",#N/A,FALSE,"Other Inputs";"cashflow",#N/A,FALSE,"Statemnts"}</definedName>
    <definedName name="asd_2_4" localSheetId="0" hidden="1">{"key inputs",#N/A,FALSE,"Key Inputs";"key outputs",#N/A,FALSE,"Outputs";"Other inputs",#N/A,FALSE,"Other Inputs";"cashflow",#N/A,FALSE,"Statemnts"}</definedName>
    <definedName name="asd_2_4" hidden="1">{"key inputs",#N/A,FALSE,"Key Inputs";"key outputs",#N/A,FALSE,"Outputs";"Other inputs",#N/A,FALSE,"Other Inputs";"cashflow",#N/A,FALSE,"Statemnts"}</definedName>
    <definedName name="asd_2_5" localSheetId="8" hidden="1">{"key inputs",#N/A,FALSE,"Key Inputs";"key outputs",#N/A,FALSE,"Outputs";"Other inputs",#N/A,FALSE,"Other Inputs";"cashflow",#N/A,FALSE,"Statemnts"}</definedName>
    <definedName name="asd_2_5" localSheetId="3" hidden="1">{"key inputs",#N/A,FALSE,"Key Inputs";"key outputs",#N/A,FALSE,"Outputs";"Other inputs",#N/A,FALSE,"Other Inputs";"cashflow",#N/A,FALSE,"Statemnts"}</definedName>
    <definedName name="asd_2_5" localSheetId="9" hidden="1">{"key inputs",#N/A,FALSE,"Key Inputs";"key outputs",#N/A,FALSE,"Outputs";"Other inputs",#N/A,FALSE,"Other Inputs";"cashflow",#N/A,FALSE,"Statemnts"}</definedName>
    <definedName name="asd_2_5" localSheetId="10" hidden="1">{"key inputs",#N/A,FALSE,"Key Inputs";"key outputs",#N/A,FALSE,"Outputs";"Other inputs",#N/A,FALSE,"Other Inputs";"cashflow",#N/A,FALSE,"Statemnts"}</definedName>
    <definedName name="asd_2_5" localSheetId="11" hidden="1">{"key inputs",#N/A,FALSE,"Key Inputs";"key outputs",#N/A,FALSE,"Outputs";"Other inputs",#N/A,FALSE,"Other Inputs";"cashflow",#N/A,FALSE,"Statemnts"}</definedName>
    <definedName name="asd_2_5" localSheetId="0" hidden="1">{"key inputs",#N/A,FALSE,"Key Inputs";"key outputs",#N/A,FALSE,"Outputs";"Other inputs",#N/A,FALSE,"Other Inputs";"cashflow",#N/A,FALSE,"Statemnts"}</definedName>
    <definedName name="asd_2_5" hidden="1">{"key inputs",#N/A,FALSE,"Key Inputs";"key outputs",#N/A,FALSE,"Outputs";"Other inputs",#N/A,FALSE,"Other Inputs";"cashflow",#N/A,FALSE,"Statemnts"}</definedName>
    <definedName name="asd_3" localSheetId="8" hidden="1">{"key inputs",#N/A,FALSE,"Key Inputs";"key outputs",#N/A,FALSE,"Outputs";"Other inputs",#N/A,FALSE,"Other Inputs";"cashflow",#N/A,FALSE,"Statemnts"}</definedName>
    <definedName name="asd_3" localSheetId="3" hidden="1">{"key inputs",#N/A,FALSE,"Key Inputs";"key outputs",#N/A,FALSE,"Outputs";"Other inputs",#N/A,FALSE,"Other Inputs";"cashflow",#N/A,FALSE,"Statemnts"}</definedName>
    <definedName name="asd_3" localSheetId="9" hidden="1">{"key inputs",#N/A,FALSE,"Key Inputs";"key outputs",#N/A,FALSE,"Outputs";"Other inputs",#N/A,FALSE,"Other Inputs";"cashflow",#N/A,FALSE,"Statemnts"}</definedName>
    <definedName name="asd_3" localSheetId="10" hidden="1">{"key inputs",#N/A,FALSE,"Key Inputs";"key outputs",#N/A,FALSE,"Outputs";"Other inputs",#N/A,FALSE,"Other Inputs";"cashflow",#N/A,FALSE,"Statemnts"}</definedName>
    <definedName name="asd_3" localSheetId="11" hidden="1">{"key inputs",#N/A,FALSE,"Key Inputs";"key outputs",#N/A,FALSE,"Outputs";"Other inputs",#N/A,FALSE,"Other Inputs";"cashflow",#N/A,FALSE,"Statemnts"}</definedName>
    <definedName name="asd_3" localSheetId="0" hidden="1">{"key inputs",#N/A,FALSE,"Key Inputs";"key outputs",#N/A,FALSE,"Outputs";"Other inputs",#N/A,FALSE,"Other Inputs";"cashflow",#N/A,FALSE,"Statemnts"}</definedName>
    <definedName name="asd_3" hidden="1">{"key inputs",#N/A,FALSE,"Key Inputs";"key outputs",#N/A,FALSE,"Outputs";"Other inputs",#N/A,FALSE,"Other Inputs";"cashflow",#N/A,FALSE,"Statemnts"}</definedName>
    <definedName name="asd_3_1" localSheetId="8" hidden="1">{"key inputs",#N/A,FALSE,"Key Inputs";"key outputs",#N/A,FALSE,"Outputs";"Other inputs",#N/A,FALSE,"Other Inputs";"cashflow",#N/A,FALSE,"Statemnts"}</definedName>
    <definedName name="asd_3_1" localSheetId="3" hidden="1">{"key inputs",#N/A,FALSE,"Key Inputs";"key outputs",#N/A,FALSE,"Outputs";"Other inputs",#N/A,FALSE,"Other Inputs";"cashflow",#N/A,FALSE,"Statemnts"}</definedName>
    <definedName name="asd_3_1" localSheetId="9" hidden="1">{"key inputs",#N/A,FALSE,"Key Inputs";"key outputs",#N/A,FALSE,"Outputs";"Other inputs",#N/A,FALSE,"Other Inputs";"cashflow",#N/A,FALSE,"Statemnts"}</definedName>
    <definedName name="asd_3_1" localSheetId="10" hidden="1">{"key inputs",#N/A,FALSE,"Key Inputs";"key outputs",#N/A,FALSE,"Outputs";"Other inputs",#N/A,FALSE,"Other Inputs";"cashflow",#N/A,FALSE,"Statemnts"}</definedName>
    <definedName name="asd_3_1" localSheetId="11" hidden="1">{"key inputs",#N/A,FALSE,"Key Inputs";"key outputs",#N/A,FALSE,"Outputs";"Other inputs",#N/A,FALSE,"Other Inputs";"cashflow",#N/A,FALSE,"Statemnts"}</definedName>
    <definedName name="asd_3_1" localSheetId="0" hidden="1">{"key inputs",#N/A,FALSE,"Key Inputs";"key outputs",#N/A,FALSE,"Outputs";"Other inputs",#N/A,FALSE,"Other Inputs";"cashflow",#N/A,FALSE,"Statemnts"}</definedName>
    <definedName name="asd_3_1" hidden="1">{"key inputs",#N/A,FALSE,"Key Inputs";"key outputs",#N/A,FALSE,"Outputs";"Other inputs",#N/A,FALSE,"Other Inputs";"cashflow",#N/A,FALSE,"Statemnts"}</definedName>
    <definedName name="asd_3_2" localSheetId="8" hidden="1">{"key inputs",#N/A,FALSE,"Key Inputs";"key outputs",#N/A,FALSE,"Outputs";"Other inputs",#N/A,FALSE,"Other Inputs";"cashflow",#N/A,FALSE,"Statemnts"}</definedName>
    <definedName name="asd_3_2" localSheetId="3" hidden="1">{"key inputs",#N/A,FALSE,"Key Inputs";"key outputs",#N/A,FALSE,"Outputs";"Other inputs",#N/A,FALSE,"Other Inputs";"cashflow",#N/A,FALSE,"Statemnts"}</definedName>
    <definedName name="asd_3_2" localSheetId="9" hidden="1">{"key inputs",#N/A,FALSE,"Key Inputs";"key outputs",#N/A,FALSE,"Outputs";"Other inputs",#N/A,FALSE,"Other Inputs";"cashflow",#N/A,FALSE,"Statemnts"}</definedName>
    <definedName name="asd_3_2" localSheetId="10" hidden="1">{"key inputs",#N/A,FALSE,"Key Inputs";"key outputs",#N/A,FALSE,"Outputs";"Other inputs",#N/A,FALSE,"Other Inputs";"cashflow",#N/A,FALSE,"Statemnts"}</definedName>
    <definedName name="asd_3_2" localSheetId="11" hidden="1">{"key inputs",#N/A,FALSE,"Key Inputs";"key outputs",#N/A,FALSE,"Outputs";"Other inputs",#N/A,FALSE,"Other Inputs";"cashflow",#N/A,FALSE,"Statemnts"}</definedName>
    <definedName name="asd_3_2" localSheetId="0" hidden="1">{"key inputs",#N/A,FALSE,"Key Inputs";"key outputs",#N/A,FALSE,"Outputs";"Other inputs",#N/A,FALSE,"Other Inputs";"cashflow",#N/A,FALSE,"Statemnts"}</definedName>
    <definedName name="asd_3_2" hidden="1">{"key inputs",#N/A,FALSE,"Key Inputs";"key outputs",#N/A,FALSE,"Outputs";"Other inputs",#N/A,FALSE,"Other Inputs";"cashflow",#N/A,FALSE,"Statemnts"}</definedName>
    <definedName name="asd_3_3" localSheetId="8" hidden="1">{"key inputs",#N/A,FALSE,"Key Inputs";"key outputs",#N/A,FALSE,"Outputs";"Other inputs",#N/A,FALSE,"Other Inputs";"cashflow",#N/A,FALSE,"Statemnts"}</definedName>
    <definedName name="asd_3_3" localSheetId="3" hidden="1">{"key inputs",#N/A,FALSE,"Key Inputs";"key outputs",#N/A,FALSE,"Outputs";"Other inputs",#N/A,FALSE,"Other Inputs";"cashflow",#N/A,FALSE,"Statemnts"}</definedName>
    <definedName name="asd_3_3" localSheetId="9" hidden="1">{"key inputs",#N/A,FALSE,"Key Inputs";"key outputs",#N/A,FALSE,"Outputs";"Other inputs",#N/A,FALSE,"Other Inputs";"cashflow",#N/A,FALSE,"Statemnts"}</definedName>
    <definedName name="asd_3_3" localSheetId="10" hidden="1">{"key inputs",#N/A,FALSE,"Key Inputs";"key outputs",#N/A,FALSE,"Outputs";"Other inputs",#N/A,FALSE,"Other Inputs";"cashflow",#N/A,FALSE,"Statemnts"}</definedName>
    <definedName name="asd_3_3" localSheetId="11" hidden="1">{"key inputs",#N/A,FALSE,"Key Inputs";"key outputs",#N/A,FALSE,"Outputs";"Other inputs",#N/A,FALSE,"Other Inputs";"cashflow",#N/A,FALSE,"Statemnts"}</definedName>
    <definedName name="asd_3_3" localSheetId="0" hidden="1">{"key inputs",#N/A,FALSE,"Key Inputs";"key outputs",#N/A,FALSE,"Outputs";"Other inputs",#N/A,FALSE,"Other Inputs";"cashflow",#N/A,FALSE,"Statemnts"}</definedName>
    <definedName name="asd_3_3" hidden="1">{"key inputs",#N/A,FALSE,"Key Inputs";"key outputs",#N/A,FALSE,"Outputs";"Other inputs",#N/A,FALSE,"Other Inputs";"cashflow",#N/A,FALSE,"Statemnts"}</definedName>
    <definedName name="asd_3_4" localSheetId="8" hidden="1">{"key inputs",#N/A,FALSE,"Key Inputs";"key outputs",#N/A,FALSE,"Outputs";"Other inputs",#N/A,FALSE,"Other Inputs";"cashflow",#N/A,FALSE,"Statemnts"}</definedName>
    <definedName name="asd_3_4" localSheetId="3" hidden="1">{"key inputs",#N/A,FALSE,"Key Inputs";"key outputs",#N/A,FALSE,"Outputs";"Other inputs",#N/A,FALSE,"Other Inputs";"cashflow",#N/A,FALSE,"Statemnts"}</definedName>
    <definedName name="asd_3_4" localSheetId="9" hidden="1">{"key inputs",#N/A,FALSE,"Key Inputs";"key outputs",#N/A,FALSE,"Outputs";"Other inputs",#N/A,FALSE,"Other Inputs";"cashflow",#N/A,FALSE,"Statemnts"}</definedName>
    <definedName name="asd_3_4" localSheetId="10" hidden="1">{"key inputs",#N/A,FALSE,"Key Inputs";"key outputs",#N/A,FALSE,"Outputs";"Other inputs",#N/A,FALSE,"Other Inputs";"cashflow",#N/A,FALSE,"Statemnts"}</definedName>
    <definedName name="asd_3_4" localSheetId="11" hidden="1">{"key inputs",#N/A,FALSE,"Key Inputs";"key outputs",#N/A,FALSE,"Outputs";"Other inputs",#N/A,FALSE,"Other Inputs";"cashflow",#N/A,FALSE,"Statemnts"}</definedName>
    <definedName name="asd_3_4" localSheetId="0" hidden="1">{"key inputs",#N/A,FALSE,"Key Inputs";"key outputs",#N/A,FALSE,"Outputs";"Other inputs",#N/A,FALSE,"Other Inputs";"cashflow",#N/A,FALSE,"Statemnts"}</definedName>
    <definedName name="asd_3_4" hidden="1">{"key inputs",#N/A,FALSE,"Key Inputs";"key outputs",#N/A,FALSE,"Outputs";"Other inputs",#N/A,FALSE,"Other Inputs";"cashflow",#N/A,FALSE,"Statemnts"}</definedName>
    <definedName name="asd_3_5" localSheetId="8" hidden="1">{"key inputs",#N/A,FALSE,"Key Inputs";"key outputs",#N/A,FALSE,"Outputs";"Other inputs",#N/A,FALSE,"Other Inputs";"cashflow",#N/A,FALSE,"Statemnts"}</definedName>
    <definedName name="asd_3_5" localSheetId="3" hidden="1">{"key inputs",#N/A,FALSE,"Key Inputs";"key outputs",#N/A,FALSE,"Outputs";"Other inputs",#N/A,FALSE,"Other Inputs";"cashflow",#N/A,FALSE,"Statemnts"}</definedName>
    <definedName name="asd_3_5" localSheetId="9" hidden="1">{"key inputs",#N/A,FALSE,"Key Inputs";"key outputs",#N/A,FALSE,"Outputs";"Other inputs",#N/A,FALSE,"Other Inputs";"cashflow",#N/A,FALSE,"Statemnts"}</definedName>
    <definedName name="asd_3_5" localSheetId="10" hidden="1">{"key inputs",#N/A,FALSE,"Key Inputs";"key outputs",#N/A,FALSE,"Outputs";"Other inputs",#N/A,FALSE,"Other Inputs";"cashflow",#N/A,FALSE,"Statemnts"}</definedName>
    <definedName name="asd_3_5" localSheetId="11" hidden="1">{"key inputs",#N/A,FALSE,"Key Inputs";"key outputs",#N/A,FALSE,"Outputs";"Other inputs",#N/A,FALSE,"Other Inputs";"cashflow",#N/A,FALSE,"Statemnts"}</definedName>
    <definedName name="asd_3_5" localSheetId="0" hidden="1">{"key inputs",#N/A,FALSE,"Key Inputs";"key outputs",#N/A,FALSE,"Outputs";"Other inputs",#N/A,FALSE,"Other Inputs";"cashflow",#N/A,FALSE,"Statemnts"}</definedName>
    <definedName name="asd_3_5" hidden="1">{"key inputs",#N/A,FALSE,"Key Inputs";"key outputs",#N/A,FALSE,"Outputs";"Other inputs",#N/A,FALSE,"Other Inputs";"cashflow",#N/A,FALSE,"Statemnts"}</definedName>
    <definedName name="asd_4" localSheetId="8" hidden="1">{"key inputs",#N/A,FALSE,"Key Inputs";"key outputs",#N/A,FALSE,"Outputs";"Other inputs",#N/A,FALSE,"Other Inputs";"cashflow",#N/A,FALSE,"Statemnts"}</definedName>
    <definedName name="asd_4" localSheetId="3" hidden="1">{"key inputs",#N/A,FALSE,"Key Inputs";"key outputs",#N/A,FALSE,"Outputs";"Other inputs",#N/A,FALSE,"Other Inputs";"cashflow",#N/A,FALSE,"Statemnts"}</definedName>
    <definedName name="asd_4" localSheetId="9" hidden="1">{"key inputs",#N/A,FALSE,"Key Inputs";"key outputs",#N/A,FALSE,"Outputs";"Other inputs",#N/A,FALSE,"Other Inputs";"cashflow",#N/A,FALSE,"Statemnts"}</definedName>
    <definedName name="asd_4" localSheetId="10" hidden="1">{"key inputs",#N/A,FALSE,"Key Inputs";"key outputs",#N/A,FALSE,"Outputs";"Other inputs",#N/A,FALSE,"Other Inputs";"cashflow",#N/A,FALSE,"Statemnts"}</definedName>
    <definedName name="asd_4" localSheetId="11" hidden="1">{"key inputs",#N/A,FALSE,"Key Inputs";"key outputs",#N/A,FALSE,"Outputs";"Other inputs",#N/A,FALSE,"Other Inputs";"cashflow",#N/A,FALSE,"Statemnts"}</definedName>
    <definedName name="asd_4" localSheetId="0" hidden="1">{"key inputs",#N/A,FALSE,"Key Inputs";"key outputs",#N/A,FALSE,"Outputs";"Other inputs",#N/A,FALSE,"Other Inputs";"cashflow",#N/A,FALSE,"Statemnts"}</definedName>
    <definedName name="asd_4" hidden="1">{"key inputs",#N/A,FALSE,"Key Inputs";"key outputs",#N/A,FALSE,"Outputs";"Other inputs",#N/A,FALSE,"Other Inputs";"cashflow",#N/A,FALSE,"Statemnts"}</definedName>
    <definedName name="asd_4_1" localSheetId="8" hidden="1">{"key inputs",#N/A,FALSE,"Key Inputs";"key outputs",#N/A,FALSE,"Outputs";"Other inputs",#N/A,FALSE,"Other Inputs";"cashflow",#N/A,FALSE,"Statemnts"}</definedName>
    <definedName name="asd_4_1" localSheetId="3" hidden="1">{"key inputs",#N/A,FALSE,"Key Inputs";"key outputs",#N/A,FALSE,"Outputs";"Other inputs",#N/A,FALSE,"Other Inputs";"cashflow",#N/A,FALSE,"Statemnts"}</definedName>
    <definedName name="asd_4_1" localSheetId="9" hidden="1">{"key inputs",#N/A,FALSE,"Key Inputs";"key outputs",#N/A,FALSE,"Outputs";"Other inputs",#N/A,FALSE,"Other Inputs";"cashflow",#N/A,FALSE,"Statemnts"}</definedName>
    <definedName name="asd_4_1" localSheetId="10" hidden="1">{"key inputs",#N/A,FALSE,"Key Inputs";"key outputs",#N/A,FALSE,"Outputs";"Other inputs",#N/A,FALSE,"Other Inputs";"cashflow",#N/A,FALSE,"Statemnts"}</definedName>
    <definedName name="asd_4_1" localSheetId="11" hidden="1">{"key inputs",#N/A,FALSE,"Key Inputs";"key outputs",#N/A,FALSE,"Outputs";"Other inputs",#N/A,FALSE,"Other Inputs";"cashflow",#N/A,FALSE,"Statemnts"}</definedName>
    <definedName name="asd_4_1" localSheetId="0" hidden="1">{"key inputs",#N/A,FALSE,"Key Inputs";"key outputs",#N/A,FALSE,"Outputs";"Other inputs",#N/A,FALSE,"Other Inputs";"cashflow",#N/A,FALSE,"Statemnts"}</definedName>
    <definedName name="asd_4_1" hidden="1">{"key inputs",#N/A,FALSE,"Key Inputs";"key outputs",#N/A,FALSE,"Outputs";"Other inputs",#N/A,FALSE,"Other Inputs";"cashflow",#N/A,FALSE,"Statemnts"}</definedName>
    <definedName name="asd_4_2" localSheetId="8" hidden="1">{"key inputs",#N/A,FALSE,"Key Inputs";"key outputs",#N/A,FALSE,"Outputs";"Other inputs",#N/A,FALSE,"Other Inputs";"cashflow",#N/A,FALSE,"Statemnts"}</definedName>
    <definedName name="asd_4_2" localSheetId="3" hidden="1">{"key inputs",#N/A,FALSE,"Key Inputs";"key outputs",#N/A,FALSE,"Outputs";"Other inputs",#N/A,FALSE,"Other Inputs";"cashflow",#N/A,FALSE,"Statemnts"}</definedName>
    <definedName name="asd_4_2" localSheetId="9" hidden="1">{"key inputs",#N/A,FALSE,"Key Inputs";"key outputs",#N/A,FALSE,"Outputs";"Other inputs",#N/A,FALSE,"Other Inputs";"cashflow",#N/A,FALSE,"Statemnts"}</definedName>
    <definedName name="asd_4_2" localSheetId="10" hidden="1">{"key inputs",#N/A,FALSE,"Key Inputs";"key outputs",#N/A,FALSE,"Outputs";"Other inputs",#N/A,FALSE,"Other Inputs";"cashflow",#N/A,FALSE,"Statemnts"}</definedName>
    <definedName name="asd_4_2" localSheetId="11" hidden="1">{"key inputs",#N/A,FALSE,"Key Inputs";"key outputs",#N/A,FALSE,"Outputs";"Other inputs",#N/A,FALSE,"Other Inputs";"cashflow",#N/A,FALSE,"Statemnts"}</definedName>
    <definedName name="asd_4_2" localSheetId="0" hidden="1">{"key inputs",#N/A,FALSE,"Key Inputs";"key outputs",#N/A,FALSE,"Outputs";"Other inputs",#N/A,FALSE,"Other Inputs";"cashflow",#N/A,FALSE,"Statemnts"}</definedName>
    <definedName name="asd_4_2" hidden="1">{"key inputs",#N/A,FALSE,"Key Inputs";"key outputs",#N/A,FALSE,"Outputs";"Other inputs",#N/A,FALSE,"Other Inputs";"cashflow",#N/A,FALSE,"Statemnts"}</definedName>
    <definedName name="asd_4_3" localSheetId="8" hidden="1">{"key inputs",#N/A,FALSE,"Key Inputs";"key outputs",#N/A,FALSE,"Outputs";"Other inputs",#N/A,FALSE,"Other Inputs";"cashflow",#N/A,FALSE,"Statemnts"}</definedName>
    <definedName name="asd_4_3" localSheetId="3" hidden="1">{"key inputs",#N/A,FALSE,"Key Inputs";"key outputs",#N/A,FALSE,"Outputs";"Other inputs",#N/A,FALSE,"Other Inputs";"cashflow",#N/A,FALSE,"Statemnts"}</definedName>
    <definedName name="asd_4_3" localSheetId="9" hidden="1">{"key inputs",#N/A,FALSE,"Key Inputs";"key outputs",#N/A,FALSE,"Outputs";"Other inputs",#N/A,FALSE,"Other Inputs";"cashflow",#N/A,FALSE,"Statemnts"}</definedName>
    <definedName name="asd_4_3" localSheetId="10" hidden="1">{"key inputs",#N/A,FALSE,"Key Inputs";"key outputs",#N/A,FALSE,"Outputs";"Other inputs",#N/A,FALSE,"Other Inputs";"cashflow",#N/A,FALSE,"Statemnts"}</definedName>
    <definedName name="asd_4_3" localSheetId="11" hidden="1">{"key inputs",#N/A,FALSE,"Key Inputs";"key outputs",#N/A,FALSE,"Outputs";"Other inputs",#N/A,FALSE,"Other Inputs";"cashflow",#N/A,FALSE,"Statemnts"}</definedName>
    <definedName name="asd_4_3" localSheetId="0" hidden="1">{"key inputs",#N/A,FALSE,"Key Inputs";"key outputs",#N/A,FALSE,"Outputs";"Other inputs",#N/A,FALSE,"Other Inputs";"cashflow",#N/A,FALSE,"Statemnts"}</definedName>
    <definedName name="asd_4_3" hidden="1">{"key inputs",#N/A,FALSE,"Key Inputs";"key outputs",#N/A,FALSE,"Outputs";"Other inputs",#N/A,FALSE,"Other Inputs";"cashflow",#N/A,FALSE,"Statemnts"}</definedName>
    <definedName name="asd_4_4" localSheetId="8" hidden="1">{"key inputs",#N/A,FALSE,"Key Inputs";"key outputs",#N/A,FALSE,"Outputs";"Other inputs",#N/A,FALSE,"Other Inputs";"cashflow",#N/A,FALSE,"Statemnts"}</definedName>
    <definedName name="asd_4_4" localSheetId="3" hidden="1">{"key inputs",#N/A,FALSE,"Key Inputs";"key outputs",#N/A,FALSE,"Outputs";"Other inputs",#N/A,FALSE,"Other Inputs";"cashflow",#N/A,FALSE,"Statemnts"}</definedName>
    <definedName name="asd_4_4" localSheetId="9" hidden="1">{"key inputs",#N/A,FALSE,"Key Inputs";"key outputs",#N/A,FALSE,"Outputs";"Other inputs",#N/A,FALSE,"Other Inputs";"cashflow",#N/A,FALSE,"Statemnts"}</definedName>
    <definedName name="asd_4_4" localSheetId="10" hidden="1">{"key inputs",#N/A,FALSE,"Key Inputs";"key outputs",#N/A,FALSE,"Outputs";"Other inputs",#N/A,FALSE,"Other Inputs";"cashflow",#N/A,FALSE,"Statemnts"}</definedName>
    <definedName name="asd_4_4" localSheetId="11" hidden="1">{"key inputs",#N/A,FALSE,"Key Inputs";"key outputs",#N/A,FALSE,"Outputs";"Other inputs",#N/A,FALSE,"Other Inputs";"cashflow",#N/A,FALSE,"Statemnts"}</definedName>
    <definedName name="asd_4_4" localSheetId="0" hidden="1">{"key inputs",#N/A,FALSE,"Key Inputs";"key outputs",#N/A,FALSE,"Outputs";"Other inputs",#N/A,FALSE,"Other Inputs";"cashflow",#N/A,FALSE,"Statemnts"}</definedName>
    <definedName name="asd_4_4" hidden="1">{"key inputs",#N/A,FALSE,"Key Inputs";"key outputs",#N/A,FALSE,"Outputs";"Other inputs",#N/A,FALSE,"Other Inputs";"cashflow",#N/A,FALSE,"Statemnts"}</definedName>
    <definedName name="asd_4_5" localSheetId="8" hidden="1">{"key inputs",#N/A,FALSE,"Key Inputs";"key outputs",#N/A,FALSE,"Outputs";"Other inputs",#N/A,FALSE,"Other Inputs";"cashflow",#N/A,FALSE,"Statemnts"}</definedName>
    <definedName name="asd_4_5" localSheetId="3" hidden="1">{"key inputs",#N/A,FALSE,"Key Inputs";"key outputs",#N/A,FALSE,"Outputs";"Other inputs",#N/A,FALSE,"Other Inputs";"cashflow",#N/A,FALSE,"Statemnts"}</definedName>
    <definedName name="asd_4_5" localSheetId="9" hidden="1">{"key inputs",#N/A,FALSE,"Key Inputs";"key outputs",#N/A,FALSE,"Outputs";"Other inputs",#N/A,FALSE,"Other Inputs";"cashflow",#N/A,FALSE,"Statemnts"}</definedName>
    <definedName name="asd_4_5" localSheetId="10" hidden="1">{"key inputs",#N/A,FALSE,"Key Inputs";"key outputs",#N/A,FALSE,"Outputs";"Other inputs",#N/A,FALSE,"Other Inputs";"cashflow",#N/A,FALSE,"Statemnts"}</definedName>
    <definedName name="asd_4_5" localSheetId="11" hidden="1">{"key inputs",#N/A,FALSE,"Key Inputs";"key outputs",#N/A,FALSE,"Outputs";"Other inputs",#N/A,FALSE,"Other Inputs";"cashflow",#N/A,FALSE,"Statemnts"}</definedName>
    <definedName name="asd_4_5" localSheetId="0" hidden="1">{"key inputs",#N/A,FALSE,"Key Inputs";"key outputs",#N/A,FALSE,"Outputs";"Other inputs",#N/A,FALSE,"Other Inputs";"cashflow",#N/A,FALSE,"Statemnts"}</definedName>
    <definedName name="asd_4_5" hidden="1">{"key inputs",#N/A,FALSE,"Key Inputs";"key outputs",#N/A,FALSE,"Outputs";"Other inputs",#N/A,FALSE,"Other Inputs";"cashflow",#N/A,FALSE,"Statemnts"}</definedName>
    <definedName name="asd_5" localSheetId="8" hidden="1">{"key inputs",#N/A,FALSE,"Key Inputs";"key outputs",#N/A,FALSE,"Outputs";"Other inputs",#N/A,FALSE,"Other Inputs";"cashflow",#N/A,FALSE,"Statemnts"}</definedName>
    <definedName name="asd_5" localSheetId="3" hidden="1">{"key inputs",#N/A,FALSE,"Key Inputs";"key outputs",#N/A,FALSE,"Outputs";"Other inputs",#N/A,FALSE,"Other Inputs";"cashflow",#N/A,FALSE,"Statemnts"}</definedName>
    <definedName name="asd_5" localSheetId="9" hidden="1">{"key inputs",#N/A,FALSE,"Key Inputs";"key outputs",#N/A,FALSE,"Outputs";"Other inputs",#N/A,FALSE,"Other Inputs";"cashflow",#N/A,FALSE,"Statemnts"}</definedName>
    <definedName name="asd_5" localSheetId="10" hidden="1">{"key inputs",#N/A,FALSE,"Key Inputs";"key outputs",#N/A,FALSE,"Outputs";"Other inputs",#N/A,FALSE,"Other Inputs";"cashflow",#N/A,FALSE,"Statemnts"}</definedName>
    <definedName name="asd_5" localSheetId="11" hidden="1">{"key inputs",#N/A,FALSE,"Key Inputs";"key outputs",#N/A,FALSE,"Outputs";"Other inputs",#N/A,FALSE,"Other Inputs";"cashflow",#N/A,FALSE,"Statemnts"}</definedName>
    <definedName name="asd_5" localSheetId="0" hidden="1">{"key inputs",#N/A,FALSE,"Key Inputs";"key outputs",#N/A,FALSE,"Outputs";"Other inputs",#N/A,FALSE,"Other Inputs";"cashflow",#N/A,FALSE,"Statemnts"}</definedName>
    <definedName name="asd_5" hidden="1">{"key inputs",#N/A,FALSE,"Key Inputs";"key outputs",#N/A,FALSE,"Outputs";"Other inputs",#N/A,FALSE,"Other Inputs";"cashflow",#N/A,FALSE,"Statemnts"}</definedName>
    <definedName name="asd_5_1" localSheetId="8" hidden="1">{"key inputs",#N/A,FALSE,"Key Inputs";"key outputs",#N/A,FALSE,"Outputs";"Other inputs",#N/A,FALSE,"Other Inputs";"cashflow",#N/A,FALSE,"Statemnts"}</definedName>
    <definedName name="asd_5_1" localSheetId="3" hidden="1">{"key inputs",#N/A,FALSE,"Key Inputs";"key outputs",#N/A,FALSE,"Outputs";"Other inputs",#N/A,FALSE,"Other Inputs";"cashflow",#N/A,FALSE,"Statemnts"}</definedName>
    <definedName name="asd_5_1" localSheetId="9" hidden="1">{"key inputs",#N/A,FALSE,"Key Inputs";"key outputs",#N/A,FALSE,"Outputs";"Other inputs",#N/A,FALSE,"Other Inputs";"cashflow",#N/A,FALSE,"Statemnts"}</definedName>
    <definedName name="asd_5_1" localSheetId="10" hidden="1">{"key inputs",#N/A,FALSE,"Key Inputs";"key outputs",#N/A,FALSE,"Outputs";"Other inputs",#N/A,FALSE,"Other Inputs";"cashflow",#N/A,FALSE,"Statemnts"}</definedName>
    <definedName name="asd_5_1" localSheetId="11" hidden="1">{"key inputs",#N/A,FALSE,"Key Inputs";"key outputs",#N/A,FALSE,"Outputs";"Other inputs",#N/A,FALSE,"Other Inputs";"cashflow",#N/A,FALSE,"Statemnts"}</definedName>
    <definedName name="asd_5_1" localSheetId="0" hidden="1">{"key inputs",#N/A,FALSE,"Key Inputs";"key outputs",#N/A,FALSE,"Outputs";"Other inputs",#N/A,FALSE,"Other Inputs";"cashflow",#N/A,FALSE,"Statemnts"}</definedName>
    <definedName name="asd_5_1" hidden="1">{"key inputs",#N/A,FALSE,"Key Inputs";"key outputs",#N/A,FALSE,"Outputs";"Other inputs",#N/A,FALSE,"Other Inputs";"cashflow",#N/A,FALSE,"Statemnts"}</definedName>
    <definedName name="asd_5_2" localSheetId="8" hidden="1">{"key inputs",#N/A,FALSE,"Key Inputs";"key outputs",#N/A,FALSE,"Outputs";"Other inputs",#N/A,FALSE,"Other Inputs";"cashflow",#N/A,FALSE,"Statemnts"}</definedName>
    <definedName name="asd_5_2" localSheetId="3" hidden="1">{"key inputs",#N/A,FALSE,"Key Inputs";"key outputs",#N/A,FALSE,"Outputs";"Other inputs",#N/A,FALSE,"Other Inputs";"cashflow",#N/A,FALSE,"Statemnts"}</definedName>
    <definedName name="asd_5_2" localSheetId="9" hidden="1">{"key inputs",#N/A,FALSE,"Key Inputs";"key outputs",#N/A,FALSE,"Outputs";"Other inputs",#N/A,FALSE,"Other Inputs";"cashflow",#N/A,FALSE,"Statemnts"}</definedName>
    <definedName name="asd_5_2" localSheetId="10" hidden="1">{"key inputs",#N/A,FALSE,"Key Inputs";"key outputs",#N/A,FALSE,"Outputs";"Other inputs",#N/A,FALSE,"Other Inputs";"cashflow",#N/A,FALSE,"Statemnts"}</definedName>
    <definedName name="asd_5_2" localSheetId="11" hidden="1">{"key inputs",#N/A,FALSE,"Key Inputs";"key outputs",#N/A,FALSE,"Outputs";"Other inputs",#N/A,FALSE,"Other Inputs";"cashflow",#N/A,FALSE,"Statemnts"}</definedName>
    <definedName name="asd_5_2" localSheetId="0" hidden="1">{"key inputs",#N/A,FALSE,"Key Inputs";"key outputs",#N/A,FALSE,"Outputs";"Other inputs",#N/A,FALSE,"Other Inputs";"cashflow",#N/A,FALSE,"Statemnts"}</definedName>
    <definedName name="asd_5_2" hidden="1">{"key inputs",#N/A,FALSE,"Key Inputs";"key outputs",#N/A,FALSE,"Outputs";"Other inputs",#N/A,FALSE,"Other Inputs";"cashflow",#N/A,FALSE,"Statemnts"}</definedName>
    <definedName name="asd_5_3" localSheetId="8" hidden="1">{"key inputs",#N/A,FALSE,"Key Inputs";"key outputs",#N/A,FALSE,"Outputs";"Other inputs",#N/A,FALSE,"Other Inputs";"cashflow",#N/A,FALSE,"Statemnts"}</definedName>
    <definedName name="asd_5_3" localSheetId="3" hidden="1">{"key inputs",#N/A,FALSE,"Key Inputs";"key outputs",#N/A,FALSE,"Outputs";"Other inputs",#N/A,FALSE,"Other Inputs";"cashflow",#N/A,FALSE,"Statemnts"}</definedName>
    <definedName name="asd_5_3" localSheetId="9" hidden="1">{"key inputs",#N/A,FALSE,"Key Inputs";"key outputs",#N/A,FALSE,"Outputs";"Other inputs",#N/A,FALSE,"Other Inputs";"cashflow",#N/A,FALSE,"Statemnts"}</definedName>
    <definedName name="asd_5_3" localSheetId="10" hidden="1">{"key inputs",#N/A,FALSE,"Key Inputs";"key outputs",#N/A,FALSE,"Outputs";"Other inputs",#N/A,FALSE,"Other Inputs";"cashflow",#N/A,FALSE,"Statemnts"}</definedName>
    <definedName name="asd_5_3" localSheetId="11" hidden="1">{"key inputs",#N/A,FALSE,"Key Inputs";"key outputs",#N/A,FALSE,"Outputs";"Other inputs",#N/A,FALSE,"Other Inputs";"cashflow",#N/A,FALSE,"Statemnts"}</definedName>
    <definedName name="asd_5_3" localSheetId="0" hidden="1">{"key inputs",#N/A,FALSE,"Key Inputs";"key outputs",#N/A,FALSE,"Outputs";"Other inputs",#N/A,FALSE,"Other Inputs";"cashflow",#N/A,FALSE,"Statemnts"}</definedName>
    <definedName name="asd_5_3" hidden="1">{"key inputs",#N/A,FALSE,"Key Inputs";"key outputs",#N/A,FALSE,"Outputs";"Other inputs",#N/A,FALSE,"Other Inputs";"cashflow",#N/A,FALSE,"Statemnts"}</definedName>
    <definedName name="asd_5_4" localSheetId="8" hidden="1">{"key inputs",#N/A,FALSE,"Key Inputs";"key outputs",#N/A,FALSE,"Outputs";"Other inputs",#N/A,FALSE,"Other Inputs";"cashflow",#N/A,FALSE,"Statemnts"}</definedName>
    <definedName name="asd_5_4" localSheetId="3" hidden="1">{"key inputs",#N/A,FALSE,"Key Inputs";"key outputs",#N/A,FALSE,"Outputs";"Other inputs",#N/A,FALSE,"Other Inputs";"cashflow",#N/A,FALSE,"Statemnts"}</definedName>
    <definedName name="asd_5_4" localSheetId="9" hidden="1">{"key inputs",#N/A,FALSE,"Key Inputs";"key outputs",#N/A,FALSE,"Outputs";"Other inputs",#N/A,FALSE,"Other Inputs";"cashflow",#N/A,FALSE,"Statemnts"}</definedName>
    <definedName name="asd_5_4" localSheetId="10" hidden="1">{"key inputs",#N/A,FALSE,"Key Inputs";"key outputs",#N/A,FALSE,"Outputs";"Other inputs",#N/A,FALSE,"Other Inputs";"cashflow",#N/A,FALSE,"Statemnts"}</definedName>
    <definedName name="asd_5_4" localSheetId="11" hidden="1">{"key inputs",#N/A,FALSE,"Key Inputs";"key outputs",#N/A,FALSE,"Outputs";"Other inputs",#N/A,FALSE,"Other Inputs";"cashflow",#N/A,FALSE,"Statemnts"}</definedName>
    <definedName name="asd_5_4" localSheetId="0" hidden="1">{"key inputs",#N/A,FALSE,"Key Inputs";"key outputs",#N/A,FALSE,"Outputs";"Other inputs",#N/A,FALSE,"Other Inputs";"cashflow",#N/A,FALSE,"Statemnts"}</definedName>
    <definedName name="asd_5_4" hidden="1">{"key inputs",#N/A,FALSE,"Key Inputs";"key outputs",#N/A,FALSE,"Outputs";"Other inputs",#N/A,FALSE,"Other Inputs";"cashflow",#N/A,FALSE,"Statemnts"}</definedName>
    <definedName name="asd_5_5" localSheetId="8" hidden="1">{"key inputs",#N/A,FALSE,"Key Inputs";"key outputs",#N/A,FALSE,"Outputs";"Other inputs",#N/A,FALSE,"Other Inputs";"cashflow",#N/A,FALSE,"Statemnts"}</definedName>
    <definedName name="asd_5_5" localSheetId="3" hidden="1">{"key inputs",#N/A,FALSE,"Key Inputs";"key outputs",#N/A,FALSE,"Outputs";"Other inputs",#N/A,FALSE,"Other Inputs";"cashflow",#N/A,FALSE,"Statemnts"}</definedName>
    <definedName name="asd_5_5" localSheetId="9" hidden="1">{"key inputs",#N/A,FALSE,"Key Inputs";"key outputs",#N/A,FALSE,"Outputs";"Other inputs",#N/A,FALSE,"Other Inputs";"cashflow",#N/A,FALSE,"Statemnts"}</definedName>
    <definedName name="asd_5_5" localSheetId="10" hidden="1">{"key inputs",#N/A,FALSE,"Key Inputs";"key outputs",#N/A,FALSE,"Outputs";"Other inputs",#N/A,FALSE,"Other Inputs";"cashflow",#N/A,FALSE,"Statemnts"}</definedName>
    <definedName name="asd_5_5" localSheetId="11" hidden="1">{"key inputs",#N/A,FALSE,"Key Inputs";"key outputs",#N/A,FALSE,"Outputs";"Other inputs",#N/A,FALSE,"Other Inputs";"cashflow",#N/A,FALSE,"Statemnts"}</definedName>
    <definedName name="asd_5_5" localSheetId="0" hidden="1">{"key inputs",#N/A,FALSE,"Key Inputs";"key outputs",#N/A,FALSE,"Outputs";"Other inputs",#N/A,FALSE,"Other Inputs";"cashflow",#N/A,FALSE,"Statemnts"}</definedName>
    <definedName name="asd_5_5" hidden="1">{"key inputs",#N/A,FALSE,"Key Inputs";"key outputs",#N/A,FALSE,"Outputs";"Other inputs",#N/A,FALSE,"Other Inputs";"cashflow",#N/A,FALSE,"Statemnts"}</definedName>
    <definedName name="asdadf" localSheetId="9" hidden="1">{"'PRODUCTIONCOST SHEET'!$B$3:$G$48"}</definedName>
    <definedName name="asdadf" localSheetId="10" hidden="1">{"'PRODUCTIONCOST SHEET'!$B$3:$G$48"}</definedName>
    <definedName name="asdadf" localSheetId="11" hidden="1">{"'PRODUCTIONCOST SHEET'!$B$3:$G$48"}</definedName>
    <definedName name="asdadf" hidden="1">{"'PRODUCTIONCOST SHEET'!$B$3:$G$48"}</definedName>
    <definedName name="asdadsad" localSheetId="9" hidden="1">{"whole",#N/A,FALSE,"6701";"whole",#N/A,FALSE,"6702";"whole",#N/A,FALSE,"7710";"whole",#N/A,FALSE,"7714";"whole",#N/A,FALSE,"7729";"whole",#N/A,FALSE,"7730";"whole",#N/A,FALSE,"7731";"whole",#N/A,FALSE,"7736";"whole",#N/A,FALSE,"7737";"whole",#N/A,FALSE,"7738";"whole",#N/A,FALSE,"7743";"Whole",#N/A,FALSE,"7740";"whole",#N/A,FALSE,"7744";"whole",#N/A,FALSE,"7745"}</definedName>
    <definedName name="asdadsad" localSheetId="10" hidden="1">{"whole",#N/A,FALSE,"6701";"whole",#N/A,FALSE,"6702";"whole",#N/A,FALSE,"7710";"whole",#N/A,FALSE,"7714";"whole",#N/A,FALSE,"7729";"whole",#N/A,FALSE,"7730";"whole",#N/A,FALSE,"7731";"whole",#N/A,FALSE,"7736";"whole",#N/A,FALSE,"7737";"whole",#N/A,FALSE,"7738";"whole",#N/A,FALSE,"7743";"Whole",#N/A,FALSE,"7740";"whole",#N/A,FALSE,"7744";"whole",#N/A,FALSE,"7745"}</definedName>
    <definedName name="asdadsad" localSheetId="11" hidden="1">{"whole",#N/A,FALSE,"6701";"whole",#N/A,FALSE,"6702";"whole",#N/A,FALSE,"7710";"whole",#N/A,FALSE,"7714";"whole",#N/A,FALSE,"7729";"whole",#N/A,FALSE,"7730";"whole",#N/A,FALSE,"7731";"whole",#N/A,FALSE,"7736";"whole",#N/A,FALSE,"7737";"whole",#N/A,FALSE,"7738";"whole",#N/A,FALSE,"7743";"Whole",#N/A,FALSE,"7740";"whole",#N/A,FALSE,"7744";"whole",#N/A,FALSE,"7745"}</definedName>
    <definedName name="asdadsad" hidden="1">{"whole",#N/A,FALSE,"6701";"whole",#N/A,FALSE,"6702";"whole",#N/A,FALSE,"7710";"whole",#N/A,FALSE,"7714";"whole",#N/A,FALSE,"7729";"whole",#N/A,FALSE,"7730";"whole",#N/A,FALSE,"7731";"whole",#N/A,FALSE,"7736";"whole",#N/A,FALSE,"7737";"whole",#N/A,FALSE,"7738";"whole",#N/A,FALSE,"7743";"Whole",#N/A,FALSE,"7740";"whole",#N/A,FALSE,"7744";"whole",#N/A,FALSE,"7745"}</definedName>
    <definedName name="asdasd" localSheetId="9">{"Client Name or Project Name"}</definedName>
    <definedName name="asdasd" localSheetId="10">{"Client Name or Project Name"}</definedName>
    <definedName name="asdasd" localSheetId="11">{"Client Name or Project Name"}</definedName>
    <definedName name="asdasd">{"Client Name or Project Name"}</definedName>
    <definedName name="asdasf">#REF!</definedName>
    <definedName name="asdasfa">#REF!</definedName>
    <definedName name="asdassd">#REF!</definedName>
    <definedName name="asdf" localSheetId="9"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sdf" localSheetId="10"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sdf" localSheetId="1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sdf"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sdfas"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aa" localSheetId="9" hidden="1">{"print 1.6",#N/A,FALSE,"Sheet1";"print 2.6",#N/A,FALSE,"Sheet1";"print 3.6",#N/A,FALSE,"Sheet1";"print 4.6",#N/A,FALSE,"Sheet1";"print 5.6",#N/A,FALSE,"Sheet1";"print 6.6",#N/A,FALSE,"Sheet1"}</definedName>
    <definedName name="asdfasaa" localSheetId="10" hidden="1">{"print 1.6",#N/A,FALSE,"Sheet1";"print 2.6",#N/A,FALSE,"Sheet1";"print 3.6",#N/A,FALSE,"Sheet1";"print 4.6",#N/A,FALSE,"Sheet1";"print 5.6",#N/A,FALSE,"Sheet1";"print 6.6",#N/A,FALSE,"Sheet1"}</definedName>
    <definedName name="asdfasaa" localSheetId="11" hidden="1">{"print 1.6",#N/A,FALSE,"Sheet1";"print 2.6",#N/A,FALSE,"Sheet1";"print 3.6",#N/A,FALSE,"Sheet1";"print 4.6",#N/A,FALSE,"Sheet1";"print 5.6",#N/A,FALSE,"Sheet1";"print 6.6",#N/A,FALSE,"Sheet1"}</definedName>
    <definedName name="asdfasaa" hidden="1">{"print 1.6",#N/A,FALSE,"Sheet1";"print 2.6",#N/A,FALSE,"Sheet1";"print 3.6",#N/A,FALSE,"Sheet1";"print 4.6",#N/A,FALSE,"Sheet1";"print 5.6",#N/A,FALSE,"Sheet1";"print 6.6",#N/A,FALSE,"Sheet1"}</definedName>
    <definedName name="asdfasdf"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df"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df"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dfasdf" localSheetId="9" hidden="1">{"comp1",#N/A,FALSE,"COMPS";"footnotes",#N/A,FALSE,"COMPS"}</definedName>
    <definedName name="asdfasdfasdf" localSheetId="10" hidden="1">{"comp1",#N/A,FALSE,"COMPS";"footnotes",#N/A,FALSE,"COMPS"}</definedName>
    <definedName name="asdfasdfasdf" localSheetId="11" hidden="1">{"comp1",#N/A,FALSE,"COMPS";"footnotes",#N/A,FALSE,"COMPS"}</definedName>
    <definedName name="asdfasdfasdf" hidden="1">{"comp1",#N/A,FALSE,"COMPS";"footnotes",#N/A,FALSE,"COMPS"}</definedName>
    <definedName name="asdfasdfsad" localSheetId="9" hidden="1">{#N/A,#N/A,FALSE,"output";#N/A,#N/A,FALSE,"contrib";#N/A,#N/A,FALSE,"profile";#N/A,#N/A,FALSE,"comps"}</definedName>
    <definedName name="asdfasdfsad" localSheetId="10" hidden="1">{#N/A,#N/A,FALSE,"output";#N/A,#N/A,FALSE,"contrib";#N/A,#N/A,FALSE,"profile";#N/A,#N/A,FALSE,"comps"}</definedName>
    <definedName name="asdfasdfsad" localSheetId="11" hidden="1">{#N/A,#N/A,FALSE,"output";#N/A,#N/A,FALSE,"contrib";#N/A,#N/A,FALSE,"profile";#N/A,#N/A,FALSE,"comps"}</definedName>
    <definedName name="asdfasdfsad" hidden="1">{#N/A,#N/A,FALSE,"output";#N/A,#N/A,FALSE,"contrib";#N/A,#N/A,FALSE,"profile";#N/A,#N/A,FALSE,"comps"}</definedName>
    <definedName name="asdfef" localSheetId="9" hidden="1">{"werbung",#N/A,FALSE,"GuV9900-0399";"betrieb",#N/A,FALSE,"GuV9900-0399";"personal",#N/A,FALSE,"GuV9900-0399";"tvg",#N/A,FALSE,"GuV9900-0399";"verwaltung",#N/A,FALSE,"GuV9900-0399"}</definedName>
    <definedName name="asdfef" localSheetId="10" hidden="1">{"werbung",#N/A,FALSE,"GuV9900-0399";"betrieb",#N/A,FALSE,"GuV9900-0399";"personal",#N/A,FALSE,"GuV9900-0399";"tvg",#N/A,FALSE,"GuV9900-0399";"verwaltung",#N/A,FALSE,"GuV9900-0399"}</definedName>
    <definedName name="asdfef" localSheetId="11" hidden="1">{"werbung",#N/A,FALSE,"GuV9900-0399";"betrieb",#N/A,FALSE,"GuV9900-0399";"personal",#N/A,FALSE,"GuV9900-0399";"tvg",#N/A,FALSE,"GuV9900-0399";"verwaltung",#N/A,FALSE,"GuV9900-0399"}</definedName>
    <definedName name="asdfef" hidden="1">{"werbung",#N/A,FALSE,"GuV9900-0399";"betrieb",#N/A,FALSE,"GuV9900-0399";"personal",#N/A,FALSE,"GuV9900-0399";"tvg",#N/A,FALSE,"GuV9900-0399";"verwaltung",#N/A,FALSE,"GuV9900-0399"}</definedName>
    <definedName name="asdfg" localSheetId="9" hidden="1">{"rtn",#N/A,FALSE,"RTN";"tables",#N/A,FALSE,"RTN";"cf",#N/A,FALSE,"CF";"stats",#N/A,FALSE,"Stats";"prop",#N/A,FALSE,"Prop"}</definedName>
    <definedName name="asdfg" localSheetId="10" hidden="1">{"rtn",#N/A,FALSE,"RTN";"tables",#N/A,FALSE,"RTN";"cf",#N/A,FALSE,"CF";"stats",#N/A,FALSE,"Stats";"prop",#N/A,FALSE,"Prop"}</definedName>
    <definedName name="asdfg" localSheetId="11" hidden="1">{"rtn",#N/A,FALSE,"RTN";"tables",#N/A,FALSE,"RTN";"cf",#N/A,FALSE,"CF";"stats",#N/A,FALSE,"Stats";"prop",#N/A,FALSE,"Prop"}</definedName>
    <definedName name="asdfg" hidden="1">{"rtn",#N/A,FALSE,"RTN";"tables",#N/A,FALSE,"RTN";"cf",#N/A,FALSE,"CF";"stats",#N/A,FALSE,"Stats";"prop",#N/A,FALSE,"Prop"}</definedName>
    <definedName name="asdfr" localSheetId="9" hidden="1">{#N/A,#N/A,FALSE,"Field Rates";#N/A,#N/A,FALSE,"Field Sum"}</definedName>
    <definedName name="asdfr" localSheetId="10" hidden="1">{#N/A,#N/A,FALSE,"Field Rates";#N/A,#N/A,FALSE,"Field Sum"}</definedName>
    <definedName name="asdfr" localSheetId="11" hidden="1">{#N/A,#N/A,FALSE,"Field Rates";#N/A,#N/A,FALSE,"Field Sum"}</definedName>
    <definedName name="asdfr" hidden="1">{#N/A,#N/A,FALSE,"Field Rates";#N/A,#N/A,FALSE,"Field Sum"}</definedName>
    <definedName name="asdfsadf" localSheetId="9" hidden="1">{#N/A,#N/A,FALSE,"Index";#N/A,#N/A,FALSE,"1.1";#N/A,#N/A,FALSE,"Scenario Summary"}</definedName>
    <definedName name="asdfsadf" localSheetId="10" hidden="1">{#N/A,#N/A,FALSE,"Index";#N/A,#N/A,FALSE,"1.1";#N/A,#N/A,FALSE,"Scenario Summary"}</definedName>
    <definedName name="asdfsadf" localSheetId="11" hidden="1">{#N/A,#N/A,FALSE,"Index";#N/A,#N/A,FALSE,"1.1";#N/A,#N/A,FALSE,"Scenario Summary"}</definedName>
    <definedName name="asdfsadf" hidden="1">{#N/A,#N/A,FALSE,"Index";#N/A,#N/A,FALSE,"1.1";#N/A,#N/A,FALSE,"Scenario Summary"}</definedName>
    <definedName name="asdfsadfsdaf" localSheetId="9" hidden="1">{#N/A,#N/A,FALSE,"Index";#N/A,#N/A,FALSE,"1.1";#N/A,#N/A,FALSE,"Scenario Summary"}</definedName>
    <definedName name="asdfsadfsdaf" localSheetId="10" hidden="1">{#N/A,#N/A,FALSE,"Index";#N/A,#N/A,FALSE,"1.1";#N/A,#N/A,FALSE,"Scenario Summary"}</definedName>
    <definedName name="asdfsadfsdaf" localSheetId="11" hidden="1">{#N/A,#N/A,FALSE,"Index";#N/A,#N/A,FALSE,"1.1";#N/A,#N/A,FALSE,"Scenario Summary"}</definedName>
    <definedName name="asdfsadfsdaf" hidden="1">{#N/A,#N/A,FALSE,"Index";#N/A,#N/A,FALSE,"1.1";#N/A,#N/A,FALSE,"Scenario Summary"}</definedName>
    <definedName name="asdfsdafdsafdsaf" localSheetId="9" hidden="1">{#N/A,#N/A,FALSE,"Index";#N/A,#N/A,FALSE,"1.1";#N/A,#N/A,FALSE,"Scenario Summary"}</definedName>
    <definedName name="asdfsdafdsafdsaf" localSheetId="10" hidden="1">{#N/A,#N/A,FALSE,"Index";#N/A,#N/A,FALSE,"1.1";#N/A,#N/A,FALSE,"Scenario Summary"}</definedName>
    <definedName name="asdfsdafdsafdsaf" localSheetId="11" hidden="1">{#N/A,#N/A,FALSE,"Index";#N/A,#N/A,FALSE,"1.1";#N/A,#N/A,FALSE,"Scenario Summary"}</definedName>
    <definedName name="asdfsdafdsafdsaf" hidden="1">{#N/A,#N/A,FALSE,"Index";#N/A,#N/A,FALSE,"1.1";#N/A,#N/A,FALSE,"Scenario Summary"}</definedName>
    <definedName name="asds" hidden="1">#REF!</definedName>
    <definedName name="asdssad" localSheetId="9" hidden="1">{"Section 1",#N/A,TRUE,"Summary";"Section 2",#N/A,TRUE,"Summary";"Section 3",#N/A,TRUE,"Summary";"Section 4",#N/A,TRUE,"Summary"}</definedName>
    <definedName name="asdssad" localSheetId="10" hidden="1">{"Section 1",#N/A,TRUE,"Summary";"Section 2",#N/A,TRUE,"Summary";"Section 3",#N/A,TRUE,"Summary";"Section 4",#N/A,TRUE,"Summary"}</definedName>
    <definedName name="asdssad" localSheetId="11" hidden="1">{"Section 1",#N/A,TRUE,"Summary";"Section 2",#N/A,TRUE,"Summary";"Section 3",#N/A,TRUE,"Summary";"Section 4",#N/A,TRUE,"Summary"}</definedName>
    <definedName name="asdssad" hidden="1">{"Section 1",#N/A,TRUE,"Summary";"Section 2",#N/A,TRUE,"Summary";"Section 3",#N/A,TRUE,"Summary";"Section 4",#N/A,TRUE,"Summary"}</definedName>
    <definedName name="ase" localSheetId="9"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ase"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ase" localSheetId="1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ase"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asfhafhashiafs" localSheetId="12">OFFSET([0]!ReportLevels3,0,-2)</definedName>
    <definedName name="asfhafhashiafs" localSheetId="9">OFFSET([0]!ReportLevels3,0,-2)</definedName>
    <definedName name="asfhafhashiafs" localSheetId="10">OFFSET([0]!ReportLevels3,0,-2)</definedName>
    <definedName name="asfhafhashiafs" localSheetId="7">OFFSET([0]!ReportLevels3,0,-2)</definedName>
    <definedName name="asfhafhashiafs" localSheetId="11">OFFSET([0]!ReportLevels3,0,-2)</definedName>
    <definedName name="asfhafhashiafs">OFFSET([0]!ReportLevels3,0,-2)</definedName>
    <definedName name="asl">#REF!</definedName>
    <definedName name="AsphalticBaseCourse">#REF!</definedName>
    <definedName name="ass" localSheetId="9" hidden="1">{"print 1.6",#N/A,FALSE,"Sheet1";"print 2.6",#N/A,FALSE,"Sheet1";"print 3.6",#N/A,FALSE,"Sheet1";"print 4.6",#N/A,FALSE,"Sheet1";"print 5.6",#N/A,FALSE,"Sheet1";"print 6.6",#N/A,FALSE,"Sheet1"}</definedName>
    <definedName name="ass" localSheetId="10" hidden="1">{"print 1.6",#N/A,FALSE,"Sheet1";"print 2.6",#N/A,FALSE,"Sheet1";"print 3.6",#N/A,FALSE,"Sheet1";"print 4.6",#N/A,FALSE,"Sheet1";"print 5.6",#N/A,FALSE,"Sheet1";"print 6.6",#N/A,FALSE,"Sheet1"}</definedName>
    <definedName name="ass" localSheetId="11" hidden="1">{"print 1.6",#N/A,FALSE,"Sheet1";"print 2.6",#N/A,FALSE,"Sheet1";"print 3.6",#N/A,FALSE,"Sheet1";"print 4.6",#N/A,FALSE,"Sheet1";"print 5.6",#N/A,FALSE,"Sheet1";"print 6.6",#N/A,FALSE,"Sheet1"}</definedName>
    <definedName name="ass" hidden="1">{"print 1.6",#N/A,FALSE,"Sheet1";"print 2.6",#N/A,FALSE,"Sheet1";"print 3.6",#N/A,FALSE,"Sheet1";"print 4.6",#N/A,FALSE,"Sheet1";"print 5.6",#N/A,FALSE,"Sheet1";"print 6.6",#N/A,FALSE,"Sheet1"}</definedName>
    <definedName name="assa">#REF!</definedName>
    <definedName name="assas" localSheetId="9"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assas" localSheetId="10"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assas" localSheetId="11"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assas"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ASSBACK">#REF!</definedName>
    <definedName name="Assembly.Name">#REF!</definedName>
    <definedName name="AssemblyType">#REF!</definedName>
    <definedName name="ASSERV">#REF!</definedName>
    <definedName name="ASSERVML">#REF!</definedName>
    <definedName name="Asset">#REF!</definedName>
    <definedName name="Asset_Steward">#REF!</definedName>
    <definedName name="AssetChangeCategory">#REF!</definedName>
    <definedName name="Assets">#REF!</definedName>
    <definedName name="AssetStatus">#REF!</definedName>
    <definedName name="AssetType">#REF!</definedName>
    <definedName name="AssMSS">#REF!</definedName>
    <definedName name="AssMWF">#REF!</definedName>
    <definedName name="AssOwner">OFFSET(#REF!,0,0,COUNTA(#REF!),1)</definedName>
    <definedName name="ASSRATE">#REF!</definedName>
    <definedName name="asss" localSheetId="9" hidden="1">{"rtn",#N/A,FALSE,"RTN";"tables",#N/A,FALSE,"RTN";"cf",#N/A,FALSE,"CF";"stats",#N/A,FALSE,"Stats";"prop",#N/A,FALSE,"Prop"}</definedName>
    <definedName name="asss" localSheetId="10" hidden="1">{"rtn",#N/A,FALSE,"RTN";"tables",#N/A,FALSE,"RTN";"cf",#N/A,FALSE,"CF";"stats",#N/A,FALSE,"Stats";"prop",#N/A,FALSE,"Prop"}</definedName>
    <definedName name="asss" localSheetId="11" hidden="1">{"rtn",#N/A,FALSE,"RTN";"tables",#N/A,FALSE,"RTN";"cf",#N/A,FALSE,"CF";"stats",#N/A,FALSE,"Stats";"prop",#N/A,FALSE,"Prop"}</definedName>
    <definedName name="asss" hidden="1">{"rtn",#N/A,FALSE,"RTN";"tables",#N/A,FALSE,"RTN";"cf",#N/A,FALSE,"CF";"stats",#N/A,FALSE,"Stats";"prop",#N/A,FALSE,"Prop"}</definedName>
    <definedName name="asssas" localSheetId="9" hidden="1">{"'PRODUCTIONCOST SHEET'!$B$3:$G$48"}</definedName>
    <definedName name="asssas" localSheetId="10" hidden="1">{"'PRODUCTIONCOST SHEET'!$B$3:$G$48"}</definedName>
    <definedName name="asssas" localSheetId="11" hidden="1">{"'PRODUCTIONCOST SHEET'!$B$3:$G$48"}</definedName>
    <definedName name="asssas" hidden="1">{"'PRODUCTIONCOST SHEET'!$B$3:$G$48"}</definedName>
    <definedName name="Assumptions" localSheetId="9" hidden="1">{#N/A,#N/A,TRUE,"Summary";#N/A,#N/A,TRUE,"ExitStrategy";"SalesAndConstruction",#N/A,TRUE,"cs";#N/A,#N/A,TRUE,"OperatingAssumptions";"PresentationRentRoll",#N/A,TRUE,"RentRoll"}</definedName>
    <definedName name="Assumptions" localSheetId="10" hidden="1">{#N/A,#N/A,TRUE,"Summary";#N/A,#N/A,TRUE,"ExitStrategy";"SalesAndConstruction",#N/A,TRUE,"cs";#N/A,#N/A,TRUE,"OperatingAssumptions";"PresentationRentRoll",#N/A,TRUE,"RentRoll"}</definedName>
    <definedName name="Assumptions" localSheetId="11" hidden="1">{#N/A,#N/A,TRUE,"Summary";#N/A,#N/A,TRUE,"ExitStrategy";"SalesAndConstruction",#N/A,TRUE,"cs";#N/A,#N/A,TRUE,"OperatingAssumptions";"PresentationRentRoll",#N/A,TRUE,"RentRoll"}</definedName>
    <definedName name="Assumptions" hidden="1">{#N/A,#N/A,TRUE,"Summary";#N/A,#N/A,TRUE,"ExitStrategy";"SalesAndConstruction",#N/A,TRUE,"cs";#N/A,#N/A,TRUE,"OperatingAssumptions";"PresentationRentRoll",#N/A,TRUE,"RentRoll"}</definedName>
    <definedName name="asVq" localSheetId="3">#REF!</definedName>
    <definedName name="asVq" localSheetId="0">#REF!</definedName>
    <definedName name="asVq">#REF!</definedName>
    <definedName name="at">#REF!</definedName>
    <definedName name="At_risk" localSheetId="8">#REF!</definedName>
    <definedName name="At_risk" localSheetId="3">#REF!</definedName>
    <definedName name="At_risk" localSheetId="9">#REF!</definedName>
    <definedName name="At_risk" localSheetId="10">#REF!</definedName>
    <definedName name="At_risk" localSheetId="11">#REF!</definedName>
    <definedName name="At_risk" localSheetId="0">#REF!</definedName>
    <definedName name="At_risk">[15]Assumptions!$B$1</definedName>
    <definedName name="atisrealcity_null_417469737265616c2043697479" hidden="1">#REF!</definedName>
    <definedName name="atrisk_total_net_rent_for_cashflow" localSheetId="8">#REF!</definedName>
    <definedName name="atrisk_total_net_rent_for_cashflow" localSheetId="3">#REF!</definedName>
    <definedName name="atrisk_total_net_rent_for_cashflow" localSheetId="9">#REF!</definedName>
    <definedName name="atrisk_total_net_rent_for_cashflow" localSheetId="10">#REF!</definedName>
    <definedName name="atrisk_total_net_rent_for_cashflow" localSheetId="11">#REF!</definedName>
    <definedName name="atrisk_total_net_rent_for_cashflow" localSheetId="0">#REF!</definedName>
    <definedName name="atrisk_total_net_rent_for_cashflow">'[15]@risk rents and incentives'!$W$25:$AL$26</definedName>
    <definedName name="AttributeSheet">#REF!</definedName>
    <definedName name="AttributeType">#REF!</definedName>
    <definedName name="AttributeUnit">#REF!</definedName>
    <definedName name="Author" localSheetId="3">#REF!</definedName>
    <definedName name="Author" localSheetId="0">#REF!</definedName>
    <definedName name="Author">#REF!</definedName>
    <definedName name="Available_Capacity__kW">#REF!</definedName>
    <definedName name="avdd" localSheetId="9" hidden="1">{#N/A,#N/A,FALSE,"Calc";#N/A,#N/A,FALSE,"Sensitivity";#N/A,#N/A,FALSE,"LT Earn.Dil.";#N/A,#N/A,FALSE,"Dil. AVP"}</definedName>
    <definedName name="avdd" localSheetId="10" hidden="1">{#N/A,#N/A,FALSE,"Calc";#N/A,#N/A,FALSE,"Sensitivity";#N/A,#N/A,FALSE,"LT Earn.Dil.";#N/A,#N/A,FALSE,"Dil. AVP"}</definedName>
    <definedName name="avdd" localSheetId="11" hidden="1">{#N/A,#N/A,FALSE,"Calc";#N/A,#N/A,FALSE,"Sensitivity";#N/A,#N/A,FALSE,"LT Earn.Dil.";#N/A,#N/A,FALSE,"Dil. AVP"}</definedName>
    <definedName name="avdd" hidden="1">{#N/A,#N/A,FALSE,"Calc";#N/A,#N/A,FALSE,"Sensitivity";#N/A,#N/A,FALSE,"LT Earn.Dil.";#N/A,#N/A,FALSE,"Dil. AVP"}</definedName>
    <definedName name="AVGtotal" localSheetId="0">#REF!</definedName>
    <definedName name="AVGtotal">#REF!</definedName>
    <definedName name="avp">#REF!</definedName>
    <definedName name="AW">#REF!</definedName>
    <definedName name="AwardTo">#REF!</definedName>
    <definedName name="azertbnnyikèikl_èikl" localSheetId="9" hidden="1">{#N/A,#N/A,FALSE,"Calc";#N/A,#N/A,FALSE,"Sensitivity";#N/A,#N/A,FALSE,"LT Earn.Dil.";#N/A,#N/A,FALSE,"Dil. AVP"}</definedName>
    <definedName name="azertbnnyikèikl_èikl" localSheetId="10" hidden="1">{#N/A,#N/A,FALSE,"Calc";#N/A,#N/A,FALSE,"Sensitivity";#N/A,#N/A,FALSE,"LT Earn.Dil.";#N/A,#N/A,FALSE,"Dil. AVP"}</definedName>
    <definedName name="azertbnnyikèikl_èikl" localSheetId="11" hidden="1">{#N/A,#N/A,FALSE,"Calc";#N/A,#N/A,FALSE,"Sensitivity";#N/A,#N/A,FALSE,"LT Earn.Dil.";#N/A,#N/A,FALSE,"Dil. AVP"}</definedName>
    <definedName name="azertbnnyikèikl_èikl" hidden="1">{#N/A,#N/A,FALSE,"Calc";#N/A,#N/A,FALSE,"Sensitivity";#N/A,#N/A,FALSE,"LT Earn.Dil.";#N/A,#N/A,FALSE,"Dil. AVP"}</definedName>
    <definedName name="AZTECH">#REF!</definedName>
    <definedName name="b" localSheetId="8" hidden="1">{#N/A,#N/A,TRUE,"Cover";#N/A,#N/A,TRUE,"Conts";#N/A,#N/A,TRUE,"VOS";#N/A,#N/A,TRUE,"Warrington";#N/A,#N/A,TRUE,"Widnes"}</definedName>
    <definedName name="b" localSheetId="3" hidden="1">{#N/A,#N/A,TRUE,"Cover";#N/A,#N/A,TRUE,"Conts";#N/A,#N/A,TRUE,"VOS";#N/A,#N/A,TRUE,"Warrington";#N/A,#N/A,TRUE,"Widnes"}</definedName>
    <definedName name="B" localSheetId="9">#REF!</definedName>
    <definedName name="B" localSheetId="10">#REF!</definedName>
    <definedName name="b" localSheetId="11" hidden="1">{#N/A,#N/A,TRUE,"Cover";#N/A,#N/A,TRUE,"Conts";#N/A,#N/A,TRUE,"VOS";#N/A,#N/A,TRUE,"Warrington";#N/A,#N/A,TRUE,"Widnes"}</definedName>
    <definedName name="b" localSheetId="0" hidden="1">{#N/A,#N/A,TRUE,"Cover";#N/A,#N/A,TRUE,"Conts";#N/A,#N/A,TRUE,"VOS";#N/A,#N/A,TRUE,"Warrington";#N/A,#N/A,TRUE,"Widnes"}</definedName>
    <definedName name="b" hidden="1">{#N/A,#N/A,TRUE,"Cover";#N/A,#N/A,TRUE,"Conts";#N/A,#N/A,TRUE,"VOS";#N/A,#N/A,TRUE,"Warrington";#N/A,#N/A,TRUE,"Widnes"}</definedName>
    <definedName name="B.Category_1">#REF!</definedName>
    <definedName name="B.Category_2">#REF!</definedName>
    <definedName name="B.Months">#REF!</definedName>
    <definedName name="BA">#REF!</definedName>
    <definedName name="Backfill">'[16]Unit Price'!$B$17</definedName>
    <definedName name="backflow">#REF!</definedName>
    <definedName name="BackUp">#REF!:#REF!</definedName>
    <definedName name="balance">#REF!</definedName>
    <definedName name="BALRATETABLE">#REF!</definedName>
    <definedName name="Baltimore">#REF!</definedName>
    <definedName name="BALUST" localSheetId="3">#REF!</definedName>
    <definedName name="BALUST" localSheetId="0">#REF!</definedName>
    <definedName name="BALUST">#REF!</definedName>
    <definedName name="bande">#REF!</definedName>
    <definedName name="BARNETT">#REF!</definedName>
    <definedName name="BARRETT_EQUIP.">#REF!</definedName>
    <definedName name="barry" localSheetId="9" hidden="1">{"UTILITIES",#N/A,FALSE,"GENERAL"}</definedName>
    <definedName name="barry" localSheetId="10" hidden="1">{"UTILITIES",#N/A,FALSE,"GENERAL"}</definedName>
    <definedName name="barry" localSheetId="11" hidden="1">{"UTILITIES",#N/A,FALSE,"GENERAL"}</definedName>
    <definedName name="barry" hidden="1">{"UTILITIES",#N/A,FALSE,"GENERAL"}</definedName>
    <definedName name="BARRY_BLOWER">#REF!</definedName>
    <definedName name="base">#REF!</definedName>
    <definedName name="Base_Slab">#REF!</definedName>
    <definedName name="BASE_Summary" localSheetId="3">#REF!</definedName>
    <definedName name="BASE_Summary" localSheetId="0">#REF!</definedName>
    <definedName name="BASE_Summary">#REF!</definedName>
    <definedName name="BASE_Summary1">#REF!</definedName>
    <definedName name="BASE_Summary2">#REF!</definedName>
    <definedName name="BaseDate">#REF!</definedName>
    <definedName name="BaseExc" localSheetId="8">#REF!</definedName>
    <definedName name="BaseExc" localSheetId="3">#REF!</definedName>
    <definedName name="BaseExc" localSheetId="9">#REF!</definedName>
    <definedName name="BaseExc" localSheetId="10">#REF!</definedName>
    <definedName name="BaseExc" localSheetId="11">#REF!</definedName>
    <definedName name="BaseExc" localSheetId="0">#REF!</definedName>
    <definedName name="BaseExc">'[17]1'!$G$77</definedName>
    <definedName name="basement">#REF!</definedName>
    <definedName name="BaseRetWalls" localSheetId="8">#REF!</definedName>
    <definedName name="BaseRetWalls" localSheetId="3">#REF!</definedName>
    <definedName name="BaseRetWalls" localSheetId="9">#REF!</definedName>
    <definedName name="BaseRetWalls" localSheetId="10">#REF!</definedName>
    <definedName name="BaseRetWalls" localSheetId="11">#REF!</definedName>
    <definedName name="BaseRetWalls" localSheetId="0">#REF!</definedName>
    <definedName name="BaseRetWalls">'[17]1'!$G$116</definedName>
    <definedName name="Bases">#REF!</definedName>
    <definedName name="BASIS" localSheetId="3">#REF!</definedName>
    <definedName name="BASIS" localSheetId="0">#REF!</definedName>
    <definedName name="BASIS">#REF!</definedName>
    <definedName name="BASIS1" localSheetId="0">#REF!</definedName>
    <definedName name="BASIS1">#REF!</definedName>
    <definedName name="basura" localSheetId="8" hidden="1">#REF!</definedName>
    <definedName name="basura" localSheetId="3" hidden="1">#REF!</definedName>
    <definedName name="basura" localSheetId="9" hidden="1">#REF!</definedName>
    <definedName name="basura" localSheetId="10" hidden="1">#REF!</definedName>
    <definedName name="basura" localSheetId="11" hidden="1">#REF!</definedName>
    <definedName name="basura" localSheetId="0" hidden="1">#REF!</definedName>
    <definedName name="basura" hidden="1">[18]Intro!$A$1</definedName>
    <definedName name="Bathroom_1" localSheetId="3">#REF!</definedName>
    <definedName name="Bathroom_1" localSheetId="0">#REF!</definedName>
    <definedName name="Bathroom_1">#REF!</definedName>
    <definedName name="Bathroom_2" localSheetId="0">#REF!</definedName>
    <definedName name="Bathroom_2">#REF!</definedName>
    <definedName name="Bathroom_3" localSheetId="0">#REF!</definedName>
    <definedName name="Bathroom_3">#REF!</definedName>
    <definedName name="Bathroom_4" localSheetId="0">#REF!</definedName>
    <definedName name="Bathroom_4">#REF!</definedName>
    <definedName name="battform_blkhd">#REF!</definedName>
    <definedName name="battform_wall">#REF!</definedName>
    <definedName name="BB">#REF!</definedName>
    <definedName name="bbb"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bbb"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BBB" localSheetId="0">#REF!</definedName>
    <definedName name="BBB">#REF!</definedName>
    <definedName name="bbbb"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bbbb"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bbbb" localSheetId="9" hidden="1">{#N/A,#N/A,FALSE,"PRJCTED QTRLY QTY's"}</definedName>
    <definedName name="bbbb" localSheetId="10" hidden="1">{#N/A,#N/A,FALSE,"PRJCTED QTRLY QTY's"}</definedName>
    <definedName name="bbbb"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bbbb"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bbbb"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bbbbb" localSheetId="9" hidden="1">{#N/A,#N/A,FALSE,"PRJCTED MNTHLY QTY's"}</definedName>
    <definedName name="bbbbb" localSheetId="10" hidden="1">{#N/A,#N/A,FALSE,"PRJCTED MNTHLY QTY's"}</definedName>
    <definedName name="bbbbb" localSheetId="11" hidden="1">{#N/A,#N/A,FALSE,"PRJCTED MNTHLY QTY's"}</definedName>
    <definedName name="bbbbb" hidden="1">{#N/A,#N/A,FALSE,"PRJCTED MNTHLY QTY's"}</definedName>
    <definedName name="bbbbbb"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bbbbbb"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bbbbbb"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bbbbbb"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bbbbbb"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bbbbbb"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bbbbbb"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bbbbbbbbbbbbbbbbbbbbbbbbbbbbbbbbb"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bbbbbbbbbbbbbbbbbbbbbbbbbbbbbbbbb"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bbbbbbbbbbbbbbbbbbbbbbbbbbbbbbbbb"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bbbbbbbbbbbbbbbbbbbbbbbbbbbbbbbbb"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bbbbbbbbbbbbbbbbbbbbbbbbbbbbbbbbb"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bbbbbbbbbbbbbbbbbbbbbbbbbbbbbbbbb"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bbbbbbbbbbbbbbbbbbbbbbbbbbbbbbbbb"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bbnnmj88"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bbnnmj88"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bbnnmj88"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bbnnmj88"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bbnnmj88"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bbnnmj88"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bbnnmj8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Beam_W_Slab">#REF!</definedName>
    <definedName name="Beam_WO_Slab">#REF!</definedName>
    <definedName name="BEDS">#REF!</definedName>
    <definedName name="Beg_Bal">#REF!</definedName>
    <definedName name="BEL">#REF!</definedName>
    <definedName name="BELL_GOSSETT">#REF!</definedName>
    <definedName name="Bereiche">#REF!</definedName>
    <definedName name="BERKO">#REF!</definedName>
    <definedName name="Bert" localSheetId="3">#REF!</definedName>
    <definedName name="Bert" localSheetId="0">#REF!</definedName>
    <definedName name="Bert">#REF!</definedName>
    <definedName name="Bespoke" localSheetId="8">#REF!</definedName>
    <definedName name="Bespoke" localSheetId="3">#REF!</definedName>
    <definedName name="Bespoke" localSheetId="9">#REF!</definedName>
    <definedName name="Bespoke" localSheetId="10">#REF!</definedName>
    <definedName name="Bespoke" localSheetId="11">#REF!</definedName>
    <definedName name="Bespoke" localSheetId="0">#REF!</definedName>
    <definedName name="Bespoke">[19]Macro1!$G$1</definedName>
    <definedName name="bf">#REF!</definedName>
    <definedName name="bfp">#REF!</definedName>
    <definedName name="BFRT_hsaocnryapfgkrbys17g" localSheetId="8" hidden="1">#REF!</definedName>
    <definedName name="BFRT_hsaocnryapfgkrbys17g" localSheetId="3" hidden="1">#REF!</definedName>
    <definedName name="BFRT_hsaocnryapfgkrbys17g" localSheetId="9" hidden="1">#N/A</definedName>
    <definedName name="BFRT_hsaocnryapfgkrbys17g" localSheetId="10" hidden="1">#N/A</definedName>
    <definedName name="BFRT_hsaocnryapfgkrbys17g" localSheetId="11" hidden="1">#REF!</definedName>
    <definedName name="BFRT_hsaocnryapfgkrbys17g" localSheetId="0" hidden="1">#REF!</definedName>
    <definedName name="BFRT_hsaocnryapfgkrbys17g" hidden="1">[20]Intro!$A$1</definedName>
    <definedName name="bg">#REF!</definedName>
    <definedName name="BG_Del">15</definedName>
    <definedName name="BG_Ins">4</definedName>
    <definedName name="BG_Mod">6</definedName>
    <definedName name="BGHHJ" localSheetId="9" hidden="1">{#N/A,#N/A,FALSE,"Calc";#N/A,#N/A,FALSE,"Sensitivity";#N/A,#N/A,FALSE,"LT Earn.Dil.";#N/A,#N/A,FALSE,"Dil. AVP"}</definedName>
    <definedName name="BGHHJ" localSheetId="10" hidden="1">{#N/A,#N/A,FALSE,"Calc";#N/A,#N/A,FALSE,"Sensitivity";#N/A,#N/A,FALSE,"LT Earn.Dil.";#N/A,#N/A,FALSE,"Dil. AVP"}</definedName>
    <definedName name="BGHHJ" localSheetId="11" hidden="1">{#N/A,#N/A,FALSE,"Calc";#N/A,#N/A,FALSE,"Sensitivity";#N/A,#N/A,FALSE,"LT Earn.Dil.";#N/A,#N/A,FALSE,"Dil. AVP"}</definedName>
    <definedName name="BGHHJ" hidden="1">{#N/A,#N/A,FALSE,"Calc";#N/A,#N/A,FALSE,"Sensitivity";#N/A,#N/A,FALSE,"LT Earn.Dil.";#N/A,#N/A,FALSE,"Dil. AVP"}</definedName>
    <definedName name="bh">#REF!</definedName>
    <definedName name="BID">#REF!</definedName>
    <definedName name="bid_expiration">#REF!</definedName>
    <definedName name="Bid_Received">#REF!</definedName>
    <definedName name="Bid1DOD">#REF!</definedName>
    <definedName name="Bid1Ext">#REF!</definedName>
    <definedName name="Bid1TAC">#REF!</definedName>
    <definedName name="Bid1UNIT">#REF!</definedName>
    <definedName name="Bid2DOD">#REF!</definedName>
    <definedName name="Bid2Ext">#REF!</definedName>
    <definedName name="Bid2TAC">#REF!</definedName>
    <definedName name="Bid2UNIT">#REF!</definedName>
    <definedName name="Bid3DOD">#REF!</definedName>
    <definedName name="Bid3Ext">#REF!</definedName>
    <definedName name="Bid3TAC">#REF!</definedName>
    <definedName name="Bid3Unit">#REF!</definedName>
    <definedName name="Bid4DOD">#REF!</definedName>
    <definedName name="Bid4Ext">#REF!</definedName>
    <definedName name="Bid4TAC">#REF!</definedName>
    <definedName name="Bid4Unit">#REF!</definedName>
    <definedName name="Bidder_1_formula">#REF!</definedName>
    <definedName name="Bidder_1_formula_range">#REF!</definedName>
    <definedName name="Bidder_2_formula">#REF!</definedName>
    <definedName name="Bidder_2_formula_range">#REF!</definedName>
    <definedName name="Bidder_3_formula">#REF!</definedName>
    <definedName name="Bidder_3_formula_range">#REF!</definedName>
    <definedName name="Bidder_4_formula">#REF!</definedName>
    <definedName name="Bidder_4_formula_range">#REF!</definedName>
    <definedName name="Bidder1">#REF!</definedName>
    <definedName name="Bidder10">#REF!</definedName>
    <definedName name="Bidder11">#REF!</definedName>
    <definedName name="Bidder12">#REF!</definedName>
    <definedName name="Bidder2">#REF!</definedName>
    <definedName name="Bidder3">#REF!</definedName>
    <definedName name="Bidder4">#REF!</definedName>
    <definedName name="Bidder5">#REF!</definedName>
    <definedName name="Bidder6">#REF!</definedName>
    <definedName name="Bidder7">#REF!</definedName>
    <definedName name="Bidder8">#REF!</definedName>
    <definedName name="Bidder9">#REF!</definedName>
    <definedName name="Bidlist">"List Box 6"</definedName>
    <definedName name="BidRange">#REF!</definedName>
    <definedName name="billname1">#REF!</definedName>
    <definedName name="billname2">#REF!</definedName>
    <definedName name="billname3">#REF!</definedName>
    <definedName name="BIN" localSheetId="3">#REF!</definedName>
    <definedName name="BIN" localSheetId="0">#REF!</definedName>
    <definedName name="BIN">#REF!</definedName>
    <definedName name="BINKS">#REF!</definedName>
    <definedName name="BirdControl" localSheetId="8">#REF!</definedName>
    <definedName name="BirdControl" localSheetId="3">#REF!</definedName>
    <definedName name="BirdControl" localSheetId="9">#REF!</definedName>
    <definedName name="BirdControl" localSheetId="10">#REF!</definedName>
    <definedName name="BirdControl" localSheetId="11">#REF!</definedName>
    <definedName name="BirdControl" localSheetId="0">#REF!</definedName>
    <definedName name="BirdControl">'[17]4'!$G$155</definedName>
    <definedName name="Bitumen" localSheetId="3">#REF!</definedName>
    <definedName name="Bitumen" localSheetId="0">#REF!</definedName>
    <definedName name="Bitumen">#REF!</definedName>
    <definedName name="bjkvcg" localSheetId="9" hidden="1">{#N/A,#N/A,FALSE,"A&amp;E";#N/A,#N/A,FALSE,"HighTop";#N/A,#N/A,FALSE,"JG";#N/A,#N/A,FALSE,"RI";#N/A,#N/A,FALSE,"woHT";#N/A,#N/A,FALSE,"woHT&amp;JG"}</definedName>
    <definedName name="bjkvcg" localSheetId="10" hidden="1">{#N/A,#N/A,FALSE,"A&amp;E";#N/A,#N/A,FALSE,"HighTop";#N/A,#N/A,FALSE,"JG";#N/A,#N/A,FALSE,"RI";#N/A,#N/A,FALSE,"woHT";#N/A,#N/A,FALSE,"woHT&amp;JG"}</definedName>
    <definedName name="bjkvcg" localSheetId="11" hidden="1">{#N/A,#N/A,FALSE,"A&amp;E";#N/A,#N/A,FALSE,"HighTop";#N/A,#N/A,FALSE,"JG";#N/A,#N/A,FALSE,"RI";#N/A,#N/A,FALSE,"woHT";#N/A,#N/A,FALSE,"woHT&amp;JG"}</definedName>
    <definedName name="bjkvcg" hidden="1">{#N/A,#N/A,FALSE,"A&amp;E";#N/A,#N/A,FALSE,"HighTop";#N/A,#N/A,FALSE,"JG";#N/A,#N/A,FALSE,"RI";#N/A,#N/A,FALSE,"woHT";#N/A,#N/A,FALSE,"woHT&amp;JG"}</definedName>
    <definedName name="bjlb" localSheetId="12" hidden="1">Main.SAPF4Help()</definedName>
    <definedName name="bjlb" localSheetId="9" hidden="1">Main.SAPF4Help()</definedName>
    <definedName name="bjlb" localSheetId="10" hidden="1">Main.SAPF4Help()</definedName>
    <definedName name="bjlb" localSheetId="7" hidden="1">Main.SAPF4Help()</definedName>
    <definedName name="bjlb" localSheetId="11" hidden="1">Main.SAPF4Help()</definedName>
    <definedName name="bjlb" hidden="1">Main.SAPF4Help()</definedName>
    <definedName name="BKO_CAL_Rev_NT">#REF!</definedName>
    <definedName name="BKO_CAL_Rev_SMS">#REF!</definedName>
    <definedName name="BKO_Lic_NT">#REF!</definedName>
    <definedName name="BKO_Lic_SMS">#REF!</definedName>
    <definedName name="BKO_Rev_NT">#REF!</definedName>
    <definedName name="BKO_Rev_SMS">#REF!</definedName>
    <definedName name="bl" localSheetId="8">#REF!</definedName>
    <definedName name="bl" localSheetId="3">#REF!</definedName>
    <definedName name="bl" localSheetId="9">#REF!</definedName>
    <definedName name="bl" localSheetId="10">#REF!</definedName>
    <definedName name="bl" localSheetId="11">#REF!</definedName>
    <definedName name="bl" localSheetId="0">#REF!</definedName>
    <definedName name="bl">[21]Input!$D$4</definedName>
    <definedName name="black">#REF!</definedName>
    <definedName name="blackbg">#REF!</definedName>
    <definedName name="blah" localSheetId="9" hidden="1">{"closed",#N/A,FALSE,"Consolidated Products - Budget";"expanded",#N/A,FALSE,"Consolidated Products - Budget"}</definedName>
    <definedName name="blah" localSheetId="10" hidden="1">{"closed",#N/A,FALSE,"Consolidated Products - Budget";"expanded",#N/A,FALSE,"Consolidated Products - Budget"}</definedName>
    <definedName name="blah" localSheetId="11" hidden="1">{"closed",#N/A,FALSE,"Consolidated Products - Budget";"expanded",#N/A,FALSE,"Consolidated Products - Budget"}</definedName>
    <definedName name="blah" hidden="1">{"closed",#N/A,FALSE,"Consolidated Products - Budget";"expanded",#N/A,FALSE,"Consolidated Products - Budget"}</definedName>
    <definedName name="blah2" localSheetId="9" hidden="1">{"closed",#N/A,FALSE,"Consolidated Products - Budget";"expanded",#N/A,FALSE,"Consolidated Products - Budget"}</definedName>
    <definedName name="blah2" localSheetId="10" hidden="1">{"closed",#N/A,FALSE,"Consolidated Products - Budget";"expanded",#N/A,FALSE,"Consolidated Products - Budget"}</definedName>
    <definedName name="blah2" localSheetId="11" hidden="1">{"closed",#N/A,FALSE,"Consolidated Products - Budget";"expanded",#N/A,FALSE,"Consolidated Products - Budget"}</definedName>
    <definedName name="blah2" hidden="1">{"closed",#N/A,FALSE,"Consolidated Products - Budget";"expanded",#N/A,FALSE,"Consolidated Products - Budget"}</definedName>
    <definedName name="blan" hidden="1">#REF!</definedName>
    <definedName name="BLANK" localSheetId="9"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1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3" hidden="1">#REF!</definedName>
    <definedName name="Blank4" hidden="1">#REF!</definedName>
    <definedName name="Blank5" hidden="1">#REF!</definedName>
    <definedName name="Blank6" hidden="1">#REF!</definedName>
    <definedName name="Blank7" hidden="1">#REF!</definedName>
    <definedName name="Blank8" hidden="1">#REF!</definedName>
    <definedName name="blankline">#REF!</definedName>
    <definedName name="blkbg">#REF!</definedName>
    <definedName name="BLOCK1" localSheetId="3">#REF!</definedName>
    <definedName name="BLOCK1" localSheetId="0">#REF!</definedName>
    <definedName name="BLOCK1">#REF!</definedName>
    <definedName name="BLOCK10" localSheetId="0">#REF!</definedName>
    <definedName name="BLOCK10">#REF!</definedName>
    <definedName name="BLOCK11" localSheetId="0">#REF!</definedName>
    <definedName name="BLOCK11">#REF!</definedName>
    <definedName name="BLOCK12" localSheetId="0">#REF!</definedName>
    <definedName name="BLOCK12">#REF!</definedName>
    <definedName name="BLOCK13" localSheetId="0">#REF!</definedName>
    <definedName name="BLOCK13">#REF!</definedName>
    <definedName name="BLOCK14" localSheetId="0">#REF!</definedName>
    <definedName name="BLOCK14">#REF!</definedName>
    <definedName name="BLOCK15" localSheetId="0">#REF!</definedName>
    <definedName name="BLOCK15">#REF!</definedName>
    <definedName name="BLOCK16" localSheetId="0">#REF!</definedName>
    <definedName name="BLOCK16">#REF!</definedName>
    <definedName name="BLOCK17" localSheetId="0">#REF!</definedName>
    <definedName name="BLOCK17">#REF!</definedName>
    <definedName name="BLOCK18" localSheetId="0">#REF!</definedName>
    <definedName name="BLOCK18">#REF!</definedName>
    <definedName name="BLOCK19" localSheetId="0">#REF!</definedName>
    <definedName name="BLOCK19">#REF!</definedName>
    <definedName name="BLOCK2" localSheetId="0">#REF!</definedName>
    <definedName name="BLOCK2">#REF!</definedName>
    <definedName name="BLOCK20" localSheetId="0">#REF!</definedName>
    <definedName name="BLOCK20">#REF!</definedName>
    <definedName name="BLOCK21" localSheetId="0">#REF!</definedName>
    <definedName name="BLOCK21">#REF!</definedName>
    <definedName name="BLOCK22" localSheetId="0">#REF!</definedName>
    <definedName name="BLOCK22">#REF!</definedName>
    <definedName name="BLOCK23" localSheetId="0">#REF!</definedName>
    <definedName name="BLOCK23">#REF!</definedName>
    <definedName name="block24" localSheetId="0">#REF!</definedName>
    <definedName name="block24">#REF!</definedName>
    <definedName name="BLOCK25" localSheetId="0">#REF!</definedName>
    <definedName name="BLOCK25">#REF!</definedName>
    <definedName name="BLOCK26" localSheetId="0">#REF!</definedName>
    <definedName name="BLOCK26">#REF!</definedName>
    <definedName name="BLOCK27" localSheetId="0">#REF!</definedName>
    <definedName name="BLOCK27">#REF!</definedName>
    <definedName name="BLOCK28" localSheetId="0">#REF!</definedName>
    <definedName name="BLOCK28">#REF!</definedName>
    <definedName name="BLOCK29" localSheetId="0">#REF!</definedName>
    <definedName name="BLOCK29">#REF!</definedName>
    <definedName name="BLOCK3" localSheetId="0">#REF!</definedName>
    <definedName name="BLOCK3">#REF!</definedName>
    <definedName name="BLOCK30" localSheetId="0">#REF!</definedName>
    <definedName name="BLOCK30">#REF!</definedName>
    <definedName name="block31" localSheetId="0">#REF!</definedName>
    <definedName name="block31">#REF!</definedName>
    <definedName name="BLOCK32" localSheetId="0">#REF!</definedName>
    <definedName name="BLOCK32">#REF!</definedName>
    <definedName name="block33" localSheetId="0">#REF!</definedName>
    <definedName name="block33">#REF!</definedName>
    <definedName name="BLOCK34" localSheetId="0">#REF!</definedName>
    <definedName name="BLOCK34">#REF!</definedName>
    <definedName name="BLOCK35" localSheetId="0">#REF!</definedName>
    <definedName name="BLOCK35">#REF!</definedName>
    <definedName name="BLOCK36" localSheetId="0">#REF!</definedName>
    <definedName name="BLOCK36">#REF!</definedName>
    <definedName name="BLOCK37" localSheetId="0">#REF!</definedName>
    <definedName name="BLOCK37">#REF!</definedName>
    <definedName name="BLOCK4" localSheetId="0">#REF!</definedName>
    <definedName name="BLOCK4">#REF!</definedName>
    <definedName name="BLOCK5" localSheetId="0">#REF!</definedName>
    <definedName name="BLOCK5">#REF!</definedName>
    <definedName name="BLOCK6" localSheetId="0">#REF!</definedName>
    <definedName name="BLOCK6">#REF!</definedName>
    <definedName name="BLOCK7" localSheetId="0">#REF!</definedName>
    <definedName name="BLOCK7">#REF!</definedName>
    <definedName name="BLOCK8" localSheetId="0">#REF!</definedName>
    <definedName name="BLOCK8">#REF!</definedName>
    <definedName name="BLOCK9" localSheetId="0">#REF!</definedName>
    <definedName name="BLOCK9">#REF!</definedName>
    <definedName name="Bloco_gavetas">#REF!</definedName>
    <definedName name="BLPH10" hidden="1">#REF!</definedName>
    <definedName name="BLPH100"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 hidden="1">#REF!</definedName>
    <definedName name="BLPH110" hidden="1">#REF!</definedName>
    <definedName name="BLPH111" hidden="1">#REF!</definedName>
    <definedName name="BLPH112" hidden="1">#REF!</definedName>
    <definedName name="BLPH113" hidden="1">#REF!</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 hidden="1">#REF!</definedName>
    <definedName name="BLPH120" hidden="1">#REF!</definedName>
    <definedName name="BLPH121" hidden="1">#REF!</definedName>
    <definedName name="BLPH122" hidden="1">#REF!</definedName>
    <definedName name="BLPH123" hidden="1">#REF!</definedName>
    <definedName name="BLPH124" hidden="1">#REF!</definedName>
    <definedName name="BLPH125" hidden="1">#REF!</definedName>
    <definedName name="BLPH126" hidden="1">#REF!</definedName>
    <definedName name="BLPH127" hidden="1">#REF!</definedName>
    <definedName name="BLPH128" hidden="1">#REF!</definedName>
    <definedName name="BLPH129" hidden="1">#REF!</definedName>
    <definedName name="BLPH13" hidden="1">#REF!</definedName>
    <definedName name="BLPH130" hidden="1">#REF!</definedName>
    <definedName name="BLPH131" hidden="1">#REF!</definedName>
    <definedName name="BLPH132" hidden="1">#REF!</definedName>
    <definedName name="BLPH133" hidden="1">#REF!</definedName>
    <definedName name="BLPH134" hidden="1">#REF!</definedName>
    <definedName name="BLPH135" hidden="1">#REF!</definedName>
    <definedName name="BLPH136" hidden="1">#REF!</definedName>
    <definedName name="BLPH137" hidden="1">#REF!</definedName>
    <definedName name="BLPH138" hidden="1">#REF!</definedName>
    <definedName name="BLPH139" hidden="1">#REF!</definedName>
    <definedName name="BLPH14" hidden="1">#REF!</definedName>
    <definedName name="BLPH140" hidden="1">#REF!</definedName>
    <definedName name="BLPH141" hidden="1">#REF!</definedName>
    <definedName name="BLPH142" hidden="1">#REF!</definedName>
    <definedName name="BLPH143" hidden="1">#REF!</definedName>
    <definedName name="BLPH144" hidden="1">#REF!</definedName>
    <definedName name="BLPH145" hidden="1">#REF!</definedName>
    <definedName name="BLPH146" hidden="1">#REF!</definedName>
    <definedName name="BLPH147" hidden="1">#REF!</definedName>
    <definedName name="BLPH148" hidden="1">#REF!</definedName>
    <definedName name="BLPH149" hidden="1">#REF!</definedName>
    <definedName name="BLPH15" hidden="1">#REF!</definedName>
    <definedName name="BLPH150" hidden="1">#REF!</definedName>
    <definedName name="BLPH151" hidden="1">#REF!</definedName>
    <definedName name="BLPH16" hidden="1">#REF!</definedName>
    <definedName name="BLPH17" hidden="1">#REF!</definedName>
    <definedName name="BLPH18" hidden="1">#REF!</definedName>
    <definedName name="BLPH19" hidden="1">#REF!</definedName>
    <definedName name="BLPH2" hidden="1">#REF!</definedName>
    <definedName name="BLPH20" hidden="1">#REF!</definedName>
    <definedName name="BLPH21" hidden="1">#REF!</definedName>
    <definedName name="BLPH22" hidden="1">#REF!</definedName>
    <definedName name="BLPH23" hidden="1">#REF!</definedName>
    <definedName name="BLPH24" hidden="1">#REF!</definedName>
    <definedName name="BLPH25" hidden="1">#REF!</definedName>
    <definedName name="BLPH26" hidden="1">#REF!</definedName>
    <definedName name="BLPH27" hidden="1">#REF!</definedName>
    <definedName name="BLPH28" hidden="1">#REF!</definedName>
    <definedName name="BLPH29" hidden="1">#REF!</definedName>
    <definedName name="BLPH3" hidden="1">#REF!</definedName>
    <definedName name="BLPH30" hidden="1">#REF!</definedName>
    <definedName name="BLPH31" hidden="1">#REF!</definedName>
    <definedName name="BLPH32" hidden="1">#REF!</definedName>
    <definedName name="BLPH33" hidden="1">#REF!</definedName>
    <definedName name="BLPH34" hidden="1">#REF!</definedName>
    <definedName name="BLPH35" hidden="1">#REF!</definedName>
    <definedName name="BLPH36" hidden="1">#REF!</definedName>
    <definedName name="BLPH37" hidden="1">#REF!</definedName>
    <definedName name="BLPH38" hidden="1">#REF!</definedName>
    <definedName name="BLPH39" hidden="1">#REF!</definedName>
    <definedName name="BLPH4" hidden="1">#REF!</definedName>
    <definedName name="BLPH40" hidden="1">#REF!</definedName>
    <definedName name="BLPH41" hidden="1">#REF!</definedName>
    <definedName name="BLPH42" hidden="1">#REF!</definedName>
    <definedName name="BLPH43" hidden="1">#REF!</definedName>
    <definedName name="BLPH44" hidden="1">#REF!</definedName>
    <definedName name="BLPH45" hidden="1">#REF!</definedName>
    <definedName name="BLPH46" hidden="1">#REF!</definedName>
    <definedName name="BLPH47" hidden="1">#REF!</definedName>
    <definedName name="BLPH48" hidden="1">#REF!</definedName>
    <definedName name="BLPH49" hidden="1">#REF!</definedName>
    <definedName name="BLPH5" hidden="1">#REF!</definedName>
    <definedName name="BLPH50" hidden="1">#REF!</definedName>
    <definedName name="BLPH51" hidden="1">#REF!</definedName>
    <definedName name="BLPH52" hidden="1">#REF!</definedName>
    <definedName name="BLPH53" hidden="1">#REF!</definedName>
    <definedName name="BLPH54" hidden="1">#REF!</definedName>
    <definedName name="BLPH55" hidden="1">#REF!</definedName>
    <definedName name="BLPH56" hidden="1">#REF!</definedName>
    <definedName name="BLPH57" hidden="1">#REF!</definedName>
    <definedName name="BLPH58" hidden="1">#REF!</definedName>
    <definedName name="BLPH59" hidden="1">#REF!</definedName>
    <definedName name="BLPH6" hidden="1">#REF!</definedName>
    <definedName name="BLPH60" hidden="1">#REF!</definedName>
    <definedName name="BLPH61" hidden="1">#REF!</definedName>
    <definedName name="BLPH62" hidden="1">#REF!</definedName>
    <definedName name="BLPH63" hidden="1">#REF!</definedName>
    <definedName name="BLPH64" hidden="1">#REF!</definedName>
    <definedName name="BLPH65" hidden="1">#REF!</definedName>
    <definedName name="BLPH66" hidden="1">#REF!</definedName>
    <definedName name="BLPH67" hidden="1">#REF!</definedName>
    <definedName name="BLPH68" hidden="1">#REF!</definedName>
    <definedName name="BLPH69" hidden="1">#REF!</definedName>
    <definedName name="blph6bis" hidden="1">#REF!</definedName>
    <definedName name="BLPH7" hidden="1">#REF!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hidden="1">#REF!</definedName>
    <definedName name="BLPH80" hidden="1">#REF!</definedName>
    <definedName name="BLPH81" hidden="1">#REF!</definedName>
    <definedName name="BLPH82" hidden="1">#REF!</definedName>
    <definedName name="BLPH83" hidden="1">#REF!</definedName>
    <definedName name="BLPH84" hidden="1">#REF!</definedName>
    <definedName name="BLPH85" hidden="1">#REF!</definedName>
    <definedName name="BLPH86" hidden="1">#REF!</definedName>
    <definedName name="BLPH87" hidden="1">#REF!</definedName>
    <definedName name="BLPH88" hidden="1">#REF!</definedName>
    <definedName name="BLPH89" hidden="1">#REF!</definedName>
    <definedName name="BLPH9" hidden="1">#REF!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bmm">#REF!</definedName>
    <definedName name="bn" localSheetId="8" hidden="1">Main.SAPF4Help()</definedName>
    <definedName name="bn" localSheetId="5" hidden="1">Main.SAPF4Help()</definedName>
    <definedName name="bn" localSheetId="3" hidden="1">Main.SAPF4Help()</definedName>
    <definedName name="bn" localSheetId="12" hidden="1">Main.SAPF4Help()</definedName>
    <definedName name="bn" localSheetId="9" hidden="1">Main.SAPF4Help()</definedName>
    <definedName name="bn" localSheetId="10" hidden="1">Main.SAPF4Help()</definedName>
    <definedName name="bn" localSheetId="6" hidden="1">Main.SAPF4Help()</definedName>
    <definedName name="bn" localSheetId="7" hidden="1">Main.SAPF4Help()</definedName>
    <definedName name="bn" localSheetId="1" hidden="1">Main.SAPF4Help()</definedName>
    <definedName name="bn" localSheetId="11" hidden="1">Main.SAPF4Help()</definedName>
    <definedName name="bn" localSheetId="0" hidden="1">Main.SAPF4Help()</definedName>
    <definedName name="bn" hidden="1">Main.SAPF4Help()</definedName>
    <definedName name="BNE_MESSAGES_HIDDEN" hidden="1">#REF!</definedName>
    <definedName name="bnjkbkj" localSheetId="9" hidden="1">{"standalone1",#N/A,FALSE,"DCFBase";"standalone2",#N/A,FALSE,"DCFBase"}</definedName>
    <definedName name="bnjkbkj" localSheetId="10" hidden="1">{"standalone1",#N/A,FALSE,"DCFBase";"standalone2",#N/A,FALSE,"DCFBase"}</definedName>
    <definedName name="bnjkbkj" localSheetId="11" hidden="1">{"standalone1",#N/A,FALSE,"DCFBase";"standalone2",#N/A,FALSE,"DCFBase"}</definedName>
    <definedName name="bnjkbkj" hidden="1">{"standalone1",#N/A,FALSE,"DCFBase";"standalone2",#N/A,FALSE,"DCFBase"}</definedName>
    <definedName name="bnkj" localSheetId="9" hidden="1">{#N/A,#N/A,FALSE,"output";#N/A,#N/A,FALSE,"contrib";#N/A,#N/A,FALSE,"profile";#N/A,#N/A,FALSE,"comps"}</definedName>
    <definedName name="bnkj" localSheetId="10" hidden="1">{#N/A,#N/A,FALSE,"output";#N/A,#N/A,FALSE,"contrib";#N/A,#N/A,FALSE,"profile";#N/A,#N/A,FALSE,"comps"}</definedName>
    <definedName name="bnkj" localSheetId="11" hidden="1">{#N/A,#N/A,FALSE,"output";#N/A,#N/A,FALSE,"contrib";#N/A,#N/A,FALSE,"profile";#N/A,#N/A,FALSE,"comps"}</definedName>
    <definedName name="bnkj" hidden="1">{#N/A,#N/A,FALSE,"output";#N/A,#N/A,FALSE,"contrib";#N/A,#N/A,FALSE,"profile";#N/A,#N/A,FALSE,"comps"}</definedName>
    <definedName name="bnkj1" localSheetId="9" hidden="1">{#N/A,#N/A,FALSE,"output";#N/A,#N/A,FALSE,"contrib";#N/A,#N/A,FALSE,"profile";#N/A,#N/A,FALSE,"comps"}</definedName>
    <definedName name="bnkj1" localSheetId="10" hidden="1">{#N/A,#N/A,FALSE,"output";#N/A,#N/A,FALSE,"contrib";#N/A,#N/A,FALSE,"profile";#N/A,#N/A,FALSE,"comps"}</definedName>
    <definedName name="bnkj1" localSheetId="11" hidden="1">{#N/A,#N/A,FALSE,"output";#N/A,#N/A,FALSE,"contrib";#N/A,#N/A,FALSE,"profile";#N/A,#N/A,FALSE,"comps"}</definedName>
    <definedName name="bnkj1" hidden="1">{#N/A,#N/A,FALSE,"output";#N/A,#N/A,FALSE,"contrib";#N/A,#N/A,FALSE,"profile";#N/A,#N/A,FALSE,"comps"}</definedName>
    <definedName name="bnnn" localSheetId="9" hidden="1">{"consolidated",#N/A,FALSE,"Sheet1";"cms",#N/A,FALSE,"Sheet1";"fse",#N/A,FALSE,"Sheet1"}</definedName>
    <definedName name="bnnn" localSheetId="10" hidden="1">{"consolidated",#N/A,FALSE,"Sheet1";"cms",#N/A,FALSE,"Sheet1";"fse",#N/A,FALSE,"Sheet1"}</definedName>
    <definedName name="bnnn" localSheetId="11" hidden="1">{"consolidated",#N/A,FALSE,"Sheet1";"cms",#N/A,FALSE,"Sheet1";"fse",#N/A,FALSE,"Sheet1"}</definedName>
    <definedName name="bnnn" hidden="1">{"consolidated",#N/A,FALSE,"Sheet1";"cms",#N/A,FALSE,"Sheet1";"fse",#N/A,FALSE,"Sheet1"}</definedName>
    <definedName name="bno" localSheetId="9" hidden="1">{#N/A,#N/A,FALSE,"Index";#N/A,#N/A,FALSE,"1.1";#N/A,#N/A,FALSE,"Scenario Summary"}</definedName>
    <definedName name="bno" localSheetId="10" hidden="1">{#N/A,#N/A,FALSE,"Index";#N/A,#N/A,FALSE,"1.1";#N/A,#N/A,FALSE,"Scenario Summary"}</definedName>
    <definedName name="bno" localSheetId="11" hidden="1">{#N/A,#N/A,FALSE,"Index";#N/A,#N/A,FALSE,"1.1";#N/A,#N/A,FALSE,"Scenario Summary"}</definedName>
    <definedName name="bno" hidden="1">{#N/A,#N/A,FALSE,"Index";#N/A,#N/A,FALSE,"1.1";#N/A,#N/A,FALSE,"Scenario Summary"}</definedName>
    <definedName name="boardform_blkhd">#REF!</definedName>
    <definedName name="boardform_rufbuck">#REF!</definedName>
    <definedName name="boardformliner">#REF!</definedName>
    <definedName name="BODY">#REF!</definedName>
    <definedName name="BoeckhsDate">#REF!</definedName>
    <definedName name="BoeckhsDateBasis">#REF!</definedName>
    <definedName name="boerse" localSheetId="9" hidden="1">{"standalone1",#N/A,FALSE,"DCFBase";"standalone2",#N/A,FALSE,"DCFBase"}</definedName>
    <definedName name="boerse" localSheetId="10" hidden="1">{"standalone1",#N/A,FALSE,"DCFBase";"standalone2",#N/A,FALSE,"DCFBase"}</definedName>
    <definedName name="boerse" localSheetId="11" hidden="1">{"standalone1",#N/A,FALSE,"DCFBase";"standalone2",#N/A,FALSE,"DCFBase"}</definedName>
    <definedName name="boerse" hidden="1">{"standalone1",#N/A,FALSE,"DCFBase";"standalone2",#N/A,FALSE,"DCFBase"}</definedName>
    <definedName name="boiler">#REF!</definedName>
    <definedName name="Boiler_House" localSheetId="3">#REF!</definedName>
    <definedName name="Boiler_House" localSheetId="0">#REF!</definedName>
    <definedName name="Boiler_House">#REF!</definedName>
    <definedName name="boilers">#REF!</definedName>
    <definedName name="bond" localSheetId="0">#REF!</definedName>
    <definedName name="bond">#REF!</definedName>
    <definedName name="BONDS">#REF!</definedName>
    <definedName name="booths">#REF!</definedName>
    <definedName name="boq_description">#REF!</definedName>
    <definedName name="BORD1">#REF!</definedName>
    <definedName name="BORD2">#REF!</definedName>
    <definedName name="BORDER">#REF!</definedName>
    <definedName name="Borough">#REF!</definedName>
    <definedName name="bot_vol_eff">#REF!</definedName>
    <definedName name="boxes" localSheetId="0">#REF!</definedName>
    <definedName name="boxes">#REF!</definedName>
    <definedName name="BR">#REF!</definedName>
    <definedName name="break" localSheetId="0">#REF!</definedName>
    <definedName name="break">#REF!</definedName>
    <definedName name="break1" localSheetId="0">#REF!</definedName>
    <definedName name="break1">#REF!</definedName>
    <definedName name="Breakdown_Range">#REF!</definedName>
    <definedName name="BREIDERT">#REF!</definedName>
    <definedName name="BRICK" localSheetId="0">#REF!</definedName>
    <definedName name="BRICK">#REF!</definedName>
    <definedName name="BROWN" localSheetId="9"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1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xtrChange">#REF!</definedName>
    <definedName name="bryan">#REF!</definedName>
    <definedName name="BRYAN_boilers">#REF!</definedName>
    <definedName name="BS">#REF!</definedName>
    <definedName name="BS_Geolist">#REF!</definedName>
    <definedName name="bsddebut">39</definedName>
    <definedName name="bsdpfpp2">52</definedName>
    <definedName name="BSF">#REF!</definedName>
    <definedName name="BSMT">#REF!</definedName>
    <definedName name="BT" localSheetId="9" hidden="1">{"all",#N/A,FALSE,"Compco";"summary",#N/A,FALSE,"Compco"}</definedName>
    <definedName name="BT" localSheetId="10" hidden="1">{"all",#N/A,FALSE,"Compco";"summary",#N/A,FALSE,"Compco"}</definedName>
    <definedName name="BT" localSheetId="11" hidden="1">{"all",#N/A,FALSE,"Compco";"summary",#N/A,FALSE,"Compco"}</definedName>
    <definedName name="BT" hidden="1">{"all",#N/A,FALSE,"Compco";"summary",#N/A,FALSE,"Compco"}</definedName>
    <definedName name="btus">#REF!</definedName>
    <definedName name="BUD">#REF!</definedName>
    <definedName name="BUD_VOL">#REF!</definedName>
    <definedName name="Budget">#REF!</definedName>
    <definedName name="Budget_Export">#REF!</definedName>
    <definedName name="BUDGET_VALUE">#REF!</definedName>
    <definedName name="BudgetRevenueUSDQTD">6</definedName>
    <definedName name="BudgetRevenueUSDYTD">9</definedName>
    <definedName name="BudMonth">#REF!</definedName>
    <definedName name="Build_Con">#REF!</definedName>
    <definedName name="build_up">#REF!</definedName>
    <definedName name="BuildChgOrds">#REF!</definedName>
    <definedName name="BUILDER_S__PROFIT__AND__ATTENDANCE">#REF!</definedName>
    <definedName name="BUILDER_S__WORK__IN_CONNECTION">#REF!</definedName>
    <definedName name="Building" localSheetId="8">#REF!</definedName>
    <definedName name="Building" localSheetId="3">#REF!</definedName>
    <definedName name="Building" localSheetId="9">#REF!</definedName>
    <definedName name="Building" localSheetId="10">#REF!</definedName>
    <definedName name="Building" localSheetId="11">#REF!</definedName>
    <definedName name="Building" localSheetId="0">#REF!</definedName>
    <definedName name="Building">[22]Sheet3!$A$8:$A$17</definedName>
    <definedName name="Building_Supply_Service">#REF!</definedName>
    <definedName name="buildingera" localSheetId="3">#REF!</definedName>
    <definedName name="buildingera" localSheetId="0">#REF!</definedName>
    <definedName name="buildingera">#REF!</definedName>
    <definedName name="BuildTotal">#REF!</definedName>
    <definedName name="BuiltIn_Print_Area">#REF!</definedName>
    <definedName name="BuiltIn_Print_Titles___0">#REF!</definedName>
    <definedName name="busbar">#REF!</definedName>
    <definedName name="Business_Units" localSheetId="8">#REF!</definedName>
    <definedName name="Business_Units" localSheetId="3">#REF!</definedName>
    <definedName name="Business_Units" localSheetId="9">#REF!</definedName>
    <definedName name="Business_Units" localSheetId="10">#REF!</definedName>
    <definedName name="Business_Units" localSheetId="11">#REF!</definedName>
    <definedName name="Business_Units" localSheetId="0">#REF!</definedName>
    <definedName name="Business_Units">'[23]Data List'!$A$2:$A$13</definedName>
    <definedName name="BusSysEALookup">#N/A</definedName>
    <definedName name="BusSysEATotal">#N/A</definedName>
    <definedName name="buyer_name_input">#REF!</definedName>
    <definedName name="bvbbbb"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bvbbbb"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bvbbbb"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bvbbbb"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bvbbbb"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bvbbbb"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bvbbbb"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bvp">#REF!</definedName>
    <definedName name="bwic" localSheetId="8">#REF!</definedName>
    <definedName name="bwic" localSheetId="3">#REF!</definedName>
    <definedName name="bwic" localSheetId="9">#REF!</definedName>
    <definedName name="bwic" localSheetId="10">#REF!</definedName>
    <definedName name="bwic" localSheetId="11">#REF!</definedName>
    <definedName name="bwic" localSheetId="0">#REF!</definedName>
    <definedName name="bwic">'[17]5'!$G$460</definedName>
    <definedName name="Bxtrchange">#REF!</definedName>
    <definedName name="bxz" localSheetId="9" hidden="1">{"whole",#N/A,FALSE,"CS FIN Sum For Rox";"whole",#N/A,FALSE,"Gen_Dist_Act_Bud";"whole",#N/A,FALSE,"Gen_Dist_T3months";"whole",#N/A,FALSE,"GD_PerP";"whole",#N/A,FALSE,"CS_DIST_ActvsBud";"whole",#N/A,FALSE,"CS_DIST_SUM_trail3mo"}</definedName>
    <definedName name="bxz" localSheetId="10" hidden="1">{"whole",#N/A,FALSE,"CS FIN Sum For Rox";"whole",#N/A,FALSE,"Gen_Dist_Act_Bud";"whole",#N/A,FALSE,"Gen_Dist_T3months";"whole",#N/A,FALSE,"GD_PerP";"whole",#N/A,FALSE,"CS_DIST_ActvsBud";"whole",#N/A,FALSE,"CS_DIST_SUM_trail3mo"}</definedName>
    <definedName name="bxz" localSheetId="11" hidden="1">{"whole",#N/A,FALSE,"CS FIN Sum For Rox";"whole",#N/A,FALSE,"Gen_Dist_Act_Bud";"whole",#N/A,FALSE,"Gen_Dist_T3months";"whole",#N/A,FALSE,"GD_PerP";"whole",#N/A,FALSE,"CS_DIST_ActvsBud";"whole",#N/A,FALSE,"CS_DIST_SUM_trail3mo"}</definedName>
    <definedName name="bxz" hidden="1">{"whole",#N/A,FALSE,"CS FIN Sum For Rox";"whole",#N/A,FALSE,"Gen_Dist_Act_Bud";"whole",#N/A,FALSE,"Gen_Dist_T3months";"whole",#N/A,FALSE,"GD_PerP";"whole",#N/A,FALSE,"CS_DIST_ActvsBud";"whole",#N/A,FALSE,"CS_DIST_SUM_trail3mo"}</definedName>
    <definedName name="C_">#REF!</definedName>
    <definedName name="C_off">#REF!</definedName>
    <definedName name="ca">#REF!</definedName>
    <definedName name="CAA" localSheetId="8">#REF!</definedName>
    <definedName name="CAA" localSheetId="3">#REF!</definedName>
    <definedName name="CAA" localSheetId="9">#REF!</definedName>
    <definedName name="CAA" localSheetId="10">#REF!</definedName>
    <definedName name="CAA" localSheetId="11">#REF!</definedName>
    <definedName name="CAA" localSheetId="0">#REF!</definedName>
    <definedName name="CAA">[24]TDB!$F$42</definedName>
    <definedName name="CABEC">#N/A</definedName>
    <definedName name="Cable">#REF!</definedName>
    <definedName name="Cable2" localSheetId="9" hidden="1">{#N/A,#N/A,FALSE,"Operations";#N/A,#N/A,FALSE,"Financials"}</definedName>
    <definedName name="Cable2" localSheetId="10" hidden="1">{#N/A,#N/A,FALSE,"Operations";#N/A,#N/A,FALSE,"Financials"}</definedName>
    <definedName name="Cable2" localSheetId="11" hidden="1">{#N/A,#N/A,FALSE,"Operations";#N/A,#N/A,FALSE,"Financials"}</definedName>
    <definedName name="Cable2" hidden="1">{#N/A,#N/A,FALSE,"Operations";#N/A,#N/A,FALSE,"Financials"}</definedName>
    <definedName name="Cabo_Cu_150">#REF!</definedName>
    <definedName name="Cabo_Cu_500">#REF!</definedName>
    <definedName name="Cadeira">#REF!</definedName>
    <definedName name="caf_table">#REF!</definedName>
    <definedName name="Calc_001">#REF!</definedName>
    <definedName name="Calc_002">#REF!</definedName>
    <definedName name="Calc_003">#REF!</definedName>
    <definedName name="Calc_004">#REF!</definedName>
    <definedName name="Calc_005">#REF!</definedName>
    <definedName name="Calc_Group">#REF!</definedName>
    <definedName name="CALC_LIST_Dist">#REF!</definedName>
    <definedName name="CALC_LIST_QMT">#REF!</definedName>
    <definedName name="CALC_LIST_Trans">#REF!</definedName>
    <definedName name="Calc_No1">#REF!</definedName>
    <definedName name="Calc_No2">#REF!</definedName>
    <definedName name="Calc_No3">#REF!</definedName>
    <definedName name="Calc_No4">#REF!</definedName>
    <definedName name="Calc_No5">#REF!</definedName>
    <definedName name="CALC_ReviewPackFileName">#REF!</definedName>
    <definedName name="CALC_SigRisks">#REF!</definedName>
    <definedName name="CalcTerm" localSheetId="3">#REF!</definedName>
    <definedName name="CalcTerm" localSheetId="0">#REF!</definedName>
    <definedName name="CalcTerm">#REF!</definedName>
    <definedName name="Calendar1" localSheetId="12">EMBED("MSCAL.Calendar","")</definedName>
    <definedName name="Calendar1" localSheetId="9">EMBED("MSCAL.Calendar","")</definedName>
    <definedName name="Calendar1" localSheetId="10">EMBED("MSCAL.Calendar","")</definedName>
    <definedName name="Calendar1" localSheetId="7">EMBED("MSCAL.Calendar","")</definedName>
    <definedName name="Calendar1" localSheetId="11">EMBED("MSCAL.Calendar","")</definedName>
    <definedName name="Calendar1">EMBED("MSCAL.Calendar","")</definedName>
    <definedName name="CAM_FARR">#REF!</definedName>
    <definedName name="CAMBIO">#REF!</definedName>
    <definedName name="CAMBIO_AKZ">#REF!</definedName>
    <definedName name="cambio_MET">#REF!</definedName>
    <definedName name="CAMBIO_MZN">#REF!</definedName>
    <definedName name="CAMBIO_USD">#REF!</definedName>
    <definedName name="CAMBIO_USD.AKZ">#REF!</definedName>
    <definedName name="CAMPBELL">#REF!</definedName>
    <definedName name="Campweeks">#REF!</definedName>
    <definedName name="CampWks">#REF!</definedName>
    <definedName name="can_vol_eff">#REF!</definedName>
    <definedName name="Cantarias" localSheetId="9"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Cantarias" localSheetId="10"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Cantarias" localSheetId="11"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Cantarias"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Canteen_Equip">#REF!</definedName>
    <definedName name="Cantidades">#REF!</definedName>
    <definedName name="CAP_0">#REF!</definedName>
    <definedName name="CAP_1">#REF!</definedName>
    <definedName name="CAP_10">#REF!</definedName>
    <definedName name="CAP_11">#REF!</definedName>
    <definedName name="CAP_12">#REF!</definedName>
    <definedName name="CAP_13">#REF!</definedName>
    <definedName name="CAP_14">#REF!</definedName>
    <definedName name="CAP_15">#REF!</definedName>
    <definedName name="CAP_16">#REF!</definedName>
    <definedName name="CAP_17">#REF!</definedName>
    <definedName name="CAP_18">#REF!</definedName>
    <definedName name="CAP_19">#REF!</definedName>
    <definedName name="CAP_2">#REF!</definedName>
    <definedName name="CAP_20">#REF!</definedName>
    <definedName name="CAP_22">#REF!</definedName>
    <definedName name="CAP_3">#REF!</definedName>
    <definedName name="CAP_4">#REF!</definedName>
    <definedName name="CAP_5">#REF!</definedName>
    <definedName name="CAP_6">#REF!</definedName>
    <definedName name="CAP_7">#REF!</definedName>
    <definedName name="CAP_8">#REF!</definedName>
    <definedName name="CAP_9">#REF!</definedName>
    <definedName name="cap0">#REF!</definedName>
    <definedName name="cap3a">#REF!</definedName>
    <definedName name="cap7a">#REF!</definedName>
    <definedName name="cap7b">#REF!</definedName>
    <definedName name="Capex_Savings_Inflated" localSheetId="9" hidden="1">{"comp1",#N/A,FALSE,"COMPS";"footnotes",#N/A,FALSE,"COMPS"}</definedName>
    <definedName name="Capex_Savings_Inflated" localSheetId="10" hidden="1">{"comp1",#N/A,FALSE,"COMPS";"footnotes",#N/A,FALSE,"COMPS"}</definedName>
    <definedName name="Capex_Savings_Inflated" localSheetId="11" hidden="1">{"comp1",#N/A,FALSE,"COMPS";"footnotes",#N/A,FALSE,"COMPS"}</definedName>
    <definedName name="Capex_Savings_Inflated" hidden="1">{"comp1",#N/A,FALSE,"COMPS";"footnotes",#N/A,FALSE,"COMPS"}</definedName>
    <definedName name="Capital_Sub_Type">#REF!</definedName>
    <definedName name="Capital_Type">#REF!</definedName>
    <definedName name="CapitalAccountingType">#REF!</definedName>
    <definedName name="CAPX">#REF!</definedName>
    <definedName name="car_park_cash_flow" localSheetId="8">#REF!</definedName>
    <definedName name="car_park_cash_flow" localSheetId="3">#REF!</definedName>
    <definedName name="car_park_cash_flow" localSheetId="9">#REF!</definedName>
    <definedName name="car_park_cash_flow" localSheetId="10">#REF!</definedName>
    <definedName name="car_park_cash_flow" localSheetId="11">#REF!</definedName>
    <definedName name="car_park_cash_flow" localSheetId="0">#REF!</definedName>
    <definedName name="car_park_cash_flow">'[15]Car park lease'!$A$21:$G$161</definedName>
    <definedName name="CARBON">#REF!</definedName>
    <definedName name="CARNES">#REF!</definedName>
    <definedName name="CARP">#REF!</definedName>
    <definedName name="carp1">#REF!</definedName>
    <definedName name="CARP5">#REF!</definedName>
    <definedName name="CARPCREW">#REF!</definedName>
    <definedName name="CARPENTER_CPB">#REF!</definedName>
    <definedName name="CARPENTER_SUSPENSE">#REF!</definedName>
    <definedName name="CarPM">#REF!</definedName>
    <definedName name="CarPX">#REF!</definedName>
    <definedName name="CARRIER">#REF!</definedName>
    <definedName name="carro_grua">#REF!</definedName>
    <definedName name="CarSPM">#REF!</definedName>
    <definedName name="CarVP">#REF!</definedName>
    <definedName name="cash" localSheetId="3">#REF!</definedName>
    <definedName name="cash" localSheetId="0">#REF!</definedName>
    <definedName name="cash">#REF!</definedName>
    <definedName name="cashfl" localSheetId="8" hidden="1">{#N/A,#N/A,TRUE,"Cover";#N/A,#N/A,TRUE,"Conts";#N/A,#N/A,TRUE,"VOS";#N/A,#N/A,TRUE,"Warrington";#N/A,#N/A,TRUE,"Widnes"}</definedName>
    <definedName name="cashfl" localSheetId="3" hidden="1">{#N/A,#N/A,TRUE,"Cover";#N/A,#N/A,TRUE,"Conts";#N/A,#N/A,TRUE,"VOS";#N/A,#N/A,TRUE,"Warrington";#N/A,#N/A,TRUE,"Widnes"}</definedName>
    <definedName name="cashfl" localSheetId="9" hidden="1">{#N/A,#N/A,TRUE,"Cover";#N/A,#N/A,TRUE,"Conts";#N/A,#N/A,TRUE,"VOS";#N/A,#N/A,TRUE,"Warrington";#N/A,#N/A,TRUE,"Widnes"}</definedName>
    <definedName name="cashfl" localSheetId="10" hidden="1">{#N/A,#N/A,TRUE,"Cover";#N/A,#N/A,TRUE,"Conts";#N/A,#N/A,TRUE,"VOS";#N/A,#N/A,TRUE,"Warrington";#N/A,#N/A,TRUE,"Widnes"}</definedName>
    <definedName name="cashfl" localSheetId="11" hidden="1">{#N/A,#N/A,TRUE,"Cover";#N/A,#N/A,TRUE,"Conts";#N/A,#N/A,TRUE,"VOS";#N/A,#N/A,TRUE,"Warrington";#N/A,#N/A,TRUE,"Widnes"}</definedName>
    <definedName name="cashfl" localSheetId="0" hidden="1">{#N/A,#N/A,TRUE,"Cover";#N/A,#N/A,TRUE,"Conts";#N/A,#N/A,TRUE,"VOS";#N/A,#N/A,TRUE,"Warrington";#N/A,#N/A,TRUE,"Widnes"}</definedName>
    <definedName name="cashfl" hidden="1">{#N/A,#N/A,TRUE,"Cover";#N/A,#N/A,TRUE,"Conts";#N/A,#N/A,TRUE,"VOS";#N/A,#N/A,TRUE,"Warrington";#N/A,#N/A,TRUE,"Widnes"}</definedName>
    <definedName name="cashflow_open_PCO">#REF!</definedName>
    <definedName name="cashflow_open_PCOs_10.13.10">#REF!</definedName>
    <definedName name="Cat">#REF!</definedName>
    <definedName name="CATEGO.">#REF!</definedName>
    <definedName name="Categoria">#REF!</definedName>
    <definedName name="CATEGORIAS">#REF!</definedName>
    <definedName name="Category">#REF!</definedName>
    <definedName name="Category_cost" localSheetId="3">#REF!</definedName>
    <definedName name="Category_cost" localSheetId="0">#REF!</definedName>
    <definedName name="Category_cost">#REF!</definedName>
    <definedName name="Category_Phase">#REF!</definedName>
    <definedName name="CATER" localSheetId="3">#REF!</definedName>
    <definedName name="CATER" localSheetId="0">#REF!</definedName>
    <definedName name="CATER">#REF!</definedName>
    <definedName name="CatEyes" localSheetId="0">#REF!</definedName>
    <definedName name="CatEyes">#REF!</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6EBA7BA_opts">"1, 1, 1, False, 2, True, False, , 0, False, True, 1, 2"</definedName>
    <definedName name="cb_sChart1AC0211C_opts">"1, 1, 1, False, 2, False, False, , 0, False, False, 2, 2"</definedName>
    <definedName name="cb_sChart1AC021B3_opts">"1, 1, 1, False, 2, False, False, , 0, False, False, 2, 2"</definedName>
    <definedName name="cb_sChart1AC02226_opts">"1, 1, 1, False, 2, False, False, , 0, False, False, 2, 2"</definedName>
    <definedName name="cb_sChart1AC02446_opts">"1, 1, 1, False, 2, True, False, , 0, False, True, 2, 2"</definedName>
    <definedName name="cb_sChart1AC02765_opts">"1, 1, 1, False, 2, True, False, , 0, False, True, 2, 2"</definedName>
    <definedName name="cb_sChart1AC027D9_opts">"1, 1, 1, False, 2, True, False, , 0, False, True, 2, 2"</definedName>
    <definedName name="cb_sChart41E9A35_opts" hidden="1">"1, 9, 1, False, 2, False, False, , 0, False, True,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c">#REF!</definedName>
    <definedName name="cbcbcbcb"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bcbcbcb"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bcbcbcb"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bcbcbcb"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bcbcbcb"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bcbcbcb"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bcbcbcb"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bgbgfgfgf"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bgbgfgfgf"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bgbgfgfgf"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bgbgfgfgf"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bgbgfgfgf"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bgbgfgfgf"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bgbgfgfgf"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BWorkbookPriority" hidden="1">-157869824</definedName>
    <definedName name="CC" localSheetId="8">#REF!</definedName>
    <definedName name="CC" localSheetId="3">#REF!</definedName>
    <definedName name="CC" localSheetId="9">#REF!</definedName>
    <definedName name="CC" localSheetId="10">#REF!</definedName>
    <definedName name="CC" localSheetId="11">#REF!</definedName>
    <definedName name="CC" localSheetId="0">#REF!</definedName>
    <definedName name="CC">'[25]Customize Your Invoice'!$G$22:$G$25</definedName>
    <definedName name="ccacacacac">#REF!</definedName>
    <definedName name="CCC" localSheetId="3">#REF!</definedName>
    <definedName name="ccc" localSheetId="9"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ccc" localSheetId="10"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CCC" localSheetId="0">#REF!</definedName>
    <definedName name="CCC">#REF!</definedName>
    <definedName name="cccc" localSheetId="9"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cccc"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cccc" localSheetId="1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cccc"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ccccc"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 localSheetId="9" hidden="1">{"10yp key data",#N/A,FALSE,"Market Data"}</definedName>
    <definedName name="ccccc" localSheetId="10" hidden="1">{"10yp key data",#N/A,FALSE,"Market Data"}</definedName>
    <definedName name="ccccc"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c"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ccccc"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ccccccccccccccccccc"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ccccccccccccccccccc"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ccccccccccccccccccc"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ccccccccccccccccccc"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ccccccccccccccccccc"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ccccccccccccccccccc"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cccccccccccccccccccccccc"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cccccccccc"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cccccccccc"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cccccccccc"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cccccccccc"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cccccccccc"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cccccccccc"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ccccccccccccc"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ccccccccccccc"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ccccccccccccc"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ccccccccccccc"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ccccccccccccc"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ccccccccccccc"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ccccccccccccc"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ccccccccccccccc"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ccccccccccccccccccccccccccccc"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ccccccccccccccccccccccccccccc"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ccccccccccccccccccccccccccccc"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ccccccccccccccccccccccccccccc"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ccccccccccccccccccccccccccccc"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ccccccccccccccccccccccccccccc"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cccccccccccccccccccccccccccccccc"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ccccccccccccccccccccccccccccccccccccccccccccc"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ccccccccccccccccccccccccccccccccccccccccccccc"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ccccccccccccccccccccccccccccccccccccccccccccc"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ccccccccccccccccccccccccccccccccccccccccccccc"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ccccccccccccccccccccccccccccccccccccccccccccc"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ccccccccccccccccccccccccccccccccccccccccccccc"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CCD" localSheetId="9" hidden="1">{"Summary",#N/A,TRUE,"Summary";"Cost Plan",#N/A,TRUE,"Cost Plan"}</definedName>
    <definedName name="CCD" localSheetId="10" hidden="1">{"Summary",#N/A,TRUE,"Summary";"Cost Plan",#N/A,TRUE,"Cost Plan"}</definedName>
    <definedName name="CCD" localSheetId="11" hidden="1">{"Summary",#N/A,TRUE,"Summary";"Cost Plan",#N/A,TRUE,"Cost Plan"}</definedName>
    <definedName name="CCD" hidden="1">{"Summary",#N/A,TRUE,"Summary";"Cost Plan",#N/A,TRUE,"Cost Plan"}</definedName>
    <definedName name="CCDesc">#REF!</definedName>
    <definedName name="CCDuration">#REF!</definedName>
    <definedName name="cci">#REF!</definedName>
    <definedName name="CCIndex">#REF!</definedName>
    <definedName name="CCIO_Input_List">#REF!</definedName>
    <definedName name="CCIP">#REF!</definedName>
    <definedName name="CCList">#REF!</definedName>
    <definedName name="CCnDuration">#REF!</definedName>
    <definedName name="CCPrev">#REF!</definedName>
    <definedName name="CCR" localSheetId="8" hidden="1">{#N/A,#N/A,TRUE,"Cover";#N/A,#N/A,TRUE,"Conts";#N/A,#N/A,TRUE,"VOS";#N/A,#N/A,TRUE,"Warrington";#N/A,#N/A,TRUE,"Widnes"}</definedName>
    <definedName name="CCR" localSheetId="3" hidden="1">{#N/A,#N/A,TRUE,"Cover";#N/A,#N/A,TRUE,"Conts";#N/A,#N/A,TRUE,"VOS";#N/A,#N/A,TRUE,"Warrington";#N/A,#N/A,TRUE,"Widnes"}</definedName>
    <definedName name="CCR" localSheetId="9" hidden="1">{#N/A,#N/A,TRUE,"Cover";#N/A,#N/A,TRUE,"Conts";#N/A,#N/A,TRUE,"VOS";#N/A,#N/A,TRUE,"Warrington";#N/A,#N/A,TRUE,"Widnes"}</definedName>
    <definedName name="CCR" localSheetId="10" hidden="1">{#N/A,#N/A,TRUE,"Cover";#N/A,#N/A,TRUE,"Conts";#N/A,#N/A,TRUE,"VOS";#N/A,#N/A,TRUE,"Warrington";#N/A,#N/A,TRUE,"Widnes"}</definedName>
    <definedName name="CCR" localSheetId="11" hidden="1">{#N/A,#N/A,TRUE,"Cover";#N/A,#N/A,TRUE,"Conts";#N/A,#N/A,TRUE,"VOS";#N/A,#N/A,TRUE,"Warrington";#N/A,#N/A,TRUE,"Widnes"}</definedName>
    <definedName name="CCR" localSheetId="0" hidden="1">{#N/A,#N/A,TRUE,"Cover";#N/A,#N/A,TRUE,"Conts";#N/A,#N/A,TRUE,"VOS";#N/A,#N/A,TRUE,"Warrington";#N/A,#N/A,TRUE,"Widnes"}</definedName>
    <definedName name="CCR" hidden="1">{#N/A,#N/A,TRUE,"Cover";#N/A,#N/A,TRUE,"Conts";#N/A,#N/A,TRUE,"VOS";#N/A,#N/A,TRUE,"Warrington";#N/A,#N/A,TRUE,"Widnes"}</definedName>
    <definedName name="ccs" localSheetId="9" hidden="1">{#N/A,#N/A,FALSE,"Chart 2 by Prop Type"}</definedName>
    <definedName name="ccs" localSheetId="10" hidden="1">{#N/A,#N/A,FALSE,"Chart 2 by Prop Type"}</definedName>
    <definedName name="ccs" localSheetId="11" hidden="1">{#N/A,#N/A,FALSE,"Chart 2 by Prop Type"}</definedName>
    <definedName name="ccs" hidden="1">{#N/A,#N/A,FALSE,"Chart 2 by Prop Type"}</definedName>
    <definedName name="CCSel">#REF!</definedName>
    <definedName name="CCT">#REF!</definedName>
    <definedName name="CCTV">#REF!</definedName>
    <definedName name="ccxcc55"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xcc55"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xcc55"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xcc55"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xcc55"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xcc55"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xcc55"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d">#REF!</definedName>
    <definedName name="cdhdfhfhfhj"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cdhdfhfhfhj"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cdhdfhfhfhj"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cdhdfhfhfhj"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cdhdfhfhfhj"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cdhdfhfhfhj"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cdhdfhfhfhj"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cdree">#REF!</definedName>
    <definedName name="CE">#REF!</definedName>
    <definedName name="ceawr" localSheetId="9" hidden="1">{"werbung",#N/A,FALSE,"GuV9900-0399";"betrieb",#N/A,FALSE,"GuV9900-0399";"personal",#N/A,FALSE,"GuV9900-0399";"tvg",#N/A,FALSE,"GuV9900-0399";"verwaltung",#N/A,FALSE,"GuV9900-0399"}</definedName>
    <definedName name="ceawr" localSheetId="10" hidden="1">{"werbung",#N/A,FALSE,"GuV9900-0399";"betrieb",#N/A,FALSE,"GuV9900-0399";"personal",#N/A,FALSE,"GuV9900-0399";"tvg",#N/A,FALSE,"GuV9900-0399";"verwaltung",#N/A,FALSE,"GuV9900-0399"}</definedName>
    <definedName name="ceawr" localSheetId="11" hidden="1">{"werbung",#N/A,FALSE,"GuV9900-0399";"betrieb",#N/A,FALSE,"GuV9900-0399";"personal",#N/A,FALSE,"GuV9900-0399";"tvg",#N/A,FALSE,"GuV9900-0399";"verwaltung",#N/A,FALSE,"GuV9900-0399"}</definedName>
    <definedName name="ceawr" hidden="1">{"werbung",#N/A,FALSE,"GuV9900-0399";"betrieb",#N/A,FALSE,"GuV9900-0399";"personal",#N/A,FALSE,"GuV9900-0399";"tvg",#N/A,FALSE,"GuV9900-0399";"verwaltung",#N/A,FALSE,"GuV9900-0399"}</definedName>
    <definedName name="Ceiling">#REF!</definedName>
    <definedName name="CEILING__FINISHES">#REF!</definedName>
    <definedName name="Ceiling_Acoustic_Gypsum_tile">'[16]Unit Price'!$B$67</definedName>
    <definedName name="Ceiling_Budget" localSheetId="3">#REF!</definedName>
    <definedName name="Ceiling_Budget" localSheetId="0">#REF!</definedName>
    <definedName name="Ceiling_Budget">#REF!</definedName>
    <definedName name="CEILING_FINISHES">#REF!</definedName>
    <definedName name="Ceiling_Glass">'[16]Unit Price'!$B$69</definedName>
    <definedName name="Ceiling_Gypsum_board">'[16]Unit Price'!$B$65</definedName>
    <definedName name="Ceiling_Paint">'[16]Unit Price'!$B$68</definedName>
    <definedName name="Ceiling_WP_Gypsum_board">'[16]Unit Price'!$B$66</definedName>
    <definedName name="CELINGS" localSheetId="3">#REF!</definedName>
    <definedName name="CELINGS" localSheetId="0">#REF!</definedName>
    <definedName name="CELINGS">#REF!</definedName>
    <definedName name="Cellar" localSheetId="0">#REF!</definedName>
    <definedName name="Cellar">#REF!</definedName>
    <definedName name="Centre">#REF!</definedName>
    <definedName name="CEspecial">#REF!</definedName>
    <definedName name="cf">#REF!</definedName>
    <definedName name="CFIN">#REF!</definedName>
    <definedName name="cfmsf">#REF!</definedName>
    <definedName name="CGC">#REF!</definedName>
    <definedName name="cgpm">#REF!</definedName>
    <definedName name="ch" localSheetId="0">#REF!</definedName>
    <definedName name="ch">#REF!</definedName>
    <definedName name="CH1SummaryWorksheet">#REF!</definedName>
    <definedName name="CH2O">#REF!</definedName>
    <definedName name="Champ4" localSheetId="0">#REF!</definedName>
    <definedName name="Champ4">#REF!</definedName>
    <definedName name="Champ5" localSheetId="0">#REF!</definedName>
    <definedName name="Champ5">#REF!</definedName>
    <definedName name="change" localSheetId="0">#REF!</definedName>
    <definedName name="change">#REF!</definedName>
    <definedName name="CHANGES" localSheetId="0">#REF!</definedName>
    <definedName name="CHANGES">#REF!</definedName>
    <definedName name="Channel4" localSheetId="12">OFFSET([0]!ReportLevels3,0,-2)</definedName>
    <definedName name="Channel4" localSheetId="9">OFFSET([0]!ReportLevels3,0,-2)</definedName>
    <definedName name="Channel4" localSheetId="10">OFFSET([0]!ReportLevels3,0,-2)</definedName>
    <definedName name="Channel4" localSheetId="7">OFFSET([0]!ReportLevels3,0,-2)</definedName>
    <definedName name="Channel4" localSheetId="11">OFFSET([0]!ReportLevels3,0,-2)</definedName>
    <definedName name="Channel4">OFFSET([0]!ReportLevels3,0,-2)</definedName>
    <definedName name="Channels" localSheetId="12">OFFSET([0]!ReportLevels,0,-2)</definedName>
    <definedName name="Channels" localSheetId="9">OFFSET([0]!ReportLevels,0,-2)</definedName>
    <definedName name="Channels" localSheetId="10">OFFSET([0]!ReportLevels,0,-2)</definedName>
    <definedName name="Channels" localSheetId="7">OFFSET([0]!ReportLevels,0,-2)</definedName>
    <definedName name="Channels" localSheetId="11">OFFSET([0]!ReportLevels,0,-2)</definedName>
    <definedName name="Channels">OFFSET([0]!ReportLevels,0,-2)</definedName>
    <definedName name="Channels2" localSheetId="12">OFFSET([0]!ReportLevels2,0,-2)</definedName>
    <definedName name="Channels2" localSheetId="9">OFFSET([0]!ReportLevels2,0,-2)</definedName>
    <definedName name="Channels2" localSheetId="10">OFFSET([0]!ReportLevels2,0,-2)</definedName>
    <definedName name="Channels2" localSheetId="7">OFFSET([0]!ReportLevels2,0,-2)</definedName>
    <definedName name="Channels2" localSheetId="11">OFFSET([0]!ReportLevels2,0,-2)</definedName>
    <definedName name="Channels2">OFFSET([0]!ReportLevels2,0,-2)</definedName>
    <definedName name="Channels3" localSheetId="12">OFFSET([0]!ReportLevels3,0,-2)</definedName>
    <definedName name="Channels3" localSheetId="9">OFFSET([0]!ReportLevels3,0,-2)</definedName>
    <definedName name="Channels3" localSheetId="10">OFFSET([0]!ReportLevels3,0,-2)</definedName>
    <definedName name="Channels3" localSheetId="7">OFFSET([0]!ReportLevels3,0,-2)</definedName>
    <definedName name="Channels3" localSheetId="11">OFFSET([0]!ReportLevels3,0,-2)</definedName>
    <definedName name="Channels3">OFFSET([0]!ReportLevels3,0,-2)</definedName>
    <definedName name="Channels4" localSheetId="12">OFFSET([0]!ReportLevels4,0,-2)</definedName>
    <definedName name="Channels4" localSheetId="9">OFFSET([0]!ReportLevels4,0,-2)</definedName>
    <definedName name="Channels4" localSheetId="10">OFFSET([0]!ReportLevels4,0,-2)</definedName>
    <definedName name="Channels4" localSheetId="7">OFFSET([0]!ReportLevels4,0,-2)</definedName>
    <definedName name="Channels4" localSheetId="11">OFFSET([0]!ReportLevels4,0,-2)</definedName>
    <definedName name="Channels4">OFFSET([0]!ReportLevels4,0,-2)</definedName>
    <definedName name="Chapas_inox">#REF!</definedName>
    <definedName name="Chapas_Pav">#REF!</definedName>
    <definedName name="chargeout_rate" localSheetId="0">#REF!</definedName>
    <definedName name="chargeout_rate">#REF!</definedName>
    <definedName name="chart" localSheetId="0">#REF!</definedName>
    <definedName name="chart">#REF!</definedName>
    <definedName name="Chart_Seba" localSheetId="9">{"'track'!$A$1:$BO$37"}</definedName>
    <definedName name="Chart_Seba" localSheetId="10">{"'track'!$A$1:$BO$37"}</definedName>
    <definedName name="Chart_Seba" localSheetId="11">{"'track'!$A$1:$BO$37"}</definedName>
    <definedName name="Chart_Seba">{"'track'!$A$1:$BO$37"}</definedName>
    <definedName name="Chart2" localSheetId="9">{"'track'!$A$1:$BO$37"}</definedName>
    <definedName name="Chart2" localSheetId="10">{"'track'!$A$1:$BO$37"}</definedName>
    <definedName name="Chart2" localSheetId="11">{"'track'!$A$1:$BO$37"}</definedName>
    <definedName name="Chart2">{"'track'!$A$1:$BO$37"}</definedName>
    <definedName name="Chart3" localSheetId="9">{"'track'!$A$1:$BO$37"}</definedName>
    <definedName name="Chart3" localSheetId="10">{"'track'!$A$1:$BO$37"}</definedName>
    <definedName name="Chart3" localSheetId="11">{"'track'!$A$1:$BO$37"}</definedName>
    <definedName name="Chart3">{"'track'!$A$1:$BO$37"}</definedName>
    <definedName name="ChartList">#REF!</definedName>
    <definedName name="ChartStop">#REF!</definedName>
    <definedName name="ChaseCV">#REF!</definedName>
    <definedName name="Checker">#REF!</definedName>
    <definedName name="checkvalue">#REF!</definedName>
    <definedName name="chill">#REF!</definedName>
    <definedName name="chilled_Water_Pipe">#REF!</definedName>
    <definedName name="chiller">#REF!</definedName>
    <definedName name="chillers">#REF!</definedName>
    <definedName name="Chrome1BedH">#REF!</definedName>
    <definedName name="Chrome1BH">#REF!</definedName>
    <definedName name="Chrome1ECV">#REF!</definedName>
    <definedName name="Chrome1EL">#REF!</definedName>
    <definedName name="Chrome1RC">#REF!</definedName>
    <definedName name="Chrome1Resin">#REF!</definedName>
    <definedName name="Chrome2BedH">#REF!</definedName>
    <definedName name="Chrome2BH">#REF!</definedName>
    <definedName name="Chrome2Resin">#REF!</definedName>
    <definedName name="ci">#REF!</definedName>
    <definedName name="ciag">#REF!</definedName>
    <definedName name="cibg">#REF!</definedName>
    <definedName name="CIQWBG" hidden="1">"Inmeta Crayon Model v04.xlsx"</definedName>
    <definedName name="CIQWBGuid">"6b2bc066-7d32-40c5-9ffd-2ccc8ec314aa"</definedName>
    <definedName name="CIR">#REF!</definedName>
    <definedName name="CIRA">#REF!</definedName>
    <definedName name="Circular_Column">#REF!</definedName>
    <definedName name="Circulation_FF" localSheetId="0">#REF!</definedName>
    <definedName name="Circulation_FF">#REF!</definedName>
    <definedName name="Circulation_GF" localSheetId="0">#REF!</definedName>
    <definedName name="Circulation_GF">#REF!</definedName>
    <definedName name="Circulation_SF" localSheetId="0">#REF!</definedName>
    <definedName name="Circulation_SF">#REF!</definedName>
    <definedName name="City">#REF!</definedName>
    <definedName name="CivilsWorks278" localSheetId="0">#REF!</definedName>
    <definedName name="CivilsWorks278">#REF!</definedName>
    <definedName name="CL" localSheetId="8">#REF!</definedName>
    <definedName name="CL" localSheetId="3">#REF!</definedName>
    <definedName name="CL" localSheetId="9">#REF!</definedName>
    <definedName name="CL" localSheetId="10">#REF!</definedName>
    <definedName name="CL" localSheetId="11">#REF!</definedName>
    <definedName name="CL" localSheetId="0">#REF!</definedName>
    <definedName name="CL">'[11]Auflösung CI'!$A$4:$F$17</definedName>
    <definedName name="cla">#REF!</definedName>
    <definedName name="CLAD" localSheetId="3">#REF!</definedName>
    <definedName name="CLAD" localSheetId="0">#REF!</definedName>
    <definedName name="CLAD">#REF!</definedName>
    <definedName name="claim" localSheetId="0">#REF!</definedName>
    <definedName name="claim">#REF!</definedName>
    <definedName name="claims" localSheetId="0">#REF!</definedName>
    <definedName name="claims">#REF!</definedName>
    <definedName name="CLB">#REF!</definedName>
    <definedName name="clean" localSheetId="0">#REF!</definedName>
    <definedName name="clean">#REF!</definedName>
    <definedName name="clean_room_installations">#REF!</definedName>
    <definedName name="Cleaners_Room" localSheetId="0">#REF!</definedName>
    <definedName name="Cleaners_Room">#REF!</definedName>
    <definedName name="CleanExtgSurf" localSheetId="8">#REF!</definedName>
    <definedName name="CleanExtgSurf" localSheetId="3">#REF!</definedName>
    <definedName name="CleanExtgSurf" localSheetId="9">#REF!</definedName>
    <definedName name="CleanExtgSurf" localSheetId="10">#REF!</definedName>
    <definedName name="CleanExtgSurf" localSheetId="11">#REF!</definedName>
    <definedName name="CleanExtgSurf" localSheetId="0">#REF!</definedName>
    <definedName name="CleanExtgSurf">'[17]7'!$G$116</definedName>
    <definedName name="Cleaning" localSheetId="8">#REF!</definedName>
    <definedName name="Cleaning" localSheetId="3">#REF!</definedName>
    <definedName name="Cleaning" localSheetId="9">#REF!</definedName>
    <definedName name="Cleaning" localSheetId="10">#REF!</definedName>
    <definedName name="Cleaning" localSheetId="11">#REF!</definedName>
    <definedName name="Cleaning" localSheetId="0">#REF!</definedName>
    <definedName name="Cleaning">[10]Cleaning!$J$17</definedName>
    <definedName name="ClearingAndGrubbing" localSheetId="3">#REF!</definedName>
    <definedName name="ClearingAndGrubbing" localSheetId="0">#REF!</definedName>
    <definedName name="ClearingAndGrubbing">#REF!</definedName>
    <definedName name="ClgFins" localSheetId="8">#REF!</definedName>
    <definedName name="ClgFins" localSheetId="3">#REF!</definedName>
    <definedName name="ClgFins" localSheetId="9">#REF!</definedName>
    <definedName name="ClgFins" localSheetId="10">#REF!</definedName>
    <definedName name="ClgFins" localSheetId="11">#REF!</definedName>
    <definedName name="ClgFins" localSheetId="0">#REF!</definedName>
    <definedName name="ClgFins">'[17]3'!$G$155</definedName>
    <definedName name="client" localSheetId="3">#REF!</definedName>
    <definedName name="client" localSheetId="0">#REF!</definedName>
    <definedName name="client">#REF!</definedName>
    <definedName name="Client_NAME">#REF!</definedName>
    <definedName name="CLIENT_PROJ_NO">#REF!</definedName>
    <definedName name="CLIENTE">#REF!</definedName>
    <definedName name="clienthuts" localSheetId="0">#REF!</definedName>
    <definedName name="clienthuts">#REF!</definedName>
    <definedName name="clientphones" localSheetId="0">#REF!</definedName>
    <definedName name="clientphones">#REF!</definedName>
    <definedName name="CLIENTS_OFFICE">#REF!</definedName>
    <definedName name="CLIMATE_CONTROL">#REF!</definedName>
    <definedName name="CLIMATE_MASTER">#REF!</definedName>
    <definedName name="cln">#REF!</definedName>
    <definedName name="closet">#REF!</definedName>
    <definedName name="Closure">#REF!</definedName>
    <definedName name="CLS">#REF!</definedName>
    <definedName name="CLUB" localSheetId="0">#REF!</definedName>
    <definedName name="CLUB">#REF!</definedName>
    <definedName name="clum" localSheetId="0">#REF!</definedName>
    <definedName name="clum">#REF!</definedName>
    <definedName name="cm">#REF!</definedName>
    <definedName name="CM_old">#REF!</definedName>
    <definedName name="CMF">#REF!</definedName>
    <definedName name="cMIDF">OFFSET(#REF!,1,0,#REF!,1)</definedName>
    <definedName name="cMIDO">OFFSET(#REF!,1,0,#REF!,1)</definedName>
    <definedName name="CMO">#REF!</definedName>
    <definedName name="CMU">#REF!</definedName>
    <definedName name="cnt">#REF!</definedName>
    <definedName name="cnum" localSheetId="0">#REF!</definedName>
    <definedName name="cnum">#REF!</definedName>
    <definedName name="CO">#REF!</definedName>
    <definedName name="CO_RAY_VAC">#REF!</definedName>
    <definedName name="CO_SUM">#REF!</definedName>
    <definedName name="COA" localSheetId="8">#REF!</definedName>
    <definedName name="COA" localSheetId="3">#REF!</definedName>
    <definedName name="COA" localSheetId="9">#REF!</definedName>
    <definedName name="COA" localSheetId="10">#REF!</definedName>
    <definedName name="COA" localSheetId="11">#REF!</definedName>
    <definedName name="COA" localSheetId="0">#REF!</definedName>
    <definedName name="COA">[24]TDB!$F$41</definedName>
    <definedName name="COA_11">#REF!</definedName>
    <definedName name="COA_12">#REF!</definedName>
    <definedName name="COA_13">#REF!</definedName>
    <definedName name="COA_14">#REF!</definedName>
    <definedName name="COA_15">#REF!</definedName>
    <definedName name="COA_16">#REF!</definedName>
    <definedName name="COA_17">#REF!</definedName>
    <definedName name="COA_18">#REF!</definedName>
    <definedName name="COA_19">#REF!</definedName>
    <definedName name="COA_51">#REF!</definedName>
    <definedName name="Coa_51__">#REF!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50A">#REF!</definedName>
    <definedName name="COA50B">#REF!</definedName>
    <definedName name="COAGSSheet">"COGS"</definedName>
    <definedName name="COAST">#REF!</definedName>
    <definedName name="COAST_PRODUCTS">#REF!</definedName>
    <definedName name="CockpitDaten" localSheetId="3">#REF!</definedName>
    <definedName name="CockpitDaten" localSheetId="0">#REF!</definedName>
    <definedName name="CockpitDaten">#REF!</definedName>
    <definedName name="Cod_MP">#REF!</definedName>
    <definedName name="Cod_Repsol">#REF!</definedName>
    <definedName name="Code" hidden="1">#REF!</definedName>
    <definedName name="CODE_BLOCK" localSheetId="0">#REF!</definedName>
    <definedName name="CODE_BLOCK">#REF!</definedName>
    <definedName name="CODE_SUBJECT" localSheetId="0">#REF!</definedName>
    <definedName name="CODE_SUBJECT">#REF!</definedName>
    <definedName name="Code1" localSheetId="8">#REF!</definedName>
    <definedName name="Code1" localSheetId="3">#REF!</definedName>
    <definedName name="Code1" localSheetId="9">#REF!</definedName>
    <definedName name="Code1" localSheetId="10">#REF!</definedName>
    <definedName name="Code1" localSheetId="11">#REF!</definedName>
    <definedName name="Code1" localSheetId="0">#REF!</definedName>
    <definedName name="Code1">[19]Macro1!$A$1</definedName>
    <definedName name="Code2" localSheetId="8">#REF!</definedName>
    <definedName name="Code2" localSheetId="3">#REF!</definedName>
    <definedName name="Code2" localSheetId="9">#REF!</definedName>
    <definedName name="Code2" localSheetId="10">#REF!</definedName>
    <definedName name="Code2" localSheetId="11">#REF!</definedName>
    <definedName name="Code2" localSheetId="0">#REF!</definedName>
    <definedName name="Code2">[19]Macro1!$B$1</definedName>
    <definedName name="Code3" localSheetId="8">#REF!</definedName>
    <definedName name="Code3" localSheetId="3">#REF!</definedName>
    <definedName name="Code3" localSheetId="9">#REF!</definedName>
    <definedName name="Code3" localSheetId="10">#REF!</definedName>
    <definedName name="Code3" localSheetId="11">#REF!</definedName>
    <definedName name="Code3" localSheetId="0">#REF!</definedName>
    <definedName name="Code3">[19]Macro1!$C$1</definedName>
    <definedName name="Code4" localSheetId="8">#REF!</definedName>
    <definedName name="Code4" localSheetId="3">#REF!</definedName>
    <definedName name="Code4" localSheetId="9">#REF!</definedName>
    <definedName name="Code4" localSheetId="10">#REF!</definedName>
    <definedName name="Code4" localSheetId="11">#REF!</definedName>
    <definedName name="Code4" localSheetId="0">#REF!</definedName>
    <definedName name="Code4">[19]Macro1!$D$1</definedName>
    <definedName name="Code5" localSheetId="8">#REF!</definedName>
    <definedName name="Code5" localSheetId="3">#REF!</definedName>
    <definedName name="Code5" localSheetId="9">#REF!</definedName>
    <definedName name="Code5" localSheetId="10">#REF!</definedName>
    <definedName name="Code5" localSheetId="11">#REF!</definedName>
    <definedName name="Code5" localSheetId="0">#REF!</definedName>
    <definedName name="Code5">[19]Macro1!$E$1</definedName>
    <definedName name="Code6" localSheetId="8">#REF!</definedName>
    <definedName name="Code6" localSheetId="3">#REF!</definedName>
    <definedName name="Code6" localSheetId="9">#REF!</definedName>
    <definedName name="Code6" localSheetId="10">#REF!</definedName>
    <definedName name="Code6" localSheetId="11">#REF!</definedName>
    <definedName name="Code6" localSheetId="0">#REF!</definedName>
    <definedName name="Code6">[19]Macro1!$F$1</definedName>
    <definedName name="CodeID">#REF!</definedName>
    <definedName name="CODES" localSheetId="3">#REF!</definedName>
    <definedName name="CODES" localSheetId="0">#REF!</definedName>
    <definedName name="CODES">#REF!</definedName>
    <definedName name="Código">#REF!</definedName>
    <definedName name="CODIGOS">#REF!</definedName>
    <definedName name="CODING" localSheetId="0">#REF!</definedName>
    <definedName name="CODING">#REF!</definedName>
    <definedName name="COE" localSheetId="8">#REF!</definedName>
    <definedName name="COE" localSheetId="3">#REF!</definedName>
    <definedName name="COE" localSheetId="9">#REF!</definedName>
    <definedName name="COE" localSheetId="10">#REF!</definedName>
    <definedName name="COE" localSheetId="11">#REF!</definedName>
    <definedName name="COE" localSheetId="0">#REF!</definedName>
    <definedName name="COE">[24]TDB!$F$31</definedName>
    <definedName name="coef">#REF!</definedName>
    <definedName name="coil">#REF!</definedName>
    <definedName name="coils">#REF!</definedName>
    <definedName name="coins.4.query.6" localSheetId="8">#REF!</definedName>
    <definedName name="coins.4.query.6" localSheetId="3">#REF!</definedName>
    <definedName name="coins.4.query.6" localSheetId="9">#REF!</definedName>
    <definedName name="coins.4.query.6" localSheetId="10">#REF!</definedName>
    <definedName name="coins.4.query.6" localSheetId="11">#REF!</definedName>
    <definedName name="coins.4.query.6" localSheetId="0">#REF!</definedName>
    <definedName name="coins.4.query.6">'[26]SC Orders'!#REF!</definedName>
    <definedName name="col_conc">#REF!</definedName>
    <definedName name="col_rebar">#REF!</definedName>
    <definedName name="COLE_INDUSTRIES">#REF!</definedName>
    <definedName name="colm">#REF!</definedName>
    <definedName name="colprbk_conc">#REF!</definedName>
    <definedName name="column_titles_range">#REF!</definedName>
    <definedName name="comm1" localSheetId="8">#REF!</definedName>
    <definedName name="comm1" localSheetId="3">#REF!</definedName>
    <definedName name="comm1" localSheetId="9">#REF!</definedName>
    <definedName name="comm1" localSheetId="10">#REF!</definedName>
    <definedName name="comm1" localSheetId="11">#REF!</definedName>
    <definedName name="comm1" localSheetId="0">#REF!</definedName>
    <definedName name="comm1">[1]Sheet7!#REF!</definedName>
    <definedName name="COMMAND_AIR">#REF!</definedName>
    <definedName name="Commencement" localSheetId="8">#REF!</definedName>
    <definedName name="Commencement" localSheetId="3">#REF!</definedName>
    <definedName name="Commencement" localSheetId="9">#REF!</definedName>
    <definedName name="Commencement" localSheetId="10">#REF!</definedName>
    <definedName name="Commencement" localSheetId="11">#REF!</definedName>
    <definedName name="Commencement" localSheetId="0">#REF!</definedName>
    <definedName name="Commencement">[27]Data!$C$6</definedName>
    <definedName name="commercial" localSheetId="8">#REF!</definedName>
    <definedName name="commercial" localSheetId="3">#REF!</definedName>
    <definedName name="commercial" localSheetId="9">#REF!</definedName>
    <definedName name="commercial" localSheetId="10">#REF!</definedName>
    <definedName name="commercial" localSheetId="11">#REF!</definedName>
    <definedName name="commercial" localSheetId="0">#REF!</definedName>
    <definedName name="commercial">[1]Sheet7!#REF!</definedName>
    <definedName name="COMMITEMENT">#REF!</definedName>
    <definedName name="COMMUNICATION__INSTALLATIONS">#REF!</definedName>
    <definedName name="Communications" localSheetId="8">#REF!</definedName>
    <definedName name="Communications" localSheetId="3">#REF!</definedName>
    <definedName name="Communications" localSheetId="9">#REF!</definedName>
    <definedName name="Communications" localSheetId="10">#REF!</definedName>
    <definedName name="Communications" localSheetId="11">#REF!</definedName>
    <definedName name="Communications" localSheetId="0">#REF!</definedName>
    <definedName name="Communications">'[17]5'!$G$384</definedName>
    <definedName name="comp" localSheetId="3">#REF!</definedName>
    <definedName name="Comp" localSheetId="9" hidden="1">{"First Page",#N/A,FALSE,"Surfactants LBO";"Second Page",#N/A,FALSE,"Surfactants LBO"}</definedName>
    <definedName name="Comp" localSheetId="10" hidden="1">{"First Page",#N/A,FALSE,"Surfactants LBO";"Second Page",#N/A,FALSE,"Surfactants LBO"}</definedName>
    <definedName name="comp" localSheetId="0">#REF!</definedName>
    <definedName name="comp">#REF!</definedName>
    <definedName name="Comp_ME">#REF!</definedName>
    <definedName name="Compact">'[16]Unit Price'!$B$26</definedName>
    <definedName name="COMPANIES">#REF!</definedName>
    <definedName name="CompanyName">#REF!</definedName>
    <definedName name="CompanyOH" hidden="1">#REF!</definedName>
    <definedName name="Comparable" localSheetId="9" hidden="1">{"First Page",#N/A,FALSE,"Surfactants LBO";"Second Page",#N/A,FALSE,"Surfactants LBO"}</definedName>
    <definedName name="Comparable" localSheetId="10" hidden="1">{"First Page",#N/A,FALSE,"Surfactants LBO";"Second Page",#N/A,FALSE,"Surfactants LBO"}</definedName>
    <definedName name="Comparable" localSheetId="11" hidden="1">{"First Page",#N/A,FALSE,"Surfactants LBO";"Second Page",#N/A,FALSE,"Surfactants LBO"}</definedName>
    <definedName name="Comparable" hidden="1">{"First Page",#N/A,FALSE,"Surfactants LBO";"Second Page",#N/A,FALSE,"Surfactants LBO"}</definedName>
    <definedName name="Comparables" localSheetId="9" hidden="1">{"'IG3Q99'!$A$306:$I$356"}</definedName>
    <definedName name="Comparables" localSheetId="10" hidden="1">{"'IG3Q99'!$A$306:$I$356"}</definedName>
    <definedName name="Comparables" localSheetId="11" hidden="1">{"'IG3Q99'!$A$306:$I$356"}</definedName>
    <definedName name="Comparables" hidden="1">{"'IG3Q99'!$A$306:$I$356"}</definedName>
    <definedName name="comparaison" localSheetId="9" hidden="1">{"First Page",#N/A,FALSE,"Surfactants LBO";"Second Page",#N/A,FALSE,"Surfactants LBO"}</definedName>
    <definedName name="comparaison" localSheetId="10" hidden="1">{"First Page",#N/A,FALSE,"Surfactants LBO";"Second Page",#N/A,FALSE,"Surfactants LBO"}</definedName>
    <definedName name="comparaison" localSheetId="11" hidden="1">{"First Page",#N/A,FALSE,"Surfactants LBO";"Second Page",#N/A,FALSE,"Surfactants LBO"}</definedName>
    <definedName name="comparaison" hidden="1">{"First Page",#N/A,FALSE,"Surfactants LBO";"Second Page",#N/A,FALSE,"Surfactants LBO"}</definedName>
    <definedName name="compdate" localSheetId="0">#REF!</definedName>
    <definedName name="compdate">#REF!</definedName>
    <definedName name="Compensation">#REF!</definedName>
    <definedName name="completion_date" localSheetId="8">#REF!</definedName>
    <definedName name="completion_date" localSheetId="3">#REF!</definedName>
    <definedName name="completion_date" localSheetId="9">#REF!</definedName>
    <definedName name="completion_date" localSheetId="10">#REF!</definedName>
    <definedName name="completion_date" localSheetId="11">#REF!</definedName>
    <definedName name="completion_date" localSheetId="0">#REF!</definedName>
    <definedName name="completion_date">[15]Assumptions!$C$46</definedName>
    <definedName name="Component.Name">#REF!</definedName>
    <definedName name="Composite">#REF!</definedName>
    <definedName name="CompRange1" hidden="1">OFFSET(#REF!,9,0,COUNTA(#REF!)-COUNTA(#REF!),1)</definedName>
    <definedName name="CompRange1Main" hidden="1">#REF!</definedName>
    <definedName name="CompRange2" hidden="1">OFFSET(#REF!,9,0,COUNTA(#REF!)-COUNTA(#REF!),1)</definedName>
    <definedName name="CompRange2Main" hidden="1">#REF!</definedName>
    <definedName name="CompRange3" hidden="1">OFFSET(#REF!,9,0,COUNTA(#REF!)-COUNTA(#REF!),1)</definedName>
    <definedName name="CompRange3Main" hidden="1">#REF!</definedName>
    <definedName name="COMPRESSED_AIR">#REF!</definedName>
    <definedName name="compressor">#REF!</definedName>
    <definedName name="compuair">#REF!</definedName>
    <definedName name="COMPUPAIRE_CPTR_UNITS">#REF!</definedName>
    <definedName name="Computation_No">#REF!</definedName>
    <definedName name="COMPUTER">#REF!</definedName>
    <definedName name="computers" localSheetId="3">#REF!</definedName>
    <definedName name="computers" localSheetId="0">#REF!</definedName>
    <definedName name="computers">#REF!</definedName>
    <definedName name="COMSPECIALS" localSheetId="8">#REF!</definedName>
    <definedName name="COMSPECIALS" localSheetId="3">#REF!</definedName>
    <definedName name="COMSPECIALS" localSheetId="9">#REF!</definedName>
    <definedName name="COMSPECIALS" localSheetId="10">#REF!</definedName>
    <definedName name="COMSPECIALS" localSheetId="11">#REF!</definedName>
    <definedName name="COMSPECIALS" localSheetId="0">#REF!</definedName>
    <definedName name="COMSPECIALS">[1]Sheet7!#REF!</definedName>
    <definedName name="COMX">#REF!</definedName>
    <definedName name="CONC">#REF!</definedName>
    <definedName name="Conc1620">'[16]Unit Price'!$B$3</definedName>
    <definedName name="Conc3037">'[16]Unit Price'!$B$4</definedName>
    <definedName name="Concrete">#REF!</definedName>
    <definedName name="ConcreteClassA" localSheetId="3">#REF!</definedName>
    <definedName name="ConcreteClassA" localSheetId="0">#REF!</definedName>
    <definedName name="ConcreteClassA">#REF!</definedName>
    <definedName name="cond">#REF!</definedName>
    <definedName name="condensing">#REF!</definedName>
    <definedName name="Condensing_Units">#REF!</definedName>
    <definedName name="condensor">#REF!</definedName>
    <definedName name="CONDUCAO">#REF!</definedName>
    <definedName name="conduit">#REF!</definedName>
    <definedName name="cong">#REF!</definedName>
    <definedName name="CONGPS">#REF!</definedName>
    <definedName name="conh">#REF!</definedName>
    <definedName name="Connection.Name">#REF!</definedName>
    <definedName name="ConnectionType">#REF!</definedName>
    <definedName name="construction" localSheetId="8">#REF!</definedName>
    <definedName name="construction" localSheetId="3">#REF!</definedName>
    <definedName name="construction" localSheetId="9">#REF!</definedName>
    <definedName name="construction" localSheetId="10">#REF!</definedName>
    <definedName name="construction" localSheetId="11">#REF!</definedName>
    <definedName name="construction" localSheetId="0">#REF!</definedName>
    <definedName name="construction">[1]Sheet1!$M$2169</definedName>
    <definedName name="consultant">#REF!</definedName>
    <definedName name="CONSUM">#REF!</definedName>
    <definedName name="Contact.Name">#REF!</definedName>
    <definedName name="Contact_person_options">#REF!</definedName>
    <definedName name="containment">#REF!</definedName>
    <definedName name="contdate" localSheetId="3">#REF!</definedName>
    <definedName name="contdate" localSheetId="0">#REF!</definedName>
    <definedName name="contdate">#REF!</definedName>
    <definedName name="contform" localSheetId="0">#REF!</definedName>
    <definedName name="contform">#REF!</definedName>
    <definedName name="Contingency" localSheetId="8">#REF!</definedName>
    <definedName name="Contingency" localSheetId="3">#REF!</definedName>
    <definedName name="Contingency" localSheetId="9">#REF!</definedName>
    <definedName name="Contingency" localSheetId="10">#REF!</definedName>
    <definedName name="Contingency" localSheetId="11">#REF!</definedName>
    <definedName name="Contingency" localSheetId="0">#REF!</definedName>
    <definedName name="Contingency">'[28]Cat A Change Control'!$A$1:$Q$48</definedName>
    <definedName name="Continuous_Footing">#REF!</definedName>
    <definedName name="Contract">#REF!</definedName>
    <definedName name="Contract_Array">#REF!</definedName>
    <definedName name="Contract_No">#REF!</definedName>
    <definedName name="Contract_sum1" localSheetId="3">#REF!</definedName>
    <definedName name="Contract_sum1" localSheetId="0">#REF!</definedName>
    <definedName name="Contract_sum1">#REF!</definedName>
    <definedName name="contractor" localSheetId="0">#REF!</definedName>
    <definedName name="contractor">#REF!</definedName>
    <definedName name="contracts">#REF!</definedName>
    <definedName name="contracttype" localSheetId="0">#REF!</definedName>
    <definedName name="contracttype">#REF!</definedName>
    <definedName name="contractype" localSheetId="0">#REF!</definedName>
    <definedName name="contractype">#REF!</definedName>
    <definedName name="CONTROL_CONT.">#REF!</definedName>
    <definedName name="control_contractors">#REF!</definedName>
    <definedName name="CONTROLS">#REF!</definedName>
    <definedName name="contsum" localSheetId="0">#REF!</definedName>
    <definedName name="contsum">#REF!</definedName>
    <definedName name="conv">#REF!</definedName>
    <definedName name="CONVE">#REF!</definedName>
    <definedName name="convector">#REF!</definedName>
    <definedName name="convectors">#REF!</definedName>
    <definedName name="CONVEN">#REF!</definedName>
    <definedName name="convert">#REF!</definedName>
    <definedName name="convf">#REF!</definedName>
    <definedName name="convj">#REF!</definedName>
    <definedName name="convt">#REF!</definedName>
    <definedName name="cook">#REF!</definedName>
    <definedName name="cooling_towers">#REF!</definedName>
    <definedName name="cooper2" localSheetId="9" hidden="1">{#N/A,#N/A,TRUE,"Pro Forma";#N/A,#N/A,TRUE,"PF_Bal";#N/A,#N/A,TRUE,"PF_INC";#N/A,#N/A,TRUE,"CBE";#N/A,#N/A,TRUE,"SWK"}</definedName>
    <definedName name="cooper2" localSheetId="10" hidden="1">{#N/A,#N/A,TRUE,"Pro Forma";#N/A,#N/A,TRUE,"PF_Bal";#N/A,#N/A,TRUE,"PF_INC";#N/A,#N/A,TRUE,"CBE";#N/A,#N/A,TRUE,"SWK"}</definedName>
    <definedName name="cooper2" localSheetId="11" hidden="1">{#N/A,#N/A,TRUE,"Pro Forma";#N/A,#N/A,TRUE,"PF_Bal";#N/A,#N/A,TRUE,"PF_INC";#N/A,#N/A,TRUE,"CBE";#N/A,#N/A,TRUE,"SWK"}</definedName>
    <definedName name="cooper2" hidden="1">{#N/A,#N/A,TRUE,"Pro Forma";#N/A,#N/A,TRUE,"PF_Bal";#N/A,#N/A,TRUE,"PF_INC";#N/A,#N/A,TRUE,"CBE";#N/A,#N/A,TRUE,"SWK"}</definedName>
    <definedName name="CoordinateSheet">#REF!</definedName>
    <definedName name="CoordinateType">#REF!</definedName>
    <definedName name="cop" localSheetId="9" hidden="1">{"First Page",#N/A,FALSE,"Surfactants LBO";"Second Page",#N/A,FALSE,"Surfactants LBO"}</definedName>
    <definedName name="cop" localSheetId="10" hidden="1">{"First Page",#N/A,FALSE,"Surfactants LBO";"Second Page",#N/A,FALSE,"Surfactants LBO"}</definedName>
    <definedName name="cop" localSheetId="11" hidden="1">{"First Page",#N/A,FALSE,"Surfactants LBO";"Second Page",#N/A,FALSE,"Surfactants LBO"}</definedName>
    <definedName name="cop" hidden="1">{"First Page",#N/A,FALSE,"Surfactants LBO";"Second Page",#N/A,FALSE,"Surfactants LBO"}</definedName>
    <definedName name="copper">#REF!</definedName>
    <definedName name="copperbg">#REF!</definedName>
    <definedName name="COPY">#REF!</definedName>
    <definedName name="copy1" localSheetId="9" hidden="1">{#N/A,#N/A,TRUE,"Pro Forma";#N/A,#N/A,TRUE,"PF_Bal";#N/A,#N/A,TRUE,"PF_INC";#N/A,#N/A,TRUE,"CBE";#N/A,#N/A,TRUE,"SWK"}</definedName>
    <definedName name="copy1" localSheetId="10" hidden="1">{#N/A,#N/A,TRUE,"Pro Forma";#N/A,#N/A,TRUE,"PF_Bal";#N/A,#N/A,TRUE,"PF_INC";#N/A,#N/A,TRUE,"CBE";#N/A,#N/A,TRUE,"SWK"}</definedName>
    <definedName name="copy1" localSheetId="11" hidden="1">{#N/A,#N/A,TRUE,"Pro Forma";#N/A,#N/A,TRUE,"PF_Bal";#N/A,#N/A,TRUE,"PF_INC";#N/A,#N/A,TRUE,"CBE";#N/A,#N/A,TRUE,"SWK"}</definedName>
    <definedName name="copy1" hidden="1">{#N/A,#N/A,TRUE,"Pro Forma";#N/A,#N/A,TRUE,"PF_Bal";#N/A,#N/A,TRUE,"PF_INC";#N/A,#N/A,TRUE,"CBE";#N/A,#N/A,TRUE,"SWK"}</definedName>
    <definedName name="copy2" localSheetId="9" hidden="1">{#N/A,#N/A,TRUE,"financial";#N/A,#N/A,TRUE,"plants"}</definedName>
    <definedName name="copy2" localSheetId="10" hidden="1">{#N/A,#N/A,TRUE,"financial";#N/A,#N/A,TRUE,"plants"}</definedName>
    <definedName name="copy2" localSheetId="11" hidden="1">{#N/A,#N/A,TRUE,"financial";#N/A,#N/A,TRUE,"plants"}</definedName>
    <definedName name="copy2" hidden="1">{#N/A,#N/A,TRUE,"financial";#N/A,#N/A,TRUE,"plants"}</definedName>
    <definedName name="copy3" localSheetId="9" hidden="1">{#N/A,#N/A,TRUE,"Pro Forma";#N/A,#N/A,TRUE,"PF_Bal";#N/A,#N/A,TRUE,"PF_INC";#N/A,#N/A,TRUE,"CBE";#N/A,#N/A,TRUE,"SWK"}</definedName>
    <definedName name="copy3" localSheetId="10" hidden="1">{#N/A,#N/A,TRUE,"Pro Forma";#N/A,#N/A,TRUE,"PF_Bal";#N/A,#N/A,TRUE,"PF_INC";#N/A,#N/A,TRUE,"CBE";#N/A,#N/A,TRUE,"SWK"}</definedName>
    <definedName name="copy3" localSheetId="11" hidden="1">{#N/A,#N/A,TRUE,"Pro Forma";#N/A,#N/A,TRUE,"PF_Bal";#N/A,#N/A,TRUE,"PF_INC";#N/A,#N/A,TRUE,"CBE";#N/A,#N/A,TRUE,"SWK"}</definedName>
    <definedName name="copy3" hidden="1">{#N/A,#N/A,TRUE,"Pro Forma";#N/A,#N/A,TRUE,"PF_Bal";#N/A,#N/A,TRUE,"PF_INC";#N/A,#N/A,TRUE,"CBE";#N/A,#N/A,TRUE,"SWK"}</definedName>
    <definedName name="COR" hidden="1">#REF!</definedName>
    <definedName name="Corporate_Expense_Growth">5%</definedName>
    <definedName name="Cost" localSheetId="0">#REF!</definedName>
    <definedName name="Cost">#REF!</definedName>
    <definedName name="Cost_code" localSheetId="0">#REF!</definedName>
    <definedName name="Cost_code">#REF!</definedName>
    <definedName name="COST_RANGE" localSheetId="0">#REF!</definedName>
    <definedName name="COST_RANGE">#REF!</definedName>
    <definedName name="Cost_red">#REF!</definedName>
    <definedName name="Cost_Red_Rev_enhan">#REF!</definedName>
    <definedName name="cost_totals_range">#REF!</definedName>
    <definedName name="cost_unit_rate_range">#REF!</definedName>
    <definedName name="CostPlan">#REF!</definedName>
    <definedName name="CostPlanNr">#REF!</definedName>
    <definedName name="Costs">#REF!</definedName>
    <definedName name="Costs_Eq">#REF!</definedName>
    <definedName name="Costs_NP">#REF!</definedName>
    <definedName name="Costs_Serv">#REF!</definedName>
    <definedName name="Costs_WP">#REF!</definedName>
    <definedName name="CostUnit">#REF!</definedName>
    <definedName name="count" localSheetId="0">#REF!</definedName>
    <definedName name="count">#REF!</definedName>
    <definedName name="COUNT_1__Conduit">#REF!</definedName>
    <definedName name="COUNT_12__Fire">#REF!</definedName>
    <definedName name="COUNT_12__Water">#REF!</definedName>
    <definedName name="COUNT_12_x_4__Conduit">#REF!</definedName>
    <definedName name="COUNT_2_">#REF!</definedName>
    <definedName name="COUNT_2__Conduit">#REF!</definedName>
    <definedName name="COUNT_2_x_4__Conduit">#REF!</definedName>
    <definedName name="COUNT_24_x_4__Conduit">#REF!</definedName>
    <definedName name="COUNT_26_x_4__Conduit">#REF!</definedName>
    <definedName name="COUNT_28_x_4__Conduit">#REF!</definedName>
    <definedName name="COUNT_32_x_4__Conduit">#REF!</definedName>
    <definedName name="COUNT_4__Water">#REF!</definedName>
    <definedName name="COUNT_4_x_4__Conduit">#REF!</definedName>
    <definedName name="COUNT_6__Fire">#REF!</definedName>
    <definedName name="COUNT_6__Water">#REF!</definedName>
    <definedName name="COUNT_6_x_4__Conduit">#REF!</definedName>
    <definedName name="COUNT_8__Fire">#REF!</definedName>
    <definedName name="COUNT_Handhole">#REF!</definedName>
    <definedName name="COUNT_storm">#REF!</definedName>
    <definedName name="Country">#REF!</definedName>
    <definedName name="COUNTRY_OF_ORIGIN">#REF!</definedName>
    <definedName name="Cover" localSheetId="9" hidden="1">{"sum1",#N/A,FALSE,"Grand Total";"sum1",#N/A,FALSE,"CAs";"sum1",#N/A,FALSE,"HWSCo1T";"sum1",#N/A,FALSE,"WSCo";"sum1",#N/A,FALSE,"FL";"sum1",#N/A,FALSE,"DTT";"sum1",#N/A,FALSE,"DAB";"sum1",#N/A,FALSE,"HSCo"}</definedName>
    <definedName name="Cover" localSheetId="10" hidden="1">{"sum1",#N/A,FALSE,"Grand Total";"sum1",#N/A,FALSE,"CAs";"sum1",#N/A,FALSE,"HWSCo1T";"sum1",#N/A,FALSE,"WSCo";"sum1",#N/A,FALSE,"FL";"sum1",#N/A,FALSE,"DTT";"sum1",#N/A,FALSE,"DAB";"sum1",#N/A,FALSE,"HSCo"}</definedName>
    <definedName name="Cover" localSheetId="11" hidden="1">{"sum1",#N/A,FALSE,"Grand Total";"sum1",#N/A,FALSE,"CAs";"sum1",#N/A,FALSE,"HWSCo1T";"sum1",#N/A,FALSE,"WSCo";"sum1",#N/A,FALSE,"FL";"sum1",#N/A,FALSE,"DTT";"sum1",#N/A,FALSE,"DAB";"sum1",#N/A,FALSE,"HSCo"}</definedName>
    <definedName name="Cover" hidden="1">{"sum1",#N/A,FALSE,"Grand Total";"sum1",#N/A,FALSE,"CAs";"sum1",#N/A,FALSE,"HWSCo1T";"sum1",#N/A,FALSE,"WSCo";"sum1",#N/A,FALSE,"FL";"sum1",#N/A,FALSE,"DTT";"sum1",#N/A,FALSE,"DAB";"sum1",#N/A,FALSE,"HSCo"}</definedName>
    <definedName name="COVER50">#REF!</definedName>
    <definedName name="CP" localSheetId="0">#REF!</definedName>
    <definedName name="CP">#REF!</definedName>
    <definedName name="CpA">#REF!</definedName>
    <definedName name="cpb" localSheetId="8">#REF!</definedName>
    <definedName name="cpb" localSheetId="3">#REF!</definedName>
    <definedName name="cpb" localSheetId="9">#REF!</definedName>
    <definedName name="cpb" localSheetId="10">#REF!</definedName>
    <definedName name="cpb" localSheetId="11">#REF!</definedName>
    <definedName name="cpb" localSheetId="0">#REF!</definedName>
    <definedName name="cpb">[29]Input!$D$4</definedName>
    <definedName name="CPBaseDate">#REF!</definedName>
    <definedName name="CpC">#REF!</definedName>
    <definedName name="CpD">#REF!</definedName>
    <definedName name="CPIMAyo1" localSheetId="9" hidden="1">{"Zone1",#N/A,FALSE,"Parameters";"Zone2",#N/A,FALSE,"Parameters"}</definedName>
    <definedName name="CPIMAyo1" localSheetId="10" hidden="1">{"Zone1",#N/A,FALSE,"Parameters";"Zone2",#N/A,FALSE,"Parameters"}</definedName>
    <definedName name="CPIMAyo1" localSheetId="11" hidden="1">{"Zone1",#N/A,FALSE,"Parameters";"Zone2",#N/A,FALSE,"Parameters"}</definedName>
    <definedName name="CPIMAyo1" hidden="1">{"Zone1",#N/A,FALSE,"Parameters";"Zone2",#N/A,FALSE,"Parameters"}</definedName>
    <definedName name="CPIndex">#REF!</definedName>
    <definedName name="cprop" localSheetId="3">#REF!</definedName>
    <definedName name="cprop" localSheetId="0">#REF!</definedName>
    <definedName name="cprop">#REF!</definedName>
    <definedName name="CPStatus">#REF!</definedName>
    <definedName name="CPType">#REF!</definedName>
    <definedName name="CR">#REF!</definedName>
    <definedName name="CR_Status">#REF!</definedName>
    <definedName name="CRANE">#REF!</definedName>
    <definedName name="CRANE_RECOVERY">#REF!</definedName>
    <definedName name="Craneage" localSheetId="8">#REF!</definedName>
    <definedName name="Craneage" localSheetId="3">#REF!</definedName>
    <definedName name="Craneage" localSheetId="9">#REF!</definedName>
    <definedName name="Craneage" localSheetId="10">#REF!</definedName>
    <definedName name="Craneage" localSheetId="11">#REF!</definedName>
    <definedName name="Craneage" localSheetId="0">#REF!</definedName>
    <definedName name="Craneage">[10]Craneage!$J$17</definedName>
    <definedName name="cranes" localSheetId="3">#REF!</definedName>
    <definedName name="cranes" localSheetId="0">#REF!</definedName>
    <definedName name="cranes">#REF!</definedName>
    <definedName name="Crap" localSheetId="9"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Crap" localSheetId="10"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Crap" localSheetId="1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Crap"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CRC">#REF!</definedName>
    <definedName name="crew">#REF!</definedName>
    <definedName name="Cri">#REF!</definedName>
    <definedName name="CRIT">#REF!</definedName>
    <definedName name="_xlnm.Criteria" localSheetId="8">#REF!</definedName>
    <definedName name="_xlnm.Criteria" localSheetId="3">#REF!</definedName>
    <definedName name="_xlnm.Criteria" localSheetId="9">#REF!</definedName>
    <definedName name="_xlnm.Criteria" localSheetId="10">#REF!</definedName>
    <definedName name="_xlnm.Criteria" localSheetId="11">#REF!</definedName>
    <definedName name="_xlnm.Criteria" localSheetId="0">#REF!</definedName>
    <definedName name="_xlnm.Criteria">[30]mesac!#REF!</definedName>
    <definedName name="Criteria_2">#REF!</definedName>
    <definedName name="Criteria_MI">#REF!</definedName>
    <definedName name="Criteria1">#REF!</definedName>
    <definedName name="Criticality">#REF!</definedName>
    <definedName name="critpo">#REF!</definedName>
    <definedName name="CRP">#REF!</definedName>
    <definedName name="CRUMB" localSheetId="3">#REF!</definedName>
    <definedName name="CRUMB" localSheetId="0">#REF!</definedName>
    <definedName name="CRUMB">#REF!</definedName>
    <definedName name="CSEnd">#N/A</definedName>
    <definedName name="csf">#REF!</definedName>
    <definedName name="csgsf">#REF!</definedName>
    <definedName name="CSI">#REF!</definedName>
    <definedName name="csli">#REF!</definedName>
    <definedName name="cslineitem">#REF!</definedName>
    <definedName name="csmonth">#REF!</definedName>
    <definedName name="cspc">#REF!</definedName>
    <definedName name="cstop">#REF!</definedName>
    <definedName name="cstoprow">#REF!</definedName>
    <definedName name="ct">#REF!</definedName>
    <definedName name="cu">#REF!</definedName>
    <definedName name="Cu_100x10">#REF!</definedName>
    <definedName name="Cu_60_50">#REF!</definedName>
    <definedName name="cube">#REF!</definedName>
    <definedName name="CUBE_UNIT">#REF!</definedName>
    <definedName name="cubg">#REF!</definedName>
    <definedName name="CUMMMIS_NW">#REF!</definedName>
    <definedName name="Cumulative_spend" localSheetId="8">#REF!</definedName>
    <definedName name="Cumulative_spend" localSheetId="3">#REF!</definedName>
    <definedName name="Cumulative_spend" localSheetId="9">#REF!</definedName>
    <definedName name="Cumulative_spend" localSheetId="10">#REF!</definedName>
    <definedName name="Cumulative_spend" localSheetId="11">#REF!</definedName>
    <definedName name="Cumulative_spend" localSheetId="0">#REF!</definedName>
    <definedName name="Cumulative_spend">'[31]cashflow macro functions'!$A$3</definedName>
    <definedName name="CumulativeFinancialProgress" localSheetId="3">#REF!</definedName>
    <definedName name="CumulativeFinancialProgress" localSheetId="0">#REF!</definedName>
    <definedName name="CumulativeFinancialProgress">#REF!</definedName>
    <definedName name="CumulativePercentCompletion" localSheetId="0">#REF!</definedName>
    <definedName name="CumulativePercentCompletion">#REF!</definedName>
    <definedName name="curb_conc">#REF!</definedName>
    <definedName name="Curbs">#REF!</definedName>
    <definedName name="cure_sog">#REF!</definedName>
    <definedName name="cure_walls">#REF!</definedName>
    <definedName name="curFiscalMonthNumber">#REF!</definedName>
    <definedName name="curFiscalQuarterName">#REF!</definedName>
    <definedName name="curFiscalQuarterNumber">#REF!</definedName>
    <definedName name="curFiscalYear">#REF!</definedName>
    <definedName name="curMonthInQuarter">#REF!</definedName>
    <definedName name="CURR">#REF!</definedName>
    <definedName name="Currency" localSheetId="0">#REF!</definedName>
    <definedName name="Currency">#REF!</definedName>
    <definedName name="currency_code">#REF!</definedName>
    <definedName name="currency_conversion_factor">#REF!</definedName>
    <definedName name="Currency_Exchange_Rate">#REF!</definedName>
    <definedName name="Currency_List" localSheetId="8">#REF!</definedName>
    <definedName name="Currency_List" localSheetId="3">#REF!</definedName>
    <definedName name="Currency_List" localSheetId="9">#REF!</definedName>
    <definedName name="Currency_List" localSheetId="10">#REF!</definedName>
    <definedName name="Currency_List" localSheetId="11">#REF!</definedName>
    <definedName name="Currency_List" localSheetId="0">#REF!</definedName>
    <definedName name="Currency_List">[32]Data!$A$100:$A$111</definedName>
    <definedName name="Currency3">#REF!</definedName>
    <definedName name="Current_Period">#REF!</definedName>
    <definedName name="CurrentFiscalYear">#REF!</definedName>
    <definedName name="currentMonth">#REF!</definedName>
    <definedName name="CurrentMonthDescription">#REF!</definedName>
    <definedName name="CurrentMonthInQuarter">#REF!</definedName>
    <definedName name="CurrentMonthNumber">#REF!</definedName>
    <definedName name="CurrentQuarterDescription">#REF!</definedName>
    <definedName name="CurrentQuarterNumber">#REF!</definedName>
    <definedName name="Custo_total">#REF!</definedName>
    <definedName name="Custo_unit">#REF!</definedName>
    <definedName name="Custodians">#REF!</definedName>
    <definedName name="CUSTOM1_1__Conduit">#REF!</definedName>
    <definedName name="CUSTOM1_12__Fire">#REF!</definedName>
    <definedName name="CUSTOM1_12__Water">#REF!</definedName>
    <definedName name="CUSTOM1_12_x_4__Conduit">#REF!</definedName>
    <definedName name="CUSTOM1_2_">#REF!</definedName>
    <definedName name="CUSTOM1_2__Conduit">#REF!</definedName>
    <definedName name="CUSTOM1_2_x_4__Conduit">#REF!</definedName>
    <definedName name="CUSTOM1_24_x_4__Conduit">#REF!</definedName>
    <definedName name="CUSTOM1_26_x_4__Conduit">#REF!</definedName>
    <definedName name="CUSTOM1_28_x_4__Conduit">#REF!</definedName>
    <definedName name="CUSTOM1_32_x_4__Conduit">#REF!</definedName>
    <definedName name="CUSTOM1_4__Water">#REF!</definedName>
    <definedName name="CUSTOM1_4_x_4__Conduit">#REF!</definedName>
    <definedName name="CUSTOM1_6__Fire">#REF!</definedName>
    <definedName name="CUSTOM1_6__Water">#REF!</definedName>
    <definedName name="CUSTOM1_6_x_4__Conduit">#REF!</definedName>
    <definedName name="CUSTOM1_8__Fire">#REF!</definedName>
    <definedName name="CUSTOM1_Handhole">#REF!</definedName>
    <definedName name="CUSTOM1_storm">#REF!</definedName>
    <definedName name="CUSTOM2_1__Conduit">#REF!</definedName>
    <definedName name="CUSTOM2_12__Fire">#REF!</definedName>
    <definedName name="CUSTOM2_12__Water">#REF!</definedName>
    <definedName name="CUSTOM2_12_x_4__Conduit">#REF!</definedName>
    <definedName name="CUSTOM2_2_">#REF!</definedName>
    <definedName name="CUSTOM2_2__Conduit">#REF!</definedName>
    <definedName name="CUSTOM2_2_x_4__Conduit">#REF!</definedName>
    <definedName name="CUSTOM2_24_x_4__Conduit">#REF!</definedName>
    <definedName name="CUSTOM2_26_x_4__Conduit">#REF!</definedName>
    <definedName name="CUSTOM2_28_x_4__Conduit">#REF!</definedName>
    <definedName name="CUSTOM2_32_x_4__Conduit">#REF!</definedName>
    <definedName name="CUSTOM2_4__Water">#REF!</definedName>
    <definedName name="CUSTOM2_4_x_4__Conduit">#REF!</definedName>
    <definedName name="CUSTOM2_6__Fire">#REF!</definedName>
    <definedName name="CUSTOM2_6__Water">#REF!</definedName>
    <definedName name="CUSTOM2_6_x_4__Conduit">#REF!</definedName>
    <definedName name="CUSTOM2_8__Fire">#REF!</definedName>
    <definedName name="CUSTOM2_Handhole">#REF!</definedName>
    <definedName name="CUSTOM2_storm">#REF!</definedName>
    <definedName name="CUSTOM3_1__Conduit">#REF!</definedName>
    <definedName name="CUSTOM3_12__Fire">#REF!</definedName>
    <definedName name="CUSTOM3_12__Water">#REF!</definedName>
    <definedName name="CUSTOM3_12_x_4__Conduit">#REF!</definedName>
    <definedName name="CUSTOM3_2_">#REF!</definedName>
    <definedName name="CUSTOM3_2__Conduit">#REF!</definedName>
    <definedName name="CUSTOM3_2_x_4__Conduit">#REF!</definedName>
    <definedName name="CUSTOM3_24_x_4__Conduit">#REF!</definedName>
    <definedName name="CUSTOM3_26_x_4__Conduit">#REF!</definedName>
    <definedName name="CUSTOM3_28_x_4__Conduit">#REF!</definedName>
    <definedName name="CUSTOM3_32_x_4__Conduit">#REF!</definedName>
    <definedName name="CUSTOM3_4__Water">#REF!</definedName>
    <definedName name="CUSTOM3_4_x_4__Conduit">#REF!</definedName>
    <definedName name="CUSTOM3_6__Fire">#REF!</definedName>
    <definedName name="CUSTOM3_6__Water">#REF!</definedName>
    <definedName name="CUSTOM3_6_x_4__Conduit">#REF!</definedName>
    <definedName name="CUSTOM3_8__Fire">#REF!</definedName>
    <definedName name="CUSTOM3_Handhole">#REF!</definedName>
    <definedName name="CUSTOM3_storm">#REF!</definedName>
    <definedName name="CUX_P_15">#REF!</definedName>
    <definedName name="CV">#REF!</definedName>
    <definedName name="CV_1">#REF!</definedName>
    <definedName name="CV_11">#REF!</definedName>
    <definedName name="CV_12">#REF!</definedName>
    <definedName name="CV_13">#REF!</definedName>
    <definedName name="CV_14">#REF!</definedName>
    <definedName name="CV_15">#REF!</definedName>
    <definedName name="CV_16">#REF!</definedName>
    <definedName name="CV_17">#REF!</definedName>
    <definedName name="CV_19">#REF!</definedName>
    <definedName name="CV_20">#REF!</definedName>
    <definedName name="CV_30">#REF!</definedName>
    <definedName name="CV_40">#REF!</definedName>
    <definedName name="CV_50">#REF!</definedName>
    <definedName name="CV_60">#REF!</definedName>
    <definedName name="CV_70">#REF!</definedName>
    <definedName name="CV_80">#REF!</definedName>
    <definedName name="cvb" localSheetId="9" hidden="1">{#N/A,#N/A,FALSE,"Operations";#N/A,#N/A,FALSE,"Financials"}</definedName>
    <definedName name="cvb" localSheetId="10" hidden="1">{#N/A,#N/A,FALSE,"Operations";#N/A,#N/A,FALSE,"Financials"}</definedName>
    <definedName name="cvb" localSheetId="11" hidden="1">{#N/A,#N/A,FALSE,"Operations";#N/A,#N/A,FALSE,"Financials"}</definedName>
    <definedName name="cvb" hidden="1">{#N/A,#N/A,FALSE,"Operations";#N/A,#N/A,FALSE,"Financials"}</definedName>
    <definedName name="cvbncvnvbn" localSheetId="9" hidden="1">{#N/A,#N/A,FALSE,"Operations";#N/A,#N/A,FALSE,"Financials"}</definedName>
    <definedName name="cvbncvnvbn" localSheetId="10" hidden="1">{#N/A,#N/A,FALSE,"Operations";#N/A,#N/A,FALSE,"Financials"}</definedName>
    <definedName name="cvbncvnvbn" localSheetId="11" hidden="1">{#N/A,#N/A,FALSE,"Operations";#N/A,#N/A,FALSE,"Financials"}</definedName>
    <definedName name="cvbncvnvbn" hidden="1">{#N/A,#N/A,FALSE,"Operations";#N/A,#N/A,FALSE,"Financials"}</definedName>
    <definedName name="cvhjcfhxfdg" localSheetId="9" hidden="1">{#N/A,#N/A,FALSE,"Top page";#N/A,#N/A,FALSE,"Weekly KPI";#N/A,#N/A,FALSE,"Customer Count Growth";#N/A,#N/A,FALSE,"Customer Spending Growth";#N/A,#N/A,FALSE,"Sales Growth";#N/A,#N/A,FALSE,"Customer Spending";#N/A,#N/A,FALSE,"Credit Card % to Sales"}</definedName>
    <definedName name="cvhjcfhxfdg" localSheetId="10" hidden="1">{#N/A,#N/A,FALSE,"Top page";#N/A,#N/A,FALSE,"Weekly KPI";#N/A,#N/A,FALSE,"Customer Count Growth";#N/A,#N/A,FALSE,"Customer Spending Growth";#N/A,#N/A,FALSE,"Sales Growth";#N/A,#N/A,FALSE,"Customer Spending";#N/A,#N/A,FALSE,"Credit Card % to Sales"}</definedName>
    <definedName name="cvhjcfhxfdg" localSheetId="11" hidden="1">{#N/A,#N/A,FALSE,"Top page";#N/A,#N/A,FALSE,"Weekly KPI";#N/A,#N/A,FALSE,"Customer Count Growth";#N/A,#N/A,FALSE,"Customer Spending Growth";#N/A,#N/A,FALSE,"Sales Growth";#N/A,#N/A,FALSE,"Customer Spending";#N/A,#N/A,FALSE,"Credit Card % to Sales"}</definedName>
    <definedName name="cvhjcfhxfdg" hidden="1">{#N/A,#N/A,FALSE,"Top page";#N/A,#N/A,FALSE,"Weekly KPI";#N/A,#N/A,FALSE,"Customer Count Growth";#N/A,#N/A,FALSE,"Customer Spending Growth";#N/A,#N/A,FALSE,"Sales Growth";#N/A,#N/A,FALSE,"Customer Spending";#N/A,#N/A,FALSE,"Credit Card % to Sales"}</definedName>
    <definedName name="CVNCVNBVN" localSheetId="9" hidden="1">{"comp1",#N/A,FALSE,"COMPS";"footnotes",#N/A,FALSE,"COMPS"}</definedName>
    <definedName name="CVNCVNBVN" localSheetId="10" hidden="1">{"comp1",#N/A,FALSE,"COMPS";"footnotes",#N/A,FALSE,"COMPS"}</definedName>
    <definedName name="CVNCVNBVN" localSheetId="11" hidden="1">{"comp1",#N/A,FALSE,"COMPS";"footnotes",#N/A,FALSE,"COMPS"}</definedName>
    <definedName name="CVNCVNBVN" hidden="1">{"comp1",#N/A,FALSE,"COMPS";"footnotes",#N/A,FALSE,"COMPS"}</definedName>
    <definedName name="cvp">#REF!</definedName>
    <definedName name="cvvb" localSheetId="9" hidden="1">{"whole",#N/A,FALSE,"CS HC";"whole",#N/A,FALSE,"CS_ACTvsBud";"whole",#N/A,FALSE,"CSTrail3mo";"whole",#N/A,FALSE,"CS Cost Per Head ";"whole",#N/A,FALSE,"CS CPH YTD"}</definedName>
    <definedName name="cvvb" localSheetId="10" hidden="1">{"whole",#N/A,FALSE,"CS HC";"whole",#N/A,FALSE,"CS_ACTvsBud";"whole",#N/A,FALSE,"CSTrail3mo";"whole",#N/A,FALSE,"CS Cost Per Head ";"whole",#N/A,FALSE,"CS CPH YTD"}</definedName>
    <definedName name="cvvb" localSheetId="11" hidden="1">{"whole",#N/A,FALSE,"CS HC";"whole",#N/A,FALSE,"CS_ACTvsBud";"whole",#N/A,FALSE,"CSTrail3mo";"whole",#N/A,FALSE,"CS Cost Per Head ";"whole",#N/A,FALSE,"CS CPH YTD"}</definedName>
    <definedName name="cvvb" hidden="1">{"whole",#N/A,FALSE,"CS HC";"whole",#N/A,FALSE,"CS_ACTvsBud";"whole",#N/A,FALSE,"CSTrail3mo";"whole",#N/A,FALSE,"CS Cost Per Head ";"whole",#N/A,FALSE,"CS CPH YTD"}</definedName>
    <definedName name="cvvvb"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vvvb"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vvvb"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vvvb"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vvvb"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vvvb"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vvvb"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wvu.annual." hidden="1">#REF!,#REF!,#REF!,#REF!,#REF!,#REF!,#REF!,#REF!,#REF!,#REF!,#REF!,#REF!,#REF!,#REF!,#REF!,#REF!,#REF!,#REF!,#REF!,#REF!,#REF!,#REF!,#REF!,#REF!</definedName>
    <definedName name="Cwvu.annual._.hotel." hidden="1">#REF!,#REF!,#REF!,#REF!,#REF!,#REF!,#REF!,#REF!,#REF!,#REF!,#REF!,#REF!,#REF!,#REF!,#REF!,#REF!,#REF!,#REF!,#REF!</definedName>
    <definedName name="Cwvu.bottom._.line." hidden="1">#REF!,#REF!,#REF!,#REF!,#REF!,#REF!,#REF!,#REF!,#REF!,#REF!,#REF!,#REF!,#REF!,#REF!,#REF!,#REF!,#REF!,#REF!,#REF!,#REF!,#REF!,#REF!</definedName>
    <definedName name="Cwvu.cash._.flow." hidden="1">#REF!,#REF!,#REF!,#REF!,#REF!,#REF!,#REF!,#REF!,#REF!,#REF!,#REF!,#REF!,#REF!,#REF!,#REF!,#REF!,#REF!,#REF!,#REF!,#REF!,#REF!,#REF!,#REF!,#REF!,#REF!,#REF!,#REF!,#REF!,#REF!,#REF!,#REF!,#REF!,#REF!,#REF!,#REF!,#REF!,#REF!,#REF!,#REF!,#REF!,#REF!</definedName>
    <definedName name="Cwvu.combo." hidden="1">#REF!,#REF!,#REF!,#REF!,#REF!,#REF!,#REF!,#REF!,#REF!,#REF!,#REF!,#REF!,#REF!,#REF!,#REF!,#REF!,#REF!,#REF!,#REF!,#REF!,#REF!,#REF!</definedName>
    <definedName name="Cwvu.GREY_ALL." hidden="1">#REF!</definedName>
    <definedName name="Cx_Fim_Cabo_10kv">#REF!</definedName>
    <definedName name="czfb" localSheetId="9" hidden="1">{"whole",#N/A,FALSE,"Gen_Dist_Act_Bud";"whole",#N/A,FALSE,"Gen_Dist_T3months";"whole",#N/A,FALSE,"GD_PerP";"whole",#N/A,FALSE,"HR Dist'n"}</definedName>
    <definedName name="czfb" localSheetId="10" hidden="1">{"whole",#N/A,FALSE,"Gen_Dist_Act_Bud";"whole",#N/A,FALSE,"Gen_Dist_T3months";"whole",#N/A,FALSE,"GD_PerP";"whole",#N/A,FALSE,"HR Dist'n"}</definedName>
    <definedName name="czfb" localSheetId="11" hidden="1">{"whole",#N/A,FALSE,"Gen_Dist_Act_Bud";"whole",#N/A,FALSE,"Gen_Dist_T3months";"whole",#N/A,FALSE,"GD_PerP";"whole",#N/A,FALSE,"HR Dist'n"}</definedName>
    <definedName name="czfb" hidden="1">{"whole",#N/A,FALSE,"Gen_Dist_Act_Bud";"whole",#N/A,FALSE,"Gen_Dist_T3months";"whole",#N/A,FALSE,"GD_PerP";"whole",#N/A,FALSE,"HR Dist'n"}</definedName>
    <definedName name="D">#REF!</definedName>
    <definedName name="D.CompTickarray" localSheetId="9">{"SPAL","00000117","Price","S&amp;P 500","I0003"}</definedName>
    <definedName name="D.CompTickarray" localSheetId="10">{"SPAL","00000117","Price","S&amp;P 500","I0003"}</definedName>
    <definedName name="D.CompTickarray" localSheetId="11">{"SPAL","00000117","Price","S&amp;P 500","I0003"}</definedName>
    <definedName name="D.CompTickarray">{"SPAL","00000117","Price","S&amp;P 500","I0003"}</definedName>
    <definedName name="D.Tickarray" localSheetId="9">{"wac","93439010","Price"}</definedName>
    <definedName name="D.Tickarray" localSheetId="10">{"wac","93439010","Price"}</definedName>
    <definedName name="D.Tickarray" localSheetId="11">{"wac","93439010","Price"}</definedName>
    <definedName name="D.Tickarray">{"wac","93439010","Price"}</definedName>
    <definedName name="d\sbghbsRH">#REF!</definedName>
    <definedName name="D1BP2Standard">#REF!</definedName>
    <definedName name="DAC">"acquiror"</definedName>
    <definedName name="dados">#REF!</definedName>
    <definedName name="dafg">#REF!</definedName>
    <definedName name="dafgadg" localSheetId="9" hidden="1">{"consolidated",#N/A,FALSE,"Sheet1";"cms",#N/A,FALSE,"Sheet1";"fse",#N/A,FALSE,"Sheet1"}</definedName>
    <definedName name="dafgadg" localSheetId="10" hidden="1">{"consolidated",#N/A,FALSE,"Sheet1";"cms",#N/A,FALSE,"Sheet1";"fse",#N/A,FALSE,"Sheet1"}</definedName>
    <definedName name="dafgadg" localSheetId="11" hidden="1">{"consolidated",#N/A,FALSE,"Sheet1";"cms",#N/A,FALSE,"Sheet1";"fse",#N/A,FALSE,"Sheet1"}</definedName>
    <definedName name="dafgadg" hidden="1">{"consolidated",#N/A,FALSE,"Sheet1";"cms",#N/A,FALSE,"Sheet1";"fse",#N/A,FALSE,"Sheet1"}</definedName>
    <definedName name="dafgadgf" localSheetId="9" hidden="1">{"hiden",#N/A,FALSE,"14";"hidden",#N/A,FALSE,"16";"hidden",#N/A,FALSE,"18";"hidden",#N/A,FALSE,"20"}</definedName>
    <definedName name="dafgadgf" localSheetId="10" hidden="1">{"hiden",#N/A,FALSE,"14";"hidden",#N/A,FALSE,"16";"hidden",#N/A,FALSE,"18";"hidden",#N/A,FALSE,"20"}</definedName>
    <definedName name="dafgadgf" localSheetId="11" hidden="1">{"hiden",#N/A,FALSE,"14";"hidden",#N/A,FALSE,"16";"hidden",#N/A,FALSE,"18";"hidden",#N/A,FALSE,"20"}</definedName>
    <definedName name="dafgadgf" hidden="1">{"hiden",#N/A,FALSE,"14";"hidden",#N/A,FALSE,"16";"hidden",#N/A,FALSE,"18";"hidden",#N/A,FALSE,"20"}</definedName>
    <definedName name="Daily_R">#REF!</definedName>
    <definedName name="dampers">#REF!</definedName>
    <definedName name="dasdad">#REF!</definedName>
    <definedName name="dasfdafas" localSheetId="9" hidden="1">{#N/A,#N/A,FALSE,"Summary";#N/A,#N/A,FALSE,"Expense";#N/A,#N/A,FALSE,"Capital"}</definedName>
    <definedName name="dasfdafas" localSheetId="10" hidden="1">{#N/A,#N/A,FALSE,"Summary";#N/A,#N/A,FALSE,"Expense";#N/A,#N/A,FALSE,"Capital"}</definedName>
    <definedName name="dasfdafas" localSheetId="11" hidden="1">{#N/A,#N/A,FALSE,"Summary";#N/A,#N/A,FALSE,"Expense";#N/A,#N/A,FALSE,"Capital"}</definedName>
    <definedName name="dasfdafas" hidden="1">{#N/A,#N/A,FALSE,"Summary";#N/A,#N/A,FALSE,"Expense";#N/A,#N/A,FALSE,"Capital"}</definedName>
    <definedName name="data" localSheetId="8">#REF!</definedName>
    <definedName name="data" localSheetId="3">#REF!</definedName>
    <definedName name="data" localSheetId="9">#REF!</definedName>
    <definedName name="data" localSheetId="10">#REF!</definedName>
    <definedName name="data" localSheetId="11">#REF!</definedName>
    <definedName name="data" localSheetId="0">#REF!</definedName>
    <definedName name="data">[33]Sheet1!$A$1:$C$384</definedName>
    <definedName name="data_air">#REF!</definedName>
    <definedName name="_xlnm.Data_Form">#REF!</definedName>
    <definedName name="Data_form1">#REF!</definedName>
    <definedName name="Data_Points">#REF!</definedName>
    <definedName name="Data_proposta">#REF!</definedName>
    <definedName name="DATA_REF" localSheetId="3">#REF!</definedName>
    <definedName name="DATA_REF" localSheetId="0">#REF!</definedName>
    <definedName name="DATA_REF">#REF!</definedName>
    <definedName name="Data_summary" localSheetId="9"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 localSheetId="1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1" localSheetId="0">#REF!</definedName>
    <definedName name="data1">#REF!</definedName>
    <definedName name="data10" localSheetId="0">#REF!</definedName>
    <definedName name="data10">#REF!</definedName>
    <definedName name="data11" localSheetId="0">#REF!</definedName>
    <definedName name="data11">#REF!</definedName>
    <definedName name="data12" localSheetId="0">#REF!</definedName>
    <definedName name="data12">#REF!</definedName>
    <definedName name="data13" localSheetId="0">#REF!</definedName>
    <definedName name="data13">#REF!</definedName>
    <definedName name="data14" localSheetId="0">#REF!</definedName>
    <definedName name="data14">#REF!</definedName>
    <definedName name="data15" localSheetId="0">#REF!</definedName>
    <definedName name="data15">#REF!</definedName>
    <definedName name="data16" localSheetId="0">#REF!</definedName>
    <definedName name="data16">#REF!</definedName>
    <definedName name="data17" localSheetId="0">#REF!</definedName>
    <definedName name="data17">#REF!</definedName>
    <definedName name="data18" localSheetId="0">#REF!</definedName>
    <definedName name="data18">#REF!</definedName>
    <definedName name="data19" localSheetId="0">#REF!</definedName>
    <definedName name="data19">#REF!</definedName>
    <definedName name="data2" localSheetId="0">#REF!</definedName>
    <definedName name="data2">#REF!</definedName>
    <definedName name="data20" localSheetId="0">#REF!</definedName>
    <definedName name="data20">#REF!</definedName>
    <definedName name="data21" localSheetId="0">#REF!</definedName>
    <definedName name="data21">#REF!</definedName>
    <definedName name="data22" localSheetId="0">#REF!</definedName>
    <definedName name="data22">#REF!</definedName>
    <definedName name="data23" localSheetId="0">#REF!</definedName>
    <definedName name="data23">#REF!</definedName>
    <definedName name="data24" localSheetId="0">#REF!</definedName>
    <definedName name="data24">#REF!</definedName>
    <definedName name="data25" localSheetId="0">#REF!</definedName>
    <definedName name="data25">#REF!</definedName>
    <definedName name="data26" localSheetId="0">#REF!</definedName>
    <definedName name="data26">#REF!</definedName>
    <definedName name="data27" localSheetId="0">#REF!</definedName>
    <definedName name="data27">#REF!</definedName>
    <definedName name="data28" localSheetId="0">#REF!</definedName>
    <definedName name="data28">#REF!</definedName>
    <definedName name="data29" localSheetId="0">#REF!</definedName>
    <definedName name="data29">#REF!</definedName>
    <definedName name="data3" localSheetId="0">#REF!</definedName>
    <definedName name="data3">#REF!</definedName>
    <definedName name="data30" localSheetId="0">#REF!</definedName>
    <definedName name="data30">#REF!</definedName>
    <definedName name="data31" localSheetId="0">#REF!</definedName>
    <definedName name="data31">#REF!</definedName>
    <definedName name="data32" localSheetId="0">#REF!</definedName>
    <definedName name="data32">#REF!</definedName>
    <definedName name="data33" localSheetId="0">#REF!</definedName>
    <definedName name="data33">#REF!</definedName>
    <definedName name="data34" localSheetId="0">#REF!</definedName>
    <definedName name="data34">#REF!</definedName>
    <definedName name="data35" localSheetId="0">#REF!</definedName>
    <definedName name="data35">#REF!</definedName>
    <definedName name="data36" localSheetId="0">#REF!</definedName>
    <definedName name="data36">#REF!</definedName>
    <definedName name="data37" localSheetId="0">#REF!</definedName>
    <definedName name="data37">#REF!</definedName>
    <definedName name="data38" localSheetId="0">#REF!</definedName>
    <definedName name="data38">#REF!</definedName>
    <definedName name="data39" localSheetId="0">#REF!</definedName>
    <definedName name="data39">#REF!</definedName>
    <definedName name="data4" localSheetId="0">#REF!</definedName>
    <definedName name="data4">#REF!</definedName>
    <definedName name="data40" localSheetId="0">#REF!</definedName>
    <definedName name="data40">#REF!</definedName>
    <definedName name="data41" localSheetId="0">#REF!</definedName>
    <definedName name="data41">#REF!</definedName>
    <definedName name="data42" localSheetId="0">#REF!</definedName>
    <definedName name="data42">#REF!</definedName>
    <definedName name="data43" localSheetId="0">#REF!</definedName>
    <definedName name="data43">#REF!</definedName>
    <definedName name="data44" localSheetId="0">#REF!</definedName>
    <definedName name="data44">#REF!</definedName>
    <definedName name="data45" localSheetId="0">#REF!</definedName>
    <definedName name="data45">#REF!</definedName>
    <definedName name="data46" localSheetId="0">#REF!</definedName>
    <definedName name="data46">#REF!</definedName>
    <definedName name="data47" localSheetId="0">#REF!</definedName>
    <definedName name="data47">#REF!</definedName>
    <definedName name="data48" localSheetId="0">#REF!</definedName>
    <definedName name="data48">#REF!</definedName>
    <definedName name="data49" localSheetId="0">#REF!</definedName>
    <definedName name="data49">#REF!</definedName>
    <definedName name="data5" localSheetId="0">#REF!</definedName>
    <definedName name="data5">#REF!</definedName>
    <definedName name="data50" localSheetId="0">#REF!</definedName>
    <definedName name="data50">#REF!</definedName>
    <definedName name="data51" localSheetId="0">#REF!</definedName>
    <definedName name="data51">#REF!</definedName>
    <definedName name="data52" localSheetId="0">#REF!</definedName>
    <definedName name="data52">#REF!</definedName>
    <definedName name="data53" localSheetId="0">#REF!</definedName>
    <definedName name="data53">#REF!</definedName>
    <definedName name="data54" localSheetId="0">#REF!</definedName>
    <definedName name="data54">#REF!</definedName>
    <definedName name="data55" localSheetId="0">#REF!</definedName>
    <definedName name="data55">#REF!</definedName>
    <definedName name="data56" localSheetId="0">#REF!</definedName>
    <definedName name="data56">#REF!</definedName>
    <definedName name="data57" localSheetId="0">#REF!</definedName>
    <definedName name="data57">#REF!</definedName>
    <definedName name="data58" localSheetId="0">#REF!</definedName>
    <definedName name="data58">#REF!</definedName>
    <definedName name="data59" localSheetId="0">#REF!</definedName>
    <definedName name="data59">#REF!</definedName>
    <definedName name="data6" localSheetId="0">#REF!</definedName>
    <definedName name="data6">#REF!</definedName>
    <definedName name="data60" localSheetId="0">#REF!</definedName>
    <definedName name="data60">#REF!</definedName>
    <definedName name="data61" localSheetId="0">#REF!</definedName>
    <definedName name="data61">#REF!</definedName>
    <definedName name="data62" localSheetId="0">#REF!</definedName>
    <definedName name="data62">#REF!</definedName>
    <definedName name="data63" localSheetId="0">#REF!</definedName>
    <definedName name="data63">#REF!</definedName>
    <definedName name="data64" localSheetId="0">#REF!</definedName>
    <definedName name="data64">#REF!</definedName>
    <definedName name="data65" localSheetId="0">#REF!</definedName>
    <definedName name="data65">#REF!</definedName>
    <definedName name="data66" localSheetId="0">#REF!</definedName>
    <definedName name="data66">#REF!</definedName>
    <definedName name="data67" localSheetId="0">#REF!</definedName>
    <definedName name="data67">#REF!</definedName>
    <definedName name="data68" localSheetId="0">#REF!</definedName>
    <definedName name="data68">#REF!</definedName>
    <definedName name="data69" localSheetId="0">#REF!</definedName>
    <definedName name="data69">#REF!</definedName>
    <definedName name="data7" localSheetId="0">#REF!</definedName>
    <definedName name="data7">#REF!</definedName>
    <definedName name="data70" localSheetId="0">#REF!</definedName>
    <definedName name="data70">#REF!</definedName>
    <definedName name="data8" localSheetId="0">#REF!</definedName>
    <definedName name="data8">#REF!</definedName>
    <definedName name="data9" localSheetId="0">#REF!</definedName>
    <definedName name="data9">#REF!</definedName>
    <definedName name="_xlnm.Database" localSheetId="0">#REF!</definedName>
    <definedName name="_xlnm.Database">#REF!</definedName>
    <definedName name="Database_MI">#REF!</definedName>
    <definedName name="Database1">#REF!</definedName>
    <definedName name="DataDate">#REF!</definedName>
    <definedName name="Dataset">#REF!</definedName>
    <definedName name="DatasetD">#REF!</definedName>
    <definedName name="Date" localSheetId="8">#REF!</definedName>
    <definedName name="Date" localSheetId="3">#REF!</definedName>
    <definedName name="Date" localSheetId="9">#REF!</definedName>
    <definedName name="Date" localSheetId="10">#REF!</definedName>
    <definedName name="Date" localSheetId="11">#REF!</definedName>
    <definedName name="Date" localSheetId="0">#REF!</definedName>
    <definedName name="Date">'[34]Project Info'!$C$11</definedName>
    <definedName name="Date_001">#REF!</definedName>
    <definedName name="Date_002">#REF!</definedName>
    <definedName name="Date_003">#REF!</definedName>
    <definedName name="Date_004">#REF!</definedName>
    <definedName name="Date_005">#REF!</definedName>
    <definedName name="Date_Lookup">#REF!</definedName>
    <definedName name="Date_of_Issue" localSheetId="3">#REF!</definedName>
    <definedName name="Date_of_Issue" localSheetId="0">#REF!</definedName>
    <definedName name="Date_of_Issue">#REF!</definedName>
    <definedName name="Daten_EBIT" localSheetId="0">#REF!</definedName>
    <definedName name="Daten_EBIT">#REF!</definedName>
    <definedName name="Daten_GWB" localSheetId="0">#REF!</definedName>
    <definedName name="Daten_GWB">#REF!</definedName>
    <definedName name="Daten_Umsatz" localSheetId="0">#REF!</definedName>
    <definedName name="Daten_Umsatz">#REF!</definedName>
    <definedName name="DateRangeComp" hidden="1">OFFSET(#REF!,9,0,COUNTA(#REF!)-COUNTA(#REF!),1)</definedName>
    <definedName name="DateRangeCompMain" hidden="1">#REF!</definedName>
    <definedName name="Dates">#REF!</definedName>
    <definedName name="day" localSheetId="0">#REF!</definedName>
    <definedName name="day">#REF!</definedName>
    <definedName name="DB">#REF!</definedName>
    <definedName name="DbBaseDate">#REF!</definedName>
    <definedName name="DBC" localSheetId="0">#REF!</definedName>
    <definedName name="DBC">#REF!</definedName>
    <definedName name="DBD" localSheetId="0">#REF!</definedName>
    <definedName name="DBD">#REF!</definedName>
    <definedName name="DBE" localSheetId="0">#REF!</definedName>
    <definedName name="DBE">#REF!</definedName>
    <definedName name="DbIndex">#REF!</definedName>
    <definedName name="DbName">#REF!</definedName>
    <definedName name="dbSettings">#REF!</definedName>
    <definedName name="DBST1" localSheetId="0">#REF!</definedName>
    <definedName name="DBST1">#REF!</definedName>
    <definedName name="DBST2" localSheetId="0">#REF!</definedName>
    <definedName name="DBST2">#REF!</definedName>
    <definedName name="dc">#REF!</definedName>
    <definedName name="DCF_" localSheetId="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1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1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Presentation_I" localSheetId="8" hidden="1">Main.SAPF4Help()</definedName>
    <definedName name="DCPresentation_I" localSheetId="5" hidden="1">Main.SAPF4Help()</definedName>
    <definedName name="DCPresentation_I" localSheetId="3" hidden="1">Main.SAPF4Help()</definedName>
    <definedName name="DCPresentation_I" localSheetId="12" hidden="1">Main.SAPF4Help()</definedName>
    <definedName name="DCPresentation_I" localSheetId="9" hidden="1">Main.SAPF4Help()</definedName>
    <definedName name="DCPresentation_I" localSheetId="10" hidden="1">Main.SAPF4Help()</definedName>
    <definedName name="DCPresentation_I" localSheetId="6" hidden="1">Main.SAPF4Help()</definedName>
    <definedName name="DCPresentation_I" localSheetId="7" hidden="1">Main.SAPF4Help()</definedName>
    <definedName name="DCPresentation_I" localSheetId="1" hidden="1">Main.SAPF4Help()</definedName>
    <definedName name="DCPresentation_I" localSheetId="11" hidden="1">Main.SAPF4Help()</definedName>
    <definedName name="DCPresentation_I" localSheetId="0" hidden="1">Main.SAPF4Help()</definedName>
    <definedName name="DCPresentation_I" hidden="1">Main.SAPF4Help()</definedName>
    <definedName name="dd" localSheetId="3">#REF!</definedName>
    <definedName name="dd" localSheetId="0">#REF!</definedName>
    <definedName name="dd">#REF!</definedName>
    <definedName name="ddd">#REF!</definedName>
    <definedName name="dddd" localSheetId="8" hidden="1">{"A.I.s",#N/A,TRUE,"Architects Instructions"}</definedName>
    <definedName name="dddd" localSheetId="3" hidden="1">{"A.I.s",#N/A,TRUE,"Architects Instructions"}</definedName>
    <definedName name="dddd" localSheetId="9" hidden="1">{"A.I.s",#N/A,TRUE,"Architects Instructions"}</definedName>
    <definedName name="dddd" localSheetId="10" hidden="1">{"A.I.s",#N/A,TRUE,"Architects Instructions"}</definedName>
    <definedName name="dddd" localSheetId="11" hidden="1">{"A.I.s",#N/A,TRUE,"Architects Instructions"}</definedName>
    <definedName name="dddd" localSheetId="0" hidden="1">{"A.I.s",#N/A,TRUE,"Architects Instructions"}</definedName>
    <definedName name="dddd" hidden="1">{"A.I.s",#N/A,TRUE,"Architects Instructions"}</definedName>
    <definedName name="ddddd" localSheetId="9" hidden="1">{"10yp tariffs",#N/A,FALSE,"Celtel alternative 6"}</definedName>
    <definedName name="ddddd" localSheetId="10" hidden="1">{"10yp tariffs",#N/A,FALSE,"Celtel alternative 6"}</definedName>
    <definedName name="ddddd" localSheetId="11" hidden="1">{"10yp tariffs",#N/A,FALSE,"Celtel alternative 6"}</definedName>
    <definedName name="ddddd" hidden="1">{"10yp tariffs",#N/A,FALSE,"Celtel alternative 6"}</definedName>
    <definedName name="dddddd">#REF!</definedName>
    <definedName name="ddddddd" localSheetId="9" hidden="1">{#N/A,#N/A,FALSE,"CAPREIT"}</definedName>
    <definedName name="ddddddd" localSheetId="10" hidden="1">{#N/A,#N/A,FALSE,"CAPREIT"}</definedName>
    <definedName name="ddddddd" localSheetId="11" hidden="1">{#N/A,#N/A,FALSE,"CAPREIT"}</definedName>
    <definedName name="ddddddd" hidden="1">{#N/A,#N/A,FALSE,"CAPREIT"}</definedName>
    <definedName name="dddddddddddddddddddddddddddddddddddd"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dddddddddddddddddddddddddddddddddddd"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dddddddddddddddddddddddddddddddddddd"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dddddddddddddddddddddddddddddddddddd"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dddddddddddddddddddddddddddddddddddd"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dddddddddddddddddddddddddddddddddddd"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dddddddddddddddddddddddddddddddddddd"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dddddz" localSheetId="9" hidden="1">{#N/A,#N/A,FALSE,"SumD";#N/A,#N/A,FALSE,"ElecD";#N/A,#N/A,FALSE,"MechD";#N/A,#N/A,FALSE,"GeotD";#N/A,#N/A,FALSE,"PrcsD";#N/A,#N/A,FALSE,"TunnD";#N/A,#N/A,FALSE,"CivlD";#N/A,#N/A,FALSE,"NtwkD";#N/A,#N/A,FALSE,"EstgD";#N/A,#N/A,FALSE,"PEngD"}</definedName>
    <definedName name="dddddz" localSheetId="10" hidden="1">{#N/A,#N/A,FALSE,"SumD";#N/A,#N/A,FALSE,"ElecD";#N/A,#N/A,FALSE,"MechD";#N/A,#N/A,FALSE,"GeotD";#N/A,#N/A,FALSE,"PrcsD";#N/A,#N/A,FALSE,"TunnD";#N/A,#N/A,FALSE,"CivlD";#N/A,#N/A,FALSE,"NtwkD";#N/A,#N/A,FALSE,"EstgD";#N/A,#N/A,FALSE,"PEngD"}</definedName>
    <definedName name="dddddz" localSheetId="11" hidden="1">{#N/A,#N/A,FALSE,"SumD";#N/A,#N/A,FALSE,"ElecD";#N/A,#N/A,FALSE,"MechD";#N/A,#N/A,FALSE,"GeotD";#N/A,#N/A,FALSE,"PrcsD";#N/A,#N/A,FALSE,"TunnD";#N/A,#N/A,FALSE,"CivlD";#N/A,#N/A,FALSE,"NtwkD";#N/A,#N/A,FALSE,"EstgD";#N/A,#N/A,FALSE,"PEngD"}</definedName>
    <definedName name="dddddz" hidden="1">{#N/A,#N/A,FALSE,"SumD";#N/A,#N/A,FALSE,"ElecD";#N/A,#N/A,FALSE,"MechD";#N/A,#N/A,FALSE,"GeotD";#N/A,#N/A,FALSE,"PrcsD";#N/A,#N/A,FALSE,"TunnD";#N/A,#N/A,FALSE,"CivlD";#N/A,#N/A,FALSE,"NtwkD";#N/A,#N/A,FALSE,"EstgD";#N/A,#N/A,FALSE,"PEngD"}</definedName>
    <definedName name="ddfdaadsgdaggdagadagdgf">#REF!</definedName>
    <definedName name="DDP">#REF!</definedName>
    <definedName name="ddrr"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ddrr"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ddrr"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ddrr"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ddrr"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ddrr"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ddrr"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ddsafdsf" localSheetId="9" hidden="1">{#N/A,#N/A,FALSE,"Index";#N/A,#N/A,FALSE,"1.1";#N/A,#N/A,FALSE,"Scenario Summary"}</definedName>
    <definedName name="ddsafdsf" localSheetId="10" hidden="1">{#N/A,#N/A,FALSE,"Index";#N/A,#N/A,FALSE,"1.1";#N/A,#N/A,FALSE,"Scenario Summary"}</definedName>
    <definedName name="ddsafdsf" localSheetId="11" hidden="1">{#N/A,#N/A,FALSE,"Index";#N/A,#N/A,FALSE,"1.1";#N/A,#N/A,FALSE,"Scenario Summary"}</definedName>
    <definedName name="ddsafdsf" hidden="1">{#N/A,#N/A,FALSE,"Index";#N/A,#N/A,FALSE,"1.1";#N/A,#N/A,FALSE,"Scenario Summary"}</definedName>
    <definedName name="de" localSheetId="9" hidden="1">{#N/A,#N/A,FALSE,"FY99";#N/A,#N/A,FALSE,"FY00"}</definedName>
    <definedName name="de" localSheetId="10" hidden="1">{#N/A,#N/A,FALSE,"FY99";#N/A,#N/A,FALSE,"FY00"}</definedName>
    <definedName name="de" localSheetId="11" hidden="1">{#N/A,#N/A,FALSE,"FY99";#N/A,#N/A,FALSE,"FY00"}</definedName>
    <definedName name="de" hidden="1">{#N/A,#N/A,FALSE,"FY99";#N/A,#N/A,FALSE,"FY00"}</definedName>
    <definedName name="DEBUG">#REF!</definedName>
    <definedName name="DECK">#REF!</definedName>
    <definedName name="Decoms_with_Variance__servers">#REF!</definedName>
    <definedName name="Decoration">#REF!</definedName>
    <definedName name="DECS" localSheetId="3">#REF!</definedName>
    <definedName name="DECS" localSheetId="0">#REF!</definedName>
    <definedName name="DECS">#REF!</definedName>
    <definedName name="dee" localSheetId="9">{"'Exchange Rates'!$A$1:$Q$33","'Exchange Rates'!$A$35:$Q$46"}</definedName>
    <definedName name="dee" localSheetId="10">{"'Exchange Rates'!$A$1:$Q$33","'Exchange Rates'!$A$35:$Q$46"}</definedName>
    <definedName name="dee" localSheetId="11">{"'Exchange Rates'!$A$1:$Q$33","'Exchange Rates'!$A$35:$Q$46"}</definedName>
    <definedName name="dee">{"'Exchange Rates'!$A$1:$Q$33","'Exchange Rates'!$A$35:$Q$46"}</definedName>
    <definedName name="deg" localSheetId="9" hidden="1">{"First Page",#N/A,FALSE,"Surfactants LBO";"Second Page",#N/A,FALSE,"Surfactants LBO"}</definedName>
    <definedName name="deg" localSheetId="10" hidden="1">{"First Page",#N/A,FALSE,"Surfactants LBO";"Second Page",#N/A,FALSE,"Surfactants LBO"}</definedName>
    <definedName name="deg" localSheetId="11" hidden="1">{"First Page",#N/A,FALSE,"Surfactants LBO";"Second Page",#N/A,FALSE,"Surfactants LBO"}</definedName>
    <definedName name="deg" hidden="1">{"First Page",#N/A,FALSE,"Surfactants LBO";"Second Page",#N/A,FALSE,"Surfactants LBO"}</definedName>
    <definedName name="delete1" localSheetId="9" hidden="1">{"whole",#N/A,FALSE,"6701";"whole",#N/A,FALSE,"6702";"whole",#N/A,FALSE,"7710";"whole",#N/A,FALSE,"7714";"whole",#N/A,FALSE,"7729";"whole",#N/A,FALSE,"7730";"whole",#N/A,FALSE,"7731";"whole",#N/A,FALSE,"7736";"whole",#N/A,FALSE,"7737";"whole",#N/A,FALSE,"7738";"whole",#N/A,FALSE,"7743";"Whole",#N/A,FALSE,"7740";"whole",#N/A,FALSE,"7744";"whole",#N/A,FALSE,"7745"}</definedName>
    <definedName name="delete1" localSheetId="10" hidden="1">{"whole",#N/A,FALSE,"6701";"whole",#N/A,FALSE,"6702";"whole",#N/A,FALSE,"7710";"whole",#N/A,FALSE,"7714";"whole",#N/A,FALSE,"7729";"whole",#N/A,FALSE,"7730";"whole",#N/A,FALSE,"7731";"whole",#N/A,FALSE,"7736";"whole",#N/A,FALSE,"7737";"whole",#N/A,FALSE,"7738";"whole",#N/A,FALSE,"7743";"Whole",#N/A,FALSE,"7740";"whole",#N/A,FALSE,"7744";"whole",#N/A,FALSE,"7745"}</definedName>
    <definedName name="delete1" localSheetId="11" hidden="1">{"whole",#N/A,FALSE,"6701";"whole",#N/A,FALSE,"6702";"whole",#N/A,FALSE,"7710";"whole",#N/A,FALSE,"7714";"whole",#N/A,FALSE,"7729";"whole",#N/A,FALSE,"7730";"whole",#N/A,FALSE,"7731";"whole",#N/A,FALSE,"7736";"whole",#N/A,FALSE,"7737";"whole",#N/A,FALSE,"7738";"whole",#N/A,FALSE,"7743";"Whole",#N/A,FALSE,"7740";"whole",#N/A,FALSE,"7744";"whole",#N/A,FALSE,"7745"}</definedName>
    <definedName name="delete1" hidden="1">{"whole",#N/A,FALSE,"6701";"whole",#N/A,FALSE,"6702";"whole",#N/A,FALSE,"7710";"whole",#N/A,FALSE,"7714";"whole",#N/A,FALSE,"7729";"whole",#N/A,FALSE,"7730";"whole",#N/A,FALSE,"7731";"whole",#N/A,FALSE,"7736";"whole",#N/A,FALSE,"7737";"whole",#N/A,FALSE,"7738";"whole",#N/A,FALSE,"7743";"Whole",#N/A,FALSE,"7740";"whole",#N/A,FALSE,"7744";"whole",#N/A,FALSE,"7745"}</definedName>
    <definedName name="delete11" localSheetId="9" hidden="1">{"Page1",#N/A,FALSE,"CompCo";"Page2",#N/A,FALSE,"CompCo"}</definedName>
    <definedName name="delete11" localSheetId="10" hidden="1">{"Page1",#N/A,FALSE,"CompCo";"Page2",#N/A,FALSE,"CompCo"}</definedName>
    <definedName name="delete11" localSheetId="11" hidden="1">{"Page1",#N/A,FALSE,"CompCo";"Page2",#N/A,FALSE,"CompCo"}</definedName>
    <definedName name="delete11" hidden="1">{"Page1",#N/A,FALSE,"CompCo";"Page2",#N/A,FALSE,"CompCo"}</definedName>
    <definedName name="delete5" localSheetId="9" hidden="1">{"Page1",#N/A,FALSE,"CompCo";"Page2",#N/A,FALSE,"CompCo"}</definedName>
    <definedName name="delete5" localSheetId="10" hidden="1">{"Page1",#N/A,FALSE,"CompCo";"Page2",#N/A,FALSE,"CompCo"}</definedName>
    <definedName name="delete5" localSheetId="11" hidden="1">{"Page1",#N/A,FALSE,"CompCo";"Page2",#N/A,FALSE,"CompCo"}</definedName>
    <definedName name="delete5" hidden="1">{"Page1",#N/A,FALSE,"CompCo";"Page2",#N/A,FALSE,"CompCo"}</definedName>
    <definedName name="Deletion_Name">"Edit Box 7"</definedName>
    <definedName name="DEMO">#REF!</definedName>
    <definedName name="Demolition">#REF!</definedName>
    <definedName name="DemsAlts" localSheetId="8">#REF!</definedName>
    <definedName name="DemsAlts" localSheetId="3">#REF!</definedName>
    <definedName name="DemsAlts" localSheetId="9">#REF!</definedName>
    <definedName name="DemsAlts" localSheetId="10">#REF!</definedName>
    <definedName name="DemsAlts" localSheetId="11">#REF!</definedName>
    <definedName name="DemsAlts" localSheetId="0">#REF!</definedName>
    <definedName name="DemsAlts">'[17]7'!$G$77</definedName>
    <definedName name="DEPOSIT_SUSPENSE">#REF!</definedName>
    <definedName name="DESC">#REF!</definedName>
    <definedName name="Descricao">#REF!</definedName>
    <definedName name="Description" localSheetId="3">#REF!</definedName>
    <definedName name="Description" localSheetId="0">#REF!</definedName>
    <definedName name="Description">#REF!</definedName>
    <definedName name="Description_D">#REF!</definedName>
    <definedName name="DESCRIPTION_LINE1">#REF!</definedName>
    <definedName name="Description_of_Service" localSheetId="0">#REF!</definedName>
    <definedName name="Description_of_Service">#REF!</definedName>
    <definedName name="Descriptions">#REF!</definedName>
    <definedName name="desembolsos">#REF!</definedName>
    <definedName name="desembolsosABB">#REF!</definedName>
    <definedName name="desembolsosAXENS">#REF!</definedName>
    <definedName name="desembolsosUOP">#REF!</definedName>
    <definedName name="DesGIFA">#REF!</definedName>
    <definedName name="design" localSheetId="8">#REF!</definedName>
    <definedName name="design" localSheetId="3">#REF!</definedName>
    <definedName name="design" localSheetId="9">#REF!</definedName>
    <definedName name="design" localSheetId="10">#REF!</definedName>
    <definedName name="design" localSheetId="11">#REF!</definedName>
    <definedName name="design" localSheetId="0">#REF!</definedName>
    <definedName name="design">[1]Sheet1!$M$2164</definedName>
    <definedName name="Design_Complete">#REF!</definedName>
    <definedName name="design_pressure">#REF!</definedName>
    <definedName name="design_technology" localSheetId="8">#REF!</definedName>
    <definedName name="design_technology" localSheetId="3">#REF!</definedName>
    <definedName name="design_technology" localSheetId="9">#REF!</definedName>
    <definedName name="design_technology" localSheetId="10">#REF!</definedName>
    <definedName name="design_technology" localSheetId="11">#REF!</definedName>
    <definedName name="design_technology" localSheetId="0">#REF!</definedName>
    <definedName name="design_technology">'[35]Prog Assums'!$J$29:$J$37</definedName>
    <definedName name="Design1">#REF!</definedName>
    <definedName name="Design2">#REF!</definedName>
    <definedName name="DESLOCACAO">#REF!</definedName>
    <definedName name="dest" localSheetId="3">#REF!</definedName>
    <definedName name="dest" localSheetId="0">#REF!</definedName>
    <definedName name="dest">#REF!</definedName>
    <definedName name="detail1" localSheetId="9" hidden="1">{"detail1",#N/A,FALSE,"Sheet1";"detail2",#N/A,FALSE,"Sheet1";"detail3",#N/A,FALSE,"Sheet1";"detail4",#N/A,FALSE,"Sheet1";"detail5",#N/A,FALSE,"Sheet1";"detail6",#N/A,FALSE,"Sheet1";"detail7",#N/A,FALSE,"Sheet1";"detail8",#N/A,FALSE,"Sheet1";"detail9",#N/A,FALSE,"Sheet1"}</definedName>
    <definedName name="detail1" localSheetId="10" hidden="1">{"detail1",#N/A,FALSE,"Sheet1";"detail2",#N/A,FALSE,"Sheet1";"detail3",#N/A,FALSE,"Sheet1";"detail4",#N/A,FALSE,"Sheet1";"detail5",#N/A,FALSE,"Sheet1";"detail6",#N/A,FALSE,"Sheet1";"detail7",#N/A,FALSE,"Sheet1";"detail8",#N/A,FALSE,"Sheet1";"detail9",#N/A,FALSE,"Sheet1"}</definedName>
    <definedName name="detail1" localSheetId="11" hidden="1">{"detail1",#N/A,FALSE,"Sheet1";"detail2",#N/A,FALSE,"Sheet1";"detail3",#N/A,FALSE,"Sheet1";"detail4",#N/A,FALSE,"Sheet1";"detail5",#N/A,FALSE,"Sheet1";"detail6",#N/A,FALSE,"Sheet1";"detail7",#N/A,FALSE,"Sheet1";"detail8",#N/A,FALSE,"Sheet1";"detail9",#N/A,FALSE,"Sheet1"}</definedName>
    <definedName name="detail1" hidden="1">{"detail1",#N/A,FALSE,"Sheet1";"detail2",#N/A,FALSE,"Sheet1";"detail3",#N/A,FALSE,"Sheet1";"detail4",#N/A,FALSE,"Sheet1";"detail5",#N/A,FALSE,"Sheet1";"detail6",#N/A,FALSE,"Sheet1";"detail7",#N/A,FALSE,"Sheet1";"detail8",#N/A,FALSE,"Sheet1";"detail9",#N/A,FALSE,"Sheet1"}</definedName>
    <definedName name="DetailSheetNum">1</definedName>
    <definedName name="DEVILBISS">#REF!</definedName>
    <definedName name="df" localSheetId="8" hidden="1">{#N/A,#N/A,TRUE,"PROGRESS VALUATION";#N/A,#N/A,TRUE,"PROVISIONAL SUMS";#N/A,#N/A,TRUE,"VARIATIONS";#N/A,#N/A,TRUE,"INTERIM PAYMENTS"}</definedName>
    <definedName name="df" localSheetId="3" hidden="1">{#N/A,#N/A,TRUE,"PROGRESS VALUATION";#N/A,#N/A,TRUE,"PROVISIONAL SUMS";#N/A,#N/A,TRUE,"VARIATIONS";#N/A,#N/A,TRUE,"INTERIM PAYMENTS"}</definedName>
    <definedName name="df" localSheetId="9" hidden="1">{#N/A,#N/A,TRUE,"PROGRESS VALUATION";#N/A,#N/A,TRUE,"PROVISIONAL SUMS";#N/A,#N/A,TRUE,"VARIATIONS";#N/A,#N/A,TRUE,"INTERIM PAYMENTS"}</definedName>
    <definedName name="df" localSheetId="10" hidden="1">{#N/A,#N/A,TRUE,"PROGRESS VALUATION";#N/A,#N/A,TRUE,"PROVISIONAL SUMS";#N/A,#N/A,TRUE,"VARIATIONS";#N/A,#N/A,TRUE,"INTERIM PAYMENTS"}</definedName>
    <definedName name="df" localSheetId="11" hidden="1">{#N/A,#N/A,TRUE,"PROGRESS VALUATION";#N/A,#N/A,TRUE,"PROVISIONAL SUMS";#N/A,#N/A,TRUE,"VARIATIONS";#N/A,#N/A,TRUE,"INTERIM PAYMENTS"}</definedName>
    <definedName name="df" localSheetId="0" hidden="1">{#N/A,#N/A,TRUE,"PROGRESS VALUATION";#N/A,#N/A,TRUE,"PROVISIONAL SUMS";#N/A,#N/A,TRUE,"VARIATIONS";#N/A,#N/A,TRUE,"INTERIM PAYMENTS"}</definedName>
    <definedName name="df" hidden="1">{#N/A,#N/A,TRUE,"PROGRESS VALUATION";#N/A,#N/A,TRUE,"PROVISIONAL SUMS";#N/A,#N/A,TRUE,"VARIATIONS";#N/A,#N/A,TRUE,"INTERIM PAYMENTS"}</definedName>
    <definedName name="dfd" localSheetId="9" hidden="1">{"comp1",#N/A,FALSE,"COMPS";"footnotes",#N/A,FALSE,"COMPS"}</definedName>
    <definedName name="dfd" localSheetId="10" hidden="1">{"comp1",#N/A,FALSE,"COMPS";"footnotes",#N/A,FALSE,"COMPS"}</definedName>
    <definedName name="dfd" localSheetId="11" hidden="1">{"comp1",#N/A,FALSE,"COMPS";"footnotes",#N/A,FALSE,"COMPS"}</definedName>
    <definedName name="dfd" hidden="1">{"comp1",#N/A,FALSE,"COMPS";"footnotes",#N/A,FALSE,"COMPS"}</definedName>
    <definedName name="dfffff" localSheetId="9" hidden="1">{#N/A,#N/A,FALSE,"SumG";#N/A,#N/A,FALSE,"ElecG";#N/A,#N/A,FALSE,"MechG";#N/A,#N/A,FALSE,"GeotG";#N/A,#N/A,FALSE,"PrcsG";#N/A,#N/A,FALSE,"TunnG";#N/A,#N/A,FALSE,"CivlG";#N/A,#N/A,FALSE,"NtwkG";#N/A,#N/A,FALSE,"EstgG";#N/A,#N/A,FALSE,"PEngG"}</definedName>
    <definedName name="dfffff" localSheetId="10" hidden="1">{#N/A,#N/A,FALSE,"SumG";#N/A,#N/A,FALSE,"ElecG";#N/A,#N/A,FALSE,"MechG";#N/A,#N/A,FALSE,"GeotG";#N/A,#N/A,FALSE,"PrcsG";#N/A,#N/A,FALSE,"TunnG";#N/A,#N/A,FALSE,"CivlG";#N/A,#N/A,FALSE,"NtwkG";#N/A,#N/A,FALSE,"EstgG";#N/A,#N/A,FALSE,"PEngG"}</definedName>
    <definedName name="dfffff" localSheetId="11"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ffffz" localSheetId="9" hidden="1">{#N/A,#N/A,FALSE,"SumG";#N/A,#N/A,FALSE,"ElecG";#N/A,#N/A,FALSE,"MechG";#N/A,#N/A,FALSE,"GeotG";#N/A,#N/A,FALSE,"PrcsG";#N/A,#N/A,FALSE,"TunnG";#N/A,#N/A,FALSE,"CivlG";#N/A,#N/A,FALSE,"NtwkG";#N/A,#N/A,FALSE,"EstgG";#N/A,#N/A,FALSE,"PEngG"}</definedName>
    <definedName name="dfffffz" localSheetId="10" hidden="1">{#N/A,#N/A,FALSE,"SumG";#N/A,#N/A,FALSE,"ElecG";#N/A,#N/A,FALSE,"MechG";#N/A,#N/A,FALSE,"GeotG";#N/A,#N/A,FALSE,"PrcsG";#N/A,#N/A,FALSE,"TunnG";#N/A,#N/A,FALSE,"CivlG";#N/A,#N/A,FALSE,"NtwkG";#N/A,#N/A,FALSE,"EstgG";#N/A,#N/A,FALSE,"PEngG"}</definedName>
    <definedName name="dfffffz" localSheetId="11" hidden="1">{#N/A,#N/A,FALSE,"SumG";#N/A,#N/A,FALSE,"ElecG";#N/A,#N/A,FALSE,"MechG";#N/A,#N/A,FALSE,"GeotG";#N/A,#N/A,FALSE,"PrcsG";#N/A,#N/A,FALSE,"TunnG";#N/A,#N/A,FALSE,"CivlG";#N/A,#N/A,FALSE,"NtwkG";#N/A,#N/A,FALSE,"EstgG";#N/A,#N/A,FALSE,"PEngG"}</definedName>
    <definedName name="dfffffz" hidden="1">{#N/A,#N/A,FALSE,"SumG";#N/A,#N/A,FALSE,"ElecG";#N/A,#N/A,FALSE,"MechG";#N/A,#N/A,FALSE,"GeotG";#N/A,#N/A,FALSE,"PrcsG";#N/A,#N/A,FALSE,"TunnG";#N/A,#N/A,FALSE,"CivlG";#N/A,#N/A,FALSE,"NtwkG";#N/A,#N/A,FALSE,"EstgG";#N/A,#N/A,FALSE,"PEngG"}</definedName>
    <definedName name="dfg">#REF!</definedName>
    <definedName name="dfga" localSheetId="9" hidden="1">{#N/A,#N/A,FALSE,"output";#N/A,#N/A,FALSE,"contrib";#N/A,#N/A,FALSE,"profile";#N/A,#N/A,FALSE,"comps"}</definedName>
    <definedName name="dfga" localSheetId="10" hidden="1">{#N/A,#N/A,FALSE,"output";#N/A,#N/A,FALSE,"contrib";#N/A,#N/A,FALSE,"profile";#N/A,#N/A,FALSE,"comps"}</definedName>
    <definedName name="dfga" localSheetId="11" hidden="1">{#N/A,#N/A,FALSE,"output";#N/A,#N/A,FALSE,"contrib";#N/A,#N/A,FALSE,"profile";#N/A,#N/A,FALSE,"comps"}</definedName>
    <definedName name="dfga" hidden="1">{#N/A,#N/A,FALSE,"output";#N/A,#N/A,FALSE,"contrib";#N/A,#N/A,FALSE,"profile";#N/A,#N/A,FALSE,"comps"}</definedName>
    <definedName name="dfgadg" localSheetId="9" hidden="1">{"assumption cash",#N/A,TRUE,"Merger";"has gets cash",#N/A,TRUE,"Merger";"accretion dilution",#N/A,TRUE,"Merger";"comparison credit stats",#N/A,TRUE,"Merger";"pf credit stats",#N/A,TRUE,"Merger";"pf sheets",#N/A,TRUE,"Merger"}</definedName>
    <definedName name="dfgadg" localSheetId="10" hidden="1">{"assumption cash",#N/A,TRUE,"Merger";"has gets cash",#N/A,TRUE,"Merger";"accretion dilution",#N/A,TRUE,"Merger";"comparison credit stats",#N/A,TRUE,"Merger";"pf credit stats",#N/A,TRUE,"Merger";"pf sheets",#N/A,TRUE,"Merger"}</definedName>
    <definedName name="dfgadg" localSheetId="11" hidden="1">{"assumption cash",#N/A,TRUE,"Merger";"has gets cash",#N/A,TRUE,"Merger";"accretion dilution",#N/A,TRUE,"Merger";"comparison credit stats",#N/A,TRUE,"Merger";"pf credit stats",#N/A,TRUE,"Merger";"pf sheets",#N/A,TRUE,"Merger"}</definedName>
    <definedName name="dfgadg" hidden="1">{"assumption cash",#N/A,TRUE,"Merger";"has gets cash",#N/A,TRUE,"Merger";"accretion dilution",#N/A,TRUE,"Merger";"comparison credit stats",#N/A,TRUE,"Merger";"pf credit stats",#N/A,TRUE,"Merger";"pf sheets",#N/A,TRUE,"Merger"}</definedName>
    <definedName name="dfgdagfd" localSheetId="9" hidden="1">{"away stand alones",#N/A,FALSE,"Target"}</definedName>
    <definedName name="dfgdagfd" localSheetId="10" hidden="1">{"away stand alones",#N/A,FALSE,"Target"}</definedName>
    <definedName name="dfgdagfd" localSheetId="11" hidden="1">{"away stand alones",#N/A,FALSE,"Target"}</definedName>
    <definedName name="dfgdagfd" hidden="1">{"away stand alones",#N/A,FALSE,"Target"}</definedName>
    <definedName name="dfgdg" localSheetId="9" hidden="1">{"casespecific",#N/A,FALSE,"Assumptions"}</definedName>
    <definedName name="dfgdg" localSheetId="10" hidden="1">{"casespecific",#N/A,FALSE,"Assumptions"}</definedName>
    <definedName name="dfgdg" localSheetId="11" hidden="1">{"casespecific",#N/A,FALSE,"Assumptions"}</definedName>
    <definedName name="dfgdg" hidden="1">{"casespecific",#N/A,FALSE,"Assumptions"}</definedName>
    <definedName name="dfgsdfg" localSheetId="9" hidden="1">{#N/A,#N/A,FALSE,"SumD";#N/A,#N/A,FALSE,"ElecD";#N/A,#N/A,FALSE,"MechD";#N/A,#N/A,FALSE,"GeotD";#N/A,#N/A,FALSE,"PrcsD";#N/A,#N/A,FALSE,"TunnD";#N/A,#N/A,FALSE,"CivlD";#N/A,#N/A,FALSE,"NtwkD";#N/A,#N/A,FALSE,"EstgD";#N/A,#N/A,FALSE,"PEngD"}</definedName>
    <definedName name="dfgsdfg" localSheetId="10" hidden="1">{#N/A,#N/A,FALSE,"SumD";#N/A,#N/A,FALSE,"ElecD";#N/A,#N/A,FALSE,"MechD";#N/A,#N/A,FALSE,"GeotD";#N/A,#N/A,FALSE,"PrcsD";#N/A,#N/A,FALSE,"TunnD";#N/A,#N/A,FALSE,"CivlD";#N/A,#N/A,FALSE,"NtwkD";#N/A,#N/A,FALSE,"EstgD";#N/A,#N/A,FALSE,"PEngD"}</definedName>
    <definedName name="dfgsdfg" localSheetId="11" hidden="1">{#N/A,#N/A,FALSE,"SumD";#N/A,#N/A,FALSE,"ElecD";#N/A,#N/A,FALSE,"MechD";#N/A,#N/A,FALSE,"GeotD";#N/A,#N/A,FALSE,"PrcsD";#N/A,#N/A,FALSE,"TunnD";#N/A,#N/A,FALSE,"CivlD";#N/A,#N/A,FALSE,"NtwkD";#N/A,#N/A,FALSE,"EstgD";#N/A,#N/A,FALSE,"PEngD"}</definedName>
    <definedName name="dfgsdfg" hidden="1">{#N/A,#N/A,FALSE,"SumD";#N/A,#N/A,FALSE,"ElecD";#N/A,#N/A,FALSE,"MechD";#N/A,#N/A,FALSE,"GeotD";#N/A,#N/A,FALSE,"PrcsD";#N/A,#N/A,FALSE,"TunnD";#N/A,#N/A,FALSE,"CivlD";#N/A,#N/A,FALSE,"NtwkD";#N/A,#N/A,FALSE,"EstgD";#N/A,#N/A,FALSE,"PEngD"}</definedName>
    <definedName name="DFHFDHFDH" localSheetId="9" hidden="1">{#N/A,#N/A,FALSE,"Operations";#N/A,#N/A,FALSE,"Financials"}</definedName>
    <definedName name="DFHFDHFDH" localSheetId="10" hidden="1">{#N/A,#N/A,FALSE,"Operations";#N/A,#N/A,FALSE,"Financials"}</definedName>
    <definedName name="DFHFDHFDH" localSheetId="11" hidden="1">{#N/A,#N/A,FALSE,"Operations";#N/A,#N/A,FALSE,"Financials"}</definedName>
    <definedName name="DFHFDHFDH" hidden="1">{#N/A,#N/A,FALSE,"Operations";#N/A,#N/A,FALSE,"Financials"}</definedName>
    <definedName name="dfs" localSheetId="9" hidden="1">{#N/A,#N/A,FALSE,"Index";#N/A,#N/A,FALSE,"1.1";#N/A,#N/A,FALSE,"Scenario Summary"}</definedName>
    <definedName name="dfs" localSheetId="10" hidden="1">{#N/A,#N/A,FALSE,"Index";#N/A,#N/A,FALSE,"1.1";#N/A,#N/A,FALSE,"Scenario Summary"}</definedName>
    <definedName name="dfs" localSheetId="11" hidden="1">{#N/A,#N/A,FALSE,"Index";#N/A,#N/A,FALSE,"1.1";#N/A,#N/A,FALSE,"Scenario Summary"}</definedName>
    <definedName name="dfs" hidden="1">{#N/A,#N/A,FALSE,"Index";#N/A,#N/A,FALSE,"1.1";#N/A,#N/A,FALSE,"Scenario Summary"}</definedName>
    <definedName name="dfsd" localSheetId="9" hidden="1">{"mgmt forecast",#N/A,FALSE,"Mgmt Forecast";"dcf table",#N/A,FALSE,"Mgmt Forecast";"sensitivity",#N/A,FALSE,"Mgmt Forecast";"table inputs",#N/A,FALSE,"Mgmt Forecast";"calculations",#N/A,FALSE,"Mgmt Forecast"}</definedName>
    <definedName name="dfsd" localSheetId="10" hidden="1">{"mgmt forecast",#N/A,FALSE,"Mgmt Forecast";"dcf table",#N/A,FALSE,"Mgmt Forecast";"sensitivity",#N/A,FALSE,"Mgmt Forecast";"table inputs",#N/A,FALSE,"Mgmt Forecast";"calculations",#N/A,FALSE,"Mgmt Forecast"}</definedName>
    <definedName name="dfsd" localSheetId="11" hidden="1">{"mgmt forecast",#N/A,FALSE,"Mgmt Forecast";"dcf table",#N/A,FALSE,"Mgmt Forecast";"sensitivity",#N/A,FALSE,"Mgmt Forecast";"table inputs",#N/A,FALSE,"Mgmt Forecast";"calculations",#N/A,FALSE,"Mgmt Forecast"}</definedName>
    <definedName name="dfsd" hidden="1">{"mgmt forecast",#N/A,FALSE,"Mgmt Forecast";"dcf table",#N/A,FALSE,"Mgmt Forecast";"sensitivity",#N/A,FALSE,"Mgmt Forecast";"table inputs",#N/A,FALSE,"Mgmt Forecast";"calculations",#N/A,FALSE,"Mgmt Forecast"}</definedName>
    <definedName name="dg" localSheetId="9" hidden="1">{"comp1",#N/A,FALSE,"COMPS";"footnotes",#N/A,FALSE,"COMPS"}</definedName>
    <definedName name="dg" localSheetId="10" hidden="1">{"comp1",#N/A,FALSE,"COMPS";"footnotes",#N/A,FALSE,"COMPS"}</definedName>
    <definedName name="dg" localSheetId="11" hidden="1">{"comp1",#N/A,FALSE,"COMPS";"footnotes",#N/A,FALSE,"COMPS"}</definedName>
    <definedName name="dg" hidden="1">{"comp1",#N/A,FALSE,"COMPS";"footnotes",#N/A,FALSE,"COMPS"}</definedName>
    <definedName name="dgdfgdgfdg" localSheetId="9" hidden="1">{"hiden",#N/A,FALSE,"14";"hidden",#N/A,FALSE,"16";"hidden",#N/A,FALSE,"18";"hidden",#N/A,FALSE,"20"}</definedName>
    <definedName name="dgdfgdgfdg" localSheetId="10" hidden="1">{"hiden",#N/A,FALSE,"14";"hidden",#N/A,FALSE,"16";"hidden",#N/A,FALSE,"18";"hidden",#N/A,FALSE,"20"}</definedName>
    <definedName name="dgdfgdgfdg" localSheetId="11" hidden="1">{"hiden",#N/A,FALSE,"14";"hidden",#N/A,FALSE,"16";"hidden",#N/A,FALSE,"18";"hidden",#N/A,FALSE,"20"}</definedName>
    <definedName name="dgdfgdgfdg" hidden="1">{"hiden",#N/A,FALSE,"14";"hidden",#N/A,FALSE,"16";"hidden",#N/A,FALSE,"18";"hidden",#N/A,FALSE,"20"}</definedName>
    <definedName name="dgdfgfd" localSheetId="9" hidden="1">{"up stand alones",#N/A,FALSE,"Acquiror"}</definedName>
    <definedName name="dgdfgfd" localSheetId="10" hidden="1">{"up stand alones",#N/A,FALSE,"Acquiror"}</definedName>
    <definedName name="dgdfgfd" localSheetId="11" hidden="1">{"up stand alones",#N/A,FALSE,"Acquiror"}</definedName>
    <definedName name="dgdfgfd" hidden="1">{"up stand alones",#N/A,FALSE,"Acquiror"}</definedName>
    <definedName name="dgdg" localSheetId="9" hidden="1">{#N/A,#N/A,FALSE,"Calc";#N/A,#N/A,FALSE,"Sensitivity";#N/A,#N/A,FALSE,"LT Earn.Dil.";#N/A,#N/A,FALSE,"Dil. AVP"}</definedName>
    <definedName name="dgdg" localSheetId="10" hidden="1">{#N/A,#N/A,FALSE,"Calc";#N/A,#N/A,FALSE,"Sensitivity";#N/A,#N/A,FALSE,"LT Earn.Dil.";#N/A,#N/A,FALSE,"Dil. AVP"}</definedName>
    <definedName name="dgdg" localSheetId="11" hidden="1">{#N/A,#N/A,FALSE,"Calc";#N/A,#N/A,FALSE,"Sensitivity";#N/A,#N/A,FALSE,"LT Earn.Dil.";#N/A,#N/A,FALSE,"Dil. AVP"}</definedName>
    <definedName name="dgdg" hidden="1">{#N/A,#N/A,FALSE,"Calc";#N/A,#N/A,FALSE,"Sensitivity";#N/A,#N/A,FALSE,"LT Earn.Dil.";#N/A,#N/A,FALSE,"Dil. AVP"}</definedName>
    <definedName name="dgdgdfg" localSheetId="9" hidden="1">{"away stand alones",#N/A,FALSE,"Target"}</definedName>
    <definedName name="dgdgdfg" localSheetId="10" hidden="1">{"away stand alones",#N/A,FALSE,"Target"}</definedName>
    <definedName name="dgdgdfg" localSheetId="11" hidden="1">{"away stand alones",#N/A,FALSE,"Target"}</definedName>
    <definedName name="dgdgdfg" hidden="1">{"away stand alones",#N/A,FALSE,"Target"}</definedName>
    <definedName name="dgdgdgfd" localSheetId="9" hidden="1">{#N/A,#N/A,FALSE,"Operations";#N/A,#N/A,FALSE,"Financials"}</definedName>
    <definedName name="dgdgdgfd" localSheetId="10" hidden="1">{#N/A,#N/A,FALSE,"Operations";#N/A,#N/A,FALSE,"Financials"}</definedName>
    <definedName name="dgdgdgfd" localSheetId="11" hidden="1">{#N/A,#N/A,FALSE,"Operations";#N/A,#N/A,FALSE,"Financials"}</definedName>
    <definedName name="dgdgdgfd" hidden="1">{#N/A,#N/A,FALSE,"Operations";#N/A,#N/A,FALSE,"Financials"}</definedName>
    <definedName name="dgdgdgfdg" localSheetId="9" hidden="1">{"assumption 50 50",#N/A,TRUE,"Merger";"has gets cash",#N/A,TRUE,"Merger";"accretion dilution",#N/A,TRUE,"Merger";"comparison credit stats",#N/A,TRUE,"Merger";"pf credit stats",#N/A,TRUE,"Merger";"pf sheets",#N/A,TRUE,"Merger"}</definedName>
    <definedName name="dgdgdgfdg" localSheetId="10" hidden="1">{"assumption 50 50",#N/A,TRUE,"Merger";"has gets cash",#N/A,TRUE,"Merger";"accretion dilution",#N/A,TRUE,"Merger";"comparison credit stats",#N/A,TRUE,"Merger";"pf credit stats",#N/A,TRUE,"Merger";"pf sheets",#N/A,TRUE,"Merger"}</definedName>
    <definedName name="dgdgdgfdg" localSheetId="11" hidden="1">{"assumption 50 50",#N/A,TRUE,"Merger";"has gets cash",#N/A,TRUE,"Merger";"accretion dilution",#N/A,TRUE,"Merger";"comparison credit stats",#N/A,TRUE,"Merger";"pf credit stats",#N/A,TRUE,"Merger";"pf sheets",#N/A,TRUE,"Merger"}</definedName>
    <definedName name="dgdgdgfdg" hidden="1">{"assumption 50 50",#N/A,TRUE,"Merger";"has gets cash",#N/A,TRUE,"Merger";"accretion dilution",#N/A,TRUE,"Merger";"comparison credit stats",#N/A,TRUE,"Merger";"pf credit stats",#N/A,TRUE,"Merger";"pf sheets",#N/A,TRUE,"Merger"}</definedName>
    <definedName name="dgdgfd" localSheetId="9" hidden="1">{"assumption 50 50",#N/A,TRUE,"Merger";"has gets cash",#N/A,TRUE,"Merger";"accretion dilution",#N/A,TRUE,"Merger";"comparison credit stats",#N/A,TRUE,"Merger";"pf credit stats",#N/A,TRUE,"Merger";"pf sheets",#N/A,TRUE,"Merger"}</definedName>
    <definedName name="dgdgfd" localSheetId="10" hidden="1">{"assumption 50 50",#N/A,TRUE,"Merger";"has gets cash",#N/A,TRUE,"Merger";"accretion dilution",#N/A,TRUE,"Merger";"comparison credit stats",#N/A,TRUE,"Merger";"pf credit stats",#N/A,TRUE,"Merger";"pf sheets",#N/A,TRUE,"Merger"}</definedName>
    <definedName name="dgdgfd" localSheetId="11" hidden="1">{"assumption 50 50",#N/A,TRUE,"Merger";"has gets cash",#N/A,TRUE,"Merger";"accretion dilution",#N/A,TRUE,"Merger";"comparison credit stats",#N/A,TRUE,"Merger";"pf credit stats",#N/A,TRUE,"Merger";"pf sheets",#N/A,TRUE,"Merger"}</definedName>
    <definedName name="dgdgfd" hidden="1">{"assumption 50 50",#N/A,TRUE,"Merger";"has gets cash",#N/A,TRUE,"Merger";"accretion dilution",#N/A,TRUE,"Merger";"comparison credit stats",#N/A,TRUE,"Merger";"pf credit stats",#N/A,TRUE,"Merger";"pf sheets",#N/A,TRUE,"Merger"}</definedName>
    <definedName name="dgdgfdgfdgfd" localSheetId="9" hidden="1">{"assumption cash",#N/A,TRUE,"Merger";"has gets cash",#N/A,TRUE,"Merger";"accretion dilution",#N/A,TRUE,"Merger";"comparison credit stats",#N/A,TRUE,"Merger";"pf credit stats",#N/A,TRUE,"Merger";"pf sheets",#N/A,TRUE,"Merger"}</definedName>
    <definedName name="dgdgfdgfdgfd" localSheetId="10" hidden="1">{"assumption cash",#N/A,TRUE,"Merger";"has gets cash",#N/A,TRUE,"Merger";"accretion dilution",#N/A,TRUE,"Merger";"comparison credit stats",#N/A,TRUE,"Merger";"pf credit stats",#N/A,TRUE,"Merger";"pf sheets",#N/A,TRUE,"Merger"}</definedName>
    <definedName name="dgdgfdgfdgfd" localSheetId="11" hidden="1">{"assumption cash",#N/A,TRUE,"Merger";"has gets cash",#N/A,TRUE,"Merger";"accretion dilution",#N/A,TRUE,"Merger";"comparison credit stats",#N/A,TRUE,"Merger";"pf credit stats",#N/A,TRUE,"Merger";"pf sheets",#N/A,TRUE,"Merger"}</definedName>
    <definedName name="dgdgfdgfdgfd" hidden="1">{"assumption cash",#N/A,TRUE,"Merger";"has gets cash",#N/A,TRUE,"Merger";"accretion dilution",#N/A,TRUE,"Merger";"comparison credit stats",#N/A,TRUE,"Merger";"pf credit stats",#N/A,TRUE,"Merger";"pf sheets",#N/A,TRUE,"Merger"}</definedName>
    <definedName name="dgdgss" localSheetId="9" hidden="1">{"consolidated",#N/A,FALSE,"Sheet1";"cms",#N/A,FALSE,"Sheet1";"fse",#N/A,FALSE,"Sheet1"}</definedName>
    <definedName name="dgdgss" localSheetId="10" hidden="1">{"consolidated",#N/A,FALSE,"Sheet1";"cms",#N/A,FALSE,"Sheet1";"fse",#N/A,FALSE,"Sheet1"}</definedName>
    <definedName name="dgdgss" localSheetId="11" hidden="1">{"consolidated",#N/A,FALSE,"Sheet1";"cms",#N/A,FALSE,"Sheet1";"fse",#N/A,FALSE,"Sheet1"}</definedName>
    <definedName name="dgdgss" hidden="1">{"consolidated",#N/A,FALSE,"Sheet1";"cms",#N/A,FALSE,"Sheet1";"fse",#N/A,FALSE,"Sheet1"}</definedName>
    <definedName name="dgdsgdsg" localSheetId="9" hidden="1">{"comps2",#N/A,FALSE,"AERO";"footnotes",#N/A,FALSE,"AERO"}</definedName>
    <definedName name="dgdsgdsg" localSheetId="10" hidden="1">{"comps2",#N/A,FALSE,"AERO";"footnotes",#N/A,FALSE,"AERO"}</definedName>
    <definedName name="dgdsgdsg" localSheetId="11" hidden="1">{"comps2",#N/A,FALSE,"AERO";"footnotes",#N/A,FALSE,"AERO"}</definedName>
    <definedName name="dgdsgdsg" hidden="1">{"comps2",#N/A,FALSE,"AERO";"footnotes",#N/A,FALSE,"AERO"}</definedName>
    <definedName name="dgfd" localSheetId="9" hidden="1">{#N/A,#N/A,FALSE,"SumG";#N/A,#N/A,FALSE,"ElecG";#N/A,#N/A,FALSE,"MechG";#N/A,#N/A,FALSE,"GeotG";#N/A,#N/A,FALSE,"PrcsG";#N/A,#N/A,FALSE,"TunnG";#N/A,#N/A,FALSE,"CivlG";#N/A,#N/A,FALSE,"NtwkG";#N/A,#N/A,FALSE,"EstgG";#N/A,#N/A,FALSE,"PEngG"}</definedName>
    <definedName name="dgfd" localSheetId="10" hidden="1">{#N/A,#N/A,FALSE,"SumG";#N/A,#N/A,FALSE,"ElecG";#N/A,#N/A,FALSE,"MechG";#N/A,#N/A,FALSE,"GeotG";#N/A,#N/A,FALSE,"PrcsG";#N/A,#N/A,FALSE,"TunnG";#N/A,#N/A,FALSE,"CivlG";#N/A,#N/A,FALSE,"NtwkG";#N/A,#N/A,FALSE,"EstgG";#N/A,#N/A,FALSE,"PEngG"}</definedName>
    <definedName name="dgfd" localSheetId="11"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gfdgfdg" localSheetId="9" hidden="1">{#N/A,#N/A,FALSE,"Calc";#N/A,#N/A,FALSE,"Sensitivity";#N/A,#N/A,FALSE,"LT Earn.Dil.";#N/A,#N/A,FALSE,"Dil. AVP"}</definedName>
    <definedName name="dgfdgfdg" localSheetId="10" hidden="1">{#N/A,#N/A,FALSE,"Calc";#N/A,#N/A,FALSE,"Sensitivity";#N/A,#N/A,FALSE,"LT Earn.Dil.";#N/A,#N/A,FALSE,"Dil. AVP"}</definedName>
    <definedName name="dgfdgfdg" localSheetId="11" hidden="1">{#N/A,#N/A,FALSE,"Calc";#N/A,#N/A,FALSE,"Sensitivity";#N/A,#N/A,FALSE,"LT Earn.Dil.";#N/A,#N/A,FALSE,"Dil. AVP"}</definedName>
    <definedName name="dgfdgfdg" hidden="1">{#N/A,#N/A,FALSE,"Calc";#N/A,#N/A,FALSE,"Sensitivity";#N/A,#N/A,FALSE,"LT Earn.Dil.";#N/A,#N/A,FALSE,"Dil. AVP"}</definedName>
    <definedName name="dgfdz" localSheetId="9" hidden="1">{#N/A,#N/A,FALSE,"SumG";#N/A,#N/A,FALSE,"ElecG";#N/A,#N/A,FALSE,"MechG";#N/A,#N/A,FALSE,"GeotG";#N/A,#N/A,FALSE,"PrcsG";#N/A,#N/A,FALSE,"TunnG";#N/A,#N/A,FALSE,"CivlG";#N/A,#N/A,FALSE,"NtwkG";#N/A,#N/A,FALSE,"EstgG";#N/A,#N/A,FALSE,"PEngG"}</definedName>
    <definedName name="dgfdz" localSheetId="10" hidden="1">{#N/A,#N/A,FALSE,"SumG";#N/A,#N/A,FALSE,"ElecG";#N/A,#N/A,FALSE,"MechG";#N/A,#N/A,FALSE,"GeotG";#N/A,#N/A,FALSE,"PrcsG";#N/A,#N/A,FALSE,"TunnG";#N/A,#N/A,FALSE,"CivlG";#N/A,#N/A,FALSE,"NtwkG";#N/A,#N/A,FALSE,"EstgG";#N/A,#N/A,FALSE,"PEngG"}</definedName>
    <definedName name="dgfdz" localSheetId="11" hidden="1">{#N/A,#N/A,FALSE,"SumG";#N/A,#N/A,FALSE,"ElecG";#N/A,#N/A,FALSE,"MechG";#N/A,#N/A,FALSE,"GeotG";#N/A,#N/A,FALSE,"PrcsG";#N/A,#N/A,FALSE,"TunnG";#N/A,#N/A,FALSE,"CivlG";#N/A,#N/A,FALSE,"NtwkG";#N/A,#N/A,FALSE,"EstgG";#N/A,#N/A,FALSE,"PEngG"}</definedName>
    <definedName name="dgfdz" hidden="1">{#N/A,#N/A,FALSE,"SumG";#N/A,#N/A,FALSE,"ElecG";#N/A,#N/A,FALSE,"MechG";#N/A,#N/A,FALSE,"GeotG";#N/A,#N/A,FALSE,"PrcsG";#N/A,#N/A,FALSE,"TunnG";#N/A,#N/A,FALSE,"CivlG";#N/A,#N/A,FALSE,"NtwkG";#N/A,#N/A,FALSE,"EstgG";#N/A,#N/A,FALSE,"PEngG"}</definedName>
    <definedName name="dh" localSheetId="9" hidden="1">{#N/A,#N/A,FALSE,"Antony Financials";#N/A,#N/A,FALSE,"Cowboy Financials";#N/A,#N/A,FALSE,"Combined";#N/A,#N/A,FALSE,"Valuematrix";#N/A,#N/A,FALSE,"DCFAntony";#N/A,#N/A,FALSE,"DCFCowboy";#N/A,#N/A,FALSE,"DCFCombined"}</definedName>
    <definedName name="dh" localSheetId="10" hidden="1">{#N/A,#N/A,FALSE,"Antony Financials";#N/A,#N/A,FALSE,"Cowboy Financials";#N/A,#N/A,FALSE,"Combined";#N/A,#N/A,FALSE,"Valuematrix";#N/A,#N/A,FALSE,"DCFAntony";#N/A,#N/A,FALSE,"DCFCowboy";#N/A,#N/A,FALSE,"DCFCombined"}</definedName>
    <definedName name="dh" localSheetId="11" hidden="1">{#N/A,#N/A,FALSE,"Antony Financials";#N/A,#N/A,FALSE,"Cowboy Financials";#N/A,#N/A,FALSE,"Combined";#N/A,#N/A,FALSE,"Valuematrix";#N/A,#N/A,FALSE,"DCFAntony";#N/A,#N/A,FALSE,"DCFCowboy";#N/A,#N/A,FALSE,"DCFCombined"}</definedName>
    <definedName name="dh" hidden="1">{#N/A,#N/A,FALSE,"Antony Financials";#N/A,#N/A,FALSE,"Cowboy Financials";#N/A,#N/A,FALSE,"Combined";#N/A,#N/A,FALSE,"Valuematrix";#N/A,#N/A,FALSE,"DCFAntony";#N/A,#N/A,FALSE,"DCFCowboy";#N/A,#N/A,FALSE,"DCFCombined"}</definedName>
    <definedName name="dhjsdjs" hidden="1">#REF!</definedName>
    <definedName name="di">#REF!</definedName>
    <definedName name="Diable" localSheetId="9" hidden="1">{#N/A,#N/A,FALSE,"Operations";#N/A,#N/A,FALSE,"Financials"}</definedName>
    <definedName name="Diable" localSheetId="10" hidden="1">{#N/A,#N/A,FALSE,"Operations";#N/A,#N/A,FALSE,"Financials"}</definedName>
    <definedName name="Diable" localSheetId="11" hidden="1">{#N/A,#N/A,FALSE,"Operations";#N/A,#N/A,FALSE,"Financials"}</definedName>
    <definedName name="Diable" hidden="1">{#N/A,#N/A,FALSE,"Operations";#N/A,#N/A,FALSE,"Financials"}</definedName>
    <definedName name="DICHTE">#REF!</definedName>
    <definedName name="DICHTFAK">#REF!</definedName>
    <definedName name="diffuser">#REF!</definedName>
    <definedName name="diffusers">#REF!</definedName>
    <definedName name="Direcção">#REF!</definedName>
    <definedName name="DirectCosts">#REF!</definedName>
    <definedName name="DIRT_CHUTES">#REF!</definedName>
    <definedName name="Disc">#REF!</definedName>
    <definedName name="Disclaimer">#REF!</definedName>
    <definedName name="Discount" hidden="1">#REF!</definedName>
    <definedName name="discount_percent">#REF!</definedName>
    <definedName name="Discount_Rate" localSheetId="8">#REF!</definedName>
    <definedName name="Discount_Rate" localSheetId="3">#REF!</definedName>
    <definedName name="Discount_Rate" localSheetId="9">#REF!</definedName>
    <definedName name="Discount_Rate" localSheetId="10">#REF!</definedName>
    <definedName name="Discount_Rate" localSheetId="11">#REF!</definedName>
    <definedName name="Discount_Rate" localSheetId="0">#REF!</definedName>
    <definedName name="Discount_Rate">[36]Model!$C$3</definedName>
    <definedName name="disolverecost">#REF!</definedName>
    <definedName name="display">#REF!</definedName>
    <definedName name="display_area_2" localSheetId="3">#REF!</definedName>
    <definedName name="display_area_2" localSheetId="0">#REF!</definedName>
    <definedName name="display_area_2">#REF!</definedName>
    <definedName name="display_week">#REF!</definedName>
    <definedName name="Disposal" localSheetId="8">#REF!</definedName>
    <definedName name="Disposal" localSheetId="3">#REF!</definedName>
    <definedName name="Disposal" localSheetId="9">#REF!</definedName>
    <definedName name="Disposal" localSheetId="10">#REF!</definedName>
    <definedName name="Disposal" localSheetId="11">#REF!</definedName>
    <definedName name="Disposal" localSheetId="0">#REF!</definedName>
    <definedName name="Disposal">'[17]5'!$G$77</definedName>
    <definedName name="DISPOSAL__INSTALLATIONS">#REF!</definedName>
    <definedName name="dist">#REF!</definedName>
    <definedName name="DistributionList">#REF!</definedName>
    <definedName name="DISTRICT">#REF!</definedName>
    <definedName name="DISTRICT2">#REF!</definedName>
    <definedName name="Div">#REF!</definedName>
    <definedName name="DIVERSOS">#REF!</definedName>
    <definedName name="DIVISION" localSheetId="8">#REF!</definedName>
    <definedName name="DIVISION" localSheetId="3">#REF!</definedName>
    <definedName name="DIVISION" localSheetId="9">#REF!</definedName>
    <definedName name="DIVISION" localSheetId="10">#REF!</definedName>
    <definedName name="DIVISION" localSheetId="11">#REF!</definedName>
    <definedName name="DIVISION" localSheetId="0">#REF!</definedName>
    <definedName name="DIVISION">'[37]Project Details'!$B$4</definedName>
    <definedName name="Division2">#REF!</definedName>
    <definedName name="dj" localSheetId="9" hidden="1">{#N/A,#N/A,FALSE,"CreditStat";#N/A,#N/A,FALSE,"SPbrkup";#N/A,#N/A,FALSE,"MerSPsyn";#N/A,#N/A,FALSE,"MerSPwKCsyn";#N/A,#N/A,FALSE,"MerSPwKCsyn (2)";#N/A,#N/A,FALSE,"CreditStat (2)"}</definedName>
    <definedName name="dj" localSheetId="10" hidden="1">{#N/A,#N/A,FALSE,"CreditStat";#N/A,#N/A,FALSE,"SPbrkup";#N/A,#N/A,FALSE,"MerSPsyn";#N/A,#N/A,FALSE,"MerSPwKCsyn";#N/A,#N/A,FALSE,"MerSPwKCsyn (2)";#N/A,#N/A,FALSE,"CreditStat (2)"}</definedName>
    <definedName name="dj" localSheetId="11" hidden="1">{#N/A,#N/A,FALSE,"CreditStat";#N/A,#N/A,FALSE,"SPbrkup";#N/A,#N/A,FALSE,"MerSPsyn";#N/A,#N/A,FALSE,"MerSPwKCsyn";#N/A,#N/A,FALSE,"MerSPwKCsyn (2)";#N/A,#N/A,FALSE,"CreditStat (2)"}</definedName>
    <definedName name="dj" hidden="1">{#N/A,#N/A,FALSE,"CreditStat";#N/A,#N/A,FALSE,"SPbrkup";#N/A,#N/A,FALSE,"MerSPsyn";#N/A,#N/A,FALSE,"MerSPwKCsyn";#N/A,#N/A,FALSE,"MerSPwKCsyn (2)";#N/A,#N/A,FALSE,"CreditStat (2)"}</definedName>
    <definedName name="dl">#REF!</definedName>
    <definedName name="dlm">#REF!</definedName>
    <definedName name="DME_Dirty" hidden="1">"False"</definedName>
    <definedName name="DME_LocalFile" hidden="1">"True"</definedName>
    <definedName name="DME_ODMALinks1" hidden="1">"::ODMA\DME-MSE\London-48242=C:\TEMP\Dme\London-48242.xls"</definedName>
    <definedName name="DME_ODMALinks10" hidden="1">"::ODMA\DME-MSE\London-47658=C:\TEMP\Dme\London-47658.xls"</definedName>
    <definedName name="DME_ODMALinks11" hidden="1">"::ODMA\DME-MSE\London-47583=C:\TEMP\Dme\London-47583.xls"</definedName>
    <definedName name="DME_ODMALinks12" hidden="1">"::ODMA\DME-MSE\London-47748=C:\TEMP\Dme\London-47748.xls"</definedName>
    <definedName name="DME_ODMALinks13" hidden="1">"::ODMA\DME-MSE\London-47758=C:\TEMP\Dme\London-47758.xls"</definedName>
    <definedName name="DME_ODMALinks14" hidden="1">"::ODMA\DME-MSE\London-47741=C:\TEMP\Dme\London-47741.xls"</definedName>
    <definedName name="DME_ODMALinks15" hidden="1">"::ODMA\DME-MSE\London-47745=C:\TEMP\Dme\London-47745.xls"</definedName>
    <definedName name="DME_ODMALinks16" hidden="1">"::ODMA\DME-MSE\London-47747=C:\TEMP\Dme\London-47747.xls"</definedName>
    <definedName name="DME_ODMALinks17" hidden="1">"::ODMA\DME-MSE\London-48234=C:\TEMP\Dme\London-48234.xls"</definedName>
    <definedName name="DME_ODMALinks2" hidden="1">"::ODMA\DME-MSE\London-47746=C:\TEMP\Dme\London-47746.xls"</definedName>
    <definedName name="DME_ODMALinks3" hidden="1">"::ODMA\DME-MSE\London-47742=C:\TEMP\Dme\London-47742.xls"</definedName>
    <definedName name="DME_ODMALinks4" hidden="1">"::ODMA\DME-MSE\London-47653=C:\TEMP\Dme\London-47653.xls"</definedName>
    <definedName name="DME_ODMALinks5" hidden="1">"::ODMA\DME-MSE\London-47679=C:\TEMP\Dme\London-47679.xls"</definedName>
    <definedName name="DME_ODMALinks6" hidden="1">"::ODMA\DME-MSE\London-47657=C:\TEMP\Dme\London-47657.xls"</definedName>
    <definedName name="DME_ODMALinks7" hidden="1">"::ODMA\DME-MSE\London-47571=C:\TEMP\Dme\London-47571.xls"</definedName>
    <definedName name="DME_ODMALinks8" hidden="1">"::ODMA\DME-MSE\London-47569=C:\TEMP\Dme\London-47569.xls"</definedName>
    <definedName name="DME_ODMALinks9" hidden="1">"::ODMA\DME-MSE\London-47579=C:\TEMP\Dme\London-47579.xls"</definedName>
    <definedName name="DME_ODMALinksCount" hidden="1">"17"</definedName>
    <definedName name="DOC_NO">#REF!</definedName>
    <definedName name="docisscrewed" localSheetId="9" hidden="1">{"whole",#N/A,FALSE,"CS FIN Sum For Rox";"whole",#N/A,FALSE,"Gen_Dist_Act_Bud";"whole",#N/A,FALSE,"Gen_Dist_T3months";"whole",#N/A,FALSE,"GD_PerP";"whole",#N/A,FALSE,"CS_DIST_ActvsBud";"whole",#N/A,FALSE,"CS_DIST_SUM_trail3mo"}</definedName>
    <definedName name="docisscrewed" localSheetId="10" hidden="1">{"whole",#N/A,FALSE,"CS FIN Sum For Rox";"whole",#N/A,FALSE,"Gen_Dist_Act_Bud";"whole",#N/A,FALSE,"Gen_Dist_T3months";"whole",#N/A,FALSE,"GD_PerP";"whole",#N/A,FALSE,"CS_DIST_ActvsBud";"whole",#N/A,FALSE,"CS_DIST_SUM_trail3mo"}</definedName>
    <definedName name="docisscrewed" localSheetId="11" hidden="1">{"whole",#N/A,FALSE,"CS FIN Sum For Rox";"whole",#N/A,FALSE,"Gen_Dist_Act_Bud";"whole",#N/A,FALSE,"Gen_Dist_T3months";"whole",#N/A,FALSE,"GD_PerP";"whole",#N/A,FALSE,"CS_DIST_ActvsBud";"whole",#N/A,FALSE,"CS_DIST_SUM_trail3mo"}</definedName>
    <definedName name="docisscrewed" hidden="1">{"whole",#N/A,FALSE,"CS FIN Sum For Rox";"whole",#N/A,FALSE,"Gen_Dist_Act_Bud";"whole",#N/A,FALSE,"Gen_Dist_T3months";"whole",#N/A,FALSE,"GD_PerP";"whole",#N/A,FALSE,"CS_DIST_ActvsBud";"whole",#N/A,FALSE,"CS_DIST_SUM_trail3mo"}</definedName>
    <definedName name="Document_No">#REF!</definedName>
    <definedName name="DocumentType">#REF!</definedName>
    <definedName name="Dog">#REF!</definedName>
    <definedName name="done">#REF!</definedName>
    <definedName name="donley">#REF!</definedName>
    <definedName name="donneley">#REF!</definedName>
    <definedName name="DONNELEY_F.K.">#REF!</definedName>
    <definedName name="DOORS" localSheetId="3">#REF!</definedName>
    <definedName name="DOORS" localSheetId="0">#REF!</definedName>
    <definedName name="DOORS">#REF!</definedName>
    <definedName name="DoorSchedule">#REF!</definedName>
    <definedName name="DORSE">#REF!</definedName>
    <definedName name="DORSE_AND_COMPANY">#REF!</definedName>
    <definedName name="doug" localSheetId="9"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doug" localSheetId="10"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doug" localSheetId="1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doug"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DP">#REF!</definedName>
    <definedName name="DPC" localSheetId="8">#REF!</definedName>
    <definedName name="DPC" localSheetId="3">#REF!</definedName>
    <definedName name="DPC" localSheetId="9">#REF!</definedName>
    <definedName name="DPC" localSheetId="10">#REF!</definedName>
    <definedName name="DPC" localSheetId="11">#REF!</definedName>
    <definedName name="DPC" localSheetId="0">#REF!</definedName>
    <definedName name="DPC">'[17]7'!#REF!</definedName>
    <definedName name="dqs">#REF!</definedName>
    <definedName name="dr">#REF!</definedName>
    <definedName name="Dr_rate">#REF!</definedName>
    <definedName name="DRAINAGE">#REF!</definedName>
    <definedName name="drains">#REF!</definedName>
    <definedName name="DRAVO_HASTINGS">#REF!</definedName>
    <definedName name="DROP" localSheetId="3">#REF!</definedName>
    <definedName name="DROP" localSheetId="0">#REF!</definedName>
    <definedName name="DROP">#REF!</definedName>
    <definedName name="DRUCK_ST">#REF!</definedName>
    <definedName name="Druckstufe">#REF!</definedName>
    <definedName name="DRY_STEEM">#REF!</definedName>
    <definedName name="drying" localSheetId="0">#REF!</definedName>
    <definedName name="drying">#REF!</definedName>
    <definedName name="ds" hidden="1">#REF!</definedName>
    <definedName name="DS1_">#REF!</definedName>
    <definedName name="DS2_">#REF!</definedName>
    <definedName name="dsa" localSheetId="9" hidden="1">{#N/A,#N/A,FALSE,"Chart 2 by Prop Type"}</definedName>
    <definedName name="dsa" localSheetId="10" hidden="1">{#N/A,#N/A,FALSE,"Chart 2 by Prop Type"}</definedName>
    <definedName name="dsa" localSheetId="11" hidden="1">{#N/A,#N/A,FALSE,"Chart 2 by Prop Type"}</definedName>
    <definedName name="dsa" hidden="1">{#N/A,#N/A,FALSE,"Chart 2 by Prop Type"}</definedName>
    <definedName name="dsads" hidden="1">OFFSET(#REF!,9,0,COUNTA(#REF!)-COUNTA(#REF!),1)</definedName>
    <definedName name="dsaf" localSheetId="8" hidden="1">{"key inputs",#N/A,FALSE,"Key Inputs";"key outputs",#N/A,FALSE,"Outputs";"Other inputs",#N/A,FALSE,"Other Inputs";"cashflow",#N/A,FALSE,"Statemnts"}</definedName>
    <definedName name="dsaf" localSheetId="3" hidden="1">{"key inputs",#N/A,FALSE,"Key Inputs";"key outputs",#N/A,FALSE,"Outputs";"Other inputs",#N/A,FALSE,"Other Inputs";"cashflow",#N/A,FALSE,"Statemnts"}</definedName>
    <definedName name="dsaf" localSheetId="9" hidden="1">{#N/A,#N/A,FALSE,"Index";#N/A,#N/A,FALSE,"1.1";#N/A,#N/A,FALSE,"Scenario Summary"}</definedName>
    <definedName name="dsaf" localSheetId="10" hidden="1">{#N/A,#N/A,FALSE,"Index";#N/A,#N/A,FALSE,"1.1";#N/A,#N/A,FALSE,"Scenario Summary"}</definedName>
    <definedName name="dsaf" localSheetId="11" hidden="1">{"key inputs",#N/A,FALSE,"Key Inputs";"key outputs",#N/A,FALSE,"Outputs";"Other inputs",#N/A,FALSE,"Other Inputs";"cashflow",#N/A,FALSE,"Statemnts"}</definedName>
    <definedName name="dsaf" localSheetId="0" hidden="1">{"key inputs",#N/A,FALSE,"Key Inputs";"key outputs",#N/A,FALSE,"Outputs";"Other inputs",#N/A,FALSE,"Other Inputs";"cashflow",#N/A,FALSE,"Statemnts"}</definedName>
    <definedName name="dsaf" hidden="1">{"key inputs",#N/A,FALSE,"Key Inputs";"key outputs",#N/A,FALSE,"Outputs";"Other inputs",#N/A,FALSE,"Other Inputs";"cashflow",#N/A,FALSE,"Statemnts"}</definedName>
    <definedName name="dsafe">#REF!</definedName>
    <definedName name="dsafsdaf" localSheetId="9" hidden="1">{#N/A,#N/A,FALSE,"Index";#N/A,#N/A,FALSE,"1.1";#N/A,#N/A,FALSE,"Scenario Summary"}</definedName>
    <definedName name="dsafsdaf" localSheetId="10" hidden="1">{#N/A,#N/A,FALSE,"Index";#N/A,#N/A,FALSE,"1.1";#N/A,#N/A,FALSE,"Scenario Summary"}</definedName>
    <definedName name="dsafsdaf" localSheetId="11" hidden="1">{#N/A,#N/A,FALSE,"Index";#N/A,#N/A,FALSE,"1.1";#N/A,#N/A,FALSE,"Scenario Summary"}</definedName>
    <definedName name="dsafsdaf" hidden="1">{#N/A,#N/A,FALSE,"Index";#N/A,#N/A,FALSE,"1.1";#N/A,#N/A,FALSE,"Scenario Summary"}</definedName>
    <definedName name="dsafwe">#REF!</definedName>
    <definedName name="dsagrg">#REF!</definedName>
    <definedName name="dsd" localSheetId="9" hidden="1">{#N/A,#N/A,FALSE,"Index";#N/A,#N/A,FALSE,"1.1";#N/A,#N/A,FALSE,"Scenario Summary"}</definedName>
    <definedName name="dsd" localSheetId="10" hidden="1">{#N/A,#N/A,FALSE,"Index";#N/A,#N/A,FALSE,"1.1";#N/A,#N/A,FALSE,"Scenario Summary"}</definedName>
    <definedName name="dsd" localSheetId="11" hidden="1">{#N/A,#N/A,FALSE,"Index";#N/A,#N/A,FALSE,"1.1";#N/A,#N/A,FALSE,"Scenario Summary"}</definedName>
    <definedName name="dsd" hidden="1">{#N/A,#N/A,FALSE,"Index";#N/A,#N/A,FALSE,"1.1";#N/A,#N/A,FALSE,"Scenario Summary"}</definedName>
    <definedName name="dsda">#REF!</definedName>
    <definedName name="dsds" localSheetId="9" hidden="1">{#N/A,#N/A,TRUE,"Ericsson Stadium PCD ";#N/A,#N/A,TRUE,"Ericsson Stadium IOR"}</definedName>
    <definedName name="dsds" localSheetId="10" hidden="1">{#N/A,#N/A,TRUE,"Ericsson Stadium PCD ";#N/A,#N/A,TRUE,"Ericsson Stadium IOR"}</definedName>
    <definedName name="dsds" localSheetId="11" hidden="1">{#N/A,#N/A,TRUE,"Ericsson Stadium PCD ";#N/A,#N/A,TRUE,"Ericsson Stadium IOR"}</definedName>
    <definedName name="dsds" hidden="1">{#N/A,#N/A,TRUE,"Ericsson Stadium PCD ";#N/A,#N/A,TRUE,"Ericsson Stadium IOR"}</definedName>
    <definedName name="dsdsa" localSheetId="9" hidden="1">{"Kontenverteilung",#N/A,FALSE,"H A Ü"}</definedName>
    <definedName name="dsdsa" localSheetId="10" hidden="1">{"Kontenverteilung",#N/A,FALSE,"H A Ü"}</definedName>
    <definedName name="dsdsa" localSheetId="11" hidden="1">{"Kontenverteilung",#N/A,FALSE,"H A Ü"}</definedName>
    <definedName name="dsdsa" hidden="1">{"Kontenverteilung",#N/A,FALSE,"H A Ü"}</definedName>
    <definedName name="dsf">#REF!</definedName>
    <definedName name="dsfa">#REF!</definedName>
    <definedName name="dsfgdsfg" localSheetId="9" hidden="1">{#N/A,#N/A,FALSE,"SumD";#N/A,#N/A,FALSE,"ElecD";#N/A,#N/A,FALSE,"MechD";#N/A,#N/A,FALSE,"GeotD";#N/A,#N/A,FALSE,"PrcsD";#N/A,#N/A,FALSE,"TunnD";#N/A,#N/A,FALSE,"CivlD";#N/A,#N/A,FALSE,"NtwkD";#N/A,#N/A,FALSE,"EstgD";#N/A,#N/A,FALSE,"PEngD"}</definedName>
    <definedName name="dsfgdsfg" localSheetId="10" hidden="1">{#N/A,#N/A,FALSE,"SumD";#N/A,#N/A,FALSE,"ElecD";#N/A,#N/A,FALSE,"MechD";#N/A,#N/A,FALSE,"GeotD";#N/A,#N/A,FALSE,"PrcsD";#N/A,#N/A,FALSE,"TunnD";#N/A,#N/A,FALSE,"CivlD";#N/A,#N/A,FALSE,"NtwkD";#N/A,#N/A,FALSE,"EstgD";#N/A,#N/A,FALSE,"PEngD"}</definedName>
    <definedName name="dsfgdsfg" localSheetId="11" hidden="1">{#N/A,#N/A,FALSE,"SumD";#N/A,#N/A,FALSE,"ElecD";#N/A,#N/A,FALSE,"MechD";#N/A,#N/A,FALSE,"GeotD";#N/A,#N/A,FALSE,"PrcsD";#N/A,#N/A,FALSE,"TunnD";#N/A,#N/A,FALSE,"CivlD";#N/A,#N/A,FALSE,"NtwkD";#N/A,#N/A,FALSE,"EstgD";#N/A,#N/A,FALSE,"PEngD"}</definedName>
    <definedName name="dsfgdsfg" hidden="1">{#N/A,#N/A,FALSE,"SumD";#N/A,#N/A,FALSE,"ElecD";#N/A,#N/A,FALSE,"MechD";#N/A,#N/A,FALSE,"GeotD";#N/A,#N/A,FALSE,"PrcsD";#N/A,#N/A,FALSE,"TunnD";#N/A,#N/A,FALSE,"CivlD";#N/A,#N/A,FALSE,"NtwkD";#N/A,#N/A,FALSE,"EstgD";#N/A,#N/A,FALSE,"PEngD"}</definedName>
    <definedName name="dsfgsdfg" localSheetId="9" hidden="1">{#N/A,#N/A,FALSE,"SumG";#N/A,#N/A,FALSE,"ElecG";#N/A,#N/A,FALSE,"MechG";#N/A,#N/A,FALSE,"GeotG";#N/A,#N/A,FALSE,"PrcsG";#N/A,#N/A,FALSE,"TunnG";#N/A,#N/A,FALSE,"CivlG";#N/A,#N/A,FALSE,"NtwkG";#N/A,#N/A,FALSE,"EstgG";#N/A,#N/A,FALSE,"PEngG"}</definedName>
    <definedName name="dsfgsdfg" localSheetId="10" hidden="1">{#N/A,#N/A,FALSE,"SumG";#N/A,#N/A,FALSE,"ElecG";#N/A,#N/A,FALSE,"MechG";#N/A,#N/A,FALSE,"GeotG";#N/A,#N/A,FALSE,"PrcsG";#N/A,#N/A,FALSE,"TunnG";#N/A,#N/A,FALSE,"CivlG";#N/A,#N/A,FALSE,"NtwkG";#N/A,#N/A,FALSE,"EstgG";#N/A,#N/A,FALSE,"PEngG"}</definedName>
    <definedName name="dsfgsdfg" localSheetId="11" hidden="1">{#N/A,#N/A,FALSE,"SumG";#N/A,#N/A,FALSE,"ElecG";#N/A,#N/A,FALSE,"MechG";#N/A,#N/A,FALSE,"GeotG";#N/A,#N/A,FALSE,"PrcsG";#N/A,#N/A,FALSE,"TunnG";#N/A,#N/A,FALSE,"CivlG";#N/A,#N/A,FALSE,"NtwkG";#N/A,#N/A,FALSE,"EstgG";#N/A,#N/A,FALSE,"PEngG"}</definedName>
    <definedName name="dsfgsdfg" hidden="1">{#N/A,#N/A,FALSE,"SumG";#N/A,#N/A,FALSE,"ElecG";#N/A,#N/A,FALSE,"MechG";#N/A,#N/A,FALSE,"GeotG";#N/A,#N/A,FALSE,"PrcsG";#N/A,#N/A,FALSE,"TunnG";#N/A,#N/A,FALSE,"CivlG";#N/A,#N/A,FALSE,"NtwkG";#N/A,#N/A,FALSE,"EstgG";#N/A,#N/A,FALSE,"PEngG"}</definedName>
    <definedName name="dsg" localSheetId="9" hidden="1">{#N/A,#N/A,FALSE,"Calc";#N/A,#N/A,FALSE,"Sensitivity";#N/A,#N/A,FALSE,"LT Earn.Dil.";#N/A,#N/A,FALSE,"Dil. AVP"}</definedName>
    <definedName name="dsg" localSheetId="10" hidden="1">{#N/A,#N/A,FALSE,"Calc";#N/A,#N/A,FALSE,"Sensitivity";#N/A,#N/A,FALSE,"LT Earn.Dil.";#N/A,#N/A,FALSE,"Dil. AVP"}</definedName>
    <definedName name="dsg" localSheetId="11" hidden="1">{#N/A,#N/A,FALSE,"Calc";#N/A,#N/A,FALSE,"Sensitivity";#N/A,#N/A,FALSE,"LT Earn.Dil.";#N/A,#N/A,FALSE,"Dil. AVP"}</definedName>
    <definedName name="dsg" hidden="1">{#N/A,#N/A,FALSE,"Calc";#N/A,#N/A,FALSE,"Sensitivity";#N/A,#N/A,FALSE,"LT Earn.Dil.";#N/A,#N/A,FALSE,"Dil. AVP"}</definedName>
    <definedName name="dsgdafgar" localSheetId="9" hidden="1">{"SUMMARY",#N/A,FALSE,"BIDSUM";"SUMALTS",#N/A,FALSE,"BIDSUM";#N/A,#N/A,FALSE,"GCOND"}</definedName>
    <definedName name="dsgdafgar" localSheetId="10" hidden="1">{"SUMMARY",#N/A,FALSE,"BIDSUM";"SUMALTS",#N/A,FALSE,"BIDSUM";#N/A,#N/A,FALSE,"GCOND"}</definedName>
    <definedName name="dsgdafgar" localSheetId="11" hidden="1">{"SUMMARY",#N/A,FALSE,"BIDSUM";"SUMALTS",#N/A,FALSE,"BIDSUM";#N/A,#N/A,FALSE,"GCOND"}</definedName>
    <definedName name="dsgdafgar" hidden="1">{"SUMMARY",#N/A,FALSE,"BIDSUM";"SUMALTS",#N/A,FALSE,"BIDSUM";#N/A,#N/A,FALSE,"GCOND"}</definedName>
    <definedName name="DSrev" localSheetId="9" hidden="1">{#N/A,#N/A,TRUE,"Ericsson Stadium PCD ";#N/A,#N/A,TRUE,"Ericsson Stadium IOR"}</definedName>
    <definedName name="DSrev" localSheetId="10" hidden="1">{#N/A,#N/A,TRUE,"Ericsson Stadium PCD ";#N/A,#N/A,TRUE,"Ericsson Stadium IOR"}</definedName>
    <definedName name="DSrev" localSheetId="11" hidden="1">{#N/A,#N/A,TRUE,"Ericsson Stadium PCD ";#N/A,#N/A,TRUE,"Ericsson Stadium IOR"}</definedName>
    <definedName name="DSrev" hidden="1">{#N/A,#N/A,TRUE,"Ericsson Stadium PCD ";#N/A,#N/A,TRUE,"Ericsson Stadium IOR"}</definedName>
    <definedName name="DSS" localSheetId="9" hidden="1">{"print STAY opening assumptions",#N/A,FALSE,"STAY Openings";"print STAY openings",#N/A,FALSE,"STAY Openings"}</definedName>
    <definedName name="DSS" localSheetId="10" hidden="1">{"print STAY opening assumptions",#N/A,FALSE,"STAY Openings";"print STAY openings",#N/A,FALSE,"STAY Openings"}</definedName>
    <definedName name="DSS" localSheetId="11" hidden="1">{"print STAY opening assumptions",#N/A,FALSE,"STAY Openings";"print STAY openings",#N/A,FALSE,"STAY Openings"}</definedName>
    <definedName name="DSS" hidden="1">{"print STAY opening assumptions",#N/A,FALSE,"STAY Openings";"print STAY openings",#N/A,FALSE,"STAY Openings"}</definedName>
    <definedName name="dssd" hidden="1">#REF!</definedName>
    <definedName name="DST">#REF!</definedName>
    <definedName name="Dstaff">#REF!</definedName>
    <definedName name="DSUMS" localSheetId="3">#REF!</definedName>
    <definedName name="DSUMS" localSheetId="0">#REF!</definedName>
    <definedName name="DSUMS">#REF!</definedName>
    <definedName name="DSVPortfolio" hidden="1">#REF!</definedName>
    <definedName name="dtc">#REF!</definedName>
    <definedName name="duct">#REF!</definedName>
    <definedName name="duct_heaters">#REF!</definedName>
    <definedName name="DUCTBOARD">#REF!</definedName>
    <definedName name="ductile">#REF!</definedName>
    <definedName name="ductrisers">#REF!</definedName>
    <definedName name="duhohoidfahoif" localSheetId="12" hidden="1">Main.SAPF4Help()</definedName>
    <definedName name="duhohoidfahoif" localSheetId="9" hidden="1">Main.SAPF4Help()</definedName>
    <definedName name="duhohoidfahoif" localSheetId="10" hidden="1">Main.SAPF4Help()</definedName>
    <definedName name="duhohoidfahoif" localSheetId="7" hidden="1">Main.SAPF4Help()</definedName>
    <definedName name="duhohoidfahoif" localSheetId="11" hidden="1">Main.SAPF4Help()</definedName>
    <definedName name="duhohoidfahoif" hidden="1">Main.SAPF4Help()</definedName>
    <definedName name="dummy" localSheetId="3">#REF!</definedName>
    <definedName name="dummy" localSheetId="9">#N/A</definedName>
    <definedName name="dummy" localSheetId="10">#N/A</definedName>
    <definedName name="dummy" localSheetId="0">#REF!</definedName>
    <definedName name="dummy">#REF!</definedName>
    <definedName name="DUMMY1" localSheetId="0">#REF!</definedName>
    <definedName name="DUMMY1">#REF!</definedName>
    <definedName name="DUMMY2" localSheetId="0">#REF!</definedName>
    <definedName name="DUMMY2">#REF!</definedName>
    <definedName name="DUMMY3" localSheetId="0">#REF!</definedName>
    <definedName name="DUMMY3">#REF!</definedName>
    <definedName name="DUMMY4" localSheetId="0">#REF!</definedName>
    <definedName name="DUMMY4">#REF!</definedName>
    <definedName name="DUMMY5" localSheetId="0">#REF!</definedName>
    <definedName name="DUMMY5">#REF!</definedName>
    <definedName name="dump" localSheetId="0">#REF!</definedName>
    <definedName name="dump">#REF!</definedName>
    <definedName name="dump2" localSheetId="0">#REF!</definedName>
    <definedName name="dump2">#REF!</definedName>
    <definedName name="dump3" localSheetId="0">#REF!</definedName>
    <definedName name="dump3">#REF!</definedName>
    <definedName name="DUNHAM_BUSH">#REF!</definedName>
    <definedName name="DunnoWhat">#REF!</definedName>
    <definedName name="duracao_AO">#REF!</definedName>
    <definedName name="duration">#REF!</definedName>
    <definedName name="Duration1" localSheetId="0">#REF!</definedName>
    <definedName name="Duration1">#REF!</definedName>
    <definedName name="DurationsView">#REF!</definedName>
    <definedName name="DurationUnit">#REF!</definedName>
    <definedName name="Durion">#REF!</definedName>
    <definedName name="dvbgf" localSheetId="9" hidden="1">{#N/A,#N/A,FALSE,"SumD";#N/A,#N/A,FALSE,"ElecD";#N/A,#N/A,FALSE,"MechD";#N/A,#N/A,FALSE,"GeotD";#N/A,#N/A,FALSE,"PrcsD";#N/A,#N/A,FALSE,"TunnD";#N/A,#N/A,FALSE,"CivlD";#N/A,#N/A,FALSE,"NtwkD";#N/A,#N/A,FALSE,"EstgD";#N/A,#N/A,FALSE,"PEngD"}</definedName>
    <definedName name="dvbgf" localSheetId="10" hidden="1">{#N/A,#N/A,FALSE,"SumD";#N/A,#N/A,FALSE,"ElecD";#N/A,#N/A,FALSE,"MechD";#N/A,#N/A,FALSE,"GeotD";#N/A,#N/A,FALSE,"PrcsD";#N/A,#N/A,FALSE,"TunnD";#N/A,#N/A,FALSE,"CivlD";#N/A,#N/A,FALSE,"NtwkD";#N/A,#N/A,FALSE,"EstgD";#N/A,#N/A,FALSE,"PEngD"}</definedName>
    <definedName name="dvbgf" localSheetId="11"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vbgfz" localSheetId="9" hidden="1">{#N/A,#N/A,FALSE,"SumD";#N/A,#N/A,FALSE,"ElecD";#N/A,#N/A,FALSE,"MechD";#N/A,#N/A,FALSE,"GeotD";#N/A,#N/A,FALSE,"PrcsD";#N/A,#N/A,FALSE,"TunnD";#N/A,#N/A,FALSE,"CivlD";#N/A,#N/A,FALSE,"NtwkD";#N/A,#N/A,FALSE,"EstgD";#N/A,#N/A,FALSE,"PEngD"}</definedName>
    <definedName name="dvbgfz" localSheetId="10" hidden="1">{#N/A,#N/A,FALSE,"SumD";#N/A,#N/A,FALSE,"ElecD";#N/A,#N/A,FALSE,"MechD";#N/A,#N/A,FALSE,"GeotD";#N/A,#N/A,FALSE,"PrcsD";#N/A,#N/A,FALSE,"TunnD";#N/A,#N/A,FALSE,"CivlD";#N/A,#N/A,FALSE,"NtwkD";#N/A,#N/A,FALSE,"EstgD";#N/A,#N/A,FALSE,"PEngD"}</definedName>
    <definedName name="dvbgfz" localSheetId="11" hidden="1">{#N/A,#N/A,FALSE,"SumD";#N/A,#N/A,FALSE,"ElecD";#N/A,#N/A,FALSE,"MechD";#N/A,#N/A,FALSE,"GeotD";#N/A,#N/A,FALSE,"PrcsD";#N/A,#N/A,FALSE,"TunnD";#N/A,#N/A,FALSE,"CivlD";#N/A,#N/A,FALSE,"NtwkD";#N/A,#N/A,FALSE,"EstgD";#N/A,#N/A,FALSE,"PEngD"}</definedName>
    <definedName name="dvbgfz" hidden="1">{#N/A,#N/A,FALSE,"SumD";#N/A,#N/A,FALSE,"ElecD";#N/A,#N/A,FALSE,"MechD";#N/A,#N/A,FALSE,"GeotD";#N/A,#N/A,FALSE,"PrcsD";#N/A,#N/A,FALSE,"TunnD";#N/A,#N/A,FALSE,"CivlD";#N/A,#N/A,FALSE,"NtwkD";#N/A,#N/A,FALSE,"EstgD";#N/A,#N/A,FALSE,"PEngD"}</definedName>
    <definedName name="dw" hidden="1">#REF!</definedName>
    <definedName name="dw_Flexable">#REF!</definedName>
    <definedName name="dw_FRP">#REF!</definedName>
    <definedName name="dw_Galv">#REF!</definedName>
    <definedName name="dw_Galv_Equipment">#REF!</definedName>
    <definedName name="dw_PSP">#REF!</definedName>
    <definedName name="dw_Rate_per_Kg">#REF!</definedName>
    <definedName name="dw_Rate_per_m2">#REF!</definedName>
    <definedName name="dw_SS">#REF!</definedName>
    <definedName name="dw_SS_Polished">#REF!</definedName>
    <definedName name="dw_SS304L_Purged">#REF!</definedName>
    <definedName name="e"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 localSheetId="9">#REF!</definedName>
    <definedName name="e" localSheetId="10">#REF!</definedName>
    <definedName name="e"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_C_HARRIS___TENDER_PRICE_INDEX">#REF!</definedName>
    <definedName name="E_ME">#REF!</definedName>
    <definedName name="eaga" localSheetId="9" hidden="1">{"up stand alones",#N/A,FALSE,"Acquiror"}</definedName>
    <definedName name="eaga" localSheetId="10" hidden="1">{"up stand alones",#N/A,FALSE,"Acquiror"}</definedName>
    <definedName name="eaga" localSheetId="11" hidden="1">{"up stand alones",#N/A,FALSE,"Acquiror"}</definedName>
    <definedName name="eaga" hidden="1">{"up stand alones",#N/A,FALSE,"Acquiror"}</definedName>
    <definedName name="earn"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arn"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arn"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ar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arns"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arns"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arns"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arn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C_POWERS">#REF!</definedName>
    <definedName name="ECONAIR_kit_hoods">#REF!</definedName>
    <definedName name="ECUBP97">#REF!</definedName>
    <definedName name="eddie" hidden="1">#REF!</definedName>
    <definedName name="edl" localSheetId="9" hidden="1">{"assumption 50 50",#N/A,TRUE,"Merger";"has gets cash",#N/A,TRUE,"Merger";"accretion dilution",#N/A,TRUE,"Merger";"comparison credit stats",#N/A,TRUE,"Merger";"pf credit stats",#N/A,TRUE,"Merger";"pf sheets",#N/A,TRUE,"Merger"}</definedName>
    <definedName name="edl" localSheetId="10" hidden="1">{"assumption 50 50",#N/A,TRUE,"Merger";"has gets cash",#N/A,TRUE,"Merger";"accretion dilution",#N/A,TRUE,"Merger";"comparison credit stats",#N/A,TRUE,"Merger";"pf credit stats",#N/A,TRUE,"Merger";"pf sheets",#N/A,TRUE,"Merger"}</definedName>
    <definedName name="edl" localSheetId="11" hidden="1">{"assumption 50 50",#N/A,TRUE,"Merger";"has gets cash",#N/A,TRUE,"Merger";"accretion dilution",#N/A,TRUE,"Merger";"comparison credit stats",#N/A,TRUE,"Merger";"pf credit stats",#N/A,TRUE,"Merger";"pf sheets",#N/A,TRUE,"Merger"}</definedName>
    <definedName name="edl" hidden="1">{"assumption 50 50",#N/A,TRUE,"Merger";"has gets cash",#N/A,TRUE,"Merger";"accretion dilution",#N/A,TRUE,"Merger";"comparison credit stats",#N/A,TRUE,"Merger";"pf credit stats",#N/A,TRUE,"Merger";"pf sheets",#N/A,TRUE,"Merger"}</definedName>
    <definedName name="edp" localSheetId="9" hidden="1">{"assumption 50 50",#N/A,TRUE,"Merger";"has gets cash",#N/A,TRUE,"Merger";"accretion dilution",#N/A,TRUE,"Merger";"comparison credit stats",#N/A,TRUE,"Merger";"pf credit stats",#N/A,TRUE,"Merger";"pf sheets",#N/A,TRUE,"Merger"}</definedName>
    <definedName name="edp" localSheetId="10" hidden="1">{"assumption 50 50",#N/A,TRUE,"Merger";"has gets cash",#N/A,TRUE,"Merger";"accretion dilution",#N/A,TRUE,"Merger";"comparison credit stats",#N/A,TRUE,"Merger";"pf credit stats",#N/A,TRUE,"Merger";"pf sheets",#N/A,TRUE,"Merger"}</definedName>
    <definedName name="edp" localSheetId="11" hidden="1">{"assumption 50 50",#N/A,TRUE,"Merger";"has gets cash",#N/A,TRUE,"Merger";"accretion dilution",#N/A,TRUE,"Merger";"comparison credit stats",#N/A,TRUE,"Merger";"pf credit stats",#N/A,TRUE,"Merger";"pf sheets",#N/A,TRUE,"Merger"}</definedName>
    <definedName name="edp" hidden="1">{"assumption 50 50",#N/A,TRUE,"Merger";"has gets cash",#N/A,TRUE,"Merger";"accretion dilution",#N/A,TRUE,"Merger";"comparison credit stats",#N/A,TRUE,"Merger";"pf credit stats",#N/A,TRUE,"Merger";"pf sheets",#N/A,TRUE,"Merger"}</definedName>
    <definedName name="edqw" localSheetId="9" hidden="1">{#N/A,#N/A,FALSE,"BANNERS";#N/A,#N/A,FALSE,"Market";#N/A,#N/A,FALSE,"Tel Rev";#N/A,#N/A,FALSE,"Revenues IOL";#N/A,#N/A,FALSE,"Invest";#N/A,#N/A,FALSE,"Op Cost1";#N/A,#N/A,FALSE,"Op Cost2";#N/A,#N/A,FALSE,"Oth_&amp;_Tot_Revenues";#N/A,#N/A,FALSE,"Fin Mod";#N/A,#N/A,FALSE,"FinMod_RoW";#N/A,#N/A,FALSE,"P&amp;E Burocrat";#N/A,#N/A,FALSE,"cash flow"}</definedName>
    <definedName name="edqw" localSheetId="10" hidden="1">{#N/A,#N/A,FALSE,"BANNERS";#N/A,#N/A,FALSE,"Market";#N/A,#N/A,FALSE,"Tel Rev";#N/A,#N/A,FALSE,"Revenues IOL";#N/A,#N/A,FALSE,"Invest";#N/A,#N/A,FALSE,"Op Cost1";#N/A,#N/A,FALSE,"Op Cost2";#N/A,#N/A,FALSE,"Oth_&amp;_Tot_Revenues";#N/A,#N/A,FALSE,"Fin Mod";#N/A,#N/A,FALSE,"FinMod_RoW";#N/A,#N/A,FALSE,"P&amp;E Burocrat";#N/A,#N/A,FALSE,"cash flow"}</definedName>
    <definedName name="edqw" localSheetId="11" hidden="1">{#N/A,#N/A,FALSE,"BANNERS";#N/A,#N/A,FALSE,"Market";#N/A,#N/A,FALSE,"Tel Rev";#N/A,#N/A,FALSE,"Revenues IOL";#N/A,#N/A,FALSE,"Invest";#N/A,#N/A,FALSE,"Op Cost1";#N/A,#N/A,FALSE,"Op Cost2";#N/A,#N/A,FALSE,"Oth_&amp;_Tot_Revenues";#N/A,#N/A,FALSE,"Fin Mod";#N/A,#N/A,FALSE,"FinMod_RoW";#N/A,#N/A,FALSE,"P&amp;E Burocrat";#N/A,#N/A,FALSE,"cash flow"}</definedName>
    <definedName name="edqw" hidden="1">{#N/A,#N/A,FALSE,"BANNERS";#N/A,#N/A,FALSE,"Market";#N/A,#N/A,FALSE,"Tel Rev";#N/A,#N/A,FALSE,"Revenues IOL";#N/A,#N/A,FALSE,"Invest";#N/A,#N/A,FALSE,"Op Cost1";#N/A,#N/A,FALSE,"Op Cost2";#N/A,#N/A,FALSE,"Oth_&amp;_Tot_Revenues";#N/A,#N/A,FALSE,"Fin Mod";#N/A,#N/A,FALSE,"FinMod_RoW";#N/A,#N/A,FALSE,"P&amp;E Burocrat";#N/A,#N/A,FALSE,"cash flow"}</definedName>
    <definedName name="ee" localSheetId="3">#REF!</definedName>
    <definedName name="ee" localSheetId="9" hidden="1">{#N/A,#N/A,FALSE,"FY99";#N/A,#N/A,FALSE,"FY00"}</definedName>
    <definedName name="ee" localSheetId="10" hidden="1">{#N/A,#N/A,FALSE,"FY99";#N/A,#N/A,FALSE,"FY00"}</definedName>
    <definedName name="ee" localSheetId="0">#REF!</definedName>
    <definedName name="ee">#REF!</definedName>
    <definedName name="EEC" localSheetId="3">#REF!</definedName>
    <definedName name="EEC" localSheetId="0">#REF!</definedName>
    <definedName name="EEC">#REF!</definedName>
    <definedName name="eee"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e"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e" localSheetId="9" hidden="1">{"whole",#N/A,FALSE,"6701";"whole",#N/A,FALSE,"6702";"whole",#N/A,FALSE,"7710";"whole",#N/A,FALSE,"7714";"whole",#N/A,FALSE,"7729";"whole",#N/A,FALSE,"7730";"whole",#N/A,FALSE,"7731";"whole",#N/A,FALSE,"7736";"whole",#N/A,FALSE,"7737";"whole",#N/A,FALSE,"7738";"whole",#N/A,FALSE,"7743";"Whole",#N/A,FALSE,"7740";"whole",#N/A,FALSE,"7744";"whole",#N/A,FALSE,"7745"}</definedName>
    <definedName name="eee" localSheetId="10" hidden="1">{"whole",#N/A,FALSE,"6701";"whole",#N/A,FALSE,"6702";"whole",#N/A,FALSE,"7710";"whole",#N/A,FALSE,"7714";"whole",#N/A,FALSE,"7729";"whole",#N/A,FALSE,"7730";"whole",#N/A,FALSE,"7731";"whole",#N/A,FALSE,"7736";"whole",#N/A,FALSE,"7737";"whole",#N/A,FALSE,"7738";"whole",#N/A,FALSE,"7743";"Whole",#N/A,FALSE,"7740";"whole",#N/A,FALSE,"7744";"whole",#N/A,FALSE,"7745"}</definedName>
    <definedName name="eee"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e"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e"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ee"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ee"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ee" localSheetId="9" hidden="1">{"Page1",#N/A,FALSE,"Summary";"Page2",#N/A,FALSE,"Summary";"Page3",#N/A,FALSE,"Summary";"Page4",#N/A,FALSE,"Summary"}</definedName>
    <definedName name="eeee" localSheetId="10" hidden="1">{"Page1",#N/A,FALSE,"Summary";"Page2",#N/A,FALSE,"Summary";"Page3",#N/A,FALSE,"Summary";"Page4",#N/A,FALSE,"Summary"}</definedName>
    <definedName name="eeee"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ee"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ee"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eee" localSheetId="9" hidden="1">{"Equipment cost",#N/A,FALSE,"bulks"}</definedName>
    <definedName name="eeeee" localSheetId="10" hidden="1">{"Equipment cost",#N/A,FALSE,"bulks"}</definedName>
    <definedName name="eeeee" localSheetId="11" hidden="1">{"Equipment cost",#N/A,FALSE,"bulks"}</definedName>
    <definedName name="eeeee" hidden="1">{"Equipment cost",#N/A,FALSE,"bulks"}</definedName>
    <definedName name="eeeeee"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eeee"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eeee"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eeee"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eeee"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eeee"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eeee"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ER"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ER"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ER"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ER"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ER"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ER"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ER"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RYREYREYERY" localSheetId="9" hidden="1">{"up stand alones",#N/A,FALSE,"Acquiror"}</definedName>
    <definedName name="EERYREYREYERY" localSheetId="10" hidden="1">{"up stand alones",#N/A,FALSE,"Acquiror"}</definedName>
    <definedName name="EERYREYREYERY" localSheetId="11" hidden="1">{"up stand alones",#N/A,FALSE,"Acquiror"}</definedName>
    <definedName name="EERYREYREYERY" hidden="1">{"up stand alones",#N/A,FALSE,"Acquiror"}</definedName>
    <definedName name="ees">#REF!</definedName>
    <definedName name="EET"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T"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T"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T"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T"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T"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T"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z" localSheetId="9" hidden="1">{#N/A,#N/A,FALSE,"SumG";#N/A,#N/A,FALSE,"ElecG";#N/A,#N/A,FALSE,"MechG";#N/A,#N/A,FALSE,"GeotG";#N/A,#N/A,FALSE,"PrcsG";#N/A,#N/A,FALSE,"TunnG";#N/A,#N/A,FALSE,"CivlG";#N/A,#N/A,FALSE,"NtwkG";#N/A,#N/A,FALSE,"EstgG";#N/A,#N/A,FALSE,"PEngG"}</definedName>
    <definedName name="eez" localSheetId="10" hidden="1">{#N/A,#N/A,FALSE,"SumG";#N/A,#N/A,FALSE,"ElecG";#N/A,#N/A,FALSE,"MechG";#N/A,#N/A,FALSE,"GeotG";#N/A,#N/A,FALSE,"PrcsG";#N/A,#N/A,FALSE,"TunnG";#N/A,#N/A,FALSE,"CivlG";#N/A,#N/A,FALSE,"NtwkG";#N/A,#N/A,FALSE,"EstgG";#N/A,#N/A,FALSE,"PEngG"}</definedName>
    <definedName name="eez" localSheetId="11" hidden="1">{#N/A,#N/A,FALSE,"SumG";#N/A,#N/A,FALSE,"ElecG";#N/A,#N/A,FALSE,"MechG";#N/A,#N/A,FALSE,"GeotG";#N/A,#N/A,FALSE,"PrcsG";#N/A,#N/A,FALSE,"TunnG";#N/A,#N/A,FALSE,"CivlG";#N/A,#N/A,FALSE,"NtwkG";#N/A,#N/A,FALSE,"EstgG";#N/A,#N/A,FALSE,"PEngG"}</definedName>
    <definedName name="eez" hidden="1">{#N/A,#N/A,FALSE,"SumG";#N/A,#N/A,FALSE,"ElecG";#N/A,#N/A,FALSE,"MechG";#N/A,#N/A,FALSE,"GeotG";#N/A,#N/A,FALSE,"PrcsG";#N/A,#N/A,FALSE,"TunnG";#N/A,#N/A,FALSE,"CivlG";#N/A,#N/A,FALSE,"NtwkG";#N/A,#N/A,FALSE,"EstgG";#N/A,#N/A,FALSE,"PEngG"}</definedName>
    <definedName name="EF"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F"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F" localSheetId="9">#REF!</definedName>
    <definedName name="EF" localSheetId="10">#REF!</definedName>
    <definedName name="EF"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F"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F"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fa" localSheetId="9" hidden="1">{"werbung",#N/A,FALSE,"GuV9900-0399";"betrieb",#N/A,FALSE,"GuV9900-0399";"personal",#N/A,FALSE,"GuV9900-0399";"tvg",#N/A,FALSE,"GuV9900-0399";"verwaltung",#N/A,FALSE,"GuV9900-0399"}</definedName>
    <definedName name="efa" localSheetId="10" hidden="1">{"werbung",#N/A,FALSE,"GuV9900-0399";"betrieb",#N/A,FALSE,"GuV9900-0399";"personal",#N/A,FALSE,"GuV9900-0399";"tvg",#N/A,FALSE,"GuV9900-0399";"verwaltung",#N/A,FALSE,"GuV9900-0399"}</definedName>
    <definedName name="efa" localSheetId="11" hidden="1">{"werbung",#N/A,FALSE,"GuV9900-0399";"betrieb",#N/A,FALSE,"GuV9900-0399";"personal",#N/A,FALSE,"GuV9900-0399";"tvg",#N/A,FALSE,"GuV9900-0399";"verwaltung",#N/A,FALSE,"GuV9900-0399"}</definedName>
    <definedName name="efa" hidden="1">{"werbung",#N/A,FALSE,"GuV9900-0399";"betrieb",#N/A,FALSE,"GuV9900-0399";"personal",#N/A,FALSE,"GuV9900-0399";"tvg",#N/A,FALSE,"GuV9900-0399";"verwaltung",#N/A,FALSE,"GuV9900-0399"}</definedName>
    <definedName name="efag" localSheetId="9" hidden="1">{"werbung",#N/A,FALSE,"GuV9900-0399";"betrieb",#N/A,FALSE,"GuV9900-0399";"personal",#N/A,FALSE,"GuV9900-0399";"tvg",#N/A,FALSE,"GuV9900-0399";"verwaltung",#N/A,FALSE,"GuV9900-0399"}</definedName>
    <definedName name="efag" localSheetId="10" hidden="1">{"werbung",#N/A,FALSE,"GuV9900-0399";"betrieb",#N/A,FALSE,"GuV9900-0399";"personal",#N/A,FALSE,"GuV9900-0399";"tvg",#N/A,FALSE,"GuV9900-0399";"verwaltung",#N/A,FALSE,"GuV9900-0399"}</definedName>
    <definedName name="efag" localSheetId="11" hidden="1">{"werbung",#N/A,FALSE,"GuV9900-0399";"betrieb",#N/A,FALSE,"GuV9900-0399";"personal",#N/A,FALSE,"GuV9900-0399";"tvg",#N/A,FALSE,"GuV9900-0399";"verwaltung",#N/A,FALSE,"GuV9900-0399"}</definedName>
    <definedName name="efag" hidden="1">{"werbung",#N/A,FALSE,"GuV9900-0399";"betrieb",#N/A,FALSE,"GuV9900-0399";"personal",#N/A,FALSE,"GuV9900-0399";"tvg",#N/A,FALSE,"GuV9900-0399";"verwaltung",#N/A,FALSE,"GuV9900-0399"}</definedName>
    <definedName name="efasd">#REF!</definedName>
    <definedName name="EH_PRICE">#REF!</definedName>
    <definedName name="ehe" localSheetId="9" hidden="1">{"Equipment cost",#N/A,FALSE,"bulks"}</definedName>
    <definedName name="ehe" localSheetId="10" hidden="1">{"Equipment cost",#N/A,FALSE,"bulks"}</definedName>
    <definedName name="ehe" localSheetId="11" hidden="1">{"Equipment cost",#N/A,FALSE,"bulks"}</definedName>
    <definedName name="ehe" hidden="1">{"Equipment cost",#N/A,FALSE,"bulks"}</definedName>
    <definedName name="EI">#REF!</definedName>
    <definedName name="EII">#REF!</definedName>
    <definedName name="EingebundenePartner">#REF!</definedName>
    <definedName name="Eiquetas_interior">#REF!</definedName>
    <definedName name="EJ_BARTELLS">#REF!</definedName>
    <definedName name="el">#REF!</definedName>
    <definedName name="ELabRate">#REF!</definedName>
    <definedName name="ELE">#REF!</definedName>
    <definedName name="ELEC">#REF!</definedName>
    <definedName name="elec_cost">#REF!</definedName>
    <definedName name="elec_factor" localSheetId="3">#REF!</definedName>
    <definedName name="elec_factor" localSheetId="0">#REF!</definedName>
    <definedName name="elec_factor">#REF!</definedName>
    <definedName name="ELECT_AO">#REF!</definedName>
    <definedName name="Electrical" localSheetId="8">#REF!</definedName>
    <definedName name="Electrical" localSheetId="3">#REF!</definedName>
    <definedName name="Electrical" localSheetId="9">#REF!</definedName>
    <definedName name="Electrical" localSheetId="10">#REF!</definedName>
    <definedName name="Electrical" localSheetId="11">#REF!</definedName>
    <definedName name="Electrical" localSheetId="0">#REF!</definedName>
    <definedName name="Electrical">'[17]5'!$G$232</definedName>
    <definedName name="ELECTRICAL__INSTALLATIONS">#REF!</definedName>
    <definedName name="ElectricalMarkup">#REF!</definedName>
    <definedName name="electrics" localSheetId="3">#REF!</definedName>
    <definedName name="electrics" localSheetId="0">#REF!</definedName>
    <definedName name="electrics">#REF!</definedName>
    <definedName name="element1a" localSheetId="8">#REF!</definedName>
    <definedName name="element1a" localSheetId="3">#REF!</definedName>
    <definedName name="element1a" localSheetId="9">#REF!</definedName>
    <definedName name="element1a" localSheetId="10">#REF!</definedName>
    <definedName name="element1a" localSheetId="11">#REF!</definedName>
    <definedName name="element1a" localSheetId="0">#REF!</definedName>
    <definedName name="element1a">[1]Sheet1!$M$514</definedName>
    <definedName name="element2a" localSheetId="8">#REF!</definedName>
    <definedName name="element2a" localSheetId="3">#REF!</definedName>
    <definedName name="element2a" localSheetId="9">#REF!</definedName>
    <definedName name="element2a" localSheetId="10">#REF!</definedName>
    <definedName name="element2a" localSheetId="11">#REF!</definedName>
    <definedName name="element2a" localSheetId="0">#REF!</definedName>
    <definedName name="element2a">[1]Sheet1!$M$652</definedName>
    <definedName name="element2b" localSheetId="8">#REF!</definedName>
    <definedName name="element2b" localSheetId="3">#REF!</definedName>
    <definedName name="element2b" localSheetId="9">#REF!</definedName>
    <definedName name="element2b" localSheetId="10">#REF!</definedName>
    <definedName name="element2b" localSheetId="11">#REF!</definedName>
    <definedName name="element2b" localSheetId="0">#REF!</definedName>
    <definedName name="element2b">[1]Sheet1!$M$729</definedName>
    <definedName name="element2c" localSheetId="8">#REF!</definedName>
    <definedName name="element2c" localSheetId="3">#REF!</definedName>
    <definedName name="element2c" localSheetId="9">#REF!</definedName>
    <definedName name="element2c" localSheetId="10">#REF!</definedName>
    <definedName name="element2c" localSheetId="11">#REF!</definedName>
    <definedName name="element2c" localSheetId="0">#REF!</definedName>
    <definedName name="element2c">[1]Sheet1!$M$770</definedName>
    <definedName name="element2d" localSheetId="8">#REF!</definedName>
    <definedName name="element2d" localSheetId="3">#REF!</definedName>
    <definedName name="element2d" localSheetId="9">#REF!</definedName>
    <definedName name="element2d" localSheetId="10">#REF!</definedName>
    <definedName name="element2d" localSheetId="11">#REF!</definedName>
    <definedName name="element2d" localSheetId="0">#REF!</definedName>
    <definedName name="element2d">[1]Sheet1!$M$854</definedName>
    <definedName name="element2e" localSheetId="8">#REF!</definedName>
    <definedName name="element2e" localSheetId="3">#REF!</definedName>
    <definedName name="element2e" localSheetId="9">#REF!</definedName>
    <definedName name="element2e" localSheetId="10">#REF!</definedName>
    <definedName name="element2e" localSheetId="11">#REF!</definedName>
    <definedName name="element2e" localSheetId="0">#REF!</definedName>
    <definedName name="element2e">[1]Sheet1!$M$939</definedName>
    <definedName name="element2f" localSheetId="8">#REF!</definedName>
    <definedName name="element2f" localSheetId="3">#REF!</definedName>
    <definedName name="element2f" localSheetId="9">#REF!</definedName>
    <definedName name="element2f" localSheetId="10">#REF!</definedName>
    <definedName name="element2f" localSheetId="11">#REF!</definedName>
    <definedName name="element2f" localSheetId="0">#REF!</definedName>
    <definedName name="element2f">[1]Sheet1!$M$1017</definedName>
    <definedName name="element2g" localSheetId="8">#REF!</definedName>
    <definedName name="element2g" localSheetId="3">#REF!</definedName>
    <definedName name="element2g" localSheetId="9">#REF!</definedName>
    <definedName name="element2g" localSheetId="10">#REF!</definedName>
    <definedName name="element2g" localSheetId="11">#REF!</definedName>
    <definedName name="element2g" localSheetId="0">#REF!</definedName>
    <definedName name="element2g">[1]Sheet1!$M$1109</definedName>
    <definedName name="element2h" localSheetId="8">#REF!</definedName>
    <definedName name="element2h" localSheetId="3">#REF!</definedName>
    <definedName name="element2h" localSheetId="9">#REF!</definedName>
    <definedName name="element2h" localSheetId="10">#REF!</definedName>
    <definedName name="element2h" localSheetId="11">#REF!</definedName>
    <definedName name="element2h" localSheetId="0">#REF!</definedName>
    <definedName name="element2h">[1]Sheet1!$M$1195</definedName>
    <definedName name="element3a" localSheetId="8">#REF!</definedName>
    <definedName name="element3a" localSheetId="3">#REF!</definedName>
    <definedName name="element3a" localSheetId="9">#REF!</definedName>
    <definedName name="element3a" localSheetId="10">#REF!</definedName>
    <definedName name="element3a" localSheetId="11">#REF!</definedName>
    <definedName name="element3a" localSheetId="0">#REF!</definedName>
    <definedName name="element3a">[1]Sheet1!$M$1273</definedName>
    <definedName name="element3b" localSheetId="8">#REF!</definedName>
    <definedName name="element3b" localSheetId="3">#REF!</definedName>
    <definedName name="element3b" localSheetId="9">#REF!</definedName>
    <definedName name="element3b" localSheetId="10">#REF!</definedName>
    <definedName name="element3b" localSheetId="11">#REF!</definedName>
    <definedName name="element3b" localSheetId="0">#REF!</definedName>
    <definedName name="element3b">[1]Sheet1!$M$1311</definedName>
    <definedName name="element3c" localSheetId="8">#REF!</definedName>
    <definedName name="element3c" localSheetId="3">#REF!</definedName>
    <definedName name="element3c" localSheetId="9">#REF!</definedName>
    <definedName name="element3c" localSheetId="10">#REF!</definedName>
    <definedName name="element3c" localSheetId="11">#REF!</definedName>
    <definedName name="element3c" localSheetId="0">#REF!</definedName>
    <definedName name="element3c">[1]Sheet1!$M$1366</definedName>
    <definedName name="element4a" localSheetId="8">#REF!</definedName>
    <definedName name="element4a" localSheetId="3">#REF!</definedName>
    <definedName name="element4a" localSheetId="9">#REF!</definedName>
    <definedName name="element4a" localSheetId="10">#REF!</definedName>
    <definedName name="element4a" localSheetId="11">#REF!</definedName>
    <definedName name="element4a" localSheetId="0">#REF!</definedName>
    <definedName name="element4a">[1]Sheet1!$M$1429</definedName>
    <definedName name="element4b" localSheetId="8">#REF!</definedName>
    <definedName name="element4b" localSheetId="3">#REF!</definedName>
    <definedName name="element4b" localSheetId="9">#REF!</definedName>
    <definedName name="element4b" localSheetId="10">#REF!</definedName>
    <definedName name="element4b" localSheetId="11">#REF!</definedName>
    <definedName name="element4b" localSheetId="0">#REF!</definedName>
    <definedName name="element4b">[1]Sheet1!$M$1482</definedName>
    <definedName name="element4c" localSheetId="8">#REF!</definedName>
    <definedName name="element4c" localSheetId="3">#REF!</definedName>
    <definedName name="element4c" localSheetId="9">#REF!</definedName>
    <definedName name="element4c" localSheetId="10">#REF!</definedName>
    <definedName name="element4c" localSheetId="11">#REF!</definedName>
    <definedName name="element4c" localSheetId="0">#REF!</definedName>
    <definedName name="element4c">[1]Sheet1!$M$1612</definedName>
    <definedName name="element5a" localSheetId="8">#REF!</definedName>
    <definedName name="element5a" localSheetId="3">#REF!</definedName>
    <definedName name="element5a" localSheetId="9">#REF!</definedName>
    <definedName name="element5a" localSheetId="10">#REF!</definedName>
    <definedName name="element5a" localSheetId="11">#REF!</definedName>
    <definedName name="element5a" localSheetId="0">#REF!</definedName>
    <definedName name="element5a">[1]Sheet1!$M$1617</definedName>
    <definedName name="element5b" localSheetId="8">#REF!</definedName>
    <definedName name="element5b" localSheetId="3">#REF!</definedName>
    <definedName name="element5b" localSheetId="9">#REF!</definedName>
    <definedName name="element5b" localSheetId="10">#REF!</definedName>
    <definedName name="element5b" localSheetId="11">#REF!</definedName>
    <definedName name="element5b" localSheetId="0">#REF!</definedName>
    <definedName name="element5b">[1]Sheet1!$M$1649</definedName>
    <definedName name="element5c" localSheetId="8">#REF!</definedName>
    <definedName name="element5c" localSheetId="3">#REF!</definedName>
    <definedName name="element5c" localSheetId="9">#REF!</definedName>
    <definedName name="element5c" localSheetId="10">#REF!</definedName>
    <definedName name="element5c" localSheetId="11">#REF!</definedName>
    <definedName name="element5c" localSheetId="0">#REF!</definedName>
    <definedName name="element5c">[1]Sheet1!$M$1654</definedName>
    <definedName name="element5d" localSheetId="8">#REF!</definedName>
    <definedName name="element5d" localSheetId="3">#REF!</definedName>
    <definedName name="element5d" localSheetId="9">#REF!</definedName>
    <definedName name="element5d" localSheetId="10">#REF!</definedName>
    <definedName name="element5d" localSheetId="11">#REF!</definedName>
    <definedName name="element5d" localSheetId="0">#REF!</definedName>
    <definedName name="element5d">[1]Sheet1!$M$1675</definedName>
    <definedName name="element5e" localSheetId="8">#REF!</definedName>
    <definedName name="element5e" localSheetId="3">#REF!</definedName>
    <definedName name="element5e" localSheetId="9">#REF!</definedName>
    <definedName name="element5e" localSheetId="10">#REF!</definedName>
    <definedName name="element5e" localSheetId="11">#REF!</definedName>
    <definedName name="element5e" localSheetId="0">#REF!</definedName>
    <definedName name="element5e">[1]Sheet1!$M$1739</definedName>
    <definedName name="element5f" localSheetId="8">#REF!</definedName>
    <definedName name="element5f" localSheetId="3">#REF!</definedName>
    <definedName name="element5f" localSheetId="9">#REF!</definedName>
    <definedName name="element5f" localSheetId="10">#REF!</definedName>
    <definedName name="element5f" localSheetId="11">#REF!</definedName>
    <definedName name="element5f" localSheetId="0">#REF!</definedName>
    <definedName name="element5f">[1]Sheet1!$M$1744</definedName>
    <definedName name="element5g" localSheetId="8">#REF!</definedName>
    <definedName name="element5g" localSheetId="3">#REF!</definedName>
    <definedName name="element5g" localSheetId="9">#REF!</definedName>
    <definedName name="element5g" localSheetId="10">#REF!</definedName>
    <definedName name="element5g" localSheetId="11">#REF!</definedName>
    <definedName name="element5g" localSheetId="0">#REF!</definedName>
    <definedName name="element5g">[1]Sheet1!$M$1750</definedName>
    <definedName name="element5h" localSheetId="8">#REF!</definedName>
    <definedName name="element5h" localSheetId="3">#REF!</definedName>
    <definedName name="element5h" localSheetId="9">#REF!</definedName>
    <definedName name="element5h" localSheetId="10">#REF!</definedName>
    <definedName name="element5h" localSheetId="11">#REF!</definedName>
    <definedName name="element5h" localSheetId="0">#REF!</definedName>
    <definedName name="element5h">[1]Sheet1!$M$1775</definedName>
    <definedName name="element5i" localSheetId="8">#REF!</definedName>
    <definedName name="element5i" localSheetId="3">#REF!</definedName>
    <definedName name="element5i" localSheetId="9">#REF!</definedName>
    <definedName name="element5i" localSheetId="10">#REF!</definedName>
    <definedName name="element5i" localSheetId="11">#REF!</definedName>
    <definedName name="element5i" localSheetId="0">#REF!</definedName>
    <definedName name="element5i">[1]Sheet1!$M$1938</definedName>
    <definedName name="element5j" localSheetId="8">#REF!</definedName>
    <definedName name="element5j" localSheetId="3">#REF!</definedName>
    <definedName name="element5j" localSheetId="9">#REF!</definedName>
    <definedName name="element5j" localSheetId="10">#REF!</definedName>
    <definedName name="element5j" localSheetId="11">#REF!</definedName>
    <definedName name="element5j" localSheetId="0">#REF!</definedName>
    <definedName name="element5j">[1]Sheet1!$M$1943</definedName>
    <definedName name="element5k" localSheetId="8">#REF!</definedName>
    <definedName name="element5k" localSheetId="3">#REF!</definedName>
    <definedName name="element5k" localSheetId="9">#REF!</definedName>
    <definedName name="element5k" localSheetId="10">#REF!</definedName>
    <definedName name="element5k" localSheetId="11">#REF!</definedName>
    <definedName name="element5k" localSheetId="0">#REF!</definedName>
    <definedName name="element5k">[1]Sheet1!$M$1990</definedName>
    <definedName name="element5l" localSheetId="8">#REF!</definedName>
    <definedName name="element5l" localSheetId="3">#REF!</definedName>
    <definedName name="element5l" localSheetId="9">#REF!</definedName>
    <definedName name="element5l" localSheetId="10">#REF!</definedName>
    <definedName name="element5l" localSheetId="11">#REF!</definedName>
    <definedName name="element5l" localSheetId="0">#REF!</definedName>
    <definedName name="element5l">[1]Sheet1!$M$2013</definedName>
    <definedName name="element5m" localSheetId="8">#REF!</definedName>
    <definedName name="element5m" localSheetId="3">#REF!</definedName>
    <definedName name="element5m" localSheetId="9">#REF!</definedName>
    <definedName name="element5m" localSheetId="10">#REF!</definedName>
    <definedName name="element5m" localSheetId="11">#REF!</definedName>
    <definedName name="element5m" localSheetId="0">#REF!</definedName>
    <definedName name="element5m">[1]Sheet1!$M$2049</definedName>
    <definedName name="element5n" localSheetId="8">#REF!</definedName>
    <definedName name="element5n" localSheetId="3">#REF!</definedName>
    <definedName name="element5n" localSheetId="9">#REF!</definedName>
    <definedName name="element5n" localSheetId="10">#REF!</definedName>
    <definedName name="element5n" localSheetId="11">#REF!</definedName>
    <definedName name="element5n" localSheetId="0">#REF!</definedName>
    <definedName name="element5n">[1]Sheet1!$M$2057</definedName>
    <definedName name="element6a" localSheetId="8">#REF!</definedName>
    <definedName name="element6a" localSheetId="3">#REF!</definedName>
    <definedName name="element6a" localSheetId="9">#REF!</definedName>
    <definedName name="element6a" localSheetId="10">#REF!</definedName>
    <definedName name="element6a" localSheetId="11">#REF!</definedName>
    <definedName name="element6a" localSheetId="0">#REF!</definedName>
    <definedName name="element6a">[1]Sheet1!$M$2063</definedName>
    <definedName name="element6b" localSheetId="8">#REF!</definedName>
    <definedName name="element6b" localSheetId="3">#REF!</definedName>
    <definedName name="element6b" localSheetId="9">#REF!</definedName>
    <definedName name="element6b" localSheetId="10">#REF!</definedName>
    <definedName name="element6b" localSheetId="11">#REF!</definedName>
    <definedName name="element6b" localSheetId="0">#REF!</definedName>
    <definedName name="element6b">[1]Sheet1!$M$2070</definedName>
    <definedName name="element6c" localSheetId="8">#REF!</definedName>
    <definedName name="element6c" localSheetId="3">#REF!</definedName>
    <definedName name="element6c" localSheetId="9">#REF!</definedName>
    <definedName name="element6c" localSheetId="10">#REF!</definedName>
    <definedName name="element6c" localSheetId="11">#REF!</definedName>
    <definedName name="element6c" localSheetId="0">#REF!</definedName>
    <definedName name="element6c">[1]Sheet1!$M$2084</definedName>
    <definedName name="element6d" localSheetId="8">#REF!</definedName>
    <definedName name="element6d" localSheetId="3">#REF!</definedName>
    <definedName name="element6d" localSheetId="9">#REF!</definedName>
    <definedName name="element6d" localSheetId="10">#REF!</definedName>
    <definedName name="element6d" localSheetId="11">#REF!</definedName>
    <definedName name="element6d" localSheetId="0">#REF!</definedName>
    <definedName name="element6d">[1]Sheet1!$M$2140</definedName>
    <definedName name="ELEV">#REF!</definedName>
    <definedName name="elevpitwall_conc">#REF!</definedName>
    <definedName name="eltonwelke" localSheetId="9" hidden="1">{"whole",#N/A,FALSE,"Gen_Dist_Act_Bud";"whole",#N/A,FALSE,"Gen_Dist_T3months";"whole",#N/A,FALSE,"GD_PerP";"whole",#N/A,FALSE,"HR Dist'n"}</definedName>
    <definedName name="eltonwelke" localSheetId="10" hidden="1">{"whole",#N/A,FALSE,"Gen_Dist_Act_Bud";"whole",#N/A,FALSE,"Gen_Dist_T3months";"whole",#N/A,FALSE,"GD_PerP";"whole",#N/A,FALSE,"HR Dist'n"}</definedName>
    <definedName name="eltonwelke" localSheetId="11" hidden="1">{"whole",#N/A,FALSE,"Gen_Dist_Act_Bud";"whole",#N/A,FALSE,"Gen_Dist_T3months";"whole",#N/A,FALSE,"GD_PerP";"whole",#N/A,FALSE,"HR Dist'n"}</definedName>
    <definedName name="eltonwelke" hidden="1">{"whole",#N/A,FALSE,"Gen_Dist_Act_Bud";"whole",#N/A,FALSE,"Gen_Dist_T3months";"whole",#N/A,FALSE,"GD_PerP";"whole",#N/A,FALSE,"HR Dist'n"}</definedName>
    <definedName name="Emb108a" localSheetId="3">#REF!</definedName>
    <definedName name="Emb108a" localSheetId="0">#REF!</definedName>
    <definedName name="Emb108a">#REF!</definedName>
    <definedName name="Emb108c" localSheetId="0">#REF!</definedName>
    <definedName name="Emb108c">#REF!</definedName>
    <definedName name="EMEA">#REF!</definedName>
    <definedName name="Emergência">#REF!</definedName>
    <definedName name="EMG">#REF!</definedName>
    <definedName name="emil1" localSheetId="9" hidden="1">{#N/A,#N/A,FALSE,"Calc";#N/A,#N/A,FALSE,"Sensitivity";#N/A,#N/A,FALSE,"LT Earn.Dil.";#N/A,#N/A,FALSE,"Dil. AVP"}</definedName>
    <definedName name="emil1" localSheetId="10" hidden="1">{#N/A,#N/A,FALSE,"Calc";#N/A,#N/A,FALSE,"Sensitivity";#N/A,#N/A,FALSE,"LT Earn.Dil.";#N/A,#N/A,FALSE,"Dil. AVP"}</definedName>
    <definedName name="emil1" localSheetId="11" hidden="1">{#N/A,#N/A,FALSE,"Calc";#N/A,#N/A,FALSE,"Sensitivity";#N/A,#N/A,FALSE,"LT Earn.Dil.";#N/A,#N/A,FALSE,"Dil. AVP"}</definedName>
    <definedName name="emil1" hidden="1">{#N/A,#N/A,FALSE,"Calc";#N/A,#N/A,FALSE,"Sensitivity";#N/A,#N/A,FALSE,"LT Earn.Dil.";#N/A,#N/A,FALSE,"Dil. AVP"}</definedName>
    <definedName name="emily" localSheetId="9" hidden="1">{#N/A,#N/A,FALSE,"Calc";#N/A,#N/A,FALSE,"Sensitivity";#N/A,#N/A,FALSE,"LT Earn.Dil.";#N/A,#N/A,FALSE,"Dil. AVP"}</definedName>
    <definedName name="emily" localSheetId="10" hidden="1">{#N/A,#N/A,FALSE,"Calc";#N/A,#N/A,FALSE,"Sensitivity";#N/A,#N/A,FALSE,"LT Earn.Dil.";#N/A,#N/A,FALSE,"Dil. AVP"}</definedName>
    <definedName name="emily" localSheetId="11" hidden="1">{#N/A,#N/A,FALSE,"Calc";#N/A,#N/A,FALSE,"Sensitivity";#N/A,#N/A,FALSE,"LT Earn.Dil.";#N/A,#N/A,FALSE,"Dil. AVP"}</definedName>
    <definedName name="emily" hidden="1">{#N/A,#N/A,FALSE,"Calc";#N/A,#N/A,FALSE,"Sensitivity";#N/A,#N/A,FALSE,"LT Earn.Dil.";#N/A,#N/A,FALSE,"Dil. AVP"}</definedName>
    <definedName name="emily1" localSheetId="9" hidden="1">{#N/A,#N/A,FALSE,"Calc";#N/A,#N/A,FALSE,"Sensitivity";#N/A,#N/A,FALSE,"LT Earn.Dil.";#N/A,#N/A,FALSE,"Dil. AVP"}</definedName>
    <definedName name="emily1" localSheetId="10" hidden="1">{#N/A,#N/A,FALSE,"Calc";#N/A,#N/A,FALSE,"Sensitivity";#N/A,#N/A,FALSE,"LT Earn.Dil.";#N/A,#N/A,FALSE,"Dil. AVP"}</definedName>
    <definedName name="emily1" localSheetId="11" hidden="1">{#N/A,#N/A,FALSE,"Calc";#N/A,#N/A,FALSE,"Sensitivity";#N/A,#N/A,FALSE,"LT Earn.Dil.";#N/A,#N/A,FALSE,"Dil. AVP"}</definedName>
    <definedName name="emily1" hidden="1">{#N/A,#N/A,FALSE,"Calc";#N/A,#N/A,FALSE,"Sensitivity";#N/A,#N/A,FALSE,"LT Earn.Dil.";#N/A,#N/A,FALSE,"Dil. AVP"}</definedName>
    <definedName name="emily10" localSheetId="9" hidden="1">{#N/A,#N/A,FALSE,"Calc";#N/A,#N/A,FALSE,"Sensitivity";#N/A,#N/A,FALSE,"LT Earn.Dil.";#N/A,#N/A,FALSE,"Dil. AVP"}</definedName>
    <definedName name="emily10" localSheetId="10" hidden="1">{#N/A,#N/A,FALSE,"Calc";#N/A,#N/A,FALSE,"Sensitivity";#N/A,#N/A,FALSE,"LT Earn.Dil.";#N/A,#N/A,FALSE,"Dil. AVP"}</definedName>
    <definedName name="emily10" localSheetId="11" hidden="1">{#N/A,#N/A,FALSE,"Calc";#N/A,#N/A,FALSE,"Sensitivity";#N/A,#N/A,FALSE,"LT Earn.Dil.";#N/A,#N/A,FALSE,"Dil. AVP"}</definedName>
    <definedName name="emily10" hidden="1">{#N/A,#N/A,FALSE,"Calc";#N/A,#N/A,FALSE,"Sensitivity";#N/A,#N/A,FALSE,"LT Earn.Dil.";#N/A,#N/A,FALSE,"Dil. AVP"}</definedName>
    <definedName name="emily100" localSheetId="9" hidden="1">{#N/A,#N/A,FALSE,"Calc";#N/A,#N/A,FALSE,"Sensitivity";#N/A,#N/A,FALSE,"LT Earn.Dil.";#N/A,#N/A,FALSE,"Dil. AVP"}</definedName>
    <definedName name="emily100" localSheetId="10" hidden="1">{#N/A,#N/A,FALSE,"Calc";#N/A,#N/A,FALSE,"Sensitivity";#N/A,#N/A,FALSE,"LT Earn.Dil.";#N/A,#N/A,FALSE,"Dil. AVP"}</definedName>
    <definedName name="emily100" localSheetId="11" hidden="1">{#N/A,#N/A,FALSE,"Calc";#N/A,#N/A,FALSE,"Sensitivity";#N/A,#N/A,FALSE,"LT Earn.Dil.";#N/A,#N/A,FALSE,"Dil. AVP"}</definedName>
    <definedName name="emily100" hidden="1">{#N/A,#N/A,FALSE,"Calc";#N/A,#N/A,FALSE,"Sensitivity";#N/A,#N/A,FALSE,"LT Earn.Dil.";#N/A,#N/A,FALSE,"Dil. AVP"}</definedName>
    <definedName name="employer" localSheetId="0">#REF!</definedName>
    <definedName name="employer">#REF!</definedName>
    <definedName name="EMPRESA_1">#REF!</definedName>
    <definedName name="EMPRESA_2">#REF!</definedName>
    <definedName name="EMPRESA_3">#REF!</definedName>
    <definedName name="EMPRESA_4">#REF!</definedName>
    <definedName name="EMPRESA_5">#REF!</definedName>
    <definedName name="EMPTY" localSheetId="0">#REF!</definedName>
    <definedName name="EMPTY">#REF!</definedName>
    <definedName name="ENABLE" localSheetId="0">#REF!</definedName>
    <definedName name="ENABLE">#REF!</definedName>
    <definedName name="EncabezamientoCantidades">#REF!</definedName>
    <definedName name="end" localSheetId="9" hidden="1">{"Equipment cost",#N/A,FALSE,"bulks"}</definedName>
    <definedName name="end" localSheetId="10" hidden="1">{"Equipment cost",#N/A,FALSE,"bulks"}</definedName>
    <definedName name="end" localSheetId="11" hidden="1">{"Equipment cost",#N/A,FALSE,"bulks"}</definedName>
    <definedName name="end" hidden="1">{"Equipment cost",#N/A,FALSE,"bulks"}</definedName>
    <definedName name="End_Bal" localSheetId="0">#REF!</definedName>
    <definedName name="End_Bal">#REF!</definedName>
    <definedName name="End_Date">#REF!</definedName>
    <definedName name="EndAll">#REF!</definedName>
    <definedName name="EndAll2">#REF!</definedName>
    <definedName name="ENDD" hidden="1">#REF!</definedName>
    <definedName name="ENDDD" hidden="1">#REF!</definedName>
    <definedName name="ENDGAME" localSheetId="9" hidden="1">{"Equipment cost",#N/A,FALSE,"bulks"}</definedName>
    <definedName name="ENDGAME" localSheetId="10" hidden="1">{"Equipment cost",#N/A,FALSE,"bulks"}</definedName>
    <definedName name="ENDGAME" localSheetId="11" hidden="1">{"Equipment cost",#N/A,FALSE,"bulks"}</definedName>
    <definedName name="ENDGAME" hidden="1">{"Equipment cost",#N/A,FALSE,"bulks"}</definedName>
    <definedName name="endhome">#REF!</definedName>
    <definedName name="ENERGY_PRODUCTS">#REF!</definedName>
    <definedName name="energy_saving_Products">#REF!</definedName>
    <definedName name="ENG_AO">#REF!</definedName>
    <definedName name="ENG_PT">#REF!</definedName>
    <definedName name="ENG_PT_PM">#REF!</definedName>
    <definedName name="Engineer1">#REF!</definedName>
    <definedName name="Engineer2">#REF!</definedName>
    <definedName name="EngTrips">#REF!</definedName>
    <definedName name="EnterName">#REF!,#REF!,#REF!</definedName>
    <definedName name="ENTRIES" hidden="1">#REF!</definedName>
    <definedName name="ENTRY" localSheetId="0">#REF!</definedName>
    <definedName name="ENTRY">#REF!</definedName>
    <definedName name="enviro">#REF!</definedName>
    <definedName name="ENVIRO_TECH">#REF!</definedName>
    <definedName name="Eoin">#REF!</definedName>
    <definedName name="ep">#REF!</definedName>
    <definedName name="EPMWorkbookOptions_1" hidden="1">"RwEAAB|LCAAAAAAABADtvQdgHEmWJSYvbcp7f0r1StfgdKEIgGATJNiQQBDswYjN5pLsHWlHIymrKoHKZVZlXWYWQMztnbz33nvvvffee||997o7nU4n99//P1xmZAFs9s5K2smeIYCqyB8/fnwfPyIe/x7vFmV6mddNUS0/|2h3vPNRmi|n1axYXnz20bo939799KPf4|g3Th5/t6rfTqrq7Zerlpo2Kb23bB69a4rPPpq37erR3btXV1fjq3v"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"jqr64u7ezs3v39/7i|evpPF9k28WyabPlNP/IvjW7|a2PqNc0ffwqP6/zZv7l8stVvjxq63X||G74GTc7KfOsfpq12ZfL19llfnSelQ217H7Mbc1QXtZVm0/bfGZa978I21/N0rughW2oxDj6fwDZL/IxRwEAAA=="</definedName>
    <definedName name="EPMWorkbookOptions_3" hidden="1">"J9rOM98vDodC|0cuRL7w5|9e1iNsuXT4tFvmwY2eGmDtEmaEOtXs|rKwvjpCqr|qit1/nju5EvNr3Ko4i82RsdvWi/HMbrtq38dl8ti1|0zrnD4|m0Wi/bx3djX26CIQMlYbq/s3vvYNcDECMBv/tlPcvro53Hd|WXKPRmVWbXL|tqldftdWeitNHzrGlf5yXJSD77Il9MSNQjzcJ5jTagJvK|N|TvHZ|cfPnVizffH3/v27v0z|mTN8T4vWYD4"</definedName>
    <definedName name="EPMWorkbookOptions_4" hidden="1">"L5d5HVWT|fXrmlKCuXRsig/|whz/lF0SPxuZAJu9|7juzcN9BuhxPGP6CB0OHlz9pOnL49fv6Yf5rsfkWaP/vnOye7|j0jBXPLi7Pc//b1f/n|dGI/v3kbZerr/Z81OnWRtflHV11/fUO3s7B/s7NzeTu3|v9tOnRy/Of38y1e/j6eWvjp|/v91hvumqAGf8em9H1HD541nZy9|xCABg|z|iBqOGm9Ov6Afb05f/3|dKP/vMVoI4F/X069ts|7d"</definedName>
    <definedName name="EPMWorkbookOptions_5" hidden="1">"u39/f3//9jZr7//dNuvp8Zvj169ODNe9Ov3/vIP0DVHi7Nmr12||fPPzVz179EAgcfLlix9RgjnjR1zhaEFc8ezs8/|vE|P/PebpdNkW7dePqD59sLtzcPDg9tbp3v|7rdPpizdnb6xLtPPp/f|vc9o3RYi9HxEChHjye7/6ESGYEL8P/f4jSkA2dh78f50Q/|8xR2fL9qT62taI8nuffnrv3nsk|Pb/322Ozl68OfnSppO/fPH70wenr|ij/48"</definedName>
    <definedName name="EPMWorkbookOptions_6" hidden="1">"z3DdCj5evzp78Ps9/f0ppdcnx85Icz09f/F5f/uTP2xW6gBZfvv7yyc9b8xRQ4vj58/|/KI3/91gpMgnnRXtCqNb51zdWn97f2b13sHt7Y3X//93G6uWrL5|dvTkh7|jVqXUTT3/q93958v91zvsmKfLy5Pd/|tUXX/y81U4xmrx6|aOMTtDsVq0GlNOrVSuoTr9|Wuf9ddOn/|/WTa9evjn56tWr0xcnNm47|anf6//rTPcNUuP5z1slHSHGV6"</definedName>
    <definedName name="EPMWorkbookOptions_7" hidden="1">"|f/n|dGv/v0Udv6LMfoiJ68P9uRfTm7Atr9nZ3xrs/b/OqPiF2Hv6IEEKIgx8Rwi15/ogWQgv6ffzVix|ZpKDZrVrFh3P0VZPX9LlvVX62zdLB/7vN0levT189Pfti1/Dcq9OXX7568/v/f5/pvmGCsF76EU2|9|09|ueLF5|/|f1Pn7z5ET06QvP/Dzb5f4||/uL0|PVXr05f/xD19cP/d|trQxHiOuQUT1|dffn07OdtCB9S4/d58/95q/UNi"</definedName>
    <definedName name="EPMWorkbookOptions_8" hidden="1">"t4tGgXYxBs9vnu8WpXFNGsJjv08|NQ0J2jVckmI02dPszbjj/0P31TdwT9|lZ/XeTP/cvnlKl8enWdlQymD8ENud1LmWQ2gXy5fZ5e5adn9mNt|t6rfTqrqLYlpy2Q0rftfhO2vZjxrruGXKxnf/wNHnUy7Vz4AAA=="</definedName>
    <definedName name="Equipment">#REF!</definedName>
    <definedName name="Equipment_Schedule">#REF!</definedName>
    <definedName name="EquipmentHP">#REF!</definedName>
    <definedName name="EquiposAXENS">#REF!</definedName>
    <definedName name="EquiposSHELL">#REF!</definedName>
    <definedName name="EquiposUd.">#REF!</definedName>
    <definedName name="EquiposUOP">#REF!</definedName>
    <definedName name="Equipt_Devices_Etc">#REF!</definedName>
    <definedName name="Equipt_Plant_HP">#REF!</definedName>
    <definedName name="er" localSheetId="9" hidden="1">{#N/A,#N/A,FALSE,"SumG";#N/A,#N/A,FALSE,"ElecG";#N/A,#N/A,FALSE,"MechG";#N/A,#N/A,FALSE,"GeotG";#N/A,#N/A,FALSE,"PrcsG";#N/A,#N/A,FALSE,"TunnG";#N/A,#N/A,FALSE,"CivlG";#N/A,#N/A,FALSE,"NtwkG";#N/A,#N/A,FALSE,"EstgG";#N/A,#N/A,FALSE,"PEngG"}</definedName>
    <definedName name="er" localSheetId="10" hidden="1">{#N/A,#N/A,FALSE,"SumG";#N/A,#N/A,FALSE,"ElecG";#N/A,#N/A,FALSE,"MechG";#N/A,#N/A,FALSE,"GeotG";#N/A,#N/A,FALSE,"PrcsG";#N/A,#N/A,FALSE,"TunnG";#N/A,#N/A,FALSE,"CivlG";#N/A,#N/A,FALSE,"NtwkG";#N/A,#N/A,FALSE,"EstgG";#N/A,#N/A,FALSE,"PEngG"}</definedName>
    <definedName name="er" localSheetId="11"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f" localSheetId="9" hidden="1">{"consolidated",#N/A,FALSE,"Sheet1";"cms",#N/A,FALSE,"Sheet1";"fse",#N/A,FALSE,"Sheet1"}</definedName>
    <definedName name="erf" localSheetId="10" hidden="1">{"consolidated",#N/A,FALSE,"Sheet1";"cms",#N/A,FALSE,"Sheet1";"fse",#N/A,FALSE,"Sheet1"}</definedName>
    <definedName name="erf" localSheetId="11" hidden="1">{"consolidated",#N/A,FALSE,"Sheet1";"cms",#N/A,FALSE,"Sheet1";"fse",#N/A,FALSE,"Sheet1"}</definedName>
    <definedName name="erf" hidden="1">{"consolidated",#N/A,FALSE,"Sheet1";"cms",#N/A,FALSE,"Sheet1";"fse",#N/A,FALSE,"Sheet1"}</definedName>
    <definedName name="erm">#REF!</definedName>
    <definedName name="erqw" localSheetId="9"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erqw"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erqw" localSheetId="1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erqw"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ErrMsg">"NA"</definedName>
    <definedName name="error" localSheetId="0" hidden="1">#REF!</definedName>
    <definedName name="error" hidden="1">#REF!</definedName>
    <definedName name="ertr" localSheetId="9" hidden="1">{#N/A,#N/A,TRUE,"financial";#N/A,#N/A,TRUE,"plants"}</definedName>
    <definedName name="ertr" localSheetId="10" hidden="1">{#N/A,#N/A,TRUE,"financial";#N/A,#N/A,TRUE,"plants"}</definedName>
    <definedName name="ertr" localSheetId="11" hidden="1">{#N/A,#N/A,TRUE,"financial";#N/A,#N/A,TRUE,"plants"}</definedName>
    <definedName name="ertr" hidden="1">{#N/A,#N/A,TRUE,"financial";#N/A,#N/A,TRUE,"plants"}</definedName>
    <definedName name="ertr66"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rtr66"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rtr66"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rtr66"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rtr66"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rtr66"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rtr66"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rz" localSheetId="9" hidden="1">{#N/A,#N/A,FALSE,"SumG";#N/A,#N/A,FALSE,"ElecG";#N/A,#N/A,FALSE,"MechG";#N/A,#N/A,FALSE,"GeotG";#N/A,#N/A,FALSE,"PrcsG";#N/A,#N/A,FALSE,"TunnG";#N/A,#N/A,FALSE,"CivlG";#N/A,#N/A,FALSE,"NtwkG";#N/A,#N/A,FALSE,"EstgG";#N/A,#N/A,FALSE,"PEngG"}</definedName>
    <definedName name="erz" localSheetId="10" hidden="1">{#N/A,#N/A,FALSE,"SumG";#N/A,#N/A,FALSE,"ElecG";#N/A,#N/A,FALSE,"MechG";#N/A,#N/A,FALSE,"GeotG";#N/A,#N/A,FALSE,"PrcsG";#N/A,#N/A,FALSE,"TunnG";#N/A,#N/A,FALSE,"CivlG";#N/A,#N/A,FALSE,"NtwkG";#N/A,#N/A,FALSE,"EstgG";#N/A,#N/A,FALSE,"PEngG"}</definedName>
    <definedName name="erz" localSheetId="11" hidden="1">{#N/A,#N/A,FALSE,"SumG";#N/A,#N/A,FALSE,"ElecG";#N/A,#N/A,FALSE,"MechG";#N/A,#N/A,FALSE,"GeotG";#N/A,#N/A,FALSE,"PrcsG";#N/A,#N/A,FALSE,"TunnG";#N/A,#N/A,FALSE,"CivlG";#N/A,#N/A,FALSE,"NtwkG";#N/A,#N/A,FALSE,"EstgG";#N/A,#N/A,FALSE,"PEngG"}</definedName>
    <definedName name="erz" hidden="1">{#N/A,#N/A,FALSE,"SumG";#N/A,#N/A,FALSE,"ElecG";#N/A,#N/A,FALSE,"MechG";#N/A,#N/A,FALSE,"GeotG";#N/A,#N/A,FALSE,"PrcsG";#N/A,#N/A,FALSE,"TunnG";#N/A,#N/A,FALSE,"CivlG";#N/A,#N/A,FALSE,"NtwkG";#N/A,#N/A,FALSE,"EstgG";#N/A,#N/A,FALSE,"PEngG"}</definedName>
    <definedName name="esc">#REF!</definedName>
    <definedName name="Escalation">#REF!</definedName>
    <definedName name="ESD" localSheetId="9" hidden="1">{#N/A,#N/A,TRUE,"financial";#N/A,#N/A,TRUE,"plants"}</definedName>
    <definedName name="ESD" localSheetId="10" hidden="1">{#N/A,#N/A,TRUE,"financial";#N/A,#N/A,TRUE,"plants"}</definedName>
    <definedName name="ESD" localSheetId="11" hidden="1">{#N/A,#N/A,TRUE,"financial";#N/A,#N/A,TRUE,"plants"}</definedName>
    <definedName name="ESD" hidden="1">{#N/A,#N/A,TRUE,"financial";#N/A,#N/A,TRUE,"plants"}</definedName>
    <definedName name="esdgsdg" localSheetId="9" hidden="1">{#N/A,#N/A,FALSE,"Header P";#N/A,#N/A,FALSE,"Summary";#N/A,#N/A,FALSE,"CONTRACT WORKS";#N/A,#N/A,FALSE,"Variations";#N/A,#N/A,FALSE,"Dwk"}</definedName>
    <definedName name="esdgsdg" localSheetId="10" hidden="1">{#N/A,#N/A,FALSE,"Header P";#N/A,#N/A,FALSE,"Summary";#N/A,#N/A,FALSE,"CONTRACT WORKS";#N/A,#N/A,FALSE,"Variations";#N/A,#N/A,FALSE,"Dwk"}</definedName>
    <definedName name="esdgsdg" localSheetId="11" hidden="1">{#N/A,#N/A,FALSE,"Header P";#N/A,#N/A,FALSE,"Summary";#N/A,#N/A,FALSE,"CONTRACT WORKS";#N/A,#N/A,FALSE,"Variations";#N/A,#N/A,FALSE,"Dwk"}</definedName>
    <definedName name="esdgsdg" hidden="1">{#N/A,#N/A,FALSE,"Header P";#N/A,#N/A,FALSE,"Summary";#N/A,#N/A,FALSE,"CONTRACT WORKS";#N/A,#N/A,FALSE,"Variations";#N/A,#N/A,FALSE,"Dwk"}</definedName>
    <definedName name="esf">#REF!</definedName>
    <definedName name="ESPEC">#REF!</definedName>
    <definedName name="Estaleiro">#REF!</definedName>
    <definedName name="EstFax" localSheetId="8">#REF!</definedName>
    <definedName name="EstFax" localSheetId="3">#REF!</definedName>
    <definedName name="EstFax" localSheetId="9">#REF!</definedName>
    <definedName name="EstFax" localSheetId="10">#REF!</definedName>
    <definedName name="EstFax" localSheetId="11">#REF!</definedName>
    <definedName name="EstFax" localSheetId="0">#REF!</definedName>
    <definedName name="EstFax">[38]Topsheet!#REF!</definedName>
    <definedName name="Estimate">#REF!</definedName>
    <definedName name="Estimate_Import">#REF!</definedName>
    <definedName name="estimateb" localSheetId="8" hidden="1">{#N/A,#N/A,TRUE,"Cover";#N/A,#N/A,TRUE,"Conts";#N/A,#N/A,TRUE,"VOS";#N/A,#N/A,TRUE,"Warrington";#N/A,#N/A,TRUE,"Widnes"}</definedName>
    <definedName name="estimateb" localSheetId="3" hidden="1">{#N/A,#N/A,TRUE,"Cover";#N/A,#N/A,TRUE,"Conts";#N/A,#N/A,TRUE,"VOS";#N/A,#N/A,TRUE,"Warrington";#N/A,#N/A,TRUE,"Widnes"}</definedName>
    <definedName name="estimateb" localSheetId="9" hidden="1">{#N/A,#N/A,TRUE,"Cover";#N/A,#N/A,TRUE,"Conts";#N/A,#N/A,TRUE,"VOS";#N/A,#N/A,TRUE,"Warrington";#N/A,#N/A,TRUE,"Widnes"}</definedName>
    <definedName name="estimateb" localSheetId="10" hidden="1">{#N/A,#N/A,TRUE,"Cover";#N/A,#N/A,TRUE,"Conts";#N/A,#N/A,TRUE,"VOS";#N/A,#N/A,TRUE,"Warrington";#N/A,#N/A,TRUE,"Widnes"}</definedName>
    <definedName name="estimateb" localSheetId="11" hidden="1">{#N/A,#N/A,TRUE,"Cover";#N/A,#N/A,TRUE,"Conts";#N/A,#N/A,TRUE,"VOS";#N/A,#N/A,TRUE,"Warrington";#N/A,#N/A,TRUE,"Widnes"}</definedName>
    <definedName name="estimateb" localSheetId="0" hidden="1">{#N/A,#N/A,TRUE,"Cover";#N/A,#N/A,TRUE,"Conts";#N/A,#N/A,TRUE,"VOS";#N/A,#N/A,TRUE,"Warrington";#N/A,#N/A,TRUE,"Widnes"}</definedName>
    <definedName name="estimateb" hidden="1">{#N/A,#N/A,TRUE,"Cover";#N/A,#N/A,TRUE,"Conts";#N/A,#N/A,TRUE,"VOS";#N/A,#N/A,TRUE,"Warrington";#N/A,#N/A,TRUE,"Widnes"}</definedName>
    <definedName name="Estimated_Decoms__kW">#REF!</definedName>
    <definedName name="Estimated_Decoms__Servers">#REF!</definedName>
    <definedName name="Estimated_Gross_Adds_and_Replacements__kW">#REF!</definedName>
    <definedName name="Estimated_Gross_Adds_and_Replacements__servers">#REF!</definedName>
    <definedName name="EstimateNumber">#REF!</definedName>
    <definedName name="Estm_desembolsos">#REF!</definedName>
    <definedName name="ESTRITIRAS" localSheetId="9"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ESTRITIRAS" localSheetId="10"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ESTRITIRAS" localSheetId="11"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ESTRITIRAS"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ESTRUTURAS" localSheetId="9"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ESTRUTURAS" localSheetId="10"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ESTRUTURAS" localSheetId="11"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ESTRUTURAS"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EstSel">#REF!</definedName>
    <definedName name="et">#REF!</definedName>
    <definedName name="etet" localSheetId="9" hidden="1">{#N/A,#N/A,FALSE,"Calc";#N/A,#N/A,FALSE,"Sensitivity";#N/A,#N/A,FALSE,"LT Earn.Dil.";#N/A,#N/A,FALSE,"Dil. AVP"}</definedName>
    <definedName name="etet" localSheetId="10" hidden="1">{#N/A,#N/A,FALSE,"Calc";#N/A,#N/A,FALSE,"Sensitivity";#N/A,#N/A,FALSE,"LT Earn.Dil.";#N/A,#N/A,FALSE,"Dil. AVP"}</definedName>
    <definedName name="etet" localSheetId="11" hidden="1">{#N/A,#N/A,FALSE,"Calc";#N/A,#N/A,FALSE,"Sensitivity";#N/A,#N/A,FALSE,"LT Earn.Dil.";#N/A,#N/A,FALSE,"Dil. AVP"}</definedName>
    <definedName name="etet" hidden="1">{#N/A,#N/A,FALSE,"Calc";#N/A,#N/A,FALSE,"Sensitivity";#N/A,#N/A,FALSE,"LT Earn.Dil.";#N/A,#N/A,FALSE,"Dil. AVP"}</definedName>
    <definedName name="Etiquetas_exterior">#REF!</definedName>
    <definedName name="Etiquetas_interior">#REF!</definedName>
    <definedName name="eu.070"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070"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070"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070"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070"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070"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07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071"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071"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07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07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07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07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07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072"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072"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072"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072"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072"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072"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072"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q1a">#REF!</definedName>
    <definedName name="EUQ1a1">#REF!</definedName>
    <definedName name="EUQ1a2">#REF!</definedName>
    <definedName name="EUQ1a3">#REF!</definedName>
    <definedName name="EUQ1a4">#REF!</definedName>
    <definedName name="EUQ1a5">#REF!</definedName>
    <definedName name="EUQ1a6">#REF!</definedName>
    <definedName name="EUQ1a7">#REF!</definedName>
    <definedName name="euq1b">#REF!</definedName>
    <definedName name="EUQ1b1">#REF!</definedName>
    <definedName name="euq1c">#REF!</definedName>
    <definedName name="EUQ1c1">#REF!</definedName>
    <definedName name="euq1d">#REF!</definedName>
    <definedName name="EUQ1d1">#REF!</definedName>
    <definedName name="euq2a">#REF!</definedName>
    <definedName name="EUQ2a1">#REF!</definedName>
    <definedName name="EUQ2a2">#REF!</definedName>
    <definedName name="EUQ2a3">#REF!</definedName>
    <definedName name="EUQ2a4">#REF!</definedName>
    <definedName name="EUQ2a5">#REF!</definedName>
    <definedName name="EUQ2a6">#REF!</definedName>
    <definedName name="EUQ2a7">#REF!</definedName>
    <definedName name="euq2b">#REF!</definedName>
    <definedName name="EUQ2B1">#REF!</definedName>
    <definedName name="EUQ2B2">#REF!</definedName>
    <definedName name="EUQ2B3">#REF!</definedName>
    <definedName name="EUQ2B4">#REF!</definedName>
    <definedName name="EUQ2B5">#REF!</definedName>
    <definedName name="EUQ2B6">#REF!</definedName>
    <definedName name="EUQ2B7">#REF!</definedName>
    <definedName name="euq2c">#REF!</definedName>
    <definedName name="EUQ2C1">#REF!</definedName>
    <definedName name="EUQ2C2">#REF!</definedName>
    <definedName name="EUQ2C3">#REF!</definedName>
    <definedName name="EUQ2C4">#REF!</definedName>
    <definedName name="EUQ2C5">#REF!</definedName>
    <definedName name="EUQ2C6">#REF!</definedName>
    <definedName name="EUQ2C7">#REF!</definedName>
    <definedName name="euq2d">#REF!</definedName>
    <definedName name="EUQ2D1">#REF!</definedName>
    <definedName name="EUQ2D2">#REF!</definedName>
    <definedName name="EUQ2D3">#REF!</definedName>
    <definedName name="EUQ2D4">#REF!</definedName>
    <definedName name="EUQ2D5">#REF!</definedName>
    <definedName name="EUQ2D6">#REF!</definedName>
    <definedName name="EUQ2D7">#REF!</definedName>
    <definedName name="euq2e">#REF!</definedName>
    <definedName name="EUQ2E1">#REF!</definedName>
    <definedName name="EUQ2E2">#REF!</definedName>
    <definedName name="EUQ2E3">#REF!</definedName>
    <definedName name="EUQ2E4">#REF!</definedName>
    <definedName name="EUQ2E5">#REF!</definedName>
    <definedName name="EUQ2E6">#REF!</definedName>
    <definedName name="EUQ2E7">#REF!</definedName>
    <definedName name="euq2f">#REF!</definedName>
    <definedName name="EUQ2F1">#REF!</definedName>
    <definedName name="EUQ2F2">#REF!</definedName>
    <definedName name="EUQ2F3">#REF!</definedName>
    <definedName name="EUQ2F4">#REF!</definedName>
    <definedName name="EUQ2F5">#REF!</definedName>
    <definedName name="EUQ2F6">#REF!</definedName>
    <definedName name="EUQ2F7">#REF!</definedName>
    <definedName name="euq2g">#REF!</definedName>
    <definedName name="EUQ2G1">#REF!</definedName>
    <definedName name="EUQ2G2">#REF!</definedName>
    <definedName name="EUQ2G3">#REF!</definedName>
    <definedName name="EUQ2G4">#REF!</definedName>
    <definedName name="EUQ2G5">#REF!</definedName>
    <definedName name="EUQ2G6">#REF!</definedName>
    <definedName name="EUQ2G7">#REF!</definedName>
    <definedName name="euq2h">#REF!</definedName>
    <definedName name="EUQ2H1">#REF!</definedName>
    <definedName name="EUQ2H2">#REF!</definedName>
    <definedName name="EUQ2H3">#REF!</definedName>
    <definedName name="EUQ2H4">#REF!</definedName>
    <definedName name="EUQ2H5">#REF!</definedName>
    <definedName name="EUQ2H6">#REF!</definedName>
    <definedName name="EUQ2H7">#REF!</definedName>
    <definedName name="euq3a">#REF!</definedName>
    <definedName name="EUQ3A1">#REF!</definedName>
    <definedName name="EUQ3A2">#REF!</definedName>
    <definedName name="EUQ3A3">#REF!</definedName>
    <definedName name="EUQ3A4">#REF!</definedName>
    <definedName name="EUQ3A5">#REF!</definedName>
    <definedName name="EUQ3A6">#REF!</definedName>
    <definedName name="EUQ3A7">#REF!</definedName>
    <definedName name="euq3b">#REF!</definedName>
    <definedName name="EUQ3B1">#REF!</definedName>
    <definedName name="EUQ3B2">#REF!</definedName>
    <definedName name="EUQ3B3">#REF!</definedName>
    <definedName name="EUQ3B4">#REF!</definedName>
    <definedName name="EUQ3B5">#REF!</definedName>
    <definedName name="EUQ3B6">#REF!</definedName>
    <definedName name="EUQ3B7">#REF!</definedName>
    <definedName name="euq3c">#REF!</definedName>
    <definedName name="EUQ3C1">#REF!</definedName>
    <definedName name="EUQ3C2">#REF!</definedName>
    <definedName name="EUQ3C3">#REF!</definedName>
    <definedName name="EUQ3C4">#REF!</definedName>
    <definedName name="EUQ3C5">#REF!</definedName>
    <definedName name="EUQ3C6">#REF!</definedName>
    <definedName name="EUQ3C7">#REF!</definedName>
    <definedName name="euq4a">#REF!</definedName>
    <definedName name="Eur">#REF!</definedName>
    <definedName name="EUR_to_MZN">#REF!</definedName>
    <definedName name="Euro_Activo">#REF!</definedName>
    <definedName name="Euro_DR">#REF!</definedName>
    <definedName name="Euro_ingles_Activo">#REF!</definedName>
    <definedName name="Euro_Ingles_DR">#REF!</definedName>
    <definedName name="Euro_Ingles_Passivo">#REF!</definedName>
    <definedName name="Euro_Passivo">#REF!</definedName>
    <definedName name="eurodollar">#REF!</definedName>
    <definedName name="europound">#REF!</definedName>
    <definedName name="ev.Calculation" hidden="1">-4135</definedName>
    <definedName name="ev.Initialized" hidden="1">FALSE</definedName>
    <definedName name="EV__CVPARAMS__" hidden="1">"Trend!$B$17:$C$38;"</definedName>
    <definedName name="EV__EVCOM_OPTIONS__" hidden="1">8</definedName>
    <definedName name="EV__EXPOPTIONS__" hidden="1">0</definedName>
    <definedName name="EV__LASTREFTIME__" hidden="1">38687.6313425926</definedName>
    <definedName name="EV__LOCKEDCVW__FINANCE" hidden="1">"CM,FORECAST,Japan,INPUT,TotFunction,MSPS,All_LOB,PLANRATE,2005.AUG,PERIODIC,"</definedName>
    <definedName name="EV__LOCKEDCVW__FINANCE2" hidden="1">"CM,ACTUAL,USTot,TotalAdj,TotFunction,MSPS,All_LOB,USD,2005.AUG,PERIODIC,"</definedName>
    <definedName name="EV__LOCKEDCVW__FINANCE2_DETAIL" hidden="1">"CM,ACTUAL,Worldwide,TotalAdj,MSPS,All_LOB,2004.TOTAL,PERIODIC,"</definedName>
    <definedName name="EV__LOCKEDCVW__FY07_PLAN" hidden="1">"CM,ACTUAL,WORLDWIDE,TotalAdj,TotFunction,MSPS,All_LOB,USD,2004.TOTAL,PERIODIC,"</definedName>
    <definedName name="EV__LOCKEDCVW__KPIS" hidden="1">"ACTUAL,WORLDWIDE,usd,All_LOB,RevSumm,SubclassAll,NO_YEAR,PERIODIC,"</definedName>
    <definedName name="EV__LOCKEDCVW__RATE" hidden="1">"ACTUAL,USD,Avg,RateInput,2004.TOTAL,PERIODIC,"</definedName>
    <definedName name="EV__LOCKSTATUS__" hidden="1">1</definedName>
    <definedName name="EV__MAXEXPCOLS__" hidden="1">100</definedName>
    <definedName name="EV__MAXEXPROWS__" hidden="1">20000</definedName>
    <definedName name="EV__MEMORYCVW__" hidden="1">0</definedName>
    <definedName name="EV__WBEVMODE__" hidden="1">1</definedName>
    <definedName name="EV__WBREFOPTIONS__" hidden="1">134217759</definedName>
    <definedName name="EV__WBVERSION__" hidden="1">0</definedName>
    <definedName name="EV__WSINFO__" hidden="1">"osoft"</definedName>
    <definedName name="EVAL">#REF!</definedName>
    <definedName name="EvaluatedCost">#REF!</definedName>
    <definedName name="evap_towers">#REF!</definedName>
    <definedName name="evapco">#REF!</definedName>
    <definedName name="EVAPCO_TOWERS">#REF!</definedName>
    <definedName name="EWALLS">#REF!</definedName>
    <definedName name="ewq" hidden="1">#REF!</definedName>
    <definedName name="EWREWE"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WREWE"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WREWE"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WREWE"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WREWE"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WREWE"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WREWE"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wsör" localSheetId="9" hidden="1">{"standalone1",#N/A,FALSE,"DCFBase";"standalone2",#N/A,FALSE,"DCFBase"}</definedName>
    <definedName name="ewsör" localSheetId="10" hidden="1">{"standalone1",#N/A,FALSE,"DCFBase";"standalone2",#N/A,FALSE,"DCFBase"}</definedName>
    <definedName name="ewsör" localSheetId="11" hidden="1">{"standalone1",#N/A,FALSE,"DCFBase";"standalone2",#N/A,FALSE,"DCFBase"}</definedName>
    <definedName name="ewsör" hidden="1">{"standalone1",#N/A,FALSE,"DCFBase";"standalone2",#N/A,FALSE,"DCFBase"}</definedName>
    <definedName name="ewwewe" hidden="1">#REF!</definedName>
    <definedName name="EX">#REF!</definedName>
    <definedName name="Ex_MAT">#REF!</definedName>
    <definedName name="Ex_MO">#REF!</definedName>
    <definedName name="ExactAddinReports" hidden="1">1</definedName>
    <definedName name="EXC">#REF!</definedName>
    <definedName name="EXCAV">#REF!</definedName>
    <definedName name="Excav_Hard">'[16]Unit Price'!$B$16</definedName>
    <definedName name="Excav_Soft">'[16]Unit Price'!$B$15</definedName>
    <definedName name="Excav_Soil">'[16]Unit Price'!$B$14</definedName>
    <definedName name="Excavation">#REF!</definedName>
    <definedName name="Excel_BuiltIn__FilterDatabase_1">#REF!</definedName>
    <definedName name="Excel_BuiltIn_Print_Titles_20">#REF!</definedName>
    <definedName name="EXCHANGE">#REF!</definedName>
    <definedName name="EXCIR">#REF!</definedName>
    <definedName name="eXCLUSIONS" localSheetId="8" hidden="1">{#N/A,#N/A,TRUE,"Cover";#N/A,#N/A,TRUE,"Conts";#N/A,#N/A,TRUE,"VOS";#N/A,#N/A,TRUE,"Warrington";#N/A,#N/A,TRUE,"Widnes"}</definedName>
    <definedName name="eXCLUSIONS" localSheetId="3" hidden="1">{#N/A,#N/A,TRUE,"Cover";#N/A,#N/A,TRUE,"Conts";#N/A,#N/A,TRUE,"VOS";#N/A,#N/A,TRUE,"Warrington";#N/A,#N/A,TRUE,"Widnes"}</definedName>
    <definedName name="eXCLUSIONS" localSheetId="9" hidden="1">{#N/A,#N/A,TRUE,"Cover";#N/A,#N/A,TRUE,"Conts";#N/A,#N/A,TRUE,"VOS";#N/A,#N/A,TRUE,"Warrington";#N/A,#N/A,TRUE,"Widnes"}</definedName>
    <definedName name="eXCLUSIONS" localSheetId="10" hidden="1">{#N/A,#N/A,TRUE,"Cover";#N/A,#N/A,TRUE,"Conts";#N/A,#N/A,TRUE,"VOS";#N/A,#N/A,TRUE,"Warrington";#N/A,#N/A,TRUE,"Widnes"}</definedName>
    <definedName name="eXCLUSIONS" localSheetId="11" hidden="1">{#N/A,#N/A,TRUE,"Cover";#N/A,#N/A,TRUE,"Conts";#N/A,#N/A,TRUE,"VOS";#N/A,#N/A,TRUE,"Warrington";#N/A,#N/A,TRUE,"Widnes"}</definedName>
    <definedName name="eXCLUSIONS" localSheetId="0" hidden="1">{#N/A,#N/A,TRUE,"Cover";#N/A,#N/A,TRUE,"Conts";#N/A,#N/A,TRUE,"VOS";#N/A,#N/A,TRUE,"Warrington";#N/A,#N/A,TRUE,"Widnes"}</definedName>
    <definedName name="eXCLUSIONS" hidden="1">{#N/A,#N/A,TRUE,"Cover";#N/A,#N/A,TRUE,"Conts";#N/A,#N/A,TRUE,"VOS";#N/A,#N/A,TRUE,"Warrington";#N/A,#N/A,TRUE,"Widnes"}</definedName>
    <definedName name="exec">#REF!</definedName>
    <definedName name="Existing_Room" localSheetId="3">#REF!</definedName>
    <definedName name="Existing_Room" localSheetId="0">#REF!</definedName>
    <definedName name="Existing_Room">#REF!</definedName>
    <definedName name="Expansion_Name">#REF!</definedName>
    <definedName name="Expansion_Table">#REF!</definedName>
    <definedName name="Expansion_Table_Headers">#REF!</definedName>
    <definedName name="Expansion_Tank">#REF!</definedName>
    <definedName name="EXPEDITING">#REF!</definedName>
    <definedName name="Expediture" localSheetId="3">#REF!</definedName>
    <definedName name="Expediture" localSheetId="0">#REF!</definedName>
    <definedName name="Expediture">#REF!</definedName>
    <definedName name="EXPEND">#REF!</definedName>
    <definedName name="Expended">#REF!</definedName>
    <definedName name="Exponent_Eqip_Mat">#REF!</definedName>
    <definedName name="exportb">#REF!</definedName>
    <definedName name="EXSERV">#REF!</definedName>
    <definedName name="EXT">#REF!</definedName>
    <definedName name="Ext_Curtain_wall">'[16]Unit Price'!$B$34</definedName>
    <definedName name="Ext_Door_Glass">'[16]Unit Price'!$B$37</definedName>
    <definedName name="Ext_Insulated_Panel_100mm">'[16]Unit Price'!$B$30</definedName>
    <definedName name="Ext_Met_door_FR">'[16]Unit Price'!$B$36</definedName>
    <definedName name="Ext_Met_door_NFR">'[16]Unit Price'!$B$35</definedName>
    <definedName name="Ext_Metal_Mesh_Door">'[16]Unit Price'!$B$39</definedName>
    <definedName name="Ext_Roll_Shutter_Door">'[16]Unit Price'!$B$38</definedName>
    <definedName name="Ext_vent_grid">'[16]Unit Price'!$B$40</definedName>
    <definedName name="Ext_Wall_Metal_Mesh">'[16]Unit Price'!$B$29</definedName>
    <definedName name="Extdrain" localSheetId="8">#REF!</definedName>
    <definedName name="Extdrain" localSheetId="3">#REF!</definedName>
    <definedName name="Extdrain" localSheetId="9">#REF!</definedName>
    <definedName name="Extdrain" localSheetId="10">#REF!</definedName>
    <definedName name="Extdrain" localSheetId="11">#REF!</definedName>
    <definedName name="Extdrain" localSheetId="0">#REF!</definedName>
    <definedName name="Extdrain">'[17]8'!$G$233</definedName>
    <definedName name="External" localSheetId="8">#REF!</definedName>
    <definedName name="External" localSheetId="3">#REF!</definedName>
    <definedName name="External" localSheetId="9">#REF!</definedName>
    <definedName name="External" localSheetId="10">#REF!</definedName>
    <definedName name="External" localSheetId="11">#REF!</definedName>
    <definedName name="External" localSheetId="0">#REF!</definedName>
    <definedName name="External">'[23]Data List'!$H$15:$H$48</definedName>
    <definedName name="EXTERNAL__SERVICES">#REF!</definedName>
    <definedName name="EXTERNAL__WALLS">#REF!</definedName>
    <definedName name="Extintor_CO2">#REF!</definedName>
    <definedName name="Extintor_Pó">#REF!</definedName>
    <definedName name="extplant">#REF!</definedName>
    <definedName name="Extra_Pay" localSheetId="3">#REF!</definedName>
    <definedName name="Extra_Pay" localSheetId="0">#REF!</definedName>
    <definedName name="Extra_Pay">#REF!</definedName>
    <definedName name="_xlnm.Extract">#REF!</definedName>
    <definedName name="Extract_2">#REF!</definedName>
    <definedName name="Extract_MI">#REF!</definedName>
    <definedName name="Extserv" localSheetId="8">#REF!</definedName>
    <definedName name="Extserv" localSheetId="3">#REF!</definedName>
    <definedName name="Extserv" localSheetId="9">#REF!</definedName>
    <definedName name="Extserv" localSheetId="10">#REF!</definedName>
    <definedName name="Extserv" localSheetId="11">#REF!</definedName>
    <definedName name="Extserv" localSheetId="0">#REF!</definedName>
    <definedName name="Extserv">'[17]8'!$G$272</definedName>
    <definedName name="ExtWalls" localSheetId="8">#REF!</definedName>
    <definedName name="ExtWalls" localSheetId="3">#REF!</definedName>
    <definedName name="ExtWalls" localSheetId="9">#REF!</definedName>
    <definedName name="ExtWalls" localSheetId="10">#REF!</definedName>
    <definedName name="ExtWalls" localSheetId="11">#REF!</definedName>
    <definedName name="ExtWalls" localSheetId="0">#REF!</definedName>
    <definedName name="ExtWalls">'[17]2'!$G$350</definedName>
    <definedName name="EXTWORK" localSheetId="3">#REF!</definedName>
    <definedName name="EXTWORK" localSheetId="0">#REF!</definedName>
    <definedName name="EXTWORK">#REF!</definedName>
    <definedName name="EXWORKS">#REF!</definedName>
    <definedName name="eyr" localSheetId="9" hidden="1">{"hiden",#N/A,FALSE,"14";"hidden",#N/A,FALSE,"16";"hidden",#N/A,FALSE,"18";"hidden",#N/A,FALSE,"20"}</definedName>
    <definedName name="eyr" localSheetId="10" hidden="1">{"hiden",#N/A,FALSE,"14";"hidden",#N/A,FALSE,"16";"hidden",#N/A,FALSE,"18";"hidden",#N/A,FALSE,"20"}</definedName>
    <definedName name="eyr" localSheetId="11" hidden="1">{"hiden",#N/A,FALSE,"14";"hidden",#N/A,FALSE,"16";"hidden",#N/A,FALSE,"18";"hidden",#N/A,FALSE,"20"}</definedName>
    <definedName name="eyr" hidden="1">{"hiden",#N/A,FALSE,"14";"hidden",#N/A,FALSE,"16";"hidden",#N/A,FALSE,"18";"hidden",#N/A,FALSE,"20"}</definedName>
    <definedName name="ez">#REF!</definedName>
    <definedName name="f" localSheetId="8" hidden="1">{#N/A,#N/A,TRUE,"Cover";#N/A,#N/A,TRUE,"Conts";#N/A,#N/A,TRUE,"VOS";#N/A,#N/A,TRUE,"Warrington";#N/A,#N/A,TRUE,"Widnes"}</definedName>
    <definedName name="f" localSheetId="3" hidden="1">{#N/A,#N/A,TRUE,"Cover";#N/A,#N/A,TRUE,"Conts";#N/A,#N/A,TRUE,"VOS";#N/A,#N/A,TRUE,"Warrington";#N/A,#N/A,TRUE,"Widnes"}</definedName>
    <definedName name="f" localSheetId="9" hidden="1">{#N/A,#N/A,TRUE,"Cover";#N/A,#N/A,TRUE,"Conts";#N/A,#N/A,TRUE,"VOS";#N/A,#N/A,TRUE,"Warrington";#N/A,#N/A,TRUE,"Widnes"}</definedName>
    <definedName name="f" localSheetId="10" hidden="1">{#N/A,#N/A,TRUE,"Cover";#N/A,#N/A,TRUE,"Conts";#N/A,#N/A,TRUE,"VOS";#N/A,#N/A,TRUE,"Warrington";#N/A,#N/A,TRUE,"Widnes"}</definedName>
    <definedName name="f" localSheetId="11" hidden="1">{#N/A,#N/A,TRUE,"Cover";#N/A,#N/A,TRUE,"Conts";#N/A,#N/A,TRUE,"VOS";#N/A,#N/A,TRUE,"Warrington";#N/A,#N/A,TRUE,"Widnes"}</definedName>
    <definedName name="f" localSheetId="0" hidden="1">{#N/A,#N/A,TRUE,"Cover";#N/A,#N/A,TRUE,"Conts";#N/A,#N/A,TRUE,"VOS";#N/A,#N/A,TRUE,"Warrington";#N/A,#N/A,TRUE,"Widnes"}</definedName>
    <definedName name="f" hidden="1">{#N/A,#N/A,TRUE,"Cover";#N/A,#N/A,TRUE,"Conts";#N/A,#N/A,TRUE,"VOS";#N/A,#N/A,TRUE,"Warrington";#N/A,#N/A,TRUE,"Widnes"}</definedName>
    <definedName name="f\ef" localSheetId="9" hidden="1">{"werbung",#N/A,FALSE,"GuV9900-0399";"betrieb",#N/A,FALSE,"GuV9900-0399";"personal",#N/A,FALSE,"GuV9900-0399";"tvg",#N/A,FALSE,"GuV9900-0399";"verwaltung",#N/A,FALSE,"GuV9900-0399"}</definedName>
    <definedName name="f\ef" localSheetId="10" hidden="1">{"werbung",#N/A,FALSE,"GuV9900-0399";"betrieb",#N/A,FALSE,"GuV9900-0399";"personal",#N/A,FALSE,"GuV9900-0399";"tvg",#N/A,FALSE,"GuV9900-0399";"verwaltung",#N/A,FALSE,"GuV9900-0399"}</definedName>
    <definedName name="f\ef" localSheetId="11" hidden="1">{"werbung",#N/A,FALSE,"GuV9900-0399";"betrieb",#N/A,FALSE,"GuV9900-0399";"personal",#N/A,FALSE,"GuV9900-0399";"tvg",#N/A,FALSE,"GuV9900-0399";"verwaltung",#N/A,FALSE,"GuV9900-0399"}</definedName>
    <definedName name="f\ef" hidden="1">{"werbung",#N/A,FALSE,"GuV9900-0399";"betrieb",#N/A,FALSE,"GuV9900-0399";"personal",#N/A,FALSE,"GuV9900-0399";"tvg",#N/A,FALSE,"GuV9900-0399";"verwaltung",#N/A,FALSE,"GuV9900-0399"}</definedName>
    <definedName name="F_EV" localSheetId="5">#REF!</definedName>
    <definedName name="F_EV" localSheetId="1">#REF!</definedName>
    <definedName name="F_EV" localSheetId="0">#REF!</definedName>
    <definedName name="F_EV">#REF!</definedName>
    <definedName name="F_FL" localSheetId="5">#REF!</definedName>
    <definedName name="F_FL" localSheetId="1">#REF!</definedName>
    <definedName name="F_FL" localSheetId="0">#REF!</definedName>
    <definedName name="F_FL">#REF!</definedName>
    <definedName name="F_PB" localSheetId="5">#REF!</definedName>
    <definedName name="F_PB" localSheetId="1">#REF!</definedName>
    <definedName name="F_PB" localSheetId="0">#REF!</definedName>
    <definedName name="F_PB">#REF!</definedName>
    <definedName name="F_RB" localSheetId="5">#REF!</definedName>
    <definedName name="F_RB" localSheetId="1">#REF!</definedName>
    <definedName name="F_RB" localSheetId="0">#REF!</definedName>
    <definedName name="F_RB">#REF!</definedName>
    <definedName name="f_WLP" localSheetId="5">#REF!</definedName>
    <definedName name="f_WLP" localSheetId="1">#REF!</definedName>
    <definedName name="f_WLP" localSheetId="0">#REF!</definedName>
    <definedName name="f_WLP">#REF!</definedName>
    <definedName name="FAC">#REF!</definedName>
    <definedName name="Facility.Name">#REF!</definedName>
    <definedName name="Facility_Description">#REF!</definedName>
    <definedName name="Facility_Migration_Table">#REF!</definedName>
    <definedName name="Facility_Migration_Table_Headers">#REF!</definedName>
    <definedName name="FacMan">OFFSET(#REF!,0,0,COUNTA(#REF!),1)</definedName>
    <definedName name="FacRet" localSheetId="8">#REF!</definedName>
    <definedName name="FacRet" localSheetId="3">#REF!</definedName>
    <definedName name="FacRet" localSheetId="9">#REF!</definedName>
    <definedName name="FacRet" localSheetId="10">#REF!</definedName>
    <definedName name="FacRet" localSheetId="11">#REF!</definedName>
    <definedName name="FacRet" localSheetId="0">#REF!</definedName>
    <definedName name="FacRet">'[17]7'!#REF!</definedName>
    <definedName name="factor_const_midpoint">#REF!</definedName>
    <definedName name="factor_design_midpoint">#REF!</definedName>
    <definedName name="factor_end_const">#REF!</definedName>
    <definedName name="factor_preplan">#REF!</definedName>
    <definedName name="factor_project_midpoint">#REF!</definedName>
    <definedName name="factor_start_const">#REF!</definedName>
    <definedName name="factor_start_design">#REF!</definedName>
    <definedName name="factot" localSheetId="3">#REF!</definedName>
    <definedName name="factot" localSheetId="0">#REF!</definedName>
    <definedName name="factot">#REF!</definedName>
    <definedName name="fadsfasdfasf" localSheetId="9"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fadsfasdfasf" localSheetId="10"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fadsfasdfasf" localSheetId="1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fadsfasdfasf"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FailClass">OFFSET(#REF!,0,0,COUNTA(#REF!),1)</definedName>
    <definedName name="Faktor_EGA">#REF!</definedName>
    <definedName name="FAMILIAN_NW">#REF!</definedName>
    <definedName name="fan_coil">#REF!</definedName>
    <definedName name="fan_coils">#REF!</definedName>
    <definedName name="Fan_Powered_Boxes">#REF!</definedName>
    <definedName name="fancoil">#REF!</definedName>
    <definedName name="fancoils">#REF!</definedName>
    <definedName name="fans">#REF!</definedName>
    <definedName name="FARR">#REF!</definedName>
    <definedName name="fas">#REF!</definedName>
    <definedName name="fasdsdadsfdsa" localSheetId="9" hidden="1">{"whole",#N/A,FALSE,"CS FIN Sum For Rox";"whole",#N/A,FALSE,"Gen_Dist_Act_Bud";"whole",#N/A,FALSE,"Gen_Dist_T3months";"whole",#N/A,FALSE,"GD_PerP";"whole",#N/A,FALSE,"CS_DIST_ActvsBud";"whole",#N/A,FALSE,"CS_DIST_SUM_trail3mo"}</definedName>
    <definedName name="fasdsdadsfdsa" localSheetId="10" hidden="1">{"whole",#N/A,FALSE,"CS FIN Sum For Rox";"whole",#N/A,FALSE,"Gen_Dist_Act_Bud";"whole",#N/A,FALSE,"Gen_Dist_T3months";"whole",#N/A,FALSE,"GD_PerP";"whole",#N/A,FALSE,"CS_DIST_ActvsBud";"whole",#N/A,FALSE,"CS_DIST_SUM_trail3mo"}</definedName>
    <definedName name="fasdsdadsfdsa" localSheetId="11" hidden="1">{"whole",#N/A,FALSE,"CS FIN Sum For Rox";"whole",#N/A,FALSE,"Gen_Dist_Act_Bud";"whole",#N/A,FALSE,"Gen_Dist_T3months";"whole",#N/A,FALSE,"GD_PerP";"whole",#N/A,FALSE,"CS_DIST_ActvsBud";"whole",#N/A,FALSE,"CS_DIST_SUM_trail3mo"}</definedName>
    <definedName name="fasdsdadsfdsa" hidden="1">{"whole",#N/A,FALSE,"CS FIN Sum For Rox";"whole",#N/A,FALSE,"Gen_Dist_Act_Bud";"whole",#N/A,FALSE,"Gen_Dist_T3months";"whole",#N/A,FALSE,"GD_PerP";"whole",#N/A,FALSE,"CS_DIST_ActvsBud";"whole",#N/A,FALSE,"CS_DIST_SUM_trail3mo"}</definedName>
    <definedName name="FASE">#REF!</definedName>
    <definedName name="fauhfahuidfiahusdfa" localSheetId="12">"Page "&amp;IF(ISNA(MATCH(ROW(),RowAfterpgbrk,1)),1,MATCH(ROW(),RowAfterpgbrk,1)+1)&amp;" of " &amp; TotPageCount + 0*NOW()</definedName>
    <definedName name="fauhfahuidfiahusdfa" localSheetId="9">"Page "&amp;IF(ISNA(MATCH(ROW(),RowAfterpgbrk,1)),1,MATCH(ROW(),RowAfterpgbrk,1)+1)&amp;" of " &amp; TotPageCount + 0*NOW()</definedName>
    <definedName name="fauhfahuidfiahusdfa" localSheetId="10">"Page "&amp;IF(ISNA(MATCH(ROW(),RowAfterpgbrk,1)),1,MATCH(ROW(),RowAfterpgbrk,1)+1)&amp;" of " &amp; TotPageCount + 0*NOW()</definedName>
    <definedName name="fauhfahuidfiahusdfa" localSheetId="7">"Page "&amp;IF(ISNA(MATCH(ROW(),RowAfterpgbrk,1)),1,MATCH(ROW(),RowAfterpgbrk,1)+1)&amp;" of " &amp; TotPageCount + 0*NOW()</definedName>
    <definedName name="fauhfahuidfiahusdfa" localSheetId="11">"Page "&amp;IF(ISNA(MATCH(ROW(),RowAfterpgbrk,1)),1,MATCH(ROW(),RowAfterpgbrk,1)+1)&amp;" of " &amp; TotPageCount + 0*NOW()</definedName>
    <definedName name="fauhfahuidfiahusdfa">"Page "&amp;IF(ISNA(MATCH(ROW(),RowAfterpgbrk,1)),1,MATCH(ROW(),RowAfterpgbrk,1)+1)&amp;" of " &amp; TotPageCount + 0*NOW()</definedName>
    <definedName name="fauhsdfahudaojid" localSheetId="12">Selection.locked=TRUE</definedName>
    <definedName name="fauhsdfahudaojid" localSheetId="9">Selection.locked=TRUE</definedName>
    <definedName name="fauhsdfahudaojid" localSheetId="10">Selection.locked=TRUE</definedName>
    <definedName name="fauhsdfahudaojid" localSheetId="7">Selection.locked=TRUE</definedName>
    <definedName name="fauhsdfahudaojid" localSheetId="11">Selection.locked=TRUE</definedName>
    <definedName name="fauhsdfahudaojid">Selection.locked=TRUE</definedName>
    <definedName name="FAX">"FACSIMILE:   0151 236 0346 "</definedName>
    <definedName name="FBAddedLabourPercentage" localSheetId="8">#REF!</definedName>
    <definedName name="FBAddedLabourPercentage" localSheetId="3">#REF!</definedName>
    <definedName name="FBAddedLabourPercentage" localSheetId="9">#REF!</definedName>
    <definedName name="FBAddedLabourPercentage" localSheetId="10">#REF!</definedName>
    <definedName name="FBAddedLabourPercentage" localSheetId="11">#REF!</definedName>
    <definedName name="FBAddedLabourPercentage" localSheetId="0">#REF!</definedName>
    <definedName name="FBAddedLabourPercentage">'[39]Door Priced Schedule'!#REF!</definedName>
    <definedName name="FBAIRev" localSheetId="8">#REF!</definedName>
    <definedName name="FBAIRev" localSheetId="3">#REF!</definedName>
    <definedName name="FBAIRev" localSheetId="9">#REF!</definedName>
    <definedName name="FBAIRev" localSheetId="10">#REF!</definedName>
    <definedName name="FBAIRev" localSheetId="11">#REF!</definedName>
    <definedName name="FBAIRev" localSheetId="0">#REF!</definedName>
    <definedName name="FBAIRev">[40]Lookup!$A$7</definedName>
    <definedName name="FBAMEMAIL" localSheetId="8">#REF!</definedName>
    <definedName name="FBAMEMAIL" localSheetId="3">#REF!</definedName>
    <definedName name="FBAMEMAIL" localSheetId="9">#REF!</definedName>
    <definedName name="FBAMEMAIL" localSheetId="10">#REF!</definedName>
    <definedName name="FBAMEMAIL" localSheetId="11">#REF!</definedName>
    <definedName name="FBAMEMAIL" localSheetId="0">#REF!</definedName>
    <definedName name="FBAMEMAIL">'[41]Pre- Start - Sales Hand Over'!$D$29</definedName>
    <definedName name="FBAMNAME" localSheetId="8">#REF!</definedName>
    <definedName name="FBAMNAME" localSheetId="3">#REF!</definedName>
    <definedName name="FBAMNAME" localSheetId="9">#REF!</definedName>
    <definedName name="FBAMNAME" localSheetId="10">#REF!</definedName>
    <definedName name="FBAMNAME" localSheetId="11">#REF!</definedName>
    <definedName name="FBAMNAME" localSheetId="0">#REF!</definedName>
    <definedName name="FBAMNAME">'[41]Pre- Start - Sales Hand Over'!$B$29</definedName>
    <definedName name="FBAMPHONE" localSheetId="8">#REF!</definedName>
    <definedName name="FBAMPHONE" localSheetId="3">#REF!</definedName>
    <definedName name="FBAMPHONE" localSheetId="9">#REF!</definedName>
    <definedName name="FBAMPHONE" localSheetId="10">#REF!</definedName>
    <definedName name="FBAMPHONE" localSheetId="11">#REF!</definedName>
    <definedName name="FBAMPHONE" localSheetId="0">#REF!</definedName>
    <definedName name="FBAMPHONE">'[41]Pre- Start - Sales Hand Over'!$C$29</definedName>
    <definedName name="FBBranch" localSheetId="8">#REF!</definedName>
    <definedName name="FBBranch" localSheetId="3">#REF!</definedName>
    <definedName name="FBBranch" localSheetId="9">#REF!</definedName>
    <definedName name="FBBranch" localSheetId="10">#REF!</definedName>
    <definedName name="FBBranch" localSheetId="11">#REF!</definedName>
    <definedName name="FBBranch" localSheetId="0">#REF!</definedName>
    <definedName name="FBBranch">'[41]Pre- Start - Sales Hand Over'!$B$27</definedName>
    <definedName name="FBBuyerName" localSheetId="8">#REF!</definedName>
    <definedName name="FBBuyerName" localSheetId="3">#REF!</definedName>
    <definedName name="FBBuyerName" localSheetId="9">#REF!</definedName>
    <definedName name="FBBuyerName" localSheetId="10">#REF!</definedName>
    <definedName name="FBBuyerName" localSheetId="11">#REF!</definedName>
    <definedName name="FBBuyerName" localSheetId="0">#REF!</definedName>
    <definedName name="FBBuyerName">'[41]Pre- Start - Sales Hand Over'!$B$37</definedName>
    <definedName name="FBCA" localSheetId="3">#REF!</definedName>
    <definedName name="FBCA" localSheetId="0">#REF!</definedName>
    <definedName name="FBCA">#REF!</definedName>
    <definedName name="FBCAPercentage" localSheetId="8">#REF!</definedName>
    <definedName name="FBCAPercentage" localSheetId="3">#REF!</definedName>
    <definedName name="FBCAPercentage" localSheetId="9">#REF!</definedName>
    <definedName name="FBCAPercentage" localSheetId="10">#REF!</definedName>
    <definedName name="FBCAPercentage" localSheetId="11">#REF!</definedName>
    <definedName name="FBCAPercentage" localSheetId="0">#REF!</definedName>
    <definedName name="FBCAPercentage">'[39]Door Priced Schedule'!#REF!</definedName>
    <definedName name="FBCCSAVEAS" localSheetId="8">#REF!</definedName>
    <definedName name="FBCCSAVEAS" localSheetId="3">#REF!</definedName>
    <definedName name="FBCCSAVEAS" localSheetId="9">#REF!</definedName>
    <definedName name="FBCCSAVEAS" localSheetId="10">#REF!</definedName>
    <definedName name="FBCCSAVEAS" localSheetId="11">#REF!</definedName>
    <definedName name="FBCCSAVEAS" localSheetId="0">#REF!</definedName>
    <definedName name="FBCCSAVEAS">'[42]Pre- Start - Sales Hand Over'!$B$13</definedName>
    <definedName name="FBCity" localSheetId="3">#REF!</definedName>
    <definedName name="FBCity" localSheetId="0">#REF!</definedName>
    <definedName name="FBCity">#REF!</definedName>
    <definedName name="FBComplexity" localSheetId="8">#REF!</definedName>
    <definedName name="FBComplexity" localSheetId="3">#REF!</definedName>
    <definedName name="FBComplexity" localSheetId="9">#REF!</definedName>
    <definedName name="FBComplexity" localSheetId="10">#REF!</definedName>
    <definedName name="FBComplexity" localSheetId="11">#REF!</definedName>
    <definedName name="FBComplexity" localSheetId="0">#REF!</definedName>
    <definedName name="FBComplexity">'[39]Door Priced Schedule'!#REF!</definedName>
    <definedName name="FBCustomerAddr1" localSheetId="8">#REF!</definedName>
    <definedName name="FBCustomerAddr1" localSheetId="3">#REF!</definedName>
    <definedName name="FBCustomerAddr1" localSheetId="9">#REF!</definedName>
    <definedName name="FBCustomerAddr1" localSheetId="10">#REF!</definedName>
    <definedName name="FBCustomerAddr1" localSheetId="11">#REF!</definedName>
    <definedName name="FBCustomerAddr1" localSheetId="0">#REF!</definedName>
    <definedName name="FBCustomerAddr1">'[41]Pre- Start - Sales Hand Over'!$B$21</definedName>
    <definedName name="FBCustomerCity" localSheetId="8">#REF!</definedName>
    <definedName name="FBCustomerCity" localSheetId="3">#REF!</definedName>
    <definedName name="FBCustomerCity" localSheetId="9">#REF!</definedName>
    <definedName name="FBCustomerCity" localSheetId="10">#REF!</definedName>
    <definedName name="FBCustomerCity" localSheetId="11">#REF!</definedName>
    <definedName name="FBCustomerCity" localSheetId="0">#REF!</definedName>
    <definedName name="FBCustomerCity">'[41]Pre- Start - Sales Hand Over'!$B$22</definedName>
    <definedName name="FBCustomerCounty" localSheetId="8">#REF!</definedName>
    <definedName name="FBCustomerCounty" localSheetId="3">#REF!</definedName>
    <definedName name="FBCustomerCounty" localSheetId="9">#REF!</definedName>
    <definedName name="FBCustomerCounty" localSheetId="10">#REF!</definedName>
    <definedName name="FBCustomerCounty" localSheetId="11">#REF!</definedName>
    <definedName name="FBCustomerCounty" localSheetId="0">#REF!</definedName>
    <definedName name="FBCustomerCounty">'[41]Pre- Start - Sales Hand Over'!$B$23</definedName>
    <definedName name="FBCustomerName" localSheetId="8">#REF!</definedName>
    <definedName name="FBCustomerName" localSheetId="3">#REF!</definedName>
    <definedName name="FBCustomerName" localSheetId="9">#REF!</definedName>
    <definedName name="FBCustomerName" localSheetId="10">#REF!</definedName>
    <definedName name="FBCustomerName" localSheetId="11">#REF!</definedName>
    <definedName name="FBCustomerName" localSheetId="0">#REF!</definedName>
    <definedName name="FBCustomerName">'[41]Pre- Start - Sales Hand Over'!$B$20</definedName>
    <definedName name="FBCustomerPostcode" localSheetId="8">#REF!</definedName>
    <definedName name="FBCustomerPostcode" localSheetId="3">#REF!</definedName>
    <definedName name="FBCustomerPostcode" localSheetId="9">#REF!</definedName>
    <definedName name="FBCustomerPostcode" localSheetId="10">#REF!</definedName>
    <definedName name="FBCustomerPostcode" localSheetId="11">#REF!</definedName>
    <definedName name="FBCustomerPostcode" localSheetId="0">#REF!</definedName>
    <definedName name="FBCustomerPostcode">'[41]Pre- Start - Sales Hand Over'!$B$24</definedName>
    <definedName name="FBDelDrops" localSheetId="3">#REF!</definedName>
    <definedName name="FBDelDrops" localSheetId="0">#REF!</definedName>
    <definedName name="FBDelDrops">#REF!</definedName>
    <definedName name="FBDeliveryVehicle" localSheetId="0">#REF!</definedName>
    <definedName name="FBDeliveryVehicle">#REF!</definedName>
    <definedName name="FBDiscount" localSheetId="0">#REF!</definedName>
    <definedName name="FBDiscount">#REF!</definedName>
    <definedName name="FBDoorTotal" localSheetId="0">#REF!</definedName>
    <definedName name="FBDoorTotal">#REF!</definedName>
    <definedName name="FBEMargin" localSheetId="0">#REF!</definedName>
    <definedName name="FBEMargin">#REF!</definedName>
    <definedName name="FBESTEMAIL" localSheetId="8">#REF!</definedName>
    <definedName name="FBESTEMAIL" localSheetId="3">#REF!</definedName>
    <definedName name="FBESTEMAIL" localSheetId="9">#REF!</definedName>
    <definedName name="FBESTEMAIL" localSheetId="10">#REF!</definedName>
    <definedName name="FBESTEMAIL" localSheetId="11">#REF!</definedName>
    <definedName name="FBESTEMAIL" localSheetId="0">#REF!</definedName>
    <definedName name="FBESTEMAIL">'[41]Pre- Start - Sales Hand Over'!$D$30</definedName>
    <definedName name="FBEstimatorName" localSheetId="8">#REF!</definedName>
    <definedName name="FBEstimatorName" localSheetId="3">#REF!</definedName>
    <definedName name="FBEstimatorName" localSheetId="9">#REF!</definedName>
    <definedName name="FBEstimatorName" localSheetId="10">#REF!</definedName>
    <definedName name="FBEstimatorName" localSheetId="11">#REF!</definedName>
    <definedName name="FBEstimatorName" localSheetId="0">#REF!</definedName>
    <definedName name="FBEstimatorName">'[41]Pre- Start - Sales Hand Over'!$B$30</definedName>
    <definedName name="FBESTTEL" localSheetId="8">#REF!</definedName>
    <definedName name="FBESTTEL" localSheetId="3">#REF!</definedName>
    <definedName name="FBESTTEL" localSheetId="9">#REF!</definedName>
    <definedName name="FBESTTEL" localSheetId="10">#REF!</definedName>
    <definedName name="FBESTTEL" localSheetId="11">#REF!</definedName>
    <definedName name="FBESTTEL" localSheetId="0">#REF!</definedName>
    <definedName name="FBESTTEL">'[41]Pre- Start - Sales Hand Over'!$C$30</definedName>
    <definedName name="FBExchangeRate" localSheetId="3">#REF!</definedName>
    <definedName name="FBExchangeRate" localSheetId="0">#REF!</definedName>
    <definedName name="FBExchangeRate">#REF!</definedName>
    <definedName name="FBExpDel" localSheetId="8">#REF!</definedName>
    <definedName name="FBExpDel" localSheetId="3">#REF!</definedName>
    <definedName name="FBExpDel" localSheetId="9">#REF!</definedName>
    <definedName name="FBExpDel" localSheetId="10">#REF!</definedName>
    <definedName name="FBExpDel" localSheetId="11">#REF!</definedName>
    <definedName name="FBExpDel" localSheetId="0">#REF!</definedName>
    <definedName name="FBExpDel">'[41]Pre- Start - Sales Hand Over'!$C$104</definedName>
    <definedName name="FBExtraDrops" localSheetId="3">#REF!</definedName>
    <definedName name="FBExtraDrops" localSheetId="0">#REF!</definedName>
    <definedName name="FBExtraDrops">#REF!</definedName>
    <definedName name="FBFrameQty" localSheetId="0">#REF!</definedName>
    <definedName name="FBFrameQty">#REF!</definedName>
    <definedName name="FBIronmongery" localSheetId="8">#REF!</definedName>
    <definedName name="FBIronmongery" localSheetId="3">#REF!</definedName>
    <definedName name="FBIronmongery" localSheetId="9">#REF!</definedName>
    <definedName name="FBIronmongery" localSheetId="10">#REF!</definedName>
    <definedName name="FBIronmongery" localSheetId="11">#REF!</definedName>
    <definedName name="FBIronmongery" localSheetId="0">#REF!</definedName>
    <definedName name="FBIronmongery">[40]Summary!$A$20</definedName>
    <definedName name="FBIronmongeryRef" localSheetId="8">#REF!</definedName>
    <definedName name="FBIronmongeryRef" localSheetId="3">#REF!</definedName>
    <definedName name="FBIronmongeryRef" localSheetId="9">#REF!</definedName>
    <definedName name="FBIronmongeryRef" localSheetId="10">#REF!</definedName>
    <definedName name="FBIronmongeryRef" localSheetId="11">#REF!</definedName>
    <definedName name="FBIronmongeryRef" localSheetId="0">#REF!</definedName>
    <definedName name="FBIronmongeryRef">[40]Lookup!$A$8</definedName>
    <definedName name="FBIronTotal" localSheetId="3">#REF!</definedName>
    <definedName name="FBIronTotal" localSheetId="0">#REF!</definedName>
    <definedName name="FBIronTotal">#REF!</definedName>
    <definedName name="FBISSUEDATE" localSheetId="8">#REF!</definedName>
    <definedName name="FBISSUEDATE" localSheetId="3">#REF!</definedName>
    <definedName name="FBISSUEDATE" localSheetId="9">#REF!</definedName>
    <definedName name="FBISSUEDATE" localSheetId="10">#REF!</definedName>
    <definedName name="FBISSUEDATE" localSheetId="11">#REF!</definedName>
    <definedName name="FBISSUEDATE" localSheetId="0">#REF!</definedName>
    <definedName name="FBISSUEDATE">[40]Topsheet!$D$22</definedName>
    <definedName name="FBLeafQty" localSheetId="3">#REF!</definedName>
    <definedName name="FBLeafQty" localSheetId="0">#REF!</definedName>
    <definedName name="FBLeafQty">#REF!</definedName>
    <definedName name="FBMargin" localSheetId="0">#REF!</definedName>
    <definedName name="FBMargin">#REF!</definedName>
    <definedName name="FBMatPer" localSheetId="0">#REF!</definedName>
    <definedName name="FBMatPer">#REF!</definedName>
    <definedName name="FBMiscQty" localSheetId="0">#REF!</definedName>
    <definedName name="FBMiscQty">#REF!</definedName>
    <definedName name="FBNonDsetIron" localSheetId="8">#REF!</definedName>
    <definedName name="FBNonDsetIron" localSheetId="3">#REF!</definedName>
    <definedName name="FBNonDsetIron" localSheetId="9">#REF!</definedName>
    <definedName name="FBNonDsetIron" localSheetId="10">#REF!</definedName>
    <definedName name="FBNonDsetIron" localSheetId="11">#REF!</definedName>
    <definedName name="FBNonDsetIron" localSheetId="0">#REF!</definedName>
    <definedName name="FBNonDsetIron">[40]Summary!$A$21</definedName>
    <definedName name="FBPostCost" localSheetId="3">#REF!</definedName>
    <definedName name="FBPostCost" localSheetId="0">#REF!</definedName>
    <definedName name="FBPostCost">#REF!</definedName>
    <definedName name="FBPreCost" localSheetId="0">#REF!</definedName>
    <definedName name="FBPreCost">#REF!</definedName>
    <definedName name="FBProjectCity" localSheetId="8">#REF!</definedName>
    <definedName name="FBProjectCity" localSheetId="3">#REF!</definedName>
    <definedName name="FBProjectCity" localSheetId="9">#REF!</definedName>
    <definedName name="FBProjectCity" localSheetId="10">#REF!</definedName>
    <definedName name="FBProjectCity" localSheetId="11">#REF!</definedName>
    <definedName name="FBProjectCity" localSheetId="0">#REF!</definedName>
    <definedName name="FBProjectCity">'[41]Pre- Start - Sales Hand Over'!$C$112</definedName>
    <definedName name="FBProjectCounty" localSheetId="8">#REF!</definedName>
    <definedName name="FBProjectCounty" localSheetId="3">#REF!</definedName>
    <definedName name="FBProjectCounty" localSheetId="9">#REF!</definedName>
    <definedName name="FBProjectCounty" localSheetId="10">#REF!</definedName>
    <definedName name="FBProjectCounty" localSheetId="11">#REF!</definedName>
    <definedName name="FBProjectCounty" localSheetId="0">#REF!</definedName>
    <definedName name="FBProjectCounty">'[41]Pre- Start - Sales Hand Over'!$C$113</definedName>
    <definedName name="FBProjectName" localSheetId="8">#REF!</definedName>
    <definedName name="FBProjectName" localSheetId="3">#REF!</definedName>
    <definedName name="FBProjectName" localSheetId="9">#REF!</definedName>
    <definedName name="FBProjectName" localSheetId="10">#REF!</definedName>
    <definedName name="FBProjectName" localSheetId="11">#REF!</definedName>
    <definedName name="FBProjectName" localSheetId="0">#REF!</definedName>
    <definedName name="FBProjectName">'[41]Pre- Start - Sales Hand Over'!$B$15</definedName>
    <definedName name="FBProjectPostcode" localSheetId="8">#REF!</definedName>
    <definedName name="FBProjectPostcode" localSheetId="3">#REF!</definedName>
    <definedName name="FBProjectPostcode" localSheetId="9">#REF!</definedName>
    <definedName name="FBProjectPostcode" localSheetId="10">#REF!</definedName>
    <definedName name="FBProjectPostcode" localSheetId="11">#REF!</definedName>
    <definedName name="FBProjectPostcode" localSheetId="0">#REF!</definedName>
    <definedName name="FBProjectPostcode">'[41]Pre- Start - Sales Hand Over'!$C$114</definedName>
    <definedName name="FBProjectRef" localSheetId="8">#REF!</definedName>
    <definedName name="FBProjectRef" localSheetId="3">#REF!</definedName>
    <definedName name="FBProjectRef" localSheetId="9">#REF!</definedName>
    <definedName name="FBProjectRef" localSheetId="10">#REF!</definedName>
    <definedName name="FBProjectRef" localSheetId="11">#REF!</definedName>
    <definedName name="FBProjectRef" localSheetId="0">#REF!</definedName>
    <definedName name="FBProjectRef">'[41]Pre- Start - Sales Hand Over'!$B$6</definedName>
    <definedName name="FBRevnNo" localSheetId="8">#REF!</definedName>
    <definedName name="FBRevnNo" localSheetId="3">#REF!</definedName>
    <definedName name="FBRevnNo" localSheetId="9">#REF!</definedName>
    <definedName name="FBRevnNo" localSheetId="10">#REF!</definedName>
    <definedName name="FBRevnNo" localSheetId="11">#REF!</definedName>
    <definedName name="FBRevnNo" localSheetId="0">#REF!</definedName>
    <definedName name="FBRevnNo">'[41]Pre- Start - Sales Hand Over'!$B$7</definedName>
    <definedName name="FBScreenQty" localSheetId="3">#REF!</definedName>
    <definedName name="FBScreenQty" localSheetId="0">#REF!</definedName>
    <definedName name="FBScreenQty">#REF!</definedName>
    <definedName name="FBScreenTotal" localSheetId="0">#REF!</definedName>
    <definedName name="FBScreenTotal">#REF!</definedName>
    <definedName name="FBSMargin" localSheetId="0">#REF!</definedName>
    <definedName name="FBSMargin">#REF!</definedName>
    <definedName name="FBTotal" localSheetId="0">#REF!</definedName>
    <definedName name="FBTotal">#REF!</definedName>
    <definedName name="FBVersion" localSheetId="0">#REF!</definedName>
    <definedName name="FBVersion">#REF!</definedName>
    <definedName name="FCER">#REF!</definedName>
    <definedName name="fck">#REF!</definedName>
    <definedName name="fco">#REF!</definedName>
    <definedName name="FCode" hidden="1">#REF!</definedName>
    <definedName name="fcu">#REF!</definedName>
    <definedName name="fd">#REF!</definedName>
    <definedName name="FDbase" hidden="1">#N/A</definedName>
    <definedName name="FDC_0_0" hidden="1">"#"</definedName>
    <definedName name="FDC_0_1" hidden="1">"#"</definedName>
    <definedName name="FDC_0_10" hidden="1">"#"</definedName>
    <definedName name="FDC_0_11" hidden="1">"#"</definedName>
    <definedName name="FDC_0_12" hidden="1">"#"</definedName>
    <definedName name="FDC_0_13" hidden="1">"#"</definedName>
    <definedName name="FDC_0_14" hidden="1">"#"</definedName>
    <definedName name="FDC_0_2" hidden="1">"#"</definedName>
    <definedName name="FDC_0_3" hidden="1">"#"</definedName>
    <definedName name="FDC_0_4" hidden="1">"#"</definedName>
    <definedName name="FDC_0_5" hidden="1">"#"</definedName>
    <definedName name="FDC_0_6" hidden="1">"#"</definedName>
    <definedName name="FDC_0_7" hidden="1">"#"</definedName>
    <definedName name="FDC_0_8" hidden="1">"#"</definedName>
    <definedName name="FDC_0_9" hidden="1">"#"</definedName>
    <definedName name="FDC_1_0" hidden="1">"#"</definedName>
    <definedName name="FDC_10_0" hidden="1">"#"</definedName>
    <definedName name="FDC_10_1" hidden="1">"#"</definedName>
    <definedName name="FDC_10_2" hidden="1">"#"</definedName>
    <definedName name="FDC_10_3" hidden="1">"#"</definedName>
    <definedName name="FDC_100_0" hidden="1">"#"</definedName>
    <definedName name="FDC_100_1" hidden="1">"#"</definedName>
    <definedName name="FDC_100_10" hidden="1">"#"</definedName>
    <definedName name="FDC_100_11" hidden="1">"#"</definedName>
    <definedName name="FDC_100_12" hidden="1">"#"</definedName>
    <definedName name="FDC_100_13" hidden="1">"#"</definedName>
    <definedName name="FDC_100_2" hidden="1">"#"</definedName>
    <definedName name="FDC_100_3" hidden="1">"#"</definedName>
    <definedName name="FDC_100_4" hidden="1">"#"</definedName>
    <definedName name="FDC_100_5" hidden="1">"#"</definedName>
    <definedName name="FDC_100_6" hidden="1">"#"</definedName>
    <definedName name="FDC_100_7" hidden="1">"#"</definedName>
    <definedName name="FDC_100_8" hidden="1">"#"</definedName>
    <definedName name="FDC_100_9" hidden="1">"#"</definedName>
    <definedName name="FDC_101_0" hidden="1">"#"</definedName>
    <definedName name="FDC_101_1" hidden="1">"#"</definedName>
    <definedName name="FDC_101_10" hidden="1">"#"</definedName>
    <definedName name="FDC_101_11" hidden="1">"#"</definedName>
    <definedName name="FDC_101_12" hidden="1">"#"</definedName>
    <definedName name="FDC_101_13" hidden="1">"#"</definedName>
    <definedName name="FDC_101_2" hidden="1">"#"</definedName>
    <definedName name="FDC_101_3" hidden="1">"#"</definedName>
    <definedName name="FDC_101_4" hidden="1">"#"</definedName>
    <definedName name="FDC_101_5" hidden="1">"#"</definedName>
    <definedName name="FDC_101_6" hidden="1">"#"</definedName>
    <definedName name="FDC_101_7" hidden="1">"#"</definedName>
    <definedName name="FDC_101_8" hidden="1">"#"</definedName>
    <definedName name="FDC_101_9" hidden="1">"#"</definedName>
    <definedName name="FDC_102_0" hidden="1">"#"</definedName>
    <definedName name="FDC_102_1" hidden="1">"#"</definedName>
    <definedName name="FDC_102_10" hidden="1">"#"</definedName>
    <definedName name="FDC_102_11" hidden="1">"#"</definedName>
    <definedName name="FDC_102_12" hidden="1">"#"</definedName>
    <definedName name="FDC_102_13" hidden="1">"#"</definedName>
    <definedName name="FDC_102_2" hidden="1">"#"</definedName>
    <definedName name="FDC_102_3" hidden="1">"#"</definedName>
    <definedName name="FDC_102_4" hidden="1">"#"</definedName>
    <definedName name="FDC_102_5" hidden="1">"#"</definedName>
    <definedName name="FDC_102_6" hidden="1">"#"</definedName>
    <definedName name="FDC_102_7" hidden="1">"#"</definedName>
    <definedName name="FDC_102_8" hidden="1">"#"</definedName>
    <definedName name="FDC_102_9" hidden="1">"#"</definedName>
    <definedName name="FDC_103_0" hidden="1">"#"</definedName>
    <definedName name="FDC_104_0" hidden="1">"#"</definedName>
    <definedName name="FDC_105_0" hidden="1">"#"</definedName>
    <definedName name="FDC_106_0" hidden="1">"#"</definedName>
    <definedName name="FDC_107_0" hidden="1">"#"</definedName>
    <definedName name="FDC_108_0" hidden="1">"#"</definedName>
    <definedName name="FDC_109_0" hidden="1">"#"</definedName>
    <definedName name="FDC_11_0" hidden="1">"#"</definedName>
    <definedName name="FDC_11_1" hidden="1">"#"</definedName>
    <definedName name="FDC_11_2" hidden="1">"#"</definedName>
    <definedName name="FDC_11_3" hidden="1">"#"</definedName>
    <definedName name="FDC_110_0" hidden="1">"#"</definedName>
    <definedName name="FDC_111_0" hidden="1">"#"</definedName>
    <definedName name="FDC_112_0" hidden="1">"#"</definedName>
    <definedName name="FDC_113_0" hidden="1">"#"</definedName>
    <definedName name="FDC_114_0" hidden="1">"#"</definedName>
    <definedName name="FDC_115_0" hidden="1">"#"</definedName>
    <definedName name="FDC_116_0" hidden="1">"#"</definedName>
    <definedName name="FDC_116_1" hidden="1">"#"</definedName>
    <definedName name="FDC_116_10" hidden="1">"#"</definedName>
    <definedName name="FDC_116_11" hidden="1">"#"</definedName>
    <definedName name="FDC_116_12" hidden="1">"#"</definedName>
    <definedName name="FDC_116_13" hidden="1">"#"</definedName>
    <definedName name="FDC_116_14" hidden="1">"#"</definedName>
    <definedName name="FDC_116_2" hidden="1">"#"</definedName>
    <definedName name="FDC_116_3" hidden="1">"#"</definedName>
    <definedName name="FDC_116_4" hidden="1">"#"</definedName>
    <definedName name="FDC_116_5" hidden="1">"#"</definedName>
    <definedName name="FDC_116_6" hidden="1">"#"</definedName>
    <definedName name="FDC_116_7" hidden="1">"#"</definedName>
    <definedName name="FDC_116_8" hidden="1">"#"</definedName>
    <definedName name="FDC_116_9" hidden="1">"#"</definedName>
    <definedName name="FDC_117_0" hidden="1">"#"</definedName>
    <definedName name="FDC_117_1" hidden="1">"#"</definedName>
    <definedName name="FDC_117_10" hidden="1">"#"</definedName>
    <definedName name="FDC_117_11" hidden="1">"#"</definedName>
    <definedName name="FDC_117_12" hidden="1">"#"</definedName>
    <definedName name="FDC_117_13" hidden="1">"#"</definedName>
    <definedName name="FDC_117_14" hidden="1">"#"</definedName>
    <definedName name="FDC_117_2" hidden="1">"#"</definedName>
    <definedName name="FDC_117_3" hidden="1">"#"</definedName>
    <definedName name="FDC_117_4" hidden="1">"#"</definedName>
    <definedName name="FDC_117_5" hidden="1">"#"</definedName>
    <definedName name="FDC_117_6" hidden="1">"#"</definedName>
    <definedName name="FDC_117_7" hidden="1">"#"</definedName>
    <definedName name="FDC_117_8" hidden="1">"#"</definedName>
    <definedName name="FDC_117_9" hidden="1">"#"</definedName>
    <definedName name="FDC_118_0" hidden="1">"#"</definedName>
    <definedName name="FDC_118_1" hidden="1">"#"</definedName>
    <definedName name="FDC_118_10" hidden="1">"#"</definedName>
    <definedName name="FDC_118_11" hidden="1">"#"</definedName>
    <definedName name="FDC_118_12" hidden="1">"#"</definedName>
    <definedName name="FDC_118_13" hidden="1">"#"</definedName>
    <definedName name="FDC_118_14" hidden="1">"#"</definedName>
    <definedName name="FDC_118_2" hidden="1">"#"</definedName>
    <definedName name="FDC_118_3" hidden="1">"#"</definedName>
    <definedName name="FDC_118_4" hidden="1">"#"</definedName>
    <definedName name="FDC_118_5" hidden="1">"#"</definedName>
    <definedName name="FDC_118_6" hidden="1">"#"</definedName>
    <definedName name="FDC_118_7" hidden="1">"#"</definedName>
    <definedName name="FDC_118_8" hidden="1">"#"</definedName>
    <definedName name="FDC_118_9" hidden="1">"#"</definedName>
    <definedName name="FDC_119_0" hidden="1">"#"</definedName>
    <definedName name="FDC_119_1" hidden="1">"#"</definedName>
    <definedName name="FDC_119_10" hidden="1">"#"</definedName>
    <definedName name="FDC_119_11" hidden="1">"#"</definedName>
    <definedName name="FDC_119_12" hidden="1">"#"</definedName>
    <definedName name="FDC_119_13" hidden="1">"#"</definedName>
    <definedName name="FDC_119_14" hidden="1">"#"</definedName>
    <definedName name="FDC_119_2" hidden="1">"#"</definedName>
    <definedName name="FDC_119_3" hidden="1">"#"</definedName>
    <definedName name="FDC_119_4" hidden="1">"#"</definedName>
    <definedName name="FDC_119_5" hidden="1">"#"</definedName>
    <definedName name="FDC_119_6" hidden="1">"#"</definedName>
    <definedName name="FDC_119_7" hidden="1">"#"</definedName>
    <definedName name="FDC_119_8" hidden="1">"#"</definedName>
    <definedName name="FDC_119_9" hidden="1">"#"</definedName>
    <definedName name="FDC_12_0" hidden="1">"#"</definedName>
    <definedName name="FDC_12_1" hidden="1">"#"</definedName>
    <definedName name="FDC_12_2" hidden="1">"#"</definedName>
    <definedName name="FDC_12_3" hidden="1">"#"</definedName>
    <definedName name="FDC_120_0" hidden="1">"#"</definedName>
    <definedName name="FDC_120_1" hidden="1">"#"</definedName>
    <definedName name="FDC_120_10" hidden="1">"#"</definedName>
    <definedName name="FDC_120_11" hidden="1">"#"</definedName>
    <definedName name="FDC_120_12" hidden="1">"#"</definedName>
    <definedName name="FDC_120_13" hidden="1">"#"</definedName>
    <definedName name="FDC_120_14" hidden="1">"#"</definedName>
    <definedName name="FDC_120_2" hidden="1">"#"</definedName>
    <definedName name="FDC_120_3" hidden="1">"#"</definedName>
    <definedName name="FDC_120_4" hidden="1">"#"</definedName>
    <definedName name="FDC_120_5" hidden="1">"#"</definedName>
    <definedName name="FDC_120_6" hidden="1">"#"</definedName>
    <definedName name="FDC_120_7" hidden="1">"#"</definedName>
    <definedName name="FDC_120_8" hidden="1">"#"</definedName>
    <definedName name="FDC_120_9" hidden="1">"#"</definedName>
    <definedName name="FDC_121_0" hidden="1">"#"</definedName>
    <definedName name="FDC_121_1" hidden="1">"#"</definedName>
    <definedName name="FDC_121_10" hidden="1">"#"</definedName>
    <definedName name="FDC_121_11" hidden="1">"#"</definedName>
    <definedName name="FDC_121_12" hidden="1">"#"</definedName>
    <definedName name="FDC_121_13" hidden="1">"#"</definedName>
    <definedName name="FDC_121_14" hidden="1">"#"</definedName>
    <definedName name="FDC_121_2" hidden="1">"#"</definedName>
    <definedName name="FDC_121_3" hidden="1">"#"</definedName>
    <definedName name="FDC_121_4" hidden="1">"#"</definedName>
    <definedName name="FDC_121_5" hidden="1">"#"</definedName>
    <definedName name="FDC_121_6" hidden="1">"#"</definedName>
    <definedName name="FDC_121_7" hidden="1">"#"</definedName>
    <definedName name="FDC_121_8" hidden="1">"#"</definedName>
    <definedName name="FDC_121_9" hidden="1">"#"</definedName>
    <definedName name="FDC_122_0" hidden="1">"#"</definedName>
    <definedName name="FDC_122_1" hidden="1">"#"</definedName>
    <definedName name="FDC_122_10" hidden="1">"#"</definedName>
    <definedName name="FDC_122_11" hidden="1">"#"</definedName>
    <definedName name="FDC_122_12" hidden="1">"#"</definedName>
    <definedName name="FDC_122_13" hidden="1">"#"</definedName>
    <definedName name="FDC_122_14" hidden="1">"#"</definedName>
    <definedName name="FDC_122_2" hidden="1">"#"</definedName>
    <definedName name="FDC_122_3" hidden="1">"#"</definedName>
    <definedName name="FDC_122_4" hidden="1">"#"</definedName>
    <definedName name="FDC_122_5" hidden="1">"#"</definedName>
    <definedName name="FDC_122_6" hidden="1">"#"</definedName>
    <definedName name="FDC_122_7" hidden="1">"#"</definedName>
    <definedName name="FDC_122_8" hidden="1">"#"</definedName>
    <definedName name="FDC_122_9" hidden="1">"#"</definedName>
    <definedName name="FDC_123_0" hidden="1">"#"</definedName>
    <definedName name="FDC_123_1" hidden="1">"#"</definedName>
    <definedName name="FDC_123_10" hidden="1">"#"</definedName>
    <definedName name="FDC_123_11" hidden="1">"#"</definedName>
    <definedName name="FDC_123_12" hidden="1">"#"</definedName>
    <definedName name="FDC_123_13" hidden="1">"#"</definedName>
    <definedName name="FDC_123_14" hidden="1">"#"</definedName>
    <definedName name="FDC_123_2" hidden="1">"#"</definedName>
    <definedName name="FDC_123_3" hidden="1">"#"</definedName>
    <definedName name="FDC_123_4" hidden="1">"#"</definedName>
    <definedName name="FDC_123_5" hidden="1">"#"</definedName>
    <definedName name="FDC_123_6" hidden="1">"#"</definedName>
    <definedName name="FDC_123_7" hidden="1">"#"</definedName>
    <definedName name="FDC_123_8" hidden="1">"#"</definedName>
    <definedName name="FDC_123_9" hidden="1">"#"</definedName>
    <definedName name="FDC_124_0" hidden="1">"#"</definedName>
    <definedName name="FDC_124_1" hidden="1">"#"</definedName>
    <definedName name="FDC_124_10" hidden="1">"#"</definedName>
    <definedName name="FDC_124_11" hidden="1">"#"</definedName>
    <definedName name="FDC_124_12" hidden="1">"#"</definedName>
    <definedName name="FDC_124_13" hidden="1">"#"</definedName>
    <definedName name="FDC_124_14" hidden="1">"#"</definedName>
    <definedName name="FDC_124_2" hidden="1">"#"</definedName>
    <definedName name="FDC_124_3" hidden="1">"#"</definedName>
    <definedName name="FDC_124_4" hidden="1">"#"</definedName>
    <definedName name="FDC_124_5" hidden="1">"#"</definedName>
    <definedName name="FDC_124_6" hidden="1">"#"</definedName>
    <definedName name="FDC_124_7" hidden="1">"#"</definedName>
    <definedName name="FDC_124_8" hidden="1">"#"</definedName>
    <definedName name="FDC_124_9" hidden="1">"#"</definedName>
    <definedName name="FDC_125_0" hidden="1">"#"</definedName>
    <definedName name="FDC_125_1" hidden="1">"#"</definedName>
    <definedName name="FDC_125_10" hidden="1">"#"</definedName>
    <definedName name="FDC_125_11" hidden="1">"#"</definedName>
    <definedName name="FDC_125_12" hidden="1">"#"</definedName>
    <definedName name="FDC_125_13" hidden="1">"#"</definedName>
    <definedName name="FDC_125_14" hidden="1">"#"</definedName>
    <definedName name="FDC_125_2" hidden="1">"#"</definedName>
    <definedName name="FDC_125_3" hidden="1">"#"</definedName>
    <definedName name="FDC_125_4" hidden="1">"#"</definedName>
    <definedName name="FDC_125_5" hidden="1">"#"</definedName>
    <definedName name="FDC_125_6" hidden="1">"#"</definedName>
    <definedName name="FDC_125_7" hidden="1">"#"</definedName>
    <definedName name="FDC_125_8" hidden="1">"#"</definedName>
    <definedName name="FDC_125_9" hidden="1">"#"</definedName>
    <definedName name="FDC_126_0" hidden="1">"#"</definedName>
    <definedName name="FDC_126_1" hidden="1">"#"</definedName>
    <definedName name="FDC_126_10" hidden="1">"#"</definedName>
    <definedName name="FDC_126_11" hidden="1">"#"</definedName>
    <definedName name="FDC_126_12" hidden="1">"#"</definedName>
    <definedName name="FDC_126_13" hidden="1">"#"</definedName>
    <definedName name="FDC_126_14" hidden="1">"#"</definedName>
    <definedName name="FDC_126_2" hidden="1">"#"</definedName>
    <definedName name="FDC_126_3" hidden="1">"#"</definedName>
    <definedName name="FDC_126_4" hidden="1">"#"</definedName>
    <definedName name="FDC_126_5" hidden="1">"#"</definedName>
    <definedName name="FDC_126_6" hidden="1">"#"</definedName>
    <definedName name="FDC_126_7" hidden="1">"#"</definedName>
    <definedName name="FDC_126_8" hidden="1">"#"</definedName>
    <definedName name="FDC_126_9" hidden="1">"#"</definedName>
    <definedName name="FDC_127_0" hidden="1">"#"</definedName>
    <definedName name="FDC_127_1" hidden="1">"#"</definedName>
    <definedName name="FDC_127_10" hidden="1">"#"</definedName>
    <definedName name="FDC_127_11" hidden="1">"#"</definedName>
    <definedName name="FDC_127_12" hidden="1">"#"</definedName>
    <definedName name="FDC_127_13" hidden="1">"#"</definedName>
    <definedName name="FDC_127_14" hidden="1">"#"</definedName>
    <definedName name="FDC_127_2" hidden="1">"#"</definedName>
    <definedName name="FDC_127_3" hidden="1">"#"</definedName>
    <definedName name="FDC_127_4" hidden="1">"#"</definedName>
    <definedName name="FDC_127_5" hidden="1">"#"</definedName>
    <definedName name="FDC_127_6" hidden="1">"#"</definedName>
    <definedName name="FDC_127_7" hidden="1">"#"</definedName>
    <definedName name="FDC_127_8" hidden="1">"#"</definedName>
    <definedName name="FDC_127_9" hidden="1">"#"</definedName>
    <definedName name="FDC_128_0" hidden="1">"#"</definedName>
    <definedName name="FDC_128_1" hidden="1">"#"</definedName>
    <definedName name="FDC_128_10" hidden="1">"#"</definedName>
    <definedName name="FDC_128_11" hidden="1">"#"</definedName>
    <definedName name="FDC_128_12" hidden="1">"#"</definedName>
    <definedName name="FDC_128_13" hidden="1">"#"</definedName>
    <definedName name="FDC_128_14" hidden="1">"#"</definedName>
    <definedName name="FDC_128_2" hidden="1">"#"</definedName>
    <definedName name="FDC_128_3" hidden="1">"#"</definedName>
    <definedName name="FDC_128_4" hidden="1">"#"</definedName>
    <definedName name="FDC_128_5" hidden="1">"#"</definedName>
    <definedName name="FDC_128_6" hidden="1">"#"</definedName>
    <definedName name="FDC_128_7" hidden="1">"#"</definedName>
    <definedName name="FDC_128_8" hidden="1">"#"</definedName>
    <definedName name="FDC_128_9" hidden="1">"#"</definedName>
    <definedName name="FDC_129_0" hidden="1">"#"</definedName>
    <definedName name="FDC_129_1" hidden="1">"#"</definedName>
    <definedName name="FDC_129_10" hidden="1">"#"</definedName>
    <definedName name="FDC_129_11" hidden="1">"#"</definedName>
    <definedName name="FDC_129_12" hidden="1">"#"</definedName>
    <definedName name="FDC_129_13" hidden="1">"#"</definedName>
    <definedName name="FDC_129_14" hidden="1">"#"</definedName>
    <definedName name="FDC_129_2" hidden="1">"#"</definedName>
    <definedName name="FDC_129_3" hidden="1">"#"</definedName>
    <definedName name="FDC_129_4" hidden="1">"#"</definedName>
    <definedName name="FDC_129_5" hidden="1">"#"</definedName>
    <definedName name="FDC_129_6" hidden="1">"#"</definedName>
    <definedName name="FDC_129_7" hidden="1">"#"</definedName>
    <definedName name="FDC_129_8" hidden="1">"#"</definedName>
    <definedName name="FDC_129_9" hidden="1">"#"</definedName>
    <definedName name="FDC_13_0" hidden="1">"#"</definedName>
    <definedName name="FDC_13_1" hidden="1">"#"</definedName>
    <definedName name="FDC_13_2" hidden="1">"#"</definedName>
    <definedName name="FDC_13_3" hidden="1">"#"</definedName>
    <definedName name="FDC_130_0" hidden="1">"#"</definedName>
    <definedName name="FDC_130_1" hidden="1">"#"</definedName>
    <definedName name="FDC_130_10" hidden="1">"#"</definedName>
    <definedName name="FDC_130_11" hidden="1">"#"</definedName>
    <definedName name="FDC_130_12" hidden="1">"#"</definedName>
    <definedName name="FDC_130_13" hidden="1">"#"</definedName>
    <definedName name="FDC_130_14" hidden="1">"#"</definedName>
    <definedName name="FDC_130_2" hidden="1">"#"</definedName>
    <definedName name="FDC_130_3" hidden="1">"#"</definedName>
    <definedName name="FDC_130_4" hidden="1">"#"</definedName>
    <definedName name="FDC_130_5" hidden="1">"#"</definedName>
    <definedName name="FDC_130_6" hidden="1">"#"</definedName>
    <definedName name="FDC_130_7" hidden="1">"#"</definedName>
    <definedName name="FDC_130_8" hidden="1">"#"</definedName>
    <definedName name="FDC_130_9" hidden="1">"#"</definedName>
    <definedName name="FDC_131_0" hidden="1">"#"</definedName>
    <definedName name="FDC_131_1" hidden="1">"#"</definedName>
    <definedName name="FDC_131_10" hidden="1">"#"</definedName>
    <definedName name="FDC_131_11" hidden="1">"#"</definedName>
    <definedName name="FDC_131_12" hidden="1">"#"</definedName>
    <definedName name="FDC_131_13" hidden="1">"#"</definedName>
    <definedName name="FDC_131_14" hidden="1">"#"</definedName>
    <definedName name="FDC_131_2" hidden="1">"#"</definedName>
    <definedName name="FDC_131_3" hidden="1">"#"</definedName>
    <definedName name="FDC_131_4" hidden="1">"#"</definedName>
    <definedName name="FDC_131_5" hidden="1">"#"</definedName>
    <definedName name="FDC_131_6" hidden="1">"#"</definedName>
    <definedName name="FDC_131_7" hidden="1">"#"</definedName>
    <definedName name="FDC_131_8" hidden="1">"#"</definedName>
    <definedName name="FDC_131_9" hidden="1">"#"</definedName>
    <definedName name="FDC_132_0" hidden="1">"#"</definedName>
    <definedName name="FDC_132_1" hidden="1">"#"</definedName>
    <definedName name="FDC_132_10" hidden="1">"#"</definedName>
    <definedName name="FDC_132_11" hidden="1">"#"</definedName>
    <definedName name="FDC_132_12" hidden="1">"#"</definedName>
    <definedName name="FDC_132_13" hidden="1">"#"</definedName>
    <definedName name="FDC_132_14" hidden="1">"#"</definedName>
    <definedName name="FDC_132_2" hidden="1">"#"</definedName>
    <definedName name="FDC_132_3" hidden="1">"#"</definedName>
    <definedName name="FDC_132_4" hidden="1">"#"</definedName>
    <definedName name="FDC_132_5" hidden="1">"#"</definedName>
    <definedName name="FDC_132_6" hidden="1">"#"</definedName>
    <definedName name="FDC_132_7" hidden="1">"#"</definedName>
    <definedName name="FDC_132_8" hidden="1">"#"</definedName>
    <definedName name="FDC_132_9" hidden="1">"#"</definedName>
    <definedName name="FDC_133_0" hidden="1">"#"</definedName>
    <definedName name="FDC_133_1" hidden="1">"#"</definedName>
    <definedName name="FDC_133_10" hidden="1">"#"</definedName>
    <definedName name="FDC_133_11" hidden="1">"#"</definedName>
    <definedName name="FDC_133_12" hidden="1">"#"</definedName>
    <definedName name="FDC_133_13" hidden="1">"#"</definedName>
    <definedName name="FDC_133_14" hidden="1">"#"</definedName>
    <definedName name="FDC_133_2" hidden="1">"#"</definedName>
    <definedName name="FDC_133_3" hidden="1">"#"</definedName>
    <definedName name="FDC_133_4" hidden="1">"#"</definedName>
    <definedName name="FDC_133_5" hidden="1">"#"</definedName>
    <definedName name="FDC_133_6" hidden="1">"#"</definedName>
    <definedName name="FDC_133_7" hidden="1">"#"</definedName>
    <definedName name="FDC_133_8" hidden="1">"#"</definedName>
    <definedName name="FDC_133_9" hidden="1">"#"</definedName>
    <definedName name="FDC_134_0" hidden="1">"#"</definedName>
    <definedName name="FDC_134_1" hidden="1">"#"</definedName>
    <definedName name="FDC_134_10" hidden="1">"#"</definedName>
    <definedName name="FDC_134_11" hidden="1">"#"</definedName>
    <definedName name="FDC_134_12" hidden="1">"#"</definedName>
    <definedName name="FDC_134_13" hidden="1">"#"</definedName>
    <definedName name="FDC_134_14" hidden="1">"#"</definedName>
    <definedName name="FDC_134_2" hidden="1">"#"</definedName>
    <definedName name="FDC_134_3" hidden="1">"#"</definedName>
    <definedName name="FDC_134_4" hidden="1">"#"</definedName>
    <definedName name="FDC_134_5" hidden="1">"#"</definedName>
    <definedName name="FDC_134_6" hidden="1">"#"</definedName>
    <definedName name="FDC_134_7" hidden="1">"#"</definedName>
    <definedName name="FDC_134_8" hidden="1">"#"</definedName>
    <definedName name="FDC_134_9" hidden="1">"#"</definedName>
    <definedName name="FDC_135_0" hidden="1">"#"</definedName>
    <definedName name="FDC_135_1" hidden="1">"#"</definedName>
    <definedName name="FDC_135_10" hidden="1">"#"</definedName>
    <definedName name="FDC_135_11" hidden="1">"#"</definedName>
    <definedName name="FDC_135_12" hidden="1">"#"</definedName>
    <definedName name="FDC_135_13" hidden="1">"#"</definedName>
    <definedName name="FDC_135_14" hidden="1">"#"</definedName>
    <definedName name="FDC_135_2" hidden="1">"#"</definedName>
    <definedName name="FDC_135_3" hidden="1">"#"</definedName>
    <definedName name="FDC_135_4" hidden="1">"#"</definedName>
    <definedName name="FDC_135_5" hidden="1">"#"</definedName>
    <definedName name="FDC_135_6" hidden="1">"#"</definedName>
    <definedName name="FDC_135_7" hidden="1">"#"</definedName>
    <definedName name="FDC_135_8" hidden="1">"#"</definedName>
    <definedName name="FDC_135_9" hidden="1">"#"</definedName>
    <definedName name="FDC_136_0" hidden="1">"#"</definedName>
    <definedName name="FDC_136_1" hidden="1">"#"</definedName>
    <definedName name="FDC_136_10" hidden="1">"#"</definedName>
    <definedName name="FDC_136_11" hidden="1">"#"</definedName>
    <definedName name="FDC_136_12" hidden="1">"#"</definedName>
    <definedName name="FDC_136_13" hidden="1">"#"</definedName>
    <definedName name="FDC_136_14" hidden="1">"#"</definedName>
    <definedName name="FDC_136_2" hidden="1">"#"</definedName>
    <definedName name="FDC_136_3" hidden="1">"#"</definedName>
    <definedName name="FDC_136_4" hidden="1">"#"</definedName>
    <definedName name="FDC_136_5" hidden="1">"#"</definedName>
    <definedName name="FDC_136_6" hidden="1">"#"</definedName>
    <definedName name="FDC_136_7" hidden="1">"#"</definedName>
    <definedName name="FDC_136_8" hidden="1">"#"</definedName>
    <definedName name="FDC_136_9" hidden="1">"#"</definedName>
    <definedName name="FDC_137_0" hidden="1">"#"</definedName>
    <definedName name="FDC_137_1" hidden="1">"#"</definedName>
    <definedName name="FDC_137_10" hidden="1">"#"</definedName>
    <definedName name="FDC_137_11" hidden="1">"#"</definedName>
    <definedName name="FDC_137_12" hidden="1">"#"</definedName>
    <definedName name="FDC_137_13" hidden="1">"#"</definedName>
    <definedName name="FDC_137_14" hidden="1">"#"</definedName>
    <definedName name="FDC_137_2" hidden="1">"#"</definedName>
    <definedName name="FDC_137_3" hidden="1">"#"</definedName>
    <definedName name="FDC_137_4" hidden="1">"#"</definedName>
    <definedName name="FDC_137_5" hidden="1">"#"</definedName>
    <definedName name="FDC_137_6" hidden="1">"#"</definedName>
    <definedName name="FDC_137_7" hidden="1">"#"</definedName>
    <definedName name="FDC_137_8" hidden="1">"#"</definedName>
    <definedName name="FDC_137_9" hidden="1">"#"</definedName>
    <definedName name="FDC_138_0" hidden="1">"#"</definedName>
    <definedName name="FDC_138_1" hidden="1">"#"</definedName>
    <definedName name="FDC_138_10" hidden="1">"#"</definedName>
    <definedName name="FDC_138_11" hidden="1">"#"</definedName>
    <definedName name="FDC_138_12" hidden="1">"#"</definedName>
    <definedName name="FDC_138_13" hidden="1">"#"</definedName>
    <definedName name="FDC_138_14" hidden="1">"#"</definedName>
    <definedName name="FDC_138_2" hidden="1">"#"</definedName>
    <definedName name="FDC_138_3" hidden="1">"#"</definedName>
    <definedName name="FDC_138_4" hidden="1">"#"</definedName>
    <definedName name="FDC_138_5" hidden="1">"#"</definedName>
    <definedName name="FDC_138_6" hidden="1">"#"</definedName>
    <definedName name="FDC_138_7" hidden="1">"#"</definedName>
    <definedName name="FDC_138_8" hidden="1">"#"</definedName>
    <definedName name="FDC_138_9" hidden="1">"#"</definedName>
    <definedName name="FDC_139_0" hidden="1">"#"</definedName>
    <definedName name="FDC_139_1" hidden="1">"#"</definedName>
    <definedName name="FDC_139_10" hidden="1">"#"</definedName>
    <definedName name="FDC_139_11" hidden="1">"#"</definedName>
    <definedName name="FDC_139_12" hidden="1">"#"</definedName>
    <definedName name="FDC_139_13" hidden="1">"#"</definedName>
    <definedName name="FDC_139_14" hidden="1">"#"</definedName>
    <definedName name="FDC_139_2" hidden="1">"#"</definedName>
    <definedName name="FDC_139_3" hidden="1">"#"</definedName>
    <definedName name="FDC_139_4" hidden="1">"#"</definedName>
    <definedName name="FDC_139_5" hidden="1">"#"</definedName>
    <definedName name="FDC_139_6" hidden="1">"#"</definedName>
    <definedName name="FDC_139_7" hidden="1">"#"</definedName>
    <definedName name="FDC_139_8" hidden="1">"#"</definedName>
    <definedName name="FDC_139_9" hidden="1">"#"</definedName>
    <definedName name="FDC_14_0" hidden="1">"#"</definedName>
    <definedName name="FDC_14_1" hidden="1">"#"</definedName>
    <definedName name="FDC_14_2" hidden="1">"#"</definedName>
    <definedName name="FDC_14_3" hidden="1">"#"</definedName>
    <definedName name="FDC_140_0" hidden="1">"#"</definedName>
    <definedName name="FDC_140_1" hidden="1">"#"</definedName>
    <definedName name="FDC_140_10" hidden="1">"#"</definedName>
    <definedName name="FDC_140_11" hidden="1">"#"</definedName>
    <definedName name="FDC_140_12" hidden="1">"#"</definedName>
    <definedName name="FDC_140_13" hidden="1">"#"</definedName>
    <definedName name="FDC_140_14" hidden="1">"#"</definedName>
    <definedName name="FDC_140_2" hidden="1">"#"</definedName>
    <definedName name="FDC_140_3" hidden="1">"#"</definedName>
    <definedName name="FDC_140_4" hidden="1">"#"</definedName>
    <definedName name="FDC_140_5" hidden="1">"#"</definedName>
    <definedName name="FDC_140_6" hidden="1">"#"</definedName>
    <definedName name="FDC_140_7" hidden="1">"#"</definedName>
    <definedName name="FDC_140_8" hidden="1">"#"</definedName>
    <definedName name="FDC_140_9" hidden="1">"#"</definedName>
    <definedName name="FDC_141_0" hidden="1">"#"</definedName>
    <definedName name="FDC_141_1" hidden="1">"#"</definedName>
    <definedName name="FDC_141_10" hidden="1">"#"</definedName>
    <definedName name="FDC_141_11" hidden="1">"#"</definedName>
    <definedName name="FDC_141_12" hidden="1">"#"</definedName>
    <definedName name="FDC_141_13" hidden="1">"#"</definedName>
    <definedName name="FDC_141_14" hidden="1">"#"</definedName>
    <definedName name="FDC_141_2" hidden="1">"#"</definedName>
    <definedName name="FDC_141_3" hidden="1">"#"</definedName>
    <definedName name="FDC_141_4" hidden="1">"#"</definedName>
    <definedName name="FDC_141_5" hidden="1">"#"</definedName>
    <definedName name="FDC_141_6" hidden="1">"#"</definedName>
    <definedName name="FDC_141_7" hidden="1">"#"</definedName>
    <definedName name="FDC_141_8" hidden="1">"#"</definedName>
    <definedName name="FDC_141_9" hidden="1">"#"</definedName>
    <definedName name="FDC_142_0" hidden="1">"#"</definedName>
    <definedName name="FDC_142_1" hidden="1">"#"</definedName>
    <definedName name="FDC_142_10" hidden="1">"#"</definedName>
    <definedName name="FDC_142_11" hidden="1">"#"</definedName>
    <definedName name="FDC_142_12" hidden="1">"#"</definedName>
    <definedName name="FDC_142_13" hidden="1">"#"</definedName>
    <definedName name="FDC_142_14" hidden="1">"#"</definedName>
    <definedName name="FDC_142_2" hidden="1">"#"</definedName>
    <definedName name="FDC_142_3" hidden="1">"#"</definedName>
    <definedName name="FDC_142_4" hidden="1">"#"</definedName>
    <definedName name="FDC_142_5" hidden="1">"#"</definedName>
    <definedName name="FDC_142_6" hidden="1">"#"</definedName>
    <definedName name="FDC_142_7" hidden="1">"#"</definedName>
    <definedName name="FDC_142_8" hidden="1">"#"</definedName>
    <definedName name="FDC_142_9" hidden="1">"#"</definedName>
    <definedName name="FDC_143_0" hidden="1">"#"</definedName>
    <definedName name="FDC_143_1" hidden="1">"#"</definedName>
    <definedName name="FDC_143_10" hidden="1">"#"</definedName>
    <definedName name="FDC_143_11" hidden="1">"#"</definedName>
    <definedName name="FDC_143_12" hidden="1">"#"</definedName>
    <definedName name="FDC_143_13" hidden="1">"#"</definedName>
    <definedName name="FDC_143_14" hidden="1">"#"</definedName>
    <definedName name="FDC_143_2" hidden="1">"#"</definedName>
    <definedName name="FDC_143_3" hidden="1">"#"</definedName>
    <definedName name="FDC_143_4" hidden="1">"#"</definedName>
    <definedName name="FDC_143_5" hidden="1">"#"</definedName>
    <definedName name="FDC_143_6" hidden="1">"#"</definedName>
    <definedName name="FDC_143_7" hidden="1">"#"</definedName>
    <definedName name="FDC_143_8" hidden="1">"#"</definedName>
    <definedName name="FDC_143_9" hidden="1">"#"</definedName>
    <definedName name="FDC_144_0" hidden="1">"#"</definedName>
    <definedName name="FDC_144_1" hidden="1">"#"</definedName>
    <definedName name="FDC_144_10" hidden="1">"#"</definedName>
    <definedName name="FDC_144_11" hidden="1">"#"</definedName>
    <definedName name="FDC_144_12" hidden="1">"#"</definedName>
    <definedName name="FDC_144_13" hidden="1">"#"</definedName>
    <definedName name="FDC_144_14" hidden="1">"#"</definedName>
    <definedName name="FDC_144_2" hidden="1">"#"</definedName>
    <definedName name="FDC_144_3" hidden="1">"#"</definedName>
    <definedName name="FDC_144_4" hidden="1">"#"</definedName>
    <definedName name="FDC_144_5" hidden="1">"#"</definedName>
    <definedName name="FDC_144_6" hidden="1">"#"</definedName>
    <definedName name="FDC_144_7" hidden="1">"#"</definedName>
    <definedName name="FDC_144_8" hidden="1">"#"</definedName>
    <definedName name="FDC_144_9" hidden="1">"#"</definedName>
    <definedName name="FDC_145_0" hidden="1">"#"</definedName>
    <definedName name="FDC_145_1" hidden="1">"#"</definedName>
    <definedName name="FDC_145_10" hidden="1">"#"</definedName>
    <definedName name="FDC_145_11" hidden="1">"#"</definedName>
    <definedName name="FDC_145_12" hidden="1">"#"</definedName>
    <definedName name="FDC_145_13" hidden="1">"#"</definedName>
    <definedName name="FDC_145_14" hidden="1">"#"</definedName>
    <definedName name="FDC_145_2" hidden="1">"#"</definedName>
    <definedName name="FDC_145_3" hidden="1">"#"</definedName>
    <definedName name="FDC_145_4" hidden="1">"#"</definedName>
    <definedName name="FDC_145_5" hidden="1">"#"</definedName>
    <definedName name="FDC_145_6" hidden="1">"#"</definedName>
    <definedName name="FDC_145_7" hidden="1">"#"</definedName>
    <definedName name="FDC_145_8" hidden="1">"#"</definedName>
    <definedName name="FDC_145_9" hidden="1">"#"</definedName>
    <definedName name="FDC_146_0" hidden="1">"#"</definedName>
    <definedName name="FDC_146_1" hidden="1">"#"</definedName>
    <definedName name="FDC_146_10" hidden="1">"#"</definedName>
    <definedName name="FDC_146_11" hidden="1">"#"</definedName>
    <definedName name="FDC_146_12" hidden="1">"#"</definedName>
    <definedName name="FDC_146_13" hidden="1">"#"</definedName>
    <definedName name="FDC_146_14" hidden="1">"#"</definedName>
    <definedName name="FDC_146_2" hidden="1">"#"</definedName>
    <definedName name="FDC_146_3" hidden="1">"#"</definedName>
    <definedName name="FDC_146_4" hidden="1">"#"</definedName>
    <definedName name="FDC_146_5" hidden="1">"#"</definedName>
    <definedName name="FDC_146_6" hidden="1">"#"</definedName>
    <definedName name="FDC_146_7" hidden="1">"#"</definedName>
    <definedName name="FDC_146_8" hidden="1">"#"</definedName>
    <definedName name="FDC_146_9" hidden="1">"#"</definedName>
    <definedName name="FDC_147_0" hidden="1">"#"</definedName>
    <definedName name="FDC_147_1" hidden="1">"#"</definedName>
    <definedName name="FDC_147_10" hidden="1">"#"</definedName>
    <definedName name="FDC_147_11" hidden="1">"#"</definedName>
    <definedName name="FDC_147_12" hidden="1">"#"</definedName>
    <definedName name="FDC_147_13" hidden="1">"#"</definedName>
    <definedName name="FDC_147_14" hidden="1">"#"</definedName>
    <definedName name="FDC_147_2" hidden="1">"#"</definedName>
    <definedName name="FDC_147_3" hidden="1">"#"</definedName>
    <definedName name="FDC_147_4" hidden="1">"#"</definedName>
    <definedName name="FDC_147_5" hidden="1">"#"</definedName>
    <definedName name="FDC_147_6" hidden="1">"#"</definedName>
    <definedName name="FDC_147_7" hidden="1">"#"</definedName>
    <definedName name="FDC_147_8" hidden="1">"#"</definedName>
    <definedName name="FDC_147_9" hidden="1">"#"</definedName>
    <definedName name="FDC_148_0" hidden="1">"#"</definedName>
    <definedName name="FDC_148_1" hidden="1">"#"</definedName>
    <definedName name="FDC_148_10" hidden="1">"#"</definedName>
    <definedName name="FDC_148_11" hidden="1">"#"</definedName>
    <definedName name="FDC_148_12" hidden="1">"#"</definedName>
    <definedName name="FDC_148_13" hidden="1">"#"</definedName>
    <definedName name="FDC_148_14" hidden="1">"#"</definedName>
    <definedName name="FDC_148_2" hidden="1">"#"</definedName>
    <definedName name="FDC_148_3" hidden="1">"#"</definedName>
    <definedName name="FDC_148_4" hidden="1">"#"</definedName>
    <definedName name="FDC_148_5" hidden="1">"#"</definedName>
    <definedName name="FDC_148_6" hidden="1">"#"</definedName>
    <definedName name="FDC_148_7" hidden="1">"#"</definedName>
    <definedName name="FDC_148_8" hidden="1">"#"</definedName>
    <definedName name="FDC_148_9" hidden="1">"#"</definedName>
    <definedName name="FDC_149_0" hidden="1">"#"</definedName>
    <definedName name="FDC_149_1" hidden="1">"#"</definedName>
    <definedName name="FDC_149_10" hidden="1">"#"</definedName>
    <definedName name="FDC_149_11" hidden="1">"#"</definedName>
    <definedName name="FDC_149_12" hidden="1">"#"</definedName>
    <definedName name="FDC_149_13" hidden="1">"#"</definedName>
    <definedName name="FDC_149_14" hidden="1">"#"</definedName>
    <definedName name="FDC_149_2" hidden="1">"#"</definedName>
    <definedName name="FDC_149_3" hidden="1">"#"</definedName>
    <definedName name="FDC_149_4" hidden="1">"#"</definedName>
    <definedName name="FDC_149_5" hidden="1">"#"</definedName>
    <definedName name="FDC_149_6" hidden="1">"#"</definedName>
    <definedName name="FDC_149_7" hidden="1">"#"</definedName>
    <definedName name="FDC_149_8" hidden="1">"#"</definedName>
    <definedName name="FDC_149_9" hidden="1">"#"</definedName>
    <definedName name="FDC_15_0" hidden="1">"#"</definedName>
    <definedName name="FDC_150_0" hidden="1">"#"</definedName>
    <definedName name="FDC_150_1" hidden="1">"#"</definedName>
    <definedName name="FDC_150_10" hidden="1">"#"</definedName>
    <definedName name="FDC_150_11" hidden="1">"#"</definedName>
    <definedName name="FDC_150_12" hidden="1">"#"</definedName>
    <definedName name="FDC_150_13" hidden="1">"#"</definedName>
    <definedName name="FDC_150_14" hidden="1">"#"</definedName>
    <definedName name="FDC_150_2" hidden="1">"#"</definedName>
    <definedName name="FDC_150_3" hidden="1">"#"</definedName>
    <definedName name="FDC_150_4" hidden="1">"#"</definedName>
    <definedName name="FDC_150_5" hidden="1">"#"</definedName>
    <definedName name="FDC_150_6" hidden="1">"#"</definedName>
    <definedName name="FDC_150_7" hidden="1">"#"</definedName>
    <definedName name="FDC_150_8" hidden="1">"#"</definedName>
    <definedName name="FDC_150_9" hidden="1">"#"</definedName>
    <definedName name="FDC_151_0" hidden="1">"#"</definedName>
    <definedName name="FDC_151_1" hidden="1">"#"</definedName>
    <definedName name="FDC_151_10" hidden="1">"#"</definedName>
    <definedName name="FDC_151_11" hidden="1">"#"</definedName>
    <definedName name="FDC_151_12" hidden="1">"#"</definedName>
    <definedName name="FDC_151_13" hidden="1">"#"</definedName>
    <definedName name="FDC_151_14" hidden="1">"#"</definedName>
    <definedName name="FDC_151_15" hidden="1">"#"</definedName>
    <definedName name="FDC_151_2" hidden="1">"#"</definedName>
    <definedName name="FDC_151_3" hidden="1">"#"</definedName>
    <definedName name="FDC_151_4" hidden="1">"#"</definedName>
    <definedName name="FDC_151_5" hidden="1">"#"</definedName>
    <definedName name="FDC_151_6" hidden="1">"#"</definedName>
    <definedName name="FDC_151_7" hidden="1">"#"</definedName>
    <definedName name="FDC_151_8" hidden="1">"#"</definedName>
    <definedName name="FDC_151_9" hidden="1">"#"</definedName>
    <definedName name="FDC_152_0" hidden="1">"#"</definedName>
    <definedName name="FDC_152_1" hidden="1">"#"</definedName>
    <definedName name="FDC_152_10" hidden="1">"#"</definedName>
    <definedName name="FDC_152_11" hidden="1">"#"</definedName>
    <definedName name="FDC_152_12" hidden="1">"#"</definedName>
    <definedName name="FDC_152_13" hidden="1">"#"</definedName>
    <definedName name="FDC_152_14" hidden="1">"#"</definedName>
    <definedName name="FDC_152_15" hidden="1">"#"</definedName>
    <definedName name="FDC_152_2" hidden="1">"#"</definedName>
    <definedName name="FDC_152_3" hidden="1">"#"</definedName>
    <definedName name="FDC_152_4" hidden="1">"#"</definedName>
    <definedName name="FDC_152_5" hidden="1">"#"</definedName>
    <definedName name="FDC_152_6" hidden="1">"#"</definedName>
    <definedName name="FDC_152_7" hidden="1">"#"</definedName>
    <definedName name="FDC_152_8" hidden="1">"#"</definedName>
    <definedName name="FDC_152_9" hidden="1">"#"</definedName>
    <definedName name="FDC_153_0" hidden="1">"#"</definedName>
    <definedName name="FDC_153_1" hidden="1">"#"</definedName>
    <definedName name="FDC_153_10" hidden="1">"#"</definedName>
    <definedName name="FDC_153_11" hidden="1">"#"</definedName>
    <definedName name="FDC_153_12" hidden="1">"#"</definedName>
    <definedName name="FDC_153_13" hidden="1">"#"</definedName>
    <definedName name="FDC_153_14" hidden="1">"#"</definedName>
    <definedName name="FDC_153_2" hidden="1">"#"</definedName>
    <definedName name="FDC_153_3" hidden="1">"#"</definedName>
    <definedName name="FDC_153_4" hidden="1">"#"</definedName>
    <definedName name="FDC_153_5" hidden="1">"#"</definedName>
    <definedName name="FDC_153_6" hidden="1">"#"</definedName>
    <definedName name="FDC_153_7" hidden="1">"#"</definedName>
    <definedName name="FDC_153_8" hidden="1">"#"</definedName>
    <definedName name="FDC_153_9" hidden="1">"#"</definedName>
    <definedName name="FDC_154_0" hidden="1">"#"</definedName>
    <definedName name="FDC_154_1" hidden="1">"#"</definedName>
    <definedName name="FDC_154_10" hidden="1">"#"</definedName>
    <definedName name="FDC_154_11" hidden="1">"#"</definedName>
    <definedName name="FDC_154_12" hidden="1">"#"</definedName>
    <definedName name="FDC_154_13" hidden="1">"#"</definedName>
    <definedName name="FDC_154_14" hidden="1">"#"</definedName>
    <definedName name="FDC_154_2" hidden="1">"#"</definedName>
    <definedName name="FDC_154_3" hidden="1">"#"</definedName>
    <definedName name="FDC_154_4" hidden="1">"#"</definedName>
    <definedName name="FDC_154_5" hidden="1">"#"</definedName>
    <definedName name="FDC_154_6" hidden="1">"#"</definedName>
    <definedName name="FDC_154_7" hidden="1">"#"</definedName>
    <definedName name="FDC_154_8" hidden="1">"#"</definedName>
    <definedName name="FDC_154_9" hidden="1">"#"</definedName>
    <definedName name="FDC_155_0" hidden="1">"#"</definedName>
    <definedName name="FDC_155_1" hidden="1">"#"</definedName>
    <definedName name="FDC_155_10" hidden="1">"#"</definedName>
    <definedName name="FDC_155_11" hidden="1">"#"</definedName>
    <definedName name="FDC_155_12" hidden="1">"#"</definedName>
    <definedName name="FDC_155_13" hidden="1">"#"</definedName>
    <definedName name="FDC_155_14" hidden="1">"#"</definedName>
    <definedName name="FDC_155_15" hidden="1">"#"</definedName>
    <definedName name="FDC_155_2" hidden="1">"#"</definedName>
    <definedName name="FDC_155_3" hidden="1">"#"</definedName>
    <definedName name="FDC_155_4" hidden="1">"#"</definedName>
    <definedName name="FDC_155_5" hidden="1">"#"</definedName>
    <definedName name="FDC_155_6" hidden="1">"#"</definedName>
    <definedName name="FDC_155_7" hidden="1">"#"</definedName>
    <definedName name="FDC_155_8" hidden="1">"#"</definedName>
    <definedName name="FDC_155_9" hidden="1">"#"</definedName>
    <definedName name="FDC_156_0" hidden="1">"#"</definedName>
    <definedName name="FDC_156_1" hidden="1">"#"</definedName>
    <definedName name="FDC_156_10" hidden="1">"#"</definedName>
    <definedName name="FDC_156_11" hidden="1">"#"</definedName>
    <definedName name="FDC_156_12" hidden="1">"#"</definedName>
    <definedName name="FDC_156_13" hidden="1">"#"</definedName>
    <definedName name="FDC_156_14" hidden="1">"#"</definedName>
    <definedName name="FDC_156_15" hidden="1">"#"</definedName>
    <definedName name="FDC_156_2" hidden="1">"#"</definedName>
    <definedName name="FDC_156_3" hidden="1">"#"</definedName>
    <definedName name="FDC_156_4" hidden="1">"#"</definedName>
    <definedName name="FDC_156_5" hidden="1">"#"</definedName>
    <definedName name="FDC_156_6" hidden="1">"#"</definedName>
    <definedName name="FDC_156_7" hidden="1">"#"</definedName>
    <definedName name="FDC_156_8" hidden="1">"#"</definedName>
    <definedName name="FDC_156_9" hidden="1">"#"</definedName>
    <definedName name="FDC_157_0" hidden="1">"#"</definedName>
    <definedName name="FDC_157_1" hidden="1">"#"</definedName>
    <definedName name="FDC_157_10" hidden="1">"#"</definedName>
    <definedName name="FDC_157_100" hidden="1">"#"</definedName>
    <definedName name="FDC_157_101" hidden="1">"#"</definedName>
    <definedName name="FDC_157_102" hidden="1">"#"</definedName>
    <definedName name="FDC_157_103" hidden="1">"#"</definedName>
    <definedName name="FDC_157_104" hidden="1">"#"</definedName>
    <definedName name="FDC_157_105" hidden="1">"#"</definedName>
    <definedName name="FDC_157_106" hidden="1">"#"</definedName>
    <definedName name="FDC_157_107" hidden="1">"#"</definedName>
    <definedName name="FDC_157_108" hidden="1">"#"</definedName>
    <definedName name="FDC_157_109" hidden="1">"#"</definedName>
    <definedName name="FDC_157_11" hidden="1">"#"</definedName>
    <definedName name="FDC_157_110" hidden="1">"#"</definedName>
    <definedName name="FDC_157_111" hidden="1">"#"</definedName>
    <definedName name="FDC_157_112" hidden="1">"#"</definedName>
    <definedName name="FDC_157_113" hidden="1">"#"</definedName>
    <definedName name="FDC_157_114" hidden="1">"#"</definedName>
    <definedName name="FDC_157_115" hidden="1">"#"</definedName>
    <definedName name="FDC_157_116" hidden="1">"#"</definedName>
    <definedName name="FDC_157_117" hidden="1">"#"</definedName>
    <definedName name="FDC_157_118" hidden="1">"#"</definedName>
    <definedName name="FDC_157_119" hidden="1">"#"</definedName>
    <definedName name="FDC_157_12" hidden="1">"#"</definedName>
    <definedName name="FDC_157_120" hidden="1">"#"</definedName>
    <definedName name="FDC_157_121" hidden="1">"#"</definedName>
    <definedName name="FDC_157_122" hidden="1">"#"</definedName>
    <definedName name="FDC_157_123" hidden="1">"#"</definedName>
    <definedName name="FDC_157_124" hidden="1">"#"</definedName>
    <definedName name="FDC_157_125" hidden="1">"#"</definedName>
    <definedName name="FDC_157_126" hidden="1">"#"</definedName>
    <definedName name="FDC_157_127" hidden="1">"#"</definedName>
    <definedName name="FDC_157_128" hidden="1">"#"</definedName>
    <definedName name="FDC_157_129" hidden="1">"#"</definedName>
    <definedName name="FDC_157_13" hidden="1">"#"</definedName>
    <definedName name="FDC_157_130" hidden="1">"#"</definedName>
    <definedName name="FDC_157_131" hidden="1">"#"</definedName>
    <definedName name="FDC_157_132" hidden="1">"#"</definedName>
    <definedName name="FDC_157_133" hidden="1">"#"</definedName>
    <definedName name="FDC_157_134" hidden="1">"#"</definedName>
    <definedName name="FDC_157_135" hidden="1">"#"</definedName>
    <definedName name="FDC_157_136" hidden="1">"#"</definedName>
    <definedName name="FDC_157_137" hidden="1">"#"</definedName>
    <definedName name="FDC_157_138" hidden="1">"#"</definedName>
    <definedName name="FDC_157_139" hidden="1">"#"</definedName>
    <definedName name="FDC_157_14" hidden="1">"#"</definedName>
    <definedName name="FDC_157_140" hidden="1">"#"</definedName>
    <definedName name="FDC_157_141" hidden="1">"#"</definedName>
    <definedName name="FDC_157_142" hidden="1">"#"</definedName>
    <definedName name="FDC_157_143" hidden="1">"#"</definedName>
    <definedName name="FDC_157_144" hidden="1">"#"</definedName>
    <definedName name="FDC_157_145" hidden="1">"#"</definedName>
    <definedName name="FDC_157_146" hidden="1">"#"</definedName>
    <definedName name="FDC_157_147" hidden="1">"#"</definedName>
    <definedName name="FDC_157_148" hidden="1">"#"</definedName>
    <definedName name="FDC_157_149" hidden="1">"#"</definedName>
    <definedName name="FDC_157_15" hidden="1">"#"</definedName>
    <definedName name="FDC_157_150" hidden="1">"#"</definedName>
    <definedName name="FDC_157_151" hidden="1">"#"</definedName>
    <definedName name="FDC_157_152" hidden="1">"#"</definedName>
    <definedName name="FDC_157_153" hidden="1">"#"</definedName>
    <definedName name="FDC_157_154" hidden="1">"#"</definedName>
    <definedName name="FDC_157_155" hidden="1">"#"</definedName>
    <definedName name="FDC_157_156" hidden="1">"#"</definedName>
    <definedName name="FDC_157_157" hidden="1">"#"</definedName>
    <definedName name="FDC_157_158" hidden="1">"#"</definedName>
    <definedName name="FDC_157_159" hidden="1">"#"</definedName>
    <definedName name="FDC_157_16" hidden="1">"#"</definedName>
    <definedName name="FDC_157_160" hidden="1">"#"</definedName>
    <definedName name="FDC_157_161" hidden="1">"#"</definedName>
    <definedName name="FDC_157_162" hidden="1">"#"</definedName>
    <definedName name="FDC_157_163" hidden="1">"#"</definedName>
    <definedName name="FDC_157_164" hidden="1">"#"</definedName>
    <definedName name="FDC_157_165" hidden="1">"#"</definedName>
    <definedName name="FDC_157_166" hidden="1">"#"</definedName>
    <definedName name="FDC_157_167" hidden="1">"#"</definedName>
    <definedName name="FDC_157_168" hidden="1">"#"</definedName>
    <definedName name="FDC_157_169" hidden="1">"#"</definedName>
    <definedName name="FDC_157_17" hidden="1">"#"</definedName>
    <definedName name="FDC_157_170" hidden="1">"#"</definedName>
    <definedName name="FDC_157_171" hidden="1">"#"</definedName>
    <definedName name="FDC_157_172" hidden="1">"#"</definedName>
    <definedName name="FDC_157_173" hidden="1">"#"</definedName>
    <definedName name="FDC_157_174" hidden="1">"#"</definedName>
    <definedName name="FDC_157_175" hidden="1">"#"</definedName>
    <definedName name="FDC_157_176" hidden="1">"#"</definedName>
    <definedName name="FDC_157_177" hidden="1">"#"</definedName>
    <definedName name="FDC_157_178" hidden="1">"#"</definedName>
    <definedName name="FDC_157_179" hidden="1">"#"</definedName>
    <definedName name="FDC_157_18" hidden="1">"#"</definedName>
    <definedName name="FDC_157_180" hidden="1">"#"</definedName>
    <definedName name="FDC_157_181" hidden="1">"#"</definedName>
    <definedName name="FDC_157_182" hidden="1">"#"</definedName>
    <definedName name="FDC_157_183" hidden="1">"#"</definedName>
    <definedName name="FDC_157_184" hidden="1">"#"</definedName>
    <definedName name="FDC_157_185" hidden="1">"#"</definedName>
    <definedName name="FDC_157_186" hidden="1">"#"</definedName>
    <definedName name="FDC_157_187" hidden="1">"#"</definedName>
    <definedName name="FDC_157_188" hidden="1">"#"</definedName>
    <definedName name="FDC_157_189" hidden="1">"#"</definedName>
    <definedName name="FDC_157_19" hidden="1">"#"</definedName>
    <definedName name="FDC_157_190" hidden="1">"#"</definedName>
    <definedName name="FDC_157_191" hidden="1">"#"</definedName>
    <definedName name="FDC_157_192" hidden="1">"#"</definedName>
    <definedName name="FDC_157_193" hidden="1">"#"</definedName>
    <definedName name="FDC_157_194" hidden="1">"#"</definedName>
    <definedName name="FDC_157_195" hidden="1">"#"</definedName>
    <definedName name="FDC_157_196" hidden="1">"#"</definedName>
    <definedName name="FDC_157_197" hidden="1">"#"</definedName>
    <definedName name="FDC_157_198" hidden="1">"#"</definedName>
    <definedName name="FDC_157_199" hidden="1">"#"</definedName>
    <definedName name="FDC_157_2" hidden="1">"#"</definedName>
    <definedName name="FDC_157_20" hidden="1">"#"</definedName>
    <definedName name="FDC_157_200" hidden="1">"#"</definedName>
    <definedName name="FDC_157_201" hidden="1">"#"</definedName>
    <definedName name="FDC_157_202" hidden="1">"#"</definedName>
    <definedName name="FDC_157_203" hidden="1">"#"</definedName>
    <definedName name="FDC_157_204" hidden="1">"#"</definedName>
    <definedName name="FDC_157_205" hidden="1">"#"</definedName>
    <definedName name="FDC_157_206" hidden="1">"#"</definedName>
    <definedName name="FDC_157_207" hidden="1">"#"</definedName>
    <definedName name="FDC_157_208" hidden="1">"#"</definedName>
    <definedName name="FDC_157_209" hidden="1">"#"</definedName>
    <definedName name="FDC_157_21" hidden="1">"#"</definedName>
    <definedName name="FDC_157_210" hidden="1">"#"</definedName>
    <definedName name="FDC_157_211" hidden="1">"#"</definedName>
    <definedName name="FDC_157_212" hidden="1">"#"</definedName>
    <definedName name="FDC_157_213" hidden="1">"#"</definedName>
    <definedName name="FDC_157_214" hidden="1">"#"</definedName>
    <definedName name="FDC_157_215" hidden="1">"#"</definedName>
    <definedName name="FDC_157_216" hidden="1">"#"</definedName>
    <definedName name="FDC_157_217" hidden="1">"#"</definedName>
    <definedName name="FDC_157_218" hidden="1">"#"</definedName>
    <definedName name="FDC_157_219" hidden="1">"#"</definedName>
    <definedName name="FDC_157_22" hidden="1">"#"</definedName>
    <definedName name="FDC_157_220" hidden="1">"#"</definedName>
    <definedName name="FDC_157_221" hidden="1">"#"</definedName>
    <definedName name="FDC_157_222" hidden="1">"#"</definedName>
    <definedName name="FDC_157_223" hidden="1">"#"</definedName>
    <definedName name="FDC_157_224" hidden="1">"#"</definedName>
    <definedName name="FDC_157_225" hidden="1">"#"</definedName>
    <definedName name="FDC_157_226" hidden="1">"#"</definedName>
    <definedName name="FDC_157_227" hidden="1">"#"</definedName>
    <definedName name="FDC_157_228" hidden="1">"#"</definedName>
    <definedName name="FDC_157_229" hidden="1">"#"</definedName>
    <definedName name="FDC_157_23" hidden="1">"#"</definedName>
    <definedName name="FDC_157_230" hidden="1">"#"</definedName>
    <definedName name="FDC_157_231" hidden="1">"#"</definedName>
    <definedName name="FDC_157_232" hidden="1">"#"</definedName>
    <definedName name="FDC_157_233" hidden="1">"#"</definedName>
    <definedName name="FDC_157_234" hidden="1">"#"</definedName>
    <definedName name="FDC_157_235" hidden="1">"#"</definedName>
    <definedName name="FDC_157_236" hidden="1">"#"</definedName>
    <definedName name="FDC_157_237" hidden="1">"#"</definedName>
    <definedName name="FDC_157_238" hidden="1">"#"</definedName>
    <definedName name="FDC_157_239" hidden="1">"#"</definedName>
    <definedName name="FDC_157_24" hidden="1">"#"</definedName>
    <definedName name="FDC_157_240" hidden="1">"#"</definedName>
    <definedName name="FDC_157_241" hidden="1">"#"</definedName>
    <definedName name="FDC_157_242" hidden="1">"#"</definedName>
    <definedName name="FDC_157_243" hidden="1">"#"</definedName>
    <definedName name="FDC_157_244" hidden="1">"#"</definedName>
    <definedName name="FDC_157_245" hidden="1">"#"</definedName>
    <definedName name="FDC_157_246" hidden="1">"#"</definedName>
    <definedName name="FDC_157_247" hidden="1">"#"</definedName>
    <definedName name="FDC_157_248" hidden="1">"#"</definedName>
    <definedName name="FDC_157_249" hidden="1">"#"</definedName>
    <definedName name="FDC_157_25" hidden="1">"#"</definedName>
    <definedName name="FDC_157_250" hidden="1">"#"</definedName>
    <definedName name="FDC_157_251" hidden="1">"#"</definedName>
    <definedName name="FDC_157_252" hidden="1">"#"</definedName>
    <definedName name="FDC_157_26" hidden="1">"#"</definedName>
    <definedName name="FDC_157_27" hidden="1">"#"</definedName>
    <definedName name="FDC_157_28" hidden="1">"#"</definedName>
    <definedName name="FDC_157_29" hidden="1">"#"</definedName>
    <definedName name="FDC_157_3" hidden="1">"#"</definedName>
    <definedName name="FDC_157_30" hidden="1">"#"</definedName>
    <definedName name="FDC_157_31" hidden="1">"#"</definedName>
    <definedName name="FDC_157_32" hidden="1">"#"</definedName>
    <definedName name="FDC_157_33" hidden="1">"#"</definedName>
    <definedName name="FDC_157_34" hidden="1">"#"</definedName>
    <definedName name="FDC_157_35" hidden="1">"#"</definedName>
    <definedName name="FDC_157_36" hidden="1">"#"</definedName>
    <definedName name="FDC_157_37" hidden="1">"#"</definedName>
    <definedName name="FDC_157_38" hidden="1">"#"</definedName>
    <definedName name="FDC_157_39" hidden="1">"#"</definedName>
    <definedName name="FDC_157_4" hidden="1">"#"</definedName>
    <definedName name="FDC_157_40" hidden="1">"#"</definedName>
    <definedName name="FDC_157_41" hidden="1">"#"</definedName>
    <definedName name="FDC_157_42" hidden="1">"#"</definedName>
    <definedName name="FDC_157_43" hidden="1">"#"</definedName>
    <definedName name="FDC_157_44" hidden="1">"#"</definedName>
    <definedName name="FDC_157_45" hidden="1">"#"</definedName>
    <definedName name="FDC_157_46" hidden="1">"#"</definedName>
    <definedName name="FDC_157_47" hidden="1">"#"</definedName>
    <definedName name="FDC_157_48" hidden="1">"#"</definedName>
    <definedName name="FDC_157_49" hidden="1">"#"</definedName>
    <definedName name="FDC_157_5" hidden="1">"#"</definedName>
    <definedName name="FDC_157_50" hidden="1">"#"</definedName>
    <definedName name="FDC_157_51" hidden="1">"#"</definedName>
    <definedName name="FDC_157_52" hidden="1">"#"</definedName>
    <definedName name="FDC_157_53" hidden="1">"#"</definedName>
    <definedName name="FDC_157_54" hidden="1">"#"</definedName>
    <definedName name="FDC_157_55" hidden="1">"#"</definedName>
    <definedName name="FDC_157_56" hidden="1">"#"</definedName>
    <definedName name="FDC_157_57" hidden="1">"#"</definedName>
    <definedName name="FDC_157_58" hidden="1">"#"</definedName>
    <definedName name="FDC_157_59" hidden="1">"#"</definedName>
    <definedName name="FDC_157_6" hidden="1">"#"</definedName>
    <definedName name="FDC_157_60" hidden="1">"#"</definedName>
    <definedName name="FDC_157_61" hidden="1">"#"</definedName>
    <definedName name="FDC_157_62" hidden="1">"#"</definedName>
    <definedName name="FDC_157_63" hidden="1">"#"</definedName>
    <definedName name="FDC_157_64" hidden="1">"#"</definedName>
    <definedName name="FDC_157_65" hidden="1">"#"</definedName>
    <definedName name="FDC_157_66" hidden="1">"#"</definedName>
    <definedName name="FDC_157_67" hidden="1">"#"</definedName>
    <definedName name="FDC_157_68" hidden="1">"#"</definedName>
    <definedName name="FDC_157_69" hidden="1">"#"</definedName>
    <definedName name="FDC_157_7" hidden="1">"#"</definedName>
    <definedName name="FDC_157_70" hidden="1">"#"</definedName>
    <definedName name="FDC_157_71" hidden="1">"#"</definedName>
    <definedName name="FDC_157_72" hidden="1">"#"</definedName>
    <definedName name="FDC_157_73" hidden="1">"#"</definedName>
    <definedName name="FDC_157_74" hidden="1">"#"</definedName>
    <definedName name="FDC_157_75" hidden="1">"#"</definedName>
    <definedName name="FDC_157_76" hidden="1">"#"</definedName>
    <definedName name="FDC_157_77" hidden="1">"#"</definedName>
    <definedName name="FDC_157_78" hidden="1">"#"</definedName>
    <definedName name="FDC_157_79" hidden="1">"#"</definedName>
    <definedName name="FDC_157_8" hidden="1">"#"</definedName>
    <definedName name="FDC_157_80" hidden="1">"#"</definedName>
    <definedName name="FDC_157_81" hidden="1">"#"</definedName>
    <definedName name="FDC_157_82" hidden="1">"#"</definedName>
    <definedName name="FDC_157_83" hidden="1">"#"</definedName>
    <definedName name="FDC_157_84" hidden="1">"#"</definedName>
    <definedName name="FDC_157_85" hidden="1">"#"</definedName>
    <definedName name="FDC_157_86" hidden="1">"#"</definedName>
    <definedName name="FDC_157_87" hidden="1">"#"</definedName>
    <definedName name="FDC_157_88" hidden="1">"#"</definedName>
    <definedName name="FDC_157_89" hidden="1">"#"</definedName>
    <definedName name="FDC_157_9" hidden="1">"#"</definedName>
    <definedName name="FDC_157_90" hidden="1">"#"</definedName>
    <definedName name="FDC_157_91" hidden="1">"#"</definedName>
    <definedName name="FDC_157_92" hidden="1">"#"</definedName>
    <definedName name="FDC_157_93" hidden="1">"#"</definedName>
    <definedName name="FDC_157_94" hidden="1">"#"</definedName>
    <definedName name="FDC_157_95" hidden="1">"#"</definedName>
    <definedName name="FDC_157_96" hidden="1">"#"</definedName>
    <definedName name="FDC_157_97" hidden="1">"#"</definedName>
    <definedName name="FDC_157_98" hidden="1">"#"</definedName>
    <definedName name="FDC_157_99" hidden="1">"#"</definedName>
    <definedName name="FDC_158_0" hidden="1">"#"</definedName>
    <definedName name="FDC_158_1" hidden="1">"#"</definedName>
    <definedName name="FDC_158_10" hidden="1">"#"</definedName>
    <definedName name="FDC_158_11" hidden="1">"#"</definedName>
    <definedName name="FDC_158_12" hidden="1">"#"</definedName>
    <definedName name="FDC_158_13" hidden="1">"#"</definedName>
    <definedName name="FDC_158_14" hidden="1">"#"</definedName>
    <definedName name="FDC_158_15" hidden="1">"#"</definedName>
    <definedName name="FDC_158_2" hidden="1">"#"</definedName>
    <definedName name="FDC_158_3" hidden="1">"#"</definedName>
    <definedName name="FDC_158_4" hidden="1">"#"</definedName>
    <definedName name="FDC_158_5" hidden="1">"#"</definedName>
    <definedName name="FDC_158_6" hidden="1">"#"</definedName>
    <definedName name="FDC_158_7" hidden="1">"#"</definedName>
    <definedName name="FDC_158_8" hidden="1">"#"</definedName>
    <definedName name="FDC_158_9" hidden="1">"#"</definedName>
    <definedName name="FDC_159_0" hidden="1">"#"</definedName>
    <definedName name="FDC_159_1" hidden="1">"#"</definedName>
    <definedName name="FDC_159_10" hidden="1">"#"</definedName>
    <definedName name="FDC_159_11" hidden="1">"#"</definedName>
    <definedName name="FDC_159_12" hidden="1">"#"</definedName>
    <definedName name="FDC_159_13" hidden="1">"#"</definedName>
    <definedName name="FDC_159_14" hidden="1">"#"</definedName>
    <definedName name="FDC_159_15" hidden="1">"#"</definedName>
    <definedName name="FDC_159_2" hidden="1">"#"</definedName>
    <definedName name="FDC_159_3" hidden="1">"#"</definedName>
    <definedName name="FDC_159_4" hidden="1">"#"</definedName>
    <definedName name="FDC_159_5" hidden="1">"#"</definedName>
    <definedName name="FDC_159_6" hidden="1">"#"</definedName>
    <definedName name="FDC_159_7" hidden="1">"#"</definedName>
    <definedName name="FDC_159_8" hidden="1">"#"</definedName>
    <definedName name="FDC_159_9" hidden="1">"#"</definedName>
    <definedName name="FDC_16_0" hidden="1">"#"</definedName>
    <definedName name="FDC_160_0" hidden="1">"#"</definedName>
    <definedName name="FDC_160_1" hidden="1">"#"</definedName>
    <definedName name="FDC_160_10" hidden="1">"#"</definedName>
    <definedName name="FDC_160_11" hidden="1">"#"</definedName>
    <definedName name="FDC_160_12" hidden="1">"#"</definedName>
    <definedName name="FDC_160_13" hidden="1">"#"</definedName>
    <definedName name="FDC_160_14" hidden="1">"#"</definedName>
    <definedName name="FDC_160_15" hidden="1">"#"</definedName>
    <definedName name="FDC_160_2" hidden="1">"#"</definedName>
    <definedName name="FDC_160_3" hidden="1">"#"</definedName>
    <definedName name="FDC_160_4" hidden="1">"#"</definedName>
    <definedName name="FDC_160_5" hidden="1">"#"</definedName>
    <definedName name="FDC_160_6" hidden="1">"#"</definedName>
    <definedName name="FDC_160_7" hidden="1">"#"</definedName>
    <definedName name="FDC_160_8" hidden="1">"#"</definedName>
    <definedName name="FDC_160_9" hidden="1">"#"</definedName>
    <definedName name="FDC_161_0" hidden="1">"#"</definedName>
    <definedName name="FDC_161_1" hidden="1">"#"</definedName>
    <definedName name="FDC_161_10" hidden="1">"#"</definedName>
    <definedName name="FDC_161_11" hidden="1">"#"</definedName>
    <definedName name="FDC_161_12" hidden="1">"#"</definedName>
    <definedName name="FDC_161_13" hidden="1">"#"</definedName>
    <definedName name="FDC_161_14" hidden="1">"#"</definedName>
    <definedName name="FDC_161_2" hidden="1">"#"</definedName>
    <definedName name="FDC_161_3" hidden="1">"#"</definedName>
    <definedName name="FDC_161_4" hidden="1">"#"</definedName>
    <definedName name="FDC_161_5" hidden="1">"#"</definedName>
    <definedName name="FDC_161_6" hidden="1">"#"</definedName>
    <definedName name="FDC_161_7" hidden="1">"#"</definedName>
    <definedName name="FDC_161_8" hidden="1">"#"</definedName>
    <definedName name="FDC_161_9" hidden="1">"#"</definedName>
    <definedName name="FDC_162_0" hidden="1">"#"</definedName>
    <definedName name="FDC_162_1" hidden="1">"#"</definedName>
    <definedName name="FDC_162_10" hidden="1">"#"</definedName>
    <definedName name="FDC_162_11" hidden="1">"#"</definedName>
    <definedName name="FDC_162_12" hidden="1">"#"</definedName>
    <definedName name="FDC_162_13" hidden="1">"#"</definedName>
    <definedName name="FDC_162_14" hidden="1">"#"</definedName>
    <definedName name="FDC_162_15" hidden="1">"#"</definedName>
    <definedName name="FDC_162_2" hidden="1">"#"</definedName>
    <definedName name="FDC_162_3" hidden="1">"#"</definedName>
    <definedName name="FDC_162_4" hidden="1">"#"</definedName>
    <definedName name="FDC_162_5" hidden="1">"#"</definedName>
    <definedName name="FDC_162_6" hidden="1">"#"</definedName>
    <definedName name="FDC_162_7" hidden="1">"#"</definedName>
    <definedName name="FDC_162_8" hidden="1">"#"</definedName>
    <definedName name="FDC_162_9" hidden="1">"#"</definedName>
    <definedName name="FDC_163_0" hidden="1">"#"</definedName>
    <definedName name="FDC_163_1" hidden="1">"#"</definedName>
    <definedName name="FDC_163_10" hidden="1">"#"</definedName>
    <definedName name="FDC_163_11" hidden="1">"#"</definedName>
    <definedName name="FDC_163_12" hidden="1">"#"</definedName>
    <definedName name="FDC_163_13" hidden="1">"#"</definedName>
    <definedName name="FDC_163_14" hidden="1">"#"</definedName>
    <definedName name="FDC_163_15" hidden="1">"#"</definedName>
    <definedName name="FDC_163_2" hidden="1">"#"</definedName>
    <definedName name="FDC_163_3" hidden="1">"#"</definedName>
    <definedName name="FDC_163_4" hidden="1">"#"</definedName>
    <definedName name="FDC_163_5" hidden="1">"#"</definedName>
    <definedName name="FDC_163_6" hidden="1">"#"</definedName>
    <definedName name="FDC_163_7" hidden="1">"#"</definedName>
    <definedName name="FDC_163_8" hidden="1">"#"</definedName>
    <definedName name="FDC_163_9" hidden="1">"#"</definedName>
    <definedName name="FDC_164_0" hidden="1">"#"</definedName>
    <definedName name="FDC_164_1" hidden="1">"#"</definedName>
    <definedName name="FDC_164_10" hidden="1">"#"</definedName>
    <definedName name="FDC_164_11" hidden="1">"#"</definedName>
    <definedName name="FDC_164_12" hidden="1">"#"</definedName>
    <definedName name="FDC_164_13" hidden="1">"#"</definedName>
    <definedName name="FDC_164_14" hidden="1">"#"</definedName>
    <definedName name="FDC_164_15" hidden="1">"#"</definedName>
    <definedName name="FDC_164_2" hidden="1">"#"</definedName>
    <definedName name="FDC_164_3" hidden="1">"#"</definedName>
    <definedName name="FDC_164_4" hidden="1">"#"</definedName>
    <definedName name="FDC_164_5" hidden="1">"#"</definedName>
    <definedName name="FDC_164_6" hidden="1">"#"</definedName>
    <definedName name="FDC_164_7" hidden="1">"#"</definedName>
    <definedName name="FDC_164_8" hidden="1">"#"</definedName>
    <definedName name="FDC_164_9" hidden="1">"#"</definedName>
    <definedName name="FDC_165_0" hidden="1">"#"</definedName>
    <definedName name="FDC_165_1" hidden="1">"#"</definedName>
    <definedName name="FDC_165_10" hidden="1">"#"</definedName>
    <definedName name="FDC_165_11" hidden="1">"#"</definedName>
    <definedName name="FDC_165_12" hidden="1">"#"</definedName>
    <definedName name="FDC_165_13" hidden="1">"#"</definedName>
    <definedName name="FDC_165_14" hidden="1">"#"</definedName>
    <definedName name="FDC_165_2" hidden="1">"#"</definedName>
    <definedName name="FDC_165_3" hidden="1">"#"</definedName>
    <definedName name="FDC_165_4" hidden="1">"#"</definedName>
    <definedName name="FDC_165_5" hidden="1">"#"</definedName>
    <definedName name="FDC_165_6" hidden="1">"#"</definedName>
    <definedName name="FDC_165_7" hidden="1">"#"</definedName>
    <definedName name="FDC_165_8" hidden="1">"#"</definedName>
    <definedName name="FDC_165_9" hidden="1">"#"</definedName>
    <definedName name="FDC_166_0" hidden="1">"#"</definedName>
    <definedName name="FDC_166_1" hidden="1">"#"</definedName>
    <definedName name="FDC_166_10" hidden="1">"#"</definedName>
    <definedName name="FDC_166_11" hidden="1">"#"</definedName>
    <definedName name="FDC_166_12" hidden="1">"#"</definedName>
    <definedName name="FDC_166_13" hidden="1">"#"</definedName>
    <definedName name="FDC_166_14" hidden="1">"#"</definedName>
    <definedName name="FDC_166_15" hidden="1">"#"</definedName>
    <definedName name="FDC_166_2" hidden="1">"#"</definedName>
    <definedName name="FDC_166_3" hidden="1">"#"</definedName>
    <definedName name="FDC_166_4" hidden="1">"#"</definedName>
    <definedName name="FDC_166_5" hidden="1">"#"</definedName>
    <definedName name="FDC_166_6" hidden="1">"#"</definedName>
    <definedName name="FDC_166_7" hidden="1">"#"</definedName>
    <definedName name="FDC_166_8" hidden="1">"#"</definedName>
    <definedName name="FDC_166_9" hidden="1">"#"</definedName>
    <definedName name="FDC_167_0" hidden="1">"#"</definedName>
    <definedName name="FDC_167_1" hidden="1">"#"</definedName>
    <definedName name="FDC_167_10" hidden="1">"#"</definedName>
    <definedName name="FDC_167_11" hidden="1">"#"</definedName>
    <definedName name="FDC_167_12" hidden="1">"#"</definedName>
    <definedName name="FDC_167_13" hidden="1">"#"</definedName>
    <definedName name="FDC_167_14" hidden="1">"#"</definedName>
    <definedName name="FDC_167_2" hidden="1">"#"</definedName>
    <definedName name="FDC_167_3" hidden="1">"#"</definedName>
    <definedName name="FDC_167_4" hidden="1">"#"</definedName>
    <definedName name="FDC_167_5" hidden="1">"#"</definedName>
    <definedName name="FDC_167_6" hidden="1">"#"</definedName>
    <definedName name="FDC_167_7" hidden="1">"#"</definedName>
    <definedName name="FDC_167_8" hidden="1">"#"</definedName>
    <definedName name="FDC_167_9" hidden="1">"#"</definedName>
    <definedName name="FDC_168_0" hidden="1">"#"</definedName>
    <definedName name="FDC_168_1" hidden="1">"#"</definedName>
    <definedName name="FDC_168_2" hidden="1">"#"</definedName>
    <definedName name="FDC_169_0" hidden="1">"#"</definedName>
    <definedName name="FDC_169_1" hidden="1">"#"</definedName>
    <definedName name="FDC_169_10" hidden="1">"#"</definedName>
    <definedName name="FDC_169_11" hidden="1">"#"</definedName>
    <definedName name="FDC_169_12" hidden="1">"#"</definedName>
    <definedName name="FDC_169_13" hidden="1">"#"</definedName>
    <definedName name="FDC_169_14" hidden="1">"#"</definedName>
    <definedName name="FDC_169_15" hidden="1">"#"</definedName>
    <definedName name="FDC_169_2" hidden="1">"#"</definedName>
    <definedName name="FDC_169_3" hidden="1">"#"</definedName>
    <definedName name="FDC_169_4" hidden="1">"#"</definedName>
    <definedName name="FDC_169_5" hidden="1">"#"</definedName>
    <definedName name="FDC_169_6" hidden="1">"#"</definedName>
    <definedName name="FDC_169_7" hidden="1">"#"</definedName>
    <definedName name="FDC_169_8" hidden="1">"#"</definedName>
    <definedName name="FDC_169_9" hidden="1">"#"</definedName>
    <definedName name="FDC_17_0" hidden="1">"#"</definedName>
    <definedName name="FDC_170_0" hidden="1">"#"</definedName>
    <definedName name="FDC_170_1" hidden="1">"#"</definedName>
    <definedName name="FDC_170_10" hidden="1">"#"</definedName>
    <definedName name="FDC_170_11" hidden="1">"#"</definedName>
    <definedName name="FDC_170_12" hidden="1">"#"</definedName>
    <definedName name="FDC_170_13" hidden="1">"#"</definedName>
    <definedName name="FDC_170_14" hidden="1">"#"</definedName>
    <definedName name="FDC_170_2" hidden="1">"#"</definedName>
    <definedName name="FDC_170_3" hidden="1">"#"</definedName>
    <definedName name="FDC_170_4" hidden="1">"#"</definedName>
    <definedName name="FDC_170_5" hidden="1">"#"</definedName>
    <definedName name="FDC_170_6" hidden="1">"#"</definedName>
    <definedName name="FDC_170_7" hidden="1">"#"</definedName>
    <definedName name="FDC_170_8" hidden="1">"#"</definedName>
    <definedName name="FDC_170_9" hidden="1">"#"</definedName>
    <definedName name="FDC_171_0" hidden="1">"#"</definedName>
    <definedName name="FDC_171_1" hidden="1">"#"</definedName>
    <definedName name="FDC_171_10" hidden="1">"#"</definedName>
    <definedName name="FDC_171_11" hidden="1">"#"</definedName>
    <definedName name="FDC_171_12" hidden="1">"#"</definedName>
    <definedName name="FDC_171_13" hidden="1">"#"</definedName>
    <definedName name="FDC_171_14" hidden="1">"#"</definedName>
    <definedName name="FDC_171_2" hidden="1">"#"</definedName>
    <definedName name="FDC_171_3" hidden="1">"#"</definedName>
    <definedName name="FDC_171_4" hidden="1">"#"</definedName>
    <definedName name="FDC_171_5" hidden="1">"#"</definedName>
    <definedName name="FDC_171_6" hidden="1">"#"</definedName>
    <definedName name="FDC_171_7" hidden="1">"#"</definedName>
    <definedName name="FDC_171_8" hidden="1">"#"</definedName>
    <definedName name="FDC_171_9" hidden="1">"#"</definedName>
    <definedName name="FDC_172_0" hidden="1">"#"</definedName>
    <definedName name="FDC_172_1" hidden="1">"#"</definedName>
    <definedName name="FDC_172_10" hidden="1">"#"</definedName>
    <definedName name="FDC_172_11" hidden="1">"#"</definedName>
    <definedName name="FDC_172_12" hidden="1">"#"</definedName>
    <definedName name="FDC_172_13" hidden="1">"#"</definedName>
    <definedName name="FDC_172_14" hidden="1">"#"</definedName>
    <definedName name="FDC_172_2" hidden="1">"#"</definedName>
    <definedName name="FDC_172_3" hidden="1">"#"</definedName>
    <definedName name="FDC_172_4" hidden="1">"#"</definedName>
    <definedName name="FDC_172_5" hidden="1">"#"</definedName>
    <definedName name="FDC_172_6" hidden="1">"#"</definedName>
    <definedName name="FDC_172_7" hidden="1">"#"</definedName>
    <definedName name="FDC_172_8" hidden="1">"#"</definedName>
    <definedName name="FDC_172_9" hidden="1">"#"</definedName>
    <definedName name="FDC_173_0" hidden="1">"#"</definedName>
    <definedName name="FDC_173_1" hidden="1">"#"</definedName>
    <definedName name="FDC_173_2" hidden="1">"#"</definedName>
    <definedName name="FDC_174_0" hidden="1">"#"</definedName>
    <definedName name="FDC_174_1" hidden="1">"#"</definedName>
    <definedName name="FDC_174_2" hidden="1">"#"</definedName>
    <definedName name="FDC_175_0" hidden="1">"#"</definedName>
    <definedName name="FDC_175_1" hidden="1">"#"</definedName>
    <definedName name="FDC_175_2" hidden="1">"#"</definedName>
    <definedName name="FDC_176_0" hidden="1">"#"</definedName>
    <definedName name="FDC_176_1" hidden="1">"#"</definedName>
    <definedName name="FDC_176_2" hidden="1">"#"</definedName>
    <definedName name="FDC_177_0" hidden="1">"#"</definedName>
    <definedName name="FDC_177_1" hidden="1">"#"</definedName>
    <definedName name="FDC_177_2" hidden="1">"#"</definedName>
    <definedName name="FDC_178_0" hidden="1">"#"</definedName>
    <definedName name="FDC_178_1" hidden="1">"#"</definedName>
    <definedName name="FDC_178_2" hidden="1">"#"</definedName>
    <definedName name="FDC_179_0" hidden="1">"#"</definedName>
    <definedName name="FDC_179_1" hidden="1">"#"</definedName>
    <definedName name="FDC_179_2" hidden="1">"#"</definedName>
    <definedName name="FDC_18_0" hidden="1">"#"</definedName>
    <definedName name="FDC_180_0" hidden="1">"#"</definedName>
    <definedName name="FDC_180_1" hidden="1">"#"</definedName>
    <definedName name="FDC_180_2" hidden="1">"#"</definedName>
    <definedName name="FDC_181_0" hidden="1">"#"</definedName>
    <definedName name="FDC_181_1" hidden="1">"#"</definedName>
    <definedName name="FDC_181_2" hidden="1">"#"</definedName>
    <definedName name="FDC_182_0" hidden="1">"#"</definedName>
    <definedName name="FDC_182_1" hidden="1">"#"</definedName>
    <definedName name="FDC_182_2" hidden="1">"#"</definedName>
    <definedName name="FDC_183_0" hidden="1">"#"</definedName>
    <definedName name="FDC_183_1" hidden="1">"#"</definedName>
    <definedName name="FDC_183_2" hidden="1">"#"</definedName>
    <definedName name="FDC_184_0" hidden="1">"#"</definedName>
    <definedName name="FDC_184_1" hidden="1">"#"</definedName>
    <definedName name="FDC_184_2" hidden="1">"#"</definedName>
    <definedName name="FDC_185_0" hidden="1">"#"</definedName>
    <definedName name="FDC_185_1" hidden="1">"#"</definedName>
    <definedName name="FDC_185_2" hidden="1">"#"</definedName>
    <definedName name="FDC_186_0" hidden="1">"#"</definedName>
    <definedName name="FDC_186_1" hidden="1">"#"</definedName>
    <definedName name="FDC_186_2" hidden="1">"#"</definedName>
    <definedName name="FDC_187_0" hidden="1">"#"</definedName>
    <definedName name="FDC_187_1" hidden="1">"#"</definedName>
    <definedName name="FDC_187_2" hidden="1">"#"</definedName>
    <definedName name="FDC_188_0" hidden="1">"#"</definedName>
    <definedName name="FDC_188_1" hidden="1">"#"</definedName>
    <definedName name="FDC_188_2" hidden="1">"#"</definedName>
    <definedName name="FDC_189_0" hidden="1">"#"</definedName>
    <definedName name="FDC_189_1" hidden="1">"#"</definedName>
    <definedName name="FDC_189_2" hidden="1">"#"</definedName>
    <definedName name="FDC_19_0" hidden="1">"#"</definedName>
    <definedName name="FDC_19_1" hidden="1">"#"</definedName>
    <definedName name="FDC_19_2" hidden="1">"#"</definedName>
    <definedName name="FDC_19_3" hidden="1">"#"</definedName>
    <definedName name="FDC_190_0" hidden="1">"#"</definedName>
    <definedName name="FDC_190_1" hidden="1">"#"</definedName>
    <definedName name="FDC_190_2" hidden="1">"#"</definedName>
    <definedName name="FDC_191_0" hidden="1">"#"</definedName>
    <definedName name="FDC_191_1" hidden="1">"#"</definedName>
    <definedName name="FDC_191_2" hidden="1">"#"</definedName>
    <definedName name="FDC_192_0" hidden="1">"#"</definedName>
    <definedName name="FDC_192_1" hidden="1">"#"</definedName>
    <definedName name="FDC_192_2" hidden="1">"#"</definedName>
    <definedName name="FDC_193_0" hidden="1">"#"</definedName>
    <definedName name="FDC_193_1" hidden="1">"#"</definedName>
    <definedName name="FDC_193_2" hidden="1">"#"</definedName>
    <definedName name="FDC_194_0" hidden="1">"#"</definedName>
    <definedName name="FDC_194_1" hidden="1">"#"</definedName>
    <definedName name="FDC_194_2" hidden="1">"#"</definedName>
    <definedName name="FDC_195_0" hidden="1">"#"</definedName>
    <definedName name="FDC_195_1" hidden="1">"#"</definedName>
    <definedName name="FDC_195_2" hidden="1">"#"</definedName>
    <definedName name="FDC_196_0" hidden="1">"#"</definedName>
    <definedName name="FDC_196_1" hidden="1">"#"</definedName>
    <definedName name="FDC_196_2" hidden="1">"#"</definedName>
    <definedName name="FDC_197_0" hidden="1">"#"</definedName>
    <definedName name="FDC_197_1" hidden="1">"#"</definedName>
    <definedName name="FDC_197_2" hidden="1">"#"</definedName>
    <definedName name="FDC_198_0" hidden="1">"#"</definedName>
    <definedName name="FDC_198_1" hidden="1">"#"</definedName>
    <definedName name="FDC_198_2" hidden="1">"#"</definedName>
    <definedName name="FDC_199_0" hidden="1">"#"</definedName>
    <definedName name="FDC_199_1" hidden="1">"#"</definedName>
    <definedName name="FDC_199_2" hidden="1">"#"</definedName>
    <definedName name="FDC_2_0" hidden="1">"#"</definedName>
    <definedName name="FDC_20_0" hidden="1">"#"</definedName>
    <definedName name="FDC_200_0" hidden="1">"#"</definedName>
    <definedName name="FDC_200_1" hidden="1">"#"</definedName>
    <definedName name="FDC_200_2" hidden="1">"#"</definedName>
    <definedName name="FDC_201_0" hidden="1">"#"</definedName>
    <definedName name="FDC_201_1" hidden="1">"#"</definedName>
    <definedName name="FDC_201_2" hidden="1">"#"</definedName>
    <definedName name="FDC_202_0" hidden="1">"#"</definedName>
    <definedName name="FDC_202_1" hidden="1">"#"</definedName>
    <definedName name="FDC_202_2" hidden="1">"#"</definedName>
    <definedName name="FDC_203_0" hidden="1">"#"</definedName>
    <definedName name="FDC_203_1" hidden="1">"#"</definedName>
    <definedName name="FDC_203_2" hidden="1">"#"</definedName>
    <definedName name="FDC_204_0" hidden="1">"#"</definedName>
    <definedName name="FDC_204_1" hidden="1">"#"</definedName>
    <definedName name="FDC_204_2" hidden="1">"#"</definedName>
    <definedName name="FDC_205_0" hidden="1">"#"</definedName>
    <definedName name="FDC_205_1" hidden="1">"#"</definedName>
    <definedName name="FDC_205_2" hidden="1">"#"</definedName>
    <definedName name="FDC_206_0" hidden="1">"#"</definedName>
    <definedName name="FDC_206_1" hidden="1">"#"</definedName>
    <definedName name="FDC_206_2" hidden="1">"#"</definedName>
    <definedName name="FDC_207_0" hidden="1">"#"</definedName>
    <definedName name="FDC_207_1" hidden="1">"#"</definedName>
    <definedName name="FDC_207_2" hidden="1">"#"</definedName>
    <definedName name="FDC_208_0" hidden="1">"#"</definedName>
    <definedName name="FDC_208_1" hidden="1">"#"</definedName>
    <definedName name="FDC_208_2" hidden="1">"#"</definedName>
    <definedName name="FDC_209_0" hidden="1">"#"</definedName>
    <definedName name="FDC_209_1" hidden="1">"#"</definedName>
    <definedName name="FDC_209_2" hidden="1">"#"</definedName>
    <definedName name="FDC_21_0" hidden="1">"#"</definedName>
    <definedName name="FDC_21_1" hidden="1">"#"</definedName>
    <definedName name="FDC_21_2" hidden="1">"#"</definedName>
    <definedName name="FDC_21_3" hidden="1">"#"</definedName>
    <definedName name="FDC_210_0" hidden="1">"#"</definedName>
    <definedName name="FDC_210_1" hidden="1">"#"</definedName>
    <definedName name="FDC_211_0" hidden="1">"#"</definedName>
    <definedName name="FDC_211_1" hidden="1">"#"</definedName>
    <definedName name="FDC_211_2" hidden="1">"#"</definedName>
    <definedName name="FDC_212_0" hidden="1">"#"</definedName>
    <definedName name="FDC_212_1" hidden="1">"#"</definedName>
    <definedName name="FDC_212_2" hidden="1">"#"</definedName>
    <definedName name="FDC_213_0" hidden="1">"#"</definedName>
    <definedName name="FDC_213_1" hidden="1">"#"</definedName>
    <definedName name="FDC_213_2" hidden="1">"#"</definedName>
    <definedName name="FDC_214_0" hidden="1">"#"</definedName>
    <definedName name="FDC_214_1" hidden="1">"#"</definedName>
    <definedName name="FDC_214_2" hidden="1">"#"</definedName>
    <definedName name="FDC_215_0" hidden="1">"#"</definedName>
    <definedName name="FDC_216_0" hidden="1">"#"</definedName>
    <definedName name="FDC_217_0" hidden="1">"#"</definedName>
    <definedName name="FDC_218_0" hidden="1">"#"</definedName>
    <definedName name="FDC_218_1" hidden="1">"#"</definedName>
    <definedName name="FDC_218_2" hidden="1">"#"</definedName>
    <definedName name="FDC_219_0" hidden="1">"#"</definedName>
    <definedName name="FDC_219_1" hidden="1">"#"</definedName>
    <definedName name="FDC_219_2" hidden="1">"#"</definedName>
    <definedName name="FDC_22_0" hidden="1">"#"</definedName>
    <definedName name="FDC_220_0" hidden="1">"#"</definedName>
    <definedName name="FDC_221_0" hidden="1">"#"</definedName>
    <definedName name="FDC_222_0" hidden="1">"#"</definedName>
    <definedName name="FDC_223_0" hidden="1">"#"</definedName>
    <definedName name="FDC_223_1" hidden="1">"#"</definedName>
    <definedName name="FDC_223_2" hidden="1">"#"</definedName>
    <definedName name="FDC_224_0" hidden="1">"#"</definedName>
    <definedName name="FDC_224_1" hidden="1">"#"</definedName>
    <definedName name="FDC_224_2" hidden="1">"#"</definedName>
    <definedName name="FDC_225_0" hidden="1">"#"</definedName>
    <definedName name="FDC_226_0" hidden="1">"#"</definedName>
    <definedName name="FDC_227_0" hidden="1">"#"</definedName>
    <definedName name="FDC_228_0" hidden="1">"#"</definedName>
    <definedName name="FDC_228_1" hidden="1">"#"</definedName>
    <definedName name="FDC_228_2" hidden="1">"#"</definedName>
    <definedName name="FDC_229_0" hidden="1">"#"</definedName>
    <definedName name="FDC_229_1" hidden="1">"#"</definedName>
    <definedName name="FDC_229_2" hidden="1">"#"</definedName>
    <definedName name="FDC_23_0" hidden="1">"#"</definedName>
    <definedName name="FDC_230_0" hidden="1">"#"</definedName>
    <definedName name="FDC_231_0" hidden="1">"#"</definedName>
    <definedName name="FDC_232_0" hidden="1">"#"</definedName>
    <definedName name="FDC_233_0" hidden="1">"#"</definedName>
    <definedName name="FDC_233_1" hidden="1">"#"</definedName>
    <definedName name="FDC_233_2" hidden="1">"#"</definedName>
    <definedName name="FDC_234_0" hidden="1">"#"</definedName>
    <definedName name="FDC_234_1" hidden="1">"#"</definedName>
    <definedName name="FDC_234_2" hidden="1">"#"</definedName>
    <definedName name="FDC_235_0" hidden="1">"#"</definedName>
    <definedName name="FDC_236_0" hidden="1">"#"</definedName>
    <definedName name="FDC_237_0" hidden="1">"#"</definedName>
    <definedName name="FDC_238_0" hidden="1">"#"</definedName>
    <definedName name="FDC_238_1" hidden="1">"#"</definedName>
    <definedName name="FDC_238_10" hidden="1">"#"</definedName>
    <definedName name="FDC_238_11" hidden="1">"#"</definedName>
    <definedName name="FDC_238_12" hidden="1">"#"</definedName>
    <definedName name="FDC_238_13" hidden="1">"#"</definedName>
    <definedName name="FDC_238_14" hidden="1">"#"</definedName>
    <definedName name="FDC_238_2" hidden="1">"#"</definedName>
    <definedName name="FDC_238_3" hidden="1">"#"</definedName>
    <definedName name="FDC_238_4" hidden="1">"#"</definedName>
    <definedName name="FDC_238_5" hidden="1">"#"</definedName>
    <definedName name="FDC_238_6" hidden="1">"#"</definedName>
    <definedName name="FDC_238_7" hidden="1">"#"</definedName>
    <definedName name="FDC_238_8" hidden="1">"#"</definedName>
    <definedName name="FDC_238_9" hidden="1">"#"</definedName>
    <definedName name="FDC_239_0" hidden="1">"#"</definedName>
    <definedName name="FDC_239_1" hidden="1">"#"</definedName>
    <definedName name="FDC_239_10" hidden="1">"#"</definedName>
    <definedName name="FDC_239_11" hidden="1">"#"</definedName>
    <definedName name="FDC_239_12" hidden="1">"#"</definedName>
    <definedName name="FDC_239_13" hidden="1">"#"</definedName>
    <definedName name="FDC_239_14" hidden="1">"#"</definedName>
    <definedName name="FDC_239_2" hidden="1">"#"</definedName>
    <definedName name="FDC_239_3" hidden="1">"#"</definedName>
    <definedName name="FDC_239_4" hidden="1">"#"</definedName>
    <definedName name="FDC_239_5" hidden="1">"#"</definedName>
    <definedName name="FDC_239_6" hidden="1">"#"</definedName>
    <definedName name="FDC_239_7" hidden="1">"#"</definedName>
    <definedName name="FDC_239_8" hidden="1">"#"</definedName>
    <definedName name="FDC_239_9" hidden="1">"#"</definedName>
    <definedName name="FDC_24_0" hidden="1">"#"</definedName>
    <definedName name="FDC_240_0" hidden="1">"#"</definedName>
    <definedName name="FDC_241_0" hidden="1">"#"</definedName>
    <definedName name="FDC_242_0" hidden="1">"#"</definedName>
    <definedName name="FDC_243_0" hidden="1">"#"</definedName>
    <definedName name="FDC_243_1" hidden="1">"#"</definedName>
    <definedName name="FDC_243_10" hidden="1">"#"</definedName>
    <definedName name="FDC_243_11" hidden="1">"#"</definedName>
    <definedName name="FDC_243_12" hidden="1">"#"</definedName>
    <definedName name="FDC_243_13" hidden="1">"#"</definedName>
    <definedName name="FDC_243_14" hidden="1">"#"</definedName>
    <definedName name="FDC_243_2" hidden="1">"#"</definedName>
    <definedName name="FDC_243_3" hidden="1">"#"</definedName>
    <definedName name="FDC_243_4" hidden="1">"#"</definedName>
    <definedName name="FDC_243_5" hidden="1">"#"</definedName>
    <definedName name="FDC_243_6" hidden="1">"#"</definedName>
    <definedName name="FDC_243_7" hidden="1">"#"</definedName>
    <definedName name="FDC_243_8" hidden="1">"#"</definedName>
    <definedName name="FDC_243_9" hidden="1">"#"</definedName>
    <definedName name="FDC_244_0" hidden="1">"#"</definedName>
    <definedName name="FDC_244_1" hidden="1">"#"</definedName>
    <definedName name="FDC_244_2" hidden="1">"#"</definedName>
    <definedName name="FDC_245_0" hidden="1">"#"</definedName>
    <definedName name="FDC_246_0" hidden="1">"#"</definedName>
    <definedName name="FDC_247_0" hidden="1">"#"</definedName>
    <definedName name="FDC_248_0" hidden="1">"#"</definedName>
    <definedName name="FDC_248_1" hidden="1">"#"</definedName>
    <definedName name="FDC_248_2" hidden="1">"#"</definedName>
    <definedName name="FDC_249_0" hidden="1">"#"</definedName>
    <definedName name="FDC_249_1" hidden="1">"#"</definedName>
    <definedName name="FDC_249_10" hidden="1">"#"</definedName>
    <definedName name="FDC_249_11" hidden="1">"#"</definedName>
    <definedName name="FDC_249_12" hidden="1">"#"</definedName>
    <definedName name="FDC_249_13" hidden="1">"#"</definedName>
    <definedName name="FDC_249_14" hidden="1">"#"</definedName>
    <definedName name="FDC_249_2" hidden="1">"#"</definedName>
    <definedName name="FDC_249_3" hidden="1">"#"</definedName>
    <definedName name="FDC_249_4" hidden="1">"#"</definedName>
    <definedName name="FDC_249_5" hidden="1">"#"</definedName>
    <definedName name="FDC_249_6" hidden="1">"#"</definedName>
    <definedName name="FDC_249_7" hidden="1">"#"</definedName>
    <definedName name="FDC_249_8" hidden="1">"#"</definedName>
    <definedName name="FDC_249_9" hidden="1">"#"</definedName>
    <definedName name="FDC_25_0" hidden="1">"#"</definedName>
    <definedName name="FDC_25_1" hidden="1">"#"</definedName>
    <definedName name="FDC_25_2" hidden="1">"#"</definedName>
    <definedName name="FDC_25_3" hidden="1">"#"</definedName>
    <definedName name="FDC_250_0" hidden="1">"#"</definedName>
    <definedName name="FDC_251_0" hidden="1">"#"</definedName>
    <definedName name="FDC_252_0" hidden="1">"#"</definedName>
    <definedName name="FDC_253_0" hidden="1">"#"</definedName>
    <definedName name="FDC_253_1" hidden="1">"#"</definedName>
    <definedName name="FDC_253_2" hidden="1">"#"</definedName>
    <definedName name="FDC_254_0" hidden="1">"#"</definedName>
    <definedName name="FDC_254_1" hidden="1">"#"</definedName>
    <definedName name="FDC_254_2" hidden="1">"#"</definedName>
    <definedName name="FDC_255_0" hidden="1">"#"</definedName>
    <definedName name="FDC_255_1" hidden="1">"#"</definedName>
    <definedName name="FDC_255_2" hidden="1">"#"</definedName>
    <definedName name="FDC_256_0" hidden="1">"#"</definedName>
    <definedName name="FDC_256_1" hidden="1">"#"</definedName>
    <definedName name="FDC_256_2" hidden="1">"#"</definedName>
    <definedName name="FDC_257_0" hidden="1">"#"</definedName>
    <definedName name="FDC_257_1" hidden="1">"#"</definedName>
    <definedName name="FDC_257_2" hidden="1">"#"</definedName>
    <definedName name="FDC_258_0" hidden="1">"#"</definedName>
    <definedName name="FDC_258_1" hidden="1">"#"</definedName>
    <definedName name="FDC_258_2" hidden="1">"#"</definedName>
    <definedName name="FDC_259_0" hidden="1">"#"</definedName>
    <definedName name="FDC_259_1" hidden="1">"#"</definedName>
    <definedName name="FDC_259_2" hidden="1">"#"</definedName>
    <definedName name="FDC_26_0" hidden="1">"#"</definedName>
    <definedName name="FDC_26_1" hidden="1">"#"</definedName>
    <definedName name="FDC_26_2" hidden="1">"#"</definedName>
    <definedName name="FDC_26_3" hidden="1">"#"</definedName>
    <definedName name="FDC_260_0" hidden="1">"#"</definedName>
    <definedName name="FDC_260_1" hidden="1">"#"</definedName>
    <definedName name="FDC_260_2" hidden="1">"#"</definedName>
    <definedName name="FDC_261_0" hidden="1">"#"</definedName>
    <definedName name="FDC_261_1" hidden="1">"#"</definedName>
    <definedName name="FDC_261_2" hidden="1">"#"</definedName>
    <definedName name="FDC_262_0" hidden="1">"#"</definedName>
    <definedName name="FDC_262_1" hidden="1">"#"</definedName>
    <definedName name="FDC_262_2" hidden="1">"#"</definedName>
    <definedName name="FDC_263_0" hidden="1">"#"</definedName>
    <definedName name="FDC_263_1" hidden="1">"#"</definedName>
    <definedName name="FDC_263_2" hidden="1">"#"</definedName>
    <definedName name="FDC_264_0" hidden="1">"#"</definedName>
    <definedName name="FDC_264_1" hidden="1">"#"</definedName>
    <definedName name="FDC_264_2" hidden="1">"#"</definedName>
    <definedName name="FDC_265_0" hidden="1">"#"</definedName>
    <definedName name="FDC_265_1" hidden="1">"#"</definedName>
    <definedName name="FDC_265_2" hidden="1">"#"</definedName>
    <definedName name="FDC_266_0" hidden="1">"#"</definedName>
    <definedName name="FDC_266_1" hidden="1">"#"</definedName>
    <definedName name="FDC_266_2" hidden="1">"#"</definedName>
    <definedName name="FDC_267_0" hidden="1">"#"</definedName>
    <definedName name="FDC_267_1" hidden="1">"#"</definedName>
    <definedName name="FDC_267_2" hidden="1">"#"</definedName>
    <definedName name="FDC_268_0" hidden="1">"#"</definedName>
    <definedName name="FDC_268_1" hidden="1">"#"</definedName>
    <definedName name="FDC_268_2" hidden="1">"#"</definedName>
    <definedName name="FDC_269_0" hidden="1">"#"</definedName>
    <definedName name="FDC_269_1" hidden="1">"#"</definedName>
    <definedName name="FDC_269_2" hidden="1">"#"</definedName>
    <definedName name="FDC_27_0" hidden="1">"#"</definedName>
    <definedName name="FDC_270_0" hidden="1">"#"</definedName>
    <definedName name="FDC_270_1" hidden="1">"#"</definedName>
    <definedName name="FDC_270_2" hidden="1">"#"</definedName>
    <definedName name="FDC_271_0" hidden="1">"#"</definedName>
    <definedName name="FDC_271_1" hidden="1">"#"</definedName>
    <definedName name="FDC_271_2" hidden="1">"#"</definedName>
    <definedName name="FDC_272_0" hidden="1">"#"</definedName>
    <definedName name="FDC_272_1" hidden="1">"#"</definedName>
    <definedName name="FDC_272_2" hidden="1">"#"</definedName>
    <definedName name="FDC_273_0" hidden="1">"#"</definedName>
    <definedName name="FDC_273_1" hidden="1">"#"</definedName>
    <definedName name="FDC_273_10" hidden="1">"#"</definedName>
    <definedName name="FDC_273_11" hidden="1">"#"</definedName>
    <definedName name="FDC_273_12" hidden="1">"#"</definedName>
    <definedName name="FDC_273_13" hidden="1">"#"</definedName>
    <definedName name="FDC_273_14" hidden="1">"#"</definedName>
    <definedName name="FDC_273_2" hidden="1">"#"</definedName>
    <definedName name="FDC_273_3" hidden="1">"#"</definedName>
    <definedName name="FDC_273_4" hidden="1">"#"</definedName>
    <definedName name="FDC_273_5" hidden="1">"#"</definedName>
    <definedName name="FDC_273_6" hidden="1">"#"</definedName>
    <definedName name="FDC_273_7" hidden="1">"#"</definedName>
    <definedName name="FDC_273_8" hidden="1">"#"</definedName>
    <definedName name="FDC_273_9" hidden="1">"#"</definedName>
    <definedName name="FDC_274_0" hidden="1">"#"</definedName>
    <definedName name="FDC_274_1" hidden="1">"#"</definedName>
    <definedName name="FDC_274_2" hidden="1">"#"</definedName>
    <definedName name="FDC_275_0" hidden="1">"#"</definedName>
    <definedName name="FDC_275_1" hidden="1">"#"</definedName>
    <definedName name="FDC_275_2" hidden="1">"#"</definedName>
    <definedName name="FDC_276_0" hidden="1">"#"</definedName>
    <definedName name="FDC_277_0" hidden="1">"#"</definedName>
    <definedName name="FDC_278_0" hidden="1">"#"</definedName>
    <definedName name="FDC_279_0" hidden="1">"#"</definedName>
    <definedName name="FDC_279_1" hidden="1">"#"</definedName>
    <definedName name="FDC_279_2" hidden="1">"#"</definedName>
    <definedName name="FDC_28_0" hidden="1">"#"</definedName>
    <definedName name="FDC_28_1" hidden="1">"#"</definedName>
    <definedName name="FDC_28_2" hidden="1">"#"</definedName>
    <definedName name="FDC_28_3" hidden="1">"#"</definedName>
    <definedName name="FDC_280_0" hidden="1">"#"</definedName>
    <definedName name="FDC_280_1" hidden="1">"#"</definedName>
    <definedName name="FDC_280_2" hidden="1">"#"</definedName>
    <definedName name="FDC_281_0" hidden="1">"#"</definedName>
    <definedName name="FDC_281_1" hidden="1">"#"</definedName>
    <definedName name="FDC_281_2" hidden="1">"#"</definedName>
    <definedName name="FDC_282_0" hidden="1">"#"</definedName>
    <definedName name="FDC_282_1" hidden="1">"#"</definedName>
    <definedName name="FDC_282_2" hidden="1">"#"</definedName>
    <definedName name="FDC_283_0" hidden="1">"#"</definedName>
    <definedName name="FDC_283_1" hidden="1">"#"</definedName>
    <definedName name="FDC_283_2" hidden="1">"#"</definedName>
    <definedName name="FDC_284_0" hidden="1">"#"</definedName>
    <definedName name="FDC_284_1" hidden="1">"#"</definedName>
    <definedName name="FDC_284_10" hidden="1">"#"</definedName>
    <definedName name="FDC_284_11" hidden="1">"#"</definedName>
    <definedName name="FDC_284_12" hidden="1">"#"</definedName>
    <definedName name="FDC_284_13" hidden="1">"#"</definedName>
    <definedName name="FDC_284_14" hidden="1">"#"</definedName>
    <definedName name="FDC_284_15" hidden="1">"#"</definedName>
    <definedName name="FDC_284_16" hidden="1">"#"</definedName>
    <definedName name="FDC_284_17" hidden="1">"#"</definedName>
    <definedName name="FDC_284_18" hidden="1">"#"</definedName>
    <definedName name="FDC_284_19" hidden="1">"#"</definedName>
    <definedName name="FDC_284_2" hidden="1">"#"</definedName>
    <definedName name="FDC_284_20" hidden="1">"#"</definedName>
    <definedName name="FDC_284_21" hidden="1">"#"</definedName>
    <definedName name="FDC_284_22" hidden="1">"#"</definedName>
    <definedName name="FDC_284_23" hidden="1">"#"</definedName>
    <definedName name="FDC_284_24" hidden="1">"#"</definedName>
    <definedName name="FDC_284_25" hidden="1">"#"</definedName>
    <definedName name="FDC_284_26" hidden="1">"#"</definedName>
    <definedName name="FDC_284_3" hidden="1">"#"</definedName>
    <definedName name="FDC_284_4" hidden="1">"#"</definedName>
    <definedName name="FDC_284_5" hidden="1">"#"</definedName>
    <definedName name="FDC_284_6" hidden="1">"#"</definedName>
    <definedName name="FDC_284_7" hidden="1">"#"</definedName>
    <definedName name="FDC_284_8" hidden="1">"#"</definedName>
    <definedName name="FDC_284_9" hidden="1">"#"</definedName>
    <definedName name="FDC_285_0" hidden="1">"#"</definedName>
    <definedName name="FDC_285_1" hidden="1">"#"</definedName>
    <definedName name="FDC_285_10" hidden="1">"#"</definedName>
    <definedName name="FDC_285_11" hidden="1">"#"</definedName>
    <definedName name="FDC_285_12" hidden="1">"#"</definedName>
    <definedName name="FDC_285_13" hidden="1">"#"</definedName>
    <definedName name="FDC_285_14" hidden="1">"#"</definedName>
    <definedName name="FDC_285_15" hidden="1">"#"</definedName>
    <definedName name="FDC_285_16" hidden="1">"#"</definedName>
    <definedName name="FDC_285_17" hidden="1">"#"</definedName>
    <definedName name="FDC_285_18" hidden="1">"#"</definedName>
    <definedName name="FDC_285_19" hidden="1">"#"</definedName>
    <definedName name="FDC_285_2" hidden="1">"#"</definedName>
    <definedName name="FDC_285_20" hidden="1">"#"</definedName>
    <definedName name="FDC_285_21" hidden="1">"#"</definedName>
    <definedName name="FDC_285_22" hidden="1">"#"</definedName>
    <definedName name="FDC_285_23" hidden="1">"#"</definedName>
    <definedName name="FDC_285_24" hidden="1">"#"</definedName>
    <definedName name="FDC_285_25" hidden="1">"#"</definedName>
    <definedName name="FDC_285_26" hidden="1">"#"</definedName>
    <definedName name="FDC_285_3" hidden="1">"#"</definedName>
    <definedName name="FDC_285_4" hidden="1">"#"</definedName>
    <definedName name="FDC_285_5" hidden="1">"#"</definedName>
    <definedName name="FDC_285_6" hidden="1">"#"</definedName>
    <definedName name="FDC_285_7" hidden="1">"#"</definedName>
    <definedName name="FDC_285_8" hidden="1">"#"</definedName>
    <definedName name="FDC_285_9" hidden="1">"#"</definedName>
    <definedName name="FDC_286_0" hidden="1">"#"</definedName>
    <definedName name="FDC_286_1" hidden="1">"#"</definedName>
    <definedName name="FDC_286_10" hidden="1">"#"</definedName>
    <definedName name="FDC_286_11" hidden="1">"#"</definedName>
    <definedName name="FDC_286_12" hidden="1">"#"</definedName>
    <definedName name="FDC_286_13" hidden="1">"#"</definedName>
    <definedName name="FDC_286_14" hidden="1">"#"</definedName>
    <definedName name="FDC_286_15" hidden="1">"#"</definedName>
    <definedName name="FDC_286_16" hidden="1">"#"</definedName>
    <definedName name="FDC_286_17" hidden="1">"#"</definedName>
    <definedName name="FDC_286_18" hidden="1">"#"</definedName>
    <definedName name="FDC_286_19" hidden="1">"#"</definedName>
    <definedName name="FDC_286_2" hidden="1">"#"</definedName>
    <definedName name="FDC_286_20" hidden="1">"#"</definedName>
    <definedName name="FDC_286_21" hidden="1">"#"</definedName>
    <definedName name="FDC_286_22" hidden="1">"#"</definedName>
    <definedName name="FDC_286_23" hidden="1">"#"</definedName>
    <definedName name="FDC_286_24" hidden="1">"#"</definedName>
    <definedName name="FDC_286_25" hidden="1">"#"</definedName>
    <definedName name="FDC_286_3" hidden="1">"#"</definedName>
    <definedName name="FDC_286_4" hidden="1">"#"</definedName>
    <definedName name="FDC_286_5" hidden="1">"#"</definedName>
    <definedName name="FDC_286_6" hidden="1">"#"</definedName>
    <definedName name="FDC_286_7" hidden="1">"#"</definedName>
    <definedName name="FDC_286_8" hidden="1">"#"</definedName>
    <definedName name="FDC_286_9" hidden="1">"#"</definedName>
    <definedName name="FDC_287_0" hidden="1">"#"</definedName>
    <definedName name="FDC_287_1" hidden="1">"#"</definedName>
    <definedName name="FDC_287_10" hidden="1">"#"</definedName>
    <definedName name="FDC_287_11" hidden="1">"#"</definedName>
    <definedName name="FDC_287_12" hidden="1">"#"</definedName>
    <definedName name="FDC_287_13" hidden="1">"#"</definedName>
    <definedName name="FDC_287_14" hidden="1">"#"</definedName>
    <definedName name="FDC_287_15" hidden="1">"#"</definedName>
    <definedName name="FDC_287_16" hidden="1">"#"</definedName>
    <definedName name="FDC_287_17" hidden="1">"#"</definedName>
    <definedName name="FDC_287_18" hidden="1">"#"</definedName>
    <definedName name="FDC_287_19" hidden="1">"#"</definedName>
    <definedName name="FDC_287_2" hidden="1">"#"</definedName>
    <definedName name="FDC_287_20" hidden="1">"#"</definedName>
    <definedName name="FDC_287_21" hidden="1">"#"</definedName>
    <definedName name="FDC_287_22" hidden="1">"#"</definedName>
    <definedName name="FDC_287_23" hidden="1">"#"</definedName>
    <definedName name="FDC_287_24" hidden="1">"#"</definedName>
    <definedName name="FDC_287_3" hidden="1">"#"</definedName>
    <definedName name="FDC_287_4" hidden="1">"#"</definedName>
    <definedName name="FDC_287_5" hidden="1">"#"</definedName>
    <definedName name="FDC_287_6" hidden="1">"#"</definedName>
    <definedName name="FDC_287_7" hidden="1">"#"</definedName>
    <definedName name="FDC_287_8" hidden="1">"#"</definedName>
    <definedName name="FDC_287_9" hidden="1">"#"</definedName>
    <definedName name="FDC_288_0" hidden="1">"#"</definedName>
    <definedName name="FDC_288_1" hidden="1">"#"</definedName>
    <definedName name="FDC_288_2" hidden="1">"#"</definedName>
    <definedName name="FDC_289_0" hidden="1">"#"</definedName>
    <definedName name="FDC_289_1" hidden="1">"#"</definedName>
    <definedName name="FDC_289_10" hidden="1">"#"</definedName>
    <definedName name="FDC_289_11" hidden="1">"#"</definedName>
    <definedName name="FDC_289_12" hidden="1">"#"</definedName>
    <definedName name="FDC_289_13" hidden="1">"#"</definedName>
    <definedName name="FDC_289_14" hidden="1">"#"</definedName>
    <definedName name="FDC_289_15" hidden="1">"#"</definedName>
    <definedName name="FDC_289_16" hidden="1">"#"</definedName>
    <definedName name="FDC_289_17" hidden="1">"#"</definedName>
    <definedName name="FDC_289_18" hidden="1">"#"</definedName>
    <definedName name="FDC_289_19" hidden="1">"#"</definedName>
    <definedName name="FDC_289_2" hidden="1">"#"</definedName>
    <definedName name="FDC_289_20" hidden="1">"#"</definedName>
    <definedName name="FDC_289_21" hidden="1">"#"</definedName>
    <definedName name="FDC_289_22" hidden="1">"#"</definedName>
    <definedName name="FDC_289_23" hidden="1">"#"</definedName>
    <definedName name="FDC_289_24" hidden="1">"#"</definedName>
    <definedName name="FDC_289_25" hidden="1">"#"</definedName>
    <definedName name="FDC_289_26" hidden="1">"#"</definedName>
    <definedName name="FDC_289_3" hidden="1">"#"</definedName>
    <definedName name="FDC_289_4" hidden="1">"#"</definedName>
    <definedName name="FDC_289_5" hidden="1">"#"</definedName>
    <definedName name="FDC_289_6" hidden="1">"#"</definedName>
    <definedName name="FDC_289_7" hidden="1">"#"</definedName>
    <definedName name="FDC_289_8" hidden="1">"#"</definedName>
    <definedName name="FDC_289_9" hidden="1">"#"</definedName>
    <definedName name="FDC_29_0" hidden="1">"#"</definedName>
    <definedName name="FDC_29_1" hidden="1">"#"</definedName>
    <definedName name="FDC_29_2" hidden="1">"#"</definedName>
    <definedName name="FDC_29_3" hidden="1">"#"</definedName>
    <definedName name="FDC_290_0" hidden="1">"#"</definedName>
    <definedName name="FDC_290_1" hidden="1">"#"</definedName>
    <definedName name="FDC_290_10" hidden="1">"#"</definedName>
    <definedName name="FDC_290_11" hidden="1">"#"</definedName>
    <definedName name="FDC_290_12" hidden="1">"#"</definedName>
    <definedName name="FDC_290_13" hidden="1">"#"</definedName>
    <definedName name="FDC_290_14" hidden="1">"#"</definedName>
    <definedName name="FDC_290_15" hidden="1">"#"</definedName>
    <definedName name="FDC_290_16" hidden="1">"#"</definedName>
    <definedName name="FDC_290_17" hidden="1">"#"</definedName>
    <definedName name="FDC_290_18" hidden="1">"#"</definedName>
    <definedName name="FDC_290_19" hidden="1">"#"</definedName>
    <definedName name="FDC_290_2" hidden="1">"#"</definedName>
    <definedName name="FDC_290_20" hidden="1">"#"</definedName>
    <definedName name="FDC_290_21" hidden="1">"#"</definedName>
    <definedName name="FDC_290_22" hidden="1">"#"</definedName>
    <definedName name="FDC_290_23" hidden="1">"#"</definedName>
    <definedName name="FDC_290_24" hidden="1">"#"</definedName>
    <definedName name="FDC_290_25" hidden="1">"#"</definedName>
    <definedName name="FDC_290_3" hidden="1">"#"</definedName>
    <definedName name="FDC_290_4" hidden="1">"#"</definedName>
    <definedName name="FDC_290_5" hidden="1">"#"</definedName>
    <definedName name="FDC_290_6" hidden="1">"#"</definedName>
    <definedName name="FDC_290_7" hidden="1">"#"</definedName>
    <definedName name="FDC_290_8" hidden="1">"#"</definedName>
    <definedName name="FDC_290_9" hidden="1">"#"</definedName>
    <definedName name="FDC_291_0" hidden="1">"#"</definedName>
    <definedName name="FDC_291_1" hidden="1">"#"</definedName>
    <definedName name="FDC_291_10" hidden="1">"#"</definedName>
    <definedName name="FDC_291_11" hidden="1">"#"</definedName>
    <definedName name="FDC_291_12" hidden="1">"#"</definedName>
    <definedName name="FDC_291_13" hidden="1">"#"</definedName>
    <definedName name="FDC_291_14" hidden="1">"#"</definedName>
    <definedName name="FDC_291_15" hidden="1">"#"</definedName>
    <definedName name="FDC_291_16" hidden="1">"#"</definedName>
    <definedName name="FDC_291_17" hidden="1">"#"</definedName>
    <definedName name="FDC_291_18" hidden="1">"#"</definedName>
    <definedName name="FDC_291_19" hidden="1">"#"</definedName>
    <definedName name="FDC_291_2" hidden="1">"#"</definedName>
    <definedName name="FDC_291_20" hidden="1">"#"</definedName>
    <definedName name="FDC_291_21" hidden="1">"#"</definedName>
    <definedName name="FDC_291_22" hidden="1">"#"</definedName>
    <definedName name="FDC_291_23" hidden="1">"#"</definedName>
    <definedName name="FDC_291_24" hidden="1">"#"</definedName>
    <definedName name="FDC_291_3" hidden="1">"#"</definedName>
    <definedName name="FDC_291_4" hidden="1">"#"</definedName>
    <definedName name="FDC_291_5" hidden="1">"#"</definedName>
    <definedName name="FDC_291_6" hidden="1">"#"</definedName>
    <definedName name="FDC_291_7" hidden="1">"#"</definedName>
    <definedName name="FDC_291_8" hidden="1">"#"</definedName>
    <definedName name="FDC_291_9" hidden="1">"#"</definedName>
    <definedName name="FDC_292_0" hidden="1">"#"</definedName>
    <definedName name="FDC_292_1" hidden="1">"#"</definedName>
    <definedName name="FDC_292_2" hidden="1">"#"</definedName>
    <definedName name="FDC_293_0" hidden="1">"#"</definedName>
    <definedName name="FDC_293_1" hidden="1">"#"</definedName>
    <definedName name="FDC_293_2" hidden="1">"#"</definedName>
    <definedName name="FDC_294_0" hidden="1">"#"</definedName>
    <definedName name="FDC_294_1" hidden="1">"#"</definedName>
    <definedName name="FDC_294_2" hidden="1">"#"</definedName>
    <definedName name="FDC_295_0" hidden="1">"#"</definedName>
    <definedName name="FDC_296_0" hidden="1">"#"</definedName>
    <definedName name="FDC_297_0" hidden="1">"#"</definedName>
    <definedName name="FDC_298_0" hidden="1">"#"</definedName>
    <definedName name="FDC_299_0" hidden="1">"#"</definedName>
    <definedName name="FDC_299_1" hidden="1">"#"</definedName>
    <definedName name="FDC_299_10" hidden="1">"#"</definedName>
    <definedName name="FDC_299_11" hidden="1">"#"</definedName>
    <definedName name="FDC_299_12" hidden="1">"#"</definedName>
    <definedName name="FDC_299_13" hidden="1">"#"</definedName>
    <definedName name="FDC_299_14" hidden="1">"#"</definedName>
    <definedName name="FDC_299_15" hidden="1">"#"</definedName>
    <definedName name="FDC_299_16" hidden="1">"#"</definedName>
    <definedName name="FDC_299_17" hidden="1">"#"</definedName>
    <definedName name="FDC_299_18" hidden="1">"#"</definedName>
    <definedName name="FDC_299_19" hidden="1">"#"</definedName>
    <definedName name="FDC_299_2" hidden="1">"#"</definedName>
    <definedName name="FDC_299_20" hidden="1">"#"</definedName>
    <definedName name="FDC_299_21" hidden="1">"#"</definedName>
    <definedName name="FDC_299_22" hidden="1">"#"</definedName>
    <definedName name="FDC_299_23" hidden="1">"#"</definedName>
    <definedName name="FDC_299_24" hidden="1">"#"</definedName>
    <definedName name="FDC_299_25" hidden="1">"#"</definedName>
    <definedName name="FDC_299_26" hidden="1">"#"</definedName>
    <definedName name="FDC_299_3" hidden="1">"#"</definedName>
    <definedName name="FDC_299_4" hidden="1">"#"</definedName>
    <definedName name="FDC_299_5" hidden="1">"#"</definedName>
    <definedName name="FDC_299_6" hidden="1">"#"</definedName>
    <definedName name="FDC_299_7" hidden="1">"#"</definedName>
    <definedName name="FDC_299_8" hidden="1">"#"</definedName>
    <definedName name="FDC_299_9" hidden="1">"#"</definedName>
    <definedName name="FDC_3_0" hidden="1">"#"</definedName>
    <definedName name="FDC_30_0" hidden="1">"#"</definedName>
    <definedName name="FDC_300_0" hidden="1">"#"</definedName>
    <definedName name="FDC_300_1" hidden="1">"#"</definedName>
    <definedName name="FDC_300_10" hidden="1">"#"</definedName>
    <definedName name="FDC_300_11" hidden="1">"#"</definedName>
    <definedName name="FDC_300_12" hidden="1">"#"</definedName>
    <definedName name="FDC_300_13" hidden="1">"#"</definedName>
    <definedName name="FDC_300_14" hidden="1">"#"</definedName>
    <definedName name="FDC_300_15" hidden="1">"#"</definedName>
    <definedName name="FDC_300_16" hidden="1">"#"</definedName>
    <definedName name="FDC_300_17" hidden="1">"#"</definedName>
    <definedName name="FDC_300_18" hidden="1">"#"</definedName>
    <definedName name="FDC_300_19" hidden="1">"#"</definedName>
    <definedName name="FDC_300_2" hidden="1">"#"</definedName>
    <definedName name="FDC_300_20" hidden="1">"#"</definedName>
    <definedName name="FDC_300_21" hidden="1">"#"</definedName>
    <definedName name="FDC_300_22" hidden="1">"#"</definedName>
    <definedName name="FDC_300_23" hidden="1">"#"</definedName>
    <definedName name="FDC_300_24" hidden="1">"#"</definedName>
    <definedName name="FDC_300_25" hidden="1">"#"</definedName>
    <definedName name="FDC_300_26" hidden="1">"#"</definedName>
    <definedName name="FDC_300_3" hidden="1">"#"</definedName>
    <definedName name="FDC_300_4" hidden="1">"#"</definedName>
    <definedName name="FDC_300_5" hidden="1">"#"</definedName>
    <definedName name="FDC_300_6" hidden="1">"#"</definedName>
    <definedName name="FDC_300_7" hidden="1">"#"</definedName>
    <definedName name="FDC_300_8" hidden="1">"#"</definedName>
    <definedName name="FDC_300_9" hidden="1">"#"</definedName>
    <definedName name="FDC_301_0" hidden="1">"#"</definedName>
    <definedName name="FDC_301_1" hidden="1">"#"</definedName>
    <definedName name="FDC_301_10" hidden="1">"#"</definedName>
    <definedName name="FDC_301_11" hidden="1">"#"</definedName>
    <definedName name="FDC_301_12" hidden="1">"#"</definedName>
    <definedName name="FDC_301_13" hidden="1">"#"</definedName>
    <definedName name="FDC_301_14" hidden="1">"#"</definedName>
    <definedName name="FDC_301_15" hidden="1">"#"</definedName>
    <definedName name="FDC_301_16" hidden="1">"#"</definedName>
    <definedName name="FDC_301_17" hidden="1">"#"</definedName>
    <definedName name="FDC_301_18" hidden="1">"#"</definedName>
    <definedName name="FDC_301_19" hidden="1">"#"</definedName>
    <definedName name="FDC_301_2" hidden="1">"#"</definedName>
    <definedName name="FDC_301_20" hidden="1">"#"</definedName>
    <definedName name="FDC_301_21" hidden="1">"#"</definedName>
    <definedName name="FDC_301_22" hidden="1">"#"</definedName>
    <definedName name="FDC_301_23" hidden="1">"#"</definedName>
    <definedName name="FDC_301_24" hidden="1">"#"</definedName>
    <definedName name="FDC_301_25" hidden="1">"#"</definedName>
    <definedName name="FDC_301_3" hidden="1">"#"</definedName>
    <definedName name="FDC_301_4" hidden="1">"#"</definedName>
    <definedName name="FDC_301_5" hidden="1">"#"</definedName>
    <definedName name="FDC_301_6" hidden="1">"#"</definedName>
    <definedName name="FDC_301_7" hidden="1">"#"</definedName>
    <definedName name="FDC_301_8" hidden="1">"#"</definedName>
    <definedName name="FDC_301_9" hidden="1">"#"</definedName>
    <definedName name="FDC_302_0" hidden="1">"#"</definedName>
    <definedName name="FDC_302_1" hidden="1">"#"</definedName>
    <definedName name="FDC_302_10" hidden="1">"#"</definedName>
    <definedName name="FDC_302_11" hidden="1">"#"</definedName>
    <definedName name="FDC_302_12" hidden="1">"#"</definedName>
    <definedName name="FDC_302_13" hidden="1">"#"</definedName>
    <definedName name="FDC_302_14" hidden="1">"#"</definedName>
    <definedName name="FDC_302_15" hidden="1">"#"</definedName>
    <definedName name="FDC_302_16" hidden="1">"#"</definedName>
    <definedName name="FDC_302_17" hidden="1">"#"</definedName>
    <definedName name="FDC_302_18" hidden="1">"#"</definedName>
    <definedName name="FDC_302_19" hidden="1">"#"</definedName>
    <definedName name="FDC_302_2" hidden="1">"#"</definedName>
    <definedName name="FDC_302_20" hidden="1">"#"</definedName>
    <definedName name="FDC_302_21" hidden="1">"#"</definedName>
    <definedName name="FDC_302_22" hidden="1">"#"</definedName>
    <definedName name="FDC_302_23" hidden="1">"#"</definedName>
    <definedName name="FDC_302_24" hidden="1">"#"</definedName>
    <definedName name="FDC_302_3" hidden="1">"#"</definedName>
    <definedName name="FDC_302_4" hidden="1">"#"</definedName>
    <definedName name="FDC_302_5" hidden="1">"#"</definedName>
    <definedName name="FDC_302_6" hidden="1">"#"</definedName>
    <definedName name="FDC_302_7" hidden="1">"#"</definedName>
    <definedName name="FDC_302_8" hidden="1">"#"</definedName>
    <definedName name="FDC_302_9" hidden="1">"#"</definedName>
    <definedName name="FDC_303_0" hidden="1">"#"</definedName>
    <definedName name="FDC_303_1" hidden="1">"#"</definedName>
    <definedName name="FDC_303_2" hidden="1">"#"</definedName>
    <definedName name="FDC_304_0" hidden="1">"#"</definedName>
    <definedName name="FDC_304_1" hidden="1">"#"</definedName>
    <definedName name="FDC_304_2" hidden="1">"#"</definedName>
    <definedName name="FDC_305_0" hidden="1">"#"</definedName>
    <definedName name="FDC_305_1" hidden="1">"#"</definedName>
    <definedName name="FDC_305_10" hidden="1">"#"</definedName>
    <definedName name="FDC_305_11" hidden="1">"#"</definedName>
    <definedName name="FDC_305_12" hidden="1">"#"</definedName>
    <definedName name="FDC_305_13" hidden="1">"#"</definedName>
    <definedName name="FDC_305_14" hidden="1">"#"</definedName>
    <definedName name="FDC_305_2" hidden="1">"#"</definedName>
    <definedName name="FDC_305_3" hidden="1">"#"</definedName>
    <definedName name="FDC_305_4" hidden="1">"#"</definedName>
    <definedName name="FDC_305_5" hidden="1">"#"</definedName>
    <definedName name="FDC_305_6" hidden="1">"#"</definedName>
    <definedName name="FDC_305_7" hidden="1">"#"</definedName>
    <definedName name="FDC_305_8" hidden="1">"#"</definedName>
    <definedName name="FDC_305_9" hidden="1">"#"</definedName>
    <definedName name="FDC_306_0" hidden="1">"#"</definedName>
    <definedName name="FDC_306_1" hidden="1">"#"</definedName>
    <definedName name="FDC_306_10" hidden="1">"#"</definedName>
    <definedName name="FDC_306_11" hidden="1">"#"</definedName>
    <definedName name="FDC_306_12" hidden="1">"#"</definedName>
    <definedName name="FDC_306_13" hidden="1">"#"</definedName>
    <definedName name="FDC_306_14" hidden="1">"#"</definedName>
    <definedName name="FDC_306_2" hidden="1">"#"</definedName>
    <definedName name="FDC_306_3" hidden="1">"#"</definedName>
    <definedName name="FDC_306_4" hidden="1">"#"</definedName>
    <definedName name="FDC_306_5" hidden="1">"#"</definedName>
    <definedName name="FDC_306_6" hidden="1">"#"</definedName>
    <definedName name="FDC_306_7" hidden="1">"#"</definedName>
    <definedName name="FDC_306_8" hidden="1">"#"</definedName>
    <definedName name="FDC_306_9" hidden="1">"#"</definedName>
    <definedName name="FDC_307_0" hidden="1">"#"</definedName>
    <definedName name="FDC_307_1" hidden="1">"#"</definedName>
    <definedName name="FDC_307_2" hidden="1">"#"</definedName>
    <definedName name="FDC_308_0" hidden="1">"#"</definedName>
    <definedName name="FDC_308_1" hidden="1">"#"</definedName>
    <definedName name="FDC_308_2" hidden="1">"#"</definedName>
    <definedName name="FDC_309_0" hidden="1">"#"</definedName>
    <definedName name="FDC_309_1" hidden="1">"#"</definedName>
    <definedName name="FDC_309_2" hidden="1">"#"</definedName>
    <definedName name="FDC_31_0" hidden="1">"#"</definedName>
    <definedName name="FDC_310_0" hidden="1">"#"</definedName>
    <definedName name="FDC_310_1" hidden="1">"#"</definedName>
    <definedName name="FDC_310_10" hidden="1">"#"</definedName>
    <definedName name="FDC_310_11" hidden="1">"#"</definedName>
    <definedName name="FDC_310_12" hidden="1">"#"</definedName>
    <definedName name="FDC_310_13" hidden="1">"#"</definedName>
    <definedName name="FDC_310_14" hidden="1">"#"</definedName>
    <definedName name="FDC_310_2" hidden="1">"#"</definedName>
    <definedName name="FDC_310_3" hidden="1">"#"</definedName>
    <definedName name="FDC_310_4" hidden="1">"#"</definedName>
    <definedName name="FDC_310_5" hidden="1">"#"</definedName>
    <definedName name="FDC_310_6" hidden="1">"#"</definedName>
    <definedName name="FDC_310_7" hidden="1">"#"</definedName>
    <definedName name="FDC_310_8" hidden="1">"#"</definedName>
    <definedName name="FDC_310_9" hidden="1">"#"</definedName>
    <definedName name="FDC_311_0" hidden="1">"#"</definedName>
    <definedName name="FDC_311_1" hidden="1">"#"</definedName>
    <definedName name="FDC_311_2" hidden="1">"#"</definedName>
    <definedName name="FDC_312_0" hidden="1">"#"</definedName>
    <definedName name="FDC_312_1" hidden="1">"#"</definedName>
    <definedName name="FDC_312_2" hidden="1">"#"</definedName>
    <definedName name="FDC_313_0" hidden="1">"#"</definedName>
    <definedName name="FDC_314_0" hidden="1">"#"</definedName>
    <definedName name="FDC_315_0" hidden="1">"#"</definedName>
    <definedName name="FDC_316_0" hidden="1">"#"</definedName>
    <definedName name="FDC_317_0" hidden="1">"#"</definedName>
    <definedName name="FDC_317_1" hidden="1">"#"</definedName>
    <definedName name="FDC_317_2" hidden="1">"#"</definedName>
    <definedName name="FDC_318_0" hidden="1">"#"</definedName>
    <definedName name="FDC_318_1" hidden="1">"#"</definedName>
    <definedName name="FDC_318_2" hidden="1">"#"</definedName>
    <definedName name="FDC_319_0" hidden="1">"#"</definedName>
    <definedName name="FDC_319_1" hidden="1">"#"</definedName>
    <definedName name="FDC_319_2" hidden="1">"#"</definedName>
    <definedName name="FDC_32_0" hidden="1">"#"</definedName>
    <definedName name="FDC_320_0" hidden="1">"#"</definedName>
    <definedName name="FDC_320_1" hidden="1">"#"</definedName>
    <definedName name="FDC_320_2" hidden="1">"#"</definedName>
    <definedName name="FDC_321_0" hidden="1">"#"</definedName>
    <definedName name="FDC_321_1" hidden="1">"#"</definedName>
    <definedName name="FDC_321_2" hidden="1">"#"</definedName>
    <definedName name="FDC_322_0" hidden="1">"#"</definedName>
    <definedName name="FDC_322_1" hidden="1">"#"</definedName>
    <definedName name="FDC_322_2" hidden="1">"#"</definedName>
    <definedName name="FDC_323_0" hidden="1">"#"</definedName>
    <definedName name="FDC_323_1" hidden="1">"#"</definedName>
    <definedName name="FDC_323_2" hidden="1">"#"</definedName>
    <definedName name="FDC_324_0" hidden="1">"#"</definedName>
    <definedName name="FDC_326_0" hidden="1">"#"</definedName>
    <definedName name="FDC_326_1" hidden="1">"#"</definedName>
    <definedName name="FDC_326_2" hidden="1">"#"</definedName>
    <definedName name="FDC_326_3" hidden="1">"#"</definedName>
    <definedName name="FDC_326_4" hidden="1">"#"</definedName>
    <definedName name="FDC_326_5" hidden="1">"#"</definedName>
    <definedName name="FDC_326_6" hidden="1">"#"</definedName>
    <definedName name="FDC_327_0" hidden="1">"#"</definedName>
    <definedName name="FDC_327_1" hidden="1">"#"</definedName>
    <definedName name="FDC_327_2" hidden="1">"#"</definedName>
    <definedName name="FDC_327_3" hidden="1">"#"</definedName>
    <definedName name="FDC_327_4" hidden="1">"#"</definedName>
    <definedName name="FDC_327_5" hidden="1">"#"</definedName>
    <definedName name="FDC_327_6" hidden="1">"#"</definedName>
    <definedName name="FDC_328_0" hidden="1">"#"</definedName>
    <definedName name="FDC_329_0" hidden="1">"#"</definedName>
    <definedName name="FDC_33_0" hidden="1">"#"</definedName>
    <definedName name="FDC_330_0" hidden="1">"#"</definedName>
    <definedName name="FDC_331_0" hidden="1">"#"</definedName>
    <definedName name="FDC_332_0" hidden="1">"#"</definedName>
    <definedName name="FDC_333_0" hidden="1">"#"</definedName>
    <definedName name="FDC_334_0" hidden="1">"#"</definedName>
    <definedName name="FDC_335_0" hidden="1">"#"</definedName>
    <definedName name="FDC_336_0" hidden="1">"#"</definedName>
    <definedName name="FDC_337_0" hidden="1">"#"</definedName>
    <definedName name="FDC_338_0" hidden="1">"#"</definedName>
    <definedName name="FDC_339_0" hidden="1">"#"</definedName>
    <definedName name="FDC_34_0" hidden="1">"#"</definedName>
    <definedName name="FDC_340_0" hidden="1">"#"</definedName>
    <definedName name="FDC_341_0" hidden="1">"#"</definedName>
    <definedName name="FDC_342_0" hidden="1">"#"</definedName>
    <definedName name="FDC_343_0" hidden="1">"#"</definedName>
    <definedName name="FDC_344_0" hidden="1">"#"</definedName>
    <definedName name="FDC_345_0" hidden="1">"#"</definedName>
    <definedName name="FDC_346_0" hidden="1">"#"</definedName>
    <definedName name="FDC_347_0" hidden="1">"#"</definedName>
    <definedName name="FDC_348_0" hidden="1">"#"</definedName>
    <definedName name="FDC_349_0" hidden="1">"#"</definedName>
    <definedName name="FDC_35_0" hidden="1">"#"</definedName>
    <definedName name="FDC_350_0" hidden="1">"#"</definedName>
    <definedName name="FDC_350_1" hidden="1">"#"</definedName>
    <definedName name="FDC_350_10" hidden="1">"#"</definedName>
    <definedName name="FDC_350_11" hidden="1">"#"</definedName>
    <definedName name="FDC_350_12" hidden="1">"#"</definedName>
    <definedName name="FDC_350_13" hidden="1">"#"</definedName>
    <definedName name="FDC_350_14" hidden="1">"#"</definedName>
    <definedName name="FDC_350_2" hidden="1">"#"</definedName>
    <definedName name="FDC_350_3" hidden="1">"#"</definedName>
    <definedName name="FDC_350_4" hidden="1">"#"</definedName>
    <definedName name="FDC_350_5" hidden="1">"#"</definedName>
    <definedName name="FDC_350_6" hidden="1">"#"</definedName>
    <definedName name="FDC_350_7" hidden="1">"#"</definedName>
    <definedName name="FDC_350_8" hidden="1">"#"</definedName>
    <definedName name="FDC_350_9" hidden="1">"#"</definedName>
    <definedName name="FDC_351_0" hidden="1">"#"</definedName>
    <definedName name="FDC_351_1" hidden="1">"#"</definedName>
    <definedName name="FDC_351_10" hidden="1">"#"</definedName>
    <definedName name="FDC_351_11" hidden="1">"#"</definedName>
    <definedName name="FDC_351_12" hidden="1">"#"</definedName>
    <definedName name="FDC_351_13" hidden="1">"#"</definedName>
    <definedName name="FDC_351_14" hidden="1">"#"</definedName>
    <definedName name="FDC_351_2" hidden="1">"#"</definedName>
    <definedName name="FDC_351_3" hidden="1">"#"</definedName>
    <definedName name="FDC_351_4" hidden="1">"#"</definedName>
    <definedName name="FDC_351_5" hidden="1">"#"</definedName>
    <definedName name="FDC_351_6" hidden="1">"#"</definedName>
    <definedName name="FDC_351_7" hidden="1">"#"</definedName>
    <definedName name="FDC_351_8" hidden="1">"#"</definedName>
    <definedName name="FDC_351_9" hidden="1">"#"</definedName>
    <definedName name="FDC_352_0" hidden="1">"#"</definedName>
    <definedName name="FDC_352_1" hidden="1">"#"</definedName>
    <definedName name="FDC_352_10" hidden="1">"#"</definedName>
    <definedName name="FDC_352_11" hidden="1">"#"</definedName>
    <definedName name="FDC_352_12" hidden="1">"#"</definedName>
    <definedName name="FDC_352_13" hidden="1">"#"</definedName>
    <definedName name="FDC_352_14" hidden="1">"#"</definedName>
    <definedName name="FDC_352_2" hidden="1">"#"</definedName>
    <definedName name="FDC_352_3" hidden="1">"#"</definedName>
    <definedName name="FDC_352_4" hidden="1">"#"</definedName>
    <definedName name="FDC_352_5" hidden="1">"#"</definedName>
    <definedName name="FDC_352_6" hidden="1">"#"</definedName>
    <definedName name="FDC_352_7" hidden="1">"#"</definedName>
    <definedName name="FDC_352_8" hidden="1">"#"</definedName>
    <definedName name="FDC_352_9" hidden="1">"#"</definedName>
    <definedName name="FDC_353_0" hidden="1">"#"</definedName>
    <definedName name="FDC_353_1" hidden="1">"#"</definedName>
    <definedName name="FDC_353_10" hidden="1">"#"</definedName>
    <definedName name="FDC_353_11" hidden="1">"#"</definedName>
    <definedName name="FDC_353_12" hidden="1">"#"</definedName>
    <definedName name="FDC_353_13" hidden="1">"#"</definedName>
    <definedName name="FDC_353_14" hidden="1">"#"</definedName>
    <definedName name="FDC_353_2" hidden="1">"#"</definedName>
    <definedName name="FDC_353_3" hidden="1">"#"</definedName>
    <definedName name="FDC_353_4" hidden="1">"#"</definedName>
    <definedName name="FDC_353_5" hidden="1">"#"</definedName>
    <definedName name="FDC_353_6" hidden="1">"#"</definedName>
    <definedName name="FDC_353_7" hidden="1">"#"</definedName>
    <definedName name="FDC_353_8" hidden="1">"#"</definedName>
    <definedName name="FDC_353_9" hidden="1">"#"</definedName>
    <definedName name="FDC_354_0" hidden="1">"#"</definedName>
    <definedName name="FDC_354_1" hidden="1">"#"</definedName>
    <definedName name="FDC_354_10" hidden="1">"#"</definedName>
    <definedName name="FDC_354_11" hidden="1">"#"</definedName>
    <definedName name="FDC_354_12" hidden="1">"#"</definedName>
    <definedName name="FDC_354_13" hidden="1">"#"</definedName>
    <definedName name="FDC_354_14" hidden="1">"#"</definedName>
    <definedName name="FDC_354_2" hidden="1">"#"</definedName>
    <definedName name="FDC_354_3" hidden="1">"#"</definedName>
    <definedName name="FDC_354_4" hidden="1">"#"</definedName>
    <definedName name="FDC_354_5" hidden="1">"#"</definedName>
    <definedName name="FDC_354_6" hidden="1">"#"</definedName>
    <definedName name="FDC_354_7" hidden="1">"#"</definedName>
    <definedName name="FDC_354_8" hidden="1">"#"</definedName>
    <definedName name="FDC_354_9" hidden="1">"#"</definedName>
    <definedName name="FDC_355_0" hidden="1">"#"</definedName>
    <definedName name="FDC_355_1" hidden="1">"#"</definedName>
    <definedName name="FDC_355_10" hidden="1">"#"</definedName>
    <definedName name="FDC_355_11" hidden="1">"#"</definedName>
    <definedName name="FDC_355_12" hidden="1">"#"</definedName>
    <definedName name="FDC_355_13" hidden="1">"#"</definedName>
    <definedName name="FDC_355_14" hidden="1">"#"</definedName>
    <definedName name="FDC_355_2" hidden="1">"#"</definedName>
    <definedName name="FDC_355_3" hidden="1">"#"</definedName>
    <definedName name="FDC_355_4" hidden="1">"#"</definedName>
    <definedName name="FDC_355_5" hidden="1">"#"</definedName>
    <definedName name="FDC_355_6" hidden="1">"#"</definedName>
    <definedName name="FDC_355_7" hidden="1">"#"</definedName>
    <definedName name="FDC_355_8" hidden="1">"#"</definedName>
    <definedName name="FDC_355_9" hidden="1">"#"</definedName>
    <definedName name="FDC_356_0" hidden="1">"#"</definedName>
    <definedName name="FDC_356_1" hidden="1">"#"</definedName>
    <definedName name="FDC_356_10" hidden="1">"#"</definedName>
    <definedName name="FDC_356_11" hidden="1">"#"</definedName>
    <definedName name="FDC_356_12" hidden="1">"#"</definedName>
    <definedName name="FDC_356_13" hidden="1">"#"</definedName>
    <definedName name="FDC_356_14" hidden="1">"#"</definedName>
    <definedName name="FDC_356_2" hidden="1">"#"</definedName>
    <definedName name="FDC_356_3" hidden="1">"#"</definedName>
    <definedName name="FDC_356_4" hidden="1">"#"</definedName>
    <definedName name="FDC_356_5" hidden="1">"#"</definedName>
    <definedName name="FDC_356_6" hidden="1">"#"</definedName>
    <definedName name="FDC_356_7" hidden="1">"#"</definedName>
    <definedName name="FDC_356_8" hidden="1">"#"</definedName>
    <definedName name="FDC_356_9" hidden="1">"#"</definedName>
    <definedName name="FDC_357_0" hidden="1">"#"</definedName>
    <definedName name="FDC_357_1" hidden="1">"#"</definedName>
    <definedName name="FDC_357_10" hidden="1">"#"</definedName>
    <definedName name="FDC_357_11" hidden="1">"#"</definedName>
    <definedName name="FDC_357_12" hidden="1">"#"</definedName>
    <definedName name="FDC_357_13" hidden="1">"#"</definedName>
    <definedName name="FDC_357_14" hidden="1">"#"</definedName>
    <definedName name="FDC_357_2" hidden="1">"#"</definedName>
    <definedName name="FDC_357_3" hidden="1">"#"</definedName>
    <definedName name="FDC_357_4" hidden="1">"#"</definedName>
    <definedName name="FDC_357_5" hidden="1">"#"</definedName>
    <definedName name="FDC_357_6" hidden="1">"#"</definedName>
    <definedName name="FDC_357_7" hidden="1">"#"</definedName>
    <definedName name="FDC_357_8" hidden="1">"#"</definedName>
    <definedName name="FDC_357_9" hidden="1">"#"</definedName>
    <definedName name="FDC_358_0" hidden="1">"#"</definedName>
    <definedName name="FDC_358_1" hidden="1">"#"</definedName>
    <definedName name="FDC_358_10" hidden="1">"#"</definedName>
    <definedName name="FDC_358_11" hidden="1">"#"</definedName>
    <definedName name="FDC_358_12" hidden="1">"#"</definedName>
    <definedName name="FDC_358_13" hidden="1">"#"</definedName>
    <definedName name="FDC_358_14" hidden="1">"#"</definedName>
    <definedName name="FDC_358_2" hidden="1">"#"</definedName>
    <definedName name="FDC_358_3" hidden="1">"#"</definedName>
    <definedName name="FDC_358_4" hidden="1">"#"</definedName>
    <definedName name="FDC_358_5" hidden="1">"#"</definedName>
    <definedName name="FDC_358_6" hidden="1">"#"</definedName>
    <definedName name="FDC_358_7" hidden="1">"#"</definedName>
    <definedName name="FDC_358_8" hidden="1">"#"</definedName>
    <definedName name="FDC_358_9" hidden="1">"#"</definedName>
    <definedName name="FDC_359_0" hidden="1">"#"</definedName>
    <definedName name="FDC_359_1" hidden="1">"#"</definedName>
    <definedName name="FDC_359_10" hidden="1">"#"</definedName>
    <definedName name="FDC_359_11" hidden="1">"#"</definedName>
    <definedName name="FDC_359_12" hidden="1">"#"</definedName>
    <definedName name="FDC_359_13" hidden="1">"#"</definedName>
    <definedName name="FDC_359_14" hidden="1">"#"</definedName>
    <definedName name="FDC_359_2" hidden="1">"#"</definedName>
    <definedName name="FDC_359_3" hidden="1">"#"</definedName>
    <definedName name="FDC_359_4" hidden="1">"#"</definedName>
    <definedName name="FDC_359_5" hidden="1">"#"</definedName>
    <definedName name="FDC_359_6" hidden="1">"#"</definedName>
    <definedName name="FDC_359_7" hidden="1">"#"</definedName>
    <definedName name="FDC_359_8" hidden="1">"#"</definedName>
    <definedName name="FDC_359_9" hidden="1">"#"</definedName>
    <definedName name="FDC_36_0" hidden="1">"#"</definedName>
    <definedName name="FDC_360_0" hidden="1">"#"</definedName>
    <definedName name="FDC_360_1" hidden="1">"#"</definedName>
    <definedName name="FDC_360_10" hidden="1">"#"</definedName>
    <definedName name="FDC_360_11" hidden="1">"#"</definedName>
    <definedName name="FDC_360_12" hidden="1">"#"</definedName>
    <definedName name="FDC_360_13" hidden="1">"#"</definedName>
    <definedName name="FDC_360_14" hidden="1">"#"</definedName>
    <definedName name="FDC_360_2" hidden="1">"#"</definedName>
    <definedName name="FDC_360_3" hidden="1">"#"</definedName>
    <definedName name="FDC_360_4" hidden="1">"#"</definedName>
    <definedName name="FDC_360_5" hidden="1">"#"</definedName>
    <definedName name="FDC_360_6" hidden="1">"#"</definedName>
    <definedName name="FDC_360_7" hidden="1">"#"</definedName>
    <definedName name="FDC_360_8" hidden="1">"#"</definedName>
    <definedName name="FDC_360_9" hidden="1">"#"</definedName>
    <definedName name="FDC_361_0" hidden="1">"#"</definedName>
    <definedName name="FDC_361_1" hidden="1">"#"</definedName>
    <definedName name="FDC_361_10" hidden="1">"#"</definedName>
    <definedName name="FDC_361_11" hidden="1">"#"</definedName>
    <definedName name="FDC_361_12" hidden="1">"#"</definedName>
    <definedName name="FDC_361_13" hidden="1">"#"</definedName>
    <definedName name="FDC_361_14" hidden="1">"#"</definedName>
    <definedName name="FDC_361_2" hidden="1">"#"</definedName>
    <definedName name="FDC_361_3" hidden="1">"#"</definedName>
    <definedName name="FDC_361_4" hidden="1">"#"</definedName>
    <definedName name="FDC_361_5" hidden="1">"#"</definedName>
    <definedName name="FDC_361_6" hidden="1">"#"</definedName>
    <definedName name="FDC_361_7" hidden="1">"#"</definedName>
    <definedName name="FDC_361_8" hidden="1">"#"</definedName>
    <definedName name="FDC_361_9" hidden="1">"#"</definedName>
    <definedName name="FDC_362_0" hidden="1">"#"</definedName>
    <definedName name="FDC_362_1" hidden="1">"#"</definedName>
    <definedName name="FDC_362_10" hidden="1">"#"</definedName>
    <definedName name="FDC_362_11" hidden="1">"#"</definedName>
    <definedName name="FDC_362_12" hidden="1">"#"</definedName>
    <definedName name="FDC_362_13" hidden="1">"#"</definedName>
    <definedName name="FDC_362_14" hidden="1">"#"</definedName>
    <definedName name="FDC_362_2" hidden="1">"#"</definedName>
    <definedName name="FDC_362_3" hidden="1">"#"</definedName>
    <definedName name="FDC_362_4" hidden="1">"#"</definedName>
    <definedName name="FDC_362_5" hidden="1">"#"</definedName>
    <definedName name="FDC_362_6" hidden="1">"#"</definedName>
    <definedName name="FDC_362_7" hidden="1">"#"</definedName>
    <definedName name="FDC_362_8" hidden="1">"#"</definedName>
    <definedName name="FDC_362_9" hidden="1">"#"</definedName>
    <definedName name="FDC_363_0" hidden="1">"#"</definedName>
    <definedName name="FDC_363_1" hidden="1">"#"</definedName>
    <definedName name="FDC_363_10" hidden="1">"#"</definedName>
    <definedName name="FDC_363_11" hidden="1">"#"</definedName>
    <definedName name="FDC_363_12" hidden="1">"#"</definedName>
    <definedName name="FDC_363_13" hidden="1">"#"</definedName>
    <definedName name="FDC_363_14" hidden="1">"#"</definedName>
    <definedName name="FDC_363_2" hidden="1">"#"</definedName>
    <definedName name="FDC_363_3" hidden="1">"#"</definedName>
    <definedName name="FDC_363_4" hidden="1">"#"</definedName>
    <definedName name="FDC_363_5" hidden="1">"#"</definedName>
    <definedName name="FDC_363_6" hidden="1">"#"</definedName>
    <definedName name="FDC_363_7" hidden="1">"#"</definedName>
    <definedName name="FDC_363_8" hidden="1">"#"</definedName>
    <definedName name="FDC_363_9" hidden="1">"#"</definedName>
    <definedName name="FDC_364_0" hidden="1">"#"</definedName>
    <definedName name="FDC_364_1" hidden="1">"#"</definedName>
    <definedName name="FDC_364_10" hidden="1">"#"</definedName>
    <definedName name="FDC_364_11" hidden="1">"#"</definedName>
    <definedName name="FDC_364_12" hidden="1">"#"</definedName>
    <definedName name="FDC_364_13" hidden="1">"#"</definedName>
    <definedName name="FDC_364_14" hidden="1">"#"</definedName>
    <definedName name="FDC_364_2" hidden="1">"#"</definedName>
    <definedName name="FDC_364_3" hidden="1">"#"</definedName>
    <definedName name="FDC_364_4" hidden="1">"#"</definedName>
    <definedName name="FDC_364_5" hidden="1">"#"</definedName>
    <definedName name="FDC_364_6" hidden="1">"#"</definedName>
    <definedName name="FDC_364_7" hidden="1">"#"</definedName>
    <definedName name="FDC_364_8" hidden="1">"#"</definedName>
    <definedName name="FDC_364_9" hidden="1">"#"</definedName>
    <definedName name="FDC_365_0" hidden="1">"#"</definedName>
    <definedName name="FDC_365_1" hidden="1">"#"</definedName>
    <definedName name="FDC_365_10" hidden="1">"#"</definedName>
    <definedName name="FDC_365_11" hidden="1">"#"</definedName>
    <definedName name="FDC_365_12" hidden="1">"#"</definedName>
    <definedName name="FDC_365_13" hidden="1">"#"</definedName>
    <definedName name="FDC_365_14" hidden="1">"#"</definedName>
    <definedName name="FDC_365_2" hidden="1">"#"</definedName>
    <definedName name="FDC_365_3" hidden="1">"#"</definedName>
    <definedName name="FDC_365_4" hidden="1">"#"</definedName>
    <definedName name="FDC_365_5" hidden="1">"#"</definedName>
    <definedName name="FDC_365_6" hidden="1">"#"</definedName>
    <definedName name="FDC_365_7" hidden="1">"#"</definedName>
    <definedName name="FDC_365_8" hidden="1">"#"</definedName>
    <definedName name="FDC_365_9" hidden="1">"#"</definedName>
    <definedName name="FDC_366_0" hidden="1">"#"</definedName>
    <definedName name="FDC_366_1" hidden="1">"#"</definedName>
    <definedName name="FDC_366_10" hidden="1">"#"</definedName>
    <definedName name="FDC_366_11" hidden="1">"#"</definedName>
    <definedName name="FDC_366_12" hidden="1">"#"</definedName>
    <definedName name="FDC_366_13" hidden="1">"#"</definedName>
    <definedName name="FDC_366_14" hidden="1">"#"</definedName>
    <definedName name="FDC_366_2" hidden="1">"#"</definedName>
    <definedName name="FDC_366_3" hidden="1">"#"</definedName>
    <definedName name="FDC_366_4" hidden="1">"#"</definedName>
    <definedName name="FDC_366_5" hidden="1">"#"</definedName>
    <definedName name="FDC_366_6" hidden="1">"#"</definedName>
    <definedName name="FDC_366_7" hidden="1">"#"</definedName>
    <definedName name="FDC_366_8" hidden="1">"#"</definedName>
    <definedName name="FDC_366_9" hidden="1">"#"</definedName>
    <definedName name="FDC_367_0" hidden="1">"#"</definedName>
    <definedName name="FDC_367_1" hidden="1">"#"</definedName>
    <definedName name="FDC_367_10" hidden="1">"#"</definedName>
    <definedName name="FDC_367_11" hidden="1">"#"</definedName>
    <definedName name="FDC_367_12" hidden="1">"#"</definedName>
    <definedName name="FDC_367_13" hidden="1">"#"</definedName>
    <definedName name="FDC_367_14" hidden="1">"#"</definedName>
    <definedName name="FDC_367_2" hidden="1">"#"</definedName>
    <definedName name="FDC_367_3" hidden="1">"#"</definedName>
    <definedName name="FDC_367_4" hidden="1">"#"</definedName>
    <definedName name="FDC_367_5" hidden="1">"#"</definedName>
    <definedName name="FDC_367_6" hidden="1">"#"</definedName>
    <definedName name="FDC_367_7" hidden="1">"#"</definedName>
    <definedName name="FDC_367_8" hidden="1">"#"</definedName>
    <definedName name="FDC_367_9" hidden="1">"#"</definedName>
    <definedName name="FDC_368_0" hidden="1">"#"</definedName>
    <definedName name="FDC_368_1" hidden="1">"#"</definedName>
    <definedName name="FDC_368_10" hidden="1">"#"</definedName>
    <definedName name="FDC_368_11" hidden="1">"#"</definedName>
    <definedName name="FDC_368_12" hidden="1">"#"</definedName>
    <definedName name="FDC_368_13" hidden="1">"#"</definedName>
    <definedName name="FDC_368_14" hidden="1">"#"</definedName>
    <definedName name="FDC_368_2" hidden="1">"#"</definedName>
    <definedName name="FDC_368_3" hidden="1">"#"</definedName>
    <definedName name="FDC_368_4" hidden="1">"#"</definedName>
    <definedName name="FDC_368_5" hidden="1">"#"</definedName>
    <definedName name="FDC_368_6" hidden="1">"#"</definedName>
    <definedName name="FDC_368_7" hidden="1">"#"</definedName>
    <definedName name="FDC_368_8" hidden="1">"#"</definedName>
    <definedName name="FDC_368_9" hidden="1">"#"</definedName>
    <definedName name="FDC_369_0" hidden="1">"#"</definedName>
    <definedName name="FDC_369_1" hidden="1">"#"</definedName>
    <definedName name="FDC_369_10" hidden="1">"#"</definedName>
    <definedName name="FDC_369_11" hidden="1">"#"</definedName>
    <definedName name="FDC_369_12" hidden="1">"#"</definedName>
    <definedName name="FDC_369_13" hidden="1">"#"</definedName>
    <definedName name="FDC_369_14" hidden="1">"#"</definedName>
    <definedName name="FDC_369_2" hidden="1">"#"</definedName>
    <definedName name="FDC_369_3" hidden="1">"#"</definedName>
    <definedName name="FDC_369_4" hidden="1">"#"</definedName>
    <definedName name="FDC_369_5" hidden="1">"#"</definedName>
    <definedName name="FDC_369_6" hidden="1">"#"</definedName>
    <definedName name="FDC_369_7" hidden="1">"#"</definedName>
    <definedName name="FDC_369_8" hidden="1">"#"</definedName>
    <definedName name="FDC_369_9" hidden="1">"#"</definedName>
    <definedName name="FDC_37_0" hidden="1">"#"</definedName>
    <definedName name="FDC_370_0" hidden="1">"#"</definedName>
    <definedName name="FDC_370_1" hidden="1">"#"</definedName>
    <definedName name="FDC_370_10" hidden="1">"#"</definedName>
    <definedName name="FDC_370_11" hidden="1">"#"</definedName>
    <definedName name="FDC_370_12" hidden="1">"#"</definedName>
    <definedName name="FDC_370_13" hidden="1">"#"</definedName>
    <definedName name="FDC_370_14" hidden="1">"#"</definedName>
    <definedName name="FDC_370_2" hidden="1">"#"</definedName>
    <definedName name="FDC_370_3" hidden="1">"#"</definedName>
    <definedName name="FDC_370_4" hidden="1">"#"</definedName>
    <definedName name="FDC_370_5" hidden="1">"#"</definedName>
    <definedName name="FDC_370_6" hidden="1">"#"</definedName>
    <definedName name="FDC_370_7" hidden="1">"#"</definedName>
    <definedName name="FDC_370_8" hidden="1">"#"</definedName>
    <definedName name="FDC_370_9" hidden="1">"#"</definedName>
    <definedName name="FDC_371_0" hidden="1">"#"</definedName>
    <definedName name="FDC_371_1" hidden="1">"#"</definedName>
    <definedName name="FDC_371_10" hidden="1">"#"</definedName>
    <definedName name="FDC_371_11" hidden="1">"#"</definedName>
    <definedName name="FDC_371_12" hidden="1">"#"</definedName>
    <definedName name="FDC_371_13" hidden="1">"#"</definedName>
    <definedName name="FDC_371_14" hidden="1">"#"</definedName>
    <definedName name="FDC_371_2" hidden="1">"#"</definedName>
    <definedName name="FDC_371_3" hidden="1">"#"</definedName>
    <definedName name="FDC_371_4" hidden="1">"#"</definedName>
    <definedName name="FDC_371_5" hidden="1">"#"</definedName>
    <definedName name="FDC_371_6" hidden="1">"#"</definedName>
    <definedName name="FDC_371_7" hidden="1">"#"</definedName>
    <definedName name="FDC_371_8" hidden="1">"#"</definedName>
    <definedName name="FDC_371_9" hidden="1">"#"</definedName>
    <definedName name="FDC_372_0" hidden="1">"#"</definedName>
    <definedName name="FDC_372_1" hidden="1">"#"</definedName>
    <definedName name="FDC_372_10" hidden="1">"#"</definedName>
    <definedName name="FDC_372_11" hidden="1">"#"</definedName>
    <definedName name="FDC_372_12" hidden="1">"#"</definedName>
    <definedName name="FDC_372_13" hidden="1">"#"</definedName>
    <definedName name="FDC_372_14" hidden="1">"#"</definedName>
    <definedName name="FDC_372_2" hidden="1">"#"</definedName>
    <definedName name="FDC_372_3" hidden="1">"#"</definedName>
    <definedName name="FDC_372_4" hidden="1">"#"</definedName>
    <definedName name="FDC_372_5" hidden="1">"#"</definedName>
    <definedName name="FDC_372_6" hidden="1">"#"</definedName>
    <definedName name="FDC_372_7" hidden="1">"#"</definedName>
    <definedName name="FDC_372_8" hidden="1">"#"</definedName>
    <definedName name="FDC_372_9" hidden="1">"#"</definedName>
    <definedName name="FDC_373_0" hidden="1">"#"</definedName>
    <definedName name="FDC_373_1" hidden="1">"#"</definedName>
    <definedName name="FDC_373_10" hidden="1">"#"</definedName>
    <definedName name="FDC_373_11" hidden="1">"#"</definedName>
    <definedName name="FDC_373_12" hidden="1">"#"</definedName>
    <definedName name="FDC_373_13" hidden="1">"#"</definedName>
    <definedName name="FDC_373_14" hidden="1">"#"</definedName>
    <definedName name="FDC_373_2" hidden="1">"#"</definedName>
    <definedName name="FDC_373_3" hidden="1">"#"</definedName>
    <definedName name="FDC_373_4" hidden="1">"#"</definedName>
    <definedName name="FDC_373_5" hidden="1">"#"</definedName>
    <definedName name="FDC_373_6" hidden="1">"#"</definedName>
    <definedName name="FDC_373_7" hidden="1">"#"</definedName>
    <definedName name="FDC_373_8" hidden="1">"#"</definedName>
    <definedName name="FDC_373_9" hidden="1">"#"</definedName>
    <definedName name="FDC_374_0" hidden="1">"#"</definedName>
    <definedName name="FDC_374_1" hidden="1">"#"</definedName>
    <definedName name="FDC_374_10" hidden="1">"#"</definedName>
    <definedName name="FDC_374_11" hidden="1">"#"</definedName>
    <definedName name="FDC_374_12" hidden="1">"#"</definedName>
    <definedName name="FDC_374_13" hidden="1">"#"</definedName>
    <definedName name="FDC_374_14" hidden="1">"#"</definedName>
    <definedName name="FDC_374_2" hidden="1">"#"</definedName>
    <definedName name="FDC_374_3" hidden="1">"#"</definedName>
    <definedName name="FDC_374_4" hidden="1">"#"</definedName>
    <definedName name="FDC_374_5" hidden="1">"#"</definedName>
    <definedName name="FDC_374_6" hidden="1">"#"</definedName>
    <definedName name="FDC_374_7" hidden="1">"#"</definedName>
    <definedName name="FDC_374_8" hidden="1">"#"</definedName>
    <definedName name="FDC_374_9" hidden="1">"#"</definedName>
    <definedName name="FDC_375_0" hidden="1">"#"</definedName>
    <definedName name="FDC_375_1" hidden="1">"#"</definedName>
    <definedName name="FDC_375_10" hidden="1">"#"</definedName>
    <definedName name="FDC_375_11" hidden="1">"#"</definedName>
    <definedName name="FDC_375_12" hidden="1">"#"</definedName>
    <definedName name="FDC_375_13" hidden="1">"#"</definedName>
    <definedName name="FDC_375_14" hidden="1">"#"</definedName>
    <definedName name="FDC_375_2" hidden="1">"#"</definedName>
    <definedName name="FDC_375_3" hidden="1">"#"</definedName>
    <definedName name="FDC_375_4" hidden="1">"#"</definedName>
    <definedName name="FDC_375_5" hidden="1">"#"</definedName>
    <definedName name="FDC_375_6" hidden="1">"#"</definedName>
    <definedName name="FDC_375_7" hidden="1">"#"</definedName>
    <definedName name="FDC_375_8" hidden="1">"#"</definedName>
    <definedName name="FDC_375_9" hidden="1">"#"</definedName>
    <definedName name="FDC_376_0" hidden="1">"#"</definedName>
    <definedName name="FDC_376_1" hidden="1">"#"</definedName>
    <definedName name="FDC_376_2" hidden="1">"#"</definedName>
    <definedName name="FDC_376_3" hidden="1">"#"</definedName>
    <definedName name="FDC_376_4" hidden="1">"#"</definedName>
    <definedName name="FDC_376_5" hidden="1">"#"</definedName>
    <definedName name="FDC_376_6" hidden="1">"#"</definedName>
    <definedName name="FDC_377_0" hidden="1">"#"</definedName>
    <definedName name="FDC_377_1" hidden="1">"#"</definedName>
    <definedName name="FDC_377_2" hidden="1">"#"</definedName>
    <definedName name="FDC_377_3" hidden="1">"#"</definedName>
    <definedName name="FDC_377_4" hidden="1">"#"</definedName>
    <definedName name="FDC_377_5" hidden="1">"#"</definedName>
    <definedName name="FDC_377_6" hidden="1">"#"</definedName>
    <definedName name="FDC_38_0" hidden="1">"#"</definedName>
    <definedName name="FDC_39_0" hidden="1">"#"</definedName>
    <definedName name="FDC_4_0" hidden="1">"#"</definedName>
    <definedName name="FDC_40_0" hidden="1">"#"</definedName>
    <definedName name="FDC_41_0" hidden="1">"#"</definedName>
    <definedName name="FDC_41_1" hidden="1">"#"</definedName>
    <definedName name="FDC_41_2" hidden="1">"#"</definedName>
    <definedName name="FDC_41_3" hidden="1">"#"</definedName>
    <definedName name="FDC_42_0" hidden="1">"#"</definedName>
    <definedName name="FDC_42_1" hidden="1">"#"</definedName>
    <definedName name="FDC_42_2" hidden="1">"#"</definedName>
    <definedName name="FDC_42_3" hidden="1">"#"</definedName>
    <definedName name="FDC_43_0" hidden="1">"#"</definedName>
    <definedName name="FDC_43_1" hidden="1">"#"</definedName>
    <definedName name="FDC_43_10" hidden="1">"#"</definedName>
    <definedName name="FDC_43_11" hidden="1">"#"</definedName>
    <definedName name="FDC_43_12" hidden="1">"#"</definedName>
    <definedName name="FDC_43_13" hidden="1">"#"</definedName>
    <definedName name="FDC_43_14" hidden="1">"#"</definedName>
    <definedName name="FDC_43_2" hidden="1">"#"</definedName>
    <definedName name="FDC_43_3" hidden="1">"#"</definedName>
    <definedName name="FDC_43_4" hidden="1">"#"</definedName>
    <definedName name="FDC_43_5" hidden="1">"#"</definedName>
    <definedName name="FDC_43_6" hidden="1">"#"</definedName>
    <definedName name="FDC_43_7" hidden="1">"#"</definedName>
    <definedName name="FDC_43_8" hidden="1">"#"</definedName>
    <definedName name="FDC_43_9" hidden="1">"#"</definedName>
    <definedName name="FDC_44_0" hidden="1">"#"</definedName>
    <definedName name="FDC_44_1" hidden="1">"#"</definedName>
    <definedName name="FDC_44_10" hidden="1">"#"</definedName>
    <definedName name="FDC_44_11" hidden="1">"#"</definedName>
    <definedName name="FDC_44_12" hidden="1">"#"</definedName>
    <definedName name="FDC_44_13" hidden="1">"#"</definedName>
    <definedName name="FDC_44_14" hidden="1">"#"</definedName>
    <definedName name="FDC_44_2" hidden="1">"#"</definedName>
    <definedName name="FDC_44_3" hidden="1">"#"</definedName>
    <definedName name="FDC_44_4" hidden="1">"#"</definedName>
    <definedName name="FDC_44_5" hidden="1">"#"</definedName>
    <definedName name="FDC_44_6" hidden="1">"#"</definedName>
    <definedName name="FDC_44_7" hidden="1">"#"</definedName>
    <definedName name="FDC_44_8" hidden="1">"#"</definedName>
    <definedName name="FDC_44_9" hidden="1">"#"</definedName>
    <definedName name="FDC_45_0" hidden="1">"#"</definedName>
    <definedName name="FDC_45_1" hidden="1">"#"</definedName>
    <definedName name="FDC_45_10" hidden="1">"#"</definedName>
    <definedName name="FDC_45_11" hidden="1">"#"</definedName>
    <definedName name="FDC_45_12" hidden="1">"#"</definedName>
    <definedName name="FDC_45_13" hidden="1">"#"</definedName>
    <definedName name="FDC_45_14" hidden="1">"#"</definedName>
    <definedName name="FDC_45_2" hidden="1">"#"</definedName>
    <definedName name="FDC_45_3" hidden="1">"#"</definedName>
    <definedName name="FDC_45_4" hidden="1">"#"</definedName>
    <definedName name="FDC_45_5" hidden="1">"#"</definedName>
    <definedName name="FDC_45_6" hidden="1">"#"</definedName>
    <definedName name="FDC_45_7" hidden="1">"#"</definedName>
    <definedName name="FDC_45_8" hidden="1">"#"</definedName>
    <definedName name="FDC_45_9" hidden="1">"#"</definedName>
    <definedName name="FDC_46_0" hidden="1">"#"</definedName>
    <definedName name="FDC_46_1" hidden="1">"#"</definedName>
    <definedName name="FDC_46_10" hidden="1">"#"</definedName>
    <definedName name="FDC_46_11" hidden="1">"#"</definedName>
    <definedName name="FDC_46_12" hidden="1">"#"</definedName>
    <definedName name="FDC_46_13" hidden="1">"#"</definedName>
    <definedName name="FDC_46_14" hidden="1">"#"</definedName>
    <definedName name="FDC_46_2" hidden="1">"#"</definedName>
    <definedName name="FDC_46_3" hidden="1">"#"</definedName>
    <definedName name="FDC_46_4" hidden="1">"#"</definedName>
    <definedName name="FDC_46_5" hidden="1">"#"</definedName>
    <definedName name="FDC_46_6" hidden="1">"#"</definedName>
    <definedName name="FDC_46_7" hidden="1">"#"</definedName>
    <definedName name="FDC_46_8" hidden="1">"#"</definedName>
    <definedName name="FDC_46_9" hidden="1">"#"</definedName>
    <definedName name="FDC_47_0" hidden="1">"#"</definedName>
    <definedName name="FDC_47_1" hidden="1">"#"</definedName>
    <definedName name="FDC_47_10" hidden="1">"#"</definedName>
    <definedName name="FDC_47_11" hidden="1">"#"</definedName>
    <definedName name="FDC_47_12" hidden="1">"#"</definedName>
    <definedName name="FDC_47_13" hidden="1">"#"</definedName>
    <definedName name="FDC_47_14" hidden="1">"#"</definedName>
    <definedName name="FDC_47_2" hidden="1">"#"</definedName>
    <definedName name="FDC_47_3" hidden="1">"#"</definedName>
    <definedName name="FDC_47_4" hidden="1">"#"</definedName>
    <definedName name="FDC_47_5" hidden="1">"#"</definedName>
    <definedName name="FDC_47_6" hidden="1">"#"</definedName>
    <definedName name="FDC_47_7" hidden="1">"#"</definedName>
    <definedName name="FDC_47_8" hidden="1">"#"</definedName>
    <definedName name="FDC_47_9" hidden="1">"#"</definedName>
    <definedName name="FDC_48_0" hidden="1">"#"</definedName>
    <definedName name="FDC_48_1" hidden="1">"#"</definedName>
    <definedName name="FDC_48_10" hidden="1">"#"</definedName>
    <definedName name="FDC_48_11" hidden="1">"#"</definedName>
    <definedName name="FDC_48_12" hidden="1">"#"</definedName>
    <definedName name="FDC_48_13" hidden="1">"#"</definedName>
    <definedName name="FDC_48_14" hidden="1">"#"</definedName>
    <definedName name="FDC_48_2" hidden="1">"#"</definedName>
    <definedName name="FDC_48_3" hidden="1">"#"</definedName>
    <definedName name="FDC_48_4" hidden="1">"#"</definedName>
    <definedName name="FDC_48_5" hidden="1">"#"</definedName>
    <definedName name="FDC_48_6" hidden="1">"#"</definedName>
    <definedName name="FDC_48_7" hidden="1">"#"</definedName>
    <definedName name="FDC_48_8" hidden="1">"#"</definedName>
    <definedName name="FDC_48_9" hidden="1">"#"</definedName>
    <definedName name="FDC_49_0" hidden="1">"#"</definedName>
    <definedName name="FDC_49_1" hidden="1">"#"</definedName>
    <definedName name="FDC_49_10" hidden="1">"#"</definedName>
    <definedName name="FDC_49_11" hidden="1">"#"</definedName>
    <definedName name="FDC_49_12" hidden="1">"#"</definedName>
    <definedName name="FDC_49_13" hidden="1">"#"</definedName>
    <definedName name="FDC_49_14" hidden="1">"#"</definedName>
    <definedName name="FDC_49_2" hidden="1">"#"</definedName>
    <definedName name="FDC_49_3" hidden="1">"#"</definedName>
    <definedName name="FDC_49_4" hidden="1">"#"</definedName>
    <definedName name="FDC_49_5" hidden="1">"#"</definedName>
    <definedName name="FDC_49_6" hidden="1">"#"</definedName>
    <definedName name="FDC_49_7" hidden="1">"#"</definedName>
    <definedName name="FDC_49_8" hidden="1">"#"</definedName>
    <definedName name="FDC_49_9" hidden="1">"#"</definedName>
    <definedName name="FDC_5_0" hidden="1">"#"</definedName>
    <definedName name="FDC_5_1" hidden="1">"#"</definedName>
    <definedName name="FDC_5_2" hidden="1">"#"</definedName>
    <definedName name="FDC_5_3" hidden="1">"#"</definedName>
    <definedName name="FDC_50_0" hidden="1">"#"</definedName>
    <definedName name="FDC_50_1" hidden="1">"#"</definedName>
    <definedName name="FDC_50_10" hidden="1">"#"</definedName>
    <definedName name="FDC_50_11" hidden="1">"#"</definedName>
    <definedName name="FDC_50_12" hidden="1">"#"</definedName>
    <definedName name="FDC_50_13" hidden="1">"#"</definedName>
    <definedName name="FDC_50_14" hidden="1">"#"</definedName>
    <definedName name="FDC_50_2" hidden="1">"#"</definedName>
    <definedName name="FDC_50_3" hidden="1">"#"</definedName>
    <definedName name="FDC_50_4" hidden="1">"#"</definedName>
    <definedName name="FDC_50_5" hidden="1">"#"</definedName>
    <definedName name="FDC_50_6" hidden="1">"#"</definedName>
    <definedName name="FDC_50_7" hidden="1">"#"</definedName>
    <definedName name="FDC_50_8" hidden="1">"#"</definedName>
    <definedName name="FDC_50_9" hidden="1">"#"</definedName>
    <definedName name="FDC_51_0" hidden="1">"#"</definedName>
    <definedName name="FDC_51_1" hidden="1">"#"</definedName>
    <definedName name="FDC_51_10" hidden="1">"#"</definedName>
    <definedName name="FDC_51_11" hidden="1">"#"</definedName>
    <definedName name="FDC_51_12" hidden="1">"#"</definedName>
    <definedName name="FDC_51_13" hidden="1">"#"</definedName>
    <definedName name="FDC_51_14" hidden="1">"#"</definedName>
    <definedName name="FDC_51_2" hidden="1">"#"</definedName>
    <definedName name="FDC_51_3" hidden="1">"#"</definedName>
    <definedName name="FDC_51_4" hidden="1">"#"</definedName>
    <definedName name="FDC_51_5" hidden="1">"#"</definedName>
    <definedName name="FDC_51_6" hidden="1">"#"</definedName>
    <definedName name="FDC_51_7" hidden="1">"#"</definedName>
    <definedName name="FDC_51_8" hidden="1">"#"</definedName>
    <definedName name="FDC_51_9" hidden="1">"#"</definedName>
    <definedName name="FDC_52_0" hidden="1">"#"</definedName>
    <definedName name="FDC_52_1" hidden="1">"#"</definedName>
    <definedName name="FDC_52_10" hidden="1">"#"</definedName>
    <definedName name="FDC_52_11" hidden="1">"#"</definedName>
    <definedName name="FDC_52_12" hidden="1">"#"</definedName>
    <definedName name="FDC_52_13" hidden="1">"#"</definedName>
    <definedName name="FDC_52_14" hidden="1">"#"</definedName>
    <definedName name="FDC_52_2" hidden="1">"#"</definedName>
    <definedName name="FDC_52_3" hidden="1">"#"</definedName>
    <definedName name="FDC_52_4" hidden="1">"#"</definedName>
    <definedName name="FDC_52_5" hidden="1">"#"</definedName>
    <definedName name="FDC_52_6" hidden="1">"#"</definedName>
    <definedName name="FDC_52_7" hidden="1">"#"</definedName>
    <definedName name="FDC_52_8" hidden="1">"#"</definedName>
    <definedName name="FDC_52_9" hidden="1">"#"</definedName>
    <definedName name="FDC_53_0" hidden="1">"#"</definedName>
    <definedName name="FDC_53_1" hidden="1">"#"</definedName>
    <definedName name="FDC_53_10" hidden="1">"#"</definedName>
    <definedName name="FDC_53_11" hidden="1">"#"</definedName>
    <definedName name="FDC_53_12" hidden="1">"#"</definedName>
    <definedName name="FDC_53_13" hidden="1">"#"</definedName>
    <definedName name="FDC_53_14" hidden="1">"#"</definedName>
    <definedName name="FDC_53_2" hidden="1">"#"</definedName>
    <definedName name="FDC_53_3" hidden="1">"#"</definedName>
    <definedName name="FDC_53_4" hidden="1">"#"</definedName>
    <definedName name="FDC_53_5" hidden="1">"#"</definedName>
    <definedName name="FDC_53_6" hidden="1">"#"</definedName>
    <definedName name="FDC_53_7" hidden="1">"#"</definedName>
    <definedName name="FDC_53_8" hidden="1">"#"</definedName>
    <definedName name="FDC_53_9" hidden="1">"#"</definedName>
    <definedName name="FDC_54_0" hidden="1">"#"</definedName>
    <definedName name="FDC_54_1" hidden="1">"#"</definedName>
    <definedName name="FDC_54_10" hidden="1">"#"</definedName>
    <definedName name="FDC_54_11" hidden="1">"#"</definedName>
    <definedName name="FDC_54_12" hidden="1">"#"</definedName>
    <definedName name="FDC_54_13" hidden="1">"#"</definedName>
    <definedName name="FDC_54_14" hidden="1">"#"</definedName>
    <definedName name="FDC_54_2" hidden="1">"#"</definedName>
    <definedName name="FDC_54_3" hidden="1">"#"</definedName>
    <definedName name="FDC_54_4" hidden="1">"#"</definedName>
    <definedName name="FDC_54_5" hidden="1">"#"</definedName>
    <definedName name="FDC_54_6" hidden="1">"#"</definedName>
    <definedName name="FDC_54_7" hidden="1">"#"</definedName>
    <definedName name="FDC_54_8" hidden="1">"#"</definedName>
    <definedName name="FDC_54_9" hidden="1">"#"</definedName>
    <definedName name="FDC_55_0" hidden="1">"#"</definedName>
    <definedName name="FDC_55_1" hidden="1">"#"</definedName>
    <definedName name="FDC_55_10" hidden="1">"#"</definedName>
    <definedName name="FDC_55_11" hidden="1">"#"</definedName>
    <definedName name="FDC_55_12" hidden="1">"#"</definedName>
    <definedName name="FDC_55_13" hidden="1">"#"</definedName>
    <definedName name="FDC_55_14" hidden="1">"#"</definedName>
    <definedName name="FDC_55_2" hidden="1">"#"</definedName>
    <definedName name="FDC_55_3" hidden="1">"#"</definedName>
    <definedName name="FDC_55_4" hidden="1">"#"</definedName>
    <definedName name="FDC_55_5" hidden="1">"#"</definedName>
    <definedName name="FDC_55_6" hidden="1">"#"</definedName>
    <definedName name="FDC_55_7" hidden="1">"#"</definedName>
    <definedName name="FDC_55_8" hidden="1">"#"</definedName>
    <definedName name="FDC_55_9" hidden="1">"#"</definedName>
    <definedName name="FDC_56_0" hidden="1">"#"</definedName>
    <definedName name="FDC_56_1" hidden="1">"#"</definedName>
    <definedName name="FDC_56_10" hidden="1">"#"</definedName>
    <definedName name="FDC_56_11" hidden="1">"#"</definedName>
    <definedName name="FDC_56_12" hidden="1">"#"</definedName>
    <definedName name="FDC_56_13" hidden="1">"#"</definedName>
    <definedName name="FDC_56_14" hidden="1">"#"</definedName>
    <definedName name="FDC_56_2" hidden="1">"#"</definedName>
    <definedName name="FDC_56_3" hidden="1">"#"</definedName>
    <definedName name="FDC_56_4" hidden="1">"#"</definedName>
    <definedName name="FDC_56_5" hidden="1">"#"</definedName>
    <definedName name="FDC_56_6" hidden="1">"#"</definedName>
    <definedName name="FDC_56_7" hidden="1">"#"</definedName>
    <definedName name="FDC_56_8" hidden="1">"#"</definedName>
    <definedName name="FDC_56_9" hidden="1">"#"</definedName>
    <definedName name="FDC_57_0" hidden="1">"#"</definedName>
    <definedName name="FDC_57_1" hidden="1">"#"</definedName>
    <definedName name="FDC_57_10" hidden="1">"#"</definedName>
    <definedName name="FDC_57_11" hidden="1">"#"</definedName>
    <definedName name="FDC_57_12" hidden="1">"#"</definedName>
    <definedName name="FDC_57_13" hidden="1">"#"</definedName>
    <definedName name="FDC_57_14" hidden="1">"#"</definedName>
    <definedName name="FDC_57_2" hidden="1">"#"</definedName>
    <definedName name="FDC_57_3" hidden="1">"#"</definedName>
    <definedName name="FDC_57_4" hidden="1">"#"</definedName>
    <definedName name="FDC_57_5" hidden="1">"#"</definedName>
    <definedName name="FDC_57_6" hidden="1">"#"</definedName>
    <definedName name="FDC_57_7" hidden="1">"#"</definedName>
    <definedName name="FDC_57_8" hidden="1">"#"</definedName>
    <definedName name="FDC_57_9" hidden="1">"#"</definedName>
    <definedName name="FDC_58_0" hidden="1">"#"</definedName>
    <definedName name="FDC_58_1" hidden="1">"#"</definedName>
    <definedName name="FDC_58_10" hidden="1">"#"</definedName>
    <definedName name="FDC_58_100" hidden="1">"#"</definedName>
    <definedName name="FDC_58_101" hidden="1">"#"</definedName>
    <definedName name="FDC_58_102" hidden="1">"#"</definedName>
    <definedName name="FDC_58_103" hidden="1">"#"</definedName>
    <definedName name="FDC_58_104" hidden="1">"#"</definedName>
    <definedName name="FDC_58_105" hidden="1">"#"</definedName>
    <definedName name="FDC_58_106" hidden="1">"#"</definedName>
    <definedName name="FDC_58_107" hidden="1">"#"</definedName>
    <definedName name="FDC_58_108" hidden="1">"#"</definedName>
    <definedName name="FDC_58_109" hidden="1">"#"</definedName>
    <definedName name="FDC_58_11" hidden="1">"#"</definedName>
    <definedName name="FDC_58_110" hidden="1">"#"</definedName>
    <definedName name="FDC_58_111" hidden="1">"#"</definedName>
    <definedName name="FDC_58_112" hidden="1">"#"</definedName>
    <definedName name="FDC_58_113" hidden="1">"#"</definedName>
    <definedName name="FDC_58_114" hidden="1">"#"</definedName>
    <definedName name="FDC_58_115" hidden="1">"#"</definedName>
    <definedName name="FDC_58_116" hidden="1">"#"</definedName>
    <definedName name="FDC_58_117" hidden="1">"#"</definedName>
    <definedName name="FDC_58_118" hidden="1">"#"</definedName>
    <definedName name="FDC_58_119" hidden="1">"#"</definedName>
    <definedName name="FDC_58_12" hidden="1">"#"</definedName>
    <definedName name="FDC_58_120" hidden="1">"#"</definedName>
    <definedName name="FDC_58_121" hidden="1">"#"</definedName>
    <definedName name="FDC_58_122" hidden="1">"#"</definedName>
    <definedName name="FDC_58_123" hidden="1">"#"</definedName>
    <definedName name="FDC_58_124" hidden="1">"#"</definedName>
    <definedName name="FDC_58_125" hidden="1">"#"</definedName>
    <definedName name="FDC_58_126" hidden="1">"#"</definedName>
    <definedName name="FDC_58_127" hidden="1">"#"</definedName>
    <definedName name="FDC_58_128" hidden="1">"#"</definedName>
    <definedName name="FDC_58_129" hidden="1">"#"</definedName>
    <definedName name="FDC_58_13" hidden="1">"#"</definedName>
    <definedName name="FDC_58_130" hidden="1">"#"</definedName>
    <definedName name="FDC_58_131" hidden="1">"#"</definedName>
    <definedName name="FDC_58_132" hidden="1">"#"</definedName>
    <definedName name="FDC_58_133" hidden="1">"#"</definedName>
    <definedName name="FDC_58_134" hidden="1">"#"</definedName>
    <definedName name="FDC_58_135" hidden="1">"#"</definedName>
    <definedName name="FDC_58_136" hidden="1">"#"</definedName>
    <definedName name="FDC_58_137" hidden="1">"#"</definedName>
    <definedName name="FDC_58_138" hidden="1">"#"</definedName>
    <definedName name="FDC_58_139" hidden="1">"#"</definedName>
    <definedName name="FDC_58_14" hidden="1">"#"</definedName>
    <definedName name="FDC_58_140" hidden="1">"#"</definedName>
    <definedName name="FDC_58_141" hidden="1">"#"</definedName>
    <definedName name="FDC_58_142" hidden="1">"#"</definedName>
    <definedName name="FDC_58_143" hidden="1">"#"</definedName>
    <definedName name="FDC_58_144" hidden="1">"#"</definedName>
    <definedName name="FDC_58_145" hidden="1">"#"</definedName>
    <definedName name="FDC_58_146" hidden="1">"#"</definedName>
    <definedName name="FDC_58_147" hidden="1">"#"</definedName>
    <definedName name="FDC_58_148" hidden="1">"#"</definedName>
    <definedName name="FDC_58_149" hidden="1">"#"</definedName>
    <definedName name="FDC_58_15" hidden="1">"#"</definedName>
    <definedName name="FDC_58_150" hidden="1">"#"</definedName>
    <definedName name="FDC_58_151" hidden="1">"#"</definedName>
    <definedName name="FDC_58_152" hidden="1">"#"</definedName>
    <definedName name="FDC_58_153" hidden="1">"#"</definedName>
    <definedName name="FDC_58_154" hidden="1">"#"</definedName>
    <definedName name="FDC_58_155" hidden="1">"#"</definedName>
    <definedName name="FDC_58_156" hidden="1">"#"</definedName>
    <definedName name="FDC_58_157" hidden="1">"#"</definedName>
    <definedName name="FDC_58_158" hidden="1">"#"</definedName>
    <definedName name="FDC_58_159" hidden="1">"#"</definedName>
    <definedName name="FDC_58_16" hidden="1">"#"</definedName>
    <definedName name="FDC_58_160" hidden="1">"#"</definedName>
    <definedName name="FDC_58_161" hidden="1">"#"</definedName>
    <definedName name="FDC_58_162" hidden="1">"#"</definedName>
    <definedName name="FDC_58_163" hidden="1">"#"</definedName>
    <definedName name="FDC_58_164" hidden="1">"#"</definedName>
    <definedName name="FDC_58_165" hidden="1">"#"</definedName>
    <definedName name="FDC_58_166" hidden="1">"#"</definedName>
    <definedName name="FDC_58_167" hidden="1">"#"</definedName>
    <definedName name="FDC_58_168" hidden="1">"#"</definedName>
    <definedName name="FDC_58_169" hidden="1">"#"</definedName>
    <definedName name="FDC_58_17" hidden="1">"#"</definedName>
    <definedName name="FDC_58_170" hidden="1">"#"</definedName>
    <definedName name="FDC_58_171" hidden="1">"#"</definedName>
    <definedName name="FDC_58_172" hidden="1">"#"</definedName>
    <definedName name="FDC_58_173" hidden="1">"#"</definedName>
    <definedName name="FDC_58_174" hidden="1">"#"</definedName>
    <definedName name="FDC_58_175" hidden="1">"#"</definedName>
    <definedName name="FDC_58_176" hidden="1">"#"</definedName>
    <definedName name="FDC_58_177" hidden="1">"#"</definedName>
    <definedName name="FDC_58_178" hidden="1">"#"</definedName>
    <definedName name="FDC_58_179" hidden="1">"#"</definedName>
    <definedName name="FDC_58_18" hidden="1">"#"</definedName>
    <definedName name="FDC_58_180" hidden="1">"#"</definedName>
    <definedName name="FDC_58_181" hidden="1">"#"</definedName>
    <definedName name="FDC_58_182" hidden="1">"#"</definedName>
    <definedName name="FDC_58_183" hidden="1">"#"</definedName>
    <definedName name="FDC_58_184" hidden="1">"#"</definedName>
    <definedName name="FDC_58_185" hidden="1">"#"</definedName>
    <definedName name="FDC_58_186" hidden="1">"#"</definedName>
    <definedName name="FDC_58_187" hidden="1">"#"</definedName>
    <definedName name="FDC_58_188" hidden="1">"#"</definedName>
    <definedName name="FDC_58_189" hidden="1">"#"</definedName>
    <definedName name="FDC_58_19" hidden="1">"#"</definedName>
    <definedName name="FDC_58_190" hidden="1">"#"</definedName>
    <definedName name="FDC_58_191" hidden="1">"#"</definedName>
    <definedName name="FDC_58_192" hidden="1">"#"</definedName>
    <definedName name="FDC_58_193" hidden="1">"#"</definedName>
    <definedName name="FDC_58_194" hidden="1">"#"</definedName>
    <definedName name="FDC_58_195" hidden="1">"#"</definedName>
    <definedName name="FDC_58_196" hidden="1">"#"</definedName>
    <definedName name="FDC_58_197" hidden="1">"#"</definedName>
    <definedName name="FDC_58_198" hidden="1">"#"</definedName>
    <definedName name="FDC_58_199" hidden="1">"#"</definedName>
    <definedName name="FDC_58_2" hidden="1">"#"</definedName>
    <definedName name="FDC_58_20" hidden="1">"#"</definedName>
    <definedName name="FDC_58_200" hidden="1">"#"</definedName>
    <definedName name="FDC_58_201" hidden="1">"#"</definedName>
    <definedName name="FDC_58_202" hidden="1">"#"</definedName>
    <definedName name="FDC_58_203" hidden="1">"#"</definedName>
    <definedName name="FDC_58_204" hidden="1">"#"</definedName>
    <definedName name="FDC_58_205" hidden="1">"#"</definedName>
    <definedName name="FDC_58_206" hidden="1">"#"</definedName>
    <definedName name="FDC_58_207" hidden="1">"#"</definedName>
    <definedName name="FDC_58_208" hidden="1">"#"</definedName>
    <definedName name="FDC_58_209" hidden="1">"#"</definedName>
    <definedName name="FDC_58_21" hidden="1">"#"</definedName>
    <definedName name="FDC_58_210" hidden="1">"#"</definedName>
    <definedName name="FDC_58_211" hidden="1">"#"</definedName>
    <definedName name="FDC_58_212" hidden="1">"#"</definedName>
    <definedName name="FDC_58_213" hidden="1">"#"</definedName>
    <definedName name="FDC_58_214" hidden="1">"#"</definedName>
    <definedName name="FDC_58_215" hidden="1">"#"</definedName>
    <definedName name="FDC_58_216" hidden="1">"#"</definedName>
    <definedName name="FDC_58_217" hidden="1">"#"</definedName>
    <definedName name="FDC_58_218" hidden="1">"#"</definedName>
    <definedName name="FDC_58_219" hidden="1">"#"</definedName>
    <definedName name="FDC_58_22" hidden="1">"#"</definedName>
    <definedName name="FDC_58_220" hidden="1">"#"</definedName>
    <definedName name="FDC_58_221" hidden="1">"#"</definedName>
    <definedName name="FDC_58_222" hidden="1">"#"</definedName>
    <definedName name="FDC_58_223" hidden="1">"#"</definedName>
    <definedName name="FDC_58_224" hidden="1">"#"</definedName>
    <definedName name="FDC_58_225" hidden="1">"#"</definedName>
    <definedName name="FDC_58_226" hidden="1">"#"</definedName>
    <definedName name="FDC_58_227" hidden="1">"#"</definedName>
    <definedName name="FDC_58_228" hidden="1">"#"</definedName>
    <definedName name="FDC_58_229" hidden="1">"#"</definedName>
    <definedName name="FDC_58_23" hidden="1">"#"</definedName>
    <definedName name="FDC_58_230" hidden="1">"#"</definedName>
    <definedName name="FDC_58_231" hidden="1">"#"</definedName>
    <definedName name="FDC_58_232" hidden="1">"#"</definedName>
    <definedName name="FDC_58_233" hidden="1">"#"</definedName>
    <definedName name="FDC_58_234" hidden="1">"#"</definedName>
    <definedName name="FDC_58_235" hidden="1">"#"</definedName>
    <definedName name="FDC_58_236" hidden="1">"#"</definedName>
    <definedName name="FDC_58_237" hidden="1">"#"</definedName>
    <definedName name="FDC_58_238" hidden="1">"#"</definedName>
    <definedName name="FDC_58_239" hidden="1">"#"</definedName>
    <definedName name="FDC_58_24" hidden="1">"#"</definedName>
    <definedName name="FDC_58_240" hidden="1">"#"</definedName>
    <definedName name="FDC_58_241" hidden="1">"#"</definedName>
    <definedName name="FDC_58_242" hidden="1">"#"</definedName>
    <definedName name="FDC_58_243" hidden="1">"#"</definedName>
    <definedName name="FDC_58_244" hidden="1">"#"</definedName>
    <definedName name="FDC_58_245" hidden="1">"#"</definedName>
    <definedName name="FDC_58_246" hidden="1">"#"</definedName>
    <definedName name="FDC_58_247" hidden="1">"#"</definedName>
    <definedName name="FDC_58_248" hidden="1">"#"</definedName>
    <definedName name="FDC_58_249" hidden="1">"#"</definedName>
    <definedName name="FDC_58_25" hidden="1">"#"</definedName>
    <definedName name="FDC_58_250" hidden="1">"#"</definedName>
    <definedName name="FDC_58_251" hidden="1">"#"</definedName>
    <definedName name="FDC_58_252" hidden="1">"#"</definedName>
    <definedName name="FDC_58_253" hidden="1">"#"</definedName>
    <definedName name="FDC_58_254" hidden="1">"#"</definedName>
    <definedName name="FDC_58_255" hidden="1">"#"</definedName>
    <definedName name="FDC_58_256" hidden="1">"#"</definedName>
    <definedName name="FDC_58_257" hidden="1">"#"</definedName>
    <definedName name="FDC_58_258" hidden="1">"#"</definedName>
    <definedName name="FDC_58_259" hidden="1">"#"</definedName>
    <definedName name="FDC_58_26" hidden="1">"#"</definedName>
    <definedName name="FDC_58_260" hidden="1">"#"</definedName>
    <definedName name="FDC_58_261" hidden="1">"#"</definedName>
    <definedName name="FDC_58_27" hidden="1">"#"</definedName>
    <definedName name="FDC_58_28" hidden="1">"#"</definedName>
    <definedName name="FDC_58_29" hidden="1">"#"</definedName>
    <definedName name="FDC_58_3" hidden="1">"#"</definedName>
    <definedName name="FDC_58_30" hidden="1">"#"</definedName>
    <definedName name="FDC_58_31" hidden="1">"#"</definedName>
    <definedName name="FDC_58_32" hidden="1">"#"</definedName>
    <definedName name="FDC_58_33" hidden="1">"#"</definedName>
    <definedName name="FDC_58_34" hidden="1">"#"</definedName>
    <definedName name="FDC_58_35" hidden="1">"#"</definedName>
    <definedName name="FDC_58_36" hidden="1">"#"</definedName>
    <definedName name="FDC_58_37" hidden="1">"#"</definedName>
    <definedName name="FDC_58_38" hidden="1">"#"</definedName>
    <definedName name="FDC_58_39" hidden="1">"#"</definedName>
    <definedName name="FDC_58_4" hidden="1">"#"</definedName>
    <definedName name="FDC_58_40" hidden="1">"#"</definedName>
    <definedName name="FDC_58_41" hidden="1">"#"</definedName>
    <definedName name="FDC_58_42" hidden="1">"#"</definedName>
    <definedName name="FDC_58_43" hidden="1">"#"</definedName>
    <definedName name="FDC_58_44" hidden="1">"#"</definedName>
    <definedName name="FDC_58_45" hidden="1">"#"</definedName>
    <definedName name="FDC_58_46" hidden="1">"#"</definedName>
    <definedName name="FDC_58_47" hidden="1">"#"</definedName>
    <definedName name="FDC_58_48" hidden="1">"#"</definedName>
    <definedName name="FDC_58_49" hidden="1">"#"</definedName>
    <definedName name="FDC_58_5" hidden="1">"#"</definedName>
    <definedName name="FDC_58_50" hidden="1">"#"</definedName>
    <definedName name="FDC_58_51" hidden="1">"#"</definedName>
    <definedName name="FDC_58_52" hidden="1">"#"</definedName>
    <definedName name="FDC_58_53" hidden="1">"#"</definedName>
    <definedName name="FDC_58_54" hidden="1">"#"</definedName>
    <definedName name="FDC_58_55" hidden="1">"#"</definedName>
    <definedName name="FDC_58_56" hidden="1">"#"</definedName>
    <definedName name="FDC_58_57" hidden="1">"#"</definedName>
    <definedName name="FDC_58_58" hidden="1">"#"</definedName>
    <definedName name="FDC_58_59" hidden="1">"#"</definedName>
    <definedName name="FDC_58_6" hidden="1">"#"</definedName>
    <definedName name="FDC_58_60" hidden="1">"#"</definedName>
    <definedName name="FDC_58_61" hidden="1">"#"</definedName>
    <definedName name="FDC_58_62" hidden="1">"#"</definedName>
    <definedName name="FDC_58_63" hidden="1">"#"</definedName>
    <definedName name="FDC_58_64" hidden="1">"#"</definedName>
    <definedName name="FDC_58_65" hidden="1">"#"</definedName>
    <definedName name="FDC_58_66" hidden="1">"#"</definedName>
    <definedName name="FDC_58_67" hidden="1">"#"</definedName>
    <definedName name="FDC_58_68" hidden="1">"#"</definedName>
    <definedName name="FDC_58_69" hidden="1">"#"</definedName>
    <definedName name="FDC_58_7" hidden="1">"#"</definedName>
    <definedName name="FDC_58_70" hidden="1">"#"</definedName>
    <definedName name="FDC_58_71" hidden="1">"#"</definedName>
    <definedName name="FDC_58_72" hidden="1">"#"</definedName>
    <definedName name="FDC_58_73" hidden="1">"#"</definedName>
    <definedName name="FDC_58_74" hidden="1">"#"</definedName>
    <definedName name="FDC_58_75" hidden="1">"#"</definedName>
    <definedName name="FDC_58_76" hidden="1">"#"</definedName>
    <definedName name="FDC_58_77" hidden="1">"#"</definedName>
    <definedName name="FDC_58_78" hidden="1">"#"</definedName>
    <definedName name="FDC_58_79" hidden="1">"#"</definedName>
    <definedName name="FDC_58_8" hidden="1">"#"</definedName>
    <definedName name="FDC_58_80" hidden="1">"#"</definedName>
    <definedName name="FDC_58_81" hidden="1">"#"</definedName>
    <definedName name="FDC_58_82" hidden="1">"#"</definedName>
    <definedName name="FDC_58_83" hidden="1">"#"</definedName>
    <definedName name="FDC_58_84" hidden="1">"#"</definedName>
    <definedName name="FDC_58_85" hidden="1">"#"</definedName>
    <definedName name="FDC_58_86" hidden="1">"#"</definedName>
    <definedName name="FDC_58_87" hidden="1">"#"</definedName>
    <definedName name="FDC_58_88" hidden="1">"#"</definedName>
    <definedName name="FDC_58_89" hidden="1">"#"</definedName>
    <definedName name="FDC_58_9" hidden="1">"#"</definedName>
    <definedName name="FDC_58_90" hidden="1">"#"</definedName>
    <definedName name="FDC_58_91" hidden="1">"#"</definedName>
    <definedName name="FDC_58_92" hidden="1">"#"</definedName>
    <definedName name="FDC_58_93" hidden="1">"#"</definedName>
    <definedName name="FDC_58_94" hidden="1">"#"</definedName>
    <definedName name="FDC_58_95" hidden="1">"#"</definedName>
    <definedName name="FDC_58_96" hidden="1">"#"</definedName>
    <definedName name="FDC_58_97" hidden="1">"#"</definedName>
    <definedName name="FDC_58_98" hidden="1">"#"</definedName>
    <definedName name="FDC_58_99" hidden="1">"#"</definedName>
    <definedName name="FDC_59_0" hidden="1">"#"</definedName>
    <definedName name="FDC_59_1" hidden="1">"#"</definedName>
    <definedName name="FDC_59_10" hidden="1">"#"</definedName>
    <definedName name="FDC_59_100" hidden="1">"#"</definedName>
    <definedName name="FDC_59_101" hidden="1">"#"</definedName>
    <definedName name="FDC_59_102" hidden="1">"#"</definedName>
    <definedName name="FDC_59_103" hidden="1">"#"</definedName>
    <definedName name="FDC_59_104" hidden="1">"#"</definedName>
    <definedName name="FDC_59_105" hidden="1">"#"</definedName>
    <definedName name="FDC_59_106" hidden="1">"#"</definedName>
    <definedName name="FDC_59_107" hidden="1">"#"</definedName>
    <definedName name="FDC_59_108" hidden="1">"#"</definedName>
    <definedName name="FDC_59_109" hidden="1">"#"</definedName>
    <definedName name="FDC_59_11" hidden="1">"#"</definedName>
    <definedName name="FDC_59_110" hidden="1">"#"</definedName>
    <definedName name="FDC_59_111" hidden="1">"#"</definedName>
    <definedName name="FDC_59_112" hidden="1">"#"</definedName>
    <definedName name="FDC_59_113" hidden="1">"#"</definedName>
    <definedName name="FDC_59_114" hidden="1">"#"</definedName>
    <definedName name="FDC_59_115" hidden="1">"#"</definedName>
    <definedName name="FDC_59_116" hidden="1">"#"</definedName>
    <definedName name="FDC_59_117" hidden="1">"#"</definedName>
    <definedName name="FDC_59_118" hidden="1">"#"</definedName>
    <definedName name="FDC_59_119" hidden="1">"#"</definedName>
    <definedName name="FDC_59_12" hidden="1">"#"</definedName>
    <definedName name="FDC_59_120" hidden="1">"#"</definedName>
    <definedName name="FDC_59_121" hidden="1">"#"</definedName>
    <definedName name="FDC_59_122" hidden="1">"#"</definedName>
    <definedName name="FDC_59_123" hidden="1">"#"</definedName>
    <definedName name="FDC_59_124" hidden="1">"#"</definedName>
    <definedName name="FDC_59_125" hidden="1">"#"</definedName>
    <definedName name="FDC_59_126" hidden="1">"#"</definedName>
    <definedName name="FDC_59_127" hidden="1">"#"</definedName>
    <definedName name="FDC_59_128" hidden="1">"#"</definedName>
    <definedName name="FDC_59_129" hidden="1">"#"</definedName>
    <definedName name="FDC_59_13" hidden="1">"#"</definedName>
    <definedName name="FDC_59_130" hidden="1">"#"</definedName>
    <definedName name="FDC_59_131" hidden="1">"#"</definedName>
    <definedName name="FDC_59_132" hidden="1">"#"</definedName>
    <definedName name="FDC_59_133" hidden="1">"#"</definedName>
    <definedName name="FDC_59_134" hidden="1">"#"</definedName>
    <definedName name="FDC_59_135" hidden="1">"#"</definedName>
    <definedName name="FDC_59_136" hidden="1">"#"</definedName>
    <definedName name="FDC_59_137" hidden="1">"#"</definedName>
    <definedName name="FDC_59_138" hidden="1">"#"</definedName>
    <definedName name="FDC_59_139" hidden="1">"#"</definedName>
    <definedName name="FDC_59_14" hidden="1">"#"</definedName>
    <definedName name="FDC_59_140" hidden="1">"#"</definedName>
    <definedName name="FDC_59_141" hidden="1">"#"</definedName>
    <definedName name="FDC_59_142" hidden="1">"#"</definedName>
    <definedName name="FDC_59_143" hidden="1">"#"</definedName>
    <definedName name="FDC_59_144" hidden="1">"#"</definedName>
    <definedName name="FDC_59_145" hidden="1">"#"</definedName>
    <definedName name="FDC_59_146" hidden="1">"#"</definedName>
    <definedName name="FDC_59_147" hidden="1">"#"</definedName>
    <definedName name="FDC_59_148" hidden="1">"#"</definedName>
    <definedName name="FDC_59_149" hidden="1">"#"</definedName>
    <definedName name="FDC_59_15" hidden="1">"#"</definedName>
    <definedName name="FDC_59_150" hidden="1">"#"</definedName>
    <definedName name="FDC_59_151" hidden="1">"#"</definedName>
    <definedName name="FDC_59_152" hidden="1">"#"</definedName>
    <definedName name="FDC_59_153" hidden="1">"#"</definedName>
    <definedName name="FDC_59_154" hidden="1">"#"</definedName>
    <definedName name="FDC_59_155" hidden="1">"#"</definedName>
    <definedName name="FDC_59_156" hidden="1">"#"</definedName>
    <definedName name="FDC_59_157" hidden="1">"#"</definedName>
    <definedName name="FDC_59_158" hidden="1">"#"</definedName>
    <definedName name="FDC_59_159" hidden="1">"#"</definedName>
    <definedName name="FDC_59_16" hidden="1">"#"</definedName>
    <definedName name="FDC_59_160" hidden="1">"#"</definedName>
    <definedName name="FDC_59_161" hidden="1">"#"</definedName>
    <definedName name="FDC_59_162" hidden="1">"#"</definedName>
    <definedName name="FDC_59_163" hidden="1">"#"</definedName>
    <definedName name="FDC_59_164" hidden="1">"#"</definedName>
    <definedName name="FDC_59_165" hidden="1">"#"</definedName>
    <definedName name="FDC_59_166" hidden="1">"#"</definedName>
    <definedName name="FDC_59_167" hidden="1">"#"</definedName>
    <definedName name="FDC_59_168" hidden="1">"#"</definedName>
    <definedName name="FDC_59_169" hidden="1">"#"</definedName>
    <definedName name="FDC_59_17" hidden="1">"#"</definedName>
    <definedName name="FDC_59_170" hidden="1">"#"</definedName>
    <definedName name="FDC_59_171" hidden="1">"#"</definedName>
    <definedName name="FDC_59_172" hidden="1">"#"</definedName>
    <definedName name="FDC_59_173" hidden="1">"#"</definedName>
    <definedName name="FDC_59_174" hidden="1">"#"</definedName>
    <definedName name="FDC_59_175" hidden="1">"#"</definedName>
    <definedName name="FDC_59_176" hidden="1">"#"</definedName>
    <definedName name="FDC_59_177" hidden="1">"#"</definedName>
    <definedName name="FDC_59_178" hidden="1">"#"</definedName>
    <definedName name="FDC_59_179" hidden="1">"#"</definedName>
    <definedName name="FDC_59_18" hidden="1">"#"</definedName>
    <definedName name="FDC_59_180" hidden="1">"#"</definedName>
    <definedName name="FDC_59_181" hidden="1">"#"</definedName>
    <definedName name="FDC_59_182" hidden="1">"#"</definedName>
    <definedName name="FDC_59_183" hidden="1">"#"</definedName>
    <definedName name="FDC_59_184" hidden="1">"#"</definedName>
    <definedName name="FDC_59_185" hidden="1">"#"</definedName>
    <definedName name="FDC_59_186" hidden="1">"#"</definedName>
    <definedName name="FDC_59_187" hidden="1">"#"</definedName>
    <definedName name="FDC_59_188" hidden="1">"#"</definedName>
    <definedName name="FDC_59_189" hidden="1">"#"</definedName>
    <definedName name="FDC_59_19" hidden="1">"#"</definedName>
    <definedName name="FDC_59_190" hidden="1">"#"</definedName>
    <definedName name="FDC_59_191" hidden="1">"#"</definedName>
    <definedName name="FDC_59_192" hidden="1">"#"</definedName>
    <definedName name="FDC_59_193" hidden="1">"#"</definedName>
    <definedName name="FDC_59_194" hidden="1">"#"</definedName>
    <definedName name="FDC_59_195" hidden="1">"#"</definedName>
    <definedName name="FDC_59_196" hidden="1">"#"</definedName>
    <definedName name="FDC_59_197" hidden="1">"#"</definedName>
    <definedName name="FDC_59_198" hidden="1">"#"</definedName>
    <definedName name="FDC_59_199" hidden="1">"#"</definedName>
    <definedName name="FDC_59_2" hidden="1">"#"</definedName>
    <definedName name="FDC_59_20" hidden="1">"#"</definedName>
    <definedName name="FDC_59_200" hidden="1">"#"</definedName>
    <definedName name="FDC_59_201" hidden="1">"#"</definedName>
    <definedName name="FDC_59_202" hidden="1">"#"</definedName>
    <definedName name="FDC_59_203" hidden="1">"#"</definedName>
    <definedName name="FDC_59_204" hidden="1">"#"</definedName>
    <definedName name="FDC_59_205" hidden="1">"#"</definedName>
    <definedName name="FDC_59_206" hidden="1">"#"</definedName>
    <definedName name="FDC_59_207" hidden="1">"#"</definedName>
    <definedName name="FDC_59_208" hidden="1">"#"</definedName>
    <definedName name="FDC_59_209" hidden="1">"#"</definedName>
    <definedName name="FDC_59_21" hidden="1">"#"</definedName>
    <definedName name="FDC_59_210" hidden="1">"#"</definedName>
    <definedName name="FDC_59_211" hidden="1">"#"</definedName>
    <definedName name="FDC_59_212" hidden="1">"#"</definedName>
    <definedName name="FDC_59_213" hidden="1">"#"</definedName>
    <definedName name="FDC_59_214" hidden="1">"#"</definedName>
    <definedName name="FDC_59_215" hidden="1">"#"</definedName>
    <definedName name="FDC_59_216" hidden="1">"#"</definedName>
    <definedName name="FDC_59_217" hidden="1">"#"</definedName>
    <definedName name="FDC_59_218" hidden="1">"#"</definedName>
    <definedName name="FDC_59_219" hidden="1">"#"</definedName>
    <definedName name="FDC_59_22" hidden="1">"#"</definedName>
    <definedName name="FDC_59_220" hidden="1">"#"</definedName>
    <definedName name="FDC_59_221" hidden="1">"#"</definedName>
    <definedName name="FDC_59_222" hidden="1">"#"</definedName>
    <definedName name="FDC_59_223" hidden="1">"#"</definedName>
    <definedName name="FDC_59_224" hidden="1">"#"</definedName>
    <definedName name="FDC_59_225" hidden="1">"#"</definedName>
    <definedName name="FDC_59_226" hidden="1">"#"</definedName>
    <definedName name="FDC_59_227" hidden="1">"#"</definedName>
    <definedName name="FDC_59_228" hidden="1">"#"</definedName>
    <definedName name="FDC_59_229" hidden="1">"#"</definedName>
    <definedName name="FDC_59_23" hidden="1">"#"</definedName>
    <definedName name="FDC_59_230" hidden="1">"#"</definedName>
    <definedName name="FDC_59_231" hidden="1">"#"</definedName>
    <definedName name="FDC_59_232" hidden="1">"#"</definedName>
    <definedName name="FDC_59_233" hidden="1">"#"</definedName>
    <definedName name="FDC_59_234" hidden="1">"#"</definedName>
    <definedName name="FDC_59_235" hidden="1">"#"</definedName>
    <definedName name="FDC_59_236" hidden="1">"#"</definedName>
    <definedName name="FDC_59_237" hidden="1">"#"</definedName>
    <definedName name="FDC_59_238" hidden="1">"#"</definedName>
    <definedName name="FDC_59_239" hidden="1">"#"</definedName>
    <definedName name="FDC_59_24" hidden="1">"#"</definedName>
    <definedName name="FDC_59_240" hidden="1">"#"</definedName>
    <definedName name="FDC_59_241" hidden="1">"#"</definedName>
    <definedName name="FDC_59_242" hidden="1">"#"</definedName>
    <definedName name="FDC_59_243" hidden="1">"#"</definedName>
    <definedName name="FDC_59_244" hidden="1">"#"</definedName>
    <definedName name="FDC_59_245" hidden="1">"#"</definedName>
    <definedName name="FDC_59_246" hidden="1">"#"</definedName>
    <definedName name="FDC_59_247" hidden="1">"#"</definedName>
    <definedName name="FDC_59_248" hidden="1">"#"</definedName>
    <definedName name="FDC_59_249" hidden="1">"#"</definedName>
    <definedName name="FDC_59_25" hidden="1">"#"</definedName>
    <definedName name="FDC_59_250" hidden="1">"#"</definedName>
    <definedName name="FDC_59_251" hidden="1">"#"</definedName>
    <definedName name="FDC_59_252" hidden="1">"#"</definedName>
    <definedName name="FDC_59_253" hidden="1">"#"</definedName>
    <definedName name="FDC_59_254" hidden="1">"#"</definedName>
    <definedName name="FDC_59_255" hidden="1">"#"</definedName>
    <definedName name="FDC_59_256" hidden="1">"#"</definedName>
    <definedName name="FDC_59_257" hidden="1">"#"</definedName>
    <definedName name="FDC_59_258" hidden="1">"#"</definedName>
    <definedName name="FDC_59_259" hidden="1">"#"</definedName>
    <definedName name="FDC_59_26" hidden="1">"#"</definedName>
    <definedName name="FDC_59_260" hidden="1">"#"</definedName>
    <definedName name="FDC_59_261" hidden="1">"#"</definedName>
    <definedName name="FDC_59_27" hidden="1">"#"</definedName>
    <definedName name="FDC_59_28" hidden="1">"#"</definedName>
    <definedName name="FDC_59_29" hidden="1">"#"</definedName>
    <definedName name="FDC_59_3" hidden="1">"#"</definedName>
    <definedName name="FDC_59_30" hidden="1">"#"</definedName>
    <definedName name="FDC_59_31" hidden="1">"#"</definedName>
    <definedName name="FDC_59_32" hidden="1">"#"</definedName>
    <definedName name="FDC_59_33" hidden="1">"#"</definedName>
    <definedName name="FDC_59_34" hidden="1">"#"</definedName>
    <definedName name="FDC_59_35" hidden="1">"#"</definedName>
    <definedName name="FDC_59_36" hidden="1">"#"</definedName>
    <definedName name="FDC_59_37" hidden="1">"#"</definedName>
    <definedName name="FDC_59_38" hidden="1">"#"</definedName>
    <definedName name="FDC_59_39" hidden="1">"#"</definedName>
    <definedName name="FDC_59_4" hidden="1">"#"</definedName>
    <definedName name="FDC_59_40" hidden="1">"#"</definedName>
    <definedName name="FDC_59_41" hidden="1">"#"</definedName>
    <definedName name="FDC_59_42" hidden="1">"#"</definedName>
    <definedName name="FDC_59_43" hidden="1">"#"</definedName>
    <definedName name="FDC_59_44" hidden="1">"#"</definedName>
    <definedName name="FDC_59_45" hidden="1">"#"</definedName>
    <definedName name="FDC_59_46" hidden="1">"#"</definedName>
    <definedName name="FDC_59_47" hidden="1">"#"</definedName>
    <definedName name="FDC_59_48" hidden="1">"#"</definedName>
    <definedName name="FDC_59_49" hidden="1">"#"</definedName>
    <definedName name="FDC_59_5" hidden="1">"#"</definedName>
    <definedName name="FDC_59_50" hidden="1">"#"</definedName>
    <definedName name="FDC_59_51" hidden="1">"#"</definedName>
    <definedName name="FDC_59_52" hidden="1">"#"</definedName>
    <definedName name="FDC_59_53" hidden="1">"#"</definedName>
    <definedName name="FDC_59_54" hidden="1">"#"</definedName>
    <definedName name="FDC_59_55" hidden="1">"#"</definedName>
    <definedName name="FDC_59_56" hidden="1">"#"</definedName>
    <definedName name="FDC_59_57" hidden="1">"#"</definedName>
    <definedName name="FDC_59_58" hidden="1">"#"</definedName>
    <definedName name="FDC_59_59" hidden="1">"#"</definedName>
    <definedName name="FDC_59_6" hidden="1">"#"</definedName>
    <definedName name="FDC_59_60" hidden="1">"#"</definedName>
    <definedName name="FDC_59_61" hidden="1">"#"</definedName>
    <definedName name="FDC_59_62" hidden="1">"#"</definedName>
    <definedName name="FDC_59_63" hidden="1">"#"</definedName>
    <definedName name="FDC_59_64" hidden="1">"#"</definedName>
    <definedName name="FDC_59_65" hidden="1">"#"</definedName>
    <definedName name="FDC_59_66" hidden="1">"#"</definedName>
    <definedName name="FDC_59_67" hidden="1">"#"</definedName>
    <definedName name="FDC_59_68" hidden="1">"#"</definedName>
    <definedName name="FDC_59_69" hidden="1">"#"</definedName>
    <definedName name="FDC_59_7" hidden="1">"#"</definedName>
    <definedName name="FDC_59_70" hidden="1">"#"</definedName>
    <definedName name="FDC_59_71" hidden="1">"#"</definedName>
    <definedName name="FDC_59_72" hidden="1">"#"</definedName>
    <definedName name="FDC_59_73" hidden="1">"#"</definedName>
    <definedName name="FDC_59_74" hidden="1">"#"</definedName>
    <definedName name="FDC_59_75" hidden="1">"#"</definedName>
    <definedName name="FDC_59_76" hidden="1">"#"</definedName>
    <definedName name="FDC_59_77" hidden="1">"#"</definedName>
    <definedName name="FDC_59_78" hidden="1">"#"</definedName>
    <definedName name="FDC_59_79" hidden="1">"#"</definedName>
    <definedName name="FDC_59_8" hidden="1">"#"</definedName>
    <definedName name="FDC_59_80" hidden="1">"#"</definedName>
    <definedName name="FDC_59_81" hidden="1">"#"</definedName>
    <definedName name="FDC_59_82" hidden="1">"#"</definedName>
    <definedName name="FDC_59_83" hidden="1">"#"</definedName>
    <definedName name="FDC_59_84" hidden="1">"#"</definedName>
    <definedName name="FDC_59_85" hidden="1">"#"</definedName>
    <definedName name="FDC_59_86" hidden="1">"#"</definedName>
    <definedName name="FDC_59_87" hidden="1">"#"</definedName>
    <definedName name="FDC_59_88" hidden="1">"#"</definedName>
    <definedName name="FDC_59_89" hidden="1">"#"</definedName>
    <definedName name="FDC_59_9" hidden="1">"#"</definedName>
    <definedName name="FDC_59_90" hidden="1">"#"</definedName>
    <definedName name="FDC_59_91" hidden="1">"#"</definedName>
    <definedName name="FDC_59_92" hidden="1">"#"</definedName>
    <definedName name="FDC_59_93" hidden="1">"#"</definedName>
    <definedName name="FDC_59_94" hidden="1">"#"</definedName>
    <definedName name="FDC_59_95" hidden="1">"#"</definedName>
    <definedName name="FDC_59_96" hidden="1">"#"</definedName>
    <definedName name="FDC_59_97" hidden="1">"#"</definedName>
    <definedName name="FDC_59_98" hidden="1">"#"</definedName>
    <definedName name="FDC_59_99" hidden="1">"#"</definedName>
    <definedName name="FDC_6_0" hidden="1">"#"</definedName>
    <definedName name="FDC_6_1" hidden="1">"#"</definedName>
    <definedName name="FDC_6_2" hidden="1">"#"</definedName>
    <definedName name="FDC_6_3" hidden="1">"#"</definedName>
    <definedName name="FDC_60_0" hidden="1">"#"</definedName>
    <definedName name="FDC_60_1" hidden="1">"#"</definedName>
    <definedName name="FDC_60_10" hidden="1">"#"</definedName>
    <definedName name="FDC_60_100" hidden="1">"#"</definedName>
    <definedName name="FDC_60_101" hidden="1">"#"</definedName>
    <definedName name="FDC_60_102" hidden="1">"#"</definedName>
    <definedName name="FDC_60_103" hidden="1">"#"</definedName>
    <definedName name="FDC_60_104" hidden="1">"#"</definedName>
    <definedName name="FDC_60_105" hidden="1">"#"</definedName>
    <definedName name="FDC_60_106" hidden="1">"#"</definedName>
    <definedName name="FDC_60_107" hidden="1">"#"</definedName>
    <definedName name="FDC_60_108" hidden="1">"#"</definedName>
    <definedName name="FDC_60_109" hidden="1">"#"</definedName>
    <definedName name="FDC_60_11" hidden="1">"#"</definedName>
    <definedName name="FDC_60_110" hidden="1">"#"</definedName>
    <definedName name="FDC_60_111" hidden="1">"#"</definedName>
    <definedName name="FDC_60_112" hidden="1">"#"</definedName>
    <definedName name="FDC_60_113" hidden="1">"#"</definedName>
    <definedName name="FDC_60_114" hidden="1">"#"</definedName>
    <definedName name="FDC_60_115" hidden="1">"#"</definedName>
    <definedName name="FDC_60_116" hidden="1">"#"</definedName>
    <definedName name="FDC_60_117" hidden="1">"#"</definedName>
    <definedName name="FDC_60_118" hidden="1">"#"</definedName>
    <definedName name="FDC_60_119" hidden="1">"#"</definedName>
    <definedName name="FDC_60_12" hidden="1">"#"</definedName>
    <definedName name="FDC_60_120" hidden="1">"#"</definedName>
    <definedName name="FDC_60_121" hidden="1">"#"</definedName>
    <definedName name="FDC_60_122" hidden="1">"#"</definedName>
    <definedName name="FDC_60_123" hidden="1">"#"</definedName>
    <definedName name="FDC_60_124" hidden="1">"#"</definedName>
    <definedName name="FDC_60_125" hidden="1">"#"</definedName>
    <definedName name="FDC_60_126" hidden="1">"#"</definedName>
    <definedName name="FDC_60_127" hidden="1">"#"</definedName>
    <definedName name="FDC_60_128" hidden="1">"#"</definedName>
    <definedName name="FDC_60_129" hidden="1">"#"</definedName>
    <definedName name="FDC_60_13" hidden="1">"#"</definedName>
    <definedName name="FDC_60_130" hidden="1">"#"</definedName>
    <definedName name="FDC_60_131" hidden="1">"#"</definedName>
    <definedName name="FDC_60_132" hidden="1">"#"</definedName>
    <definedName name="FDC_60_133" hidden="1">"#"</definedName>
    <definedName name="FDC_60_134" hidden="1">"#"</definedName>
    <definedName name="FDC_60_135" hidden="1">"#"</definedName>
    <definedName name="FDC_60_136" hidden="1">"#"</definedName>
    <definedName name="FDC_60_137" hidden="1">"#"</definedName>
    <definedName name="FDC_60_138" hidden="1">"#"</definedName>
    <definedName name="FDC_60_139" hidden="1">"#"</definedName>
    <definedName name="FDC_60_14" hidden="1">"#"</definedName>
    <definedName name="FDC_60_140" hidden="1">"#"</definedName>
    <definedName name="FDC_60_141" hidden="1">"#"</definedName>
    <definedName name="FDC_60_142" hidden="1">"#"</definedName>
    <definedName name="FDC_60_143" hidden="1">"#"</definedName>
    <definedName name="FDC_60_144" hidden="1">"#"</definedName>
    <definedName name="FDC_60_145" hidden="1">"#"</definedName>
    <definedName name="FDC_60_146" hidden="1">"#"</definedName>
    <definedName name="FDC_60_147" hidden="1">"#"</definedName>
    <definedName name="FDC_60_148" hidden="1">"#"</definedName>
    <definedName name="FDC_60_149" hidden="1">"#"</definedName>
    <definedName name="FDC_60_15" hidden="1">"#"</definedName>
    <definedName name="FDC_60_150" hidden="1">"#"</definedName>
    <definedName name="FDC_60_151" hidden="1">"#"</definedName>
    <definedName name="FDC_60_152" hidden="1">"#"</definedName>
    <definedName name="FDC_60_153" hidden="1">"#"</definedName>
    <definedName name="FDC_60_154" hidden="1">"#"</definedName>
    <definedName name="FDC_60_155" hidden="1">"#"</definedName>
    <definedName name="FDC_60_156" hidden="1">"#"</definedName>
    <definedName name="FDC_60_157" hidden="1">"#"</definedName>
    <definedName name="FDC_60_158" hidden="1">"#"</definedName>
    <definedName name="FDC_60_159" hidden="1">"#"</definedName>
    <definedName name="FDC_60_16" hidden="1">"#"</definedName>
    <definedName name="FDC_60_160" hidden="1">"#"</definedName>
    <definedName name="FDC_60_161" hidden="1">"#"</definedName>
    <definedName name="FDC_60_162" hidden="1">"#"</definedName>
    <definedName name="FDC_60_163" hidden="1">"#"</definedName>
    <definedName name="FDC_60_164" hidden="1">"#"</definedName>
    <definedName name="FDC_60_165" hidden="1">"#"</definedName>
    <definedName name="FDC_60_166" hidden="1">"#"</definedName>
    <definedName name="FDC_60_167" hidden="1">"#"</definedName>
    <definedName name="FDC_60_168" hidden="1">"#"</definedName>
    <definedName name="FDC_60_169" hidden="1">"#"</definedName>
    <definedName name="FDC_60_17" hidden="1">"#"</definedName>
    <definedName name="FDC_60_170" hidden="1">"#"</definedName>
    <definedName name="FDC_60_171" hidden="1">"#"</definedName>
    <definedName name="FDC_60_172" hidden="1">"#"</definedName>
    <definedName name="FDC_60_173" hidden="1">"#"</definedName>
    <definedName name="FDC_60_174" hidden="1">"#"</definedName>
    <definedName name="FDC_60_175" hidden="1">"#"</definedName>
    <definedName name="FDC_60_176" hidden="1">"#"</definedName>
    <definedName name="FDC_60_177" hidden="1">"#"</definedName>
    <definedName name="FDC_60_178" hidden="1">"#"</definedName>
    <definedName name="FDC_60_179" hidden="1">"#"</definedName>
    <definedName name="FDC_60_18" hidden="1">"#"</definedName>
    <definedName name="FDC_60_180" hidden="1">"#"</definedName>
    <definedName name="FDC_60_181" hidden="1">"#"</definedName>
    <definedName name="FDC_60_182" hidden="1">"#"</definedName>
    <definedName name="FDC_60_183" hidden="1">"#"</definedName>
    <definedName name="FDC_60_184" hidden="1">"#"</definedName>
    <definedName name="FDC_60_185" hidden="1">"#"</definedName>
    <definedName name="FDC_60_186" hidden="1">"#"</definedName>
    <definedName name="FDC_60_187" hidden="1">"#"</definedName>
    <definedName name="FDC_60_188" hidden="1">"#"</definedName>
    <definedName name="FDC_60_189" hidden="1">"#"</definedName>
    <definedName name="FDC_60_19" hidden="1">"#"</definedName>
    <definedName name="FDC_60_190" hidden="1">"#"</definedName>
    <definedName name="FDC_60_191" hidden="1">"#"</definedName>
    <definedName name="FDC_60_192" hidden="1">"#"</definedName>
    <definedName name="FDC_60_193" hidden="1">"#"</definedName>
    <definedName name="FDC_60_194" hidden="1">"#"</definedName>
    <definedName name="FDC_60_195" hidden="1">"#"</definedName>
    <definedName name="FDC_60_196" hidden="1">"#"</definedName>
    <definedName name="FDC_60_197" hidden="1">"#"</definedName>
    <definedName name="FDC_60_198" hidden="1">"#"</definedName>
    <definedName name="FDC_60_199" hidden="1">"#"</definedName>
    <definedName name="FDC_60_2" hidden="1">"#"</definedName>
    <definedName name="FDC_60_20" hidden="1">"#"</definedName>
    <definedName name="FDC_60_200" hidden="1">"#"</definedName>
    <definedName name="FDC_60_201" hidden="1">"#"</definedName>
    <definedName name="FDC_60_202" hidden="1">"#"</definedName>
    <definedName name="FDC_60_203" hidden="1">"#"</definedName>
    <definedName name="FDC_60_204" hidden="1">"#"</definedName>
    <definedName name="FDC_60_205" hidden="1">"#"</definedName>
    <definedName name="FDC_60_206" hidden="1">"#"</definedName>
    <definedName name="FDC_60_207" hidden="1">"#"</definedName>
    <definedName name="FDC_60_208" hidden="1">"#"</definedName>
    <definedName name="FDC_60_209" hidden="1">"#"</definedName>
    <definedName name="FDC_60_21" hidden="1">"#"</definedName>
    <definedName name="FDC_60_210" hidden="1">"#"</definedName>
    <definedName name="FDC_60_211" hidden="1">"#"</definedName>
    <definedName name="FDC_60_212" hidden="1">"#"</definedName>
    <definedName name="FDC_60_213" hidden="1">"#"</definedName>
    <definedName name="FDC_60_214" hidden="1">"#"</definedName>
    <definedName name="FDC_60_215" hidden="1">"#"</definedName>
    <definedName name="FDC_60_216" hidden="1">"#"</definedName>
    <definedName name="FDC_60_217" hidden="1">"#"</definedName>
    <definedName name="FDC_60_218" hidden="1">"#"</definedName>
    <definedName name="FDC_60_219" hidden="1">"#"</definedName>
    <definedName name="FDC_60_22" hidden="1">"#"</definedName>
    <definedName name="FDC_60_220" hidden="1">"#"</definedName>
    <definedName name="FDC_60_221" hidden="1">"#"</definedName>
    <definedName name="FDC_60_222" hidden="1">"#"</definedName>
    <definedName name="FDC_60_223" hidden="1">"#"</definedName>
    <definedName name="FDC_60_224" hidden="1">"#"</definedName>
    <definedName name="FDC_60_225" hidden="1">"#"</definedName>
    <definedName name="FDC_60_226" hidden="1">"#"</definedName>
    <definedName name="FDC_60_227" hidden="1">"#"</definedName>
    <definedName name="FDC_60_228" hidden="1">"#"</definedName>
    <definedName name="FDC_60_229" hidden="1">"#"</definedName>
    <definedName name="FDC_60_23" hidden="1">"#"</definedName>
    <definedName name="FDC_60_230" hidden="1">"#"</definedName>
    <definedName name="FDC_60_231" hidden="1">"#"</definedName>
    <definedName name="FDC_60_232" hidden="1">"#"</definedName>
    <definedName name="FDC_60_233" hidden="1">"#"</definedName>
    <definedName name="FDC_60_234" hidden="1">"#"</definedName>
    <definedName name="FDC_60_235" hidden="1">"#"</definedName>
    <definedName name="FDC_60_236" hidden="1">"#"</definedName>
    <definedName name="FDC_60_237" hidden="1">"#"</definedName>
    <definedName name="FDC_60_238" hidden="1">"#"</definedName>
    <definedName name="FDC_60_239" hidden="1">"#"</definedName>
    <definedName name="FDC_60_24" hidden="1">"#"</definedName>
    <definedName name="FDC_60_240" hidden="1">"#"</definedName>
    <definedName name="FDC_60_241" hidden="1">"#"</definedName>
    <definedName name="FDC_60_242" hidden="1">"#"</definedName>
    <definedName name="FDC_60_243" hidden="1">"#"</definedName>
    <definedName name="FDC_60_244" hidden="1">"#"</definedName>
    <definedName name="FDC_60_245" hidden="1">"#"</definedName>
    <definedName name="FDC_60_246" hidden="1">"#"</definedName>
    <definedName name="FDC_60_247" hidden="1">"#"</definedName>
    <definedName name="FDC_60_248" hidden="1">"#"</definedName>
    <definedName name="FDC_60_249" hidden="1">"#"</definedName>
    <definedName name="FDC_60_25" hidden="1">"#"</definedName>
    <definedName name="FDC_60_250" hidden="1">"#"</definedName>
    <definedName name="FDC_60_251" hidden="1">"#"</definedName>
    <definedName name="FDC_60_252" hidden="1">"#"</definedName>
    <definedName name="FDC_60_253" hidden="1">"#"</definedName>
    <definedName name="FDC_60_254" hidden="1">"#"</definedName>
    <definedName name="FDC_60_255" hidden="1">"#"</definedName>
    <definedName name="FDC_60_256" hidden="1">"#"</definedName>
    <definedName name="FDC_60_257" hidden="1">"#"</definedName>
    <definedName name="FDC_60_258" hidden="1">"#"</definedName>
    <definedName name="FDC_60_259" hidden="1">"#"</definedName>
    <definedName name="FDC_60_26" hidden="1">"#"</definedName>
    <definedName name="FDC_60_260" hidden="1">"#"</definedName>
    <definedName name="FDC_60_261" hidden="1">"#"</definedName>
    <definedName name="FDC_60_27" hidden="1">"#"</definedName>
    <definedName name="FDC_60_28" hidden="1">"#"</definedName>
    <definedName name="FDC_60_29" hidden="1">"#"</definedName>
    <definedName name="FDC_60_3" hidden="1">"#"</definedName>
    <definedName name="FDC_60_30" hidden="1">"#"</definedName>
    <definedName name="FDC_60_31" hidden="1">"#"</definedName>
    <definedName name="FDC_60_32" hidden="1">"#"</definedName>
    <definedName name="FDC_60_33" hidden="1">"#"</definedName>
    <definedName name="FDC_60_34" hidden="1">"#"</definedName>
    <definedName name="FDC_60_35" hidden="1">"#"</definedName>
    <definedName name="FDC_60_36" hidden="1">"#"</definedName>
    <definedName name="FDC_60_37" hidden="1">"#"</definedName>
    <definedName name="FDC_60_38" hidden="1">"#"</definedName>
    <definedName name="FDC_60_39" hidden="1">"#"</definedName>
    <definedName name="FDC_60_4" hidden="1">"#"</definedName>
    <definedName name="FDC_60_40" hidden="1">"#"</definedName>
    <definedName name="FDC_60_41" hidden="1">"#"</definedName>
    <definedName name="FDC_60_42" hidden="1">"#"</definedName>
    <definedName name="FDC_60_43" hidden="1">"#"</definedName>
    <definedName name="FDC_60_44" hidden="1">"#"</definedName>
    <definedName name="FDC_60_45" hidden="1">"#"</definedName>
    <definedName name="FDC_60_46" hidden="1">"#"</definedName>
    <definedName name="FDC_60_47" hidden="1">"#"</definedName>
    <definedName name="FDC_60_48" hidden="1">"#"</definedName>
    <definedName name="FDC_60_49" hidden="1">"#"</definedName>
    <definedName name="FDC_60_5" hidden="1">"#"</definedName>
    <definedName name="FDC_60_50" hidden="1">"#"</definedName>
    <definedName name="FDC_60_51" hidden="1">"#"</definedName>
    <definedName name="FDC_60_52" hidden="1">"#"</definedName>
    <definedName name="FDC_60_53" hidden="1">"#"</definedName>
    <definedName name="FDC_60_54" hidden="1">"#"</definedName>
    <definedName name="FDC_60_55" hidden="1">"#"</definedName>
    <definedName name="FDC_60_56" hidden="1">"#"</definedName>
    <definedName name="FDC_60_57" hidden="1">"#"</definedName>
    <definedName name="FDC_60_58" hidden="1">"#"</definedName>
    <definedName name="FDC_60_59" hidden="1">"#"</definedName>
    <definedName name="FDC_60_6" hidden="1">"#"</definedName>
    <definedName name="FDC_60_60" hidden="1">"#"</definedName>
    <definedName name="FDC_60_61" hidden="1">"#"</definedName>
    <definedName name="FDC_60_62" hidden="1">"#"</definedName>
    <definedName name="FDC_60_63" hidden="1">"#"</definedName>
    <definedName name="FDC_60_64" hidden="1">"#"</definedName>
    <definedName name="FDC_60_65" hidden="1">"#"</definedName>
    <definedName name="FDC_60_66" hidden="1">"#"</definedName>
    <definedName name="FDC_60_67" hidden="1">"#"</definedName>
    <definedName name="FDC_60_68" hidden="1">"#"</definedName>
    <definedName name="FDC_60_69" hidden="1">"#"</definedName>
    <definedName name="FDC_60_7" hidden="1">"#"</definedName>
    <definedName name="FDC_60_70" hidden="1">"#"</definedName>
    <definedName name="FDC_60_71" hidden="1">"#"</definedName>
    <definedName name="FDC_60_72" hidden="1">"#"</definedName>
    <definedName name="FDC_60_73" hidden="1">"#"</definedName>
    <definedName name="FDC_60_74" hidden="1">"#"</definedName>
    <definedName name="FDC_60_75" hidden="1">"#"</definedName>
    <definedName name="FDC_60_76" hidden="1">"#"</definedName>
    <definedName name="FDC_60_77" hidden="1">"#"</definedName>
    <definedName name="FDC_60_78" hidden="1">"#"</definedName>
    <definedName name="FDC_60_79" hidden="1">"#"</definedName>
    <definedName name="FDC_60_8" hidden="1">"#"</definedName>
    <definedName name="FDC_60_80" hidden="1">"#"</definedName>
    <definedName name="FDC_60_81" hidden="1">"#"</definedName>
    <definedName name="FDC_60_82" hidden="1">"#"</definedName>
    <definedName name="FDC_60_83" hidden="1">"#"</definedName>
    <definedName name="FDC_60_84" hidden="1">"#"</definedName>
    <definedName name="FDC_60_85" hidden="1">"#"</definedName>
    <definedName name="FDC_60_86" hidden="1">"#"</definedName>
    <definedName name="FDC_60_87" hidden="1">"#"</definedName>
    <definedName name="FDC_60_88" hidden="1">"#"</definedName>
    <definedName name="FDC_60_89" hidden="1">"#"</definedName>
    <definedName name="FDC_60_9" hidden="1">"#"</definedName>
    <definedName name="FDC_60_90" hidden="1">"#"</definedName>
    <definedName name="FDC_60_91" hidden="1">"#"</definedName>
    <definedName name="FDC_60_92" hidden="1">"#"</definedName>
    <definedName name="FDC_60_93" hidden="1">"#"</definedName>
    <definedName name="FDC_60_94" hidden="1">"#"</definedName>
    <definedName name="FDC_60_95" hidden="1">"#"</definedName>
    <definedName name="FDC_60_96" hidden="1">"#"</definedName>
    <definedName name="FDC_60_97" hidden="1">"#"</definedName>
    <definedName name="FDC_60_98" hidden="1">"#"</definedName>
    <definedName name="FDC_60_99" hidden="1">"#"</definedName>
    <definedName name="FDC_61_0" hidden="1">"#"</definedName>
    <definedName name="FDC_61_1" hidden="1">"#"</definedName>
    <definedName name="FDC_61_10" hidden="1">"#"</definedName>
    <definedName name="FDC_61_11" hidden="1">"#"</definedName>
    <definedName name="FDC_61_12" hidden="1">"#"</definedName>
    <definedName name="FDC_61_13" hidden="1">"#"</definedName>
    <definedName name="FDC_61_14" hidden="1">"#"</definedName>
    <definedName name="FDC_61_2" hidden="1">"#"</definedName>
    <definedName name="FDC_61_3" hidden="1">"#"</definedName>
    <definedName name="FDC_61_4" hidden="1">"#"</definedName>
    <definedName name="FDC_61_5" hidden="1">"#"</definedName>
    <definedName name="FDC_61_6" hidden="1">"#"</definedName>
    <definedName name="FDC_61_7" hidden="1">"#"</definedName>
    <definedName name="FDC_61_8" hidden="1">"#"</definedName>
    <definedName name="FDC_61_9" hidden="1">"#"</definedName>
    <definedName name="FDC_62_0" hidden="1">"#"</definedName>
    <definedName name="FDC_62_1" hidden="1">"#"</definedName>
    <definedName name="FDC_62_10" hidden="1">"#"</definedName>
    <definedName name="FDC_62_100" hidden="1">"#"</definedName>
    <definedName name="FDC_62_101" hidden="1">"#"</definedName>
    <definedName name="FDC_62_102" hidden="1">"#"</definedName>
    <definedName name="FDC_62_103" hidden="1">"#"</definedName>
    <definedName name="FDC_62_104" hidden="1">"#"</definedName>
    <definedName name="FDC_62_105" hidden="1">"#"</definedName>
    <definedName name="FDC_62_106" hidden="1">"#"</definedName>
    <definedName name="FDC_62_107" hidden="1">"#"</definedName>
    <definedName name="FDC_62_108" hidden="1">"#"</definedName>
    <definedName name="FDC_62_109" hidden="1">"#"</definedName>
    <definedName name="FDC_62_11" hidden="1">"#"</definedName>
    <definedName name="FDC_62_110" hidden="1">"#"</definedName>
    <definedName name="FDC_62_111" hidden="1">"#"</definedName>
    <definedName name="FDC_62_112" hidden="1">"#"</definedName>
    <definedName name="FDC_62_113" hidden="1">"#"</definedName>
    <definedName name="FDC_62_114" hidden="1">"#"</definedName>
    <definedName name="FDC_62_115" hidden="1">"#"</definedName>
    <definedName name="FDC_62_116" hidden="1">"#"</definedName>
    <definedName name="FDC_62_117" hidden="1">"#"</definedName>
    <definedName name="FDC_62_118" hidden="1">"#"</definedName>
    <definedName name="FDC_62_119" hidden="1">"#"</definedName>
    <definedName name="FDC_62_12" hidden="1">"#"</definedName>
    <definedName name="FDC_62_120" hidden="1">"#"</definedName>
    <definedName name="FDC_62_121" hidden="1">"#"</definedName>
    <definedName name="FDC_62_122" hidden="1">"#"</definedName>
    <definedName name="FDC_62_123" hidden="1">"#"</definedName>
    <definedName name="FDC_62_124" hidden="1">"#"</definedName>
    <definedName name="FDC_62_125" hidden="1">"#"</definedName>
    <definedName name="FDC_62_126" hidden="1">"#"</definedName>
    <definedName name="FDC_62_127" hidden="1">"#"</definedName>
    <definedName name="FDC_62_128" hidden="1">"#"</definedName>
    <definedName name="FDC_62_129" hidden="1">"#"</definedName>
    <definedName name="FDC_62_13" hidden="1">"#"</definedName>
    <definedName name="FDC_62_130" hidden="1">"#"</definedName>
    <definedName name="FDC_62_131" hidden="1">"#"</definedName>
    <definedName name="FDC_62_132" hidden="1">"#"</definedName>
    <definedName name="FDC_62_133" hidden="1">"#"</definedName>
    <definedName name="FDC_62_134" hidden="1">"#"</definedName>
    <definedName name="FDC_62_135" hidden="1">"#"</definedName>
    <definedName name="FDC_62_136" hidden="1">"#"</definedName>
    <definedName name="FDC_62_137" hidden="1">"#"</definedName>
    <definedName name="FDC_62_138" hidden="1">"#"</definedName>
    <definedName name="FDC_62_139" hidden="1">"#"</definedName>
    <definedName name="FDC_62_14" hidden="1">"#"</definedName>
    <definedName name="FDC_62_140" hidden="1">"#"</definedName>
    <definedName name="FDC_62_141" hidden="1">"#"</definedName>
    <definedName name="FDC_62_142" hidden="1">"#"</definedName>
    <definedName name="FDC_62_143" hidden="1">"#"</definedName>
    <definedName name="FDC_62_144" hidden="1">"#"</definedName>
    <definedName name="FDC_62_145" hidden="1">"#"</definedName>
    <definedName name="FDC_62_146" hidden="1">"#"</definedName>
    <definedName name="FDC_62_147" hidden="1">"#"</definedName>
    <definedName name="FDC_62_148" hidden="1">"#"</definedName>
    <definedName name="FDC_62_149" hidden="1">"#"</definedName>
    <definedName name="FDC_62_15" hidden="1">"#"</definedName>
    <definedName name="FDC_62_150" hidden="1">"#"</definedName>
    <definedName name="FDC_62_151" hidden="1">"#"</definedName>
    <definedName name="FDC_62_152" hidden="1">"#"</definedName>
    <definedName name="FDC_62_153" hidden="1">"#"</definedName>
    <definedName name="FDC_62_154" hidden="1">"#"</definedName>
    <definedName name="FDC_62_155" hidden="1">"#"</definedName>
    <definedName name="FDC_62_156" hidden="1">"#"</definedName>
    <definedName name="FDC_62_157" hidden="1">"#"</definedName>
    <definedName name="FDC_62_158" hidden="1">"#"</definedName>
    <definedName name="FDC_62_159" hidden="1">"#"</definedName>
    <definedName name="FDC_62_16" hidden="1">"#"</definedName>
    <definedName name="FDC_62_160" hidden="1">"#"</definedName>
    <definedName name="FDC_62_161" hidden="1">"#"</definedName>
    <definedName name="FDC_62_162" hidden="1">"#"</definedName>
    <definedName name="FDC_62_163" hidden="1">"#"</definedName>
    <definedName name="FDC_62_164" hidden="1">"#"</definedName>
    <definedName name="FDC_62_165" hidden="1">"#"</definedName>
    <definedName name="FDC_62_166" hidden="1">"#"</definedName>
    <definedName name="FDC_62_167" hidden="1">"#"</definedName>
    <definedName name="FDC_62_168" hidden="1">"#"</definedName>
    <definedName name="FDC_62_169" hidden="1">"#"</definedName>
    <definedName name="FDC_62_17" hidden="1">"#"</definedName>
    <definedName name="FDC_62_170" hidden="1">"#"</definedName>
    <definedName name="FDC_62_171" hidden="1">"#"</definedName>
    <definedName name="FDC_62_172" hidden="1">"#"</definedName>
    <definedName name="FDC_62_173" hidden="1">"#"</definedName>
    <definedName name="FDC_62_174" hidden="1">"#"</definedName>
    <definedName name="FDC_62_175" hidden="1">"#"</definedName>
    <definedName name="FDC_62_176" hidden="1">"#"</definedName>
    <definedName name="FDC_62_177" hidden="1">"#"</definedName>
    <definedName name="FDC_62_178" hidden="1">"#"</definedName>
    <definedName name="FDC_62_179" hidden="1">"#"</definedName>
    <definedName name="FDC_62_18" hidden="1">"#"</definedName>
    <definedName name="FDC_62_180" hidden="1">"#"</definedName>
    <definedName name="FDC_62_181" hidden="1">"#"</definedName>
    <definedName name="FDC_62_182" hidden="1">"#"</definedName>
    <definedName name="FDC_62_183" hidden="1">"#"</definedName>
    <definedName name="FDC_62_184" hidden="1">"#"</definedName>
    <definedName name="FDC_62_185" hidden="1">"#"</definedName>
    <definedName name="FDC_62_186" hidden="1">"#"</definedName>
    <definedName name="FDC_62_187" hidden="1">"#"</definedName>
    <definedName name="FDC_62_188" hidden="1">"#"</definedName>
    <definedName name="FDC_62_189" hidden="1">"#"</definedName>
    <definedName name="FDC_62_19" hidden="1">"#"</definedName>
    <definedName name="FDC_62_190" hidden="1">"#"</definedName>
    <definedName name="FDC_62_191" hidden="1">"#"</definedName>
    <definedName name="FDC_62_192" hidden="1">"#"</definedName>
    <definedName name="FDC_62_193" hidden="1">"#"</definedName>
    <definedName name="FDC_62_194" hidden="1">"#"</definedName>
    <definedName name="FDC_62_195" hidden="1">"#"</definedName>
    <definedName name="FDC_62_196" hidden="1">"#"</definedName>
    <definedName name="FDC_62_197" hidden="1">"#"</definedName>
    <definedName name="FDC_62_198" hidden="1">"#"</definedName>
    <definedName name="FDC_62_199" hidden="1">"#"</definedName>
    <definedName name="FDC_62_2" hidden="1">"#"</definedName>
    <definedName name="FDC_62_20" hidden="1">"#"</definedName>
    <definedName name="FDC_62_200" hidden="1">"#"</definedName>
    <definedName name="FDC_62_201" hidden="1">"#"</definedName>
    <definedName name="FDC_62_202" hidden="1">"#"</definedName>
    <definedName name="FDC_62_203" hidden="1">"#"</definedName>
    <definedName name="FDC_62_204" hidden="1">"#"</definedName>
    <definedName name="FDC_62_205" hidden="1">"#"</definedName>
    <definedName name="FDC_62_206" hidden="1">"#"</definedName>
    <definedName name="FDC_62_207" hidden="1">"#"</definedName>
    <definedName name="FDC_62_208" hidden="1">"#"</definedName>
    <definedName name="FDC_62_209" hidden="1">"#"</definedName>
    <definedName name="FDC_62_21" hidden="1">"#"</definedName>
    <definedName name="FDC_62_210" hidden="1">"#"</definedName>
    <definedName name="FDC_62_211" hidden="1">"#"</definedName>
    <definedName name="FDC_62_212" hidden="1">"#"</definedName>
    <definedName name="FDC_62_213" hidden="1">"#"</definedName>
    <definedName name="FDC_62_214" hidden="1">"#"</definedName>
    <definedName name="FDC_62_215" hidden="1">"#"</definedName>
    <definedName name="FDC_62_216" hidden="1">"#"</definedName>
    <definedName name="FDC_62_217" hidden="1">"#"</definedName>
    <definedName name="FDC_62_218" hidden="1">"#"</definedName>
    <definedName name="FDC_62_219" hidden="1">"#"</definedName>
    <definedName name="FDC_62_22" hidden="1">"#"</definedName>
    <definedName name="FDC_62_220" hidden="1">"#"</definedName>
    <definedName name="FDC_62_221" hidden="1">"#"</definedName>
    <definedName name="FDC_62_222" hidden="1">"#"</definedName>
    <definedName name="FDC_62_223" hidden="1">"#"</definedName>
    <definedName name="FDC_62_224" hidden="1">"#"</definedName>
    <definedName name="FDC_62_225" hidden="1">"#"</definedName>
    <definedName name="FDC_62_226" hidden="1">"#"</definedName>
    <definedName name="FDC_62_227" hidden="1">"#"</definedName>
    <definedName name="FDC_62_228" hidden="1">"#"</definedName>
    <definedName name="FDC_62_229" hidden="1">"#"</definedName>
    <definedName name="FDC_62_23" hidden="1">"#"</definedName>
    <definedName name="FDC_62_230" hidden="1">"#"</definedName>
    <definedName name="FDC_62_231" hidden="1">"#"</definedName>
    <definedName name="FDC_62_232" hidden="1">"#"</definedName>
    <definedName name="FDC_62_233" hidden="1">"#"</definedName>
    <definedName name="FDC_62_234" hidden="1">"#"</definedName>
    <definedName name="FDC_62_235" hidden="1">"#"</definedName>
    <definedName name="FDC_62_236" hidden="1">"#"</definedName>
    <definedName name="FDC_62_237" hidden="1">"#"</definedName>
    <definedName name="FDC_62_238" hidden="1">"#"</definedName>
    <definedName name="FDC_62_239" hidden="1">"#"</definedName>
    <definedName name="FDC_62_24" hidden="1">"#"</definedName>
    <definedName name="FDC_62_240" hidden="1">"#"</definedName>
    <definedName name="FDC_62_241" hidden="1">"#"</definedName>
    <definedName name="FDC_62_242" hidden="1">"#"</definedName>
    <definedName name="FDC_62_243" hidden="1">"#"</definedName>
    <definedName name="FDC_62_244" hidden="1">"#"</definedName>
    <definedName name="FDC_62_245" hidden="1">"#"</definedName>
    <definedName name="FDC_62_246" hidden="1">"#"</definedName>
    <definedName name="FDC_62_247" hidden="1">"#"</definedName>
    <definedName name="FDC_62_248" hidden="1">"#"</definedName>
    <definedName name="FDC_62_249" hidden="1">"#"</definedName>
    <definedName name="FDC_62_25" hidden="1">"#"</definedName>
    <definedName name="FDC_62_250" hidden="1">"#"</definedName>
    <definedName name="FDC_62_251" hidden="1">"#"</definedName>
    <definedName name="FDC_62_252" hidden="1">"#"</definedName>
    <definedName name="FDC_62_253" hidden="1">"#"</definedName>
    <definedName name="FDC_62_254" hidden="1">"#"</definedName>
    <definedName name="FDC_62_255" hidden="1">"#"</definedName>
    <definedName name="FDC_62_256" hidden="1">"#"</definedName>
    <definedName name="FDC_62_257" hidden="1">"#"</definedName>
    <definedName name="FDC_62_258" hidden="1">"#"</definedName>
    <definedName name="FDC_62_259" hidden="1">"#"</definedName>
    <definedName name="FDC_62_26" hidden="1">"#"</definedName>
    <definedName name="FDC_62_260" hidden="1">"#"</definedName>
    <definedName name="FDC_62_261" hidden="1">"#"</definedName>
    <definedName name="FDC_62_27" hidden="1">"#"</definedName>
    <definedName name="FDC_62_28" hidden="1">"#"</definedName>
    <definedName name="FDC_62_29" hidden="1">"#"</definedName>
    <definedName name="FDC_62_3" hidden="1">"#"</definedName>
    <definedName name="FDC_62_30" hidden="1">"#"</definedName>
    <definedName name="FDC_62_31" hidden="1">"#"</definedName>
    <definedName name="FDC_62_32" hidden="1">"#"</definedName>
    <definedName name="FDC_62_33" hidden="1">"#"</definedName>
    <definedName name="FDC_62_34" hidden="1">"#"</definedName>
    <definedName name="FDC_62_35" hidden="1">"#"</definedName>
    <definedName name="FDC_62_36" hidden="1">"#"</definedName>
    <definedName name="FDC_62_37" hidden="1">"#"</definedName>
    <definedName name="FDC_62_38" hidden="1">"#"</definedName>
    <definedName name="FDC_62_39" hidden="1">"#"</definedName>
    <definedName name="FDC_62_4" hidden="1">"#"</definedName>
    <definedName name="FDC_62_40" hidden="1">"#"</definedName>
    <definedName name="FDC_62_41" hidden="1">"#"</definedName>
    <definedName name="FDC_62_42" hidden="1">"#"</definedName>
    <definedName name="FDC_62_43" hidden="1">"#"</definedName>
    <definedName name="FDC_62_44" hidden="1">"#"</definedName>
    <definedName name="FDC_62_45" hidden="1">"#"</definedName>
    <definedName name="FDC_62_46" hidden="1">"#"</definedName>
    <definedName name="FDC_62_47" hidden="1">"#"</definedName>
    <definedName name="FDC_62_48" hidden="1">"#"</definedName>
    <definedName name="FDC_62_49" hidden="1">"#"</definedName>
    <definedName name="FDC_62_5" hidden="1">"#"</definedName>
    <definedName name="FDC_62_50" hidden="1">"#"</definedName>
    <definedName name="FDC_62_51" hidden="1">"#"</definedName>
    <definedName name="FDC_62_52" hidden="1">"#"</definedName>
    <definedName name="FDC_62_53" hidden="1">"#"</definedName>
    <definedName name="FDC_62_54" hidden="1">"#"</definedName>
    <definedName name="FDC_62_55" hidden="1">"#"</definedName>
    <definedName name="FDC_62_56" hidden="1">"#"</definedName>
    <definedName name="FDC_62_57" hidden="1">"#"</definedName>
    <definedName name="FDC_62_58" hidden="1">"#"</definedName>
    <definedName name="FDC_62_59" hidden="1">"#"</definedName>
    <definedName name="FDC_62_6" hidden="1">"#"</definedName>
    <definedName name="FDC_62_60" hidden="1">"#"</definedName>
    <definedName name="FDC_62_61" hidden="1">"#"</definedName>
    <definedName name="FDC_62_62" hidden="1">"#"</definedName>
    <definedName name="FDC_62_63" hidden="1">"#"</definedName>
    <definedName name="FDC_62_64" hidden="1">"#"</definedName>
    <definedName name="FDC_62_65" hidden="1">"#"</definedName>
    <definedName name="FDC_62_66" hidden="1">"#"</definedName>
    <definedName name="FDC_62_67" hidden="1">"#"</definedName>
    <definedName name="FDC_62_68" hidden="1">"#"</definedName>
    <definedName name="FDC_62_69" hidden="1">"#"</definedName>
    <definedName name="FDC_62_7" hidden="1">"#"</definedName>
    <definedName name="FDC_62_70" hidden="1">"#"</definedName>
    <definedName name="FDC_62_71" hidden="1">"#"</definedName>
    <definedName name="FDC_62_72" hidden="1">"#"</definedName>
    <definedName name="FDC_62_73" hidden="1">"#"</definedName>
    <definedName name="FDC_62_74" hidden="1">"#"</definedName>
    <definedName name="FDC_62_75" hidden="1">"#"</definedName>
    <definedName name="FDC_62_76" hidden="1">"#"</definedName>
    <definedName name="FDC_62_77" hidden="1">"#"</definedName>
    <definedName name="FDC_62_78" hidden="1">"#"</definedName>
    <definedName name="FDC_62_79" hidden="1">"#"</definedName>
    <definedName name="FDC_62_8" hidden="1">"#"</definedName>
    <definedName name="FDC_62_80" hidden="1">"#"</definedName>
    <definedName name="FDC_62_81" hidden="1">"#"</definedName>
    <definedName name="FDC_62_82" hidden="1">"#"</definedName>
    <definedName name="FDC_62_83" hidden="1">"#"</definedName>
    <definedName name="FDC_62_84" hidden="1">"#"</definedName>
    <definedName name="FDC_62_85" hidden="1">"#"</definedName>
    <definedName name="FDC_62_86" hidden="1">"#"</definedName>
    <definedName name="FDC_62_87" hidden="1">"#"</definedName>
    <definedName name="FDC_62_88" hidden="1">"#"</definedName>
    <definedName name="FDC_62_89" hidden="1">"#"</definedName>
    <definedName name="FDC_62_9" hidden="1">"#"</definedName>
    <definedName name="FDC_62_90" hidden="1">"#"</definedName>
    <definedName name="FDC_62_91" hidden="1">"#"</definedName>
    <definedName name="FDC_62_92" hidden="1">"#"</definedName>
    <definedName name="FDC_62_93" hidden="1">"#"</definedName>
    <definedName name="FDC_62_94" hidden="1">"#"</definedName>
    <definedName name="FDC_62_95" hidden="1">"#"</definedName>
    <definedName name="FDC_62_96" hidden="1">"#"</definedName>
    <definedName name="FDC_62_97" hidden="1">"#"</definedName>
    <definedName name="FDC_62_98" hidden="1">"#"</definedName>
    <definedName name="FDC_62_99" hidden="1">"#"</definedName>
    <definedName name="FDC_63_0" hidden="1">"#"</definedName>
    <definedName name="FDC_63_1" hidden="1">"#"</definedName>
    <definedName name="FDC_63_10" hidden="1">"#"</definedName>
    <definedName name="FDC_63_100" hidden="1">"#"</definedName>
    <definedName name="FDC_63_101" hidden="1">"#"</definedName>
    <definedName name="FDC_63_102" hidden="1">"#"</definedName>
    <definedName name="FDC_63_103" hidden="1">"#"</definedName>
    <definedName name="FDC_63_104" hidden="1">"#"</definedName>
    <definedName name="FDC_63_105" hidden="1">"#"</definedName>
    <definedName name="FDC_63_106" hidden="1">"#"</definedName>
    <definedName name="FDC_63_107" hidden="1">"#"</definedName>
    <definedName name="FDC_63_108" hidden="1">"#"</definedName>
    <definedName name="FDC_63_109" hidden="1">"#"</definedName>
    <definedName name="FDC_63_11" hidden="1">"#"</definedName>
    <definedName name="FDC_63_110" hidden="1">"#"</definedName>
    <definedName name="FDC_63_111" hidden="1">"#"</definedName>
    <definedName name="FDC_63_112" hidden="1">"#"</definedName>
    <definedName name="FDC_63_113" hidden="1">"#"</definedName>
    <definedName name="FDC_63_114" hidden="1">"#"</definedName>
    <definedName name="FDC_63_115" hidden="1">"#"</definedName>
    <definedName name="FDC_63_116" hidden="1">"#"</definedName>
    <definedName name="FDC_63_117" hidden="1">"#"</definedName>
    <definedName name="FDC_63_118" hidden="1">"#"</definedName>
    <definedName name="FDC_63_119" hidden="1">"#"</definedName>
    <definedName name="FDC_63_12" hidden="1">"#"</definedName>
    <definedName name="FDC_63_120" hidden="1">"#"</definedName>
    <definedName name="FDC_63_121" hidden="1">"#"</definedName>
    <definedName name="FDC_63_122" hidden="1">"#"</definedName>
    <definedName name="FDC_63_123" hidden="1">"#"</definedName>
    <definedName name="FDC_63_124" hidden="1">"#"</definedName>
    <definedName name="FDC_63_125" hidden="1">"#"</definedName>
    <definedName name="FDC_63_126" hidden="1">"#"</definedName>
    <definedName name="FDC_63_127" hidden="1">"#"</definedName>
    <definedName name="FDC_63_128" hidden="1">"#"</definedName>
    <definedName name="FDC_63_129" hidden="1">"#"</definedName>
    <definedName name="FDC_63_13" hidden="1">"#"</definedName>
    <definedName name="FDC_63_130" hidden="1">"#"</definedName>
    <definedName name="FDC_63_131" hidden="1">"#"</definedName>
    <definedName name="FDC_63_132" hidden="1">"#"</definedName>
    <definedName name="FDC_63_133" hidden="1">"#"</definedName>
    <definedName name="FDC_63_134" hidden="1">"#"</definedName>
    <definedName name="FDC_63_135" hidden="1">"#"</definedName>
    <definedName name="FDC_63_136" hidden="1">"#"</definedName>
    <definedName name="FDC_63_137" hidden="1">"#"</definedName>
    <definedName name="FDC_63_138" hidden="1">"#"</definedName>
    <definedName name="FDC_63_139" hidden="1">"#"</definedName>
    <definedName name="FDC_63_14" hidden="1">"#"</definedName>
    <definedName name="FDC_63_140" hidden="1">"#"</definedName>
    <definedName name="FDC_63_141" hidden="1">"#"</definedName>
    <definedName name="FDC_63_142" hidden="1">"#"</definedName>
    <definedName name="FDC_63_143" hidden="1">"#"</definedName>
    <definedName name="FDC_63_144" hidden="1">"#"</definedName>
    <definedName name="FDC_63_145" hidden="1">"#"</definedName>
    <definedName name="FDC_63_146" hidden="1">"#"</definedName>
    <definedName name="FDC_63_147" hidden="1">"#"</definedName>
    <definedName name="FDC_63_148" hidden="1">"#"</definedName>
    <definedName name="FDC_63_149" hidden="1">"#"</definedName>
    <definedName name="FDC_63_15" hidden="1">"#"</definedName>
    <definedName name="FDC_63_150" hidden="1">"#"</definedName>
    <definedName name="FDC_63_151" hidden="1">"#"</definedName>
    <definedName name="FDC_63_152" hidden="1">"#"</definedName>
    <definedName name="FDC_63_153" hidden="1">"#"</definedName>
    <definedName name="FDC_63_154" hidden="1">"#"</definedName>
    <definedName name="FDC_63_155" hidden="1">"#"</definedName>
    <definedName name="FDC_63_156" hidden="1">"#"</definedName>
    <definedName name="FDC_63_157" hidden="1">"#"</definedName>
    <definedName name="FDC_63_158" hidden="1">"#"</definedName>
    <definedName name="FDC_63_159" hidden="1">"#"</definedName>
    <definedName name="FDC_63_16" hidden="1">"#"</definedName>
    <definedName name="FDC_63_160" hidden="1">"#"</definedName>
    <definedName name="FDC_63_161" hidden="1">"#"</definedName>
    <definedName name="FDC_63_162" hidden="1">"#"</definedName>
    <definedName name="FDC_63_163" hidden="1">"#"</definedName>
    <definedName name="FDC_63_164" hidden="1">"#"</definedName>
    <definedName name="FDC_63_165" hidden="1">"#"</definedName>
    <definedName name="FDC_63_166" hidden="1">"#"</definedName>
    <definedName name="FDC_63_167" hidden="1">"#"</definedName>
    <definedName name="FDC_63_168" hidden="1">"#"</definedName>
    <definedName name="FDC_63_169" hidden="1">"#"</definedName>
    <definedName name="FDC_63_17" hidden="1">"#"</definedName>
    <definedName name="FDC_63_170" hidden="1">"#"</definedName>
    <definedName name="FDC_63_171" hidden="1">"#"</definedName>
    <definedName name="FDC_63_172" hidden="1">"#"</definedName>
    <definedName name="FDC_63_173" hidden="1">"#"</definedName>
    <definedName name="FDC_63_174" hidden="1">"#"</definedName>
    <definedName name="FDC_63_175" hidden="1">"#"</definedName>
    <definedName name="FDC_63_176" hidden="1">"#"</definedName>
    <definedName name="FDC_63_177" hidden="1">"#"</definedName>
    <definedName name="FDC_63_178" hidden="1">"#"</definedName>
    <definedName name="FDC_63_179" hidden="1">"#"</definedName>
    <definedName name="FDC_63_18" hidden="1">"#"</definedName>
    <definedName name="FDC_63_180" hidden="1">"#"</definedName>
    <definedName name="FDC_63_181" hidden="1">"#"</definedName>
    <definedName name="FDC_63_182" hidden="1">"#"</definedName>
    <definedName name="FDC_63_183" hidden="1">"#"</definedName>
    <definedName name="FDC_63_184" hidden="1">"#"</definedName>
    <definedName name="FDC_63_185" hidden="1">"#"</definedName>
    <definedName name="FDC_63_186" hidden="1">"#"</definedName>
    <definedName name="FDC_63_187" hidden="1">"#"</definedName>
    <definedName name="FDC_63_188" hidden="1">"#"</definedName>
    <definedName name="FDC_63_189" hidden="1">"#"</definedName>
    <definedName name="FDC_63_19" hidden="1">"#"</definedName>
    <definedName name="FDC_63_190" hidden="1">"#"</definedName>
    <definedName name="FDC_63_191" hidden="1">"#"</definedName>
    <definedName name="FDC_63_192" hidden="1">"#"</definedName>
    <definedName name="FDC_63_193" hidden="1">"#"</definedName>
    <definedName name="FDC_63_194" hidden="1">"#"</definedName>
    <definedName name="FDC_63_195" hidden="1">"#"</definedName>
    <definedName name="FDC_63_196" hidden="1">"#"</definedName>
    <definedName name="FDC_63_197" hidden="1">"#"</definedName>
    <definedName name="FDC_63_198" hidden="1">"#"</definedName>
    <definedName name="FDC_63_199" hidden="1">"#"</definedName>
    <definedName name="FDC_63_2" hidden="1">"#"</definedName>
    <definedName name="FDC_63_20" hidden="1">"#"</definedName>
    <definedName name="FDC_63_200" hidden="1">"#"</definedName>
    <definedName name="FDC_63_201" hidden="1">"#"</definedName>
    <definedName name="FDC_63_202" hidden="1">"#"</definedName>
    <definedName name="FDC_63_203" hidden="1">"#"</definedName>
    <definedName name="FDC_63_204" hidden="1">"#"</definedName>
    <definedName name="FDC_63_205" hidden="1">"#"</definedName>
    <definedName name="FDC_63_206" hidden="1">"#"</definedName>
    <definedName name="FDC_63_207" hidden="1">"#"</definedName>
    <definedName name="FDC_63_208" hidden="1">"#"</definedName>
    <definedName name="FDC_63_209" hidden="1">"#"</definedName>
    <definedName name="FDC_63_21" hidden="1">"#"</definedName>
    <definedName name="FDC_63_210" hidden="1">"#"</definedName>
    <definedName name="FDC_63_211" hidden="1">"#"</definedName>
    <definedName name="FDC_63_212" hidden="1">"#"</definedName>
    <definedName name="FDC_63_213" hidden="1">"#"</definedName>
    <definedName name="FDC_63_214" hidden="1">"#"</definedName>
    <definedName name="FDC_63_215" hidden="1">"#"</definedName>
    <definedName name="FDC_63_216" hidden="1">"#"</definedName>
    <definedName name="FDC_63_217" hidden="1">"#"</definedName>
    <definedName name="FDC_63_218" hidden="1">"#"</definedName>
    <definedName name="FDC_63_219" hidden="1">"#"</definedName>
    <definedName name="FDC_63_22" hidden="1">"#"</definedName>
    <definedName name="FDC_63_220" hidden="1">"#"</definedName>
    <definedName name="FDC_63_221" hidden="1">"#"</definedName>
    <definedName name="FDC_63_222" hidden="1">"#"</definedName>
    <definedName name="FDC_63_223" hidden="1">"#"</definedName>
    <definedName name="FDC_63_224" hidden="1">"#"</definedName>
    <definedName name="FDC_63_225" hidden="1">"#"</definedName>
    <definedName name="FDC_63_226" hidden="1">"#"</definedName>
    <definedName name="FDC_63_227" hidden="1">"#"</definedName>
    <definedName name="FDC_63_228" hidden="1">"#"</definedName>
    <definedName name="FDC_63_229" hidden="1">"#"</definedName>
    <definedName name="FDC_63_23" hidden="1">"#"</definedName>
    <definedName name="FDC_63_230" hidden="1">"#"</definedName>
    <definedName name="FDC_63_231" hidden="1">"#"</definedName>
    <definedName name="FDC_63_232" hidden="1">"#"</definedName>
    <definedName name="FDC_63_233" hidden="1">"#"</definedName>
    <definedName name="FDC_63_234" hidden="1">"#"</definedName>
    <definedName name="FDC_63_235" hidden="1">"#"</definedName>
    <definedName name="FDC_63_236" hidden="1">"#"</definedName>
    <definedName name="FDC_63_237" hidden="1">"#"</definedName>
    <definedName name="FDC_63_238" hidden="1">"#"</definedName>
    <definedName name="FDC_63_239" hidden="1">"#"</definedName>
    <definedName name="FDC_63_24" hidden="1">"#"</definedName>
    <definedName name="FDC_63_240" hidden="1">"#"</definedName>
    <definedName name="FDC_63_241" hidden="1">"#"</definedName>
    <definedName name="FDC_63_242" hidden="1">"#"</definedName>
    <definedName name="FDC_63_243" hidden="1">"#"</definedName>
    <definedName name="FDC_63_244" hidden="1">"#"</definedName>
    <definedName name="FDC_63_245" hidden="1">"#"</definedName>
    <definedName name="FDC_63_246" hidden="1">"#"</definedName>
    <definedName name="FDC_63_247" hidden="1">"#"</definedName>
    <definedName name="FDC_63_248" hidden="1">"#"</definedName>
    <definedName name="FDC_63_249" hidden="1">"#"</definedName>
    <definedName name="FDC_63_25" hidden="1">"#"</definedName>
    <definedName name="FDC_63_250" hidden="1">"#"</definedName>
    <definedName name="FDC_63_251" hidden="1">"#"</definedName>
    <definedName name="FDC_63_252" hidden="1">"#"</definedName>
    <definedName name="FDC_63_253" hidden="1">"#"</definedName>
    <definedName name="FDC_63_254" hidden="1">"#"</definedName>
    <definedName name="FDC_63_255" hidden="1">"#"</definedName>
    <definedName name="FDC_63_256" hidden="1">"#"</definedName>
    <definedName name="FDC_63_257" hidden="1">"#"</definedName>
    <definedName name="FDC_63_258" hidden="1">"#"</definedName>
    <definedName name="FDC_63_259" hidden="1">"#"</definedName>
    <definedName name="FDC_63_26" hidden="1">"#"</definedName>
    <definedName name="FDC_63_260" hidden="1">"#"</definedName>
    <definedName name="FDC_63_261" hidden="1">"#"</definedName>
    <definedName name="FDC_63_27" hidden="1">"#"</definedName>
    <definedName name="FDC_63_28" hidden="1">"#"</definedName>
    <definedName name="FDC_63_29" hidden="1">"#"</definedName>
    <definedName name="FDC_63_3" hidden="1">"#"</definedName>
    <definedName name="FDC_63_30" hidden="1">"#"</definedName>
    <definedName name="FDC_63_31" hidden="1">"#"</definedName>
    <definedName name="FDC_63_32" hidden="1">"#"</definedName>
    <definedName name="FDC_63_33" hidden="1">"#"</definedName>
    <definedName name="FDC_63_34" hidden="1">"#"</definedName>
    <definedName name="FDC_63_35" hidden="1">"#"</definedName>
    <definedName name="FDC_63_36" hidden="1">"#"</definedName>
    <definedName name="FDC_63_37" hidden="1">"#"</definedName>
    <definedName name="FDC_63_38" hidden="1">"#"</definedName>
    <definedName name="FDC_63_39" hidden="1">"#"</definedName>
    <definedName name="FDC_63_4" hidden="1">"#"</definedName>
    <definedName name="FDC_63_40" hidden="1">"#"</definedName>
    <definedName name="FDC_63_41" hidden="1">"#"</definedName>
    <definedName name="FDC_63_42" hidden="1">"#"</definedName>
    <definedName name="FDC_63_43" hidden="1">"#"</definedName>
    <definedName name="FDC_63_44" hidden="1">"#"</definedName>
    <definedName name="FDC_63_45" hidden="1">"#"</definedName>
    <definedName name="FDC_63_46" hidden="1">"#"</definedName>
    <definedName name="FDC_63_47" hidden="1">"#"</definedName>
    <definedName name="FDC_63_48" hidden="1">"#"</definedName>
    <definedName name="FDC_63_49" hidden="1">"#"</definedName>
    <definedName name="FDC_63_5" hidden="1">"#"</definedName>
    <definedName name="FDC_63_50" hidden="1">"#"</definedName>
    <definedName name="FDC_63_51" hidden="1">"#"</definedName>
    <definedName name="FDC_63_52" hidden="1">"#"</definedName>
    <definedName name="FDC_63_53" hidden="1">"#"</definedName>
    <definedName name="FDC_63_54" hidden="1">"#"</definedName>
    <definedName name="FDC_63_55" hidden="1">"#"</definedName>
    <definedName name="FDC_63_56" hidden="1">"#"</definedName>
    <definedName name="FDC_63_57" hidden="1">"#"</definedName>
    <definedName name="FDC_63_58" hidden="1">"#"</definedName>
    <definedName name="FDC_63_59" hidden="1">"#"</definedName>
    <definedName name="FDC_63_6" hidden="1">"#"</definedName>
    <definedName name="FDC_63_60" hidden="1">"#"</definedName>
    <definedName name="FDC_63_61" hidden="1">"#"</definedName>
    <definedName name="FDC_63_62" hidden="1">"#"</definedName>
    <definedName name="FDC_63_63" hidden="1">"#"</definedName>
    <definedName name="FDC_63_64" hidden="1">"#"</definedName>
    <definedName name="FDC_63_65" hidden="1">"#"</definedName>
    <definedName name="FDC_63_66" hidden="1">"#"</definedName>
    <definedName name="FDC_63_67" hidden="1">"#"</definedName>
    <definedName name="FDC_63_68" hidden="1">"#"</definedName>
    <definedName name="FDC_63_69" hidden="1">"#"</definedName>
    <definedName name="FDC_63_7" hidden="1">"#"</definedName>
    <definedName name="FDC_63_70" hidden="1">"#"</definedName>
    <definedName name="FDC_63_71" hidden="1">"#"</definedName>
    <definedName name="FDC_63_72" hidden="1">"#"</definedName>
    <definedName name="FDC_63_73" hidden="1">"#"</definedName>
    <definedName name="FDC_63_74" hidden="1">"#"</definedName>
    <definedName name="FDC_63_75" hidden="1">"#"</definedName>
    <definedName name="FDC_63_76" hidden="1">"#"</definedName>
    <definedName name="FDC_63_77" hidden="1">"#"</definedName>
    <definedName name="FDC_63_78" hidden="1">"#"</definedName>
    <definedName name="FDC_63_79" hidden="1">"#"</definedName>
    <definedName name="FDC_63_8" hidden="1">"#"</definedName>
    <definedName name="FDC_63_80" hidden="1">"#"</definedName>
    <definedName name="FDC_63_81" hidden="1">"#"</definedName>
    <definedName name="FDC_63_82" hidden="1">"#"</definedName>
    <definedName name="FDC_63_83" hidden="1">"#"</definedName>
    <definedName name="FDC_63_84" hidden="1">"#"</definedName>
    <definedName name="FDC_63_85" hidden="1">"#"</definedName>
    <definedName name="FDC_63_86" hidden="1">"#"</definedName>
    <definedName name="FDC_63_87" hidden="1">"#"</definedName>
    <definedName name="FDC_63_88" hidden="1">"#"</definedName>
    <definedName name="FDC_63_89" hidden="1">"#"</definedName>
    <definedName name="FDC_63_9" hidden="1">"#"</definedName>
    <definedName name="FDC_63_90" hidden="1">"#"</definedName>
    <definedName name="FDC_63_91" hidden="1">"#"</definedName>
    <definedName name="FDC_63_92" hidden="1">"#"</definedName>
    <definedName name="FDC_63_93" hidden="1">"#"</definedName>
    <definedName name="FDC_63_94" hidden="1">"#"</definedName>
    <definedName name="FDC_63_95" hidden="1">"#"</definedName>
    <definedName name="FDC_63_96" hidden="1">"#"</definedName>
    <definedName name="FDC_63_97" hidden="1">"#"</definedName>
    <definedName name="FDC_63_98" hidden="1">"#"</definedName>
    <definedName name="FDC_63_99" hidden="1">"#"</definedName>
    <definedName name="FDC_64_0" hidden="1">"#"</definedName>
    <definedName name="FDC_64_1" hidden="1">"#"</definedName>
    <definedName name="FDC_64_10" hidden="1">"#"</definedName>
    <definedName name="FDC_64_100" hidden="1">"#"</definedName>
    <definedName name="FDC_64_101" hidden="1">"#"</definedName>
    <definedName name="FDC_64_102" hidden="1">"#"</definedName>
    <definedName name="FDC_64_103" hidden="1">"#"</definedName>
    <definedName name="FDC_64_104" hidden="1">"#"</definedName>
    <definedName name="FDC_64_105" hidden="1">"#"</definedName>
    <definedName name="FDC_64_106" hidden="1">"#"</definedName>
    <definedName name="FDC_64_107" hidden="1">"#"</definedName>
    <definedName name="FDC_64_108" hidden="1">"#"</definedName>
    <definedName name="FDC_64_109" hidden="1">"#"</definedName>
    <definedName name="FDC_64_11" hidden="1">"#"</definedName>
    <definedName name="FDC_64_110" hidden="1">"#"</definedName>
    <definedName name="FDC_64_111" hidden="1">"#"</definedName>
    <definedName name="FDC_64_112" hidden="1">"#"</definedName>
    <definedName name="FDC_64_113" hidden="1">"#"</definedName>
    <definedName name="FDC_64_114" hidden="1">"#"</definedName>
    <definedName name="FDC_64_115" hidden="1">"#"</definedName>
    <definedName name="FDC_64_116" hidden="1">"#"</definedName>
    <definedName name="FDC_64_117" hidden="1">"#"</definedName>
    <definedName name="FDC_64_118" hidden="1">"#"</definedName>
    <definedName name="FDC_64_119" hidden="1">"#"</definedName>
    <definedName name="FDC_64_12" hidden="1">"#"</definedName>
    <definedName name="FDC_64_120" hidden="1">"#"</definedName>
    <definedName name="FDC_64_121" hidden="1">"#"</definedName>
    <definedName name="FDC_64_122" hidden="1">"#"</definedName>
    <definedName name="FDC_64_123" hidden="1">"#"</definedName>
    <definedName name="FDC_64_124" hidden="1">"#"</definedName>
    <definedName name="FDC_64_125" hidden="1">"#"</definedName>
    <definedName name="FDC_64_126" hidden="1">"#"</definedName>
    <definedName name="FDC_64_127" hidden="1">"#"</definedName>
    <definedName name="FDC_64_128" hidden="1">"#"</definedName>
    <definedName name="FDC_64_129" hidden="1">"#"</definedName>
    <definedName name="FDC_64_13" hidden="1">"#"</definedName>
    <definedName name="FDC_64_130" hidden="1">"#"</definedName>
    <definedName name="FDC_64_131" hidden="1">"#"</definedName>
    <definedName name="FDC_64_132" hidden="1">"#"</definedName>
    <definedName name="FDC_64_133" hidden="1">"#"</definedName>
    <definedName name="FDC_64_134" hidden="1">"#"</definedName>
    <definedName name="FDC_64_135" hidden="1">"#"</definedName>
    <definedName name="FDC_64_136" hidden="1">"#"</definedName>
    <definedName name="FDC_64_137" hidden="1">"#"</definedName>
    <definedName name="FDC_64_138" hidden="1">"#"</definedName>
    <definedName name="FDC_64_139" hidden="1">"#"</definedName>
    <definedName name="FDC_64_14" hidden="1">"#"</definedName>
    <definedName name="FDC_64_140" hidden="1">"#"</definedName>
    <definedName name="FDC_64_141" hidden="1">"#"</definedName>
    <definedName name="FDC_64_142" hidden="1">"#"</definedName>
    <definedName name="FDC_64_143" hidden="1">"#"</definedName>
    <definedName name="FDC_64_144" hidden="1">"#"</definedName>
    <definedName name="FDC_64_145" hidden="1">"#"</definedName>
    <definedName name="FDC_64_146" hidden="1">"#"</definedName>
    <definedName name="FDC_64_147" hidden="1">"#"</definedName>
    <definedName name="FDC_64_148" hidden="1">"#"</definedName>
    <definedName name="FDC_64_149" hidden="1">"#"</definedName>
    <definedName name="FDC_64_15" hidden="1">"#"</definedName>
    <definedName name="FDC_64_150" hidden="1">"#"</definedName>
    <definedName name="FDC_64_151" hidden="1">"#"</definedName>
    <definedName name="FDC_64_152" hidden="1">"#"</definedName>
    <definedName name="FDC_64_153" hidden="1">"#"</definedName>
    <definedName name="FDC_64_154" hidden="1">"#"</definedName>
    <definedName name="FDC_64_155" hidden="1">"#"</definedName>
    <definedName name="FDC_64_156" hidden="1">"#"</definedName>
    <definedName name="FDC_64_157" hidden="1">"#"</definedName>
    <definedName name="FDC_64_158" hidden="1">"#"</definedName>
    <definedName name="FDC_64_159" hidden="1">"#"</definedName>
    <definedName name="FDC_64_16" hidden="1">"#"</definedName>
    <definedName name="FDC_64_160" hidden="1">"#"</definedName>
    <definedName name="FDC_64_161" hidden="1">"#"</definedName>
    <definedName name="FDC_64_162" hidden="1">"#"</definedName>
    <definedName name="FDC_64_163" hidden="1">"#"</definedName>
    <definedName name="FDC_64_164" hidden="1">"#"</definedName>
    <definedName name="FDC_64_165" hidden="1">"#"</definedName>
    <definedName name="FDC_64_166" hidden="1">"#"</definedName>
    <definedName name="FDC_64_167" hidden="1">"#"</definedName>
    <definedName name="FDC_64_168" hidden="1">"#"</definedName>
    <definedName name="FDC_64_169" hidden="1">"#"</definedName>
    <definedName name="FDC_64_17" hidden="1">"#"</definedName>
    <definedName name="FDC_64_170" hidden="1">"#"</definedName>
    <definedName name="FDC_64_171" hidden="1">"#"</definedName>
    <definedName name="FDC_64_172" hidden="1">"#"</definedName>
    <definedName name="FDC_64_173" hidden="1">"#"</definedName>
    <definedName name="FDC_64_174" hidden="1">"#"</definedName>
    <definedName name="FDC_64_175" hidden="1">"#"</definedName>
    <definedName name="FDC_64_176" hidden="1">"#"</definedName>
    <definedName name="FDC_64_177" hidden="1">"#"</definedName>
    <definedName name="FDC_64_178" hidden="1">"#"</definedName>
    <definedName name="FDC_64_179" hidden="1">"#"</definedName>
    <definedName name="FDC_64_18" hidden="1">"#"</definedName>
    <definedName name="FDC_64_180" hidden="1">"#"</definedName>
    <definedName name="FDC_64_181" hidden="1">"#"</definedName>
    <definedName name="FDC_64_182" hidden="1">"#"</definedName>
    <definedName name="FDC_64_183" hidden="1">"#"</definedName>
    <definedName name="FDC_64_184" hidden="1">"#"</definedName>
    <definedName name="FDC_64_185" hidden="1">"#"</definedName>
    <definedName name="FDC_64_186" hidden="1">"#"</definedName>
    <definedName name="FDC_64_187" hidden="1">"#"</definedName>
    <definedName name="FDC_64_188" hidden="1">"#"</definedName>
    <definedName name="FDC_64_189" hidden="1">"#"</definedName>
    <definedName name="FDC_64_19" hidden="1">"#"</definedName>
    <definedName name="FDC_64_190" hidden="1">"#"</definedName>
    <definedName name="FDC_64_191" hidden="1">"#"</definedName>
    <definedName name="FDC_64_192" hidden="1">"#"</definedName>
    <definedName name="FDC_64_193" hidden="1">"#"</definedName>
    <definedName name="FDC_64_194" hidden="1">"#"</definedName>
    <definedName name="FDC_64_195" hidden="1">"#"</definedName>
    <definedName name="FDC_64_196" hidden="1">"#"</definedName>
    <definedName name="FDC_64_197" hidden="1">"#"</definedName>
    <definedName name="FDC_64_198" hidden="1">"#"</definedName>
    <definedName name="FDC_64_199" hidden="1">"#"</definedName>
    <definedName name="FDC_64_2" hidden="1">"#"</definedName>
    <definedName name="FDC_64_20" hidden="1">"#"</definedName>
    <definedName name="FDC_64_200" hidden="1">"#"</definedName>
    <definedName name="FDC_64_201" hidden="1">"#"</definedName>
    <definedName name="FDC_64_202" hidden="1">"#"</definedName>
    <definedName name="FDC_64_203" hidden="1">"#"</definedName>
    <definedName name="FDC_64_204" hidden="1">"#"</definedName>
    <definedName name="FDC_64_205" hidden="1">"#"</definedName>
    <definedName name="FDC_64_206" hidden="1">"#"</definedName>
    <definedName name="FDC_64_207" hidden="1">"#"</definedName>
    <definedName name="FDC_64_208" hidden="1">"#"</definedName>
    <definedName name="FDC_64_209" hidden="1">"#"</definedName>
    <definedName name="FDC_64_21" hidden="1">"#"</definedName>
    <definedName name="FDC_64_210" hidden="1">"#"</definedName>
    <definedName name="FDC_64_211" hidden="1">"#"</definedName>
    <definedName name="FDC_64_212" hidden="1">"#"</definedName>
    <definedName name="FDC_64_213" hidden="1">"#"</definedName>
    <definedName name="FDC_64_214" hidden="1">"#"</definedName>
    <definedName name="FDC_64_215" hidden="1">"#"</definedName>
    <definedName name="FDC_64_216" hidden="1">"#"</definedName>
    <definedName name="FDC_64_217" hidden="1">"#"</definedName>
    <definedName name="FDC_64_218" hidden="1">"#"</definedName>
    <definedName name="FDC_64_219" hidden="1">"#"</definedName>
    <definedName name="FDC_64_22" hidden="1">"#"</definedName>
    <definedName name="FDC_64_220" hidden="1">"#"</definedName>
    <definedName name="FDC_64_221" hidden="1">"#"</definedName>
    <definedName name="FDC_64_222" hidden="1">"#"</definedName>
    <definedName name="FDC_64_223" hidden="1">"#"</definedName>
    <definedName name="FDC_64_224" hidden="1">"#"</definedName>
    <definedName name="FDC_64_225" hidden="1">"#"</definedName>
    <definedName name="FDC_64_226" hidden="1">"#"</definedName>
    <definedName name="FDC_64_227" hidden="1">"#"</definedName>
    <definedName name="FDC_64_228" hidden="1">"#"</definedName>
    <definedName name="FDC_64_229" hidden="1">"#"</definedName>
    <definedName name="FDC_64_23" hidden="1">"#"</definedName>
    <definedName name="FDC_64_230" hidden="1">"#"</definedName>
    <definedName name="FDC_64_231" hidden="1">"#"</definedName>
    <definedName name="FDC_64_232" hidden="1">"#"</definedName>
    <definedName name="FDC_64_233" hidden="1">"#"</definedName>
    <definedName name="FDC_64_234" hidden="1">"#"</definedName>
    <definedName name="FDC_64_235" hidden="1">"#"</definedName>
    <definedName name="FDC_64_236" hidden="1">"#"</definedName>
    <definedName name="FDC_64_237" hidden="1">"#"</definedName>
    <definedName name="FDC_64_238" hidden="1">"#"</definedName>
    <definedName name="FDC_64_239" hidden="1">"#"</definedName>
    <definedName name="FDC_64_24" hidden="1">"#"</definedName>
    <definedName name="FDC_64_240" hidden="1">"#"</definedName>
    <definedName name="FDC_64_241" hidden="1">"#"</definedName>
    <definedName name="FDC_64_242" hidden="1">"#"</definedName>
    <definedName name="FDC_64_243" hidden="1">"#"</definedName>
    <definedName name="FDC_64_244" hidden="1">"#"</definedName>
    <definedName name="FDC_64_245" hidden="1">"#"</definedName>
    <definedName name="FDC_64_246" hidden="1">"#"</definedName>
    <definedName name="FDC_64_247" hidden="1">"#"</definedName>
    <definedName name="FDC_64_248" hidden="1">"#"</definedName>
    <definedName name="FDC_64_249" hidden="1">"#"</definedName>
    <definedName name="FDC_64_25" hidden="1">"#"</definedName>
    <definedName name="FDC_64_250" hidden="1">"#"</definedName>
    <definedName name="FDC_64_251" hidden="1">"#"</definedName>
    <definedName name="FDC_64_252" hidden="1">"#"</definedName>
    <definedName name="FDC_64_253" hidden="1">"#"</definedName>
    <definedName name="FDC_64_254" hidden="1">"#"</definedName>
    <definedName name="FDC_64_255" hidden="1">"#"</definedName>
    <definedName name="FDC_64_256" hidden="1">"#"</definedName>
    <definedName name="FDC_64_257" hidden="1">"#"</definedName>
    <definedName name="FDC_64_258" hidden="1">"#"</definedName>
    <definedName name="FDC_64_259" hidden="1">"#"</definedName>
    <definedName name="FDC_64_26" hidden="1">"#"</definedName>
    <definedName name="FDC_64_260" hidden="1">"#"</definedName>
    <definedName name="FDC_64_261" hidden="1">"#"</definedName>
    <definedName name="FDC_64_27" hidden="1">"#"</definedName>
    <definedName name="FDC_64_28" hidden="1">"#"</definedName>
    <definedName name="FDC_64_29" hidden="1">"#"</definedName>
    <definedName name="FDC_64_3" hidden="1">"#"</definedName>
    <definedName name="FDC_64_30" hidden="1">"#"</definedName>
    <definedName name="FDC_64_31" hidden="1">"#"</definedName>
    <definedName name="FDC_64_32" hidden="1">"#"</definedName>
    <definedName name="FDC_64_33" hidden="1">"#"</definedName>
    <definedName name="FDC_64_34" hidden="1">"#"</definedName>
    <definedName name="FDC_64_35" hidden="1">"#"</definedName>
    <definedName name="FDC_64_36" hidden="1">"#"</definedName>
    <definedName name="FDC_64_37" hidden="1">"#"</definedName>
    <definedName name="FDC_64_38" hidden="1">"#"</definedName>
    <definedName name="FDC_64_39" hidden="1">"#"</definedName>
    <definedName name="FDC_64_4" hidden="1">"#"</definedName>
    <definedName name="FDC_64_40" hidden="1">"#"</definedName>
    <definedName name="FDC_64_41" hidden="1">"#"</definedName>
    <definedName name="FDC_64_42" hidden="1">"#"</definedName>
    <definedName name="FDC_64_43" hidden="1">"#"</definedName>
    <definedName name="FDC_64_44" hidden="1">"#"</definedName>
    <definedName name="FDC_64_45" hidden="1">"#"</definedName>
    <definedName name="FDC_64_46" hidden="1">"#"</definedName>
    <definedName name="FDC_64_47" hidden="1">"#"</definedName>
    <definedName name="FDC_64_48" hidden="1">"#"</definedName>
    <definedName name="FDC_64_49" hidden="1">"#"</definedName>
    <definedName name="FDC_64_5" hidden="1">"#"</definedName>
    <definedName name="FDC_64_50" hidden="1">"#"</definedName>
    <definedName name="FDC_64_51" hidden="1">"#"</definedName>
    <definedName name="FDC_64_52" hidden="1">"#"</definedName>
    <definedName name="FDC_64_53" hidden="1">"#"</definedName>
    <definedName name="FDC_64_54" hidden="1">"#"</definedName>
    <definedName name="FDC_64_55" hidden="1">"#"</definedName>
    <definedName name="FDC_64_56" hidden="1">"#"</definedName>
    <definedName name="FDC_64_57" hidden="1">"#"</definedName>
    <definedName name="FDC_64_58" hidden="1">"#"</definedName>
    <definedName name="FDC_64_59" hidden="1">"#"</definedName>
    <definedName name="FDC_64_6" hidden="1">"#"</definedName>
    <definedName name="FDC_64_60" hidden="1">"#"</definedName>
    <definedName name="FDC_64_61" hidden="1">"#"</definedName>
    <definedName name="FDC_64_62" hidden="1">"#"</definedName>
    <definedName name="FDC_64_63" hidden="1">"#"</definedName>
    <definedName name="FDC_64_64" hidden="1">"#"</definedName>
    <definedName name="FDC_64_65" hidden="1">"#"</definedName>
    <definedName name="FDC_64_66" hidden="1">"#"</definedName>
    <definedName name="FDC_64_67" hidden="1">"#"</definedName>
    <definedName name="FDC_64_68" hidden="1">"#"</definedName>
    <definedName name="FDC_64_69" hidden="1">"#"</definedName>
    <definedName name="FDC_64_7" hidden="1">"#"</definedName>
    <definedName name="FDC_64_70" hidden="1">"#"</definedName>
    <definedName name="FDC_64_71" hidden="1">"#"</definedName>
    <definedName name="FDC_64_72" hidden="1">"#"</definedName>
    <definedName name="FDC_64_73" hidden="1">"#"</definedName>
    <definedName name="FDC_64_74" hidden="1">"#"</definedName>
    <definedName name="FDC_64_75" hidden="1">"#"</definedName>
    <definedName name="FDC_64_76" hidden="1">"#"</definedName>
    <definedName name="FDC_64_77" hidden="1">"#"</definedName>
    <definedName name="FDC_64_78" hidden="1">"#"</definedName>
    <definedName name="FDC_64_79" hidden="1">"#"</definedName>
    <definedName name="FDC_64_8" hidden="1">"#"</definedName>
    <definedName name="FDC_64_80" hidden="1">"#"</definedName>
    <definedName name="FDC_64_81" hidden="1">"#"</definedName>
    <definedName name="FDC_64_82" hidden="1">"#"</definedName>
    <definedName name="FDC_64_83" hidden="1">"#"</definedName>
    <definedName name="FDC_64_84" hidden="1">"#"</definedName>
    <definedName name="FDC_64_85" hidden="1">"#"</definedName>
    <definedName name="FDC_64_86" hidden="1">"#"</definedName>
    <definedName name="FDC_64_87" hidden="1">"#"</definedName>
    <definedName name="FDC_64_88" hidden="1">"#"</definedName>
    <definedName name="FDC_64_89" hidden="1">"#"</definedName>
    <definedName name="FDC_64_9" hidden="1">"#"</definedName>
    <definedName name="FDC_64_90" hidden="1">"#"</definedName>
    <definedName name="FDC_64_91" hidden="1">"#"</definedName>
    <definedName name="FDC_64_92" hidden="1">"#"</definedName>
    <definedName name="FDC_64_93" hidden="1">"#"</definedName>
    <definedName name="FDC_64_94" hidden="1">"#"</definedName>
    <definedName name="FDC_64_95" hidden="1">"#"</definedName>
    <definedName name="FDC_64_96" hidden="1">"#"</definedName>
    <definedName name="FDC_64_97" hidden="1">"#"</definedName>
    <definedName name="FDC_64_98" hidden="1">"#"</definedName>
    <definedName name="FDC_64_99" hidden="1">"#"</definedName>
    <definedName name="FDC_65_0" hidden="1">"#"</definedName>
    <definedName name="FDC_65_1" hidden="1">"#"</definedName>
    <definedName name="FDC_65_10" hidden="1">"#"</definedName>
    <definedName name="FDC_65_11" hidden="1">"#"</definedName>
    <definedName name="FDC_65_12" hidden="1">"#"</definedName>
    <definedName name="FDC_65_13" hidden="1">"#"</definedName>
    <definedName name="FDC_65_14" hidden="1">"#"</definedName>
    <definedName name="FDC_65_2" hidden="1">"#"</definedName>
    <definedName name="FDC_65_3" hidden="1">"#"</definedName>
    <definedName name="FDC_65_4" hidden="1">"#"</definedName>
    <definedName name="FDC_65_5" hidden="1">"#"</definedName>
    <definedName name="FDC_65_6" hidden="1">"#"</definedName>
    <definedName name="FDC_65_7" hidden="1">"#"</definedName>
    <definedName name="FDC_65_8" hidden="1">"#"</definedName>
    <definedName name="FDC_65_9" hidden="1">"#"</definedName>
    <definedName name="FDC_66_0" hidden="1">"#"</definedName>
    <definedName name="FDC_66_1" hidden="1">"#"</definedName>
    <definedName name="FDC_66_10" hidden="1">"#"</definedName>
    <definedName name="FDC_66_11" hidden="1">"#"</definedName>
    <definedName name="FDC_66_12" hidden="1">"#"</definedName>
    <definedName name="FDC_66_13" hidden="1">"#"</definedName>
    <definedName name="FDC_66_14" hidden="1">"#"</definedName>
    <definedName name="FDC_66_2" hidden="1">"#"</definedName>
    <definedName name="FDC_66_3" hidden="1">"#"</definedName>
    <definedName name="FDC_66_4" hidden="1">"#"</definedName>
    <definedName name="FDC_66_5" hidden="1">"#"</definedName>
    <definedName name="FDC_66_6" hidden="1">"#"</definedName>
    <definedName name="FDC_66_7" hidden="1">"#"</definedName>
    <definedName name="FDC_66_8" hidden="1">"#"</definedName>
    <definedName name="FDC_66_9" hidden="1">"#"</definedName>
    <definedName name="FDC_67_0" hidden="1">"#"</definedName>
    <definedName name="FDC_67_1" hidden="1">"#"</definedName>
    <definedName name="FDC_67_10" hidden="1">"#"</definedName>
    <definedName name="FDC_67_11" hidden="1">"#"</definedName>
    <definedName name="FDC_67_12" hidden="1">"#"</definedName>
    <definedName name="FDC_67_13" hidden="1">"#"</definedName>
    <definedName name="FDC_67_14" hidden="1">"#"</definedName>
    <definedName name="FDC_67_2" hidden="1">"#"</definedName>
    <definedName name="FDC_67_3" hidden="1">"#"</definedName>
    <definedName name="FDC_67_4" hidden="1">"#"</definedName>
    <definedName name="FDC_67_5" hidden="1">"#"</definedName>
    <definedName name="FDC_67_6" hidden="1">"#"</definedName>
    <definedName name="FDC_67_7" hidden="1">"#"</definedName>
    <definedName name="FDC_67_8" hidden="1">"#"</definedName>
    <definedName name="FDC_67_9" hidden="1">"#"</definedName>
    <definedName name="FDC_68_0" hidden="1">"#"</definedName>
    <definedName name="FDC_68_1" hidden="1">"#"</definedName>
    <definedName name="FDC_68_10" hidden="1">"#"</definedName>
    <definedName name="FDC_68_11" hidden="1">"#"</definedName>
    <definedName name="FDC_68_12" hidden="1">"#"</definedName>
    <definedName name="FDC_68_13" hidden="1">"#"</definedName>
    <definedName name="FDC_68_14" hidden="1">"#"</definedName>
    <definedName name="FDC_68_2" hidden="1">"#"</definedName>
    <definedName name="FDC_68_3" hidden="1">"#"</definedName>
    <definedName name="FDC_68_4" hidden="1">"#"</definedName>
    <definedName name="FDC_68_5" hidden="1">"#"</definedName>
    <definedName name="FDC_68_6" hidden="1">"#"</definedName>
    <definedName name="FDC_68_7" hidden="1">"#"</definedName>
    <definedName name="FDC_68_8" hidden="1">"#"</definedName>
    <definedName name="FDC_68_9" hidden="1">"#"</definedName>
    <definedName name="FDC_69_0" hidden="1">"#"</definedName>
    <definedName name="FDC_69_1" hidden="1">"#"</definedName>
    <definedName name="FDC_69_10" hidden="1">"#"</definedName>
    <definedName name="FDC_69_11" hidden="1">"#"</definedName>
    <definedName name="FDC_69_12" hidden="1">"#"</definedName>
    <definedName name="FDC_69_13" hidden="1">"#"</definedName>
    <definedName name="FDC_69_14" hidden="1">"#"</definedName>
    <definedName name="FDC_69_2" hidden="1">"#"</definedName>
    <definedName name="FDC_69_3" hidden="1">"#"</definedName>
    <definedName name="FDC_69_4" hidden="1">"#"</definedName>
    <definedName name="FDC_69_5" hidden="1">"#"</definedName>
    <definedName name="FDC_69_6" hidden="1">"#"</definedName>
    <definedName name="FDC_69_7" hidden="1">"#"</definedName>
    <definedName name="FDC_69_8" hidden="1">"#"</definedName>
    <definedName name="FDC_69_9" hidden="1">"#"</definedName>
    <definedName name="FDC_7_0" hidden="1">"#"</definedName>
    <definedName name="FDC_7_1" hidden="1">"#"</definedName>
    <definedName name="FDC_7_2" hidden="1">"#"</definedName>
    <definedName name="FDC_7_3" hidden="1">"#"</definedName>
    <definedName name="FDC_70_0" hidden="1">"#"</definedName>
    <definedName name="FDC_70_1" hidden="1">"#"</definedName>
    <definedName name="FDC_70_10" hidden="1">"#"</definedName>
    <definedName name="FDC_70_11" hidden="1">"#"</definedName>
    <definedName name="FDC_70_12" hidden="1">"#"</definedName>
    <definedName name="FDC_70_13" hidden="1">"#"</definedName>
    <definedName name="FDC_70_14" hidden="1">"#"</definedName>
    <definedName name="FDC_70_2" hidden="1">"#"</definedName>
    <definedName name="FDC_70_3" hidden="1">"#"</definedName>
    <definedName name="FDC_70_4" hidden="1">"#"</definedName>
    <definedName name="FDC_70_5" hidden="1">"#"</definedName>
    <definedName name="FDC_70_6" hidden="1">"#"</definedName>
    <definedName name="FDC_70_7" hidden="1">"#"</definedName>
    <definedName name="FDC_70_8" hidden="1">"#"</definedName>
    <definedName name="FDC_70_9" hidden="1">"#"</definedName>
    <definedName name="FDC_71_0" hidden="1">"#"</definedName>
    <definedName name="FDC_71_1" hidden="1">"#"</definedName>
    <definedName name="FDC_71_10" hidden="1">"#"</definedName>
    <definedName name="FDC_71_11" hidden="1">"#"</definedName>
    <definedName name="FDC_71_12" hidden="1">"#"</definedName>
    <definedName name="FDC_71_13" hidden="1">"#"</definedName>
    <definedName name="FDC_71_14" hidden="1">"#"</definedName>
    <definedName name="FDC_71_2" hidden="1">"#"</definedName>
    <definedName name="FDC_71_3" hidden="1">"#"</definedName>
    <definedName name="FDC_71_4" hidden="1">"#"</definedName>
    <definedName name="FDC_71_5" hidden="1">"#"</definedName>
    <definedName name="FDC_71_6" hidden="1">"#"</definedName>
    <definedName name="FDC_71_7" hidden="1">"#"</definedName>
    <definedName name="FDC_71_8" hidden="1">"#"</definedName>
    <definedName name="FDC_71_9" hidden="1">"#"</definedName>
    <definedName name="FDC_72_0" hidden="1">"#"</definedName>
    <definedName name="FDC_72_1" hidden="1">"#"</definedName>
    <definedName name="FDC_72_10" hidden="1">"#"</definedName>
    <definedName name="FDC_72_11" hidden="1">"#"</definedName>
    <definedName name="FDC_72_12" hidden="1">"#"</definedName>
    <definedName name="FDC_72_13" hidden="1">"#"</definedName>
    <definedName name="FDC_72_14" hidden="1">"#"</definedName>
    <definedName name="FDC_72_2" hidden="1">"#"</definedName>
    <definedName name="FDC_72_3" hidden="1">"#"</definedName>
    <definedName name="FDC_72_4" hidden="1">"#"</definedName>
    <definedName name="FDC_72_5" hidden="1">"#"</definedName>
    <definedName name="FDC_72_6" hidden="1">"#"</definedName>
    <definedName name="FDC_72_7" hidden="1">"#"</definedName>
    <definedName name="FDC_72_8" hidden="1">"#"</definedName>
    <definedName name="FDC_72_9" hidden="1">"#"</definedName>
    <definedName name="FDC_73_0" hidden="1">"#"</definedName>
    <definedName name="FDC_73_1" hidden="1">"#"</definedName>
    <definedName name="FDC_73_10" hidden="1">"#"</definedName>
    <definedName name="FDC_73_11" hidden="1">"#"</definedName>
    <definedName name="FDC_73_12" hidden="1">"#"</definedName>
    <definedName name="FDC_73_13" hidden="1">"#"</definedName>
    <definedName name="FDC_73_14" hidden="1">"#"</definedName>
    <definedName name="FDC_73_2" hidden="1">"#"</definedName>
    <definedName name="FDC_73_3" hidden="1">"#"</definedName>
    <definedName name="FDC_73_4" hidden="1">"#"</definedName>
    <definedName name="FDC_73_5" hidden="1">"#"</definedName>
    <definedName name="FDC_73_6" hidden="1">"#"</definedName>
    <definedName name="FDC_73_7" hidden="1">"#"</definedName>
    <definedName name="FDC_73_8" hidden="1">"#"</definedName>
    <definedName name="FDC_73_9" hidden="1">"#"</definedName>
    <definedName name="FDC_74_0" hidden="1">"#"</definedName>
    <definedName name="FDC_74_1" hidden="1">"#"</definedName>
    <definedName name="FDC_74_10" hidden="1">"#"</definedName>
    <definedName name="FDC_74_11" hidden="1">"#"</definedName>
    <definedName name="FDC_74_12" hidden="1">"#"</definedName>
    <definedName name="FDC_74_13" hidden="1">"#"</definedName>
    <definedName name="FDC_74_14" hidden="1">"#"</definedName>
    <definedName name="FDC_74_2" hidden="1">"#"</definedName>
    <definedName name="FDC_74_3" hidden="1">"#"</definedName>
    <definedName name="FDC_74_4" hidden="1">"#"</definedName>
    <definedName name="FDC_74_5" hidden="1">"#"</definedName>
    <definedName name="FDC_74_6" hidden="1">"#"</definedName>
    <definedName name="FDC_74_7" hidden="1">"#"</definedName>
    <definedName name="FDC_74_8" hidden="1">"#"</definedName>
    <definedName name="FDC_74_9" hidden="1">"#"</definedName>
    <definedName name="FDC_75_0" hidden="1">"#"</definedName>
    <definedName name="FDC_75_1" hidden="1">"#"</definedName>
    <definedName name="FDC_75_10" hidden="1">"#"</definedName>
    <definedName name="FDC_75_11" hidden="1">"#"</definedName>
    <definedName name="FDC_75_12" hidden="1">"#"</definedName>
    <definedName name="FDC_75_13" hidden="1">"#"</definedName>
    <definedName name="FDC_75_14" hidden="1">"#"</definedName>
    <definedName name="FDC_75_2" hidden="1">"#"</definedName>
    <definedName name="FDC_75_3" hidden="1">"#"</definedName>
    <definedName name="FDC_75_4" hidden="1">"#"</definedName>
    <definedName name="FDC_75_5" hidden="1">"#"</definedName>
    <definedName name="FDC_75_6" hidden="1">"#"</definedName>
    <definedName name="FDC_75_7" hidden="1">"#"</definedName>
    <definedName name="FDC_75_8" hidden="1">"#"</definedName>
    <definedName name="FDC_75_9" hidden="1">"#"</definedName>
    <definedName name="FDC_76_0" hidden="1">"#"</definedName>
    <definedName name="FDC_76_1" hidden="1">"#"</definedName>
    <definedName name="FDC_76_10" hidden="1">"#"</definedName>
    <definedName name="FDC_76_11" hidden="1">"#"</definedName>
    <definedName name="FDC_76_12" hidden="1">"#"</definedName>
    <definedName name="FDC_76_13" hidden="1">"#"</definedName>
    <definedName name="FDC_76_14" hidden="1">"#"</definedName>
    <definedName name="FDC_76_2" hidden="1">"#"</definedName>
    <definedName name="FDC_76_3" hidden="1">"#"</definedName>
    <definedName name="FDC_76_4" hidden="1">"#"</definedName>
    <definedName name="FDC_76_5" hidden="1">"#"</definedName>
    <definedName name="FDC_76_6" hidden="1">"#"</definedName>
    <definedName name="FDC_76_7" hidden="1">"#"</definedName>
    <definedName name="FDC_76_8" hidden="1">"#"</definedName>
    <definedName name="FDC_76_9" hidden="1">"#"</definedName>
    <definedName name="FDC_77_0" hidden="1">"#"</definedName>
    <definedName name="FDC_77_1" hidden="1">"#"</definedName>
    <definedName name="FDC_77_10" hidden="1">"#"</definedName>
    <definedName name="FDC_77_11" hidden="1">"#"</definedName>
    <definedName name="FDC_77_12" hidden="1">"#"</definedName>
    <definedName name="FDC_77_13" hidden="1">"#"</definedName>
    <definedName name="FDC_77_14" hidden="1">"#"</definedName>
    <definedName name="FDC_77_2" hidden="1">"#"</definedName>
    <definedName name="FDC_77_3" hidden="1">"#"</definedName>
    <definedName name="FDC_77_4" hidden="1">"#"</definedName>
    <definedName name="FDC_77_5" hidden="1">"#"</definedName>
    <definedName name="FDC_77_6" hidden="1">"#"</definedName>
    <definedName name="FDC_77_7" hidden="1">"#"</definedName>
    <definedName name="FDC_77_8" hidden="1">"#"</definedName>
    <definedName name="FDC_77_9" hidden="1">"#"</definedName>
    <definedName name="FDC_78_0" hidden="1">"#"</definedName>
    <definedName name="FDC_78_1" hidden="1">"#"</definedName>
    <definedName name="FDC_78_10" hidden="1">"#"</definedName>
    <definedName name="FDC_78_11" hidden="1">"#"</definedName>
    <definedName name="FDC_78_12" hidden="1">"#"</definedName>
    <definedName name="FDC_78_13" hidden="1">"#"</definedName>
    <definedName name="FDC_78_14" hidden="1">"#"</definedName>
    <definedName name="FDC_78_2" hidden="1">"#"</definedName>
    <definedName name="FDC_78_3" hidden="1">"#"</definedName>
    <definedName name="FDC_78_4" hidden="1">"#"</definedName>
    <definedName name="FDC_78_5" hidden="1">"#"</definedName>
    <definedName name="FDC_78_6" hidden="1">"#"</definedName>
    <definedName name="FDC_78_7" hidden="1">"#"</definedName>
    <definedName name="FDC_78_8" hidden="1">"#"</definedName>
    <definedName name="FDC_78_9" hidden="1">"#"</definedName>
    <definedName name="FDC_79_0" hidden="1">"#"</definedName>
    <definedName name="FDC_79_1" hidden="1">"#"</definedName>
    <definedName name="FDC_79_10" hidden="1">"#"</definedName>
    <definedName name="FDC_79_11" hidden="1">"#"</definedName>
    <definedName name="FDC_79_12" hidden="1">"#"</definedName>
    <definedName name="FDC_79_13" hidden="1">"#"</definedName>
    <definedName name="FDC_79_14" hidden="1">"#"</definedName>
    <definedName name="FDC_79_2" hidden="1">"#"</definedName>
    <definedName name="FDC_79_3" hidden="1">"#"</definedName>
    <definedName name="FDC_79_4" hidden="1">"#"</definedName>
    <definedName name="FDC_79_5" hidden="1">"#"</definedName>
    <definedName name="FDC_79_6" hidden="1">"#"</definedName>
    <definedName name="FDC_79_7" hidden="1">"#"</definedName>
    <definedName name="FDC_79_8" hidden="1">"#"</definedName>
    <definedName name="FDC_79_9" hidden="1">"#"</definedName>
    <definedName name="FDC_8_0" hidden="1">"#"</definedName>
    <definedName name="FDC_8_1" hidden="1">"#"</definedName>
    <definedName name="FDC_8_2" hidden="1">"#"</definedName>
    <definedName name="FDC_8_3" hidden="1">"#"</definedName>
    <definedName name="FDC_80_0" hidden="1">"#"</definedName>
    <definedName name="FDC_80_1" hidden="1">"#"</definedName>
    <definedName name="FDC_80_10" hidden="1">"#"</definedName>
    <definedName name="FDC_80_11" hidden="1">"#"</definedName>
    <definedName name="FDC_80_12" hidden="1">"#"</definedName>
    <definedName name="FDC_80_13" hidden="1">"#"</definedName>
    <definedName name="FDC_80_14" hidden="1">"#"</definedName>
    <definedName name="FDC_80_2" hidden="1">"#"</definedName>
    <definedName name="FDC_80_3" hidden="1">"#"</definedName>
    <definedName name="FDC_80_4" hidden="1">"#"</definedName>
    <definedName name="FDC_80_5" hidden="1">"#"</definedName>
    <definedName name="FDC_80_6" hidden="1">"#"</definedName>
    <definedName name="FDC_80_7" hidden="1">"#"</definedName>
    <definedName name="FDC_80_8" hidden="1">"#"</definedName>
    <definedName name="FDC_80_9" hidden="1">"#"</definedName>
    <definedName name="FDC_81_0" hidden="1">"#"</definedName>
    <definedName name="FDC_81_1" hidden="1">"#"</definedName>
    <definedName name="FDC_81_10" hidden="1">"#"</definedName>
    <definedName name="FDC_81_11" hidden="1">"#"</definedName>
    <definedName name="FDC_81_12" hidden="1">"#"</definedName>
    <definedName name="FDC_81_13" hidden="1">"#"</definedName>
    <definedName name="FDC_81_14" hidden="1">"#"</definedName>
    <definedName name="FDC_81_2" hidden="1">"#"</definedName>
    <definedName name="FDC_81_3" hidden="1">"#"</definedName>
    <definedName name="FDC_81_4" hidden="1">"#"</definedName>
    <definedName name="FDC_81_5" hidden="1">"#"</definedName>
    <definedName name="FDC_81_6" hidden="1">"#"</definedName>
    <definedName name="FDC_81_7" hidden="1">"#"</definedName>
    <definedName name="FDC_81_8" hidden="1">"#"</definedName>
    <definedName name="FDC_81_9" hidden="1">"#"</definedName>
    <definedName name="FDC_82_0" hidden="1">"#"</definedName>
    <definedName name="FDC_82_1" hidden="1">"#"</definedName>
    <definedName name="FDC_82_10" hidden="1">"#"</definedName>
    <definedName name="FDC_82_11" hidden="1">"#"</definedName>
    <definedName name="FDC_82_12" hidden="1">"#"</definedName>
    <definedName name="FDC_82_13" hidden="1">"#"</definedName>
    <definedName name="FDC_82_14" hidden="1">"#"</definedName>
    <definedName name="FDC_82_2" hidden="1">"#"</definedName>
    <definedName name="FDC_82_3" hidden="1">"#"</definedName>
    <definedName name="FDC_82_4" hidden="1">"#"</definedName>
    <definedName name="FDC_82_5" hidden="1">"#"</definedName>
    <definedName name="FDC_82_6" hidden="1">"#"</definedName>
    <definedName name="FDC_82_7" hidden="1">"#"</definedName>
    <definedName name="FDC_82_8" hidden="1">"#"</definedName>
    <definedName name="FDC_82_9" hidden="1">"#"</definedName>
    <definedName name="FDC_83_0" hidden="1">"#"</definedName>
    <definedName name="FDC_83_1" hidden="1">"#"</definedName>
    <definedName name="FDC_83_10" hidden="1">"#"</definedName>
    <definedName name="FDC_83_11" hidden="1">"#"</definedName>
    <definedName name="FDC_83_12" hidden="1">"#"</definedName>
    <definedName name="FDC_83_13" hidden="1">"#"</definedName>
    <definedName name="FDC_83_14" hidden="1">"#"</definedName>
    <definedName name="FDC_83_2" hidden="1">"#"</definedName>
    <definedName name="FDC_83_3" hidden="1">"#"</definedName>
    <definedName name="FDC_83_4" hidden="1">"#"</definedName>
    <definedName name="FDC_83_5" hidden="1">"#"</definedName>
    <definedName name="FDC_83_6" hidden="1">"#"</definedName>
    <definedName name="FDC_83_7" hidden="1">"#"</definedName>
    <definedName name="FDC_83_8" hidden="1">"#"</definedName>
    <definedName name="FDC_83_9" hidden="1">"#"</definedName>
    <definedName name="FDC_84_0" hidden="1">"#"</definedName>
    <definedName name="FDC_84_1" hidden="1">"#"</definedName>
    <definedName name="FDC_84_10" hidden="1">"#"</definedName>
    <definedName name="FDC_84_11" hidden="1">"#"</definedName>
    <definedName name="FDC_84_12" hidden="1">"#"</definedName>
    <definedName name="FDC_84_13" hidden="1">"#"</definedName>
    <definedName name="FDC_84_14" hidden="1">"#"</definedName>
    <definedName name="FDC_84_2" hidden="1">"#"</definedName>
    <definedName name="FDC_84_3" hidden="1">"#"</definedName>
    <definedName name="FDC_84_4" hidden="1">"#"</definedName>
    <definedName name="FDC_84_5" hidden="1">"#"</definedName>
    <definedName name="FDC_84_6" hidden="1">"#"</definedName>
    <definedName name="FDC_84_7" hidden="1">"#"</definedName>
    <definedName name="FDC_84_8" hidden="1">"#"</definedName>
    <definedName name="FDC_84_9" hidden="1">"#"</definedName>
    <definedName name="FDC_85_0" hidden="1">"#"</definedName>
    <definedName name="FDC_85_1" hidden="1">"#"</definedName>
    <definedName name="FDC_85_10" hidden="1">"#"</definedName>
    <definedName name="FDC_85_11" hidden="1">"#"</definedName>
    <definedName name="FDC_85_12" hidden="1">"#"</definedName>
    <definedName name="FDC_85_13" hidden="1">"#"</definedName>
    <definedName name="FDC_85_14" hidden="1">"#"</definedName>
    <definedName name="FDC_85_2" hidden="1">"#"</definedName>
    <definedName name="FDC_85_3" hidden="1">"#"</definedName>
    <definedName name="FDC_85_4" hidden="1">"#"</definedName>
    <definedName name="FDC_85_5" hidden="1">"#"</definedName>
    <definedName name="FDC_85_6" hidden="1">"#"</definedName>
    <definedName name="FDC_85_7" hidden="1">"#"</definedName>
    <definedName name="FDC_85_8" hidden="1">"#"</definedName>
    <definedName name="FDC_85_9" hidden="1">"#"</definedName>
    <definedName name="FDC_86_0" hidden="1">"#"</definedName>
    <definedName name="FDC_86_1" hidden="1">"#"</definedName>
    <definedName name="FDC_86_10" hidden="1">"#"</definedName>
    <definedName name="FDC_86_11" hidden="1">"#"</definedName>
    <definedName name="FDC_86_12" hidden="1">"#"</definedName>
    <definedName name="FDC_86_13" hidden="1">"#"</definedName>
    <definedName name="FDC_86_14" hidden="1">"#"</definedName>
    <definedName name="FDC_86_2" hidden="1">"#"</definedName>
    <definedName name="FDC_86_3" hidden="1">"#"</definedName>
    <definedName name="FDC_86_4" hidden="1">"#"</definedName>
    <definedName name="FDC_86_5" hidden="1">"#"</definedName>
    <definedName name="FDC_86_6" hidden="1">"#"</definedName>
    <definedName name="FDC_86_7" hidden="1">"#"</definedName>
    <definedName name="FDC_86_8" hidden="1">"#"</definedName>
    <definedName name="FDC_86_9" hidden="1">"#"</definedName>
    <definedName name="FDC_87_0" hidden="1">"#"</definedName>
    <definedName name="FDC_87_1" hidden="1">"#"</definedName>
    <definedName name="FDC_87_10" hidden="1">"#"</definedName>
    <definedName name="FDC_87_11" hidden="1">"#"</definedName>
    <definedName name="FDC_87_12" hidden="1">"#"</definedName>
    <definedName name="FDC_87_13" hidden="1">"#"</definedName>
    <definedName name="FDC_87_14" hidden="1">"#"</definedName>
    <definedName name="FDC_87_2" hidden="1">"#"</definedName>
    <definedName name="FDC_87_3" hidden="1">"#"</definedName>
    <definedName name="FDC_87_4" hidden="1">"#"</definedName>
    <definedName name="FDC_87_5" hidden="1">"#"</definedName>
    <definedName name="FDC_87_6" hidden="1">"#"</definedName>
    <definedName name="FDC_87_7" hidden="1">"#"</definedName>
    <definedName name="FDC_87_8" hidden="1">"#"</definedName>
    <definedName name="FDC_87_9" hidden="1">"#"</definedName>
    <definedName name="FDC_88_0" hidden="1">"#"</definedName>
    <definedName name="FDC_88_1" hidden="1">"#"</definedName>
    <definedName name="FDC_88_10" hidden="1">"#"</definedName>
    <definedName name="FDC_88_11" hidden="1">"#"</definedName>
    <definedName name="FDC_88_12" hidden="1">"#"</definedName>
    <definedName name="FDC_88_13" hidden="1">"#"</definedName>
    <definedName name="FDC_88_14" hidden="1">"#"</definedName>
    <definedName name="FDC_88_2" hidden="1">"#"</definedName>
    <definedName name="FDC_88_3" hidden="1">"#"</definedName>
    <definedName name="FDC_88_4" hidden="1">"#"</definedName>
    <definedName name="FDC_88_5" hidden="1">"#"</definedName>
    <definedName name="FDC_88_6" hidden="1">"#"</definedName>
    <definedName name="FDC_88_7" hidden="1">"#"</definedName>
    <definedName name="FDC_88_8" hidden="1">"#"</definedName>
    <definedName name="FDC_88_9" hidden="1">"#"</definedName>
    <definedName name="FDC_89_0" hidden="1">"#"</definedName>
    <definedName name="FDC_89_1" hidden="1">"#"</definedName>
    <definedName name="FDC_89_10" hidden="1">"#"</definedName>
    <definedName name="FDC_89_11" hidden="1">"#"</definedName>
    <definedName name="FDC_89_12" hidden="1">"#"</definedName>
    <definedName name="FDC_89_13" hidden="1">"#"</definedName>
    <definedName name="FDC_89_14" hidden="1">"#"</definedName>
    <definedName name="FDC_89_2" hidden="1">"#"</definedName>
    <definedName name="FDC_89_3" hidden="1">"#"</definedName>
    <definedName name="FDC_89_4" hidden="1">"#"</definedName>
    <definedName name="FDC_89_5" hidden="1">"#"</definedName>
    <definedName name="FDC_89_6" hidden="1">"#"</definedName>
    <definedName name="FDC_89_7" hidden="1">"#"</definedName>
    <definedName name="FDC_89_8" hidden="1">"#"</definedName>
    <definedName name="FDC_89_9" hidden="1">"#"</definedName>
    <definedName name="FDC_9_0" hidden="1">"#"</definedName>
    <definedName name="FDC_9_1" hidden="1">"#"</definedName>
    <definedName name="FDC_9_2" hidden="1">"#"</definedName>
    <definedName name="FDC_9_3" hidden="1">"#"</definedName>
    <definedName name="FDC_90_0" hidden="1">"#"</definedName>
    <definedName name="FDC_90_1" hidden="1">"#"</definedName>
    <definedName name="FDC_90_10" hidden="1">"#"</definedName>
    <definedName name="FDC_90_11" hidden="1">"#"</definedName>
    <definedName name="FDC_90_12" hidden="1">"#"</definedName>
    <definedName name="FDC_90_13" hidden="1">"#"</definedName>
    <definedName name="FDC_90_14" hidden="1">"#"</definedName>
    <definedName name="FDC_90_2" hidden="1">"#"</definedName>
    <definedName name="FDC_90_3" hidden="1">"#"</definedName>
    <definedName name="FDC_90_4" hidden="1">"#"</definedName>
    <definedName name="FDC_90_5" hidden="1">"#"</definedName>
    <definedName name="FDC_90_6" hidden="1">"#"</definedName>
    <definedName name="FDC_90_7" hidden="1">"#"</definedName>
    <definedName name="FDC_90_8" hidden="1">"#"</definedName>
    <definedName name="FDC_90_9" hidden="1">"#"</definedName>
    <definedName name="FDC_91_0" hidden="1">"#"</definedName>
    <definedName name="FDC_91_1" hidden="1">"#"</definedName>
    <definedName name="FDC_91_10" hidden="1">"#"</definedName>
    <definedName name="FDC_91_11" hidden="1">"#"</definedName>
    <definedName name="FDC_91_12" hidden="1">"#"</definedName>
    <definedName name="FDC_91_13" hidden="1">"#"</definedName>
    <definedName name="FDC_91_14" hidden="1">"#"</definedName>
    <definedName name="FDC_91_2" hidden="1">"#"</definedName>
    <definedName name="FDC_91_3" hidden="1">"#"</definedName>
    <definedName name="FDC_91_4" hidden="1">"#"</definedName>
    <definedName name="FDC_91_5" hidden="1">"#"</definedName>
    <definedName name="FDC_91_6" hidden="1">"#"</definedName>
    <definedName name="FDC_91_7" hidden="1">"#"</definedName>
    <definedName name="FDC_91_8" hidden="1">"#"</definedName>
    <definedName name="FDC_91_9" hidden="1">"#"</definedName>
    <definedName name="FDC_92_0" hidden="1">"#"</definedName>
    <definedName name="FDC_92_1" hidden="1">"#"</definedName>
    <definedName name="FDC_92_10" hidden="1">"#"</definedName>
    <definedName name="FDC_92_11" hidden="1">"#"</definedName>
    <definedName name="FDC_92_12" hidden="1">"#"</definedName>
    <definedName name="FDC_92_13" hidden="1">"#"</definedName>
    <definedName name="FDC_92_14" hidden="1">"#"</definedName>
    <definedName name="FDC_92_2" hidden="1">"#"</definedName>
    <definedName name="FDC_92_3" hidden="1">"#"</definedName>
    <definedName name="FDC_92_4" hidden="1">"#"</definedName>
    <definedName name="FDC_92_5" hidden="1">"#"</definedName>
    <definedName name="FDC_92_6" hidden="1">"#"</definedName>
    <definedName name="FDC_92_7" hidden="1">"#"</definedName>
    <definedName name="FDC_92_8" hidden="1">"#"</definedName>
    <definedName name="FDC_92_9" hidden="1">"#"</definedName>
    <definedName name="FDC_93_0" hidden="1">"#"</definedName>
    <definedName name="FDC_93_1" hidden="1">"#"</definedName>
    <definedName name="FDC_93_10" hidden="1">"#"</definedName>
    <definedName name="FDC_93_11" hidden="1">"#"</definedName>
    <definedName name="FDC_93_12" hidden="1">"#"</definedName>
    <definedName name="FDC_93_13" hidden="1">"#"</definedName>
    <definedName name="FDC_93_14" hidden="1">"#"</definedName>
    <definedName name="FDC_93_2" hidden="1">"#"</definedName>
    <definedName name="FDC_93_3" hidden="1">"#"</definedName>
    <definedName name="FDC_93_4" hidden="1">"#"</definedName>
    <definedName name="FDC_93_5" hidden="1">"#"</definedName>
    <definedName name="FDC_93_6" hidden="1">"#"</definedName>
    <definedName name="FDC_93_7" hidden="1">"#"</definedName>
    <definedName name="FDC_93_8" hidden="1">"#"</definedName>
    <definedName name="FDC_93_9" hidden="1">"#"</definedName>
    <definedName name="FDC_94_0" hidden="1">"#"</definedName>
    <definedName name="FDC_94_1" hidden="1">"#"</definedName>
    <definedName name="FDC_94_10" hidden="1">"#"</definedName>
    <definedName name="FDC_94_11" hidden="1">"#"</definedName>
    <definedName name="FDC_94_12" hidden="1">"#"</definedName>
    <definedName name="FDC_94_13" hidden="1">"#"</definedName>
    <definedName name="FDC_94_14" hidden="1">"#"</definedName>
    <definedName name="FDC_94_2" hidden="1">"#"</definedName>
    <definedName name="FDC_94_3" hidden="1">"#"</definedName>
    <definedName name="FDC_94_4" hidden="1">"#"</definedName>
    <definedName name="FDC_94_5" hidden="1">"#"</definedName>
    <definedName name="FDC_94_6" hidden="1">"#"</definedName>
    <definedName name="FDC_94_7" hidden="1">"#"</definedName>
    <definedName name="FDC_94_8" hidden="1">"#"</definedName>
    <definedName name="FDC_94_9" hidden="1">"#"</definedName>
    <definedName name="FDC_95_0" hidden="1">"#"</definedName>
    <definedName name="FDC_95_1" hidden="1">"#"</definedName>
    <definedName name="FDC_95_10" hidden="1">"#"</definedName>
    <definedName name="FDC_95_11" hidden="1">"#"</definedName>
    <definedName name="FDC_95_12" hidden="1">"#"</definedName>
    <definedName name="FDC_95_13" hidden="1">"#"</definedName>
    <definedName name="FDC_95_14" hidden="1">"#"</definedName>
    <definedName name="FDC_95_2" hidden="1">"#"</definedName>
    <definedName name="FDC_95_3" hidden="1">"#"</definedName>
    <definedName name="FDC_95_4" hidden="1">"#"</definedName>
    <definedName name="FDC_95_5" hidden="1">"#"</definedName>
    <definedName name="FDC_95_6" hidden="1">"#"</definedName>
    <definedName name="FDC_95_7" hidden="1">"#"</definedName>
    <definedName name="FDC_95_8" hidden="1">"#"</definedName>
    <definedName name="FDC_95_9" hidden="1">"#"</definedName>
    <definedName name="FDC_96_0" hidden="1">"#"</definedName>
    <definedName name="FDC_96_1" hidden="1">"#"</definedName>
    <definedName name="FDC_96_10" hidden="1">"#"</definedName>
    <definedName name="FDC_96_11" hidden="1">"#"</definedName>
    <definedName name="FDC_96_12" hidden="1">"#"</definedName>
    <definedName name="FDC_96_13" hidden="1">"#"</definedName>
    <definedName name="FDC_96_14" hidden="1">"#"</definedName>
    <definedName name="FDC_96_2" hidden="1">"#"</definedName>
    <definedName name="FDC_96_3" hidden="1">"#"</definedName>
    <definedName name="FDC_96_4" hidden="1">"#"</definedName>
    <definedName name="FDC_96_5" hidden="1">"#"</definedName>
    <definedName name="FDC_96_6" hidden="1">"#"</definedName>
    <definedName name="FDC_96_7" hidden="1">"#"</definedName>
    <definedName name="FDC_96_8" hidden="1">"#"</definedName>
    <definedName name="FDC_96_9" hidden="1">"#"</definedName>
    <definedName name="FDC_97_0" hidden="1">"#"</definedName>
    <definedName name="FDC_97_1" hidden="1">"#"</definedName>
    <definedName name="FDC_97_10" hidden="1">"#"</definedName>
    <definedName name="FDC_97_11" hidden="1">"#"</definedName>
    <definedName name="FDC_97_12" hidden="1">"#"</definedName>
    <definedName name="FDC_97_13" hidden="1">"#"</definedName>
    <definedName name="FDC_97_14" hidden="1">"#"</definedName>
    <definedName name="FDC_97_2" hidden="1">"#"</definedName>
    <definedName name="FDC_97_3" hidden="1">"#"</definedName>
    <definedName name="FDC_97_4" hidden="1">"#"</definedName>
    <definedName name="FDC_97_5" hidden="1">"#"</definedName>
    <definedName name="FDC_97_6" hidden="1">"#"</definedName>
    <definedName name="FDC_97_7" hidden="1">"#"</definedName>
    <definedName name="FDC_97_8" hidden="1">"#"</definedName>
    <definedName name="FDC_97_9" hidden="1">"#"</definedName>
    <definedName name="FDC_98_0" hidden="1">"#"</definedName>
    <definedName name="FDC_98_1" hidden="1">"#"</definedName>
    <definedName name="FDC_98_10" hidden="1">"#"</definedName>
    <definedName name="FDC_98_11" hidden="1">"#"</definedName>
    <definedName name="FDC_98_12" hidden="1">"#"</definedName>
    <definedName name="FDC_98_13" hidden="1">"#"</definedName>
    <definedName name="FDC_98_14" hidden="1">"#"</definedName>
    <definedName name="FDC_98_2" hidden="1">"#"</definedName>
    <definedName name="FDC_98_3" hidden="1">"#"</definedName>
    <definedName name="FDC_98_4" hidden="1">"#"</definedName>
    <definedName name="FDC_98_5" hidden="1">"#"</definedName>
    <definedName name="FDC_98_6" hidden="1">"#"</definedName>
    <definedName name="FDC_98_7" hidden="1">"#"</definedName>
    <definedName name="FDC_98_8" hidden="1">"#"</definedName>
    <definedName name="FDC_98_9" hidden="1">"#"</definedName>
    <definedName name="FDC_99_0" hidden="1">"#"</definedName>
    <definedName name="FDC_99_1" hidden="1">"#"</definedName>
    <definedName name="FDC_99_10" hidden="1">"#"</definedName>
    <definedName name="FDC_99_11" hidden="1">"#"</definedName>
    <definedName name="FDC_99_12" hidden="1">"#"</definedName>
    <definedName name="FDC_99_13" hidden="1">"#"</definedName>
    <definedName name="FDC_99_14" hidden="1">"#"</definedName>
    <definedName name="FDC_99_2" hidden="1">"#"</definedName>
    <definedName name="FDC_99_3" hidden="1">"#"</definedName>
    <definedName name="FDC_99_4" hidden="1">"#"</definedName>
    <definedName name="FDC_99_5" hidden="1">"#"</definedName>
    <definedName name="FDC_99_6" hidden="1">"#"</definedName>
    <definedName name="FDC_99_7" hidden="1">"#"</definedName>
    <definedName name="FDC_99_8" hidden="1">"#"</definedName>
    <definedName name="FDC_99_9" hidden="1">"#"</definedName>
    <definedName name="fddfd" localSheetId="9" hidden="1">{#N/A,#N/A,FALSE,"Summary";#N/A,#N/A,FALSE,"Details";#N/A,#N/A,FALSE,"Month-Hd";#N/A,#N/A,FALSE,"YTD-Hd";#N/A,#N/A,FALSE,"Capital"}</definedName>
    <definedName name="fddfd" localSheetId="10" hidden="1">{#N/A,#N/A,FALSE,"Summary";#N/A,#N/A,FALSE,"Details";#N/A,#N/A,FALSE,"Month-Hd";#N/A,#N/A,FALSE,"YTD-Hd";#N/A,#N/A,FALSE,"Capital"}</definedName>
    <definedName name="fddfd" localSheetId="11" hidden="1">{#N/A,#N/A,FALSE,"Summary";#N/A,#N/A,FALSE,"Details";#N/A,#N/A,FALSE,"Month-Hd";#N/A,#N/A,FALSE,"YTD-Hd";#N/A,#N/A,FALSE,"Capital"}</definedName>
    <definedName name="fddfd" hidden="1">{#N/A,#N/A,FALSE,"Summary";#N/A,#N/A,FALSE,"Details";#N/A,#N/A,FALSE,"Month-Hd";#N/A,#N/A,FALSE,"YTD-Hd";#N/A,#N/A,FALSE,"Capital"}</definedName>
    <definedName name="fddgfd" hidden="1">#REF!</definedName>
    <definedName name="fdfd">#REF!</definedName>
    <definedName name="fdfdaf" hidden="1">#REF!</definedName>
    <definedName name="fdfdfd" localSheetId="9" hidden="1">{#N/A,#N/A,FALSE,"CAPREIT"}</definedName>
    <definedName name="fdfdfd" localSheetId="10" hidden="1">{#N/A,#N/A,FALSE,"CAPREIT"}</definedName>
    <definedName name="fdfdfd" localSheetId="11" hidden="1">{#N/A,#N/A,FALSE,"CAPREIT"}</definedName>
    <definedName name="fdfdfd" hidden="1">{#N/A,#N/A,FALSE,"CAPREIT"}</definedName>
    <definedName name="fdfdfdf" localSheetId="9" hidden="1">{#N/A,#N/A,FALSE,"CAPREIT"}</definedName>
    <definedName name="fdfdfdf" localSheetId="10" hidden="1">{#N/A,#N/A,FALSE,"CAPREIT"}</definedName>
    <definedName name="fdfdfdf" localSheetId="11" hidden="1">{#N/A,#N/A,FALSE,"CAPREIT"}</definedName>
    <definedName name="fdfdfdf" hidden="1">{#N/A,#N/A,FALSE,"CAPREIT"}</definedName>
    <definedName name="fdfdsfsd" hidden="1">#REF!</definedName>
    <definedName name="fdff" localSheetId="9" hidden="1">{#N/A,#N/A,FALSE,"SumG";#N/A,#N/A,FALSE,"ElecG";#N/A,#N/A,FALSE,"MechG";#N/A,#N/A,FALSE,"GeotG";#N/A,#N/A,FALSE,"PrcsG";#N/A,#N/A,FALSE,"TunnG";#N/A,#N/A,FALSE,"CivlG";#N/A,#N/A,FALSE,"NtwkG";#N/A,#N/A,FALSE,"EstgG";#N/A,#N/A,FALSE,"PEngG"}</definedName>
    <definedName name="fdff" localSheetId="10" hidden="1">{#N/A,#N/A,FALSE,"SumG";#N/A,#N/A,FALSE,"ElecG";#N/A,#N/A,FALSE,"MechG";#N/A,#N/A,FALSE,"GeotG";#N/A,#N/A,FALSE,"PrcsG";#N/A,#N/A,FALSE,"TunnG";#N/A,#N/A,FALSE,"CivlG";#N/A,#N/A,FALSE,"NtwkG";#N/A,#N/A,FALSE,"EstgG";#N/A,#N/A,FALSE,"PEngG"}</definedName>
    <definedName name="fdff" localSheetId="11"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dffz" localSheetId="9" hidden="1">{#N/A,#N/A,FALSE,"SumG";#N/A,#N/A,FALSE,"ElecG";#N/A,#N/A,FALSE,"MechG";#N/A,#N/A,FALSE,"GeotG";#N/A,#N/A,FALSE,"PrcsG";#N/A,#N/A,FALSE,"TunnG";#N/A,#N/A,FALSE,"CivlG";#N/A,#N/A,FALSE,"NtwkG";#N/A,#N/A,FALSE,"EstgG";#N/A,#N/A,FALSE,"PEngG"}</definedName>
    <definedName name="fdffz" localSheetId="10" hidden="1">{#N/A,#N/A,FALSE,"SumG";#N/A,#N/A,FALSE,"ElecG";#N/A,#N/A,FALSE,"MechG";#N/A,#N/A,FALSE,"GeotG";#N/A,#N/A,FALSE,"PrcsG";#N/A,#N/A,FALSE,"TunnG";#N/A,#N/A,FALSE,"CivlG";#N/A,#N/A,FALSE,"NtwkG";#N/A,#N/A,FALSE,"EstgG";#N/A,#N/A,FALSE,"PEngG"}</definedName>
    <definedName name="fdffz" localSheetId="11" hidden="1">{#N/A,#N/A,FALSE,"SumG";#N/A,#N/A,FALSE,"ElecG";#N/A,#N/A,FALSE,"MechG";#N/A,#N/A,FALSE,"GeotG";#N/A,#N/A,FALSE,"PrcsG";#N/A,#N/A,FALSE,"TunnG";#N/A,#N/A,FALSE,"CivlG";#N/A,#N/A,FALSE,"NtwkG";#N/A,#N/A,FALSE,"EstgG";#N/A,#N/A,FALSE,"PEngG"}</definedName>
    <definedName name="fdffz" hidden="1">{#N/A,#N/A,FALSE,"SumG";#N/A,#N/A,FALSE,"ElecG";#N/A,#N/A,FALSE,"MechG";#N/A,#N/A,FALSE,"GeotG";#N/A,#N/A,FALSE,"PrcsG";#N/A,#N/A,FALSE,"TunnG";#N/A,#N/A,FALSE,"CivlG";#N/A,#N/A,FALSE,"NtwkG";#N/A,#N/A,FALSE,"EstgG";#N/A,#N/A,FALSE,"PEngG"}</definedName>
    <definedName name="fdfgdgdfgfdg" localSheetId="9" hidden="1">{"comp",#N/A,FALSE,"SPEC";"footnotes",#N/A,FALSE,"SPEC"}</definedName>
    <definedName name="fdfgdgdfgfdg" localSheetId="10" hidden="1">{"comp",#N/A,FALSE,"SPEC";"footnotes",#N/A,FALSE,"SPEC"}</definedName>
    <definedName name="fdfgdgdfgfdg" localSheetId="11" hidden="1">{"comp",#N/A,FALSE,"SPEC";"footnotes",#N/A,FALSE,"SPEC"}</definedName>
    <definedName name="fdfgdgdfgfdg" hidden="1">{"comp",#N/A,FALSE,"SPEC";"footnotes",#N/A,FALSE,"SPEC"}</definedName>
    <definedName name="fdfhhhhhhhhhhhhhhhh"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dfhhhhhhhhhhhhhhhh"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dfhhhhhhhhhhhhhhhh"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dfhhhhhhhhhhhhhhhh"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dfhhhhhhhhhhhhhhhh"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dfhhhhhhhhhhhhhhhh"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dfhhhhhhhhhhhhhhhh"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dg" localSheetId="9" hidden="1">{"comps",#N/A,FALSE,"comps";"notes",#N/A,FALSE,"comps"}</definedName>
    <definedName name="fdg" localSheetId="10" hidden="1">{"comps",#N/A,FALSE,"comps";"notes",#N/A,FALSE,"comps"}</definedName>
    <definedName name="fdg" localSheetId="11" hidden="1">{"comps",#N/A,FALSE,"comps";"notes",#N/A,FALSE,"comps"}</definedName>
    <definedName name="fdg" hidden="1">{"comps",#N/A,FALSE,"comps";"notes",#N/A,FALSE,"comps"}</definedName>
    <definedName name="fdgdfs">#REF!</definedName>
    <definedName name="fdgffdg">#REF!</definedName>
    <definedName name="fdgfggd">#REF!</definedName>
    <definedName name="fdggfdg">#REF!</definedName>
    <definedName name="fdhfdh" localSheetId="9" hidden="1">{"First Page",#N/A,FALSE,"Surfactants LBO";"Second Page",#N/A,FALSE,"Surfactants LBO"}</definedName>
    <definedName name="fdhfdh" localSheetId="10" hidden="1">{"First Page",#N/A,FALSE,"Surfactants LBO";"Second Page",#N/A,FALSE,"Surfactants LBO"}</definedName>
    <definedName name="fdhfdh" localSheetId="11" hidden="1">{"First Page",#N/A,FALSE,"Surfactants LBO";"Second Page",#N/A,FALSE,"Surfactants LBO"}</definedName>
    <definedName name="fdhfdh" hidden="1">{"First Page",#N/A,FALSE,"Surfactants LBO";"Second Page",#N/A,FALSE,"Surfactants LBO"}</definedName>
    <definedName name="FDHFDHHG" localSheetId="9"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FDHFDHHG" localSheetId="10"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FDHFDHHG" localSheetId="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FDHFDHHG"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fdhfghfdh" localSheetId="9" hidden="1">{"First Page",#N/A,FALSE,"Surfactants LBO";"Second Page",#N/A,FALSE,"Surfactants LBO"}</definedName>
    <definedName name="fdhfghfdh" localSheetId="10" hidden="1">{"First Page",#N/A,FALSE,"Surfactants LBO";"Second Page",#N/A,FALSE,"Surfactants LBO"}</definedName>
    <definedName name="fdhfghfdh" localSheetId="11" hidden="1">{"First Page",#N/A,FALSE,"Surfactants LBO";"Second Page",#N/A,FALSE,"Surfactants LBO"}</definedName>
    <definedName name="fdhfghfdh" hidden="1">{"First Page",#N/A,FALSE,"Surfactants LBO";"Second Page",#N/A,FALSE,"Surfactants LBO"}</definedName>
    <definedName name="fdhhfhfgh" localSheetId="9"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fdhhfhfgh" localSheetId="10"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fdhhfhfgh" localSheetId="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fdhhfhfgh"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FDP_1_1_aDrv" hidden="1">#REF!</definedName>
    <definedName name="FDP_10_1_aUrv" hidden="1">#REF!</definedName>
    <definedName name="FDP_100_1_aUrv" hidden="1">#REF!</definedName>
    <definedName name="FDP_101_1_aUrv" hidden="1">#REF!</definedName>
    <definedName name="FDP_102_1_aSrv" hidden="1">#REF!</definedName>
    <definedName name="FDP_103_1_aSrv" hidden="1">#REF!</definedName>
    <definedName name="FDP_104_1_aUrv" hidden="1">#REF!</definedName>
    <definedName name="FDP_105_1_aUrv" hidden="1">#REF!</definedName>
    <definedName name="FDP_106_1_aUrv" hidden="1">#REF!</definedName>
    <definedName name="FDP_107_1_aUrv" hidden="1">#REF!</definedName>
    <definedName name="FDP_108_1_aUrv" hidden="1">#REF!</definedName>
    <definedName name="FDP_109_1_aUrv" hidden="1">#REF!</definedName>
    <definedName name="FDP_11_1_aUrv" hidden="1">#REF!</definedName>
    <definedName name="FDP_110_1_aUrv" hidden="1">#REF!</definedName>
    <definedName name="FDP_111_1_aUrv" hidden="1">#REF!</definedName>
    <definedName name="FDP_112_1_aUrv" hidden="1">#REF!</definedName>
    <definedName name="FDP_113_1_aUrv" hidden="1">#REF!</definedName>
    <definedName name="FDP_114_1_aUrv" hidden="1">#REF!</definedName>
    <definedName name="FDP_115_1_aSrv" hidden="1">#REF!</definedName>
    <definedName name="FDP_116_1_aSrv" hidden="1">#REF!</definedName>
    <definedName name="FDP_117_1_aUrv" hidden="1">#REF!</definedName>
    <definedName name="FDP_118_1_aUrv" hidden="1">#REF!</definedName>
    <definedName name="FDP_119_1_aUrv" hidden="1">#REF!</definedName>
    <definedName name="FDP_12_1_aUrv" hidden="1">#REF!</definedName>
    <definedName name="FDP_120_1_aUrv" hidden="1">#REF!</definedName>
    <definedName name="FDP_121_1_aUrv" hidden="1">#REF!</definedName>
    <definedName name="FDP_122_1_aUrv" hidden="1">#REF!</definedName>
    <definedName name="FDP_123_1_aUrv" hidden="1">#REF!</definedName>
    <definedName name="FDP_124_1_aSrv" hidden="1">#REF!</definedName>
    <definedName name="FDP_125_1_aUrv" hidden="1">#REF!</definedName>
    <definedName name="FDP_126_1_aUrv" hidden="1">#REF!</definedName>
    <definedName name="FDP_127_1_aUrv" hidden="1">#REF!</definedName>
    <definedName name="FDP_128_1_aUrv" hidden="1">#REF!</definedName>
    <definedName name="FDP_129_1_aUrv" hidden="1">#REF!</definedName>
    <definedName name="FDP_13_1_aUrv" hidden="1">#REF!</definedName>
    <definedName name="FDP_130_1_aUrv" hidden="1">#REF!</definedName>
    <definedName name="FDP_131_1_aUrv" hidden="1">#REF!</definedName>
    <definedName name="FDP_132_1_aSrv" hidden="1">#REF!</definedName>
    <definedName name="FDP_133_1_aSrv" hidden="1">#REF!</definedName>
    <definedName name="FDP_134_1_aUrv" hidden="1">#REF!</definedName>
    <definedName name="FDP_135_1_aUrv" hidden="1">#REF!</definedName>
    <definedName name="FDP_136_1_aUrv" hidden="1">#REF!</definedName>
    <definedName name="FDP_137_1_aSrv" hidden="1">#REF!</definedName>
    <definedName name="FDP_138_1_aSrv" hidden="1">#REF!</definedName>
    <definedName name="FDP_139_1_aSrv" hidden="1">#REF!</definedName>
    <definedName name="FDP_14_1_aUrv" hidden="1">#REF!</definedName>
    <definedName name="FDP_140_1_aSrv" hidden="1">#REF!</definedName>
    <definedName name="FDP_141_1_aUrv" hidden="1">#REF!</definedName>
    <definedName name="FDP_142_1_aUrv" hidden="1">#REF!</definedName>
    <definedName name="FDP_143_1_aUrv" hidden="1">#REF!</definedName>
    <definedName name="FDP_144_1_aUrv" hidden="1">#REF!</definedName>
    <definedName name="FDP_145_1_aUrv" hidden="1">#REF!</definedName>
    <definedName name="FDP_146_1_aUrv" hidden="1">#REF!</definedName>
    <definedName name="FDP_147_1_aUrv" hidden="1">#REF!</definedName>
    <definedName name="FDP_148_1_aUrv" hidden="1">#REF!</definedName>
    <definedName name="FDP_149_1_aUrv" hidden="1">#REF!</definedName>
    <definedName name="FDP_15_1_aUrv" hidden="1">#REF!</definedName>
    <definedName name="FDP_150_1_aUrv" hidden="1">#REF!</definedName>
    <definedName name="FDP_151_1_aUrv" hidden="1">#REF!</definedName>
    <definedName name="FDP_152_1_aUrv" hidden="1">#REF!</definedName>
    <definedName name="FDP_153_1_aUrv" hidden="1">#REF!</definedName>
    <definedName name="FDP_154_1_aUrv" hidden="1">#REF!</definedName>
    <definedName name="FDP_155_1_aUrv" hidden="1">#REF!</definedName>
    <definedName name="FDP_156_1_aUrv" hidden="1">#REF!</definedName>
    <definedName name="FDP_157_1_aUrv" hidden="1">#REF!</definedName>
    <definedName name="FDP_158_1_aUrv" hidden="1">#REF!</definedName>
    <definedName name="FDP_159_1_aSrv" hidden="1">#REF!</definedName>
    <definedName name="FDP_16_1_aUrv" hidden="1">#REF!</definedName>
    <definedName name="FDP_160_1_aUrv" hidden="1">#REF!</definedName>
    <definedName name="FDP_161_1_aSrv" hidden="1">#REF!</definedName>
    <definedName name="FDP_162_1_aUrv" hidden="1">#REF!</definedName>
    <definedName name="FDP_163_1_aUrv" hidden="1">#REF!</definedName>
    <definedName name="FDP_164_1_aUrv" hidden="1">#REF!</definedName>
    <definedName name="FDP_165_1_aUrv" hidden="1">#REF!</definedName>
    <definedName name="FDP_166_1_aUrv" hidden="1">#REF!</definedName>
    <definedName name="FDP_167_1_aUrv" hidden="1">#REF!</definedName>
    <definedName name="FDP_168_1_aSrv" hidden="1">#REF!</definedName>
    <definedName name="FDP_169_1_aSrv" hidden="1">#REF!</definedName>
    <definedName name="FDP_169_1_aUrv" hidden="1">#REF!</definedName>
    <definedName name="FDP_17_1_aUrv" hidden="1">#REF!</definedName>
    <definedName name="FDP_170_1_aSrv" hidden="1">#REF!</definedName>
    <definedName name="FDP_170_1_aUrv" hidden="1">#REF!</definedName>
    <definedName name="FDP_171_1_aSrv" hidden="1">#REF!</definedName>
    <definedName name="FDP_171_1_aUrv" hidden="1">#REF!</definedName>
    <definedName name="FDP_172_1_aUrv" hidden="1">#REF!</definedName>
    <definedName name="FDP_173_1_aUrv" hidden="1">#REF!</definedName>
    <definedName name="FDP_174_1_aSrv" hidden="1">#REF!</definedName>
    <definedName name="FDP_175_1_aUrv" hidden="1">#REF!</definedName>
    <definedName name="FDP_176_1_aUrv" hidden="1">#REF!</definedName>
    <definedName name="FDP_177_1_aSrv" hidden="1">#REF!</definedName>
    <definedName name="FDP_178_1_aSrv" hidden="1">#REF!</definedName>
    <definedName name="FDP_178_1_aUrv" hidden="1">#REF!</definedName>
    <definedName name="FDP_179_1_aSrv" hidden="1">#REF!</definedName>
    <definedName name="FDP_179_1_aUrv" hidden="1">#REF!</definedName>
    <definedName name="FDP_18_1_aUrv" hidden="1">#REF!</definedName>
    <definedName name="FDP_18_1_rUrv" hidden="1">#REF!</definedName>
    <definedName name="FDP_180_1_aSrv" hidden="1">#REF!</definedName>
    <definedName name="FDP_181_1_aUrv" hidden="1">#REF!</definedName>
    <definedName name="FDP_182_1_aSrv" hidden="1">#REF!</definedName>
    <definedName name="FDP_183_1_aSrv" hidden="1">#REF!</definedName>
    <definedName name="FDP_183_1_aUrv" hidden="1">#REF!</definedName>
    <definedName name="FDP_184_1_aUrv" hidden="1">#REF!</definedName>
    <definedName name="FDP_185_1_aSrv" hidden="1">#REF!</definedName>
    <definedName name="FDP_186_1_aUrv" hidden="1">#REF!</definedName>
    <definedName name="FDP_187_1_aSrv" hidden="1">#REF!</definedName>
    <definedName name="FDP_187_1_aUrv" hidden="1">#REF!</definedName>
    <definedName name="FDP_188_1_aUrv" hidden="1">#REF!</definedName>
    <definedName name="FDP_189_1_aUrv" hidden="1">#REF!</definedName>
    <definedName name="FDP_19_1_aUrv" hidden="1">#REF!</definedName>
    <definedName name="FDP_190_1_aUrv" hidden="1">#REF!</definedName>
    <definedName name="FDP_191_1_aUrv" hidden="1">#REF!</definedName>
    <definedName name="FDP_192_1_aSrv" hidden="1">#REF!</definedName>
    <definedName name="FDP_192_1_aUrv" hidden="1">#REF!</definedName>
    <definedName name="FDP_193_1_aUrv" hidden="1">#REF!</definedName>
    <definedName name="FDP_194_1_aUrv" hidden="1">#REF!</definedName>
    <definedName name="FDP_195_1_aUrv" hidden="1">#REF!</definedName>
    <definedName name="FDP_196_1_aSrv" hidden="1">#REF!</definedName>
    <definedName name="FDP_196_1_aUrv" hidden="1">#REF!</definedName>
    <definedName name="FDP_197_1_aSrv" hidden="1">#REF!</definedName>
    <definedName name="FDP_197_1_aUrv" hidden="1">#REF!</definedName>
    <definedName name="FDP_198_1_aSrv" hidden="1">#REF!</definedName>
    <definedName name="FDP_198_1_aUrv" hidden="1">#REF!</definedName>
    <definedName name="FDP_199_1_aUrv" hidden="1">#REF!</definedName>
    <definedName name="FDP_2_1_aUrv" hidden="1">#REF!</definedName>
    <definedName name="FDP_20_1_aUrv" hidden="1">#REF!</definedName>
    <definedName name="FDP_200_1_aUrv" hidden="1">#REF!</definedName>
    <definedName name="FDP_201_1_aUrv" hidden="1">#REF!</definedName>
    <definedName name="FDP_202_1_aUrv" hidden="1">#REF!</definedName>
    <definedName name="FDP_203_1_aSrv" hidden="1">#REF!</definedName>
    <definedName name="FDP_203_1_aUrv" hidden="1">#REF!</definedName>
    <definedName name="FDP_204_1_aUrv" hidden="1">#REF!</definedName>
    <definedName name="FDP_205_1_aUrv" hidden="1">#REF!</definedName>
    <definedName name="FDP_206_1_aUrv" hidden="1">#REF!</definedName>
    <definedName name="FDP_207_1_aUrv" hidden="1">#REF!</definedName>
    <definedName name="FDP_208_1_aSrv" hidden="1">#REF!</definedName>
    <definedName name="FDP_208_1_aUrv" hidden="1">#REF!</definedName>
    <definedName name="FDP_209_1_aUrv" hidden="1">#REF!</definedName>
    <definedName name="FDP_21_1_aUrv" hidden="1">#REF!</definedName>
    <definedName name="FDP_210_1_aUrv" hidden="1">#REF!</definedName>
    <definedName name="FDP_211_1_aUrv" hidden="1">#REF!</definedName>
    <definedName name="FDP_212_1_aUrv" hidden="1">#REF!</definedName>
    <definedName name="FDP_213_1_aSrv" hidden="1">#REF!</definedName>
    <definedName name="FDP_213_1_aUrv" hidden="1">#REF!</definedName>
    <definedName name="FDP_214_1_aUrv" hidden="1">#REF!</definedName>
    <definedName name="FDP_215_1_aUrv" hidden="1">#REF!</definedName>
    <definedName name="FDP_216_1_aSrv" hidden="1">#REF!</definedName>
    <definedName name="FDP_216_1_aUrv" hidden="1">#REF!</definedName>
    <definedName name="FDP_217_1_aUrv" hidden="1">#REF!</definedName>
    <definedName name="FDP_218_1_aSrv" hidden="1">#REF!</definedName>
    <definedName name="FDP_218_1_aUrv" hidden="1">#REF!</definedName>
    <definedName name="FDP_219_1_aSrv" hidden="1">#REF!</definedName>
    <definedName name="FDP_219_1_aUrv" hidden="1">#REF!</definedName>
    <definedName name="FDP_22_1_aUrv" hidden="1">#REF!</definedName>
    <definedName name="FDP_220_1_aSrv" hidden="1">#REF!</definedName>
    <definedName name="FDP_220_1_aUrv" hidden="1">#REF!</definedName>
    <definedName name="FDP_221_1_aSrv" hidden="1">#REF!</definedName>
    <definedName name="FDP_221_1_aUrv" hidden="1">#REF!</definedName>
    <definedName name="FDP_222_1_aSrv" hidden="1">#REF!</definedName>
    <definedName name="FDP_222_1_aUrv" hidden="1">#REF!</definedName>
    <definedName name="FDP_223_1_aSrv" hidden="1">#REF!</definedName>
    <definedName name="FDP_223_1_aUrv" hidden="1">#REF!</definedName>
    <definedName name="FDP_224_1_aSrv" hidden="1">#REF!</definedName>
    <definedName name="FDP_224_1_aUrv" hidden="1">#REF!</definedName>
    <definedName name="FDP_225_1_aSrv" hidden="1">#REF!</definedName>
    <definedName name="FDP_225_1_aUrv" hidden="1">#REF!</definedName>
    <definedName name="FDP_226_1_aSrv" hidden="1">#REF!</definedName>
    <definedName name="FDP_226_1_aUrv" hidden="1">#REF!</definedName>
    <definedName name="FDP_227_1_aSrv" hidden="1">#REF!</definedName>
    <definedName name="FDP_227_1_aUrv" hidden="1">#REF!</definedName>
    <definedName name="FDP_228_1_aSrv" hidden="1">#REF!</definedName>
    <definedName name="FDP_229_1_aSrv" hidden="1">#REF!</definedName>
    <definedName name="FDP_23_1_aUrv" hidden="1">#REF!</definedName>
    <definedName name="FDP_230_1_aSrv" hidden="1">#REF!</definedName>
    <definedName name="FDP_231_1_aSrv" hidden="1">#REF!</definedName>
    <definedName name="FDP_232_1_aSrv" hidden="1">#REF!</definedName>
    <definedName name="FDP_233_1_aSrv" hidden="1">#REF!</definedName>
    <definedName name="FDP_234_1_aSrv" hidden="1">#REF!</definedName>
    <definedName name="FDP_234_1_aUrv" hidden="1">#REF!</definedName>
    <definedName name="FDP_235_1_aSrv" hidden="1">#REF!</definedName>
    <definedName name="FDP_235_1_aUrv" hidden="1">#REF!</definedName>
    <definedName name="FDP_236_1_aSrv" hidden="1">#REF!</definedName>
    <definedName name="FDP_236_1_aUrv" hidden="1">#REF!</definedName>
    <definedName name="FDP_237_1_aSrv" hidden="1">#REF!</definedName>
    <definedName name="FDP_237_1_aUrv" hidden="1">#REF!</definedName>
    <definedName name="FDP_238_1_aSrv" hidden="1">#REF!</definedName>
    <definedName name="FDP_239_1_aSrv" hidden="1">#REF!</definedName>
    <definedName name="FDP_24_1_aSrv" hidden="1">#REF!</definedName>
    <definedName name="FDP_240_1_aSrv" hidden="1">#REF!</definedName>
    <definedName name="FDP_241_1_aSrv" hidden="1">#REF!</definedName>
    <definedName name="FDP_242_1_aSrv" hidden="1">#REF!</definedName>
    <definedName name="FDP_243_1_aSrv" hidden="1">#REF!</definedName>
    <definedName name="FDP_244_1_aSrv" hidden="1">#REF!</definedName>
    <definedName name="FDP_245_1_aSrv" hidden="1">#REF!</definedName>
    <definedName name="FDP_246_1_aSrv" hidden="1">#REF!</definedName>
    <definedName name="FDP_247_1_aSrv" hidden="1">#REF!</definedName>
    <definedName name="FDP_248_1_aSrv" hidden="1">#REF!</definedName>
    <definedName name="FDP_249_1_aSrv" hidden="1">#REF!</definedName>
    <definedName name="FDP_25_1_aUrv" hidden="1">#REF!</definedName>
    <definedName name="FDP_250_1_aSrv" hidden="1">#REF!</definedName>
    <definedName name="FDP_251_1_aSrv" hidden="1">#REF!</definedName>
    <definedName name="FDP_252_1_aSrv" hidden="1">#REF!</definedName>
    <definedName name="FDP_253_1_aSrv" hidden="1">#REF!</definedName>
    <definedName name="FDP_254_1_aSrv" hidden="1">#REF!</definedName>
    <definedName name="FDP_255_1_aSrv" hidden="1">#REF!</definedName>
    <definedName name="FDP_256_1_aSrv" hidden="1">#REF!</definedName>
    <definedName name="FDP_257_1_aSrv" hidden="1">#REF!</definedName>
    <definedName name="FDP_258_1_aSrv" hidden="1">#REF!</definedName>
    <definedName name="FDP_259_1_aSrv" hidden="1">#REF!</definedName>
    <definedName name="FDP_26_1_aUrv" hidden="1">#REF!</definedName>
    <definedName name="FDP_260_1_aSrv" hidden="1">#REF!</definedName>
    <definedName name="FDP_261_1_aSrv" hidden="1">#REF!</definedName>
    <definedName name="FDP_262_1_aSrv" hidden="1">#REF!</definedName>
    <definedName name="FDP_263_1_aSrv" hidden="1">#REF!</definedName>
    <definedName name="FDP_264_1_aSrv" hidden="1">#REF!</definedName>
    <definedName name="FDP_264_1_aUrv" hidden="1">#REF!</definedName>
    <definedName name="FDP_265_1_aSrv" hidden="1">#REF!</definedName>
    <definedName name="FDP_265_1_aUrv" hidden="1">#REF!</definedName>
    <definedName name="FDP_266_1_aSrv" hidden="1">#REF!</definedName>
    <definedName name="FDP_266_1_aUrv" hidden="1">#REF!</definedName>
    <definedName name="FDP_267_1_aSrv" hidden="1">#REF!</definedName>
    <definedName name="FDP_267_1_aUrv" hidden="1">#REF!</definedName>
    <definedName name="FDP_268_1_aSrv" hidden="1">#REF!</definedName>
    <definedName name="FDP_268_1_aUrv" hidden="1">#REF!</definedName>
    <definedName name="FDP_269_1_aSrv" hidden="1">#REF!</definedName>
    <definedName name="FDP_269_1_aUrv" hidden="1">#REF!</definedName>
    <definedName name="FDP_27_1_aUrv" hidden="1">#REF!</definedName>
    <definedName name="FDP_270_1_aSrv" hidden="1">#REF!</definedName>
    <definedName name="FDP_270_1_aUrv" hidden="1">#REF!</definedName>
    <definedName name="FDP_271_1_aSrv" hidden="1">#REF!</definedName>
    <definedName name="FDP_271_1_aUrv" hidden="1">#REF!</definedName>
    <definedName name="FDP_272_1_aSrv" hidden="1">#REF!</definedName>
    <definedName name="FDP_272_1_aUrv" hidden="1">#REF!</definedName>
    <definedName name="FDP_273_1_aSrv" hidden="1">#REF!</definedName>
    <definedName name="FDP_273_1_aUrv" hidden="1">#REF!</definedName>
    <definedName name="FDP_274_1_aSrv" hidden="1">#REF!</definedName>
    <definedName name="FDP_274_1_aUrv" hidden="1">#REF!</definedName>
    <definedName name="FDP_275_1_aSrv" hidden="1">#REF!</definedName>
    <definedName name="FDP_275_1_aUrv" hidden="1">#REF!</definedName>
    <definedName name="FDP_276_1_aSrv" hidden="1">#REF!</definedName>
    <definedName name="FDP_276_1_aUrv" hidden="1">#REF!</definedName>
    <definedName name="FDP_277_1_aSrv" hidden="1">#REF!</definedName>
    <definedName name="FDP_277_1_aUrv" hidden="1">#REF!</definedName>
    <definedName name="FDP_278_1_aSrv" hidden="1">#REF!</definedName>
    <definedName name="FDP_278_1_aUrv" hidden="1">#REF!</definedName>
    <definedName name="FDP_279_1_aSrv" hidden="1">#REF!</definedName>
    <definedName name="FDP_28_1_aUrv" hidden="1">#REF!</definedName>
    <definedName name="FDP_280_1_aSrv" hidden="1">#REF!</definedName>
    <definedName name="FDP_281_1_aSrv" hidden="1">#REF!</definedName>
    <definedName name="FDP_282_1_aSrv" hidden="1">#REF!</definedName>
    <definedName name="FDP_283_1_aSrv" hidden="1">#REF!</definedName>
    <definedName name="FDP_284_1_aSrv" hidden="1">#REF!</definedName>
    <definedName name="FDP_285_1_aSrv" hidden="1">#REF!</definedName>
    <definedName name="FDP_286_1_aSrv" hidden="1">#REF!</definedName>
    <definedName name="FDP_287_1_aSrv" hidden="1">#REF!</definedName>
    <definedName name="FDP_288_1_aSrv" hidden="1">#REF!</definedName>
    <definedName name="FDP_289_1_aSrv" hidden="1">#REF!</definedName>
    <definedName name="FDP_29_1_aUrv" hidden="1">#REF!</definedName>
    <definedName name="FDP_290_1_aSrv" hidden="1">#REF!</definedName>
    <definedName name="FDP_291_1_aSrv" hidden="1">#REF!</definedName>
    <definedName name="FDP_292_1_aSrv" hidden="1">#REF!</definedName>
    <definedName name="FDP_293_1_aSrv" hidden="1">#REF!</definedName>
    <definedName name="FDP_294_1_aSrv" hidden="1">#REF!</definedName>
    <definedName name="FDP_295_1_aSrv" hidden="1">#REF!</definedName>
    <definedName name="FDP_296_1_aSrv" hidden="1">#REF!</definedName>
    <definedName name="FDP_297_1_aSrv" hidden="1">#REF!</definedName>
    <definedName name="FDP_298_1_aSrv" hidden="1">#REF!</definedName>
    <definedName name="FDP_299_1_aSrv" hidden="1">#REF!</definedName>
    <definedName name="FDP_3_1_aUrv" hidden="1">#REF!</definedName>
    <definedName name="FDP_30_1_aSrv" hidden="1">#REF!</definedName>
    <definedName name="FDP_300_1_aSrv" hidden="1">#REF!</definedName>
    <definedName name="FDP_301_1_aSrv" hidden="1">#REF!</definedName>
    <definedName name="FDP_302_1_aSrv" hidden="1">#REF!</definedName>
    <definedName name="FDP_303_1_aSrv" hidden="1">#REF!</definedName>
    <definedName name="FDP_304_1_aSrv" hidden="1">#REF!</definedName>
    <definedName name="FDP_305_1_aSrv" hidden="1">#REF!</definedName>
    <definedName name="FDP_306_1_aSrv" hidden="1">#REF!</definedName>
    <definedName name="FDP_307_1_aSrv" hidden="1">#REF!</definedName>
    <definedName name="FDP_308_1_aSrv" hidden="1">#REF!</definedName>
    <definedName name="FDP_309_1_aSrv" hidden="1">#REF!</definedName>
    <definedName name="FDP_31_1_aSrv" hidden="1">#REF!</definedName>
    <definedName name="FDP_310_1_aSrv" hidden="1">#REF!</definedName>
    <definedName name="FDP_311_1_aSrv" hidden="1">#REF!</definedName>
    <definedName name="FDP_312_1_aSrv" hidden="1">#REF!</definedName>
    <definedName name="FDP_313_1_aSrv" hidden="1">#REF!</definedName>
    <definedName name="FDP_314_1_aSrv" hidden="1">#REF!</definedName>
    <definedName name="FDP_315_1_aSrv" hidden="1">#REF!</definedName>
    <definedName name="FDP_316_1_aSrv" hidden="1">#REF!</definedName>
    <definedName name="FDP_317_1_aSrv" hidden="1">#REF!</definedName>
    <definedName name="FDP_457_1_aSrv" hidden="1">#REF!</definedName>
    <definedName name="FDP_458_1_aSrv" hidden="1">#REF!</definedName>
    <definedName name="FDP_459_1_aSrv" hidden="1">#REF!</definedName>
    <definedName name="FDP_46_1_aUrv" hidden="1">#REF!</definedName>
    <definedName name="FDP_460_1_aSrv" hidden="1">#REF!</definedName>
    <definedName name="FDP_461_1_aSrv" hidden="1">#REF!</definedName>
    <definedName name="FDP_462_1_aSrv" hidden="1">#REF!</definedName>
    <definedName name="FDP_463_1_aSrv" hidden="1">#REF!</definedName>
    <definedName name="FDP_464_1_aSrv" hidden="1">#REF!</definedName>
    <definedName name="FDP_465_1_aSrv" hidden="1">#REF!</definedName>
    <definedName name="FDP_466_1_aSrv" hidden="1">#REF!</definedName>
    <definedName name="FDP_467_1_aSrv" hidden="1">#REF!</definedName>
    <definedName name="FDP_468_1_aSrv" hidden="1">#REF!</definedName>
    <definedName name="FDP_469_1_aSrv" hidden="1">#REF!</definedName>
    <definedName name="FDP_47_1_aUrv" hidden="1">#REF!</definedName>
    <definedName name="FDP_470_1_aSrv" hidden="1">#REF!</definedName>
    <definedName name="FDP_471_1_aSrv" hidden="1">#REF!</definedName>
    <definedName name="FDP_472_1_aSrv" hidden="1">#REF!</definedName>
    <definedName name="FDP_473_1_aSrv" hidden="1">#REF!</definedName>
    <definedName name="FDP_474_1_aSrv" hidden="1">#REF!</definedName>
    <definedName name="FDP_475_1_aSrv" hidden="1">#REF!</definedName>
    <definedName name="FDP_476_1_aSrv" hidden="1">#REF!</definedName>
    <definedName name="FDP_477_1_aSrv" hidden="1">#REF!</definedName>
    <definedName name="FDP_478_1_aSrv" hidden="1">#REF!</definedName>
    <definedName name="FDP_479_1_aSrv" hidden="1">#REF!</definedName>
    <definedName name="FDP_48_1_aUrv" hidden="1">#REF!</definedName>
    <definedName name="FDP_480_1_aSrv" hidden="1">#REF!</definedName>
    <definedName name="FDP_481_1_aSrv" hidden="1">#REF!</definedName>
    <definedName name="FDP_482_1_aSrv" hidden="1">#REF!</definedName>
    <definedName name="FDP_483_1_aSrv" hidden="1">#REF!</definedName>
    <definedName name="FDP_484_1_aSrv" hidden="1">#REF!</definedName>
    <definedName name="FDP_485_1_aSrv" hidden="1">#REF!</definedName>
    <definedName name="FDP_486_1_aSrv" hidden="1">#REF!</definedName>
    <definedName name="FDP_487_1_aSrv" hidden="1">#REF!</definedName>
    <definedName name="FDP_488_1_aSrv" hidden="1">#REF!</definedName>
    <definedName name="FDP_489_1_aSrv" hidden="1">#REF!</definedName>
    <definedName name="FDP_49_1_aUrv" hidden="1">#REF!</definedName>
    <definedName name="FDP_490_1_aSrv" hidden="1">#REF!</definedName>
    <definedName name="FDP_491_1_aSrv" hidden="1">#REF!</definedName>
    <definedName name="FDP_492_1_aSrv" hidden="1">#REF!</definedName>
    <definedName name="FDP_493_1_aSrv" hidden="1">#REF!</definedName>
    <definedName name="FDP_494_1_aSrv" hidden="1">#REF!</definedName>
    <definedName name="FDP_495_1_aSrv" hidden="1">#REF!</definedName>
    <definedName name="FDP_496_1_aSrv" hidden="1">#REF!</definedName>
    <definedName name="FDP_497_1_aSrv" hidden="1">#REF!</definedName>
    <definedName name="FDP_498_1_aSrv" hidden="1">#REF!</definedName>
    <definedName name="FDP_499_1_aSrv" hidden="1">#REF!</definedName>
    <definedName name="FDP_5_1_aUrv" hidden="1">#REF!</definedName>
    <definedName name="FDP_50_1_aSrv" hidden="1">#REF!</definedName>
    <definedName name="FDP_500_1_aSrv" hidden="1">#REF!</definedName>
    <definedName name="FDP_501_1_aSrv" hidden="1">#REF!</definedName>
    <definedName name="FDP_502_1_aSrv" hidden="1">#REF!</definedName>
    <definedName name="FDP_503_1_aSrv" hidden="1">#REF!</definedName>
    <definedName name="FDP_504_1_aSrv" hidden="1">#REF!</definedName>
    <definedName name="FDP_505_1_aSrv" hidden="1">#REF!</definedName>
    <definedName name="FDP_506_1_aSrv" hidden="1">#REF!</definedName>
    <definedName name="FDP_507_1_aSrv" hidden="1">#REF!</definedName>
    <definedName name="FDP_508_1_aSrv" hidden="1">#REF!</definedName>
    <definedName name="FDP_509_1_aSrv" hidden="1">#REF!</definedName>
    <definedName name="FDP_51_1_aSrv" hidden="1">#REF!</definedName>
    <definedName name="FDP_510_1_aSrv" hidden="1">#REF!</definedName>
    <definedName name="FDP_511_1_aSrv" hidden="1">#REF!</definedName>
    <definedName name="FDP_512_1_aSrv" hidden="1">#REF!</definedName>
    <definedName name="FDP_513_1_aSrv" hidden="1">#REF!</definedName>
    <definedName name="FDP_514_1_aSrv" hidden="1">#REF!</definedName>
    <definedName name="FDP_515_1_aSrv" hidden="1">#REF!</definedName>
    <definedName name="FDP_516_1_aSrv" hidden="1">#REF!</definedName>
    <definedName name="FDP_517_1_aSrv" hidden="1">#REF!</definedName>
    <definedName name="FDP_518_1_aSrv" hidden="1">#REF!</definedName>
    <definedName name="FDP_519_1_aSrv" hidden="1">#REF!</definedName>
    <definedName name="FDP_52_1_aUrv" hidden="1">#REF!</definedName>
    <definedName name="FDP_520_1_aSrv" hidden="1">#REF!</definedName>
    <definedName name="FDP_521_1_aSrv" hidden="1">#REF!</definedName>
    <definedName name="FDP_522_1_aSrv" hidden="1">#REF!</definedName>
    <definedName name="FDP_523_1_aSrv" hidden="1">#REF!</definedName>
    <definedName name="FDP_524_1_aSrv" hidden="1">#REF!</definedName>
    <definedName name="FDP_525_1_aSrv" hidden="1">#REF!</definedName>
    <definedName name="FDP_526_1_aSrv" hidden="1">#REF!</definedName>
    <definedName name="FDP_527_1_aSrv" hidden="1">#REF!</definedName>
    <definedName name="FDP_528_1_aSrv" hidden="1">#REF!</definedName>
    <definedName name="FDP_529_1_aSrv" hidden="1">#REF!</definedName>
    <definedName name="FDP_53_1_aUrv" hidden="1">#REF!</definedName>
    <definedName name="FDP_530_1_aSrv" hidden="1">#REF!</definedName>
    <definedName name="FDP_531_1_aSrv" hidden="1">#REF!</definedName>
    <definedName name="FDP_532_1_aSrv" hidden="1">#REF!</definedName>
    <definedName name="FDP_533_1_aSrv" hidden="1">#REF!</definedName>
    <definedName name="FDP_534_1_aSrv" hidden="1">#REF!</definedName>
    <definedName name="FDP_535_1_aSrv" hidden="1">#REF!</definedName>
    <definedName name="FDP_536_1_aSrv" hidden="1">#REF!</definedName>
    <definedName name="FDP_537_1_aSrv" hidden="1">#REF!</definedName>
    <definedName name="FDP_538_1_aSrv" hidden="1">#REF!</definedName>
    <definedName name="FDP_539_1_aSrv" hidden="1">#REF!</definedName>
    <definedName name="FDP_54_1_aUrv" hidden="1">#REF!</definedName>
    <definedName name="FDP_540_1_aSrv" hidden="1">#REF!</definedName>
    <definedName name="FDP_541_1_aSrv" hidden="1">#REF!</definedName>
    <definedName name="FDP_542_1_aSrv" hidden="1">#REF!</definedName>
    <definedName name="FDP_543_1_aSrv" hidden="1">#REF!</definedName>
    <definedName name="FDP_544_1_aSrv" hidden="1">#REF!</definedName>
    <definedName name="FDP_545_1_aSrv" hidden="1">#REF!</definedName>
    <definedName name="FDP_546_1_aSrv" hidden="1">#REF!</definedName>
    <definedName name="FDP_547_1_aSrv" hidden="1">#REF!</definedName>
    <definedName name="FDP_548_1_aSrv" hidden="1">#REF!</definedName>
    <definedName name="FDP_549_1_aUrv" hidden="1">#REF!</definedName>
    <definedName name="FDP_55_1_aUrv" hidden="1">#REF!</definedName>
    <definedName name="FDP_550_1_aUrv" hidden="1">#REF!</definedName>
    <definedName name="FDP_551_1_aUrv" hidden="1">#REF!</definedName>
    <definedName name="FDP_552_1_aUrv" hidden="1">#REF!</definedName>
    <definedName name="FDP_553_1_aUrv" hidden="1">#REF!</definedName>
    <definedName name="FDP_554_1_aUrv" hidden="1">#REF!</definedName>
    <definedName name="FDP_61_1_aUrv" hidden="1">#REF!</definedName>
    <definedName name="FDP_610_1_aSrv" hidden="1">#REF!</definedName>
    <definedName name="FDP_614_1_aSrv" hidden="1">#REF!</definedName>
    <definedName name="FDP_615_1_aSrv" hidden="1">#REF!</definedName>
    <definedName name="FDP_616_1_aSrv" hidden="1">#REF!</definedName>
    <definedName name="FDP_617_1_aSrv" hidden="1">#REF!</definedName>
    <definedName name="FDP_618_1_aSrv" hidden="1">#REF!</definedName>
    <definedName name="FDP_619_1_aSrv" hidden="1">#REF!</definedName>
    <definedName name="FDP_62_1_aUrv" hidden="1">#REF!</definedName>
    <definedName name="FDP_620_1_aSrv" hidden="1">#REF!</definedName>
    <definedName name="FDP_65_1_aSrv" hidden="1">#REF!</definedName>
    <definedName name="FDP_66_1_aUrv" hidden="1">#REF!</definedName>
    <definedName name="FDP_67_1_aSrv" hidden="1">#REF!</definedName>
    <definedName name="FDP_68_1_aUrv" hidden="1">#REF!</definedName>
    <definedName name="FDP_69_1_aSrv" hidden="1">#REF!</definedName>
    <definedName name="FDP_7_1_aUrv" hidden="1">#REF!</definedName>
    <definedName name="FDP_70_1_aSrv" hidden="1">#REF!</definedName>
    <definedName name="FDP_71_1_aUrv" hidden="1">#REF!</definedName>
    <definedName name="FDP_72_1_aUrv" hidden="1">#REF!</definedName>
    <definedName name="FDP_73_1_aSrv" hidden="1">#REF!</definedName>
    <definedName name="FDP_74_1_aSrv" hidden="1">#REF!</definedName>
    <definedName name="FDP_75_1_aUrv" hidden="1">#REF!</definedName>
    <definedName name="FDP_76_1_aSrv" hidden="1">#REF!</definedName>
    <definedName name="FDP_77_1_aSrv" hidden="1">#REF!</definedName>
    <definedName name="FDP_78_1_aUrv" hidden="1">#REF!</definedName>
    <definedName name="FDP_79_1_aUrv" hidden="1">#REF!</definedName>
    <definedName name="FDP_8_1_aUrv" hidden="1">#REF!</definedName>
    <definedName name="FDP_80_1_aUrv" hidden="1">#REF!</definedName>
    <definedName name="FDP_81_1_aUrv" hidden="1">#REF!</definedName>
    <definedName name="FDP_82_1_aUrv" hidden="1">#REF!</definedName>
    <definedName name="FDP_83_1_aUrv" hidden="1">#REF!</definedName>
    <definedName name="FDP_84_1_aUrv" hidden="1">#REF!</definedName>
    <definedName name="FDP_85_1_aUrv" hidden="1">#REF!</definedName>
    <definedName name="FDP_86_1_aUrv" hidden="1">#REF!</definedName>
    <definedName name="FDP_87_1_aUrv" hidden="1">#REF!</definedName>
    <definedName name="FDP_88_1_aUrv" hidden="1">#REF!</definedName>
    <definedName name="FDP_89_1_aUrv" hidden="1">#REF!</definedName>
    <definedName name="FDP_9_1_aUrv" hidden="1">#REF!</definedName>
    <definedName name="FDP_90_1_aUrv" hidden="1">#REF!</definedName>
    <definedName name="FDP_91_1_aUrv" hidden="1">#REF!</definedName>
    <definedName name="FDP_92_1_aUrv" hidden="1">#REF!</definedName>
    <definedName name="FDP_93_1_aUrv" hidden="1">#REF!</definedName>
    <definedName name="FDP_94_1_aUrv" hidden="1">#REF!</definedName>
    <definedName name="FDP_95_1_aUrv" hidden="1">#REF!</definedName>
    <definedName name="FDP_96_1_aUrv" hidden="1">#REF!</definedName>
    <definedName name="FDP_97_1_aUrv" hidden="1">#REF!</definedName>
    <definedName name="FDP_98_1_aUrv" hidden="1">#REF!</definedName>
    <definedName name="FDP_99_1_aUrv" hidden="1">#REF!</definedName>
    <definedName name="fds" localSheetId="9" hidden="1">{#N/A,#N/A,TRUE,"Ericsson Stadium PCD ";#N/A,#N/A,TRUE,"Ericsson Stadium IOR"}</definedName>
    <definedName name="fds" localSheetId="10" hidden="1">{#N/A,#N/A,TRUE,"Ericsson Stadium PCD ";#N/A,#N/A,TRUE,"Ericsson Stadium IOR"}</definedName>
    <definedName name="fds" localSheetId="11" hidden="1">{#N/A,#N/A,TRUE,"Ericsson Stadium PCD ";#N/A,#N/A,TRUE,"Ericsson Stadium IOR"}</definedName>
    <definedName name="fds" hidden="1">{#N/A,#N/A,TRUE,"Ericsson Stadium PCD ";#N/A,#N/A,TRUE,"Ericsson Stadium IOR"}</definedName>
    <definedName name="fdsd" localSheetId="9" hidden="1">{"Page1",#N/A,FALSE,"Summary";"Page2",#N/A,FALSE,"Summary";"Page3",#N/A,FALSE,"Summary";"Page4",#N/A,FALSE,"Summary"}</definedName>
    <definedName name="fdsd" localSheetId="10" hidden="1">{"Page1",#N/A,FALSE,"Summary";"Page2",#N/A,FALSE,"Summary";"Page3",#N/A,FALSE,"Summary";"Page4",#N/A,FALSE,"Summary"}</definedName>
    <definedName name="fdsd" localSheetId="11" hidden="1">{"Page1",#N/A,FALSE,"Summary";"Page2",#N/A,FALSE,"Summary";"Page3",#N/A,FALSE,"Summary";"Page4",#N/A,FALSE,"Summary"}</definedName>
    <definedName name="fdsd" hidden="1">{"Page1",#N/A,FALSE,"Summary";"Page2",#N/A,FALSE,"Summary";"Page3",#N/A,FALSE,"Summary";"Page4",#N/A,FALSE,"Summary"}</definedName>
    <definedName name="fdsf" localSheetId="9" hidden="1">{"general",#N/A,FALSE,"Assumptions"}</definedName>
    <definedName name="fdsf" localSheetId="10" hidden="1">{"general",#N/A,FALSE,"Assumptions"}</definedName>
    <definedName name="fdsf" localSheetId="11" hidden="1">{"general",#N/A,FALSE,"Assumptions"}</definedName>
    <definedName name="fdsf" hidden="1">{"general",#N/A,FALSE,"Assumptions"}</definedName>
    <definedName name="fdsf2" localSheetId="9" hidden="1">{"general",#N/A,FALSE,"Assumptions"}</definedName>
    <definedName name="fdsf2" localSheetId="10" hidden="1">{"general",#N/A,FALSE,"Assumptions"}</definedName>
    <definedName name="fdsf2" localSheetId="11" hidden="1">{"general",#N/A,FALSE,"Assumptions"}</definedName>
    <definedName name="fdsf2" hidden="1">{"general",#N/A,FALSE,"Assumptions"}</definedName>
    <definedName name="fdsgw" localSheetId="9" hidden="1">{#N/A,#N/A,FALSE,"SumD";#N/A,#N/A,FALSE,"ElecD";#N/A,#N/A,FALSE,"MechD";#N/A,#N/A,FALSE,"GeotD";#N/A,#N/A,FALSE,"PrcsD";#N/A,#N/A,FALSE,"TunnD";#N/A,#N/A,FALSE,"CivlD";#N/A,#N/A,FALSE,"NtwkD";#N/A,#N/A,FALSE,"EstgD";#N/A,#N/A,FALSE,"PEngD"}</definedName>
    <definedName name="fdsgw" localSheetId="10" hidden="1">{#N/A,#N/A,FALSE,"SumD";#N/A,#N/A,FALSE,"ElecD";#N/A,#N/A,FALSE,"MechD";#N/A,#N/A,FALSE,"GeotD";#N/A,#N/A,FALSE,"PrcsD";#N/A,#N/A,FALSE,"TunnD";#N/A,#N/A,FALSE,"CivlD";#N/A,#N/A,FALSE,"NtwkD";#N/A,#N/A,FALSE,"EstgD";#N/A,#N/A,FALSE,"PEngD"}</definedName>
    <definedName name="fdsgw" localSheetId="11" hidden="1">{#N/A,#N/A,FALSE,"SumD";#N/A,#N/A,FALSE,"ElecD";#N/A,#N/A,FALSE,"MechD";#N/A,#N/A,FALSE,"GeotD";#N/A,#N/A,FALSE,"PrcsD";#N/A,#N/A,FALSE,"TunnD";#N/A,#N/A,FALSE,"CivlD";#N/A,#N/A,FALSE,"NtwkD";#N/A,#N/A,FALSE,"EstgD";#N/A,#N/A,FALSE,"PEngD"}</definedName>
    <definedName name="fdsgw" hidden="1">{#N/A,#N/A,FALSE,"SumD";#N/A,#N/A,FALSE,"ElecD";#N/A,#N/A,FALSE,"MechD";#N/A,#N/A,FALSE,"GeotD";#N/A,#N/A,FALSE,"PrcsD";#N/A,#N/A,FALSE,"TunnD";#N/A,#N/A,FALSE,"CivlD";#N/A,#N/A,FALSE,"NtwkD";#N/A,#N/A,FALSE,"EstgD";#N/A,#N/A,FALSE,"PEngD"}</definedName>
    <definedName name="fdwfd" localSheetId="9" hidden="1">{"standalone1",#N/A,FALSE,"DCFBase";"standalone2",#N/A,FALSE,"DCFBase"}</definedName>
    <definedName name="fdwfd" localSheetId="10" hidden="1">{"standalone1",#N/A,FALSE,"DCFBase";"standalone2",#N/A,FALSE,"DCFBase"}</definedName>
    <definedName name="fdwfd" localSheetId="11" hidden="1">{"standalone1",#N/A,FALSE,"DCFBase";"standalone2",#N/A,FALSE,"DCFBase"}</definedName>
    <definedName name="fdwfd" hidden="1">{"standalone1",#N/A,FALSE,"DCFBase";"standalone2",#N/A,FALSE,"DCFBase"}</definedName>
    <definedName name="fe" localSheetId="9" hidden="1">{"up stand alones",#N/A,FALSE,"Acquiror"}</definedName>
    <definedName name="fe" localSheetId="10" hidden="1">{"up stand alones",#N/A,FALSE,"Acquiror"}</definedName>
    <definedName name="fe" localSheetId="11" hidden="1">{"up stand alones",#N/A,FALSE,"Acquiror"}</definedName>
    <definedName name="fe" hidden="1">{"up stand alones",#N/A,FALSE,"Acquiror"}</definedName>
    <definedName name="FebSun1" localSheetId="12">DATE(CalendarYear,2,1)-WEEKDAY(DATE(CalendarYear,2,1))+1</definedName>
    <definedName name="FebSun1" localSheetId="9">DATE(CalendarYear,2,1)-WEEKDAY(DATE(CalendarYear,2,1))+1</definedName>
    <definedName name="FebSun1" localSheetId="10">DATE(CalendarYear,2,1)-WEEKDAY(DATE(CalendarYear,2,1))+1</definedName>
    <definedName name="FebSun1" localSheetId="7">DATE(CalendarYear,2,1)-WEEKDAY(DATE(CalendarYear,2,1))+1</definedName>
    <definedName name="FebSun1" localSheetId="11">DATE(CalendarYear,2,1)-WEEKDAY(DATE(CalendarYear,2,1))+1</definedName>
    <definedName name="FebSun1">DATE(CalendarYear,2,1)-WEEKDAY(DATE(CalendarYear,2,1))+1</definedName>
    <definedName name="FECHA">#REF!</definedName>
    <definedName name="Fechaduras">#REF!</definedName>
    <definedName name="Fee_Remaining" localSheetId="3">#REF!</definedName>
    <definedName name="Fee_Remaining" localSheetId="0">#REF!</definedName>
    <definedName name="Fee_Remaining">#REF!</definedName>
    <definedName name="feea" localSheetId="3">#REF!</definedName>
    <definedName name="feea" localSheetId="0">#REF!</definedName>
    <definedName name="feea">#REF!</definedName>
    <definedName name="feeb" localSheetId="0">#REF!</definedName>
    <definedName name="feeb">#REF!</definedName>
    <definedName name="feec" localSheetId="0">#REF!</definedName>
    <definedName name="feec">#REF!</definedName>
    <definedName name="FEEDSCH">#REF!</definedName>
    <definedName name="Fees2" localSheetId="0">#REF!</definedName>
    <definedName name="Fees2">#REF!</definedName>
    <definedName name="fef" localSheetId="9" hidden="1">{"werbung",#N/A,FALSE,"GuV9900-0399";"betrieb",#N/A,FALSE,"GuV9900-0399";"personal",#N/A,FALSE,"GuV9900-0399";"tvg",#N/A,FALSE,"GuV9900-0399";"verwaltung",#N/A,FALSE,"GuV9900-0399"}</definedName>
    <definedName name="fef" localSheetId="10" hidden="1">{"werbung",#N/A,FALSE,"GuV9900-0399";"betrieb",#N/A,FALSE,"GuV9900-0399";"personal",#N/A,FALSE,"GuV9900-0399";"tvg",#N/A,FALSE,"GuV9900-0399";"verwaltung",#N/A,FALSE,"GuV9900-0399"}</definedName>
    <definedName name="fef" localSheetId="11" hidden="1">{"werbung",#N/A,FALSE,"GuV9900-0399";"betrieb",#N/A,FALSE,"GuV9900-0399";"personal",#N/A,FALSE,"GuV9900-0399";"tvg",#N/A,FALSE,"GuV9900-0399";"verwaltung",#N/A,FALSE,"GuV9900-0399"}</definedName>
    <definedName name="fef" hidden="1">{"werbung",#N/A,FALSE,"GuV9900-0399";"betrieb",#N/A,FALSE,"GuV9900-0399";"personal",#N/A,FALSE,"GuV9900-0399";"tvg",#N/A,FALSE,"GuV9900-0399";"verwaltung",#N/A,FALSE,"GuV9900-0399"}</definedName>
    <definedName name="fegegh"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egegh"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egegh"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egegh"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egegh"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egegh"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egegh"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egegh1"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egegh1"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egegh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egegh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egegh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egegh1"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egegh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emsif" localSheetId="9" hidden="1">{"werbung",#N/A,FALSE,"GuV9900-0399";"betrieb",#N/A,FALSE,"GuV9900-0399";"personal",#N/A,FALSE,"GuV9900-0399";"tvg",#N/A,FALSE,"GuV9900-0399";"verwaltung",#N/A,FALSE,"GuV9900-0399"}</definedName>
    <definedName name="femsif" localSheetId="10" hidden="1">{"werbung",#N/A,FALSE,"GuV9900-0399";"betrieb",#N/A,FALSE,"GuV9900-0399";"personal",#N/A,FALSE,"GuV9900-0399";"tvg",#N/A,FALSE,"GuV9900-0399";"verwaltung",#N/A,FALSE,"GuV9900-0399"}</definedName>
    <definedName name="femsif" localSheetId="11" hidden="1">{"werbung",#N/A,FALSE,"GuV9900-0399";"betrieb",#N/A,FALSE,"GuV9900-0399";"personal",#N/A,FALSE,"GuV9900-0399";"tvg",#N/A,FALSE,"GuV9900-0399";"verwaltung",#N/A,FALSE,"GuV9900-0399"}</definedName>
    <definedName name="femsif" hidden="1">{"werbung",#N/A,FALSE,"GuV9900-0399";"betrieb",#N/A,FALSE,"GuV9900-0399";"personal",#N/A,FALSE,"GuV9900-0399";"tvg",#N/A,FALSE,"GuV9900-0399";"verwaltung",#N/A,FALSE,"GuV9900-0399"}</definedName>
    <definedName name="Fencing" localSheetId="8">#REF!</definedName>
    <definedName name="Fencing" localSheetId="3">#REF!</definedName>
    <definedName name="Fencing" localSheetId="9">#REF!</definedName>
    <definedName name="Fencing" localSheetId="10">#REF!</definedName>
    <definedName name="Fencing" localSheetId="11">#REF!</definedName>
    <definedName name="Fencing" localSheetId="0">#REF!</definedName>
    <definedName name="Fencing">'[17]8'!$G$155</definedName>
    <definedName name="ferrr" localSheetId="9" hidden="1">{#N/A,#N/A,FALSE,"Calc";#N/A,#N/A,FALSE,"Sensitivity";#N/A,#N/A,FALSE,"LT Earn.Dil.";#N/A,#N/A,FALSE,"Dil. AVP"}</definedName>
    <definedName name="ferrr" localSheetId="10" hidden="1">{#N/A,#N/A,FALSE,"Calc";#N/A,#N/A,FALSE,"Sensitivity";#N/A,#N/A,FALSE,"LT Earn.Dil.";#N/A,#N/A,FALSE,"Dil. AVP"}</definedName>
    <definedName name="ferrr" localSheetId="11" hidden="1">{#N/A,#N/A,FALSE,"Calc";#N/A,#N/A,FALSE,"Sensitivity";#N/A,#N/A,FALSE,"LT Earn.Dil.";#N/A,#N/A,FALSE,"Dil. AVP"}</definedName>
    <definedName name="ferrr" hidden="1">{#N/A,#N/A,FALSE,"Calc";#N/A,#N/A,FALSE,"Sensitivity";#N/A,#N/A,FALSE,"LT Earn.Dil.";#N/A,#N/A,FALSE,"Dil. AVP"}</definedName>
    <definedName name="fesij" localSheetId="9" hidden="1">{"werbung",#N/A,FALSE,"GuV9900-0399";"betrieb",#N/A,FALSE,"GuV9900-0399";"personal",#N/A,FALSE,"GuV9900-0399";"tvg",#N/A,FALSE,"GuV9900-0399";"verwaltung",#N/A,FALSE,"GuV9900-0399"}</definedName>
    <definedName name="fesij" localSheetId="10" hidden="1">{"werbung",#N/A,FALSE,"GuV9900-0399";"betrieb",#N/A,FALSE,"GuV9900-0399";"personal",#N/A,FALSE,"GuV9900-0399";"tvg",#N/A,FALSE,"GuV9900-0399";"verwaltung",#N/A,FALSE,"GuV9900-0399"}</definedName>
    <definedName name="fesij" localSheetId="11" hidden="1">{"werbung",#N/A,FALSE,"GuV9900-0399";"betrieb",#N/A,FALSE,"GuV9900-0399";"personal",#N/A,FALSE,"GuV9900-0399";"tvg",#N/A,FALSE,"GuV9900-0399";"verwaltung",#N/A,FALSE,"GuV9900-0399"}</definedName>
    <definedName name="fesij" hidden="1">{"werbung",#N/A,FALSE,"GuV9900-0399";"betrieb",#N/A,FALSE,"GuV9900-0399";"personal",#N/A,FALSE,"GuV9900-0399";"tvg",#N/A,FALSE,"GuV9900-0399";"verwaltung",#N/A,FALSE,"GuV9900-0399"}</definedName>
    <definedName name="FF">#REF!</definedName>
    <definedName name="fferw" localSheetId="9"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erw" localSheetId="10"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erw" localSheetId="11"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erw"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f"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fff"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FFF" localSheetId="9">#REF!</definedName>
    <definedName name="FFF" localSheetId="10">#REF!</definedName>
    <definedName name="fff"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fff"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fff"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ffff" localSheetId="9" hidden="1">{"Outputs",#N/A,TRUE,"North America";"Outputs",#N/A,TRUE,"Europe";"Outputs",#N/A,TRUE,"Asia Pacific";"Outputs",#N/A,TRUE,"Latin America";"Outputs",#N/A,TRUE,"Wireless"}</definedName>
    <definedName name="ffff" localSheetId="10" hidden="1">{"Outputs",#N/A,TRUE,"North America";"Outputs",#N/A,TRUE,"Europe";"Outputs",#N/A,TRUE,"Asia Pacific";"Outputs",#N/A,TRUE,"Latin America";"Outputs",#N/A,TRUE,"Wireless"}</definedName>
    <definedName name="ffff" localSheetId="11" hidden="1">{"Outputs",#N/A,TRUE,"North America";"Outputs",#N/A,TRUE,"Europe";"Outputs",#N/A,TRUE,"Asia Pacific";"Outputs",#N/A,TRUE,"Latin America";"Outputs",#N/A,TRUE,"Wireless"}</definedName>
    <definedName name="ffff" hidden="1">{"Outputs",#N/A,TRUE,"North America";"Outputs",#N/A,TRUE,"Europe";"Outputs",#N/A,TRUE,"Asia Pacific";"Outputs",#N/A,TRUE,"Latin America";"Outputs",#N/A,TRUE,"Wireless"}</definedName>
    <definedName name="ffffff" localSheetId="9" hidden="1">{"budget992000 capex",#N/A,FALSE,"Celtel alternative 6"}</definedName>
    <definedName name="ffffff" localSheetId="10" hidden="1">{"budget992000 capex",#N/A,FALSE,"Celtel alternative 6"}</definedName>
    <definedName name="ffffff" localSheetId="11" hidden="1">{"budget992000 capex",#N/A,FALSE,"Celtel alternative 6"}</definedName>
    <definedName name="ffffff" hidden="1">{"budget992000 capex",#N/A,FALSE,"Celtel alternative 6"}</definedName>
    <definedName name="fffffffff" localSheetId="9" hidden="1">{#N/A,#N/A,FALSE,"SumD";#N/A,#N/A,FALSE,"ElecD";#N/A,#N/A,FALSE,"MechD";#N/A,#N/A,FALSE,"GeotD";#N/A,#N/A,FALSE,"PrcsD";#N/A,#N/A,FALSE,"TunnD";#N/A,#N/A,FALSE,"CivlD";#N/A,#N/A,FALSE,"NtwkD";#N/A,#N/A,FALSE,"EstgD";#N/A,#N/A,FALSE,"PEngD"}</definedName>
    <definedName name="fffffffff" localSheetId="10" hidden="1">{#N/A,#N/A,FALSE,"SumD";#N/A,#N/A,FALSE,"ElecD";#N/A,#N/A,FALSE,"MechD";#N/A,#N/A,FALSE,"GeotD";#N/A,#N/A,FALSE,"PrcsD";#N/A,#N/A,FALSE,"TunnD";#N/A,#N/A,FALSE,"CivlD";#N/A,#N/A,FALSE,"NtwkD";#N/A,#N/A,FALSE,"EstgD";#N/A,#N/A,FALSE,"PEngD"}</definedName>
    <definedName name="fffffffff" localSheetId="11" hidden="1">{#N/A,#N/A,FALSE,"SumD";#N/A,#N/A,FALSE,"ElecD";#N/A,#N/A,FALSE,"MechD";#N/A,#N/A,FALSE,"GeotD";#N/A,#N/A,FALSE,"PrcsD";#N/A,#N/A,FALSE,"TunnD";#N/A,#N/A,FALSE,"CivlD";#N/A,#N/A,FALSE,"NtwkD";#N/A,#N/A,FALSE,"EstgD";#N/A,#N/A,FALSE,"PEngD"}</definedName>
    <definedName name="fffffffff" hidden="1">{#N/A,#N/A,FALSE,"SumD";#N/A,#N/A,FALSE,"ElecD";#N/A,#N/A,FALSE,"MechD";#N/A,#N/A,FALSE,"GeotD";#N/A,#N/A,FALSE,"PrcsD";#N/A,#N/A,FALSE,"TunnD";#N/A,#N/A,FALSE,"CivlD";#N/A,#N/A,FALSE,"NtwkD";#N/A,#N/A,FALSE,"EstgD";#N/A,#N/A,FALSE,"PEngD"}</definedName>
    <definedName name="ffffffffffffff" localSheetId="9" hidden="1">{#N/A,#N/A,FALSE,"SumG";#N/A,#N/A,FALSE,"ElecG";#N/A,#N/A,FALSE,"MechG";#N/A,#N/A,FALSE,"GeotG";#N/A,#N/A,FALSE,"PrcsG";#N/A,#N/A,FALSE,"TunnG";#N/A,#N/A,FALSE,"CivlG";#N/A,#N/A,FALSE,"NtwkG";#N/A,#N/A,FALSE,"EstgG";#N/A,#N/A,FALSE,"PEngG"}</definedName>
    <definedName name="ffffffffffffff" localSheetId="10" hidden="1">{#N/A,#N/A,FALSE,"SumG";#N/A,#N/A,FALSE,"ElecG";#N/A,#N/A,FALSE,"MechG";#N/A,#N/A,FALSE,"GeotG";#N/A,#N/A,FALSE,"PrcsG";#N/A,#N/A,FALSE,"TunnG";#N/A,#N/A,FALSE,"CivlG";#N/A,#N/A,FALSE,"NtwkG";#N/A,#N/A,FALSE,"EstgG";#N/A,#N/A,FALSE,"PEngG"}</definedName>
    <definedName name="ffffffffffffff" localSheetId="11" hidden="1">{#N/A,#N/A,FALSE,"SumG";#N/A,#N/A,FALSE,"ElecG";#N/A,#N/A,FALSE,"MechG";#N/A,#N/A,FALSE,"GeotG";#N/A,#N/A,FALSE,"PrcsG";#N/A,#N/A,FALSE,"TunnG";#N/A,#N/A,FALSE,"CivlG";#N/A,#N/A,FALSE,"NtwkG";#N/A,#N/A,FALSE,"EstgG";#N/A,#N/A,FALSE,"PEngG"}</definedName>
    <definedName name="ffffffffffffff" hidden="1">{#N/A,#N/A,FALSE,"SumG";#N/A,#N/A,FALSE,"ElecG";#N/A,#N/A,FALSE,"MechG";#N/A,#N/A,FALSE,"GeotG";#N/A,#N/A,FALSE,"PrcsG";#N/A,#N/A,FALSE,"TunnG";#N/A,#N/A,FALSE,"CivlG";#N/A,#N/A,FALSE,"NtwkG";#N/A,#N/A,FALSE,"EstgG";#N/A,#N/A,FALSE,"PEngG"}</definedName>
    <definedName name="ffffffffffffffff" localSheetId="9" hidden="1">{#N/A,#N/A,FALSE,"SumD";#N/A,#N/A,FALSE,"ElecD";#N/A,#N/A,FALSE,"MechD";#N/A,#N/A,FALSE,"GeotD";#N/A,#N/A,FALSE,"PrcsD";#N/A,#N/A,FALSE,"TunnD";#N/A,#N/A,FALSE,"CivlD";#N/A,#N/A,FALSE,"NtwkD";#N/A,#N/A,FALSE,"EstgD";#N/A,#N/A,FALSE,"PEngD"}</definedName>
    <definedName name="ffffffffffffffff" localSheetId="10" hidden="1">{#N/A,#N/A,FALSE,"SumD";#N/A,#N/A,FALSE,"ElecD";#N/A,#N/A,FALSE,"MechD";#N/A,#N/A,FALSE,"GeotD";#N/A,#N/A,FALSE,"PrcsD";#N/A,#N/A,FALSE,"TunnD";#N/A,#N/A,FALSE,"CivlD";#N/A,#N/A,FALSE,"NtwkD";#N/A,#N/A,FALSE,"EstgD";#N/A,#N/A,FALSE,"PEngD"}</definedName>
    <definedName name="ffffffffffffffff" localSheetId="11" hidden="1">{#N/A,#N/A,FALSE,"SumD";#N/A,#N/A,FALSE,"ElecD";#N/A,#N/A,FALSE,"MechD";#N/A,#N/A,FALSE,"GeotD";#N/A,#N/A,FALSE,"PrcsD";#N/A,#N/A,FALSE,"TunnD";#N/A,#N/A,FALSE,"CivlD";#N/A,#N/A,FALSE,"NtwkD";#N/A,#N/A,FALSE,"EstgD";#N/A,#N/A,FALSE,"PEngD"}</definedName>
    <definedName name="ffffffffffffffff" hidden="1">{#N/A,#N/A,FALSE,"SumD";#N/A,#N/A,FALSE,"ElecD";#N/A,#N/A,FALSE,"MechD";#N/A,#N/A,FALSE,"GeotD";#N/A,#N/A,FALSE,"PrcsD";#N/A,#N/A,FALSE,"TunnD";#N/A,#N/A,FALSE,"CivlD";#N/A,#N/A,FALSE,"NtwkD";#N/A,#N/A,FALSE,"EstgD";#N/A,#N/A,FALSE,"PEngD"}</definedName>
    <definedName name="fffffffffffffffffffff" localSheetId="9" hidden="1">{#N/A,#N/A,FALSE,"SumD";#N/A,#N/A,FALSE,"ElecD";#N/A,#N/A,FALSE,"MechD";#N/A,#N/A,FALSE,"GeotD";#N/A,#N/A,FALSE,"PrcsD";#N/A,#N/A,FALSE,"TunnD";#N/A,#N/A,FALSE,"CivlD";#N/A,#N/A,FALSE,"NtwkD";#N/A,#N/A,FALSE,"EstgD";#N/A,#N/A,FALSE,"PEngD"}</definedName>
    <definedName name="fffffffffffffffffffff" localSheetId="10" hidden="1">{#N/A,#N/A,FALSE,"SumD";#N/A,#N/A,FALSE,"ElecD";#N/A,#N/A,FALSE,"MechD";#N/A,#N/A,FALSE,"GeotD";#N/A,#N/A,FALSE,"PrcsD";#N/A,#N/A,FALSE,"TunnD";#N/A,#N/A,FALSE,"CivlD";#N/A,#N/A,FALSE,"NtwkD";#N/A,#N/A,FALSE,"EstgD";#N/A,#N/A,FALSE,"PEngD"}</definedName>
    <definedName name="fffffffffffffffffffff" localSheetId="11" hidden="1">{#N/A,#N/A,FALSE,"SumD";#N/A,#N/A,FALSE,"ElecD";#N/A,#N/A,FALSE,"MechD";#N/A,#N/A,FALSE,"GeotD";#N/A,#N/A,FALSE,"PrcsD";#N/A,#N/A,FALSE,"TunnD";#N/A,#N/A,FALSE,"CivlD";#N/A,#N/A,FALSE,"NtwkD";#N/A,#N/A,FALSE,"EstgD";#N/A,#N/A,FALSE,"PEngD"}</definedName>
    <definedName name="fffffffffffffffffffff" hidden="1">{#N/A,#N/A,FALSE,"SumD";#N/A,#N/A,FALSE,"ElecD";#N/A,#N/A,FALSE,"MechD";#N/A,#N/A,FALSE,"GeotD";#N/A,#N/A,FALSE,"PrcsD";#N/A,#N/A,FALSE,"TunnD";#N/A,#N/A,FALSE,"CivlD";#N/A,#N/A,FALSE,"NtwkD";#N/A,#N/A,FALSE,"EstgD";#N/A,#N/A,FALSE,"PEngD"}</definedName>
    <definedName name="fffffffffffffffffffffff" localSheetId="9" hidden="1">{#N/A,#N/A,FALSE,"SumD";#N/A,#N/A,FALSE,"ElecD";#N/A,#N/A,FALSE,"MechD";#N/A,#N/A,FALSE,"GeotD";#N/A,#N/A,FALSE,"PrcsD";#N/A,#N/A,FALSE,"TunnD";#N/A,#N/A,FALSE,"CivlD";#N/A,#N/A,FALSE,"NtwkD";#N/A,#N/A,FALSE,"EstgD";#N/A,#N/A,FALSE,"PEngD"}</definedName>
    <definedName name="fffffffffffffffffffffff" localSheetId="10" hidden="1">{#N/A,#N/A,FALSE,"SumD";#N/A,#N/A,FALSE,"ElecD";#N/A,#N/A,FALSE,"MechD";#N/A,#N/A,FALSE,"GeotD";#N/A,#N/A,FALSE,"PrcsD";#N/A,#N/A,FALSE,"TunnD";#N/A,#N/A,FALSE,"CivlD";#N/A,#N/A,FALSE,"NtwkD";#N/A,#N/A,FALSE,"EstgD";#N/A,#N/A,FALSE,"PEngD"}</definedName>
    <definedName name="fffffffffffffffffffffff" localSheetId="11" hidden="1">{#N/A,#N/A,FALSE,"SumD";#N/A,#N/A,FALSE,"ElecD";#N/A,#N/A,FALSE,"MechD";#N/A,#N/A,FALSE,"GeotD";#N/A,#N/A,FALSE,"PrcsD";#N/A,#N/A,FALSE,"TunnD";#N/A,#N/A,FALSE,"CivlD";#N/A,#N/A,FALSE,"NtwkD";#N/A,#N/A,FALSE,"EstgD";#N/A,#N/A,FALSE,"PEngD"}</definedName>
    <definedName name="fffffffffffffffffffffff" hidden="1">{#N/A,#N/A,FALSE,"SumD";#N/A,#N/A,FALSE,"ElecD";#N/A,#N/A,FALSE,"MechD";#N/A,#N/A,FALSE,"GeotD";#N/A,#N/A,FALSE,"PrcsD";#N/A,#N/A,FALSE,"TunnD";#N/A,#N/A,FALSE,"CivlD";#N/A,#N/A,FALSE,"NtwkD";#N/A,#N/A,FALSE,"EstgD";#N/A,#N/A,FALSE,"PEngD"}</definedName>
    <definedName name="ffffffffffffffffffffffffffff" localSheetId="9" hidden="1">{#N/A,#N/A,FALSE,"SumD";#N/A,#N/A,FALSE,"ElecD";#N/A,#N/A,FALSE,"MechD";#N/A,#N/A,FALSE,"GeotD";#N/A,#N/A,FALSE,"PrcsD";#N/A,#N/A,FALSE,"TunnD";#N/A,#N/A,FALSE,"CivlD";#N/A,#N/A,FALSE,"NtwkD";#N/A,#N/A,FALSE,"EstgD";#N/A,#N/A,FALSE,"PEngD"}</definedName>
    <definedName name="ffffffffffffffffffffffffffff" localSheetId="10" hidden="1">{#N/A,#N/A,FALSE,"SumD";#N/A,#N/A,FALSE,"ElecD";#N/A,#N/A,FALSE,"MechD";#N/A,#N/A,FALSE,"GeotD";#N/A,#N/A,FALSE,"PrcsD";#N/A,#N/A,FALSE,"TunnD";#N/A,#N/A,FALSE,"CivlD";#N/A,#N/A,FALSE,"NtwkD";#N/A,#N/A,FALSE,"EstgD";#N/A,#N/A,FALSE,"PEngD"}</definedName>
    <definedName name="ffffffffffffffffffffffffffff" localSheetId="11" hidden="1">{#N/A,#N/A,FALSE,"SumD";#N/A,#N/A,FALSE,"ElecD";#N/A,#N/A,FALSE,"MechD";#N/A,#N/A,FALSE,"GeotD";#N/A,#N/A,FALSE,"PrcsD";#N/A,#N/A,FALSE,"TunnD";#N/A,#N/A,FALSE,"CivlD";#N/A,#N/A,FALSE,"NtwkD";#N/A,#N/A,FALSE,"EstgD";#N/A,#N/A,FALSE,"PEngD"}</definedName>
    <definedName name="ffffffffffffffffffffffffffff" hidden="1">{#N/A,#N/A,FALSE,"SumD";#N/A,#N/A,FALSE,"ElecD";#N/A,#N/A,FALSE,"MechD";#N/A,#N/A,FALSE,"GeotD";#N/A,#N/A,FALSE,"PrcsD";#N/A,#N/A,FALSE,"TunnD";#N/A,#N/A,FALSE,"CivlD";#N/A,#N/A,FALSE,"NtwkD";#N/A,#N/A,FALSE,"EstgD";#N/A,#N/A,FALSE,"PEngD"}</definedName>
    <definedName name="ffffffffffffffffffffffffffffffffffff" localSheetId="9" hidden="1">{#N/A,#N/A,FALSE,"SumG";#N/A,#N/A,FALSE,"ElecG";#N/A,#N/A,FALSE,"MechG";#N/A,#N/A,FALSE,"GeotG";#N/A,#N/A,FALSE,"PrcsG";#N/A,#N/A,FALSE,"TunnG";#N/A,#N/A,FALSE,"CivlG";#N/A,#N/A,FALSE,"NtwkG";#N/A,#N/A,FALSE,"EstgG";#N/A,#N/A,FALSE,"PEngG"}</definedName>
    <definedName name="ffffffffffffffffffffffffffffffffffff" localSheetId="10" hidden="1">{#N/A,#N/A,FALSE,"SumG";#N/A,#N/A,FALSE,"ElecG";#N/A,#N/A,FALSE,"MechG";#N/A,#N/A,FALSE,"GeotG";#N/A,#N/A,FALSE,"PrcsG";#N/A,#N/A,FALSE,"TunnG";#N/A,#N/A,FALSE,"CivlG";#N/A,#N/A,FALSE,"NtwkG";#N/A,#N/A,FALSE,"EstgG";#N/A,#N/A,FALSE,"PEngG"}</definedName>
    <definedName name="ffffffffffffffffffffffffffffffffffff" localSheetId="11" hidden="1">{#N/A,#N/A,FALSE,"SumG";#N/A,#N/A,FALSE,"ElecG";#N/A,#N/A,FALSE,"MechG";#N/A,#N/A,FALSE,"GeotG";#N/A,#N/A,FALSE,"PrcsG";#N/A,#N/A,FALSE,"TunnG";#N/A,#N/A,FALSE,"CivlG";#N/A,#N/A,FALSE,"NtwkG";#N/A,#N/A,FALSE,"EstgG";#N/A,#N/A,FALSE,"PEngG"}</definedName>
    <definedName name="ffffffffffffffffffffffffffffffffffff" hidden="1">{#N/A,#N/A,FALSE,"SumG";#N/A,#N/A,FALSE,"ElecG";#N/A,#N/A,FALSE,"MechG";#N/A,#N/A,FALSE,"GeotG";#N/A,#N/A,FALSE,"PrcsG";#N/A,#N/A,FALSE,"TunnG";#N/A,#N/A,FALSE,"CivlG";#N/A,#N/A,FALSE,"NtwkG";#N/A,#N/A,FALSE,"EstgG";#N/A,#N/A,FALSE,"PEngG"}</definedName>
    <definedName name="ffhy88"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fhy88"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fhy88"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fhy88"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fhy88"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fhy88"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fhy8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FIN">#REF!</definedName>
    <definedName name="fftt"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fftt"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fftt"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fftt"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fftt"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fftt"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fftt"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ffuu"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ffuu"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ffuu"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ffuu"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ffuu"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ffuu"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ffuu"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ffz" localSheetId="9" hidden="1">{#N/A,#N/A,FALSE,"SumD";#N/A,#N/A,FALSE,"ElecD";#N/A,#N/A,FALSE,"MechD";#N/A,#N/A,FALSE,"GeotD";#N/A,#N/A,FALSE,"PrcsD";#N/A,#N/A,FALSE,"TunnD";#N/A,#N/A,FALSE,"CivlD";#N/A,#N/A,FALSE,"NtwkD";#N/A,#N/A,FALSE,"EstgD";#N/A,#N/A,FALSE,"PEngD"}</definedName>
    <definedName name="ffz" localSheetId="10" hidden="1">{#N/A,#N/A,FALSE,"SumD";#N/A,#N/A,FALSE,"ElecD";#N/A,#N/A,FALSE,"MechD";#N/A,#N/A,FALSE,"GeotD";#N/A,#N/A,FALSE,"PrcsD";#N/A,#N/A,FALSE,"TunnD";#N/A,#N/A,FALSE,"CivlD";#N/A,#N/A,FALSE,"NtwkD";#N/A,#N/A,FALSE,"EstgD";#N/A,#N/A,FALSE,"PEngD"}</definedName>
    <definedName name="ffz" localSheetId="11" hidden="1">{#N/A,#N/A,FALSE,"SumD";#N/A,#N/A,FALSE,"ElecD";#N/A,#N/A,FALSE,"MechD";#N/A,#N/A,FALSE,"GeotD";#N/A,#N/A,FALSE,"PrcsD";#N/A,#N/A,FALSE,"TunnD";#N/A,#N/A,FALSE,"CivlD";#N/A,#N/A,FALSE,"NtwkD";#N/A,#N/A,FALSE,"EstgD";#N/A,#N/A,FALSE,"PEngD"}</definedName>
    <definedName name="ffz" hidden="1">{#N/A,#N/A,FALSE,"SumD";#N/A,#N/A,FALSE,"ElecD";#N/A,#N/A,FALSE,"MechD";#N/A,#N/A,FALSE,"GeotD";#N/A,#N/A,FALSE,"PrcsD";#N/A,#N/A,FALSE,"TunnD";#N/A,#N/A,FALSE,"CivlD";#N/A,#N/A,FALSE,"NtwkD";#N/A,#N/A,FALSE,"EstgD";#N/A,#N/A,FALSE,"PEngD"}</definedName>
    <definedName name="fg" localSheetId="8" hidden="1">{#N/A,#N/A,TRUE,"Cover";#N/A,#N/A,TRUE,"Conts";#N/A,#N/A,TRUE,"VOS";#N/A,#N/A,TRUE,"Warrington";#N/A,#N/A,TRUE,"Widnes"}</definedName>
    <definedName name="fg" localSheetId="3" hidden="1">{#N/A,#N/A,TRUE,"Cover";#N/A,#N/A,TRUE,"Conts";#N/A,#N/A,TRUE,"VOS";#N/A,#N/A,TRUE,"Warrington";#N/A,#N/A,TRUE,"Widnes"}</definedName>
    <definedName name="fg" localSheetId="9">#REF!</definedName>
    <definedName name="fg" localSheetId="10">#REF!</definedName>
    <definedName name="fg" localSheetId="11" hidden="1">{#N/A,#N/A,TRUE,"Cover";#N/A,#N/A,TRUE,"Conts";#N/A,#N/A,TRUE,"VOS";#N/A,#N/A,TRUE,"Warrington";#N/A,#N/A,TRUE,"Widnes"}</definedName>
    <definedName name="fg" localSheetId="0" hidden="1">{#N/A,#N/A,TRUE,"Cover";#N/A,#N/A,TRUE,"Conts";#N/A,#N/A,TRUE,"VOS";#N/A,#N/A,TRUE,"Warrington";#N/A,#N/A,TRUE,"Widnes"}</definedName>
    <definedName name="fg" hidden="1">{#N/A,#N/A,TRUE,"Cover";#N/A,#N/A,TRUE,"Conts";#N/A,#N/A,TRUE,"VOS";#N/A,#N/A,TRUE,"Warrington";#N/A,#N/A,TRUE,"Widnes"}</definedName>
    <definedName name="fgdfg" localSheetId="9" hidden="1">{#N/A,#N/A,FALSE,"SumD";#N/A,#N/A,FALSE,"ElecD";#N/A,#N/A,FALSE,"MechD";#N/A,#N/A,FALSE,"GeotD";#N/A,#N/A,FALSE,"PrcsD";#N/A,#N/A,FALSE,"TunnD";#N/A,#N/A,FALSE,"CivlD";#N/A,#N/A,FALSE,"NtwkD";#N/A,#N/A,FALSE,"EstgD";#N/A,#N/A,FALSE,"PEngD"}</definedName>
    <definedName name="fgdfg" localSheetId="10" hidden="1">{#N/A,#N/A,FALSE,"SumD";#N/A,#N/A,FALSE,"ElecD";#N/A,#N/A,FALSE,"MechD";#N/A,#N/A,FALSE,"GeotD";#N/A,#N/A,FALSE,"PrcsD";#N/A,#N/A,FALSE,"TunnD";#N/A,#N/A,FALSE,"CivlD";#N/A,#N/A,FALSE,"NtwkD";#N/A,#N/A,FALSE,"EstgD";#N/A,#N/A,FALSE,"PEngD"}</definedName>
    <definedName name="fgdfg" localSheetId="11"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dfgz" localSheetId="9" hidden="1">{#N/A,#N/A,FALSE,"SumD";#N/A,#N/A,FALSE,"ElecD";#N/A,#N/A,FALSE,"MechD";#N/A,#N/A,FALSE,"GeotD";#N/A,#N/A,FALSE,"PrcsD";#N/A,#N/A,FALSE,"TunnD";#N/A,#N/A,FALSE,"CivlD";#N/A,#N/A,FALSE,"NtwkD";#N/A,#N/A,FALSE,"EstgD";#N/A,#N/A,FALSE,"PEngD"}</definedName>
    <definedName name="fgdfgz" localSheetId="10" hidden="1">{#N/A,#N/A,FALSE,"SumD";#N/A,#N/A,FALSE,"ElecD";#N/A,#N/A,FALSE,"MechD";#N/A,#N/A,FALSE,"GeotD";#N/A,#N/A,FALSE,"PrcsD";#N/A,#N/A,FALSE,"TunnD";#N/A,#N/A,FALSE,"CivlD";#N/A,#N/A,FALSE,"NtwkD";#N/A,#N/A,FALSE,"EstgD";#N/A,#N/A,FALSE,"PEngD"}</definedName>
    <definedName name="fgdfgz" localSheetId="11" hidden="1">{#N/A,#N/A,FALSE,"SumD";#N/A,#N/A,FALSE,"ElecD";#N/A,#N/A,FALSE,"MechD";#N/A,#N/A,FALSE,"GeotD";#N/A,#N/A,FALSE,"PrcsD";#N/A,#N/A,FALSE,"TunnD";#N/A,#N/A,FALSE,"CivlD";#N/A,#N/A,FALSE,"NtwkD";#N/A,#N/A,FALSE,"EstgD";#N/A,#N/A,FALSE,"PEngD"}</definedName>
    <definedName name="fgdfgz" hidden="1">{#N/A,#N/A,FALSE,"SumD";#N/A,#N/A,FALSE,"ElecD";#N/A,#N/A,FALSE,"MechD";#N/A,#N/A,FALSE,"GeotD";#N/A,#N/A,FALSE,"PrcsD";#N/A,#N/A,FALSE,"TunnD";#N/A,#N/A,FALSE,"CivlD";#N/A,#N/A,FALSE,"NtwkD";#N/A,#N/A,FALSE,"EstgD";#N/A,#N/A,FALSE,"PEngD"}</definedName>
    <definedName name="fgdfs" localSheetId="9" hidden="1">{"FORMULAS",#N/A,FALSE,"ESTIMATE"}</definedName>
    <definedName name="fgdfs" localSheetId="10" hidden="1">{"FORMULAS",#N/A,FALSE,"ESTIMATE"}</definedName>
    <definedName name="fgdfs" localSheetId="11" hidden="1">{"FORMULAS",#N/A,FALSE,"ESTIMATE"}</definedName>
    <definedName name="fgdfs" hidden="1">{"FORMULAS",#N/A,FALSE,"ESTIMATE"}</definedName>
    <definedName name="fgdsd">#REF!</definedName>
    <definedName name="fgfa" localSheetId="9" hidden="1">{"whole",#N/A,FALSE,"Gen_Dist_Act_Bud";"whole",#N/A,FALSE,"Gen_Dist_T3months";"whole",#N/A,FALSE,"GD_PerP";"whole",#N/A,FALSE,"HR Dist'n"}</definedName>
    <definedName name="fgfa" localSheetId="10" hidden="1">{"whole",#N/A,FALSE,"Gen_Dist_Act_Bud";"whole",#N/A,FALSE,"Gen_Dist_T3months";"whole",#N/A,FALSE,"GD_PerP";"whole",#N/A,FALSE,"HR Dist'n"}</definedName>
    <definedName name="fgfa" localSheetId="11" hidden="1">{"whole",#N/A,FALSE,"Gen_Dist_Act_Bud";"whole",#N/A,FALSE,"Gen_Dist_T3months";"whole",#N/A,FALSE,"GD_PerP";"whole",#N/A,FALSE,"HR Dist'n"}</definedName>
    <definedName name="fgfa" hidden="1">{"whole",#N/A,FALSE,"Gen_Dist_Act_Bud";"whole",#N/A,FALSE,"Gen_Dist_T3months";"whole",#N/A,FALSE,"GD_PerP";"whole",#N/A,FALSE,"HR Dist'n"}</definedName>
    <definedName name="fgfdg" localSheetId="9" hidden="1">{#N/A,#N/A,FALSE,"SumG";#N/A,#N/A,FALSE,"ElecG";#N/A,#N/A,FALSE,"MechG";#N/A,#N/A,FALSE,"GeotG";#N/A,#N/A,FALSE,"PrcsG";#N/A,#N/A,FALSE,"TunnG";#N/A,#N/A,FALSE,"CivlG";#N/A,#N/A,FALSE,"NtwkG";#N/A,#N/A,FALSE,"EstgG";#N/A,#N/A,FALSE,"PEngG"}</definedName>
    <definedName name="fgfdg" localSheetId="10" hidden="1">{#N/A,#N/A,FALSE,"SumG";#N/A,#N/A,FALSE,"ElecG";#N/A,#N/A,FALSE,"MechG";#N/A,#N/A,FALSE,"GeotG";#N/A,#N/A,FALSE,"PrcsG";#N/A,#N/A,FALSE,"TunnG";#N/A,#N/A,FALSE,"CivlG";#N/A,#N/A,FALSE,"NtwkG";#N/A,#N/A,FALSE,"EstgG";#N/A,#N/A,FALSE,"PEngG"}</definedName>
    <definedName name="fgfdg" localSheetId="11"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fdgz" localSheetId="9" hidden="1">{#N/A,#N/A,FALSE,"SumG";#N/A,#N/A,FALSE,"ElecG";#N/A,#N/A,FALSE,"MechG";#N/A,#N/A,FALSE,"GeotG";#N/A,#N/A,FALSE,"PrcsG";#N/A,#N/A,FALSE,"TunnG";#N/A,#N/A,FALSE,"CivlG";#N/A,#N/A,FALSE,"NtwkG";#N/A,#N/A,FALSE,"EstgG";#N/A,#N/A,FALSE,"PEngG"}</definedName>
    <definedName name="fgfdgz" localSheetId="10" hidden="1">{#N/A,#N/A,FALSE,"SumG";#N/A,#N/A,FALSE,"ElecG";#N/A,#N/A,FALSE,"MechG";#N/A,#N/A,FALSE,"GeotG";#N/A,#N/A,FALSE,"PrcsG";#N/A,#N/A,FALSE,"TunnG";#N/A,#N/A,FALSE,"CivlG";#N/A,#N/A,FALSE,"NtwkG";#N/A,#N/A,FALSE,"EstgG";#N/A,#N/A,FALSE,"PEngG"}</definedName>
    <definedName name="fgfdgz" localSheetId="11" hidden="1">{#N/A,#N/A,FALSE,"SumG";#N/A,#N/A,FALSE,"ElecG";#N/A,#N/A,FALSE,"MechG";#N/A,#N/A,FALSE,"GeotG";#N/A,#N/A,FALSE,"PrcsG";#N/A,#N/A,FALSE,"TunnG";#N/A,#N/A,FALSE,"CivlG";#N/A,#N/A,FALSE,"NtwkG";#N/A,#N/A,FALSE,"EstgG";#N/A,#N/A,FALSE,"PEngG"}</definedName>
    <definedName name="fgfdgz" hidden="1">{#N/A,#N/A,FALSE,"SumG";#N/A,#N/A,FALSE,"ElecG";#N/A,#N/A,FALSE,"MechG";#N/A,#N/A,FALSE,"GeotG";#N/A,#N/A,FALSE,"PrcsG";#N/A,#N/A,FALSE,"TunnG";#N/A,#N/A,FALSE,"CivlG";#N/A,#N/A,FALSE,"NtwkG";#N/A,#N/A,FALSE,"EstgG";#N/A,#N/A,FALSE,"PEngG"}</definedName>
    <definedName name="fgfgf" localSheetId="9" hidden="1">{"subs",#N/A,FALSE,"database ";"proportional",#N/A,FALSE,"database "}</definedName>
    <definedName name="fgfgf" localSheetId="10" hidden="1">{"subs",#N/A,FALSE,"database ";"proportional",#N/A,FALSE,"database "}</definedName>
    <definedName name="fgfgf" localSheetId="11" hidden="1">{"subs",#N/A,FALSE,"database ";"proportional",#N/A,FALSE,"database "}</definedName>
    <definedName name="fgfgf" hidden="1">{"subs",#N/A,FALSE,"database ";"proportional",#N/A,FALSE,"database "}</definedName>
    <definedName name="fggfgf">#REF!</definedName>
    <definedName name="fgh" localSheetId="9" hidden="1">{#N/A,#N/A,FALSE,"CBE";#N/A,#N/A,FALSE,"SWK"}</definedName>
    <definedName name="fgh" localSheetId="10" hidden="1">{#N/A,#N/A,FALSE,"CBE";#N/A,#N/A,FALSE,"SWK"}</definedName>
    <definedName name="fgh" localSheetId="11" hidden="1">{#N/A,#N/A,FALSE,"CBE";#N/A,#N/A,FALSE,"SWK"}</definedName>
    <definedName name="fgh" hidden="1">{#N/A,#N/A,FALSE,"CBE";#N/A,#N/A,FALSE,"SWK"}</definedName>
    <definedName name="fghdhgdfhfd" localSheetId="9" hidden="1">{"equity comps",#N/A,FALSE,"CS Comps";"equity comps",#N/A,FALSE,"PS Comps";"equity comps",#N/A,FALSE,"GIC_Comps";"equity comps",#N/A,FALSE,"GIC2_Comps"}</definedName>
    <definedName name="fghdhgdfhfd" localSheetId="10" hidden="1">{"equity comps",#N/A,FALSE,"CS Comps";"equity comps",#N/A,FALSE,"PS Comps";"equity comps",#N/A,FALSE,"GIC_Comps";"equity comps",#N/A,FALSE,"GIC2_Comps"}</definedName>
    <definedName name="fghdhgdfhfd" localSheetId="11" hidden="1">{"equity comps",#N/A,FALSE,"CS Comps";"equity comps",#N/A,FALSE,"PS Comps";"equity comps",#N/A,FALSE,"GIC_Comps";"equity comps",#N/A,FALSE,"GIC2_Comps"}</definedName>
    <definedName name="fghdhgdfhfd" hidden="1">{"equity comps",#N/A,FALSE,"CS Comps";"equity comps",#N/A,FALSE,"PS Comps";"equity comps",#N/A,FALSE,"GIC_Comps";"equity comps",#N/A,FALSE,"GIC2_Comps"}</definedName>
    <definedName name="fghfg" localSheetId="9" hidden="1">{#N/A,#N/A,FALSE,"SumD";#N/A,#N/A,FALSE,"ElecD";#N/A,#N/A,FALSE,"MechD";#N/A,#N/A,FALSE,"GeotD";#N/A,#N/A,FALSE,"PrcsD";#N/A,#N/A,FALSE,"TunnD";#N/A,#N/A,FALSE,"CivlD";#N/A,#N/A,FALSE,"NtwkD";#N/A,#N/A,FALSE,"EstgD";#N/A,#N/A,FALSE,"PEngD"}</definedName>
    <definedName name="fghfg" localSheetId="10" hidden="1">{#N/A,#N/A,FALSE,"SumD";#N/A,#N/A,FALSE,"ElecD";#N/A,#N/A,FALSE,"MechD";#N/A,#N/A,FALSE,"GeotD";#N/A,#N/A,FALSE,"PrcsD";#N/A,#N/A,FALSE,"TunnD";#N/A,#N/A,FALSE,"CivlD";#N/A,#N/A,FALSE,"NtwkD";#N/A,#N/A,FALSE,"EstgD";#N/A,#N/A,FALSE,"PEngD"}</definedName>
    <definedName name="fghfg" localSheetId="11"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fgh" localSheetId="9" hidden="1">{"away stand alones",#N/A,FALSE,"Target"}</definedName>
    <definedName name="fghfgh" localSheetId="10" hidden="1">{"away stand alones",#N/A,FALSE,"Target"}</definedName>
    <definedName name="fghfgh" localSheetId="11" hidden="1">{"away stand alones",#N/A,FALSE,"Target"}</definedName>
    <definedName name="fghfgh" hidden="1">{"away stand alones",#N/A,FALSE,"Target"}</definedName>
    <definedName name="fghfghfgh" localSheetId="9" hidden="1">{"assumption cash",#N/A,TRUE,"Merger";"has gets cash",#N/A,TRUE,"Merger";"accretion dilution",#N/A,TRUE,"Merger";"comparison credit stats",#N/A,TRUE,"Merger";"pf credit stats",#N/A,TRUE,"Merger";"pf sheets",#N/A,TRUE,"Merger"}</definedName>
    <definedName name="fghfghfgh" localSheetId="10" hidden="1">{"assumption cash",#N/A,TRUE,"Merger";"has gets cash",#N/A,TRUE,"Merger";"accretion dilution",#N/A,TRUE,"Merger";"comparison credit stats",#N/A,TRUE,"Merger";"pf credit stats",#N/A,TRUE,"Merger";"pf sheets",#N/A,TRUE,"Merger"}</definedName>
    <definedName name="fghfghfgh" localSheetId="11" hidden="1">{"assumption cash",#N/A,TRUE,"Merger";"has gets cash",#N/A,TRUE,"Merger";"accretion dilution",#N/A,TRUE,"Merger";"comparison credit stats",#N/A,TRUE,"Merger";"pf credit stats",#N/A,TRUE,"Merger";"pf sheets",#N/A,TRUE,"Merger"}</definedName>
    <definedName name="fghfghfgh" hidden="1">{"assumption cash",#N/A,TRUE,"Merger";"has gets cash",#N/A,TRUE,"Merger";"accretion dilution",#N/A,TRUE,"Merger";"comparison credit stats",#N/A,TRUE,"Merger";"pf credit stats",#N/A,TRUE,"Merger";"pf sheets",#N/A,TRUE,"Merger"}</definedName>
    <definedName name="fghfgz" localSheetId="9" hidden="1">{#N/A,#N/A,FALSE,"SumD";#N/A,#N/A,FALSE,"ElecD";#N/A,#N/A,FALSE,"MechD";#N/A,#N/A,FALSE,"GeotD";#N/A,#N/A,FALSE,"PrcsD";#N/A,#N/A,FALSE,"TunnD";#N/A,#N/A,FALSE,"CivlD";#N/A,#N/A,FALSE,"NtwkD";#N/A,#N/A,FALSE,"EstgD";#N/A,#N/A,FALSE,"PEngD"}</definedName>
    <definedName name="fghfgz" localSheetId="10" hidden="1">{#N/A,#N/A,FALSE,"SumD";#N/A,#N/A,FALSE,"ElecD";#N/A,#N/A,FALSE,"MechD";#N/A,#N/A,FALSE,"GeotD";#N/A,#N/A,FALSE,"PrcsD";#N/A,#N/A,FALSE,"TunnD";#N/A,#N/A,FALSE,"CivlD";#N/A,#N/A,FALSE,"NtwkD";#N/A,#N/A,FALSE,"EstgD";#N/A,#N/A,FALSE,"PEngD"}</definedName>
    <definedName name="fghfgz" localSheetId="11" hidden="1">{#N/A,#N/A,FALSE,"SumD";#N/A,#N/A,FALSE,"ElecD";#N/A,#N/A,FALSE,"MechD";#N/A,#N/A,FALSE,"GeotD";#N/A,#N/A,FALSE,"PrcsD";#N/A,#N/A,FALSE,"TunnD";#N/A,#N/A,FALSE,"CivlD";#N/A,#N/A,FALSE,"NtwkD";#N/A,#N/A,FALSE,"EstgD";#N/A,#N/A,FALSE,"PEngD"}</definedName>
    <definedName name="fghfgz" hidden="1">{#N/A,#N/A,FALSE,"SumD";#N/A,#N/A,FALSE,"ElecD";#N/A,#N/A,FALSE,"MechD";#N/A,#N/A,FALSE,"GeotD";#N/A,#N/A,FALSE,"PrcsD";#N/A,#N/A,FALSE,"TunnD";#N/A,#N/A,FALSE,"CivlD";#N/A,#N/A,FALSE,"NtwkD";#N/A,#N/A,FALSE,"EstgD";#N/A,#N/A,FALSE,"PEngD"}</definedName>
    <definedName name="FGHH" localSheetId="9" hidden="1">{#N/A,#N/A,FALSE,"SumD";#N/A,#N/A,FALSE,"ElecD";#N/A,#N/A,FALSE,"MechD";#N/A,#N/A,FALSE,"GeotD";#N/A,#N/A,FALSE,"PrcsD";#N/A,#N/A,FALSE,"TunnD";#N/A,#N/A,FALSE,"CivlD";#N/A,#N/A,FALSE,"NtwkD";#N/A,#N/A,FALSE,"EstgD";#N/A,#N/A,FALSE,"PEngD"}</definedName>
    <definedName name="FGHH" localSheetId="10" hidden="1">{#N/A,#N/A,FALSE,"SumD";#N/A,#N/A,FALSE,"ElecD";#N/A,#N/A,FALSE,"MechD";#N/A,#N/A,FALSE,"GeotD";#N/A,#N/A,FALSE,"PrcsD";#N/A,#N/A,FALSE,"TunnD";#N/A,#N/A,FALSE,"CivlD";#N/A,#N/A,FALSE,"NtwkD";#N/A,#N/A,FALSE,"EstgD";#N/A,#N/A,FALSE,"PEngD"}</definedName>
    <definedName name="FGHH" localSheetId="11"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hhz" localSheetId="9" hidden="1">{#N/A,#N/A,FALSE,"SumD";#N/A,#N/A,FALSE,"ElecD";#N/A,#N/A,FALSE,"MechD";#N/A,#N/A,FALSE,"GeotD";#N/A,#N/A,FALSE,"PrcsD";#N/A,#N/A,FALSE,"TunnD";#N/A,#N/A,FALSE,"CivlD";#N/A,#N/A,FALSE,"NtwkD";#N/A,#N/A,FALSE,"EstgD";#N/A,#N/A,FALSE,"PEngD"}</definedName>
    <definedName name="fghhz" localSheetId="10" hidden="1">{#N/A,#N/A,FALSE,"SumD";#N/A,#N/A,FALSE,"ElecD";#N/A,#N/A,FALSE,"MechD";#N/A,#N/A,FALSE,"GeotD";#N/A,#N/A,FALSE,"PrcsD";#N/A,#N/A,FALSE,"TunnD";#N/A,#N/A,FALSE,"CivlD";#N/A,#N/A,FALSE,"NtwkD";#N/A,#N/A,FALSE,"EstgD";#N/A,#N/A,FALSE,"PEngD"}</definedName>
    <definedName name="fghhz" localSheetId="11" hidden="1">{#N/A,#N/A,FALSE,"SumD";#N/A,#N/A,FALSE,"ElecD";#N/A,#N/A,FALSE,"MechD";#N/A,#N/A,FALSE,"GeotD";#N/A,#N/A,FALSE,"PrcsD";#N/A,#N/A,FALSE,"TunnD";#N/A,#N/A,FALSE,"CivlD";#N/A,#N/A,FALSE,"NtwkD";#N/A,#N/A,FALSE,"EstgD";#N/A,#N/A,FALSE,"PEngD"}</definedName>
    <definedName name="fghhz" hidden="1">{#N/A,#N/A,FALSE,"SumD";#N/A,#N/A,FALSE,"ElecD";#N/A,#N/A,FALSE,"MechD";#N/A,#N/A,FALSE,"GeotD";#N/A,#N/A,FALSE,"PrcsD";#N/A,#N/A,FALSE,"TunnD";#N/A,#N/A,FALSE,"CivlD";#N/A,#N/A,FALSE,"NtwkD";#N/A,#N/A,FALSE,"EstgD";#N/A,#N/A,FALSE,"PEngD"}</definedName>
    <definedName name="fghkkyiyikl">#REF!</definedName>
    <definedName name="fgjhfgjhgj" localSheetId="9" hidden="1">{"comp1",#N/A,FALSE,"COMPS";"footnotes",#N/A,FALSE,"COMPS"}</definedName>
    <definedName name="fgjhfgjhgj" localSheetId="10" hidden="1">{"comp1",#N/A,FALSE,"COMPS";"footnotes",#N/A,FALSE,"COMPS"}</definedName>
    <definedName name="fgjhfgjhgj" localSheetId="11" hidden="1">{"comp1",#N/A,FALSE,"COMPS";"footnotes",#N/A,FALSE,"COMPS"}</definedName>
    <definedName name="fgjhfgjhgj" hidden="1">{"comp1",#N/A,FALSE,"COMPS";"footnotes",#N/A,FALSE,"COMPS"}</definedName>
    <definedName name="fgsg" localSheetId="9" hidden="1">{"consolidated",#N/A,FALSE,"Sheet1";"cms",#N/A,FALSE,"Sheet1";"fse",#N/A,FALSE,"Sheet1"}</definedName>
    <definedName name="fgsg" localSheetId="10" hidden="1">{"consolidated",#N/A,FALSE,"Sheet1";"cms",#N/A,FALSE,"Sheet1";"fse",#N/A,FALSE,"Sheet1"}</definedName>
    <definedName name="fgsg" localSheetId="11" hidden="1">{"consolidated",#N/A,FALSE,"Sheet1";"cms",#N/A,FALSE,"Sheet1";"fse",#N/A,FALSE,"Sheet1"}</definedName>
    <definedName name="fgsg" hidden="1">{"consolidated",#N/A,FALSE,"Sheet1";"cms",#N/A,FALSE,"Sheet1";"fse",#N/A,FALSE,"Sheet1"}</definedName>
    <definedName name="fgz" localSheetId="9" hidden="1">{#N/A,#N/A,FALSE,"SumG";#N/A,#N/A,FALSE,"ElecG";#N/A,#N/A,FALSE,"MechG";#N/A,#N/A,FALSE,"GeotG";#N/A,#N/A,FALSE,"PrcsG";#N/A,#N/A,FALSE,"TunnG";#N/A,#N/A,FALSE,"CivlG";#N/A,#N/A,FALSE,"NtwkG";#N/A,#N/A,FALSE,"EstgG";#N/A,#N/A,FALSE,"PEngG"}</definedName>
    <definedName name="fgz" localSheetId="10" hidden="1">{#N/A,#N/A,FALSE,"SumG";#N/A,#N/A,FALSE,"ElecG";#N/A,#N/A,FALSE,"MechG";#N/A,#N/A,FALSE,"GeotG";#N/A,#N/A,FALSE,"PrcsG";#N/A,#N/A,FALSE,"TunnG";#N/A,#N/A,FALSE,"CivlG";#N/A,#N/A,FALSE,"NtwkG";#N/A,#N/A,FALSE,"EstgG";#N/A,#N/A,FALSE,"PEngG"}</definedName>
    <definedName name="fgz" localSheetId="11" hidden="1">{#N/A,#N/A,FALSE,"SumG";#N/A,#N/A,FALSE,"ElecG";#N/A,#N/A,FALSE,"MechG";#N/A,#N/A,FALSE,"GeotG";#N/A,#N/A,FALSE,"PrcsG";#N/A,#N/A,FALSE,"TunnG";#N/A,#N/A,FALSE,"CivlG";#N/A,#N/A,FALSE,"NtwkG";#N/A,#N/A,FALSE,"EstgG";#N/A,#N/A,FALSE,"PEngG"}</definedName>
    <definedName name="fgz" hidden="1">{#N/A,#N/A,FALSE,"SumG";#N/A,#N/A,FALSE,"ElecG";#N/A,#N/A,FALSE,"MechG";#N/A,#N/A,FALSE,"GeotG";#N/A,#N/A,FALSE,"PrcsG";#N/A,#N/A,FALSE,"TunnG";#N/A,#N/A,FALSE,"CivlG";#N/A,#N/A,FALSE,"NtwkG";#N/A,#N/A,FALSE,"EstgG";#N/A,#N/A,FALSE,"PEngG"}</definedName>
    <definedName name="fh"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fh"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fh"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fh"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fhffh" localSheetId="9"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fhffh" localSheetId="10"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fhffh" localSheetId="11"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fhffh"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fhfghfghfgh" localSheetId="9" hidden="1">{"equity comps",#N/A,FALSE,"CS Comps";"equity comps",#N/A,FALSE,"PS Comps";"equity comps",#N/A,FALSE,"GIC_Comps";"equity comps",#N/A,FALSE,"GIC2_Comps";"debt comps",#N/A,FALSE,"CS Comps";"debt comps",#N/A,FALSE,"PS Comps";"debt comps",#N/A,FALSE,"GIC_Comps";"debt comps",#N/A,FALSE,"GIC2_Comps"}</definedName>
    <definedName name="fhfghfghfgh" localSheetId="10" hidden="1">{"equity comps",#N/A,FALSE,"CS Comps";"equity comps",#N/A,FALSE,"PS Comps";"equity comps",#N/A,FALSE,"GIC_Comps";"equity comps",#N/A,FALSE,"GIC2_Comps";"debt comps",#N/A,FALSE,"CS Comps";"debt comps",#N/A,FALSE,"PS Comps";"debt comps",#N/A,FALSE,"GIC_Comps";"debt comps",#N/A,FALSE,"GIC2_Comps"}</definedName>
    <definedName name="fhfghfghfgh" localSheetId="11" hidden="1">{"equity comps",#N/A,FALSE,"CS Comps";"equity comps",#N/A,FALSE,"PS Comps";"equity comps",#N/A,FALSE,"GIC_Comps";"equity comps",#N/A,FALSE,"GIC2_Comps";"debt comps",#N/A,FALSE,"CS Comps";"debt comps",#N/A,FALSE,"PS Comps";"debt comps",#N/A,FALSE,"GIC_Comps";"debt comps",#N/A,FALSE,"GIC2_Comps"}</definedName>
    <definedName name="fhfghfghfgh" hidden="1">{"equity comps",#N/A,FALSE,"CS Comps";"equity comps",#N/A,FALSE,"PS Comps";"equity comps",#N/A,FALSE,"GIC_Comps";"equity comps",#N/A,FALSE,"GIC2_Comps";"debt comps",#N/A,FALSE,"CS Comps";"debt comps",#N/A,FALSE,"PS Comps";"debt comps",#N/A,FALSE,"GIC_Comps";"debt comps",#N/A,FALSE,"GIC2_Comps"}</definedName>
    <definedName name="fhfhfgh" localSheetId="9" hidden="1">{"hiden",#N/A,FALSE,"14";"hidden",#N/A,FALSE,"16";"hidden",#N/A,FALSE,"18";"hidden",#N/A,FALSE,"20"}</definedName>
    <definedName name="fhfhfgh" localSheetId="10" hidden="1">{"hiden",#N/A,FALSE,"14";"hidden",#N/A,FALSE,"16";"hidden",#N/A,FALSE,"18";"hidden",#N/A,FALSE,"20"}</definedName>
    <definedName name="fhfhfgh" localSheetId="11" hidden="1">{"hiden",#N/A,FALSE,"14";"hidden",#N/A,FALSE,"16";"hidden",#N/A,FALSE,"18";"hidden",#N/A,FALSE,"20"}</definedName>
    <definedName name="fhfhfgh" hidden="1">{"hiden",#N/A,FALSE,"14";"hidden",#N/A,FALSE,"16";"hidden",#N/A,FALSE,"18";"hidden",#N/A,FALSE,"20"}</definedName>
    <definedName name="Ficheiro">#REF!</definedName>
    <definedName name="fiejf" localSheetId="9" hidden="1">{"werbung",#N/A,FALSE,"GuV9900-0399";"betrieb",#N/A,FALSE,"GuV9900-0399";"personal",#N/A,FALSE,"GuV9900-0399";"tvg",#N/A,FALSE,"GuV9900-0399";"verwaltung",#N/A,FALSE,"GuV9900-0399"}</definedName>
    <definedName name="fiejf" localSheetId="10" hidden="1">{"werbung",#N/A,FALSE,"GuV9900-0399";"betrieb",#N/A,FALSE,"GuV9900-0399";"personal",#N/A,FALSE,"GuV9900-0399";"tvg",#N/A,FALSE,"GuV9900-0399";"verwaltung",#N/A,FALSE,"GuV9900-0399"}</definedName>
    <definedName name="fiejf" localSheetId="11" hidden="1">{"werbung",#N/A,FALSE,"GuV9900-0399";"betrieb",#N/A,FALSE,"GuV9900-0399";"personal",#N/A,FALSE,"GuV9900-0399";"tvg",#N/A,FALSE,"GuV9900-0399";"verwaltung",#N/A,FALSE,"GuV9900-0399"}</definedName>
    <definedName name="fiejf" hidden="1">{"werbung",#N/A,FALSE,"GuV9900-0399";"betrieb",#N/A,FALSE,"GuV9900-0399";"personal",#N/A,FALSE,"GuV9900-0399";"tvg",#N/A,FALSE,"GuV9900-0399";"verwaltung",#N/A,FALSE,"GuV9900-0399"}</definedName>
    <definedName name="FIELD_RATES">#REF!</definedName>
    <definedName name="FIELD_SUM">#REF!</definedName>
    <definedName name="FIELD_SUPERINTENDENCE___LABOR__8.8705">#REF!</definedName>
    <definedName name="FILE_INDEX">#REF!</definedName>
    <definedName name="FILENAME">#REF!</definedName>
    <definedName name="FilterHeader">#REF!</definedName>
    <definedName name="FILTERS">#REF!</definedName>
    <definedName name="filtration">#REF!</definedName>
    <definedName name="Filtration_Systems">#REF!</definedName>
    <definedName name="FINAL_CLEANING___LABOR__8.8455">#REF!</definedName>
    <definedName name="finance" localSheetId="3">#REF!</definedName>
    <definedName name="finance" localSheetId="0">#REF!</definedName>
    <definedName name="finance">#REF!</definedName>
    <definedName name="Financiamento">#REF!</definedName>
    <definedName name="FIND_BLANK" localSheetId="3">#REF!</definedName>
    <definedName name="FIND_BLANK" localSheetId="0">#REF!</definedName>
    <definedName name="FIND_BLANK">#REF!</definedName>
    <definedName name="FINDING" localSheetId="0">#REF!</definedName>
    <definedName name="FINDING">#REF!</definedName>
    <definedName name="finegrade_sog">#REF!</definedName>
    <definedName name="finegrade_trench">#REF!</definedName>
    <definedName name="finish_col">#REF!</definedName>
    <definedName name="finish_colprbk">#REF!</definedName>
    <definedName name="finish_curb">#REF!</definedName>
    <definedName name="finish_elevpitwall">#REF!</definedName>
    <definedName name="finish_flatslab">#REF!</definedName>
    <definedName name="finish_onesidewall">#REF!</definedName>
    <definedName name="finish_pad">#REF!</definedName>
    <definedName name="finish_panstair">#REF!</definedName>
    <definedName name="finish_plinth">#REF!</definedName>
    <definedName name="finish_ret1">#REF!</definedName>
    <definedName name="finish_slabsoffit">#REF!</definedName>
    <definedName name="finish_somd">#REF!</definedName>
    <definedName name="finish_stair">#REF!</definedName>
    <definedName name="finish_topofwall">#REF!</definedName>
    <definedName name="finish_trenchslab">#REF!</definedName>
    <definedName name="finish_trenchsomd">#REF!</definedName>
    <definedName name="finish_trenchwall">#REF!</definedName>
    <definedName name="FINISHED_WORK_CLEANING___LABOR__8.8445">#REF!</definedName>
    <definedName name="FINISHED_WORK_CLEANING___MAT_L">#REF!</definedName>
    <definedName name="Finishes">#REF!</definedName>
    <definedName name="finishtow_ret1">#REF!</definedName>
    <definedName name="fins1" localSheetId="9" hidden="1">{#N/A,#N/A,FALSE,"Calc";#N/A,#N/A,FALSE,"Sensitivity";#N/A,#N/A,FALSE,"LT Earn.Dil.";#N/A,#N/A,FALSE,"Dil. AVP"}</definedName>
    <definedName name="fins1" localSheetId="10" hidden="1">{#N/A,#N/A,FALSE,"Calc";#N/A,#N/A,FALSE,"Sensitivity";#N/A,#N/A,FALSE,"LT Earn.Dil.";#N/A,#N/A,FALSE,"Dil. AVP"}</definedName>
    <definedName name="fins1" localSheetId="11" hidden="1">{#N/A,#N/A,FALSE,"Calc";#N/A,#N/A,FALSE,"Sensitivity";#N/A,#N/A,FALSE,"LT Earn.Dil.";#N/A,#N/A,FALSE,"Dil. AVP"}</definedName>
    <definedName name="fins1" hidden="1">{#N/A,#N/A,FALSE,"Calc";#N/A,#N/A,FALSE,"Sensitivity";#N/A,#N/A,FALSE,"LT Earn.Dil.";#N/A,#N/A,FALSE,"Dil. AVP"}</definedName>
    <definedName name="fintube">#REF!</definedName>
    <definedName name="FIRE_WATCH___LABOR__8.8550">#REF!</definedName>
    <definedName name="Firesealing">#REF!</definedName>
    <definedName name="FIRST_MENU">#REF!</definedName>
    <definedName name="FIRST1" localSheetId="0">#REF!</definedName>
    <definedName name="FIRST1">#REF!</definedName>
    <definedName name="FIRST2" localSheetId="0">#REF!</definedName>
    <definedName name="FIRST2">#REF!</definedName>
    <definedName name="FIRST3" localSheetId="0">#REF!</definedName>
    <definedName name="FIRST3">#REF!</definedName>
    <definedName name="FIRST4" localSheetId="0">#REF!</definedName>
    <definedName name="FIRST4">#REF!</definedName>
    <definedName name="FIRST5" localSheetId="0">#REF!</definedName>
    <definedName name="FIRST5">#REF!</definedName>
    <definedName name="FIRST6" localSheetId="0">#REF!</definedName>
    <definedName name="FIRST6">#REF!</definedName>
    <definedName name="FirstRow" localSheetId="12">IF(ISNA(MATCH(ROW(),RowAfterpgbrk,1)),1,MATCH(ROW(),RowAfterpgbrk,1)+1)&lt;&gt;IF(ISNA(MATCH(ROW()-1,RowAfterpgbrk,1)),1,MATCH(ROW()-1,RowAfterpgbrk,1)+1)</definedName>
    <definedName name="FirstRow" localSheetId="9">IF(ISNA(MATCH(ROW(),RowAfterpgbrk,1)),1,MATCH(ROW(),RowAfterpgbrk,1)+1)&lt;&gt;IF(ISNA(MATCH(ROW()-1,RowAfterpgbrk,1)),1,MATCH(ROW()-1,RowAfterpgbrk,1)+1)</definedName>
    <definedName name="FirstRow" localSheetId="10">IF(ISNA(MATCH(ROW(),RowAfterpgbrk,1)),1,MATCH(ROW(),RowAfterpgbrk,1)+1)&lt;&gt;IF(ISNA(MATCH(ROW()-1,RowAfterpgbrk,1)),1,MATCH(ROW()-1,RowAfterpgbrk,1)+1)</definedName>
    <definedName name="FirstRow" localSheetId="7">IF(ISNA(MATCH(ROW(),RowAfterpgbrk,1)),1,MATCH(ROW(),RowAfterpgbrk,1)+1)&lt;&gt;IF(ISNA(MATCH(ROW()-1,RowAfterpgbrk,1)),1,MATCH(ROW()-1,RowAfterpgbrk,1)+1)</definedName>
    <definedName name="FirstRow" localSheetId="11">IF(ISNA(MATCH(ROW(),RowAfterpgbrk,1)),1,MATCH(ROW(),RowAfterpgbrk,1)+1)&lt;&gt;IF(ISNA(MATCH(ROW()-1,RowAfterpgbrk,1)),1,MATCH(ROW()-1,RowAfterpgbrk,1)+1)</definedName>
    <definedName name="FirstRow">IF(ISNA(MATCH(ROW(),RowAfterpgbrk,1)),1,MATCH(ROW(),RowAfterpgbrk,1)+1)&lt;&gt;IF(ISNA(MATCH(ROW()-1,RowAfterpgbrk,1)),1,MATCH(ROW()-1,RowAfterpgbrk,1)+1)</definedName>
    <definedName name="FIS_Entries" localSheetId="0">#REF!</definedName>
    <definedName name="FIS_Entries">#REF!</definedName>
    <definedName name="Fiscal_Years">#REF!</definedName>
    <definedName name="FITFUR">#REF!</definedName>
    <definedName name="FitterTrips">#REF!</definedName>
    <definedName name="FITTINGS__AND__FURNISHINGS">#REF!</definedName>
    <definedName name="Fixed" localSheetId="8">#REF!</definedName>
    <definedName name="Fixed" localSheetId="3">#REF!</definedName>
    <definedName name="Fixed" localSheetId="9">#REF!</definedName>
    <definedName name="Fixed" localSheetId="10">#REF!</definedName>
    <definedName name="Fixed" localSheetId="11">#REF!</definedName>
    <definedName name="Fixed" localSheetId="0">#REF!</definedName>
    <definedName name="Fixed">'[23]Data List'!$C$16:$C$17</definedName>
    <definedName name="fixunits">#REF!</definedName>
    <definedName name="FLAGMAN___LABOR__8.8545">#REF!</definedName>
    <definedName name="Flansche">#REF!</definedName>
    <definedName name="FLANSCHG">#REF!</definedName>
    <definedName name="flashings">#REF!</definedName>
    <definedName name="Flat_Slab">#REF!</definedName>
    <definedName name="flatslab_conc">#REF!</definedName>
    <definedName name="flatslab_expjt">#REF!</definedName>
    <definedName name="FLDBILL">#REF!</definedName>
    <definedName name="fldfjlsd" hidden="1">#REF!</definedName>
    <definedName name="FLDSERV">#REF!</definedName>
    <definedName name="flex">#REF!</definedName>
    <definedName name="FLOOR" localSheetId="3">#REF!</definedName>
    <definedName name="FLOOR" localSheetId="0">#REF!</definedName>
    <definedName name="FLOOR">#REF!</definedName>
    <definedName name="Floor.Name">#REF!</definedName>
    <definedName name="FLOOR__FINISHES">#REF!</definedName>
    <definedName name="Floor_carpet">'[16]Unit Price'!$B$64</definedName>
    <definedName name="Floor_Concret_coat">'[16]Unit Price'!$B$59</definedName>
    <definedName name="Floor_Microconcrete">'[16]Unit Price'!$B$63</definedName>
    <definedName name="Floor_Screed">'[16]Unit Price'!$B$60</definedName>
    <definedName name="Floor_Tile">'[16]Unit Price'!$B$61</definedName>
    <definedName name="Floor_Vynil">'[16]Unit Price'!$B$62</definedName>
    <definedName name="FloorFins" localSheetId="8">#REF!</definedName>
    <definedName name="FloorFins" localSheetId="3">#REF!</definedName>
    <definedName name="FloorFins" localSheetId="9">#REF!</definedName>
    <definedName name="FloorFins" localSheetId="10">#REF!</definedName>
    <definedName name="FloorFins" localSheetId="11">#REF!</definedName>
    <definedName name="FloorFins" localSheetId="0">#REF!</definedName>
    <definedName name="FloorFins">'[17]3'!$G$116</definedName>
    <definedName name="Floorplate">#REF!</definedName>
    <definedName name="Floors">#REF!</definedName>
    <definedName name="FloorType">#REF!</definedName>
    <definedName name="fluid_Coolers">#REF!</definedName>
    <definedName name="FM">#REF!</definedName>
    <definedName name="FM_SALES">#REF!</definedName>
    <definedName name="fnjdf" localSheetId="3">#REF!</definedName>
    <definedName name="fnjdf" localSheetId="0">#REF!</definedName>
    <definedName name="fnjdf">#REF!</definedName>
    <definedName name="fnw">#REF!</definedName>
    <definedName name="foll" hidden="1">#REF!</definedName>
    <definedName name="FOM">#REF!</definedName>
    <definedName name="footprint">#REF!</definedName>
    <definedName name="Ford.Verkf" localSheetId="9" hidden="1">{"Kontenverteilung",#N/A,FALSE,"H A Ü"}</definedName>
    <definedName name="Ford.Verkf" localSheetId="10" hidden="1">{"Kontenverteilung",#N/A,FALSE,"H A Ü"}</definedName>
    <definedName name="Ford.Verkf" localSheetId="11" hidden="1">{"Kontenverteilung",#N/A,FALSE,"H A Ü"}</definedName>
    <definedName name="Ford.Verkf" hidden="1">{"Kontenverteilung",#N/A,FALSE,"H A Ü"}</definedName>
    <definedName name="ForderungenVerk" localSheetId="9" hidden="1">{"Alles",#N/A,FALSE,"H A Ü"}</definedName>
    <definedName name="ForderungenVerk" localSheetId="10" hidden="1">{"Alles",#N/A,FALSE,"H A Ü"}</definedName>
    <definedName name="ForderungenVerk" localSheetId="11" hidden="1">{"Alles",#N/A,FALSE,"H A Ü"}</definedName>
    <definedName name="ForderungenVerk" hidden="1">{"Alles",#N/A,FALSE,"H A Ü"}</definedName>
    <definedName name="Forecast">#REF!</definedName>
    <definedName name="FOREVAR">#REF!</definedName>
    <definedName name="FORM">#N/A</definedName>
    <definedName name="form_beampocket">#REF!</definedName>
    <definedName name="form_col">#REF!</definedName>
    <definedName name="form_colftg">#REF!</definedName>
    <definedName name="form_colprbk">#REF!</definedName>
    <definedName name="form_contftg">#REF!</definedName>
    <definedName name="form_crvdrufbuck">#REF!</definedName>
    <definedName name="form_crvdwall">#REF!</definedName>
    <definedName name="form_curb">#REF!</definedName>
    <definedName name="form_elevpitwall">#REF!</definedName>
    <definedName name="form_flatslab">#REF!</definedName>
    <definedName name="Form_of_Compensation">#REF!</definedName>
    <definedName name="form_onesidewall">#REF!</definedName>
    <definedName name="form_pad">#REF!</definedName>
    <definedName name="form_plinth">#REF!</definedName>
    <definedName name="form_ret1">#REF!</definedName>
    <definedName name="form_rufbuck">#REF!</definedName>
    <definedName name="form_slabsoffit">#REF!</definedName>
    <definedName name="form_sog">#REF!</definedName>
    <definedName name="form_sogstep">#REF!</definedName>
    <definedName name="form_stair">#REF!</definedName>
    <definedName name="form_stdwall">#REF!</definedName>
    <definedName name="form_trench">#REF!</definedName>
    <definedName name="form_trenchblkout">#REF!</definedName>
    <definedName name="form_trenchsomd">#REF!</definedName>
    <definedName name="FormA1">'[16]Unit Price'!$B$5</definedName>
    <definedName name="Format">#REF!</definedName>
    <definedName name="FormatCAPEXDC">#REF!</definedName>
    <definedName name="FormatCAPEXDCR">#REF!</definedName>
    <definedName name="FormatCAPEXNWBW">#REF!</definedName>
    <definedName name="FormatExecSumbyOrg">#REF!</definedName>
    <definedName name="FormatExecSumOnSub">#REF!</definedName>
    <definedName name="FormatHCOnSub">#REF!</definedName>
    <definedName name="FormatHCOrgTrend">#REF!</definedName>
    <definedName name="FormatK">#REF!</definedName>
    <definedName name="FormatMBROnSub">#REF!</definedName>
    <definedName name="Fornecedor">#REF!</definedName>
    <definedName name="Foundations" localSheetId="8">#REF!</definedName>
    <definedName name="Foundations" localSheetId="3">#REF!</definedName>
    <definedName name="Foundations" localSheetId="9">#REF!</definedName>
    <definedName name="Foundations" localSheetId="10">#REF!</definedName>
    <definedName name="Foundations" localSheetId="11">#REF!</definedName>
    <definedName name="Foundations" localSheetId="0">#REF!</definedName>
    <definedName name="Foundations">'[17]1'!$G$38</definedName>
    <definedName name="FP">#REF!</definedName>
    <definedName name="fpb">#REF!</definedName>
    <definedName name="fptu">#REF!</definedName>
    <definedName name="fr" localSheetId="9" hidden="1">{"print STAY opening assumptions",#N/A,FALSE,"STAY Openings";"print STAY openings",#N/A,FALSE,"STAY Openings"}</definedName>
    <definedName name="fr" localSheetId="10" hidden="1">{"print STAY opening assumptions",#N/A,FALSE,"STAY Openings";"print STAY openings",#N/A,FALSE,"STAY Openings"}</definedName>
    <definedName name="fr" localSheetId="11" hidden="1">{"print STAY opening assumptions",#N/A,FALSE,"STAY Openings";"print STAY openings",#N/A,FALSE,"STAY Openings"}</definedName>
    <definedName name="fr" hidden="1">{"print STAY opening assumptions",#N/A,FALSE,"STAY Openings";"print STAY openings",#N/A,FALSE,"STAY Openings"}</definedName>
    <definedName name="Fracht_Spares">#REF!</definedName>
    <definedName name="Frame" localSheetId="8">#REF!</definedName>
    <definedName name="Frame" localSheetId="3">#REF!</definedName>
    <definedName name="Frame" localSheetId="9">#REF!</definedName>
    <definedName name="Frame" localSheetId="10">#REF!</definedName>
    <definedName name="Frame" localSheetId="11">#REF!</definedName>
    <definedName name="Frame" localSheetId="0">#REF!</definedName>
    <definedName name="Frame">'[17]2'!$G$38</definedName>
    <definedName name="FRED">#REF!</definedName>
    <definedName name="Freight_and_Spare_Parts">#REF!</definedName>
    <definedName name="FREIGHT_CHARGES">#REF!</definedName>
    <definedName name="FreightWarranty">#REF!</definedName>
    <definedName name="frequency">#REF!</definedName>
    <definedName name="fritz" localSheetId="8" hidden="1">Main.SAPF4Help()</definedName>
    <definedName name="fritz" localSheetId="5" hidden="1">Main.SAPF4Help()</definedName>
    <definedName name="fritz" localSheetId="3" hidden="1">Main.SAPF4Help()</definedName>
    <definedName name="fritz" localSheetId="12" hidden="1">Main.SAPF4Help()</definedName>
    <definedName name="fritz" localSheetId="9" hidden="1">Main.SAPF4Help()</definedName>
    <definedName name="fritz" localSheetId="10" hidden="1">Main.SAPF4Help()</definedName>
    <definedName name="fritz" localSheetId="6" hidden="1">Main.SAPF4Help()</definedName>
    <definedName name="fritz" localSheetId="7" hidden="1">Main.SAPF4Help()</definedName>
    <definedName name="fritz" localSheetId="1" hidden="1">Main.SAPF4Help()</definedName>
    <definedName name="fritz" localSheetId="11" hidden="1">Main.SAPF4Help()</definedName>
    <definedName name="fritz" localSheetId="0" hidden="1">Main.SAPF4Help()</definedName>
    <definedName name="fritz" hidden="1">Main.SAPF4Help()</definedName>
    <definedName name="from_adjust" localSheetId="8">#REF!</definedName>
    <definedName name="from_adjust" localSheetId="3">#REF!</definedName>
    <definedName name="from_adjust" localSheetId="9">#REF!</definedName>
    <definedName name="from_adjust" localSheetId="10">#REF!</definedName>
    <definedName name="from_adjust" localSheetId="11">#REF!</definedName>
    <definedName name="from_adjust" localSheetId="0">#REF!</definedName>
    <definedName name="from_adjust">'[43]Summary Info'!#REF!</definedName>
    <definedName name="from_architect" localSheetId="8">#REF!</definedName>
    <definedName name="from_architect" localSheetId="3">#REF!</definedName>
    <definedName name="from_architect" localSheetId="9">#REF!</definedName>
    <definedName name="from_architect" localSheetId="10">#REF!</definedName>
    <definedName name="from_architect" localSheetId="11">#REF!</definedName>
    <definedName name="from_architect" localSheetId="0">#REF!</definedName>
    <definedName name="from_architect">'[43]Summary Info'!#REF!</definedName>
    <definedName name="From_architect2" localSheetId="8">#REF!</definedName>
    <definedName name="From_architect2" localSheetId="3">#REF!</definedName>
    <definedName name="From_architect2" localSheetId="9">#REF!</definedName>
    <definedName name="From_architect2" localSheetId="10">#REF!</definedName>
    <definedName name="From_architect2" localSheetId="11">#REF!</definedName>
    <definedName name="From_architect2" localSheetId="0">#REF!</definedName>
    <definedName name="From_architect2">'[43]Summary Info'!#REF!</definedName>
    <definedName name="from_architect3" localSheetId="8">#REF!</definedName>
    <definedName name="from_architect3" localSheetId="3">#REF!</definedName>
    <definedName name="from_architect3" localSheetId="9">#REF!</definedName>
    <definedName name="from_architect3" localSheetId="10">#REF!</definedName>
    <definedName name="from_architect3" localSheetId="11">#REF!</definedName>
    <definedName name="from_architect3" localSheetId="0">#REF!</definedName>
    <definedName name="from_architect3">'[43]Summary Info'!#REF!</definedName>
    <definedName name="from_architect4" localSheetId="8">#REF!</definedName>
    <definedName name="from_architect4" localSheetId="3">#REF!</definedName>
    <definedName name="from_architect4" localSheetId="9">#REF!</definedName>
    <definedName name="from_architect4" localSheetId="10">#REF!</definedName>
    <definedName name="from_architect4" localSheetId="11">#REF!</definedName>
    <definedName name="from_architect4" localSheetId="0">#REF!</definedName>
    <definedName name="from_architect4">'[43]Summary Info'!#REF!</definedName>
    <definedName name="from_architect5" localSheetId="8">#REF!</definedName>
    <definedName name="from_architect5" localSheetId="3">#REF!</definedName>
    <definedName name="from_architect5" localSheetId="9">#REF!</definedName>
    <definedName name="from_architect5" localSheetId="10">#REF!</definedName>
    <definedName name="from_architect5" localSheetId="11">#REF!</definedName>
    <definedName name="from_architect5" localSheetId="0">#REF!</definedName>
    <definedName name="from_architect5">'[43]Summary Info'!#REF!</definedName>
    <definedName name="from_cert" localSheetId="8">#REF!</definedName>
    <definedName name="from_cert" localSheetId="3">#REF!</definedName>
    <definedName name="from_cert" localSheetId="9">#REF!</definedName>
    <definedName name="from_cert" localSheetId="10">#REF!</definedName>
    <definedName name="from_cert" localSheetId="11">#REF!</definedName>
    <definedName name="from_cert" localSheetId="0">#REF!</definedName>
    <definedName name="from_cert">'[43]Summary Info'!#REF!</definedName>
    <definedName name="from_completion" localSheetId="8">#REF!</definedName>
    <definedName name="from_completion" localSheetId="3">#REF!</definedName>
    <definedName name="from_completion" localSheetId="9">#REF!</definedName>
    <definedName name="from_completion" localSheetId="10">#REF!</definedName>
    <definedName name="from_completion" localSheetId="11">#REF!</definedName>
    <definedName name="from_completion" localSheetId="0">#REF!</definedName>
    <definedName name="from_completion">'[43]Summary Info'!#REF!</definedName>
    <definedName name="from_cont" localSheetId="8">#REF!</definedName>
    <definedName name="from_cont" localSheetId="3">#REF!</definedName>
    <definedName name="from_cont" localSheetId="9">#REF!</definedName>
    <definedName name="from_cont" localSheetId="10">#REF!</definedName>
    <definedName name="from_cont" localSheetId="11">#REF!</definedName>
    <definedName name="from_cont" localSheetId="0">#REF!</definedName>
    <definedName name="from_cont">'[43]Summary Info'!#REF!</definedName>
    <definedName name="from_contractor" localSheetId="8">#REF!</definedName>
    <definedName name="from_contractor" localSheetId="3">#REF!</definedName>
    <definedName name="from_contractor" localSheetId="9">#REF!</definedName>
    <definedName name="from_contractor" localSheetId="10">#REF!</definedName>
    <definedName name="from_contractor" localSheetId="11">#REF!</definedName>
    <definedName name="from_contractor" localSheetId="0">#REF!</definedName>
    <definedName name="from_contractor">'[43]Summary Info'!#REF!</definedName>
    <definedName name="from_contractor2" localSheetId="8">#REF!</definedName>
    <definedName name="from_contractor2" localSheetId="3">#REF!</definedName>
    <definedName name="from_contractor2" localSheetId="9">#REF!</definedName>
    <definedName name="from_contractor2" localSheetId="10">#REF!</definedName>
    <definedName name="from_contractor2" localSheetId="11">#REF!</definedName>
    <definedName name="from_contractor2" localSheetId="0">#REF!</definedName>
    <definedName name="from_contractor2">'[43]Summary Info'!#REF!</definedName>
    <definedName name="from_contractor3" localSheetId="8">#REF!</definedName>
    <definedName name="from_contractor3" localSheetId="3">#REF!</definedName>
    <definedName name="from_contractor3" localSheetId="9">#REF!</definedName>
    <definedName name="from_contractor3" localSheetId="10">#REF!</definedName>
    <definedName name="from_contractor3" localSheetId="11">#REF!</definedName>
    <definedName name="from_contractor3" localSheetId="0">#REF!</definedName>
    <definedName name="from_contractor3">'[43]Summary Info'!#REF!</definedName>
    <definedName name="from_contractor4" localSheetId="8">#REF!</definedName>
    <definedName name="from_contractor4" localSheetId="3">#REF!</definedName>
    <definedName name="from_contractor4" localSheetId="9">#REF!</definedName>
    <definedName name="from_contractor4" localSheetId="10">#REF!</definedName>
    <definedName name="from_contractor4" localSheetId="11">#REF!</definedName>
    <definedName name="from_contractor4" localSheetId="0">#REF!</definedName>
    <definedName name="from_contractor4">'[43]Summary Info'!#REF!</definedName>
    <definedName name="from_contractor5" localSheetId="8">#REF!</definedName>
    <definedName name="from_contractor5" localSheetId="3">#REF!</definedName>
    <definedName name="from_contractor5" localSheetId="9">#REF!</definedName>
    <definedName name="from_contractor5" localSheetId="10">#REF!</definedName>
    <definedName name="from_contractor5" localSheetId="11">#REF!</definedName>
    <definedName name="from_contractor5" localSheetId="0">#REF!</definedName>
    <definedName name="from_contractor5">'[43]Summary Info'!#REF!</definedName>
    <definedName name="from_csum" localSheetId="8">#REF!</definedName>
    <definedName name="from_csum" localSheetId="3">#REF!</definedName>
    <definedName name="from_csum" localSheetId="9">#REF!</definedName>
    <definedName name="from_csum" localSheetId="10">#REF!</definedName>
    <definedName name="from_csum" localSheetId="11">#REF!</definedName>
    <definedName name="from_csum" localSheetId="0">#REF!</definedName>
    <definedName name="from_csum">'[43]Summary Info'!#REF!</definedName>
    <definedName name="from_date" localSheetId="8">#REF!</definedName>
    <definedName name="from_date" localSheetId="3">#REF!</definedName>
    <definedName name="from_date" localSheetId="9">#REF!</definedName>
    <definedName name="from_date" localSheetId="10">#REF!</definedName>
    <definedName name="from_date" localSheetId="11">#REF!</definedName>
    <definedName name="from_date" localSheetId="0">#REF!</definedName>
    <definedName name="from_date">'[43]Summary Info'!#REF!</definedName>
    <definedName name="from_drop1" localSheetId="8">#REF!</definedName>
    <definedName name="from_drop1" localSheetId="3">#REF!</definedName>
    <definedName name="from_drop1" localSheetId="9">#REF!</definedName>
    <definedName name="from_drop1" localSheetId="10">#REF!</definedName>
    <definedName name="from_drop1" localSheetId="11">#REF!</definedName>
    <definedName name="from_drop1" localSheetId="0">#REF!</definedName>
    <definedName name="from_drop1">'[43]Summary Info'!#REF!</definedName>
    <definedName name="from_employer" localSheetId="8">#REF!</definedName>
    <definedName name="from_employer" localSheetId="3">#REF!</definedName>
    <definedName name="from_employer" localSheetId="9">#REF!</definedName>
    <definedName name="from_employer" localSheetId="10">#REF!</definedName>
    <definedName name="from_employer" localSheetId="11">#REF!</definedName>
    <definedName name="from_employer" localSheetId="0">#REF!</definedName>
    <definedName name="from_employer">'[43]Summary Info'!#REF!</definedName>
    <definedName name="from_employer2" localSheetId="8">#REF!</definedName>
    <definedName name="from_employer2" localSheetId="3">#REF!</definedName>
    <definedName name="from_employer2" localSheetId="9">#REF!</definedName>
    <definedName name="from_employer2" localSheetId="10">#REF!</definedName>
    <definedName name="from_employer2" localSheetId="11">#REF!</definedName>
    <definedName name="from_employer2" localSheetId="0">#REF!</definedName>
    <definedName name="from_employer2">'[43]Summary Info'!#REF!</definedName>
    <definedName name="from_employer3" localSheetId="8">#REF!</definedName>
    <definedName name="from_employer3" localSheetId="3">#REF!</definedName>
    <definedName name="from_employer3" localSheetId="9">#REF!</definedName>
    <definedName name="from_employer3" localSheetId="10">#REF!</definedName>
    <definedName name="from_employer3" localSheetId="11">#REF!</definedName>
    <definedName name="from_employer3" localSheetId="0">#REF!</definedName>
    <definedName name="from_employer3">'[43]Summary Info'!#REF!</definedName>
    <definedName name="from_employer4" localSheetId="8">#REF!</definedName>
    <definedName name="from_employer4" localSheetId="3">#REF!</definedName>
    <definedName name="from_employer4" localSheetId="9">#REF!</definedName>
    <definedName name="from_employer4" localSheetId="10">#REF!</definedName>
    <definedName name="from_employer4" localSheetId="11">#REF!</definedName>
    <definedName name="from_employer4" localSheetId="0">#REF!</definedName>
    <definedName name="from_employer4">'[43]Summary Info'!#REF!</definedName>
    <definedName name="from_employer5" localSheetId="8">#REF!</definedName>
    <definedName name="from_employer5" localSheetId="3">#REF!</definedName>
    <definedName name="from_employer5" localSheetId="9">#REF!</definedName>
    <definedName name="from_employer5" localSheetId="10">#REF!</definedName>
    <definedName name="from_employer5" localSheetId="11">#REF!</definedName>
    <definedName name="from_employer5" localSheetId="0">#REF!</definedName>
    <definedName name="from_employer5">'[43]Summary Info'!#REF!</definedName>
    <definedName name="from_fluct" localSheetId="8">#REF!</definedName>
    <definedName name="from_fluct" localSheetId="3">#REF!</definedName>
    <definedName name="from_fluct" localSheetId="9">#REF!</definedName>
    <definedName name="from_fluct" localSheetId="10">#REF!</definedName>
    <definedName name="from_fluct" localSheetId="11">#REF!</definedName>
    <definedName name="from_fluct" localSheetId="0">#REF!</definedName>
    <definedName name="from_fluct">'[43]Summary Info'!#REF!</definedName>
    <definedName name="from_gross" localSheetId="8">#REF!</definedName>
    <definedName name="from_gross" localSheetId="3">#REF!</definedName>
    <definedName name="from_gross" localSheetId="9">#REF!</definedName>
    <definedName name="from_gross" localSheetId="10">#REF!</definedName>
    <definedName name="from_gross" localSheetId="11">#REF!</definedName>
    <definedName name="from_gross" localSheetId="0">#REF!</definedName>
    <definedName name="from_gross">'[43]Summary Info'!#REF!</definedName>
    <definedName name="from_pmpc" localSheetId="8">#REF!</definedName>
    <definedName name="from_pmpc" localSheetId="3">#REF!</definedName>
    <definedName name="from_pmpc" localSheetId="9">#REF!</definedName>
    <definedName name="from_pmpc" localSheetId="10">#REF!</definedName>
    <definedName name="from_pmpc" localSheetId="11">#REF!</definedName>
    <definedName name="from_pmpc" localSheetId="0">#REF!</definedName>
    <definedName name="from_pmpc">'[43]Summary Info'!#REF!</definedName>
    <definedName name="from_qsref" localSheetId="8">#REF!</definedName>
    <definedName name="from_qsref" localSheetId="3">#REF!</definedName>
    <definedName name="from_qsref" localSheetId="9">#REF!</definedName>
    <definedName name="from_qsref" localSheetId="10">#REF!</definedName>
    <definedName name="from_qsref" localSheetId="11">#REF!</definedName>
    <definedName name="from_qsref" localSheetId="0">#REF!</definedName>
    <definedName name="from_qsref">'[43]Summary Info'!#REF!</definedName>
    <definedName name="from_reportno" localSheetId="8">#REF!</definedName>
    <definedName name="from_reportno" localSheetId="3">#REF!</definedName>
    <definedName name="from_reportno" localSheetId="9">#REF!</definedName>
    <definedName name="from_reportno" localSheetId="10">#REF!</definedName>
    <definedName name="from_reportno" localSheetId="11">#REF!</definedName>
    <definedName name="from_reportno" localSheetId="0">#REF!</definedName>
    <definedName name="from_reportno">'[43]Summary Info'!#REF!</definedName>
    <definedName name="from_works" localSheetId="8">#REF!</definedName>
    <definedName name="from_works" localSheetId="3">#REF!</definedName>
    <definedName name="from_works" localSheetId="9">#REF!</definedName>
    <definedName name="from_works" localSheetId="10">#REF!</definedName>
    <definedName name="from_works" localSheetId="11">#REF!</definedName>
    <definedName name="from_works" localSheetId="0">#REF!</definedName>
    <definedName name="from_works">'[43]Summary Info'!#REF!</definedName>
    <definedName name="from_works2" localSheetId="8">#REF!</definedName>
    <definedName name="from_works2" localSheetId="3">#REF!</definedName>
    <definedName name="from_works2" localSheetId="9">#REF!</definedName>
    <definedName name="from_works2" localSheetId="10">#REF!</definedName>
    <definedName name="from_works2" localSheetId="11">#REF!</definedName>
    <definedName name="from_works2" localSheetId="0">#REF!</definedName>
    <definedName name="from_works2">'[43]Summary Info'!#REF!</definedName>
    <definedName name="from_works3" localSheetId="8">#REF!</definedName>
    <definedName name="from_works3" localSheetId="3">#REF!</definedName>
    <definedName name="from_works3" localSheetId="9">#REF!</definedName>
    <definedName name="from_works3" localSheetId="10">#REF!</definedName>
    <definedName name="from_works3" localSheetId="11">#REF!</definedName>
    <definedName name="from_works3" localSheetId="0">#REF!</definedName>
    <definedName name="from_works3">'[43]Summary Info'!#REF!</definedName>
    <definedName name="from_works4" localSheetId="8">#REF!</definedName>
    <definedName name="from_works4" localSheetId="3">#REF!</definedName>
    <definedName name="from_works4" localSheetId="9">#REF!</definedName>
    <definedName name="from_works4" localSheetId="10">#REF!</definedName>
    <definedName name="from_works4" localSheetId="11">#REF!</definedName>
    <definedName name="from_works4" localSheetId="0">#REF!</definedName>
    <definedName name="from_works4">'[43]Summary Info'!#REF!</definedName>
    <definedName name="from_works5" localSheetId="8">#REF!</definedName>
    <definedName name="from_works5" localSheetId="3">#REF!</definedName>
    <definedName name="from_works5" localSheetId="9">#REF!</definedName>
    <definedName name="from_works5" localSheetId="10">#REF!</definedName>
    <definedName name="from_works5" localSheetId="11">#REF!</definedName>
    <definedName name="from_works5" localSheetId="0">#REF!</definedName>
    <definedName name="from_works5">'[43]Summary Info'!#REF!</definedName>
    <definedName name="frost" localSheetId="3">#REF!</definedName>
    <definedName name="frost" localSheetId="0">#REF!</definedName>
    <definedName name="frost">#REF!</definedName>
    <definedName name="fsd" localSheetId="9" hidden="1">{#N/A,#N/A,FALSE,"mgtsum.XLS";#N/A,#N/A,FALSE,"CAPONE";#N/A,#N/A,FALSE,"CAPTWO";#N/A,#N/A,FALSE,"CAPTHREE"}</definedName>
    <definedName name="fsd" localSheetId="10" hidden="1">{#N/A,#N/A,FALSE,"mgtsum.XLS";#N/A,#N/A,FALSE,"CAPONE";#N/A,#N/A,FALSE,"CAPTWO";#N/A,#N/A,FALSE,"CAPTHREE"}</definedName>
    <definedName name="fsd" localSheetId="11" hidden="1">{#N/A,#N/A,FALSE,"mgtsum.XLS";#N/A,#N/A,FALSE,"CAPONE";#N/A,#N/A,FALSE,"CAPTWO";#N/A,#N/A,FALSE,"CAPTHREE"}</definedName>
    <definedName name="fsd" hidden="1">{#N/A,#N/A,FALSE,"mgtsum.XLS";#N/A,#N/A,FALSE,"CAPONE";#N/A,#N/A,FALSE,"CAPTWO";#N/A,#N/A,FALSE,"CAPTHREE"}</definedName>
    <definedName name="fsejfie" localSheetId="9" hidden="1">{"werbung",#N/A,FALSE,"GuV9900-0399";"betrieb",#N/A,FALSE,"GuV9900-0399";"personal",#N/A,FALSE,"GuV9900-0399";"tvg",#N/A,FALSE,"GuV9900-0399";"verwaltung",#N/A,FALSE,"GuV9900-0399"}</definedName>
    <definedName name="fsejfie" localSheetId="10" hidden="1">{"werbung",#N/A,FALSE,"GuV9900-0399";"betrieb",#N/A,FALSE,"GuV9900-0399";"personal",#N/A,FALSE,"GuV9900-0399";"tvg",#N/A,FALSE,"GuV9900-0399";"verwaltung",#N/A,FALSE,"GuV9900-0399"}</definedName>
    <definedName name="fsejfie" localSheetId="11" hidden="1">{"werbung",#N/A,FALSE,"GuV9900-0399";"betrieb",#N/A,FALSE,"GuV9900-0399";"personal",#N/A,FALSE,"GuV9900-0399";"tvg",#N/A,FALSE,"GuV9900-0399";"verwaltung",#N/A,FALSE,"GuV9900-0399"}</definedName>
    <definedName name="fsejfie" hidden="1">{"werbung",#N/A,FALSE,"GuV9900-0399";"betrieb",#N/A,FALSE,"GuV9900-0399";"personal",#N/A,FALSE,"GuV9900-0399";"tvg",#N/A,FALSE,"GuV9900-0399";"verwaltung",#N/A,FALSE,"GuV9900-0399"}</definedName>
    <definedName name="fsfasfas" localSheetId="9" hidden="1">{#N/A,#N/A,FALSE,"HO Rates";#N/A,#N/A,FALSE,"HO Sum"}</definedName>
    <definedName name="fsfasfas" localSheetId="10" hidden="1">{#N/A,#N/A,FALSE,"HO Rates";#N/A,#N/A,FALSE,"HO Sum"}</definedName>
    <definedName name="fsfasfas" localSheetId="11" hidden="1">{#N/A,#N/A,FALSE,"HO Rates";#N/A,#N/A,FALSE,"HO Sum"}</definedName>
    <definedName name="fsfasfas" hidden="1">{#N/A,#N/A,FALSE,"HO Rates";#N/A,#N/A,FALSE,"HO Sum"}</definedName>
    <definedName name="fsilje" localSheetId="9" hidden="1">{"werbung",#N/A,FALSE,"GuV9900-0399";"betrieb",#N/A,FALSE,"GuV9900-0399";"personal",#N/A,FALSE,"GuV9900-0399";"tvg",#N/A,FALSE,"GuV9900-0399";"verwaltung",#N/A,FALSE,"GuV9900-0399"}</definedName>
    <definedName name="fsilje" localSheetId="10" hidden="1">{"werbung",#N/A,FALSE,"GuV9900-0399";"betrieb",#N/A,FALSE,"GuV9900-0399";"personal",#N/A,FALSE,"GuV9900-0399";"tvg",#N/A,FALSE,"GuV9900-0399";"verwaltung",#N/A,FALSE,"GuV9900-0399"}</definedName>
    <definedName name="fsilje" localSheetId="11" hidden="1">{"werbung",#N/A,FALSE,"GuV9900-0399";"betrieb",#N/A,FALSE,"GuV9900-0399";"personal",#N/A,FALSE,"GuV9900-0399";"tvg",#N/A,FALSE,"GuV9900-0399";"verwaltung",#N/A,FALSE,"GuV9900-0399"}</definedName>
    <definedName name="fsilje" hidden="1">{"werbung",#N/A,FALSE,"GuV9900-0399";"betrieb",#N/A,FALSE,"GuV9900-0399";"personal",#N/A,FALSE,"GuV9900-0399";"tvg",#N/A,FALSE,"GuV9900-0399";"verwaltung",#N/A,FALSE,"GuV9900-0399"}</definedName>
    <definedName name="fske" localSheetId="9" hidden="1">{"werbung",#N/A,FALSE,"GuV9900-0399";"betrieb",#N/A,FALSE,"GuV9900-0399";"personal",#N/A,FALSE,"GuV9900-0399";"tvg",#N/A,FALSE,"GuV9900-0399";"verwaltung",#N/A,FALSE,"GuV9900-0399"}</definedName>
    <definedName name="fske" localSheetId="10" hidden="1">{"werbung",#N/A,FALSE,"GuV9900-0399";"betrieb",#N/A,FALSE,"GuV9900-0399";"personal",#N/A,FALSE,"GuV9900-0399";"tvg",#N/A,FALSE,"GuV9900-0399";"verwaltung",#N/A,FALSE,"GuV9900-0399"}</definedName>
    <definedName name="fske" localSheetId="11" hidden="1">{"werbung",#N/A,FALSE,"GuV9900-0399";"betrieb",#N/A,FALSE,"GuV9900-0399";"personal",#N/A,FALSE,"GuV9900-0399";"tvg",#N/A,FALSE,"GuV9900-0399";"verwaltung",#N/A,FALSE,"GuV9900-0399"}</definedName>
    <definedName name="fske" hidden="1">{"werbung",#N/A,FALSE,"GuV9900-0399";"betrieb",#N/A,FALSE,"GuV9900-0399";"personal",#N/A,FALSE,"GuV9900-0399";"tvg",#N/A,FALSE,"GuV9900-0399";"verwaltung",#N/A,FALSE,"GuV9900-0399"}</definedName>
    <definedName name="ft">#REF!</definedName>
    <definedName name="ftg_conc">#REF!</definedName>
    <definedName name="ftg_handexc">#REF!</definedName>
    <definedName name="ftg_handtrim">#REF!</definedName>
    <definedName name="ftygfyt">#REF!</definedName>
    <definedName name="fu">#REF!</definedName>
    <definedName name="FUKLYPLE6789P9674">#REF!</definedName>
    <definedName name="FULL" localSheetId="0">#REF!</definedName>
    <definedName name="FULL">#REF!</definedName>
    <definedName name="Full_Model_Name" localSheetId="8">#REF!</definedName>
    <definedName name="Full_Model_Name" localSheetId="3">#REF!</definedName>
    <definedName name="Full_Model_Name" localSheetId="9">#REF!</definedName>
    <definedName name="Full_Model_Name" localSheetId="10">#REF!</definedName>
    <definedName name="Full_Model_Name" localSheetId="11">#REF!</definedName>
    <definedName name="Full_Model_Name" localSheetId="0">#REF!</definedName>
    <definedName name="Full_Model_Name">[36]Model!$C$6</definedName>
    <definedName name="Full_Print" localSheetId="3">#REF!</definedName>
    <definedName name="Full_Print" localSheetId="0">#REF!</definedName>
    <definedName name="Full_Print">#REF!</definedName>
    <definedName name="Full_time">#REF!</definedName>
    <definedName name="functionaltype" localSheetId="0">#REF!</definedName>
    <definedName name="functionaltype">#REF!</definedName>
    <definedName name="functionaluse" localSheetId="0">#REF!</definedName>
    <definedName name="functionaluse">#REF!</definedName>
    <definedName name="fundingtype" localSheetId="0">#REF!</definedName>
    <definedName name="fundingtype">#REF!</definedName>
    <definedName name="FUNNY" localSheetId="0">#REF!</definedName>
    <definedName name="FUNNY">#REF!</definedName>
    <definedName name="fürth" localSheetId="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fürth"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fürth" localSheetId="1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fürth"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Fuseal">#REF!</definedName>
    <definedName name="FXRate">#REF!</definedName>
    <definedName name="FXRATETABLE">#REF!</definedName>
    <definedName name="FXVarianceQTD">7</definedName>
    <definedName name="FXVarianceYTD">10</definedName>
    <definedName name="fy">#REF!</definedName>
    <definedName name="fy02_perftotal">#REF!</definedName>
    <definedName name="FY02AUSadj">#REF!</definedName>
    <definedName name="FY02AUST">#REF!</definedName>
    <definedName name="FY02BRAZIL">#REF!</definedName>
    <definedName name="FY02MEX">#REF!</definedName>
    <definedName name="FY02MEXADJ">#REF!</definedName>
    <definedName name="FY02NZ">#REF!</definedName>
    <definedName name="FY02NZadj">#REF!</definedName>
    <definedName name="FY02OTHERADJ">#REF!</definedName>
    <definedName name="fy03_perftotal">#REF!</definedName>
    <definedName name="FY05Finan">#REF!</definedName>
    <definedName name="FY05Update">#REF!</definedName>
    <definedName name="FY06Finan">#REF!</definedName>
    <definedName name="FY06Update">#REF!</definedName>
    <definedName name="FY07BoD">#REF!</definedName>
    <definedName name="FY07Update">#REF!</definedName>
    <definedName name="FY09_P2">#REF!</definedName>
    <definedName name="FY09_P3">#REF!</definedName>
    <definedName name="FY09_Q2">#REF!</definedName>
    <definedName name="FY09_Q3">#REF!</definedName>
    <definedName name="FY09_Q4">#REF!</definedName>
    <definedName name="FY10_P7">#REF!</definedName>
    <definedName name="FY10_Q1">#REF!</definedName>
    <definedName name="FY10_Q2">#REF!</definedName>
    <definedName name="FYBud">#REF!</definedName>
    <definedName name="FYBudHCOffset">#REF!</definedName>
    <definedName name="FYCPHBud">#REF!</definedName>
    <definedName name="fyk">#REF!</definedName>
    <definedName name="G"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 localSheetId="9">#REF!</definedName>
    <definedName name="G" localSheetId="10">#REF!</definedName>
    <definedName name="G"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2_">#REF!</definedName>
    <definedName name="G3_">#REF!</definedName>
    <definedName name="G4_">#REF!</definedName>
    <definedName name="Gain">#REF!</definedName>
    <definedName name="gal">#REF!</definedName>
    <definedName name="galv">#REF!</definedName>
    <definedName name="Gang_Rate">#REF!</definedName>
    <definedName name="gar_gsf">#REF!</definedName>
    <definedName name="garage">#REF!</definedName>
    <definedName name="Garantias">#REF!</definedName>
    <definedName name="garsf">#REF!</definedName>
    <definedName name="gas" localSheetId="8">#REF!</definedName>
    <definedName name="gas" localSheetId="3">#REF!</definedName>
    <definedName name="gas" localSheetId="9">#REF!</definedName>
    <definedName name="gas" localSheetId="10">#REF!</definedName>
    <definedName name="gas" localSheetId="11">#REF!</definedName>
    <definedName name="gas" localSheetId="0">#REF!</definedName>
    <definedName name="gas">'[17]5'!$G$270</definedName>
    <definedName name="GAS__INSTALLATIONS">#REF!</definedName>
    <definedName name="gas_cost" localSheetId="3">#REF!</definedName>
    <definedName name="gas_cost" localSheetId="0">#REF!</definedName>
    <definedName name="gas_cost">#REF!</definedName>
    <definedName name="gas_factor" localSheetId="0">#REF!</definedName>
    <definedName name="gas_factor">#REF!</definedName>
    <definedName name="Gas_Meter_Hookup">#REF!</definedName>
    <definedName name="gasfdafasfaf" localSheetId="12">EMBED("MSCAL.Calendar","")</definedName>
    <definedName name="gasfdafasfaf" localSheetId="9">EMBED("MSCAL.Calendar","")</definedName>
    <definedName name="gasfdafasfaf" localSheetId="10">EMBED("MSCAL.Calendar","")</definedName>
    <definedName name="gasfdafasfaf" localSheetId="7">EMBED("MSCAL.Calendar","")</definedName>
    <definedName name="gasfdafasfaf" localSheetId="11">EMBED("MSCAL.Calendar","")</definedName>
    <definedName name="gasfdafasfaf">EMBED("MSCAL.Calendar","")</definedName>
    <definedName name="gasmeter">#REF!</definedName>
    <definedName name="gaspack">#REF!</definedName>
    <definedName name="gaspacks">#REF!</definedName>
    <definedName name="gaylord">#REF!</definedName>
    <definedName name="GAYLORD_HOODS">#REF!</definedName>
    <definedName name="gb" localSheetId="8">#REF!</definedName>
    <definedName name="gb" localSheetId="3">#REF!</definedName>
    <definedName name="gb" localSheetId="9">#REF!</definedName>
    <definedName name="gb" localSheetId="10">#REF!</definedName>
    <definedName name="gb" localSheetId="11">#REF!</definedName>
    <definedName name="gb" localSheetId="0">#REF!</definedName>
    <definedName name="gb">[5]Construction!$S$36:$S$74</definedName>
    <definedName name="GBHJ" localSheetId="9" hidden="1">{#N/A,#N/A,FALSE,"Calc";#N/A,#N/A,FALSE,"Sensitivity";#N/A,#N/A,FALSE,"LT Earn.Dil.";#N/A,#N/A,FALSE,"Dil. AVP"}</definedName>
    <definedName name="GBHJ" localSheetId="10" hidden="1">{#N/A,#N/A,FALSE,"Calc";#N/A,#N/A,FALSE,"Sensitivity";#N/A,#N/A,FALSE,"LT Earn.Dil.";#N/A,#N/A,FALSE,"Dil. AVP"}</definedName>
    <definedName name="GBHJ" localSheetId="11" hidden="1">{#N/A,#N/A,FALSE,"Calc";#N/A,#N/A,FALSE,"Sensitivity";#N/A,#N/A,FALSE,"LT Earn.Dil.";#N/A,#N/A,FALSE,"Dil. AVP"}</definedName>
    <definedName name="GBHJ" hidden="1">{#N/A,#N/A,FALSE,"Calc";#N/A,#N/A,FALSE,"Sensitivity";#N/A,#N/A,FALSE,"LT Earn.Dil.";#N/A,#N/A,FALSE,"Dil. AVP"}</definedName>
    <definedName name="GBMaterials">#N/A</definedName>
    <definedName name="gbpxeur">#REF!</definedName>
    <definedName name="GC">#REF!</definedName>
    <definedName name="gcs">#REF!</definedName>
    <definedName name="gddf">#REF!</definedName>
    <definedName name="gde"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de"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de"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d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dfa">#REF!</definedName>
    <definedName name="gdfd" localSheetId="9" hidden="1">{#N/A,#N/A,FALSE,"Aging Summary";#N/A,#N/A,FALSE,"Ratio Analysis";#N/A,#N/A,FALSE,"Test 120 Day Accts";#N/A,#N/A,FALSE,"Tickmarks"}</definedName>
    <definedName name="gdfd" localSheetId="10" hidden="1">{#N/A,#N/A,FALSE,"Aging Summary";#N/A,#N/A,FALSE,"Ratio Analysis";#N/A,#N/A,FALSE,"Test 120 Day Accts";#N/A,#N/A,FALSE,"Tickmarks"}</definedName>
    <definedName name="gdfd" localSheetId="11" hidden="1">{#N/A,#N/A,FALSE,"Aging Summary";#N/A,#N/A,FALSE,"Ratio Analysis";#N/A,#N/A,FALSE,"Test 120 Day Accts";#N/A,#N/A,FALSE,"Tickmarks"}</definedName>
    <definedName name="gdfd" hidden="1">{#N/A,#N/A,FALSE,"Aging Summary";#N/A,#N/A,FALSE,"Ratio Analysis";#N/A,#N/A,FALSE,"Test 120 Day Accts";#N/A,#N/A,FALSE,"Tickmarks"}</definedName>
    <definedName name="GEN_L_PROTECT.___SAFETY___LABOR__8.8505">#REF!</definedName>
    <definedName name="GEN_L_PROTECTION___SAFETY___MAT_L">#REF!</definedName>
    <definedName name="Gender" localSheetId="3">#REF!</definedName>
    <definedName name="Gender" localSheetId="0">#REF!</definedName>
    <definedName name="Gender">#REF!</definedName>
    <definedName name="general" localSheetId="8">#REF!</definedName>
    <definedName name="general" localSheetId="3">#REF!</definedName>
    <definedName name="general" localSheetId="9">#REF!</definedName>
    <definedName name="general" localSheetId="10">#REF!</definedName>
    <definedName name="general" localSheetId="11">#REF!</definedName>
    <definedName name="general" localSheetId="0">#REF!</definedName>
    <definedName name="general">'[35]Prog Assums'!$J$6:$J$19</definedName>
    <definedName name="GeneralConditions">#REF!</definedName>
    <definedName name="GenFitts" localSheetId="8">#REF!</definedName>
    <definedName name="GenFitts" localSheetId="3">#REF!</definedName>
    <definedName name="GenFitts" localSheetId="9">#REF!</definedName>
    <definedName name="GenFitts" localSheetId="10">#REF!</definedName>
    <definedName name="GenFitts" localSheetId="11">#REF!</definedName>
    <definedName name="GenFitts" localSheetId="0">#REF!</definedName>
    <definedName name="GenFitts">'[17]4'!$G$77</definedName>
    <definedName name="GENSCO">#REF!</definedName>
    <definedName name="GENSUM">#REF!</definedName>
    <definedName name="geodispersal" localSheetId="3">#REF!</definedName>
    <definedName name="geodispersal" localSheetId="0">#REF!</definedName>
    <definedName name="geodispersal">#REF!</definedName>
    <definedName name="Geotextile">'[16]Unit Price'!$B$23</definedName>
    <definedName name="gesedfer" hidden="1">#REF!</definedName>
    <definedName name="gewfsdf4rwg4" hidden="1">#REF!</definedName>
    <definedName name="gf" localSheetId="9"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gf" localSheetId="10"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gf" localSheetId="11"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gf"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gfa" localSheetId="8">#REF!</definedName>
    <definedName name="gfa" localSheetId="3">#REF!</definedName>
    <definedName name="gfa" localSheetId="9">#REF!</definedName>
    <definedName name="gfa" localSheetId="10">#REF!</definedName>
    <definedName name="gfa" localSheetId="11">#REF!</definedName>
    <definedName name="gfa" localSheetId="0">#REF!</definedName>
    <definedName name="gfa">[1]Sheet1!$Q$2</definedName>
    <definedName name="gfbngfn" localSheetId="9"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bngfn" localSheetId="10"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bngfn" localSheetId="11"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bngfn"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dgfdg" localSheetId="9" hidden="1">{#N/A,#N/A,FALSE,"SumD";#N/A,#N/A,FALSE,"ElecD";#N/A,#N/A,FALSE,"MechD";#N/A,#N/A,FALSE,"GeotD";#N/A,#N/A,FALSE,"PrcsD";#N/A,#N/A,FALSE,"TunnD";#N/A,#N/A,FALSE,"CivlD";#N/A,#N/A,FALSE,"NtwkD";#N/A,#N/A,FALSE,"EstgD";#N/A,#N/A,FALSE,"PEngD"}</definedName>
    <definedName name="gfdgfdg" localSheetId="10" hidden="1">{#N/A,#N/A,FALSE,"SumD";#N/A,#N/A,FALSE,"ElecD";#N/A,#N/A,FALSE,"MechD";#N/A,#N/A,FALSE,"GeotD";#N/A,#N/A,FALSE,"PrcsD";#N/A,#N/A,FALSE,"TunnD";#N/A,#N/A,FALSE,"CivlD";#N/A,#N/A,FALSE,"NtwkD";#N/A,#N/A,FALSE,"EstgD";#N/A,#N/A,FALSE,"PEngD"}</definedName>
    <definedName name="gfdgfdg" localSheetId="11"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dgfdgz" localSheetId="9" hidden="1">{#N/A,#N/A,FALSE,"SumD";#N/A,#N/A,FALSE,"ElecD";#N/A,#N/A,FALSE,"MechD";#N/A,#N/A,FALSE,"GeotD";#N/A,#N/A,FALSE,"PrcsD";#N/A,#N/A,FALSE,"TunnD";#N/A,#N/A,FALSE,"CivlD";#N/A,#N/A,FALSE,"NtwkD";#N/A,#N/A,FALSE,"EstgD";#N/A,#N/A,FALSE,"PEngD"}</definedName>
    <definedName name="gfdgfdgz" localSheetId="10" hidden="1">{#N/A,#N/A,FALSE,"SumD";#N/A,#N/A,FALSE,"ElecD";#N/A,#N/A,FALSE,"MechD";#N/A,#N/A,FALSE,"GeotD";#N/A,#N/A,FALSE,"PrcsD";#N/A,#N/A,FALSE,"TunnD";#N/A,#N/A,FALSE,"CivlD";#N/A,#N/A,FALSE,"NtwkD";#N/A,#N/A,FALSE,"EstgD";#N/A,#N/A,FALSE,"PEngD"}</definedName>
    <definedName name="gfdgfdgz" localSheetId="11" hidden="1">{#N/A,#N/A,FALSE,"SumD";#N/A,#N/A,FALSE,"ElecD";#N/A,#N/A,FALSE,"MechD";#N/A,#N/A,FALSE,"GeotD";#N/A,#N/A,FALSE,"PrcsD";#N/A,#N/A,FALSE,"TunnD";#N/A,#N/A,FALSE,"CivlD";#N/A,#N/A,FALSE,"NtwkD";#N/A,#N/A,FALSE,"EstgD";#N/A,#N/A,FALSE,"PEngD"}</definedName>
    <definedName name="gfdgfdgz" hidden="1">{#N/A,#N/A,FALSE,"SumD";#N/A,#N/A,FALSE,"ElecD";#N/A,#N/A,FALSE,"MechD";#N/A,#N/A,FALSE,"GeotD";#N/A,#N/A,FALSE,"PrcsD";#N/A,#N/A,FALSE,"TunnD";#N/A,#N/A,FALSE,"CivlD";#N/A,#N/A,FALSE,"NtwkD";#N/A,#N/A,FALSE,"EstgD";#N/A,#N/A,FALSE,"PEngD"}</definedName>
    <definedName name="gfdh" localSheetId="3">#REF!</definedName>
    <definedName name="gfdh" localSheetId="0">#REF!</definedName>
    <definedName name="gfdh">#REF!</definedName>
    <definedName name="gfdrtvfgdsr">#REF!</definedName>
    <definedName name="gffa"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gffa"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gffa"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gffa"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gfgfgfgfg" localSheetId="9" hidden="1">{#N/A,#N/A,FALSE,"SumD";#N/A,#N/A,FALSE,"ElecD";#N/A,#N/A,FALSE,"MechD";#N/A,#N/A,FALSE,"GeotD";#N/A,#N/A,FALSE,"PrcsD";#N/A,#N/A,FALSE,"TunnD";#N/A,#N/A,FALSE,"CivlD";#N/A,#N/A,FALSE,"NtwkD";#N/A,#N/A,FALSE,"EstgD";#N/A,#N/A,FALSE,"PEngD"}</definedName>
    <definedName name="gfgfgfgfg" localSheetId="10" hidden="1">{#N/A,#N/A,FALSE,"SumD";#N/A,#N/A,FALSE,"ElecD";#N/A,#N/A,FALSE,"MechD";#N/A,#N/A,FALSE,"GeotD";#N/A,#N/A,FALSE,"PrcsD";#N/A,#N/A,FALSE,"TunnD";#N/A,#N/A,FALSE,"CivlD";#N/A,#N/A,FALSE,"NtwkD";#N/A,#N/A,FALSE,"EstgD";#N/A,#N/A,FALSE,"PEngD"}</definedName>
    <definedName name="gfgfgfgfg" localSheetId="11"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9" hidden="1">{#N/A,#N/A,FALSE,"SumG";#N/A,#N/A,FALSE,"ElecG";#N/A,#N/A,FALSE,"MechG";#N/A,#N/A,FALSE,"GeotG";#N/A,#N/A,FALSE,"PrcsG";#N/A,#N/A,FALSE,"TunnG";#N/A,#N/A,FALSE,"CivlG";#N/A,#N/A,FALSE,"NtwkG";#N/A,#N/A,FALSE,"EstgG";#N/A,#N/A,FALSE,"PEngG"}</definedName>
    <definedName name="gfgfgfgss" localSheetId="10" hidden="1">{#N/A,#N/A,FALSE,"SumG";#N/A,#N/A,FALSE,"ElecG";#N/A,#N/A,FALSE,"MechG";#N/A,#N/A,FALSE,"GeotG";#N/A,#N/A,FALSE,"PrcsG";#N/A,#N/A,FALSE,"TunnG";#N/A,#N/A,FALSE,"CivlG";#N/A,#N/A,FALSE,"NtwkG";#N/A,#N/A,FALSE,"EstgG";#N/A,#N/A,FALSE,"PEngG"}</definedName>
    <definedName name="gfgfgfgss" localSheetId="11"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fgfgfgssz" localSheetId="9" hidden="1">{#N/A,#N/A,FALSE,"SumG";#N/A,#N/A,FALSE,"ElecG";#N/A,#N/A,FALSE,"MechG";#N/A,#N/A,FALSE,"GeotG";#N/A,#N/A,FALSE,"PrcsG";#N/A,#N/A,FALSE,"TunnG";#N/A,#N/A,FALSE,"CivlG";#N/A,#N/A,FALSE,"NtwkG";#N/A,#N/A,FALSE,"EstgG";#N/A,#N/A,FALSE,"PEngG"}</definedName>
    <definedName name="gfgfgfgssz" localSheetId="10" hidden="1">{#N/A,#N/A,FALSE,"SumG";#N/A,#N/A,FALSE,"ElecG";#N/A,#N/A,FALSE,"MechG";#N/A,#N/A,FALSE,"GeotG";#N/A,#N/A,FALSE,"PrcsG";#N/A,#N/A,FALSE,"TunnG";#N/A,#N/A,FALSE,"CivlG";#N/A,#N/A,FALSE,"NtwkG";#N/A,#N/A,FALSE,"EstgG";#N/A,#N/A,FALSE,"PEngG"}</definedName>
    <definedName name="gfgfgfgssz" localSheetId="11" hidden="1">{#N/A,#N/A,FALSE,"SumG";#N/A,#N/A,FALSE,"ElecG";#N/A,#N/A,FALSE,"MechG";#N/A,#N/A,FALSE,"GeotG";#N/A,#N/A,FALSE,"PrcsG";#N/A,#N/A,FALSE,"TunnG";#N/A,#N/A,FALSE,"CivlG";#N/A,#N/A,FALSE,"NtwkG";#N/A,#N/A,FALSE,"EstgG";#N/A,#N/A,FALSE,"PEngG"}</definedName>
    <definedName name="gfgfgfgssz" hidden="1">{#N/A,#N/A,FALSE,"SumG";#N/A,#N/A,FALSE,"ElecG";#N/A,#N/A,FALSE,"MechG";#N/A,#N/A,FALSE,"GeotG";#N/A,#N/A,FALSE,"PrcsG";#N/A,#N/A,FALSE,"TunnG";#N/A,#N/A,FALSE,"CivlG";#N/A,#N/A,FALSE,"NtwkG";#N/A,#N/A,FALSE,"EstgG";#N/A,#N/A,FALSE,"PEngG"}</definedName>
    <definedName name="gfgfgfgz" localSheetId="9" hidden="1">{#N/A,#N/A,FALSE,"SumD";#N/A,#N/A,FALSE,"ElecD";#N/A,#N/A,FALSE,"MechD";#N/A,#N/A,FALSE,"GeotD";#N/A,#N/A,FALSE,"PrcsD";#N/A,#N/A,FALSE,"TunnD";#N/A,#N/A,FALSE,"CivlD";#N/A,#N/A,FALSE,"NtwkD";#N/A,#N/A,FALSE,"EstgD";#N/A,#N/A,FALSE,"PEngD"}</definedName>
    <definedName name="gfgfgfgz" localSheetId="10" hidden="1">{#N/A,#N/A,FALSE,"SumD";#N/A,#N/A,FALSE,"ElecD";#N/A,#N/A,FALSE,"MechD";#N/A,#N/A,FALSE,"GeotD";#N/A,#N/A,FALSE,"PrcsD";#N/A,#N/A,FALSE,"TunnD";#N/A,#N/A,FALSE,"CivlD";#N/A,#N/A,FALSE,"NtwkD";#N/A,#N/A,FALSE,"EstgD";#N/A,#N/A,FALSE,"PEngD"}</definedName>
    <definedName name="gfgfgfgz" localSheetId="11" hidden="1">{#N/A,#N/A,FALSE,"SumD";#N/A,#N/A,FALSE,"ElecD";#N/A,#N/A,FALSE,"MechD";#N/A,#N/A,FALSE,"GeotD";#N/A,#N/A,FALSE,"PrcsD";#N/A,#N/A,FALSE,"TunnD";#N/A,#N/A,FALSE,"CivlD";#N/A,#N/A,FALSE,"NtwkD";#N/A,#N/A,FALSE,"EstgD";#N/A,#N/A,FALSE,"PEngD"}</definedName>
    <definedName name="gfgfgfgz" hidden="1">{#N/A,#N/A,FALSE,"SumD";#N/A,#N/A,FALSE,"ElecD";#N/A,#N/A,FALSE,"MechD";#N/A,#N/A,FALSE,"GeotD";#N/A,#N/A,FALSE,"PrcsD";#N/A,#N/A,FALSE,"TunnD";#N/A,#N/A,FALSE,"CivlD";#N/A,#N/A,FALSE,"NtwkD";#N/A,#N/A,FALSE,"EstgD";#N/A,#N/A,FALSE,"PEngD"}</definedName>
    <definedName name="gfh" localSheetId="9" hidden="1">{"up stand alones",#N/A,FALSE,"Acquiror"}</definedName>
    <definedName name="gfh" localSheetId="10" hidden="1">{"up stand alones",#N/A,FALSE,"Acquiror"}</definedName>
    <definedName name="gfh" localSheetId="11" hidden="1">{"up stand alones",#N/A,FALSE,"Acquiror"}</definedName>
    <definedName name="gfh" hidden="1">{"up stand alones",#N/A,FALSE,"Acquiror"}</definedName>
    <definedName name="gftt888"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gftt888"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gftt888"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gftt888"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gftt888"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gftt888"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gftt88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gg" localSheetId="9" hidden="1">{"Saldenliste",#N/A,FALSE,"H A Ü"}</definedName>
    <definedName name="gg" localSheetId="10" hidden="1">{"Saldenliste",#N/A,FALSE,"H A Ü"}</definedName>
    <definedName name="gg" localSheetId="11" hidden="1">{"Saldenliste",#N/A,FALSE,"H A Ü"}</definedName>
    <definedName name="gg" hidden="1">{"Saldenliste",#N/A,FALSE,"H A Ü"}</definedName>
    <definedName name="GG_GZ">#REF!</definedName>
    <definedName name="ggf" localSheetId="9" hidden="1">{"comps",#N/A,FALSE,"comps";"notes",#N/A,FALSE,"comps"}</definedName>
    <definedName name="ggf" localSheetId="10" hidden="1">{"comps",#N/A,FALSE,"comps";"notes",#N/A,FALSE,"comps"}</definedName>
    <definedName name="ggf" localSheetId="11" hidden="1">{"comps",#N/A,FALSE,"comps";"notes",#N/A,FALSE,"comps"}</definedName>
    <definedName name="ggf" hidden="1">{"comps",#N/A,FALSE,"comps";"notes",#N/A,FALSE,"comps"}</definedName>
    <definedName name="ggg"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ggg"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ggg" localSheetId="9">#REF!</definedName>
    <definedName name="ggg" localSheetId="10">#REF!</definedName>
    <definedName name="ggg"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ggg"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ggg"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gggg">#REF!</definedName>
    <definedName name="ggggg"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ggg"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ggg" localSheetId="9" hidden="1">OFFSET(#REF!,9,0,COUNTA(#REF!)-COUNTA(#REF!),1)</definedName>
    <definedName name="ggggg" localSheetId="10" hidden="1">OFFSET(#REF!,9,0,COUNTA(#REF!)-COUNTA(#REF!),1)</definedName>
    <definedName name="ggggg"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ggg"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ggg"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ggggg" localSheetId="9" hidden="1">{"budget992000 profit and loss",#N/A,FALSE,"Celtel alternative 6"}</definedName>
    <definedName name="ggggggg" localSheetId="10" hidden="1">{"budget992000 profit and loss",#N/A,FALSE,"Celtel alternative 6"}</definedName>
    <definedName name="ggggggg" localSheetId="11" hidden="1">{"budget992000 profit and loss",#N/A,FALSE,"Celtel alternative 6"}</definedName>
    <definedName name="ggggggg" hidden="1">{"budget992000 profit and loss",#N/A,FALSE,"Celtel alternative 6"}</definedName>
    <definedName name="gggggggg">#REF!</definedName>
    <definedName name="ggggggggggggggggggggggggggggggggg"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ggggggggggggggggggggggggggggggggg"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ggggggggggggggggggggggggggggggggg"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ggggggggggggggggggggggggggggggggg"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ggggggggggggggggggggggggggggggggg"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ggggggggggggggggggggggggggggggggg"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ggggggggggggggggggggggggggggggggg"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ggggggggggggggggggggggggggggggggggggg"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ggggggggggggggggggggggggggggggggggg"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ggggggggggggggggggggggggggggggggggg"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ggggggggggggggggggggggggggggggggggg"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ggggggggggggggggggggggggggggggggggg"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ggggggggggggggggggggggggggggggggggg"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ggggggggggggggggggggggggggggggggggg"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ggz" localSheetId="9" hidden="1">{#N/A,#N/A,FALSE,"SumD";#N/A,#N/A,FALSE,"ElecD";#N/A,#N/A,FALSE,"MechD";#N/A,#N/A,FALSE,"GeotD";#N/A,#N/A,FALSE,"PrcsD";#N/A,#N/A,FALSE,"TunnD";#N/A,#N/A,FALSE,"CivlD";#N/A,#N/A,FALSE,"NtwkD";#N/A,#N/A,FALSE,"EstgD";#N/A,#N/A,FALSE,"PEngD"}</definedName>
    <definedName name="ggggz" localSheetId="10" hidden="1">{#N/A,#N/A,FALSE,"SumD";#N/A,#N/A,FALSE,"ElecD";#N/A,#N/A,FALSE,"MechD";#N/A,#N/A,FALSE,"GeotD";#N/A,#N/A,FALSE,"PrcsD";#N/A,#N/A,FALSE,"TunnD";#N/A,#N/A,FALSE,"CivlD";#N/A,#N/A,FALSE,"NtwkD";#N/A,#N/A,FALSE,"EstgD";#N/A,#N/A,FALSE,"PEngD"}</definedName>
    <definedName name="ggggz" localSheetId="11" hidden="1">{#N/A,#N/A,FALSE,"SumD";#N/A,#N/A,FALSE,"ElecD";#N/A,#N/A,FALSE,"MechD";#N/A,#N/A,FALSE,"GeotD";#N/A,#N/A,FALSE,"PrcsD";#N/A,#N/A,FALSE,"TunnD";#N/A,#N/A,FALSE,"CivlD";#N/A,#N/A,FALSE,"NtwkD";#N/A,#N/A,FALSE,"EstgD";#N/A,#N/A,FALSE,"PEngD"}</definedName>
    <definedName name="ggggz" hidden="1">{#N/A,#N/A,FALSE,"SumD";#N/A,#N/A,FALSE,"ElecD";#N/A,#N/A,FALSE,"MechD";#N/A,#N/A,FALSE,"GeotD";#N/A,#N/A,FALSE,"PrcsD";#N/A,#N/A,FALSE,"TunnD";#N/A,#N/A,FALSE,"CivlD";#N/A,#N/A,FALSE,"NtwkD";#N/A,#N/A,FALSE,"EstgD";#N/A,#N/A,FALSE,"PEngD"}</definedName>
    <definedName name="gghh" localSheetId="9" hidden="1">{#N/A,#N/A,FALSE,"FY99";#N/A,#N/A,FALSE,"FY00"}</definedName>
    <definedName name="gghh" localSheetId="10" hidden="1">{#N/A,#N/A,FALSE,"FY99";#N/A,#N/A,FALSE,"FY00"}</definedName>
    <definedName name="gghh" localSheetId="11" hidden="1">{#N/A,#N/A,FALSE,"FY99";#N/A,#N/A,FALSE,"FY00"}</definedName>
    <definedName name="gghh" hidden="1">{#N/A,#N/A,FALSE,"FY99";#N/A,#N/A,FALSE,"FY00"}</definedName>
    <definedName name="gghhg"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hg"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hg"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hg"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hg"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hg"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hg"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hg.1"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hg.1"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hg.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hg.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hg.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hg.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hg.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hgg"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hgg"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hgg"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hgg"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hgg"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hgg"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hgg"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r" localSheetId="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ggr"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ggr" localSheetId="1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ggr"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ggz" localSheetId="9" hidden="1">{#N/A,#N/A,FALSE,"SumG";#N/A,#N/A,FALSE,"ElecG";#N/A,#N/A,FALSE,"MechG";#N/A,#N/A,FALSE,"GeotG";#N/A,#N/A,FALSE,"PrcsG";#N/A,#N/A,FALSE,"TunnG";#N/A,#N/A,FALSE,"CivlG";#N/A,#N/A,FALSE,"NtwkG";#N/A,#N/A,FALSE,"EstgG";#N/A,#N/A,FALSE,"PEngG"}</definedName>
    <definedName name="ggz" localSheetId="10" hidden="1">{#N/A,#N/A,FALSE,"SumG";#N/A,#N/A,FALSE,"ElecG";#N/A,#N/A,FALSE,"MechG";#N/A,#N/A,FALSE,"GeotG";#N/A,#N/A,FALSE,"PrcsG";#N/A,#N/A,FALSE,"TunnG";#N/A,#N/A,FALSE,"CivlG";#N/A,#N/A,FALSE,"NtwkG";#N/A,#N/A,FALSE,"EstgG";#N/A,#N/A,FALSE,"PEngG"}</definedName>
    <definedName name="ggz" localSheetId="11" hidden="1">{#N/A,#N/A,FALSE,"SumG";#N/A,#N/A,FALSE,"ElecG";#N/A,#N/A,FALSE,"MechG";#N/A,#N/A,FALSE,"GeotG";#N/A,#N/A,FALSE,"PrcsG";#N/A,#N/A,FALSE,"TunnG";#N/A,#N/A,FALSE,"CivlG";#N/A,#N/A,FALSE,"NtwkG";#N/A,#N/A,FALSE,"EstgG";#N/A,#N/A,FALSE,"PEngG"}</definedName>
    <definedName name="ggz" hidden="1">{#N/A,#N/A,FALSE,"SumG";#N/A,#N/A,FALSE,"ElecG";#N/A,#N/A,FALSE,"MechG";#N/A,#N/A,FALSE,"GeotG";#N/A,#N/A,FALSE,"PrcsG";#N/A,#N/A,FALSE,"TunnG";#N/A,#N/A,FALSE,"CivlG";#N/A,#N/A,FALSE,"NtwkG";#N/A,#N/A,FALSE,"EstgG";#N/A,#N/A,FALSE,"PEngG"}</definedName>
    <definedName name="gh">#REF!</definedName>
    <definedName name="ghdht" localSheetId="9" hidden="1">{"Tarifica91",#N/A,FALSE,"Tariffs";"Tarifica92",#N/A,FALSE,"Tariffs";"Tarifica93",#N/A,FALSE,"Tariffs";"Tarifica94",#N/A,FALSE,"Tariffs";"Tarifica95",#N/A,FALSE,"Tariffs";"Tarifica96",#N/A,FALSE,"Tariffs"}</definedName>
    <definedName name="ghdht" localSheetId="10" hidden="1">{"Tarifica91",#N/A,FALSE,"Tariffs";"Tarifica92",#N/A,FALSE,"Tariffs";"Tarifica93",#N/A,FALSE,"Tariffs";"Tarifica94",#N/A,FALSE,"Tariffs";"Tarifica95",#N/A,FALSE,"Tariffs";"Tarifica96",#N/A,FALSE,"Tariffs"}</definedName>
    <definedName name="ghdht" localSheetId="11" hidden="1">{"Tarifica91",#N/A,FALSE,"Tariffs";"Tarifica92",#N/A,FALSE,"Tariffs";"Tarifica93",#N/A,FALSE,"Tariffs";"Tarifica94",#N/A,FALSE,"Tariffs";"Tarifica95",#N/A,FALSE,"Tariffs";"Tarifica96",#N/A,FALSE,"Tariffs"}</definedName>
    <definedName name="ghdht" hidden="1">{"Tarifica91",#N/A,FALSE,"Tariffs";"Tarifica92",#N/A,FALSE,"Tariffs";"Tarifica93",#N/A,FALSE,"Tariffs";"Tarifica94",#N/A,FALSE,"Tariffs";"Tarifica95",#N/A,FALSE,"Tariffs";"Tarifica96",#N/A,FALSE,"Tariffs"}</definedName>
    <definedName name="ghf" localSheetId="9"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hf" localSheetId="10"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hf" localSheetId="11"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hf"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hfjmfgm">#REF!</definedName>
    <definedName name="ghggg" localSheetId="9" hidden="1">{#N/A,#N/A,FALSE,"SumG";#N/A,#N/A,FALSE,"ElecG";#N/A,#N/A,FALSE,"MechG";#N/A,#N/A,FALSE,"GeotG";#N/A,#N/A,FALSE,"PrcsG";#N/A,#N/A,FALSE,"TunnG";#N/A,#N/A,FALSE,"CivlG";#N/A,#N/A,FALSE,"NtwkG";#N/A,#N/A,FALSE,"EstgG";#N/A,#N/A,FALSE,"PEngG"}</definedName>
    <definedName name="ghggg" localSheetId="10" hidden="1">{#N/A,#N/A,FALSE,"SumG";#N/A,#N/A,FALSE,"ElecG";#N/A,#N/A,FALSE,"MechG";#N/A,#N/A,FALSE,"GeotG";#N/A,#N/A,FALSE,"PrcsG";#N/A,#N/A,FALSE,"TunnG";#N/A,#N/A,FALSE,"CivlG";#N/A,#N/A,FALSE,"NtwkG";#N/A,#N/A,FALSE,"EstgG";#N/A,#N/A,FALSE,"PEngG"}</definedName>
    <definedName name="ghggg" localSheetId="11"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gggz" localSheetId="9" hidden="1">{#N/A,#N/A,FALSE,"SumG";#N/A,#N/A,FALSE,"ElecG";#N/A,#N/A,FALSE,"MechG";#N/A,#N/A,FALSE,"GeotG";#N/A,#N/A,FALSE,"PrcsG";#N/A,#N/A,FALSE,"TunnG";#N/A,#N/A,FALSE,"CivlG";#N/A,#N/A,FALSE,"NtwkG";#N/A,#N/A,FALSE,"EstgG";#N/A,#N/A,FALSE,"PEngG"}</definedName>
    <definedName name="ghgggz" localSheetId="10" hidden="1">{#N/A,#N/A,FALSE,"SumG";#N/A,#N/A,FALSE,"ElecG";#N/A,#N/A,FALSE,"MechG";#N/A,#N/A,FALSE,"GeotG";#N/A,#N/A,FALSE,"PrcsG";#N/A,#N/A,FALSE,"TunnG";#N/A,#N/A,FALSE,"CivlG";#N/A,#N/A,FALSE,"NtwkG";#N/A,#N/A,FALSE,"EstgG";#N/A,#N/A,FALSE,"PEngG"}</definedName>
    <definedName name="ghgggz" localSheetId="11" hidden="1">{#N/A,#N/A,FALSE,"SumG";#N/A,#N/A,FALSE,"ElecG";#N/A,#N/A,FALSE,"MechG";#N/A,#N/A,FALSE,"GeotG";#N/A,#N/A,FALSE,"PrcsG";#N/A,#N/A,FALSE,"TunnG";#N/A,#N/A,FALSE,"CivlG";#N/A,#N/A,FALSE,"NtwkG";#N/A,#N/A,FALSE,"EstgG";#N/A,#N/A,FALSE,"PEngG"}</definedName>
    <definedName name="ghgggz" hidden="1">{#N/A,#N/A,FALSE,"SumG";#N/A,#N/A,FALSE,"ElecG";#N/A,#N/A,FALSE,"MechG";#N/A,#N/A,FALSE,"GeotG";#N/A,#N/A,FALSE,"PrcsG";#N/A,#N/A,FALSE,"TunnG";#N/A,#N/A,FALSE,"CivlG";#N/A,#N/A,FALSE,"NtwkG";#N/A,#N/A,FALSE,"EstgG";#N/A,#N/A,FALSE,"PEngG"}</definedName>
    <definedName name="ghghghgh" hidden="1">OFFSET(#REF!,9,0,COUNTA(#REF!)-COUNTA(#REF!),1)</definedName>
    <definedName name="ghj" localSheetId="9" hidden="1">{"general",#N/A,FALSE,"Assumptions"}</definedName>
    <definedName name="ghj" localSheetId="10" hidden="1">{"general",#N/A,FALSE,"Assumptions"}</definedName>
    <definedName name="ghj" localSheetId="11" hidden="1">{"general",#N/A,FALSE,"Assumptions"}</definedName>
    <definedName name="ghj" hidden="1">{"general",#N/A,FALSE,"Assumptions"}</definedName>
    <definedName name="ghoo"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hoo"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hoo"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hoo"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hoo"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hoo"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hoo"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hoo1"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hoo1"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hoo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hoo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hoo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hoo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hoo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IA">#REF!</definedName>
    <definedName name="GIFA" localSheetId="8">#REF!</definedName>
    <definedName name="GIFA" localSheetId="3">#REF!</definedName>
    <definedName name="GIFA" localSheetId="9">#REF!</definedName>
    <definedName name="GIFA" localSheetId="10">#REF!</definedName>
    <definedName name="GIFA" localSheetId="11">#REF!</definedName>
    <definedName name="GIFA" localSheetId="0">#REF!</definedName>
    <definedName name="GIFA">'[44]Elemental Breakdown'!$M$6</definedName>
    <definedName name="GIFAF">#REF!</definedName>
    <definedName name="GIFAM">#REF!</definedName>
    <definedName name="GL1_Adjustable_CF_Table">#REF!</definedName>
    <definedName name="GL1_Adjustable_CF_Table_Headers">#REF!</definedName>
    <definedName name="GLASS" localSheetId="3">#REF!</definedName>
    <definedName name="GLASS" localSheetId="0">#REF!</definedName>
    <definedName name="GLASS">#REF!</definedName>
    <definedName name="GLCARBON">#REF!</definedName>
    <definedName name="GLGAS">#REF!</definedName>
    <definedName name="GLNITROGEN">#REF!</definedName>
    <definedName name="GlobalSettings">#REF!</definedName>
    <definedName name="GLSEWERAGE">#REF!</definedName>
    <definedName name="gm">#REF!</definedName>
    <definedName name="GoAssetChart">#N/A</definedName>
    <definedName name="GoBack">#N/A</definedName>
    <definedName name="GoBalanceSheet">#N/A</definedName>
    <definedName name="GoCashFlow">#N/A</definedName>
    <definedName name="GoData">#N/A</definedName>
    <definedName name="GoHome" localSheetId="8">#REF!</definedName>
    <definedName name="GoHome" localSheetId="3">#REF!</definedName>
    <definedName name="GoHome" localSheetId="9">#REF!</definedName>
    <definedName name="GoHome" localSheetId="10">#REF!</definedName>
    <definedName name="GoHome" localSheetId="11">#REF!</definedName>
    <definedName name="GoHome" localSheetId="0">#REF!</definedName>
    <definedName name="GoHome">[19]Macro1!$H$1</definedName>
    <definedName name="GoIncomeChart">#N/A</definedName>
    <definedName name="Goodrich" localSheetId="9" hidden="1">{"comp1",#N/A,FALSE,"COMPS";"footnotes",#N/A,FALSE,"COMPS"}</definedName>
    <definedName name="Goodrich" localSheetId="10" hidden="1">{"comp1",#N/A,FALSE,"COMPS";"footnotes",#N/A,FALSE,"COMPS"}</definedName>
    <definedName name="Goodrich" localSheetId="11" hidden="1">{"comp1",#N/A,FALSE,"COMPS";"footnotes",#N/A,FALSE,"COMPS"}</definedName>
    <definedName name="Goodrich" hidden="1">{"comp1",#N/A,FALSE,"COMPS";"footnotes",#N/A,FALSE,"COMPS"}</definedName>
    <definedName name="Goodwill_Amortization">20</definedName>
    <definedName name="GORDON_PIATT">#REF!</definedName>
    <definedName name="GOVERNAIR">#REF!</definedName>
    <definedName name="gr" localSheetId="9" hidden="1">{"three",#N/A,FALSE,"Capital";"four",#N/A,FALSE,"Capital"}</definedName>
    <definedName name="gr" localSheetId="10" hidden="1">{"three",#N/A,FALSE,"Capital";"four",#N/A,FALSE,"Capital"}</definedName>
    <definedName name="gr" localSheetId="11" hidden="1">{"three",#N/A,FALSE,"Capital";"four",#N/A,FALSE,"Capital"}</definedName>
    <definedName name="gr" hidden="1">{"three",#N/A,FALSE,"Capital";"four",#N/A,FALSE,"Capital"}</definedName>
    <definedName name="gr_end">OFFSET(#REF!,MATCH("Gross Revenue Total",#REF!, 0),1)</definedName>
    <definedName name="gr_end4">OFFSET(#REF!,MATCH("Gross Revenue Total",#REF!, 0),1)</definedName>
    <definedName name="gr_start">OFFSET(#REF!,MATCH("Gross Revenue",#REF!, 0),1)</definedName>
    <definedName name="gr_start4">OFFSET(#REF!,MATCH("Gross Revenue",#REF!, 0),1)</definedName>
    <definedName name="graefd" localSheetId="9" hidden="1">{"werbung",#N/A,FALSE,"GuV9900-0399";"betrieb",#N/A,FALSE,"GuV9900-0399";"personal",#N/A,FALSE,"GuV9900-0399";"tvg",#N/A,FALSE,"GuV9900-0399";"verwaltung",#N/A,FALSE,"GuV9900-0399"}</definedName>
    <definedName name="graefd" localSheetId="10" hidden="1">{"werbung",#N/A,FALSE,"GuV9900-0399";"betrieb",#N/A,FALSE,"GuV9900-0399";"personal",#N/A,FALSE,"GuV9900-0399";"tvg",#N/A,FALSE,"GuV9900-0399";"verwaltung",#N/A,FALSE,"GuV9900-0399"}</definedName>
    <definedName name="graefd" localSheetId="11" hidden="1">{"werbung",#N/A,FALSE,"GuV9900-0399";"betrieb",#N/A,FALSE,"GuV9900-0399";"personal",#N/A,FALSE,"GuV9900-0399";"tvg",#N/A,FALSE,"GuV9900-0399";"verwaltung",#N/A,FALSE,"GuV9900-0399"}</definedName>
    <definedName name="graefd" hidden="1">{"werbung",#N/A,FALSE,"GuV9900-0399";"betrieb",#N/A,FALSE,"GuV9900-0399";"personal",#N/A,FALSE,"GuV9900-0399";"tvg",#N/A,FALSE,"GuV9900-0399";"verwaltung",#N/A,FALSE,"GuV9900-0399"}</definedName>
    <definedName name="GRAINGER">#REF!</definedName>
    <definedName name="GRAPH_AValues">OFFSET(#REF!,0,#REF!-1,1,#REF!)</definedName>
    <definedName name="GRAPH_AValues_Cost">OFFSET(#REF!,0,#REF!-1,1,#REF!)</definedName>
    <definedName name="GRAPH_AValues_Rep">OFFSET(#REF!,0,#REF!-1,1,#REF!)</definedName>
    <definedName name="GRAPH_GValues">OFFSET(#REF!,0,#REF!-1,1,#REF!)</definedName>
    <definedName name="GRAPH_GValues_Cost">OFFSET(#REF!,0,#REF!-1,1,#REF!)</definedName>
    <definedName name="GRAPH_GValues_Rep">OFFSET(#REF!,0,#REF!-1,1,#REF!)</definedName>
    <definedName name="GRAPH_RESULTS">#REF!</definedName>
    <definedName name="GRAPH_RValues">OFFSET(#REF!,0,#REF!-1,1,#REF!)</definedName>
    <definedName name="GRAPH_RValues_Cost">OFFSET(#REF!,0,#REF!-1,1,#REF!)</definedName>
    <definedName name="GRAPH_RValues_Rep">OFFSET(#REF!,0,#REF!-1,1,#REF!)</definedName>
    <definedName name="GRAPH_Total_Contract_Value">#REF!</definedName>
    <definedName name="GRAPH_XAxis">OFFSET(#REF!,0,#REF!-1,1,#REF!)</definedName>
    <definedName name="GraphikDaten" localSheetId="8">#REF!</definedName>
    <definedName name="GraphikDaten" localSheetId="3">#REF!</definedName>
    <definedName name="GraphikDaten" localSheetId="9">#REF!</definedName>
    <definedName name="GraphikDaten" localSheetId="10">#REF!</definedName>
    <definedName name="GraphikDaten" localSheetId="11">#REF!</definedName>
    <definedName name="GraphikDaten" localSheetId="0">#REF!</definedName>
    <definedName name="GraphikDaten">[45]Datenübergabe!$A$63:$N$90</definedName>
    <definedName name="Gravel_20cm">'[16]Unit Price'!$B$25</definedName>
    <definedName name="GRD">#REF!</definedName>
    <definedName name="GrdFlr" localSheetId="8">#REF!</definedName>
    <definedName name="GrdFlr" localSheetId="3">#REF!</definedName>
    <definedName name="GrdFlr" localSheetId="9">#REF!</definedName>
    <definedName name="GrdFlr" localSheetId="10">#REF!</definedName>
    <definedName name="GrdFlr" localSheetId="11">#REF!</definedName>
    <definedName name="GrdFlr" localSheetId="0">#REF!</definedName>
    <definedName name="GrdFlr">'[17]1'!$G$155</definedName>
    <definedName name="grds">#REF!</definedName>
    <definedName name="GRE">#REF!</definedName>
    <definedName name="grease">#REF!</definedName>
    <definedName name="grease_trap">#REF!</definedName>
    <definedName name="grease_traps">#REF!</definedName>
    <definedName name="GREENHECK">#REF!</definedName>
    <definedName name="GreetingsLookup">#N/A</definedName>
    <definedName name="GreetingsTotal">#N/A</definedName>
    <definedName name="grend1">#N/A</definedName>
    <definedName name="GRHORGRANGE">#REF!</definedName>
    <definedName name="GRHORGRANGE2">#REF!</definedName>
    <definedName name="GRHORGRANGE3">#REF!</definedName>
    <definedName name="gross" localSheetId="3">#REF!</definedName>
    <definedName name="gross" localSheetId="0">#REF!</definedName>
    <definedName name="gross">#REF!</definedName>
    <definedName name="Gross_Adds_and_Replacements_with_Variance__servers">#REF!</definedName>
    <definedName name="Gross_Floor_Area" localSheetId="8">#REF!</definedName>
    <definedName name="Gross_Floor_Area" localSheetId="3">#REF!</definedName>
    <definedName name="Gross_Floor_Area" localSheetId="9">#REF!</definedName>
    <definedName name="Gross_Floor_Area" localSheetId="10">#REF!</definedName>
    <definedName name="Gross_Floor_Area" localSheetId="11">#REF!</definedName>
    <definedName name="Gross_Floor_Area" localSheetId="0">#REF!</definedName>
    <definedName name="Gross_Floor_Area">'[36]CONSTRUCTION COMPONENT'!$G$53</definedName>
    <definedName name="Gross_Margin" localSheetId="8">#REF!</definedName>
    <definedName name="Gross_Margin" localSheetId="3">#REF!</definedName>
    <definedName name="Gross_Margin" localSheetId="9">#REF!</definedName>
    <definedName name="Gross_Margin" localSheetId="10">#REF!</definedName>
    <definedName name="Gross_Margin" localSheetId="11">#REF!</definedName>
    <definedName name="Gross_Margin" localSheetId="0">#REF!</definedName>
    <definedName name="Gross_Margin">[36]Model!$C$7</definedName>
    <definedName name="GrossNetFlag">#REF!</definedName>
    <definedName name="GROUND" localSheetId="3">#REF!</definedName>
    <definedName name="GROUND" localSheetId="0">#REF!</definedName>
    <definedName name="GROUND">#REF!</definedName>
    <definedName name="GROUP">#REF!</definedName>
    <definedName name="GroutedRiprap" localSheetId="0">#REF!</definedName>
    <definedName name="GroutedRiprap">#REF!</definedName>
    <definedName name="GRPMUDORANGE">#REF!</definedName>
    <definedName name="GRPMUDORANGE2">#REF!</definedName>
    <definedName name="GRPORGRANGE">#REF!</definedName>
    <definedName name="GRPORGRANGE2">#REF!</definedName>
    <definedName name="GRSHLRANGE">#REF!</definedName>
    <definedName name="GRSHLRANGE2">#REF!</definedName>
    <definedName name="GRSHLRANGE3">#REF!</definedName>
    <definedName name="GRSIndex">#REF!</definedName>
    <definedName name="GRSLookup">#REF!</definedName>
    <definedName name="GRSResult">#REF!</definedName>
    <definedName name="gsedgresgfew" hidden="1">#REF!</definedName>
    <definedName name="gsf">#REF!</definedName>
    <definedName name="gsftotal">#REF!</definedName>
    <definedName name="gt">#REF!</definedName>
    <definedName name="GT1_">#REF!</definedName>
    <definedName name="GT2_">#REF!</definedName>
    <definedName name="GT3_">#REF!</definedName>
    <definedName name="GT4_">#REF!</definedName>
    <definedName name="GT5_">#REF!</definedName>
    <definedName name="GT6_">#REF!</definedName>
    <definedName name="GT7_">#REF!</definedName>
    <definedName name="gtggrttg">#REF!</definedName>
    <definedName name="guidance"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ance"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ance"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anc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2"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2"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2"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yaifiasjnkda" localSheetId="12">IF(ISNA(MATCH(ROW(),RowAfterpgbrk,1)),1,MATCH(ROW(),RowAfterpgbrk,1)+1)&lt;&gt;IF(ISNA(MATCH(ROW()+1,RowAfterpgbrk,1)),1,MATCH(ROW()+1,RowAfterpgbrk,1)+1)</definedName>
    <definedName name="guyaifiasjnkda" localSheetId="9">IF(ISNA(MATCH(ROW(),RowAfterpgbrk,1)),1,MATCH(ROW(),RowAfterpgbrk,1)+1)&lt;&gt;IF(ISNA(MATCH(ROW()+1,RowAfterpgbrk,1)),1,MATCH(ROW()+1,RowAfterpgbrk,1)+1)</definedName>
    <definedName name="guyaifiasjnkda" localSheetId="10">IF(ISNA(MATCH(ROW(),RowAfterpgbrk,1)),1,MATCH(ROW(),RowAfterpgbrk,1)+1)&lt;&gt;IF(ISNA(MATCH(ROW()+1,RowAfterpgbrk,1)),1,MATCH(ROW()+1,RowAfterpgbrk,1)+1)</definedName>
    <definedName name="guyaifiasjnkda" localSheetId="7">IF(ISNA(MATCH(ROW(),RowAfterpgbrk,1)),1,MATCH(ROW(),RowAfterpgbrk,1)+1)&lt;&gt;IF(ISNA(MATCH(ROW()+1,RowAfterpgbrk,1)),1,MATCH(ROW()+1,RowAfterpgbrk,1)+1)</definedName>
    <definedName name="guyaifiasjnkda" localSheetId="11">IF(ISNA(MATCH(ROW(),RowAfterpgbrk,1)),1,MATCH(ROW(),RowAfterpgbrk,1)+1)&lt;&gt;IF(ISNA(MATCH(ROW()+1,RowAfterpgbrk,1)),1,MATCH(ROW()+1,RowAfterpgbrk,1)+1)</definedName>
    <definedName name="guyaifiasjnkda">IF(ISNA(MATCH(ROW(),RowAfterpgbrk,1)),1,MATCH(ROW(),RowAfterpgbrk,1)+1)&lt;&gt;IF(ISNA(MATCH(ROW()+1,RowAfterpgbrk,1)),1,MATCH(ROW()+1,RowAfterpgbrk,1)+1)</definedName>
    <definedName name="gvv">#REF!</definedName>
    <definedName name="GW">#REF!</definedName>
    <definedName name="h">#REF!</definedName>
    <definedName name="h_day">#REF!</definedName>
    <definedName name="H1Weeks">#REF!</definedName>
    <definedName name="H2_302">#REF!</definedName>
    <definedName name="H2_314">#REF!</definedName>
    <definedName name="H3Weeks">#REF!</definedName>
    <definedName name="H4Weeks">#REF!</definedName>
    <definedName name="H5Weeks">#REF!</definedName>
    <definedName name="H6Weeks">#REF!</definedName>
    <definedName name="Ha">#REF!</definedName>
    <definedName name="HAAKON">#REF!</definedName>
    <definedName name="hadaudshaihidd" localSheetId="12">OFFSET([0]!ReportLevels2,0,-2)</definedName>
    <definedName name="hadaudshaihidd" localSheetId="9">OFFSET([0]!ReportLevels2,0,-2)</definedName>
    <definedName name="hadaudshaihidd" localSheetId="10">OFFSET([0]!ReportLevels2,0,-2)</definedName>
    <definedName name="hadaudshaihidd" localSheetId="7">OFFSET([0]!ReportLevels2,0,-2)</definedName>
    <definedName name="hadaudshaihidd" localSheetId="11">OFFSET([0]!ReportLevels2,0,-2)</definedName>
    <definedName name="hadaudshaihidd">OFFSET([0]!ReportLevels2,0,-2)</definedName>
    <definedName name="Half_Year_Adj_Factor">2</definedName>
    <definedName name="hallo" localSheetId="9" hidden="1">{"Kontenverteilung",#N/A,FALSE,"H A Ü"}</definedName>
    <definedName name="hallo" localSheetId="10" hidden="1">{"Kontenverteilung",#N/A,FALSE,"H A Ü"}</definedName>
    <definedName name="hallo" localSheetId="11" hidden="1">{"Kontenverteilung",#N/A,FALSE,"H A Ü"}</definedName>
    <definedName name="hallo" hidden="1">{"Kontenverteilung",#N/A,FALSE,"H A Ü"}</definedName>
    <definedName name="HALLO1" localSheetId="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HALLO1"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HALLO1" localSheetId="1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HALLO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halls" localSheetId="0">#REF!</definedName>
    <definedName name="halls">#REF!</definedName>
    <definedName name="hammer">#REF!</definedName>
    <definedName name="handexc_thkdedge">#REF!</definedName>
    <definedName name="Hardy">#REF!</definedName>
    <definedName name="HARRINGTON_CO">#REF!</definedName>
    <definedName name="HarvestYield">#REF!</definedName>
    <definedName name="Hastings_and_Bexhill_WTW___UWWTD_Enhancements" localSheetId="0">#REF!</definedName>
    <definedName name="Hastings_and_Bexhill_WTW___UWWTD_Enhancements">#REF!</definedName>
    <definedName name="hauptnutzungiundii_null_48617570746e75747a756e67204920756e64204949" hidden="1">#REF!</definedName>
    <definedName name="hb">#REF!</definedName>
    <definedName name="Hc">#REF!</definedName>
    <definedName name="HCamb">#REF!</definedName>
    <definedName name="HCamb_AO">#REF!</definedName>
    <definedName name="HCCEQRENT">#REF!</definedName>
    <definedName name="HDHFH" localSheetId="9" hidden="1">{"landexbravo",#N/A,FALSE,"Land (ex Bravo)";"Schenker_HO",#N/A,FALSE,"Schenker HO";"Landincbravo",#N/A,FALSE,"Land + Bravo";"Logistics",#N/A,FALSE,"Logistics";"Airandsea",#N/A,FALSE,"Air &amp; Sea";"Schenkgroup",#N/A,FALSE,"Schenker Group";"RaabKarcher",#N/A,FALSE,"Raab Karcher";"Brenntag",#N/A,FALSE,"Brenntag";"Interfer",#N/A,FALSE,"Interfer";"F_S",#N/A,FALSE,"F&amp;S";"Full_line",#N/A,FALSE,"Wholesale";"Auto_S",#N/A,FALSE,"Auto_S";"Otherco",#N/A,FALSE,"Other co";"Centraladmin",#N/A,FALSE,"Central Ad";"Consol_adj",#N/A,FALSE,"Consol adj";"Summary98",#N/A,FALSE,"Summary";"Bravo",#N/A,FALSE,"Bravo";"Offerletter",#N/A,FALSE,"Offer letter 1";"Front sheet",#N/A,FALSE,"Comments"}</definedName>
    <definedName name="HDHFH" localSheetId="10" hidden="1">{"landexbravo",#N/A,FALSE,"Land (ex Bravo)";"Schenker_HO",#N/A,FALSE,"Schenker HO";"Landincbravo",#N/A,FALSE,"Land + Bravo";"Logistics",#N/A,FALSE,"Logistics";"Airandsea",#N/A,FALSE,"Air &amp; Sea";"Schenkgroup",#N/A,FALSE,"Schenker Group";"RaabKarcher",#N/A,FALSE,"Raab Karcher";"Brenntag",#N/A,FALSE,"Brenntag";"Interfer",#N/A,FALSE,"Interfer";"F_S",#N/A,FALSE,"F&amp;S";"Full_line",#N/A,FALSE,"Wholesale";"Auto_S",#N/A,FALSE,"Auto_S";"Otherco",#N/A,FALSE,"Other co";"Centraladmin",#N/A,FALSE,"Central Ad";"Consol_adj",#N/A,FALSE,"Consol adj";"Summary98",#N/A,FALSE,"Summary";"Bravo",#N/A,FALSE,"Bravo";"Offerletter",#N/A,FALSE,"Offer letter 1";"Front sheet",#N/A,FALSE,"Comments"}</definedName>
    <definedName name="HDHFH" localSheetId="11" hidden="1">{"landexbravo",#N/A,FALSE,"Land (ex Bravo)";"Schenker_HO",#N/A,FALSE,"Schenker HO";"Landincbravo",#N/A,FALSE,"Land + Bravo";"Logistics",#N/A,FALSE,"Logistics";"Airandsea",#N/A,FALSE,"Air &amp; Sea";"Schenkgroup",#N/A,FALSE,"Schenker Group";"RaabKarcher",#N/A,FALSE,"Raab Karcher";"Brenntag",#N/A,FALSE,"Brenntag";"Interfer",#N/A,FALSE,"Interfer";"F_S",#N/A,FALSE,"F&amp;S";"Full_line",#N/A,FALSE,"Wholesale";"Auto_S",#N/A,FALSE,"Auto_S";"Otherco",#N/A,FALSE,"Other co";"Centraladmin",#N/A,FALSE,"Central Ad";"Consol_adj",#N/A,FALSE,"Consol adj";"Summary98",#N/A,FALSE,"Summary";"Bravo",#N/A,FALSE,"Bravo";"Offerletter",#N/A,FALSE,"Offer letter 1";"Front sheet",#N/A,FALSE,"Comments"}</definedName>
    <definedName name="HDHFH" hidden="1">{"landexbravo",#N/A,FALSE,"Land (ex Bravo)";"Schenker_HO",#N/A,FALSE,"Schenker HO";"Landincbravo",#N/A,FALSE,"Land + Bravo";"Logistics",#N/A,FALSE,"Logistics";"Airandsea",#N/A,FALSE,"Air &amp; Sea";"Schenkgroup",#N/A,FALSE,"Schenker Group";"RaabKarcher",#N/A,FALSE,"Raab Karcher";"Brenntag",#N/A,FALSE,"Brenntag";"Interfer",#N/A,FALSE,"Interfer";"F_S",#N/A,FALSE,"F&amp;S";"Full_line",#N/A,FALSE,"Wholesale";"Auto_S",#N/A,FALSE,"Auto_S";"Otherco",#N/A,FALSE,"Other co";"Centraladmin",#N/A,FALSE,"Central Ad";"Consol_adj",#N/A,FALSE,"Consol adj";"Summary98",#N/A,FALSE,"Summary";"Bravo",#N/A,FALSE,"Bravo";"Offerletter",#N/A,FALSE,"Offer letter 1";"Front sheet",#N/A,FALSE,"Comments"}</definedName>
    <definedName name="hdsvdanvdv">#REF!</definedName>
    <definedName name="HDWE">#REF!</definedName>
    <definedName name="he">#REF!</definedName>
    <definedName name="head" localSheetId="0">#REF!</definedName>
    <definedName name="head">#REF!</definedName>
    <definedName name="Headcount_Type">#REF!</definedName>
    <definedName name="Header_Row">ROW(#REF!)</definedName>
    <definedName name="HEADER2">#REF!</definedName>
    <definedName name="HEADER3">#REF!</definedName>
    <definedName name="HEADERS">#REF!</definedName>
    <definedName name="HEADERS_NEW">#REF!</definedName>
    <definedName name="HeadWall" localSheetId="0">#REF!</definedName>
    <definedName name="HeadWall">#REF!</definedName>
    <definedName name="HEAT__SOURCE">#REF!</definedName>
    <definedName name="Heat_Exchanger">#REF!</definedName>
    <definedName name="HEAT_EXCHANGERS">#REF!</definedName>
    <definedName name="Heat_Pumps">#REF!</definedName>
    <definedName name="Heat_Trace_Tape">#REF!</definedName>
    <definedName name="Heating" localSheetId="8">#REF!</definedName>
    <definedName name="Heating" localSheetId="3">#REF!</definedName>
    <definedName name="Heating" localSheetId="9">#REF!</definedName>
    <definedName name="Heating" localSheetId="10">#REF!</definedName>
    <definedName name="Heating" localSheetId="11">#REF!</definedName>
    <definedName name="Heating" localSheetId="0">#REF!</definedName>
    <definedName name="Heating">'[17]5'!$G$155</definedName>
    <definedName name="HEATING__VENTILATION___AIR_CONDITIONING">#REF!</definedName>
    <definedName name="heattape">#REF!</definedName>
    <definedName name="heattrace">#REF!</definedName>
    <definedName name="hello" localSheetId="9" hidden="1">{"mgmt forecast",#N/A,FALSE,"Mgmt Forecast";"dcf table",#N/A,FALSE,"Mgmt Forecast";"sensitivity",#N/A,FALSE,"Mgmt Forecast";"table inputs",#N/A,FALSE,"Mgmt Forecast";"calculations",#N/A,FALSE,"Mgmt Forecast"}</definedName>
    <definedName name="hello" localSheetId="10" hidden="1">{"mgmt forecast",#N/A,FALSE,"Mgmt Forecast";"dcf table",#N/A,FALSE,"Mgmt Forecast";"sensitivity",#N/A,FALSE,"Mgmt Forecast";"table inputs",#N/A,FALSE,"Mgmt Forecast";"calculations",#N/A,FALSE,"Mgmt Forecast"}</definedName>
    <definedName name="hello" localSheetId="11" hidden="1">{"mgmt forecast",#N/A,FALSE,"Mgmt Forecast";"dcf table",#N/A,FALSE,"Mgmt Forecast";"sensitivity",#N/A,FALSE,"Mgmt Forecast";"table inputs",#N/A,FALSE,"Mgmt Forecast";"calculations",#N/A,FALSE,"Mgmt Forecast"}</definedName>
    <definedName name="hello" hidden="1">{"mgmt forecast",#N/A,FALSE,"Mgmt Forecast";"dcf table",#N/A,FALSE,"Mgmt Forecast";"sensitivity",#N/A,FALSE,"Mgmt Forecast";"table inputs",#N/A,FALSE,"Mgmt Forecast";"calculations",#N/A,FALSE,"Mgmt Forecast"}</definedName>
    <definedName name="hepa">#REF!</definedName>
    <definedName name="her">#N/A</definedName>
    <definedName name="hf"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f"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f"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f"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f"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f"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f"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FH" localSheetId="9" hidden="1">{"print annual inc. statement",#N/A,FALSE,"Summary";"print annual stats",#N/A,FALSE,"Summary";"print quarterly inc. statement",#N/A,FALSE,"Summary";"print quarterly stats",#N/A,FALSE,"Summary"}</definedName>
    <definedName name="HFH" localSheetId="10" hidden="1">{"print annual inc. statement",#N/A,FALSE,"Summary";"print annual stats",#N/A,FALSE,"Summary";"print quarterly inc. statement",#N/A,FALSE,"Summary";"print quarterly stats",#N/A,FALSE,"Summary"}</definedName>
    <definedName name="HFH" localSheetId="11" hidden="1">{"print annual inc. statement",#N/A,FALSE,"Summary";"print annual stats",#N/A,FALSE,"Summary";"print quarterly inc. statement",#N/A,FALSE,"Summary";"print quarterly stats",#N/A,FALSE,"Summary"}</definedName>
    <definedName name="HFH" hidden="1">{"print annual inc. statement",#N/A,FALSE,"Summary";"print annual stats",#N/A,FALSE,"Summary";"print quarterly inc. statement",#N/A,FALSE,"Summary";"print quarterly stats",#N/A,FALSE,"Summary"}</definedName>
    <definedName name="hfrr"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frr"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frr"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frr"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frr"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frr"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frr"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g" localSheetId="8">#REF!</definedName>
    <definedName name="hg" localSheetId="3">#REF!</definedName>
    <definedName name="hg" localSheetId="9" hidden="1">{"comp1",#N/A,FALSE,"COMPS";"footnotes",#N/A,FALSE,"COMPS"}</definedName>
    <definedName name="hg" localSheetId="10" hidden="1">{"comp1",#N/A,FALSE,"COMPS";"footnotes",#N/A,FALSE,"COMPS"}</definedName>
    <definedName name="hg" localSheetId="11">#REF!</definedName>
    <definedName name="hg" localSheetId="0">#REF!</definedName>
    <definedName name="hg">[46]Construction!$S$36:$S$74</definedName>
    <definedName name="hgfgh" localSheetId="9" hidden="1">{"Zone1",#N/A,FALSE,"Parameters";"Zone2",#N/A,FALSE,"Parameters"}</definedName>
    <definedName name="hgfgh" localSheetId="10" hidden="1">{"Zone1",#N/A,FALSE,"Parameters";"Zone2",#N/A,FALSE,"Parameters"}</definedName>
    <definedName name="hgfgh" localSheetId="11" hidden="1">{"Zone1",#N/A,FALSE,"Parameters";"Zone2",#N/A,FALSE,"Parameters"}</definedName>
    <definedName name="hgfgh" hidden="1">{"Zone1",#N/A,FALSE,"Parameters";"Zone2",#N/A,FALSE,"Parameters"}</definedName>
    <definedName name="hgfhgf" hidden="1">#REF!</definedName>
    <definedName name="hgh">#REF!</definedName>
    <definedName name="hghgjgjg"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hghgjgjg"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hghgjgjg"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hghgjgjg"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hghgjgjg"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hghgjgjg"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hghgjgjg"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hgjdfgbhxdfg" localSheetId="9" hidden="1">{#N/A,#N/A,FALSE,"Top page";#N/A,#N/A,FALSE,"Weekly KPI";#N/A,#N/A,FALSE,"Customer Count Growth";#N/A,#N/A,FALSE,"Customer Spending Growth";#N/A,#N/A,FALSE,"Sales Growth";#N/A,#N/A,FALSE,"Customer Spending";#N/A,#N/A,FALSE,"Credit Card % to Sales"}</definedName>
    <definedName name="hgjdfgbhxdfg" localSheetId="10" hidden="1">{#N/A,#N/A,FALSE,"Top page";#N/A,#N/A,FALSE,"Weekly KPI";#N/A,#N/A,FALSE,"Customer Count Growth";#N/A,#N/A,FALSE,"Customer Spending Growth";#N/A,#N/A,FALSE,"Sales Growth";#N/A,#N/A,FALSE,"Customer Spending";#N/A,#N/A,FALSE,"Credit Card % to Sales"}</definedName>
    <definedName name="hgjdfgbhxdfg" localSheetId="11" hidden="1">{#N/A,#N/A,FALSE,"Top page";#N/A,#N/A,FALSE,"Weekly KPI";#N/A,#N/A,FALSE,"Customer Count Growth";#N/A,#N/A,FALSE,"Customer Spending Growth";#N/A,#N/A,FALSE,"Sales Growth";#N/A,#N/A,FALSE,"Customer Spending";#N/A,#N/A,FALSE,"Credit Card % to Sales"}</definedName>
    <definedName name="hgjdfgbhxdfg" hidden="1">{#N/A,#N/A,FALSE,"Top page";#N/A,#N/A,FALSE,"Weekly KPI";#N/A,#N/A,FALSE,"Customer Count Growth";#N/A,#N/A,FALSE,"Customer Spending Growth";#N/A,#N/A,FALSE,"Sales Growth";#N/A,#N/A,FALSE,"Customer Spending";#N/A,#N/A,FALSE,"Credit Card % to Sales"}</definedName>
    <definedName name="hgkghk">#REF!</definedName>
    <definedName name="hgpm">#REF!</definedName>
    <definedName name="hgr"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gr"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gr"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gr"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gr"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gr"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gr"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GTR" localSheetId="9" hidden="1">{"up stand alones",#N/A,FALSE,"Acquiror"}</definedName>
    <definedName name="HGTR" localSheetId="10" hidden="1">{"up stand alones",#N/A,FALSE,"Acquiror"}</definedName>
    <definedName name="HGTR" localSheetId="11" hidden="1">{"up stand alones",#N/A,FALSE,"Acquiror"}</definedName>
    <definedName name="HGTR" hidden="1">{"up stand alones",#N/A,FALSE,"Acquiror"}</definedName>
    <definedName name="Hh">#REF!</definedName>
    <definedName name="hhh" localSheetId="9" hidden="1">{#N/A,#N/A,FALSE,"Summary"}</definedName>
    <definedName name="hhh" localSheetId="10" hidden="1">{#N/A,#N/A,FALSE,"Summary"}</definedName>
    <definedName name="hhh" localSheetId="11" hidden="1">{#N/A,#N/A,FALSE,"Summary"}</definedName>
    <definedName name="hhh" hidden="1">{#N/A,#N/A,FALSE,"Summary"}</definedName>
    <definedName name="HHHH" localSheetId="9" hidden="1">{"'8'!$B$1:$I$46"}</definedName>
    <definedName name="HHHH" localSheetId="10" hidden="1">{"'8'!$B$1:$I$46"}</definedName>
    <definedName name="HHHH" localSheetId="11" hidden="1">{"'8'!$B$1:$I$46"}</definedName>
    <definedName name="HHHH" hidden="1">{"'8'!$B$1:$I$46"}</definedName>
    <definedName name="hhhhh" localSheetId="9" hidden="1">{#N/A,#N/A,FALSE,"SumG";#N/A,#N/A,FALSE,"ElecG";#N/A,#N/A,FALSE,"MechG";#N/A,#N/A,FALSE,"GeotG";#N/A,#N/A,FALSE,"PrcsG";#N/A,#N/A,FALSE,"TunnG";#N/A,#N/A,FALSE,"CivlG";#N/A,#N/A,FALSE,"NtwkG";#N/A,#N/A,FALSE,"EstgG";#N/A,#N/A,FALSE,"PEngG"}</definedName>
    <definedName name="hhhhh" localSheetId="10" hidden="1">{#N/A,#N/A,FALSE,"SumG";#N/A,#N/A,FALSE,"ElecG";#N/A,#N/A,FALSE,"MechG";#N/A,#N/A,FALSE,"GeotG";#N/A,#N/A,FALSE,"PrcsG";#N/A,#N/A,FALSE,"TunnG";#N/A,#N/A,FALSE,"CivlG";#N/A,#N/A,FALSE,"NtwkG";#N/A,#N/A,FALSE,"EstgG";#N/A,#N/A,FALSE,"PEngG"}</definedName>
    <definedName name="hhhhh" localSheetId="11" hidden="1">{#N/A,#N/A,FALSE,"SumG";#N/A,#N/A,FALSE,"ElecG";#N/A,#N/A,FALSE,"MechG";#N/A,#N/A,FALSE,"GeotG";#N/A,#N/A,FALSE,"PrcsG";#N/A,#N/A,FALSE,"TunnG";#N/A,#N/A,FALSE,"CivlG";#N/A,#N/A,FALSE,"NtwkG";#N/A,#N/A,FALSE,"EstgG";#N/A,#N/A,FALSE,"PEngG"}</definedName>
    <definedName name="hhhhh" hidden="1">{#N/A,#N/A,FALSE,"SumG";#N/A,#N/A,FALSE,"ElecG";#N/A,#N/A,FALSE,"MechG";#N/A,#N/A,FALSE,"GeotG";#N/A,#N/A,FALSE,"PrcsG";#N/A,#N/A,FALSE,"TunnG";#N/A,#N/A,FALSE,"CivlG";#N/A,#N/A,FALSE,"NtwkG";#N/A,#N/A,FALSE,"EstgG";#N/A,#N/A,FALSE,"PEngG"}</definedName>
    <definedName name="hhhhhhh" localSheetId="9" hidden="1">{#N/A,#N/A,FALSE,"SumD";#N/A,#N/A,FALSE,"ElecD";#N/A,#N/A,FALSE,"MechD";#N/A,#N/A,FALSE,"GeotD";#N/A,#N/A,FALSE,"PrcsD";#N/A,#N/A,FALSE,"TunnD";#N/A,#N/A,FALSE,"CivlD";#N/A,#N/A,FALSE,"NtwkD";#N/A,#N/A,FALSE,"EstgD";#N/A,#N/A,FALSE,"PEngD"}</definedName>
    <definedName name="hhhhhhh" localSheetId="10" hidden="1">{#N/A,#N/A,FALSE,"SumD";#N/A,#N/A,FALSE,"ElecD";#N/A,#N/A,FALSE,"MechD";#N/A,#N/A,FALSE,"GeotD";#N/A,#N/A,FALSE,"PrcsD";#N/A,#N/A,FALSE,"TunnD";#N/A,#N/A,FALSE,"CivlD";#N/A,#N/A,FALSE,"NtwkD";#N/A,#N/A,FALSE,"EstgD";#N/A,#N/A,FALSE,"PEngD"}</definedName>
    <definedName name="hhhhhhh" localSheetId="11" hidden="1">{#N/A,#N/A,FALSE,"SumD";#N/A,#N/A,FALSE,"ElecD";#N/A,#N/A,FALSE,"MechD";#N/A,#N/A,FALSE,"GeotD";#N/A,#N/A,FALSE,"PrcsD";#N/A,#N/A,FALSE,"TunnD";#N/A,#N/A,FALSE,"CivlD";#N/A,#N/A,FALSE,"NtwkD";#N/A,#N/A,FALSE,"EstgD";#N/A,#N/A,FALSE,"PEngD"}</definedName>
    <definedName name="hhhhhhh" hidden="1">{#N/A,#N/A,FALSE,"SumD";#N/A,#N/A,FALSE,"ElecD";#N/A,#N/A,FALSE,"MechD";#N/A,#N/A,FALSE,"GeotD";#N/A,#N/A,FALSE,"PrcsD";#N/A,#N/A,FALSE,"TunnD";#N/A,#N/A,FALSE,"CivlD";#N/A,#N/A,FALSE,"NtwkD";#N/A,#N/A,FALSE,"EstgD";#N/A,#N/A,FALSE,"PEngD"}</definedName>
    <definedName name="hhhhhhhh" localSheetId="9" hidden="1">{#N/A,#N/A,FALSE,"SumG";#N/A,#N/A,FALSE,"ElecG";#N/A,#N/A,FALSE,"MechG";#N/A,#N/A,FALSE,"GeotG";#N/A,#N/A,FALSE,"PrcsG";#N/A,#N/A,FALSE,"TunnG";#N/A,#N/A,FALSE,"CivlG";#N/A,#N/A,FALSE,"NtwkG";#N/A,#N/A,FALSE,"EstgG";#N/A,#N/A,FALSE,"PEngG"}</definedName>
    <definedName name="hhhhhhhh" localSheetId="10" hidden="1">{#N/A,#N/A,FALSE,"SumG";#N/A,#N/A,FALSE,"ElecG";#N/A,#N/A,FALSE,"MechG";#N/A,#N/A,FALSE,"GeotG";#N/A,#N/A,FALSE,"PrcsG";#N/A,#N/A,FALSE,"TunnG";#N/A,#N/A,FALSE,"CivlG";#N/A,#N/A,FALSE,"NtwkG";#N/A,#N/A,FALSE,"EstgG";#N/A,#N/A,FALSE,"PEngG"}</definedName>
    <definedName name="hhhhhhhh" localSheetId="11" hidden="1">{#N/A,#N/A,FALSE,"SumG";#N/A,#N/A,FALSE,"ElecG";#N/A,#N/A,FALSE,"MechG";#N/A,#N/A,FALSE,"GeotG";#N/A,#N/A,FALSE,"PrcsG";#N/A,#N/A,FALSE,"TunnG";#N/A,#N/A,FALSE,"CivlG";#N/A,#N/A,FALSE,"NtwkG";#N/A,#N/A,FALSE,"EstgG";#N/A,#N/A,FALSE,"PEngG"}</definedName>
    <definedName name="hhhhhhhh" hidden="1">{#N/A,#N/A,FALSE,"SumG";#N/A,#N/A,FALSE,"ElecG";#N/A,#N/A,FALSE,"MechG";#N/A,#N/A,FALSE,"GeotG";#N/A,#N/A,FALSE,"PrcsG";#N/A,#N/A,FALSE,"TunnG";#N/A,#N/A,FALSE,"CivlG";#N/A,#N/A,FALSE,"NtwkG";#N/A,#N/A,FALSE,"EstgG";#N/A,#N/A,FALSE,"PEngG"}</definedName>
    <definedName name="hhhhhhhhh" localSheetId="9" hidden="1">{#N/A,#N/A,FALSE,"SumG";#N/A,#N/A,FALSE,"ElecG";#N/A,#N/A,FALSE,"MechG";#N/A,#N/A,FALSE,"GeotG";#N/A,#N/A,FALSE,"PrcsG";#N/A,#N/A,FALSE,"TunnG";#N/A,#N/A,FALSE,"CivlG";#N/A,#N/A,FALSE,"NtwkG";#N/A,#N/A,FALSE,"EstgG";#N/A,#N/A,FALSE,"PEngG"}</definedName>
    <definedName name="hhhhhhhhh" localSheetId="10" hidden="1">{#N/A,#N/A,FALSE,"SumG";#N/A,#N/A,FALSE,"ElecG";#N/A,#N/A,FALSE,"MechG";#N/A,#N/A,FALSE,"GeotG";#N/A,#N/A,FALSE,"PrcsG";#N/A,#N/A,FALSE,"TunnG";#N/A,#N/A,FALSE,"CivlG";#N/A,#N/A,FALSE,"NtwkG";#N/A,#N/A,FALSE,"EstgG";#N/A,#N/A,FALSE,"PEngG"}</definedName>
    <definedName name="hhhhhhhhh" localSheetId="11" hidden="1">{#N/A,#N/A,FALSE,"SumG";#N/A,#N/A,FALSE,"ElecG";#N/A,#N/A,FALSE,"MechG";#N/A,#N/A,FALSE,"GeotG";#N/A,#N/A,FALSE,"PrcsG";#N/A,#N/A,FALSE,"TunnG";#N/A,#N/A,FALSE,"CivlG";#N/A,#N/A,FALSE,"NtwkG";#N/A,#N/A,FALSE,"EstgG";#N/A,#N/A,FALSE,"PEngG"}</definedName>
    <definedName name="hhhhhhhhh" hidden="1">{#N/A,#N/A,FALSE,"SumG";#N/A,#N/A,FALSE,"ElecG";#N/A,#N/A,FALSE,"MechG";#N/A,#N/A,FALSE,"GeotG";#N/A,#N/A,FALSE,"PrcsG";#N/A,#N/A,FALSE,"TunnG";#N/A,#N/A,FALSE,"CivlG";#N/A,#N/A,FALSE,"NtwkG";#N/A,#N/A,FALSE,"EstgG";#N/A,#N/A,FALSE,"PEngG"}</definedName>
    <definedName name="hhhhhhhhhhhhhh" localSheetId="9" hidden="1">{#N/A,#N/A,FALSE,"SumG";#N/A,#N/A,FALSE,"ElecG";#N/A,#N/A,FALSE,"MechG";#N/A,#N/A,FALSE,"GeotG";#N/A,#N/A,FALSE,"PrcsG";#N/A,#N/A,FALSE,"TunnG";#N/A,#N/A,FALSE,"CivlG";#N/A,#N/A,FALSE,"NtwkG";#N/A,#N/A,FALSE,"EstgG";#N/A,#N/A,FALSE,"PEngG"}</definedName>
    <definedName name="hhhhhhhhhhhhhh" localSheetId="10" hidden="1">{#N/A,#N/A,FALSE,"SumG";#N/A,#N/A,FALSE,"ElecG";#N/A,#N/A,FALSE,"MechG";#N/A,#N/A,FALSE,"GeotG";#N/A,#N/A,FALSE,"PrcsG";#N/A,#N/A,FALSE,"TunnG";#N/A,#N/A,FALSE,"CivlG";#N/A,#N/A,FALSE,"NtwkG";#N/A,#N/A,FALSE,"EstgG";#N/A,#N/A,FALSE,"PEngG"}</definedName>
    <definedName name="hhhhhhhhhhhhhh" localSheetId="11" hidden="1">{#N/A,#N/A,FALSE,"SumG";#N/A,#N/A,FALSE,"ElecG";#N/A,#N/A,FALSE,"MechG";#N/A,#N/A,FALSE,"GeotG";#N/A,#N/A,FALSE,"PrcsG";#N/A,#N/A,FALSE,"TunnG";#N/A,#N/A,FALSE,"CivlG";#N/A,#N/A,FALSE,"NtwkG";#N/A,#N/A,FALSE,"EstgG";#N/A,#N/A,FALSE,"PEngG"}</definedName>
    <definedName name="hhhhhhhhhhhhhh" hidden="1">{#N/A,#N/A,FALSE,"SumG";#N/A,#N/A,FALSE,"ElecG";#N/A,#N/A,FALSE,"MechG";#N/A,#N/A,FALSE,"GeotG";#N/A,#N/A,FALSE,"PrcsG";#N/A,#N/A,FALSE,"TunnG";#N/A,#N/A,FALSE,"CivlG";#N/A,#N/A,FALSE,"NtwkG";#N/A,#N/A,FALSE,"EstgG";#N/A,#N/A,FALSE,"PEngG"}</definedName>
    <definedName name="hhhsdf" localSheetId="9" hidden="1">{"up stand alones",#N/A,FALSE,"Acquiror"}</definedName>
    <definedName name="hhhsdf" localSheetId="10" hidden="1">{"up stand alones",#N/A,FALSE,"Acquiror"}</definedName>
    <definedName name="hhhsdf" localSheetId="11" hidden="1">{"up stand alones",#N/A,FALSE,"Acquiror"}</definedName>
    <definedName name="hhhsdf" hidden="1">{"up stand alones",#N/A,FALSE,"Acquiror"}</definedName>
    <definedName name="hhhsdf1" localSheetId="9" hidden="1">{"up stand alones",#N/A,FALSE,"Acquiror"}</definedName>
    <definedName name="hhhsdf1" localSheetId="10" hidden="1">{"up stand alones",#N/A,FALSE,"Acquiror"}</definedName>
    <definedName name="hhhsdf1" localSheetId="11" hidden="1">{"up stand alones",#N/A,FALSE,"Acquiror"}</definedName>
    <definedName name="hhhsdf1" hidden="1">{"up stand alones",#N/A,FALSE,"Acquiror"}</definedName>
    <definedName name="hhtt"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hhtt"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hhtt"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hhtt"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hhtt"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hhtt"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hhtt"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HiddenRows" hidden="1">#REF!</definedName>
    <definedName name="HideSchedColumns">#REF!</definedName>
    <definedName name="HideSchedColumns19">#REF!</definedName>
    <definedName name="HideSchedColumns39">#REF!</definedName>
    <definedName name="HideSchedColumns49">#REF!</definedName>
    <definedName name="HideSchedColumns85">#REF!</definedName>
    <definedName name="HideSchedColumnsBP">#REF!</definedName>
    <definedName name="HideSchedColumnsZ">#REF!</definedName>
    <definedName name="HIMEL">#REF!</definedName>
    <definedName name="HINEA_R.W.">#REF!</definedName>
    <definedName name="hjfgjghj" localSheetId="9" hidden="1">{"up stand alones",#N/A,FALSE,"Acquiror"}</definedName>
    <definedName name="hjfgjghj" localSheetId="10" hidden="1">{"up stand alones",#N/A,FALSE,"Acquiror"}</definedName>
    <definedName name="hjfgjghj" localSheetId="11" hidden="1">{"up stand alones",#N/A,FALSE,"Acquiror"}</definedName>
    <definedName name="hjfgjghj" hidden="1">{"up stand alones",#N/A,FALSE,"Acquiror"}</definedName>
    <definedName name="hjgg" localSheetId="9"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hjgg" localSheetId="10"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hjgg" localSheetId="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hjgg"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hjjjjjjjgh" localSheetId="9" hidden="1">{"trans assumptions",#N/A,FALSE,"Merger";"trans accretion",#N/A,FALSE,"Merger"}</definedName>
    <definedName name="hjjjjjjjgh" localSheetId="10" hidden="1">{"trans assumptions",#N/A,FALSE,"Merger";"trans accretion",#N/A,FALSE,"Merger"}</definedName>
    <definedName name="hjjjjjjjgh" localSheetId="11" hidden="1">{"trans assumptions",#N/A,FALSE,"Merger";"trans accretion",#N/A,FALSE,"Merger"}</definedName>
    <definedName name="hjjjjjjjgh" hidden="1">{"trans assumptions",#N/A,FALSE,"Merger";"trans accretion",#N/A,FALSE,"Merger"}</definedName>
    <definedName name="hjkh" localSheetId="9" hidden="1">{"assumption 50 50",#N/A,TRUE,"Merger";"has gets cash",#N/A,TRUE,"Merger";"accretion dilution",#N/A,TRUE,"Merger";"comparison credit stats",#N/A,TRUE,"Merger";"pf credit stats",#N/A,TRUE,"Merger";"pf sheets",#N/A,TRUE,"Merger"}</definedName>
    <definedName name="hjkh" localSheetId="10" hidden="1">{"assumption 50 50",#N/A,TRUE,"Merger";"has gets cash",#N/A,TRUE,"Merger";"accretion dilution",#N/A,TRUE,"Merger";"comparison credit stats",#N/A,TRUE,"Merger";"pf credit stats",#N/A,TRUE,"Merger";"pf sheets",#N/A,TRUE,"Merger"}</definedName>
    <definedName name="hjkh" localSheetId="11" hidden="1">{"assumption 50 50",#N/A,TRUE,"Merger";"has gets cash",#N/A,TRUE,"Merger";"accretion dilution",#N/A,TRUE,"Merger";"comparison credit stats",#N/A,TRUE,"Merger";"pf credit stats",#N/A,TRUE,"Merger";"pf sheets",#N/A,TRUE,"Merger"}</definedName>
    <definedName name="hjkh" hidden="1">{"assumption 50 50",#N/A,TRUE,"Merger";"has gets cash",#N/A,TRUE,"Merger";"accretion dilution",#N/A,TRUE,"Merger";"comparison credit stats",#N/A,TRUE,"Merger";"pf credit stats",#N/A,TRUE,"Merger";"pf sheets",#N/A,TRUE,"Merger"}</definedName>
    <definedName name="hjkhjkhjk" localSheetId="9" hidden="1">{"equity comps",#N/A,FALSE,"CS Comps";"equity comps",#N/A,FALSE,"PS Comps";"equity comps",#N/A,FALSE,"GIC_Comps";"equity comps",#N/A,FALSE,"GIC2_Comps";"debt comps",#N/A,FALSE,"CS Comps";"debt comps",#N/A,FALSE,"PS Comps";"debt comps",#N/A,FALSE,"GIC_Comps";"debt comps",#N/A,FALSE,"GIC2_Comps"}</definedName>
    <definedName name="hjkhjkhjk" localSheetId="10" hidden="1">{"equity comps",#N/A,FALSE,"CS Comps";"equity comps",#N/A,FALSE,"PS Comps";"equity comps",#N/A,FALSE,"GIC_Comps";"equity comps",#N/A,FALSE,"GIC2_Comps";"debt comps",#N/A,FALSE,"CS Comps";"debt comps",#N/A,FALSE,"PS Comps";"debt comps",#N/A,FALSE,"GIC_Comps";"debt comps",#N/A,FALSE,"GIC2_Comps"}</definedName>
    <definedName name="hjkhjkhjk" localSheetId="11" hidden="1">{"equity comps",#N/A,FALSE,"CS Comps";"equity comps",#N/A,FALSE,"PS Comps";"equity comps",#N/A,FALSE,"GIC_Comps";"equity comps",#N/A,FALSE,"GIC2_Comps";"debt comps",#N/A,FALSE,"CS Comps";"debt comps",#N/A,FALSE,"PS Comps";"debt comps",#N/A,FALSE,"GIC_Comps";"debt comps",#N/A,FALSE,"GIC2_Comps"}</definedName>
    <definedName name="hjkhjkhjk" hidden="1">{"equity comps",#N/A,FALSE,"CS Comps";"equity comps",#N/A,FALSE,"PS Comps";"equity comps",#N/A,FALSE,"GIC_Comps";"equity comps",#N/A,FALSE,"GIC2_Comps";"debt comps",#N/A,FALSE,"CS Comps";"debt comps",#N/A,FALSE,"PS Comps";"debt comps",#N/A,FALSE,"GIC_Comps";"debt comps",#N/A,FALSE,"GIC2_Comps"}</definedName>
    <definedName name="hjkjhk" localSheetId="9" hidden="1">{#N/A,#N/A,FALSE,"Calc";#N/A,#N/A,FALSE,"Sensitivity";#N/A,#N/A,FALSE,"LT Earn.Dil.";#N/A,#N/A,FALSE,"Dil. AVP"}</definedName>
    <definedName name="hjkjhk" localSheetId="10" hidden="1">{#N/A,#N/A,FALSE,"Calc";#N/A,#N/A,FALSE,"Sensitivity";#N/A,#N/A,FALSE,"LT Earn.Dil.";#N/A,#N/A,FALSE,"Dil. AVP"}</definedName>
    <definedName name="hjkjhk" localSheetId="11" hidden="1">{#N/A,#N/A,FALSE,"Calc";#N/A,#N/A,FALSE,"Sensitivity";#N/A,#N/A,FALSE,"LT Earn.Dil.";#N/A,#N/A,FALSE,"Dil. AVP"}</definedName>
    <definedName name="hjkjhk" hidden="1">{#N/A,#N/A,FALSE,"Calc";#N/A,#N/A,FALSE,"Sensitivity";#N/A,#N/A,FALSE,"LT Earn.Dil.";#N/A,#N/A,FALSE,"Dil. AVP"}</definedName>
    <definedName name="hjkl" localSheetId="9" hidden="1">{"Zone1",#N/A,FALSE,"Parameters";"Zone2",#N/A,FALSE,"Parameters"}</definedName>
    <definedName name="hjkl" localSheetId="10" hidden="1">{"Zone1",#N/A,FALSE,"Parameters";"Zone2",#N/A,FALSE,"Parameters"}</definedName>
    <definedName name="hjkl" localSheetId="11" hidden="1">{"Zone1",#N/A,FALSE,"Parameters";"Zone2",#N/A,FALSE,"Parameters"}</definedName>
    <definedName name="hjkl" hidden="1">{"Zone1",#N/A,FALSE,"Parameters";"Zone2",#N/A,FALSE,"Parameters"}</definedName>
    <definedName name="hkhjk" localSheetId="9" hidden="1">{#N/A,#N/A,FALSE,"Operations";#N/A,#N/A,FALSE,"Financials"}</definedName>
    <definedName name="hkhjk" localSheetId="10" hidden="1">{#N/A,#N/A,FALSE,"Operations";#N/A,#N/A,FALSE,"Financials"}</definedName>
    <definedName name="hkhjk" localSheetId="11" hidden="1">{#N/A,#N/A,FALSE,"Operations";#N/A,#N/A,FALSE,"Financials"}</definedName>
    <definedName name="hkhjk" hidden="1">{#N/A,#N/A,FALSE,"Operations";#N/A,#N/A,FALSE,"Financials"}</definedName>
    <definedName name="hkjhjh" localSheetId="9" hidden="1">{"Page1",#N/A,FALSE,"Summary";"Page2",#N/A,FALSE,"Summary";"Page3",#N/A,FALSE,"Summary";"Page4",#N/A,FALSE,"Summary"}</definedName>
    <definedName name="hkjhjh" localSheetId="10" hidden="1">{"Page1",#N/A,FALSE,"Summary";"Page2",#N/A,FALSE,"Summary";"Page3",#N/A,FALSE,"Summary";"Page4",#N/A,FALSE,"Summary"}</definedName>
    <definedName name="hkjhjh" localSheetId="11" hidden="1">{"Page1",#N/A,FALSE,"Summary";"Page2",#N/A,FALSE,"Summary";"Page3",#N/A,FALSE,"Summary";"Page4",#N/A,FALSE,"Summary"}</definedName>
    <definedName name="hkjhjh" hidden="1">{"Page1",#N/A,FALSE,"Summary";"Page2",#N/A,FALSE,"Summary";"Page3",#N/A,FALSE,"Summary";"Page4",#N/A,FALSE,"Summary"}</definedName>
    <definedName name="hkjlhjkh" localSheetId="9" hidden="1">{"print 1",#N/A,FALSE,"PrimeCo PCS";"print 2",#N/A,FALSE,"PrimeCo PCS";"valuation",#N/A,FALSE,"PrimeCo PCS"}</definedName>
    <definedName name="hkjlhjkh" localSheetId="10" hidden="1">{"print 1",#N/A,FALSE,"PrimeCo PCS";"print 2",#N/A,FALSE,"PrimeCo PCS";"valuation",#N/A,FALSE,"PrimeCo PCS"}</definedName>
    <definedName name="hkjlhjkh" localSheetId="11" hidden="1">{"print 1",#N/A,FALSE,"PrimeCo PCS";"print 2",#N/A,FALSE,"PrimeCo PCS";"valuation",#N/A,FALSE,"PrimeCo PCS"}</definedName>
    <definedName name="hkjlhjkh" hidden="1">{"print 1",#N/A,FALSE,"PrimeCo PCS";"print 2",#N/A,FALSE,"PrimeCo PCS";"valuation",#N/A,FALSE,"PrimeCo PCS"}</definedName>
    <definedName name="Hl">#REF!</definedName>
    <definedName name="hn.ExtDb" hidden="1">FALSE</definedName>
    <definedName name="hn.ModelType" hidden="1">"DEAL"</definedName>
    <definedName name="hn.ModelVersion" hidden="1">1</definedName>
    <definedName name="hn.NoUpload" hidden="1">0</definedName>
    <definedName name="hnbh" localSheetId="9"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hnbh" localSheetId="10"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hnbh" localSheetId="11"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hnbh"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HNJ" localSheetId="9" hidden="1">{#N/A,#N/A,FALSE,"Calc";#N/A,#N/A,FALSE,"Sensitivity";#N/A,#N/A,FALSE,"LT Earn.Dil.";#N/A,#N/A,FALSE,"Dil. AVP"}</definedName>
    <definedName name="HNJ" localSheetId="10" hidden="1">{#N/A,#N/A,FALSE,"Calc";#N/A,#N/A,FALSE,"Sensitivity";#N/A,#N/A,FALSE,"LT Earn.Dil.";#N/A,#N/A,FALSE,"Dil. AVP"}</definedName>
    <definedName name="HNJ" localSheetId="11" hidden="1">{#N/A,#N/A,FALSE,"Calc";#N/A,#N/A,FALSE,"Sensitivity";#N/A,#N/A,FALSE,"LT Earn.Dil.";#N/A,#N/A,FALSE,"Dil. AVP"}</definedName>
    <definedName name="HNJ" hidden="1">{#N/A,#N/A,FALSE,"Calc";#N/A,#N/A,FALSE,"Sensitivity";#N/A,#N/A,FALSE,"LT Earn.Dil.";#N/A,#N/A,FALSE,"Dil. AVP"}</definedName>
    <definedName name="HO_RATES">#REF!</definedName>
    <definedName name="HO_SUM">#REF!</definedName>
    <definedName name="hoafihadfhiuf" localSheetId="12">IF(ISNA(MATCH(ROW(),RowAfterpgbrk,1)),1,MATCH(ROW(),RowAfterpgbrk,1)+1)</definedName>
    <definedName name="hoafihadfhiuf" localSheetId="9">IF(ISNA(MATCH(ROW(),RowAfterpgbrk,1)),1,MATCH(ROW(),RowAfterpgbrk,1)+1)</definedName>
    <definedName name="hoafihadfhiuf" localSheetId="10">IF(ISNA(MATCH(ROW(),RowAfterpgbrk,1)),1,MATCH(ROW(),RowAfterpgbrk,1)+1)</definedName>
    <definedName name="hoafihadfhiuf" localSheetId="7">IF(ISNA(MATCH(ROW(),RowAfterpgbrk,1)),1,MATCH(ROW(),RowAfterpgbrk,1)+1)</definedName>
    <definedName name="hoafihadfhiuf" localSheetId="11">IF(ISNA(MATCH(ROW(),RowAfterpgbrk,1)),1,MATCH(ROW(),RowAfterpgbrk,1)+1)</definedName>
    <definedName name="hoafihadfhiuf">IF(ISNA(MATCH(ROW(),RowAfterpgbrk,1)),1,MATCH(ROW(),RowAfterpgbrk,1)+1)</definedName>
    <definedName name="Hoardings" localSheetId="8">#REF!</definedName>
    <definedName name="Hoardings" localSheetId="3">#REF!</definedName>
    <definedName name="Hoardings" localSheetId="9">#REF!</definedName>
    <definedName name="Hoardings" localSheetId="10">#REF!</definedName>
    <definedName name="Hoardings" localSheetId="11">#REF!</definedName>
    <definedName name="Hoardings" localSheetId="0">#REF!</definedName>
    <definedName name="Hoardings">[10]Hoardings!$J$17</definedName>
    <definedName name="HOFFMAN">#REF!</definedName>
    <definedName name="HOIST___TEMP_ELEV_RECOVERY">#REF!</definedName>
    <definedName name="Hoists" localSheetId="8">#REF!</definedName>
    <definedName name="Hoists" localSheetId="3">#REF!</definedName>
    <definedName name="Hoists" localSheetId="9">#REF!</definedName>
    <definedName name="Hoists" localSheetId="10">#REF!</definedName>
    <definedName name="Hoists" localSheetId="11">#REF!</definedName>
    <definedName name="Hoists" localSheetId="0">#REF!</definedName>
    <definedName name="Hoists">[10]Hoists!$J$17</definedName>
    <definedName name="HOLD" localSheetId="3">#REF!</definedName>
    <definedName name="HOLD" localSheetId="0">#REF!</definedName>
    <definedName name="HOLD">#REF!</definedName>
    <definedName name="holiday_dates">#REF!</definedName>
    <definedName name="Home">#REF!</definedName>
    <definedName name="hora">#REF!</definedName>
    <definedName name="horas">#REF!</definedName>
    <definedName name="HORATE">#REF!</definedName>
    <definedName name="Hose_Bib___Wall_Hydrant">#REF!</definedName>
    <definedName name="hosebib">#REF!</definedName>
    <definedName name="HOSERV">#REF!</definedName>
    <definedName name="hoskins">#REF!</definedName>
    <definedName name="HOSKINS_CO">#REF!</definedName>
    <definedName name="Hourly_Rates">#REF!</definedName>
    <definedName name="hp">#REF!</definedName>
    <definedName name="hpw">#REF!</definedName>
    <definedName name="HRS">#REF!</definedName>
    <definedName name="HRSysView2" localSheetId="9" hidden="1">{"whole",#N/A,FALSE,"6701";"whole",#N/A,FALSE,"6702";"whole",#N/A,FALSE,"7710";"whole",#N/A,FALSE,"7714";"whole",#N/A,FALSE,"7729";"whole",#N/A,FALSE,"7730";"whole",#N/A,FALSE,"7731";"whole",#N/A,FALSE,"7736";"whole",#N/A,FALSE,"7737";"whole",#N/A,FALSE,"7738";"whole",#N/A,FALSE,"7743";"Whole",#N/A,FALSE,"7740";"whole",#N/A,FALSE,"7744";"whole",#N/A,FALSE,"7745"}</definedName>
    <definedName name="HRSysView2" localSheetId="10" hidden="1">{"whole",#N/A,FALSE,"6701";"whole",#N/A,FALSE,"6702";"whole",#N/A,FALSE,"7710";"whole",#N/A,FALSE,"7714";"whole",#N/A,FALSE,"7729";"whole",#N/A,FALSE,"7730";"whole",#N/A,FALSE,"7731";"whole",#N/A,FALSE,"7736";"whole",#N/A,FALSE,"7737";"whole",#N/A,FALSE,"7738";"whole",#N/A,FALSE,"7743";"Whole",#N/A,FALSE,"7740";"whole",#N/A,FALSE,"7744";"whole",#N/A,FALSE,"7745"}</definedName>
    <definedName name="HRSysView2" localSheetId="11" hidden="1">{"whole",#N/A,FALSE,"6701";"whole",#N/A,FALSE,"6702";"whole",#N/A,FALSE,"7710";"whole",#N/A,FALSE,"7714";"whole",#N/A,FALSE,"7729";"whole",#N/A,FALSE,"7730";"whole",#N/A,FALSE,"7731";"whole",#N/A,FALSE,"7736";"whole",#N/A,FALSE,"7737";"whole",#N/A,FALSE,"7738";"whole",#N/A,FALSE,"7743";"Whole",#N/A,FALSE,"7740";"whole",#N/A,FALSE,"7744";"whole",#N/A,FALSE,"7745"}</definedName>
    <definedName name="HRSysView2" hidden="1">{"whole",#N/A,FALSE,"6701";"whole",#N/A,FALSE,"6702";"whole",#N/A,FALSE,"7710";"whole",#N/A,FALSE,"7714";"whole",#N/A,FALSE,"7729";"whole",#N/A,FALSE,"7730";"whole",#N/A,FALSE,"7731";"whole",#N/A,FALSE,"7736";"whole",#N/A,FALSE,"7737";"whole",#N/A,FALSE,"7738";"whole",#N/A,FALSE,"7743";"Whole",#N/A,FALSE,"7740";"whole",#N/A,FALSE,"7744";"whole",#N/A,FALSE,"7745"}</definedName>
    <definedName name="hrwrhwr" localSheetId="9" hidden="1">{0,#N/A,FALSE,0;0,#N/A,FALSE,0}</definedName>
    <definedName name="hrwrhwr" localSheetId="10" hidden="1">{0,#N/A,FALSE,0;0,#N/A,FALSE,0}</definedName>
    <definedName name="hrwrhwr" localSheetId="11" hidden="1">{0,#N/A,FALSE,0;0,#N/A,FALSE,0}</definedName>
    <definedName name="hrwrhwr" hidden="1">{0,#N/A,FALSE,0;0,#N/A,FALSE,0}</definedName>
    <definedName name="hshgs" localSheetId="9" hidden="1">{"whole",#N/A,FALSE,"Gen_Dist_Act_Bud";"whole",#N/A,FALSE,"Gen_Dist_T3months";"whole",#N/A,FALSE,"GD_PerP";"whole",#N/A,FALSE,"HR Dist'n"}</definedName>
    <definedName name="hshgs" localSheetId="10" hidden="1">{"whole",#N/A,FALSE,"Gen_Dist_Act_Bud";"whole",#N/A,FALSE,"Gen_Dist_T3months";"whole",#N/A,FALSE,"GD_PerP";"whole",#N/A,FALSE,"HR Dist'n"}</definedName>
    <definedName name="hshgs" localSheetId="11" hidden="1">{"whole",#N/A,FALSE,"Gen_Dist_Act_Bud";"whole",#N/A,FALSE,"Gen_Dist_T3months";"whole",#N/A,FALSE,"GD_PerP";"whole",#N/A,FALSE,"HR Dist'n"}</definedName>
    <definedName name="hshgs" hidden="1">{"whole",#N/A,FALSE,"Gen_Dist_Act_Bud";"whole",#N/A,FALSE,"Gen_Dist_T3months";"whole",#N/A,FALSE,"GD_PerP";"whole",#N/A,FALSE,"HR Dist'n"}</definedName>
    <definedName name="hshs" localSheetId="9" hidden="1">{#N/A,#N/A,FALSE,"A&amp;E";#N/A,#N/A,FALSE,"HighTop";#N/A,#N/A,FALSE,"JG";#N/A,#N/A,FALSE,"RI";#N/A,#N/A,FALSE,"woHT";#N/A,#N/A,FALSE,"woHT&amp;JG"}</definedName>
    <definedName name="hshs" localSheetId="10" hidden="1">{#N/A,#N/A,FALSE,"A&amp;E";#N/A,#N/A,FALSE,"HighTop";#N/A,#N/A,FALSE,"JG";#N/A,#N/A,FALSE,"RI";#N/A,#N/A,FALSE,"woHT";#N/A,#N/A,FALSE,"woHT&amp;JG"}</definedName>
    <definedName name="hshs" localSheetId="11" hidden="1">{#N/A,#N/A,FALSE,"A&amp;E";#N/A,#N/A,FALSE,"HighTop";#N/A,#N/A,FALSE,"JG";#N/A,#N/A,FALSE,"RI";#N/A,#N/A,FALSE,"woHT";#N/A,#N/A,FALSE,"woHT&amp;JG"}</definedName>
    <definedName name="hshs" hidden="1">{#N/A,#N/A,FALSE,"A&amp;E";#N/A,#N/A,FALSE,"HighTop";#N/A,#N/A,FALSE,"JG";#N/A,#N/A,FALSE,"RI";#N/A,#N/A,FALSE,"woHT";#N/A,#N/A,FALSE,"woHT&amp;JG"}</definedName>
    <definedName name="Ht">#REF!</definedName>
    <definedName name="HTML_CodePage" hidden="1">1252</definedName>
    <definedName name="HTML_Control" localSheetId="9">{"'Exchange Rates'!$A$1:$Q$33","'Exchange Rates'!$A$35:$Q$46"}</definedName>
    <definedName name="HTML_Control" localSheetId="10">{"'Exchange Rates'!$A$1:$Q$33","'Exchange Rates'!$A$35:$Q$46"}</definedName>
    <definedName name="HTML_Control" localSheetId="11">{"'Exchange Rates'!$A$1:$Q$33","'Exchange Rates'!$A$35:$Q$46"}</definedName>
    <definedName name="HTML_Control">{"'Exchange Rates'!$A$1:$Q$33","'Exchange Rates'!$A$35:$Q$46"}</definedName>
    <definedName name="html_control_1" localSheetId="9" hidden="1">{"'IG3Q99'!$A$306:$I$356"}</definedName>
    <definedName name="html_control_1" localSheetId="10" hidden="1">{"'IG3Q99'!$A$306:$I$356"}</definedName>
    <definedName name="html_control_1" localSheetId="11" hidden="1">{"'IG3Q99'!$A$306:$I$356"}</definedName>
    <definedName name="html_control_1" hidden="1">{"'IG3Q99'!$A$306:$I$356"}</definedName>
    <definedName name="HTML_Control2" localSheetId="9" hidden="1">{"'Sheet1'!$A$1:$H$96"}</definedName>
    <definedName name="HTML_Control2" localSheetId="10" hidden="1">{"'Sheet1'!$A$1:$H$96"}</definedName>
    <definedName name="HTML_Control2" localSheetId="11" hidden="1">{"'Sheet1'!$A$1:$H$96"}</definedName>
    <definedName name="HTML_Control2" hidden="1">{"'Sheet1'!$A$1:$H$96"}</definedName>
    <definedName name="HTML_Description" hidden="1">""</definedName>
    <definedName name="HTML_Email" hidden="1">""</definedName>
    <definedName name="HTML_Header" hidden="1">"Standalone List Price Trends"</definedName>
    <definedName name="HTML_LastUpdate" hidden="1">"3/5/98"</definedName>
    <definedName name="HTML_LineAfter" hidden="1">FALSE</definedName>
    <definedName name="HTML_LineBefore" hidden="1">TRUE</definedName>
    <definedName name="HTML_Name" hidden="1">"Bruce Brown"</definedName>
    <definedName name="HTML_OBDlg2" hidden="1">TRUE</definedName>
    <definedName name="HTML_OBDlg3">TRUE</definedName>
    <definedName name="HTML_OBDlg4" hidden="1">TRUE</definedName>
    <definedName name="HTML_OS" hidden="1">0</definedName>
    <definedName name="HTML_PathFile" hidden="1">"C:\I386\Profiles\brucebr\Personal\MyHTML.htm"</definedName>
    <definedName name="HTML_PathFileMac" hidden="1">"Macintosh HD:Web Site “~adamodar”:pc:datasets:MyHTML.html"</definedName>
    <definedName name="HTML_PathTemplate">"H:\Intranet\exchrate.htm"</definedName>
    <definedName name="HTML_Title" hidden="1">"socal_mcs_tk_fy98"</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Count" hidden="1">1</definedName>
    <definedName name="htrh" localSheetId="9" hidden="1">{#N/A,#N/A,FALSE,"Spain MKT";#N/A,#N/A,FALSE,"Assumptions";#N/A,#N/A,FALSE,"Adve";#N/A,#N/A,FALSE,"E-Commerce";#N/A,#N/A,FALSE,"Opex";#N/A,#N/A,FALSE,"P&amp;L";#N/A,#N/A,FALSE,"FCF &amp; DCF"}</definedName>
    <definedName name="htrh" localSheetId="10" hidden="1">{#N/A,#N/A,FALSE,"Spain MKT";#N/A,#N/A,FALSE,"Assumptions";#N/A,#N/A,FALSE,"Adve";#N/A,#N/A,FALSE,"E-Commerce";#N/A,#N/A,FALSE,"Opex";#N/A,#N/A,FALSE,"P&amp;L";#N/A,#N/A,FALSE,"FCF &amp; DCF"}</definedName>
    <definedName name="htrh" localSheetId="11" hidden="1">{#N/A,#N/A,FALSE,"Spain MKT";#N/A,#N/A,FALSE,"Assumptions";#N/A,#N/A,FALSE,"Adve";#N/A,#N/A,FALSE,"E-Commerce";#N/A,#N/A,FALSE,"Opex";#N/A,#N/A,FALSE,"P&amp;L";#N/A,#N/A,FALSE,"FCF &amp; DCF"}</definedName>
    <definedName name="htrh" hidden="1">{#N/A,#N/A,FALSE,"Spain MKT";#N/A,#N/A,FALSE,"Assumptions";#N/A,#N/A,FALSE,"Adve";#N/A,#N/A,FALSE,"E-Commerce";#N/A,#N/A,FALSE,"Opex";#N/A,#N/A,FALSE,"P&amp;L";#N/A,#N/A,FALSE,"FCF &amp; DCF"}</definedName>
    <definedName name="hts" localSheetId="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hts" localSheetId="10"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hts" localSheetId="1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hts"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htsh" localSheetId="9" hidden="1">{"orixcsc",#N/A,FALSE,"ORIX CSC";"orixcsc2",#N/A,FALSE,"ORIX CSC"}</definedName>
    <definedName name="htsh" localSheetId="10" hidden="1">{"orixcsc",#N/A,FALSE,"ORIX CSC";"orixcsc2",#N/A,FALSE,"ORIX CSC"}</definedName>
    <definedName name="htsh" localSheetId="11" hidden="1">{"orixcsc",#N/A,FALSE,"ORIX CSC";"orixcsc2",#N/A,FALSE,"ORIX CSC"}</definedName>
    <definedName name="htsh" hidden="1">{"orixcsc",#N/A,FALSE,"ORIX CSC";"orixcsc2",#N/A,FALSE,"ORIX CSC"}</definedName>
    <definedName name="htsyh" localSheetId="9" hidden="1">{"mgmt forecast",#N/A,FALSE,"Mgmt Forecast";"dcf table",#N/A,FALSE,"Mgmt Forecast";"sensitivity",#N/A,FALSE,"Mgmt Forecast";"table inputs",#N/A,FALSE,"Mgmt Forecast";"calculations",#N/A,FALSE,"Mgmt Forecast"}</definedName>
    <definedName name="htsyh" localSheetId="10" hidden="1">{"mgmt forecast",#N/A,FALSE,"Mgmt Forecast";"dcf table",#N/A,FALSE,"Mgmt Forecast";"sensitivity",#N/A,FALSE,"Mgmt Forecast";"table inputs",#N/A,FALSE,"Mgmt Forecast";"calculations",#N/A,FALSE,"Mgmt Forecast"}</definedName>
    <definedName name="htsyh" localSheetId="11" hidden="1">{"mgmt forecast",#N/A,FALSE,"Mgmt Forecast";"dcf table",#N/A,FALSE,"Mgmt Forecast";"sensitivity",#N/A,FALSE,"Mgmt Forecast";"table inputs",#N/A,FALSE,"Mgmt Forecast";"calculations",#N/A,FALSE,"Mgmt Forecast"}</definedName>
    <definedName name="htsyh" hidden="1">{"mgmt forecast",#N/A,FALSE,"Mgmt Forecast";"dcf table",#N/A,FALSE,"Mgmt Forecast";"sensitivity",#N/A,FALSE,"Mgmt Forecast";"table inputs",#N/A,FALSE,"Mgmt Forecast";"calculations",#N/A,FALSE,"Mgmt Forecast"}</definedName>
    <definedName name="hufHFHSDUIFD" localSheetId="12">OFFSET([0]!ReportLevels4,0,-2)</definedName>
    <definedName name="hufHFHSDUIFD" localSheetId="9">OFFSET([0]!ReportLevels4,0,-2)</definedName>
    <definedName name="hufHFHSDUIFD" localSheetId="10">OFFSET([0]!ReportLevels4,0,-2)</definedName>
    <definedName name="hufHFHSDUIFD" localSheetId="7">OFFSET([0]!ReportLevels4,0,-2)</definedName>
    <definedName name="hufHFHSDUIFD" localSheetId="11">OFFSET([0]!ReportLevels4,0,-2)</definedName>
    <definedName name="hufHFHSDUIFD">OFFSET([0]!ReportLevels4,0,-2)</definedName>
    <definedName name="huh" localSheetId="8" hidden="1">{"A.I.s",#N/A,TRUE,"Architects Instructions"}</definedName>
    <definedName name="huh" localSheetId="3" hidden="1">{"A.I.s",#N/A,TRUE,"Architects Instructions"}</definedName>
    <definedName name="huh" localSheetId="9" hidden="1">{"A.I.s",#N/A,TRUE,"Architects Instructions"}</definedName>
    <definedName name="huh" localSheetId="10" hidden="1">{"A.I.s",#N/A,TRUE,"Architects Instructions"}</definedName>
    <definedName name="huh" localSheetId="11" hidden="1">{"A.I.s",#N/A,TRUE,"Architects Instructions"}</definedName>
    <definedName name="huh" localSheetId="0" hidden="1">{"A.I.s",#N/A,TRUE,"Architects Instructions"}</definedName>
    <definedName name="huh" hidden="1">{"A.I.s",#N/A,TRUE,"Architects Instructions"}</definedName>
    <definedName name="hui" localSheetId="9" hidden="1">{#N/A,#N/A,FALSE,"A&amp;E";#N/A,#N/A,FALSE,"HighTop";#N/A,#N/A,FALSE,"JG";#N/A,#N/A,FALSE,"RI";#N/A,#N/A,FALSE,"woHT";#N/A,#N/A,FALSE,"woHT&amp;JG"}</definedName>
    <definedName name="hui" localSheetId="10" hidden="1">{#N/A,#N/A,FALSE,"A&amp;E";#N/A,#N/A,FALSE,"HighTop";#N/A,#N/A,FALSE,"JG";#N/A,#N/A,FALSE,"RI";#N/A,#N/A,FALSE,"woHT";#N/A,#N/A,FALSE,"woHT&amp;JG"}</definedName>
    <definedName name="hui" localSheetId="11" hidden="1">{#N/A,#N/A,FALSE,"A&amp;E";#N/A,#N/A,FALSE,"HighTop";#N/A,#N/A,FALSE,"JG";#N/A,#N/A,FALSE,"RI";#N/A,#N/A,FALSE,"woHT";#N/A,#N/A,FALSE,"woHT&amp;JG"}</definedName>
    <definedName name="hui" hidden="1">{#N/A,#N/A,FALSE,"A&amp;E";#N/A,#N/A,FALSE,"HighTop";#N/A,#N/A,FALSE,"JG";#N/A,#N/A,FALSE,"RI";#N/A,#N/A,FALSE,"woHT";#N/A,#N/A,FALSE,"woHT&amp;JG"}</definedName>
    <definedName name="hum">#REF!</definedName>
    <definedName name="humid">#REF!</definedName>
    <definedName name="humidifier">#REF!</definedName>
    <definedName name="humidifiers">#REF!</definedName>
    <definedName name="hunds">#REF!</definedName>
    <definedName name="huts" localSheetId="3">#REF!</definedName>
    <definedName name="huts" localSheetId="0">#REF!</definedName>
    <definedName name="huts">#REF!</definedName>
    <definedName name="HVAC">#REF!</definedName>
    <definedName name="hy">#REF!</definedName>
    <definedName name="hydrant">#REF!</definedName>
    <definedName name="i">#REF!</definedName>
    <definedName name="ia">#REF!</definedName>
    <definedName name="iac">#REF!</definedName>
    <definedName name="IAC_SOUND_TRAPS">#REF!</definedName>
    <definedName name="IBC">#REF!</definedName>
    <definedName name="IC_Venda">#REF!</definedName>
    <definedName name="Identifica" localSheetId="9">'GCs Gen Cond'!Identifica</definedName>
    <definedName name="Identifica" localSheetId="10">'GRs Staff'!Identifica</definedName>
    <definedName name="Identifica" localSheetId="11">Programme!Identifica</definedName>
    <definedName name="Identifica">'GCs Gen Cond'!Identifica</definedName>
    <definedName name="IDOORS">#REF!</definedName>
    <definedName name="IEpriorities">#REF!</definedName>
    <definedName name="IHMPrintCF1" hidden="1">#REF!</definedName>
    <definedName name="IHMPrintMR1" hidden="1">#REF!</definedName>
    <definedName name="IHMPrintMR2" hidden="1">#REF!</definedName>
    <definedName name="IHMPrintVAL1" hidden="1">#REF!</definedName>
    <definedName name="IHMPrintVAL2" hidden="1">#REF!</definedName>
    <definedName name="IIAFAClass">#REF!</definedName>
    <definedName name="iii"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iii"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iii" localSheetId="9"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iii" localSheetId="10"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iii"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iii"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iii"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iiii"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iiii"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iiii"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iiii"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iiii"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iiii"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iiii"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iiiii" localSheetId="9" hidden="1">{#N/A,#N/A,FALSE,"Calc";#N/A,#N/A,FALSE,"Sensitivity";#N/A,#N/A,FALSE,"LT Earn.Dil.";#N/A,#N/A,FALSE,"Dil. AVP"}</definedName>
    <definedName name="iiiii" localSheetId="10" hidden="1">{#N/A,#N/A,FALSE,"Calc";#N/A,#N/A,FALSE,"Sensitivity";#N/A,#N/A,FALSE,"LT Earn.Dil.";#N/A,#N/A,FALSE,"Dil. AVP"}</definedName>
    <definedName name="iiiii" localSheetId="11" hidden="1">{#N/A,#N/A,FALSE,"Calc";#N/A,#N/A,FALSE,"Sensitivity";#N/A,#N/A,FALSE,"LT Earn.Dil.";#N/A,#N/A,FALSE,"Dil. AVP"}</definedName>
    <definedName name="iiiii" hidden="1">{#N/A,#N/A,FALSE,"Calc";#N/A,#N/A,FALSE,"Sensitivity";#N/A,#N/A,FALSE,"LT Earn.Dil.";#N/A,#N/A,FALSE,"Dil. AVP"}</definedName>
    <definedName name="ik" localSheetId="9" hidden="1">{"casespecific",#N/A,FALSE,"Assumptions"}</definedName>
    <definedName name="ik" localSheetId="10" hidden="1">{"casespecific",#N/A,FALSE,"Assumptions"}</definedName>
    <definedName name="ik" localSheetId="11" hidden="1">{"casespecific",#N/A,FALSE,"Assumptions"}</definedName>
    <definedName name="ik" hidden="1">{"casespecific",#N/A,FALSE,"Assumptions"}</definedName>
    <definedName name="ILA">#REF!</definedName>
    <definedName name="ILADN">#REF!</definedName>
    <definedName name="ILG">#REF!</definedName>
    <definedName name="Ilum_1">#REF!</definedName>
    <definedName name="Ilum_2">#REF!</definedName>
    <definedName name="immediate" localSheetId="9" hidden="1">{"sheet a",#N/A,FALSE,"A";"2 9 casflow",#N/A,FALSE,"B"}</definedName>
    <definedName name="immediate" localSheetId="10" hidden="1">{"sheet a",#N/A,FALSE,"A";"2 9 casflow",#N/A,FALSE,"B"}</definedName>
    <definedName name="immediate" localSheetId="11" hidden="1">{"sheet a",#N/A,FALSE,"A";"2 9 casflow",#N/A,FALSE,"B"}</definedName>
    <definedName name="immediate" hidden="1">{"sheet a",#N/A,FALSE,"A";"2 9 casflow",#N/A,FALSE,"B"}</definedName>
    <definedName name="Impact.Name">#REF!</definedName>
    <definedName name="ImpactStage">#REF!</definedName>
    <definedName name="ImpactType">#REF!</definedName>
    <definedName name="ImpactUnit">#REF!</definedName>
    <definedName name="Implantacion">#REF!</definedName>
    <definedName name="implantación">#REF!</definedName>
    <definedName name="implantación_larga">#REF!</definedName>
    <definedName name="Implantacionlarga">#REF!</definedName>
    <definedName name="implement">#REF!</definedName>
    <definedName name="Imposto">#REF!</definedName>
    <definedName name="Imposto_Eng">#REF!</definedName>
    <definedName name="InactYield">#REF!</definedName>
    <definedName name="INDEECO">#REF!</definedName>
    <definedName name="Index">#REF!</definedName>
    <definedName name="IndexPrev">#REF!</definedName>
    <definedName name="Indices" localSheetId="8">#REF!</definedName>
    <definedName name="Indices" localSheetId="3">#REF!</definedName>
    <definedName name="Indices" localSheetId="9">#REF!</definedName>
    <definedName name="Indices" localSheetId="10">#REF!</definedName>
    <definedName name="Indices" localSheetId="11">#REF!</definedName>
    <definedName name="Indices" localSheetId="0">#REF!</definedName>
    <definedName name="Indices">[47]Variables!$H$11:$P$30</definedName>
    <definedName name="IndicesMonth">#REF!</definedName>
    <definedName name="IndicesValue">#REF!</definedName>
    <definedName name="Indirect_cost_Area">#REF!</definedName>
    <definedName name="Indirect_cost_Area_end">#REF!</definedName>
    <definedName name="inflation" localSheetId="8">#REF!</definedName>
    <definedName name="inflation" localSheetId="3">#REF!</definedName>
    <definedName name="inflation" localSheetId="9">#REF!</definedName>
    <definedName name="inflation" localSheetId="10">#REF!</definedName>
    <definedName name="inflation" localSheetId="11">#REF!</definedName>
    <definedName name="inflation" localSheetId="0">#REF!</definedName>
    <definedName name="inflation">[48]NPV!$B$40</definedName>
    <definedName name="InflationCurve">#REF!</definedName>
    <definedName name="info">#REF!</definedName>
    <definedName name="INFO_BI_EXE_NAME">"ALCHEMEXSBZ.EXE"</definedName>
    <definedName name="INFO_EXE_SERVER_PATH">"C:\Pastel09\BICPARTNER2009.EXE"</definedName>
    <definedName name="INFO_INSTANCE_ID">"0"</definedName>
    <definedName name="INFO_INSTANCE_NAME">"Board Report - Power Electric Switchboard_20130716_09_21_35_2121.xls"</definedName>
    <definedName name="INFO_REPORT_CODE">"P8-FI05-2-0"</definedName>
    <definedName name="INFO_REPORT_ID">"24"</definedName>
    <definedName name="INFO_REPORT_NAME">"Board Report - Power Electric Switchboard"</definedName>
    <definedName name="INFO_RUN_USER">""</definedName>
    <definedName name="INFO_RUN_WORKSTATION">"DPSA-XA2"</definedName>
    <definedName name="inge">#REF!</definedName>
    <definedName name="ingeABB">#REF!</definedName>
    <definedName name="ingeAXENS">#REF!</definedName>
    <definedName name="ingersoll">#REF!</definedName>
    <definedName name="INGERSOLL_RAND">#REF!</definedName>
    <definedName name="ingeSHELL">#REF!</definedName>
    <definedName name="ingeUd.">#REF!</definedName>
    <definedName name="ingeUOP">#REF!</definedName>
    <definedName name="iniciar">#REF!</definedName>
    <definedName name="INP_BaselineMonth">#REF!</definedName>
    <definedName name="INP_Categories">#REF!</definedName>
    <definedName name="INP_CurrentMonth">#REF!</definedName>
    <definedName name="INP_Directorates">#REF!</definedName>
    <definedName name="INP_NewRiskFileName">#REF!</definedName>
    <definedName name="INP_NewRiskSheetName">#REF!</definedName>
    <definedName name="INP_Owners">#REF!</definedName>
    <definedName name="INP_OwnersNamesOnly">OFFSET(#REF!,0,0,COUNTA(#REF!),1)</definedName>
    <definedName name="INP_RAG">#REF!</definedName>
    <definedName name="INP_ReviewPackSheetName">#REF!</definedName>
    <definedName name="INP_RiskStatus">#REF!</definedName>
    <definedName name="INP_ScoreNumbers">#REF!</definedName>
    <definedName name="INP_Scores">#REF!</definedName>
    <definedName name="INP_SelectedPackType">#REF!</definedName>
    <definedName name="INP_StartMonth">#REF!</definedName>
    <definedName name="InputArea">#REF!,#REF!,#REF!,#REF!</definedName>
    <definedName name="INSERT">#REF!</definedName>
    <definedName name="insl">#REF!</definedName>
    <definedName name="Inst" localSheetId="3">#REF!</definedName>
    <definedName name="Inst" localSheetId="0">#REF!</definedName>
    <definedName name="Inst">#REF!</definedName>
    <definedName name="INSTALACOES">#REF!</definedName>
    <definedName name="INSTR_Kaap" localSheetId="8" hidden="1">{#N/A,#N/A,TRUE,"Uudet laitteet";#N/A,#N/A,TRUE,"Uudet kaapelit";#N/A,#N/A,TRUE,"Uudet hyllyt";#N/A,#N/A,TRUE,"Yksikkö-ja erillishinnat"}</definedName>
    <definedName name="INSTR_Kaap" localSheetId="5" hidden="1">{#N/A,#N/A,TRUE,"Uudet laitteet";#N/A,#N/A,TRUE,"Uudet kaapelit";#N/A,#N/A,TRUE,"Uudet hyllyt";#N/A,#N/A,TRUE,"Yksikkö-ja erillishinnat"}</definedName>
    <definedName name="INSTR_Kaap" localSheetId="3" hidden="1">{#N/A,#N/A,TRUE,"Uudet laitteet";#N/A,#N/A,TRUE,"Uudet kaapelit";#N/A,#N/A,TRUE,"Uudet hyllyt";#N/A,#N/A,TRUE,"Yksikkö-ja erillishinnat"}</definedName>
    <definedName name="INSTR_Kaap" localSheetId="9" hidden="1">{#N/A,#N/A,TRUE,"Uudet laitteet";#N/A,#N/A,TRUE,"Uudet kaapelit";#N/A,#N/A,TRUE,"Uudet hyllyt";#N/A,#N/A,TRUE,"Yksikkö-ja erillishinnat"}</definedName>
    <definedName name="INSTR_Kaap" localSheetId="10" hidden="1">{#N/A,#N/A,TRUE,"Uudet laitteet";#N/A,#N/A,TRUE,"Uudet kaapelit";#N/A,#N/A,TRUE,"Uudet hyllyt";#N/A,#N/A,TRUE,"Yksikkö-ja erillishinnat"}</definedName>
    <definedName name="INSTR_Kaap" localSheetId="1" hidden="1">{#N/A,#N/A,TRUE,"Uudet laitteet";#N/A,#N/A,TRUE,"Uudet kaapelit";#N/A,#N/A,TRUE,"Uudet hyllyt";#N/A,#N/A,TRUE,"Yksikkö-ja erillishinnat"}</definedName>
    <definedName name="INSTR_Kaap" localSheetId="11" hidden="1">{#N/A,#N/A,TRUE,"Uudet laitteet";#N/A,#N/A,TRUE,"Uudet kaapelit";#N/A,#N/A,TRUE,"Uudet hyllyt";#N/A,#N/A,TRUE,"Yksikkö-ja erillishinnat"}</definedName>
    <definedName name="INSTR_Kaap" localSheetId="0" hidden="1">{#N/A,#N/A,TRUE,"Uudet laitteet";#N/A,#N/A,TRUE,"Uudet kaapelit";#N/A,#N/A,TRUE,"Uudet hyllyt";#N/A,#N/A,TRUE,"Yksikkö-ja erillishinnat"}</definedName>
    <definedName name="INSTR_Kaap" hidden="1">{#N/A,#N/A,TRUE,"Uudet laitteet";#N/A,#N/A,TRUE,"Uudet kaapelit";#N/A,#N/A,TRUE,"Uudet hyllyt";#N/A,#N/A,TRUE,"Yksikkö-ja erillishinnat"}</definedName>
    <definedName name="insulation">#REF!</definedName>
    <definedName name="Insulation_Acoustic">#REF!</definedName>
    <definedName name="Insulation_Ductwork">#REF!</definedName>
    <definedName name="Insulation_Pipework">#REF!</definedName>
    <definedName name="Insurance" localSheetId="8">#REF!</definedName>
    <definedName name="Insurance" localSheetId="3">#REF!</definedName>
    <definedName name="Insurance" localSheetId="9">#REF!</definedName>
    <definedName name="Insurance" localSheetId="10">#REF!</definedName>
    <definedName name="Insurance" localSheetId="11">#REF!</definedName>
    <definedName name="Insurance" localSheetId="0">#REF!</definedName>
    <definedName name="Insurance">'[10]Insurances, Charges, etc.'!$J$17</definedName>
    <definedName name="Int" localSheetId="3">#REF!</definedName>
    <definedName name="Int" localSheetId="0">#REF!</definedName>
    <definedName name="Int">#REF!</definedName>
    <definedName name="Int_brick_wall_25">'[16]Unit Price'!$B$45</definedName>
    <definedName name="Int_Door_Metal_Mesh">'[16]Unit Price'!$B$50</definedName>
    <definedName name="Int_exp">7%</definedName>
    <definedName name="Int_Fixed_Window">'[16]Unit Price'!$B$47</definedName>
    <definedName name="Int_Gypsum_wall">'[16]Unit Price'!$B$43</definedName>
    <definedName name="Int_Insulated_Panel_22">'[16]Unit Price'!$B$46</definedName>
    <definedName name="Int_met_door_FR">'[16]Unit Price'!$B$49</definedName>
    <definedName name="Int_met_door_NFR">'[16]Unit Price'!$B$48</definedName>
    <definedName name="Int_Phenolic">'[16]Unit Price'!$B$44</definedName>
    <definedName name="Int_Sliding_Door">'[16]Unit Price'!$B$51</definedName>
    <definedName name="IntDrs" localSheetId="8">#REF!</definedName>
    <definedName name="IntDrs" localSheetId="3">#REF!</definedName>
    <definedName name="IntDrs" localSheetId="9">#REF!</definedName>
    <definedName name="IntDrs" localSheetId="10">#REF!</definedName>
    <definedName name="IntDrs" localSheetId="11">#REF!</definedName>
    <definedName name="IntDrs" localSheetId="0">#REF!</definedName>
    <definedName name="IntDrs">'[17]2'!$G$508</definedName>
    <definedName name="Interest_Expense_Rate">7%</definedName>
    <definedName name="Interest_Income_Rate">6.5%</definedName>
    <definedName name="Interest_Rate" localSheetId="3">#REF!</definedName>
    <definedName name="Interest_Rate" localSheetId="0">#REF!</definedName>
    <definedName name="Interest_Rate">#REF!</definedName>
    <definedName name="Internal" localSheetId="8">#REF!</definedName>
    <definedName name="Internal" localSheetId="3">#REF!</definedName>
    <definedName name="Internal" localSheetId="9">#REF!</definedName>
    <definedName name="Internal" localSheetId="10">#REF!</definedName>
    <definedName name="Internal" localSheetId="11">#REF!</definedName>
    <definedName name="Internal" localSheetId="0">#REF!</definedName>
    <definedName name="Internal">'[23]Data List'!$K$9:$K$47</definedName>
    <definedName name="INTERNAL__DOORS">#REF!</definedName>
    <definedName name="INTERNAL__WALLS__AND__PARTITIONS">#REF!</definedName>
    <definedName name="INTERNATIONAL_FAN">#REF!</definedName>
    <definedName name="INTERNATIONAL_VAPORIZERS">#REF!</definedName>
    <definedName name="IntWalls" localSheetId="8">#REF!</definedName>
    <definedName name="IntWalls" localSheetId="3">#REF!</definedName>
    <definedName name="IntWalls" localSheetId="9">#REF!</definedName>
    <definedName name="IntWalls" localSheetId="10">#REF!</definedName>
    <definedName name="IntWalls" localSheetId="11">#REF!</definedName>
    <definedName name="IntWalls" localSheetId="0">#REF!</definedName>
    <definedName name="IntWalls">'[17]2'!$G$469</definedName>
    <definedName name="Invoiced">#REF!</definedName>
    <definedName name="Invoiced_Eq">#REF!</definedName>
    <definedName name="Invoiced_Serv">#REF!</definedName>
    <definedName name="inwords" localSheetId="3">#REF!</definedName>
    <definedName name="inwords" localSheetId="0">#REF!</definedName>
    <definedName name="inwords">#REF!</definedName>
    <definedName name="iohdfIOJHFOIHJf" localSheetId="12" hidden="1">Main.SAPF4Help()</definedName>
    <definedName name="iohdfIOJHFOIHJf" localSheetId="9" hidden="1">Main.SAPF4Help()</definedName>
    <definedName name="iohdfIOJHFOIHJf" localSheetId="10" hidden="1">Main.SAPF4Help()</definedName>
    <definedName name="iohdfIOJHFOIHJf" localSheetId="7" hidden="1">Main.SAPF4Help()</definedName>
    <definedName name="iohdfIOJHFOIHJf" localSheetId="11" hidden="1">Main.SAPF4Help()</definedName>
    <definedName name="iohdfIOJHFOIHJf" hidden="1">Main.SAPF4Help()</definedName>
    <definedName name="IPCs" localSheetId="0">#REF!</definedName>
    <definedName name="IPCs">#REF!</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"c6605"</definedName>
    <definedName name="IQ_1_4_FAMILY_JUNIOR_LIENS_NET_CHARGE_OFFS_FDIC">"c6643"</definedName>
    <definedName name="IQ_1_4_FAMILY_JUNIOR_LIENS_RECOVERIES_FDIC">"c6624"</definedName>
    <definedName name="IQ_1_4_FAMILY_RES_DOM_FFIEC" hidden="1">"c15269"</definedName>
    <definedName name="IQ_1_4_FAMILY_SENIOR_LIENS_CHARGE_OFFS_FDIC">"c6604"</definedName>
    <definedName name="IQ_1_4_FAMILY_SENIOR_LIENS_NET_CHARGE_OFFS_FDIC">"c6642"</definedName>
    <definedName name="IQ_1_4_FAMILY_SENIOR_LIENS_RECOVERIES_FDIC">"c6623"</definedName>
    <definedName name="IQ_1_4_HOME_EQUITY_NET_LOANS_FDIC">"c6441"</definedName>
    <definedName name="IQ_1_4_RESIDENTIAL_FIRST_LIENS_NET_LOANS_FDIC">"c6439"</definedName>
    <definedName name="IQ_1_4_RESIDENTIAL_JUNIOR_LIENS_NET_LOANS_FDIC">"c6440"</definedName>
    <definedName name="IQ_1_4_RESIDENTIAL_LOANS_FDIC">"c6310"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BS_PERIOD" hidden="1">"c13823"</definedName>
    <definedName name="IQ_ACCEPTANCES_OTHER_FOREIGN_BANKS_LL_REC_FFIEC" hidden="1">"c15293"</definedName>
    <definedName name="IQ_ACCEPTANCES_OTHER_US_BANKS_LL_REC_FFIEC" hidden="1">"c15292"</definedName>
    <definedName name="IQ_ACCOUNT_CHANGE" hidden="1">"c1449"</definedName>
    <definedName name="IQ_ACCOUNTING_FFIEC" hidden="1">"c13054"</definedName>
    <definedName name="IQ_ACCOUNTING_STANDARD" hidden="1">"c4539"</definedName>
    <definedName name="IQ_ACCOUNTING_STANDARD_CIQ" hidden="1">"c5092"</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"c6574"</definedName>
    <definedName name="IQ_ADDITIONS_NON_ACCRUAL_ASSET_DURING_QTR_FFIEC" hidden="1">"c15349"</definedName>
    <definedName name="IQ_ADJ_AVG_BANK_ASSETS" hidden="1">"c2671"</definedName>
    <definedName name="IQ_ADJUSTABLE_RATE_LOANS_FDIC">"c6375"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"c6583"</definedName>
    <definedName name="IQ_AG_PROD_FARM_LOANS_DOM_QUARTERLY_AVG_FFIEC" hidden="1">"c15477"</definedName>
    <definedName name="IQ_AGENCY" hidden="1">"c8960"</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"c6597"</definedName>
    <definedName name="IQ_AGRICULTURAL_PRODUCTION_CHARGE_OFFS_LESS_THAN_300M_FDIC">"c6655"</definedName>
    <definedName name="IQ_AGRICULTURAL_PRODUCTION_NET_CHARGE_OFFS_FDIC">"c6635"</definedName>
    <definedName name="IQ_AGRICULTURAL_PRODUCTION_NET_CHARGE_OFFS_LESS_THAN_300M_FDIC">"c6657"</definedName>
    <definedName name="IQ_AGRICULTURAL_PRODUCTION_RECOVERIES_FDIC">"c6616"</definedName>
    <definedName name="IQ_AGRICULTURAL_PRODUCTION_RECOVERIES_LESS_THAN_300M_FDIC">"c6656"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"c6499"</definedName>
    <definedName name="IQ_AMORT_EXP_IMPAIRMENT_OTHER_INTANGIBLE_ASSETS_FFIEC" hidden="1">"c13026"</definedName>
    <definedName name="IQ_AMORT_EXPENSE_FDIC">"c6677"</definedName>
    <definedName name="IQ_AMORTIZATION" hidden="1">"c1591"</definedName>
    <definedName name="IQ_AMORTIZED_COST_FDIC">"c6426"</definedName>
    <definedName name="IQ_AMOUNT_FINANCIAL_LOC_CONVEYED_FFIEC" hidden="1">"c13250"</definedName>
    <definedName name="IQ_AMOUNT_PERFORMANCE_LOC_CONVEYED_FFIEC" hidden="1">"c13252"</definedName>
    <definedName name="IQ_AMT_OUT" hidden="1">"c2145"</definedName>
    <definedName name="IQ_ANALYST_EMAIL" hidden="1">"c13738"</definedName>
    <definedName name="IQ_ANALYST_NAME" hidden="1">"c13736"</definedName>
    <definedName name="IQ_ANALYST_PHONE" hidden="1">"c13737"</definedName>
    <definedName name="IQ_ANALYST_START_DATE" hidden="1">"c13740"</definedName>
    <definedName name="IQ_ANNU_DISTRIBUTION_UNIT" hidden="1">"c3004"</definedName>
    <definedName name="IQ_ANNUAL_DIVIDEND">"c229"</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"c6737"</definedName>
    <definedName name="IQ_ASSETS_REPRICE_ASSETS_TOT_FFIEC" hidden="1">"c13454"</definedName>
    <definedName name="IQ_ASSETS_SOLD_1_4_FAMILY_LOANS_FDIC">"c6686"</definedName>
    <definedName name="IQ_ASSETS_SOLD_AUTO_LOANS_FDIC">"c6680"</definedName>
    <definedName name="IQ_ASSETS_SOLD_CL_LOANS_FDIC">"c6681"</definedName>
    <definedName name="IQ_ASSETS_SOLD_CREDIT_CARDS_RECEIVABLES_FDIC">"c6683"</definedName>
    <definedName name="IQ_ASSETS_SOLD_HOME_EQUITY_LINES_FDIC">"c6684"</definedName>
    <definedName name="IQ_ASSETS_SOLD_OTHER_CONSUMER_LOANS_FDIC">"c6682"</definedName>
    <definedName name="IQ_ASSETS_SOLD_OTHER_LOANS_FDIC">"c6685"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"c6409"</definedName>
    <definedName name="IQ_AVAILABLE_SALE_SEC_FFIEC" hidden="1">"c12791"</definedName>
    <definedName name="IQ_AVERAGE_ASSETS_FDIC">"c6362"</definedName>
    <definedName name="IQ_AVERAGE_ASSETS_QUART_FDIC">"c6363"</definedName>
    <definedName name="IQ_AVERAGE_DEPOSITS" hidden="1">"c15256"</definedName>
    <definedName name="IQ_AVERAGE_EARNING_ASSETS_FDIC">"c6748"</definedName>
    <definedName name="IQ_AVERAGE_EQUITY_FDIC">"c6749"</definedName>
    <definedName name="IQ_AVERAGE_INTEREST_BEARING_DEPOSITS" hidden="1">"c15254"</definedName>
    <definedName name="IQ_AVERAGE_LOANS_FDIC">"c6750"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NO" hidden="1">"c4454"</definedName>
    <definedName name="IQ_AVG_INDUSTRY_REC_NO_CIQ" hidden="1">"c4983"</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"c8353"</definedName>
    <definedName name="IQ_BALANCE_GOODS_APR_UNUSED" hidden="1">"c7473"</definedName>
    <definedName name="IQ_BALANCE_GOODS_APR_UNUSED_UNUSED_UNUSED">"c7473"</definedName>
    <definedName name="IQ_BALANCE_GOODS_FC_UNUSED" hidden="1">"c7693"</definedName>
    <definedName name="IQ_BALANCE_GOODS_FC_UNUSED_UNUSED_UNUSED">"c7693"</definedName>
    <definedName name="IQ_BALANCE_GOODS_POP_FC_UNUSED" hidden="1">"c7913"</definedName>
    <definedName name="IQ_BALANCE_GOODS_POP_FC_UNUSED_UNUSED_UNUSED">"c7913"</definedName>
    <definedName name="IQ_BALANCE_GOODS_POP_UNUSED" hidden="1">"c7033"</definedName>
    <definedName name="IQ_BALANCE_GOODS_POP_UNUSED_UNUSED_UNUSED">"c7033"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"c8133"</definedName>
    <definedName name="IQ_BALANCE_GOODS_YOY_UNUSED" hidden="1">"c7253"</definedName>
    <definedName name="IQ_BALANCE_GOODS_YOY_UNUSED_UNUSED_UNUSED">"c7253"</definedName>
    <definedName name="IQ_BALANCE_SERV_APR_FC_UNUSED" hidden="1">"c8355"</definedName>
    <definedName name="IQ_BALANCE_SERV_APR_FC_UNUSED_UNUSED_UNUSED">"c8355"</definedName>
    <definedName name="IQ_BALANCE_SERV_APR_UNUSED" hidden="1">"c7475"</definedName>
    <definedName name="IQ_BALANCE_SERV_APR_UNUSED_UNUSED_UNUSED">"c7475"</definedName>
    <definedName name="IQ_BALANCE_SERV_FC_UNUSED" hidden="1">"c7695"</definedName>
    <definedName name="IQ_BALANCE_SERV_FC_UNUSED_UNUSED_UNUSED">"c7695"</definedName>
    <definedName name="IQ_BALANCE_SERV_POP_FC_UNUSED" hidden="1">"c7915"</definedName>
    <definedName name="IQ_BALANCE_SERV_POP_FC_UNUSED_UNUSED_UNUSED">"c7915"</definedName>
    <definedName name="IQ_BALANCE_SERV_POP_UNUSED" hidden="1">"c7035"</definedName>
    <definedName name="IQ_BALANCE_SERV_POP_UNUSED_UNUSED_UNUSED">"c7035"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"c8135"</definedName>
    <definedName name="IQ_BALANCE_SERV_YOY_UNUSED" hidden="1">"c7255"</definedName>
    <definedName name="IQ_BALANCE_SERV_YOY_UNUSED_UNUSED_UNUSED">"c7255"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"c8357"</definedName>
    <definedName name="IQ_BALANCE_TRADE_APR_UNUSED" hidden="1">"c7477"</definedName>
    <definedName name="IQ_BALANCE_TRADE_APR_UNUSED_UNUSED_UNUSED">"c7477"</definedName>
    <definedName name="IQ_BALANCE_TRADE_FC_UNUSED" hidden="1">"c7697"</definedName>
    <definedName name="IQ_BALANCE_TRADE_FC_UNUSED_UNUSED_UNUSED">"c7697"</definedName>
    <definedName name="IQ_BALANCE_TRADE_POP_FC_UNUSED" hidden="1">"c7917"</definedName>
    <definedName name="IQ_BALANCE_TRADE_POP_FC_UNUSED_UNUSED_UNUSED">"c7917"</definedName>
    <definedName name="IQ_BALANCE_TRADE_POP_UNUSED" hidden="1">"c7037"</definedName>
    <definedName name="IQ_BALANCE_TRADE_POP_UNUSED_UNUSED_UNUSED">"c7037"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"c8137"</definedName>
    <definedName name="IQ_BALANCE_TRADE_YOY_UNUSED" hidden="1">"c7257"</definedName>
    <definedName name="IQ_BALANCE_TRADE_YOY_UNUSED_UNUSED_UNUSED">"c7257"</definedName>
    <definedName name="IQ_BALANCES_DUE_DEPOSITORY_INSTITUTIONS_FDIC">"c6389"</definedName>
    <definedName name="IQ_BALANCES_DUE_FOREIGN_FDIC">"c6391"</definedName>
    <definedName name="IQ_BALANCES_DUE_FRB_FDIC">"c6393"</definedName>
    <definedName name="IQ_BANK_BENEFICIARY_FDIC">"c6505"</definedName>
    <definedName name="IQ_BANK_DEBT" hidden="1">"c2544"</definedName>
    <definedName name="IQ_BANK_DEBT_PCT" hidden="1">"c2545"</definedName>
    <definedName name="IQ_BANK_GUARANTOR_FDIC">"c6506"</definedName>
    <definedName name="IQ_BANK_LOAN_LIST" hidden="1">"c13507"</definedName>
    <definedName name="IQ_BANK_PREMISES_FDIC">"c6329"</definedName>
    <definedName name="IQ_BANK_SECURITIZATION_1_4_FAMILY_LOANS_FDIC">"c6721"</definedName>
    <definedName name="IQ_BANK_SECURITIZATION_AUTO_LOANS_FDIC">"c6715"</definedName>
    <definedName name="IQ_BANK_SECURITIZATION_CL_LOANS_FDIC">"c6716"</definedName>
    <definedName name="IQ_BANK_SECURITIZATION_CREDIT_CARDS_RECEIVABLES_FDIC">"c6718"</definedName>
    <definedName name="IQ_BANK_SECURITIZATION_HOME_EQUITY_LINES_FDIC">"c6719"</definedName>
    <definedName name="IQ_BANK_SECURITIZATION_OTHER_CONSUMER_LOANS_FDIC">"c6717"</definedName>
    <definedName name="IQ_BANK_SECURITIZATION_OTHER_LOANS_FDIC">"c6720"</definedName>
    <definedName name="IQ_BANKING_FEES_OPERATING_INC_FFIEC" hidden="1">"c13386"</definedName>
    <definedName name="IQ_BANKS_FOREIGN_COUNTRIES_NON_TRANS_ACCTS_FFIEC" hidden="1">"c15326"</definedName>
    <definedName name="IQ_BANKS_FOREIGN_COUNTRIES_TOTAL_DEPOSITS_FDIC">"c6475"</definedName>
    <definedName name="IQ_BANKS_FOREIGN_COUNTRIES_TRANS_ACCTS_FFIEC" hidden="1">"c15318"</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EST_CIQ" hidden="1">"c4541"</definedName>
    <definedName name="IQ_BASIC_OUTSTANDING_CURRENT_HIGH_EST" hidden="1">"c4129"</definedName>
    <definedName name="IQ_BASIC_OUTSTANDING_CURRENT_HIGH_EST_CIQ" hidden="1">"c4542"</definedName>
    <definedName name="IQ_BASIC_OUTSTANDING_CURRENT_LOW_EST" hidden="1">"c4130"</definedName>
    <definedName name="IQ_BASIC_OUTSTANDING_CURRENT_LOW_EST_CIQ" hidden="1">"c4543"</definedName>
    <definedName name="IQ_BASIC_OUTSTANDING_CURRENT_MEDIAN_EST" hidden="1">"c4131"</definedName>
    <definedName name="IQ_BASIC_OUTSTANDING_CURRENT_MEDIAN_EST_CIQ" hidden="1">"c4544"</definedName>
    <definedName name="IQ_BASIC_OUTSTANDING_CURRENT_NUM_EST" hidden="1">"c4132"</definedName>
    <definedName name="IQ_BASIC_OUTSTANDING_CURRENT_NUM_EST_CIQ" hidden="1">"c4545"</definedName>
    <definedName name="IQ_BASIC_OUTSTANDING_CURRENT_STDDEV_EST" hidden="1">"c4133"</definedName>
    <definedName name="IQ_BASIC_OUTSTANDING_CURRENT_STDDEV_EST_CIQ" hidden="1">"c4546"</definedName>
    <definedName name="IQ_BASIC_OUTSTANDING_EST" hidden="1">"c4134"</definedName>
    <definedName name="IQ_BASIC_OUTSTANDING_EST_CIQ" hidden="1">"c4547"</definedName>
    <definedName name="IQ_BASIC_OUTSTANDING_HIGH_EST" hidden="1">"c4135"</definedName>
    <definedName name="IQ_BASIC_OUTSTANDING_HIGH_EST_CIQ" hidden="1">"c4548"</definedName>
    <definedName name="IQ_BASIC_OUTSTANDING_LOW_EST" hidden="1">"c4136"</definedName>
    <definedName name="IQ_BASIC_OUTSTANDING_LOW_EST_CIQ" hidden="1">"c4549"</definedName>
    <definedName name="IQ_BASIC_OUTSTANDING_MEDIAN_EST" hidden="1">"c4137"</definedName>
    <definedName name="IQ_BASIC_OUTSTANDING_MEDIAN_EST_CIQ" hidden="1">"c4550"</definedName>
    <definedName name="IQ_BASIC_OUTSTANDING_NUM_EST" hidden="1">"c4138"</definedName>
    <definedName name="IQ_BASIC_OUTSTANDING_NUM_EST_CIQ" hidden="1">"c4551"</definedName>
    <definedName name="IQ_BASIC_OUTSTANDING_STDDEV_EST" hidden="1">"c4139"</definedName>
    <definedName name="IQ_BASIC_OUTSTANDING_STDDEV_EST_CIQ" hidden="1">"c4552"</definedName>
    <definedName name="IQ_BASIC_WEIGHT" hidden="1">"c87"</definedName>
    <definedName name="IQ_BASIC_WEIGHT_EST" hidden="1">"c4140"</definedName>
    <definedName name="IQ_BASIC_WEIGHT_EST_CIQ" hidden="1">"c4553"</definedName>
    <definedName name="IQ_BASIC_WEIGHT_GUIDANCE" hidden="1">"c4141"</definedName>
    <definedName name="IQ_BASIC_WEIGHT_HIGH_EST" hidden="1">"c4142"</definedName>
    <definedName name="IQ_BASIC_WEIGHT_HIGH_EST_CIQ" hidden="1">"c4554"</definedName>
    <definedName name="IQ_BASIC_WEIGHT_LOW_EST" hidden="1">"c4143"</definedName>
    <definedName name="IQ_BASIC_WEIGHT_LOW_EST_CIQ" hidden="1">"c4555"</definedName>
    <definedName name="IQ_BASIC_WEIGHT_MEDIAN_EST" hidden="1">"c4144"</definedName>
    <definedName name="IQ_BASIC_WEIGHT_MEDIAN_EST_CIQ" hidden="1">"c4556"</definedName>
    <definedName name="IQ_BASIC_WEIGHT_NUM_EST" hidden="1">"c4145"</definedName>
    <definedName name="IQ_BASIC_WEIGHT_NUM_EST_CIQ" hidden="1">"c4557"</definedName>
    <definedName name="IQ_BASIC_WEIGHT_STDDEV_EST" hidden="1">"c4146"</definedName>
    <definedName name="IQ_BASIC_WEIGHT_STDDEV_EST_CIQ" hidden="1">"c4558"</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DIRECT_FAX" hidden="1">"c15176"</definedName>
    <definedName name="IQ_BOARD_MEMBER_DIRECT_PHONE" hidden="1">"c15175"</definedName>
    <definedName name="IQ_BOARD_MEMBER_EMAIL" hidden="1">"c15177"</definedName>
    <definedName name="IQ_BOARD_MEMBER_ID" hidden="1">"c13756"</definedName>
    <definedName name="IQ_BOARD_MEMBER_MAIN_FAX" hidden="1">"c15174"</definedName>
    <definedName name="IQ_BOARD_MEMBER_MAIN_PHONE" hidden="1">"c15173"</definedName>
    <definedName name="IQ_BOARD_MEMBER_OFFICE_ADDRESS" hidden="1">"c15172"</definedName>
    <definedName name="IQ_BOARD_MEMBER_TITLE" hidden="1">"c97"</definedName>
    <definedName name="IQ_BOND_COUPON" hidden="1">"c2183"</definedName>
    <definedName name="IQ_BOND_COUPON_TYPE" hidden="1">"c2184"</definedName>
    <definedName name="IQ_BOND_LIST" hidden="1">"c13505"</definedName>
    <definedName name="IQ_BOND_PRICE" hidden="1">"c2162"</definedName>
    <definedName name="IQ_BONDRATING_FITCH">"c223"</definedName>
    <definedName name="IQ_BONDRATING_FITCH_DATE">"c241"</definedName>
    <definedName name="IQ_BONDRATING_SP">"c224"</definedName>
    <definedName name="IQ_BONDRATING_SP_DATE">"c242"</definedName>
    <definedName name="IQ_BOOK_VALUE">"c68"</definedName>
    <definedName name="IQ_BORROWED_MONEY_QUARTERLY_AVG_FFIEC" hidden="1">"c13091"</definedName>
    <definedName name="IQ_BORROWINGS_LESS_1YR_ASSETS_TOT_FFIEC" hidden="1">"c13450"</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"c6486"</definedName>
    <definedName name="IQ_BUDGET_BALANCE_APR_FC_UNUSED" hidden="1">"c8359"</definedName>
    <definedName name="IQ_BUDGET_BALANCE_APR_FC_UNUSED_UNUSED_UNUSED">"c8359"</definedName>
    <definedName name="IQ_BUDGET_BALANCE_APR_UNUSED" hidden="1">"c7479"</definedName>
    <definedName name="IQ_BUDGET_BALANCE_APR_UNUSED_UNUSED_UNUSED">"c7479"</definedName>
    <definedName name="IQ_BUDGET_BALANCE_FC_UNUSED" hidden="1">"c7699"</definedName>
    <definedName name="IQ_BUDGET_BALANCE_FC_UNUSED_UNUSED_UNUSED">"c7699"</definedName>
    <definedName name="IQ_BUDGET_BALANCE_POP_FC_UNUSED" hidden="1">"c7919"</definedName>
    <definedName name="IQ_BUDGET_BALANCE_POP_FC_UNUSED_UNUSED_UNUSED">"c7919"</definedName>
    <definedName name="IQ_BUDGET_BALANCE_POP_UNUSED" hidden="1">"c7039"</definedName>
    <definedName name="IQ_BUDGET_BALANCE_POP_UNUSED_UNUSED_UNUSED">"c7039"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"c6819"</definedName>
    <definedName name="IQ_BUDGET_BALANCE_YOY_FC_UNUSED" hidden="1">"c8139"</definedName>
    <definedName name="IQ_BUDGET_BALANCE_YOY_FC_UNUSED_UNUSED_UNUSED">"c8139"</definedName>
    <definedName name="IQ_BUDGET_BALANCE_YOY_UNUSED" hidden="1">"c7259"</definedName>
    <definedName name="IQ_BUDGET_BALANCE_YOY_UNUSED_UNUSED_UNUSED">"c7259"</definedName>
    <definedName name="IQ_BUDGET_RECEIPTS_APR_FC_UNUSED" hidden="1">"c8361"</definedName>
    <definedName name="IQ_BUDGET_RECEIPTS_APR_FC_UNUSED_UNUSED_UNUSED">"c8361"</definedName>
    <definedName name="IQ_BUDGET_RECEIPTS_APR_UNUSED" hidden="1">"c7481"</definedName>
    <definedName name="IQ_BUDGET_RECEIPTS_APR_UNUSED_UNUSED_UNUSED">"c7481"</definedName>
    <definedName name="IQ_BUDGET_RECEIPTS_FC_UNUSED" hidden="1">"c7701"</definedName>
    <definedName name="IQ_BUDGET_RECEIPTS_FC_UNUSED_UNUSED_UNUSED">"c7701"</definedName>
    <definedName name="IQ_BUDGET_RECEIPTS_POP_FC_UNUSED" hidden="1">"c7921"</definedName>
    <definedName name="IQ_BUDGET_RECEIPTS_POP_FC_UNUSED_UNUSED_UNUSED">"c7921"</definedName>
    <definedName name="IQ_BUDGET_RECEIPTS_POP_UNUSED" hidden="1">"c7041"</definedName>
    <definedName name="IQ_BUDGET_RECEIPTS_POP_UNUSED_UNUSED_UNUSED">"c7041"</definedName>
    <definedName name="IQ_BUDGET_RECEIPTS_UNUSED" hidden="1">"c6821"</definedName>
    <definedName name="IQ_BUDGET_RECEIPTS_UNUSED_UNUSED_UNUSED">"c6821"</definedName>
    <definedName name="IQ_BUDGET_RECEIPTS_YOY_FC_UNUSED" hidden="1">"c8141"</definedName>
    <definedName name="IQ_BUDGET_RECEIPTS_YOY_FC_UNUSED_UNUSED_UNUSED">"c8141"</definedName>
    <definedName name="IQ_BUDGET_RECEIPTS_YOY_UNUSED" hidden="1">"c7261"</definedName>
    <definedName name="IQ_BUDGET_RECEIPTS_YOY_UNUSED_UNUSED_UNUSED">"c7261"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INESS_COMBINATIONS_FFIEC" hidden="1">"c12967"</definedName>
    <definedName name="IQ_BUSINESS_DESCRIPTION" hidden="1">"c322"</definedName>
    <definedName name="IQ_BV_ACT_OR_EST_CIQ" hidden="1">"c5068"</definedName>
    <definedName name="IQ_BV_ACT_OR_EST_REUT">"c5471"</definedName>
    <definedName name="IQ_BV_ACT_OR_EST_THOM">"c5308"</definedName>
    <definedName name="IQ_BV_EST" hidden="1">"c5624"</definedName>
    <definedName name="IQ_BV_EST_CIQ" hidden="1">"c4737"</definedName>
    <definedName name="IQ_BV_EST_REUT">"c5403"</definedName>
    <definedName name="IQ_BV_EST_THOM">"c5147"</definedName>
    <definedName name="IQ_BV_HIGH_EST" hidden="1">"c5626"</definedName>
    <definedName name="IQ_BV_HIGH_EST_CIQ" hidden="1">"c4739"</definedName>
    <definedName name="IQ_BV_HIGH_EST_REUT">"c5405"</definedName>
    <definedName name="IQ_BV_HIGH_EST_THOM">"c5149"</definedName>
    <definedName name="IQ_BV_LOW_EST" hidden="1">"c5627"</definedName>
    <definedName name="IQ_BV_LOW_EST_CIQ" hidden="1">"c4740"</definedName>
    <definedName name="IQ_BV_LOW_EST_REUT">"c5406"</definedName>
    <definedName name="IQ_BV_LOW_EST_THOM">"c5150"</definedName>
    <definedName name="IQ_BV_MEDIAN_EST" hidden="1">"c5625"</definedName>
    <definedName name="IQ_BV_MEDIAN_EST_CIQ" hidden="1">"c4738"</definedName>
    <definedName name="IQ_BV_MEDIAN_EST_REUT">"c5404"</definedName>
    <definedName name="IQ_BV_MEDIAN_EST_THOM">"c5148"</definedName>
    <definedName name="IQ_BV_NUM_EST" hidden="1">"c5628"</definedName>
    <definedName name="IQ_BV_NUM_EST_CIQ" hidden="1">"c4741"</definedName>
    <definedName name="IQ_BV_NUM_EST_REUT">"c5407"</definedName>
    <definedName name="IQ_BV_NUM_EST_THOM">"c5151"</definedName>
    <definedName name="IQ_BV_OVER_SHARES" hidden="1">"c1349"</definedName>
    <definedName name="IQ_BV_SHARE" hidden="1">"c100"</definedName>
    <definedName name="IQ_BV_SHARE_ACT_OR_EST" hidden="1">"c3587"</definedName>
    <definedName name="IQ_BV_SHARE_ACT_OR_EST_CIQ" hidden="1">"c5072"</definedName>
    <definedName name="IQ_BV_SHARE_ACT_OR_EST_REUT" hidden="1">"c5477"</definedName>
    <definedName name="IQ_BV_SHARE_EST" hidden="1">"c3541"</definedName>
    <definedName name="IQ_BV_SHARE_EST_CIQ" hidden="1">"c3800"</definedName>
    <definedName name="IQ_BV_SHARE_EST_REUT" hidden="1">"c5439"</definedName>
    <definedName name="IQ_BV_SHARE_HIGH_EST" hidden="1">"c3542"</definedName>
    <definedName name="IQ_BV_SHARE_HIGH_EST_CIQ" hidden="1">"c3802"</definedName>
    <definedName name="IQ_BV_SHARE_HIGH_EST_REUT" hidden="1">"c5441"</definedName>
    <definedName name="IQ_BV_SHARE_LOW_EST" hidden="1">"c3543"</definedName>
    <definedName name="IQ_BV_SHARE_LOW_EST_CIQ" hidden="1">"c3803"</definedName>
    <definedName name="IQ_BV_SHARE_LOW_EST_REUT" hidden="1">"c5442"</definedName>
    <definedName name="IQ_BV_SHARE_MEDIAN_EST" hidden="1">"c3544"</definedName>
    <definedName name="IQ_BV_SHARE_MEDIAN_EST_CIQ" hidden="1">"c3801"</definedName>
    <definedName name="IQ_BV_SHARE_MEDIAN_EST_REUT" hidden="1">"c5440"</definedName>
    <definedName name="IQ_BV_SHARE_NUM_EST" hidden="1">"c3539"</definedName>
    <definedName name="IQ_BV_SHARE_NUM_EST_CIQ" hidden="1">"c3804"</definedName>
    <definedName name="IQ_BV_SHARE_NUM_EST_REUT" hidden="1">"c5443"</definedName>
    <definedName name="IQ_BV_SHARE_STDDEV_EST" hidden="1">"c3540"</definedName>
    <definedName name="IQ_BV_SHARE_STDDEV_EST_CIQ" hidden="1">"c3805"</definedName>
    <definedName name="IQ_BV_SHARE_STDDEV_EST_REUT" hidden="1">"c5444"</definedName>
    <definedName name="IQ_BV_STDDEV_EST" hidden="1">"c5629"</definedName>
    <definedName name="IQ_BV_STDDEV_EST_CIQ" hidden="1">"c4742"</definedName>
    <definedName name="IQ_BV_STDDEV_EST_REUT">"c5408"</definedName>
    <definedName name="IQ_BV_STDDEV_EST_THOM">"c5152"</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Y" hidden="1">"c102"</definedName>
    <definedName name="IQ_CAL_Y_EST" hidden="1">"c6797"</definedName>
    <definedName name="IQ_CAL_Y_EST_CIQ" hidden="1">"c6809"</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CIQ" hidden="1">"c5071"</definedName>
    <definedName name="IQ_CAPEX_ACT_OR_EST_REUT" hidden="1">"c5474"</definedName>
    <definedName name="IQ_CAPEX_BNK" hidden="1">"c110"</definedName>
    <definedName name="IQ_CAPEX_BR" hidden="1">"c111"</definedName>
    <definedName name="IQ_CAPEX_EST" hidden="1">"c3523"</definedName>
    <definedName name="IQ_CAPEX_EST_CIQ" hidden="1">"c3807"</definedName>
    <definedName name="IQ_CAPEX_EST_REUT" hidden="1">"c3969"</definedName>
    <definedName name="IQ_CAPEX_FIN" hidden="1">"c112"</definedName>
    <definedName name="IQ_CAPEX_GUIDANCE" hidden="1">"c4150"</definedName>
    <definedName name="IQ_CAPEX_GUIDANCE_CIQ" hidden="1">"c4562"</definedName>
    <definedName name="IQ_CAPEX_HIGH_EST" hidden="1">"c3524"</definedName>
    <definedName name="IQ_CAPEX_HIGH_EST_CIQ" hidden="1">"c3809"</definedName>
    <definedName name="IQ_CAPEX_HIGH_EST_REUT" hidden="1">"c3971"</definedName>
    <definedName name="IQ_CAPEX_HIGH_GUIDANCE" hidden="1">"c4180"</definedName>
    <definedName name="IQ_CAPEX_HIGH_GUIDANCE_CIQ" hidden="1">"c4592"</definedName>
    <definedName name="IQ_CAPEX_INS" hidden="1">"c113"</definedName>
    <definedName name="IQ_CAPEX_LOW_EST" hidden="1">"c3525"</definedName>
    <definedName name="IQ_CAPEX_LOW_EST_CIQ" hidden="1">"c3810"</definedName>
    <definedName name="IQ_CAPEX_LOW_EST_REUT" hidden="1">"c3972"</definedName>
    <definedName name="IQ_CAPEX_LOW_GUIDANCE" hidden="1">"c4220"</definedName>
    <definedName name="IQ_CAPEX_LOW_GUIDANCE_CIQ" hidden="1">"c4632"</definedName>
    <definedName name="IQ_CAPEX_MEDIAN_EST" hidden="1">"c3526"</definedName>
    <definedName name="IQ_CAPEX_MEDIAN_EST_CIQ" hidden="1">"c3808"</definedName>
    <definedName name="IQ_CAPEX_MEDIAN_EST_REUT" hidden="1">"c3970"</definedName>
    <definedName name="IQ_CAPEX_NUM_EST" hidden="1">"c3521"</definedName>
    <definedName name="IQ_CAPEX_NUM_EST_CIQ" hidden="1">"c3811"</definedName>
    <definedName name="IQ_CAPEX_NUM_EST_REUT" hidden="1">"c3973"</definedName>
    <definedName name="IQ_CAPEX_STDDEV_EST" hidden="1">"c3522"</definedName>
    <definedName name="IQ_CAPEX_STDDEV_EST_CIQ" hidden="1">"c3812"</definedName>
    <definedName name="IQ_CAPEX_STDDEV_EST_REUT" hidden="1">"c3974"</definedName>
    <definedName name="IQ_CAPEX_UTI" hidden="1">"c114"</definedName>
    <definedName name="IQ_CAPITAL_ALLOCATION_ADJUSTMENT_FOREIGN_FFIEC" hidden="1">"c15389"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pitalized_interest2">"c2076"</definedName>
    <definedName name="IQ_CASH" hidden="1">"c1458"</definedName>
    <definedName name="IQ_CASH_ACQUIRE_CF" hidden="1">"c116"</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"c6738"</definedName>
    <definedName name="IQ_CASH_DUE_BANKS"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PS_ACT_OR_EST" hidden="1">"c5638"</definedName>
    <definedName name="IQ_CASH_EPS_EST" hidden="1">"c5631"</definedName>
    <definedName name="IQ_CASH_EPS_HIGH_EST" hidden="1">"c5633"</definedName>
    <definedName name="IQ_CASH_EPS_LOW_EST" hidden="1">"c5634"</definedName>
    <definedName name="IQ_CASH_EPS_MEDIAN_EST" hidden="1">"c5632"</definedName>
    <definedName name="IQ_CASH_EPS_NUM_EST" hidden="1">"c5635"</definedName>
    <definedName name="IQ_CASH_EPS_STDDEV_EST" hidden="1">"c5636"</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EST" hidden="1">"c4153"</definedName>
    <definedName name="IQ_CASH_FLOW_EST_CIQ" hidden="1">"c4565"</definedName>
    <definedName name="IQ_CASH_FLOW_GUIDANCE" hidden="1">"c4155"</definedName>
    <definedName name="IQ_CASH_FLOW_GUIDANCE_CIQ" hidden="1">"c4567"</definedName>
    <definedName name="IQ_CASH_FLOW_HIGH_EST" hidden="1">"c4156"</definedName>
    <definedName name="IQ_CASH_FLOW_HIGH_EST_CIQ" hidden="1">"c4568"</definedName>
    <definedName name="IQ_CASH_FLOW_HIGH_GUIDANCE" hidden="1">"c4201"</definedName>
    <definedName name="IQ_CASH_FLOW_HIGH_GUIDANCE_CIQ" hidden="1">"c4613"</definedName>
    <definedName name="IQ_CASH_FLOW_LOW_EST" hidden="1">"c4157"</definedName>
    <definedName name="IQ_CASH_FLOW_LOW_EST_CIQ" hidden="1">"c4569"</definedName>
    <definedName name="IQ_CASH_FLOW_LOW_GUIDANCE" hidden="1">"c4241"</definedName>
    <definedName name="IQ_CASH_FLOW_LOW_GUIDANCE_CIQ" hidden="1">"c4653"</definedName>
    <definedName name="IQ_CASH_FLOW_MEDIAN_EST" hidden="1">"c4158"</definedName>
    <definedName name="IQ_CASH_FLOW_MEDIAN_EST_CIQ" hidden="1">"c4570"</definedName>
    <definedName name="IQ_CASH_FLOW_NUM_EST" hidden="1">"c4159"</definedName>
    <definedName name="IQ_CASH_FLOW_NUM_EST_CIQ" hidden="1">"c4571"</definedName>
    <definedName name="IQ_CASH_FLOW_STDDEV_EST" hidden="1">"c4160"</definedName>
    <definedName name="IQ_CASH_FLOW_STDDEV_EST_CIQ" hidden="1">"c4572"</definedName>
    <definedName name="IQ_CASH_FOREIGN_BRANCH_OTHER_US_BANKS_FFIEC" hidden="1">"c15282"</definedName>
    <definedName name="IQ_CASH_IN_PROCESS_FDIC">"c6386"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EST" hidden="1">"c4163"</definedName>
    <definedName name="IQ_CASH_OPER_EST_CIQ" hidden="1">"c4575"</definedName>
    <definedName name="IQ_CASH_OPER_GUIDANCE" hidden="1">"c4165"</definedName>
    <definedName name="IQ_CASH_OPER_GUIDANCE_CIQ" hidden="1">"c4577"</definedName>
    <definedName name="IQ_CASH_OPER_HIGH_EST" hidden="1">"c4166"</definedName>
    <definedName name="IQ_CASH_OPER_HIGH_EST_CIQ" hidden="1">"c4578"</definedName>
    <definedName name="IQ_CASH_OPER_HIGH_GUIDANCE" hidden="1">"c4185"</definedName>
    <definedName name="IQ_CASH_OPER_HIGH_GUIDANCE_CIQ" hidden="1">"c4597"</definedName>
    <definedName name="IQ_CASH_OPER_LOW_EST" hidden="1">"c4244"</definedName>
    <definedName name="IQ_CASH_OPER_LOW_EST_CIQ" hidden="1">"c4768"</definedName>
    <definedName name="IQ_CASH_OPER_LOW_GUIDANCE" hidden="1">"c4225"</definedName>
    <definedName name="IQ_CASH_OPER_LOW_GUIDANCE_CIQ" hidden="1">"c4637"</definedName>
    <definedName name="IQ_CASH_OPER_MEDIAN_EST" hidden="1">"c4245"</definedName>
    <definedName name="IQ_CASH_OPER_MEDIAN_EST_CIQ" hidden="1">"c4771"</definedName>
    <definedName name="IQ_CASH_OPER_NAME_AP" hidden="1">"c8926"</definedName>
    <definedName name="IQ_CASH_OPER_NAME_AP_ABS" hidden="1">"c8945"</definedName>
    <definedName name="IQ_CASH_OPER_NUM_EST" hidden="1">"c4246"</definedName>
    <definedName name="IQ_CASH_OPER_NUM_EST_CIQ" hidden="1">"c4772"</definedName>
    <definedName name="IQ_CASH_OPER_STDDEV_EST" hidden="1">"c4247"</definedName>
    <definedName name="IQ_CASH_OPER_STDDEV_EST_CIQ" hidden="1">"c4773"</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EST_CIQ" hidden="1">"c4775"</definedName>
    <definedName name="IQ_CASH_ST_INVEST_GUIDANCE" hidden="1">"c4250"</definedName>
    <definedName name="IQ_CASH_ST_INVEST_GUIDANCE_CIQ" hidden="1">"c4776"</definedName>
    <definedName name="IQ_CASH_ST_INVEST_HIGH_EST" hidden="1">"c4251"</definedName>
    <definedName name="IQ_CASH_ST_INVEST_HIGH_EST_CIQ" hidden="1">"c4777"</definedName>
    <definedName name="IQ_CASH_ST_INVEST_HIGH_GUIDANCE" hidden="1">"c4195"</definedName>
    <definedName name="IQ_CASH_ST_INVEST_HIGH_GUIDANCE_CIQ" hidden="1">"c4607"</definedName>
    <definedName name="IQ_CASH_ST_INVEST_LOW_EST" hidden="1">"c4252"</definedName>
    <definedName name="IQ_CASH_ST_INVEST_LOW_EST_CIQ" hidden="1">"c4778"</definedName>
    <definedName name="IQ_CASH_ST_INVEST_LOW_GUIDANCE" hidden="1">"c4235"</definedName>
    <definedName name="IQ_CASH_ST_INVEST_LOW_GUIDANCE_CIQ" hidden="1">"c4647"</definedName>
    <definedName name="IQ_CASH_ST_INVEST_MEDIAN_EST" hidden="1">"c4253"</definedName>
    <definedName name="IQ_CASH_ST_INVEST_MEDIAN_EST_CIQ" hidden="1">"c4779"</definedName>
    <definedName name="IQ_CASH_ST_INVEST_NUM_EST" hidden="1">"c4254"</definedName>
    <definedName name="IQ_CASH_ST_INVEST_NUM_EST_CIQ" hidden="1">"c4780"</definedName>
    <definedName name="IQ_CASH_ST_INVEST_STDDEV_EST" hidden="1">"c4255"</definedName>
    <definedName name="IQ_CASH_ST_INVEST_STDDEV_EST_CIQ" hidden="1">"c4781"</definedName>
    <definedName name="IQ_CASH_STRUCTURED_PRODUCTS_AVAIL_SALE_FFIEC" hidden="1">"c15263"</definedName>
    <definedName name="IQ_CASH_STRUCTURED_PRODUCTS_FFIEC" hidden="1">"c15260"</definedName>
    <definedName name="IQ_CASH_TAXES" hidden="1">"c125"</definedName>
    <definedName name="IQ_CASH_TAXES_FINAN" hidden="1">"c6292"</definedName>
    <definedName name="IQ_CASH_TAXES_INVEST" hidden="1">"c6291"</definedName>
    <definedName name="IQ_CASH_TAXES_OPER" hidden="1">"c6290"</definedName>
    <definedName name="IQ_CCE_FDIC">"c6296"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CIQ" hidden="1">"c5061"</definedName>
    <definedName name="IQ_CFPS_ACT_OR_EST_REUT" hidden="1">"c5463"</definedName>
    <definedName name="IQ_CFPS_EST" hidden="1">"c1667"</definedName>
    <definedName name="IQ_CFPS_EST_CIQ" hidden="1">"c3675"</definedName>
    <definedName name="IQ_CFPS_EST_REUT" hidden="1">"c3844"</definedName>
    <definedName name="IQ_CFPS_GUIDANCE" hidden="1">"c4256"</definedName>
    <definedName name="IQ_CFPS_GUIDANCE_CIQ" hidden="1">"c4782"</definedName>
    <definedName name="IQ_CFPS_HIGH_EST" hidden="1">"c1669"</definedName>
    <definedName name="IQ_CFPS_HIGH_EST_CIQ" hidden="1">"c3677"</definedName>
    <definedName name="IQ_CFPS_HIGH_EST_REUT" hidden="1">"c3846"</definedName>
    <definedName name="IQ_CFPS_HIGH_GUIDANCE" hidden="1">"c4167"</definedName>
    <definedName name="IQ_CFPS_HIGH_GUIDANCE_CIQ" hidden="1">"c4579"</definedName>
    <definedName name="IQ_CFPS_LOW_EST" hidden="1">"c1670"</definedName>
    <definedName name="IQ_CFPS_LOW_EST_CIQ" hidden="1">"c3678"</definedName>
    <definedName name="IQ_CFPS_LOW_EST_REUT" hidden="1">"c3847"</definedName>
    <definedName name="IQ_CFPS_LOW_GUIDANCE" hidden="1">"c4207"</definedName>
    <definedName name="IQ_CFPS_LOW_GUIDANCE_CIQ" hidden="1">"c4619"</definedName>
    <definedName name="IQ_CFPS_MEDIAN_EST" hidden="1">"c1668"</definedName>
    <definedName name="IQ_CFPS_MEDIAN_EST_CIQ" hidden="1">"c3676"</definedName>
    <definedName name="IQ_CFPS_MEDIAN_EST_REUT" hidden="1">"c3845"</definedName>
    <definedName name="IQ_CFPS_NUM_EST" hidden="1">"c1671"</definedName>
    <definedName name="IQ_CFPS_NUM_EST_CIQ" hidden="1">"c3679"</definedName>
    <definedName name="IQ_CFPS_NUM_EST_REUT" hidden="1">"c3848"</definedName>
    <definedName name="IQ_CFPS_STDDEV_EST" hidden="1">"c1672"</definedName>
    <definedName name="IQ_CFPS_STDDEV_EST_CIQ" hidden="1">"c3680"</definedName>
    <definedName name="IQ_CFPS_STDDEV_EST_REUT" hidden="1">"c3849"</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"c8500"</definedName>
    <definedName name="IQ_CHANGE_INVENT_REAL_APR_UNUSED" hidden="1">"c7620"</definedName>
    <definedName name="IQ_CHANGE_INVENT_REAL_APR_UNUSED_UNUSED_UNUSED">"c7620"</definedName>
    <definedName name="IQ_CHANGE_INVENT_REAL_FC_UNUSED" hidden="1">"c7840"</definedName>
    <definedName name="IQ_CHANGE_INVENT_REAL_FC_UNUSED_UNUSED_UNUSED">"c7840"</definedName>
    <definedName name="IQ_CHANGE_INVENT_REAL_POP_FC_UNUSED" hidden="1">"c8060"</definedName>
    <definedName name="IQ_CHANGE_INVENT_REAL_POP_FC_UNUSED_UNUSED_UNUSED">"c8060"</definedName>
    <definedName name="IQ_CHANGE_INVENT_REAL_POP_UNUSED" hidden="1">"c7180"</definedName>
    <definedName name="IQ_CHANGE_INVENT_REAL_POP_UNUSED_UNUSED_UNUSED">"c7180"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"c8280"</definedName>
    <definedName name="IQ_CHANGE_INVENT_REAL_YOY_UNUSED" hidden="1">"c7400"</definedName>
    <definedName name="IQ_CHANGE_INVENT_REAL_YOY_UNUSED_UNUSED_UNUSED">"c7400"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"c6756"</definedName>
    <definedName name="IQ_CHARGE_OFFS_1_4_FAMILY_LOANS_FDIC">"c6714"</definedName>
    <definedName name="IQ_CHARGE_OFFS_AUTO_LOANS_FDIC">"c6708"</definedName>
    <definedName name="IQ_CHARGE_OFFS_CL_LOANS_FDIC">"c6709"</definedName>
    <definedName name="IQ_CHARGE_OFFS_COMMERCIAL_INDUSTRIAL_FDIC">"c6759"</definedName>
    <definedName name="IQ_CHARGE_OFFS_COMMERCIAL_RE_FDIC">"c6754"</definedName>
    <definedName name="IQ_CHARGE_OFFS_COMMERCIAL_RE_NOT_SECURED_FDIC">"c6764"</definedName>
    <definedName name="IQ_CHARGE_OFFS_CONSTRUCTION_DEVELOPMENT_FDIC">"c6753"</definedName>
    <definedName name="IQ_CHARGE_OFFS_CREDIT_CARDS_FDIC">"c6761"</definedName>
    <definedName name="IQ_CHARGE_OFFS_CREDIT_CARDS_RECEIVABLES_FDIC">"c6711"</definedName>
    <definedName name="IQ_CHARGE_OFFS_GROSS" hidden="1">"c162"</definedName>
    <definedName name="IQ_CHARGE_OFFS_HOME_EQUITY_FDIC">"c6757"</definedName>
    <definedName name="IQ_CHARGE_OFFS_HOME_EQUITY_LINES_FDIC">"c6712"</definedName>
    <definedName name="IQ_CHARGE_OFFS_INDIVIDUALS_FDIC">"c6760"</definedName>
    <definedName name="IQ_CHARGE_OFFS_MULTI_FAMILY_FDIC">"c6755"</definedName>
    <definedName name="IQ_CHARGE_OFFS_NET" hidden="1">"c163"</definedName>
    <definedName name="IQ_CHARGE_OFFS_OTHER_1_4_FAMILY_FDIC">"c6758"</definedName>
    <definedName name="IQ_CHARGE_OFFS_OTHER_CONSUMER_LOANS_FDIC">"c6710"</definedName>
    <definedName name="IQ_CHARGE_OFFS_OTHER_INDIVIDUAL_FDIC">"c6762"</definedName>
    <definedName name="IQ_CHARGE_OFFS_OTHER_LOANS_FDIC">"c6763"</definedName>
    <definedName name="IQ_CHARGE_OFFS_OTHER_LOANS_OTHER_FDIC">"c6713"</definedName>
    <definedName name="IQ_CHARGE_OFFS_RE_LOANS_FDIC">"c6752"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"c1972"</definedName>
    <definedName name="IQ_CLASSB_OUTSTANDING_FILING_DATE">"c1974"</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MBS_ISSUED_AVAIL_SALE_FFIEC" hidden="1">"c12800"</definedName>
    <definedName name="IQ_CMBS_ISSUED_FFIEC" hidden="1">"c12786"</definedName>
    <definedName name="IQ_CMO_FDIC">"c6406"</definedName>
    <definedName name="IQ_COGS" hidden="1">"c175"</definedName>
    <definedName name="IQ_COLLATERAL_TYPE" hidden="1">"c8954"</definedName>
    <definedName name="IQ_COLLECTION_DOMESTIC_FDIC">"c6387"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"c6480"</definedName>
    <definedName name="IQ_COMMERCIAL_BANKS_LOANS_FDIC">"c6434"</definedName>
    <definedName name="IQ_COMMERCIAL_BANKS_NONTRANSACTION_ACCOUNTS_FDIC">"c6548"</definedName>
    <definedName name="IQ_COMMERCIAL_BANKS_TOTAL_DEPOSITS_FDIC">"c6474"</definedName>
    <definedName name="IQ_COMMERCIAL_BANKS_TOTAL_LOANS_FOREIGN_FDIC">"c6444"</definedName>
    <definedName name="IQ_COMMERCIAL_BANKS_TRANSACTION_ACCOUNTS_FDIC">"c6540"</definedName>
    <definedName name="IQ_COMMERCIAL_DOM" hidden="1">"c177"</definedName>
    <definedName name="IQ_COMMERCIAL_FIRE_WRITTEN" hidden="1">"c178"</definedName>
    <definedName name="IQ_COMMERCIAL_INDUSTRIAL_CHARGE_OFFS_FDIC">"c6598"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"c6317"</definedName>
    <definedName name="IQ_COMMERCIAL_INDUSTRIAL_LOANS_NON_ACCRUAL_FFIEC" hidden="1">"c13323"</definedName>
    <definedName name="IQ_COMMERCIAL_INDUSTRIAL_NET_CHARGE_OFFS_FDIC">"c6636"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"c6617"</definedName>
    <definedName name="IQ_COMMERCIAL_INDUSTRIAL_RISK_BASED_FFIEC" hidden="1">"c13431"</definedName>
    <definedName name="IQ_COMMERCIAL_INDUSTRIAL_TOTAL_LOANS_FOREIGN_FDIC">"c6451"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"c6526"</definedName>
    <definedName name="IQ_COMMERCIAL_RE_GROSS_LOANS_FFIEC" hidden="1">"c13400"</definedName>
    <definedName name="IQ_COMMERCIAL_RE_LOANS_FDIC">"c6312"</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"c6531"</definedName>
    <definedName name="IQ_COMMITMENTS_NOT_SECURED_RE_FDIC">"c6528"</definedName>
    <definedName name="IQ_COMMITMENTS_SECURED_RE_FDIC">"c6527"</definedName>
    <definedName name="IQ_COMMITMENTS_SELL_SEC_OTHER_OFF_BS_FFIEC" hidden="1">"c13129"</definedName>
    <definedName name="IQ_COMMODITY_EXPOSURE_FFIEC" hidden="1">"c13061"</definedName>
    <definedName name="IQ_COMMODITY_EXPOSURES_FDIC">"c6665"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RUCTION_DEV_LOANS_FDIC">"c6313"</definedName>
    <definedName name="IQ_CONSTRUCTION_LAND_DEV_DOM_FFIEC" hidden="1">"c15267"</definedName>
    <definedName name="IQ_CONSTRUCTION_LAND_DEVELOPMENT_CHARGE_OFFS_FDIC">"c6594"</definedName>
    <definedName name="IQ_CONSTRUCTION_LAND_DEVELOPMENT_NET_CHARGE_OFFS_FDIC">"c6632"</definedName>
    <definedName name="IQ_CONSTRUCTION_LAND_DEVELOPMENT_RECOVERIES_FDIC">"c6613"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"c6522"</definedName>
    <definedName name="IQ_CONTRACTS_OTHER_COMMODITIES_EQUITIES_FDIC">"c6522"</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REMIUM" hidden="1">"c2195"</definedName>
    <definedName name="IQ_CONV_PRICE" hidden="1">"c2193"</definedName>
    <definedName name="IQ_CONV_RATE">"c2192"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PCT" hidden="1">"c2537"</definedName>
    <definedName name="IQ_CONVEXITY" hidden="1">"c2182"</definedName>
    <definedName name="IQ_CONVEYED_TO_OTHERS_FDIC">"c6534"</definedName>
    <definedName name="IQ_COO_ID" hidden="1">"c15222"</definedName>
    <definedName name="IQ_COO_NAME" hidden="1">"c15221"</definedName>
    <definedName name="IQ_CORE_CAPITAL_RATIO_FDIC">"c6745"</definedName>
    <definedName name="IQ_CORE_DEPOSITS_ASSETS_TOT_FFIEC" hidden="1">"c13442"</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"c8381"</definedName>
    <definedName name="IQ_CORP_GOODS_PRICE_INDEX_APR_UNUSED" hidden="1">"c7501"</definedName>
    <definedName name="IQ_CORP_GOODS_PRICE_INDEX_APR_UNUSED_UNUSED_UNUSED">"c7501"</definedName>
    <definedName name="IQ_CORP_GOODS_PRICE_INDEX_FC_UNUSED" hidden="1">"c7721"</definedName>
    <definedName name="IQ_CORP_GOODS_PRICE_INDEX_FC_UNUSED_UNUSED_UNUSED">"c7721"</definedName>
    <definedName name="IQ_CORP_GOODS_PRICE_INDEX_POP_FC_UNUSED" hidden="1">"c7941"</definedName>
    <definedName name="IQ_CORP_GOODS_PRICE_INDEX_POP_FC_UNUSED_UNUSED_UNUSED">"c7941"</definedName>
    <definedName name="IQ_CORP_GOODS_PRICE_INDEX_POP_UNUSED" hidden="1">"c7061"</definedName>
    <definedName name="IQ_CORP_GOODS_PRICE_INDEX_POP_UNUSED_UNUSED_UNUSED">"c7061"</definedName>
    <definedName name="IQ_CORP_GOODS_PRICE_INDEX_UNUSED" hidden="1">"c6841"</definedName>
    <definedName name="IQ_CORP_GOODS_PRICE_INDEX_UNUSED_UNUSED_UNUSED">"c6841"</definedName>
    <definedName name="IQ_CORP_GOODS_PRICE_INDEX_YOY_FC_UNUSED" hidden="1">"c8161"</definedName>
    <definedName name="IQ_CORP_GOODS_PRICE_INDEX_YOY_FC_UNUSED_UNUSED_UNUSED">"c8161"</definedName>
    <definedName name="IQ_CORP_GOODS_PRICE_INDEX_YOY_UNUSED" hidden="1">"c7281"</definedName>
    <definedName name="IQ_CORP_GOODS_PRICE_INDEX_YOY_UNUSED_UNUSED_UNUSED">"c7281"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_PURCHASED_FFIEC" hidden="1">"c13491"</definedName>
    <definedName name="IQ_COST_INT_DEPOSITS_FFIEC" hidden="1">"c13489"</definedName>
    <definedName name="IQ_COST_OF_FUNDING_ASSETS_FDIC">"c6725"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"c6652"</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"c6319"</definedName>
    <definedName name="IQ_CREDIT_CARD_LOANS_NON_ACCRUAL_FFIEC" hidden="1">"c13324"</definedName>
    <definedName name="IQ_CREDIT_CARD_LOANS_RECOV_FFIEC" hidden="1">"c13202"</definedName>
    <definedName name="IQ_CREDIT_CARD_NET_CHARGE_OFFS_FDIC">"c6654"</definedName>
    <definedName name="IQ_CREDIT_CARD_RECOVERIES_FDIC">"c6653"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FC_UNUSED_UNUSED_UNUSED">"c8387"</definedName>
    <definedName name="IQ_CURR_ACCT_BALANCE_APR_UNUSED" hidden="1">"c7507"</definedName>
    <definedName name="IQ_CURR_ACCT_BALANCE_APR_UNUSED_UNUSED_UNUSED">"c7507"</definedName>
    <definedName name="IQ_CURR_ACCT_BALANCE_FC_UNUSED" hidden="1">"c7727"</definedName>
    <definedName name="IQ_CURR_ACCT_BALANCE_FC_UNUSED_UNUSED_UNUSED">"c7727"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"c7947"</definedName>
    <definedName name="IQ_CURR_ACCT_BALANCE_POP_UNUSED" hidden="1">"c7067"</definedName>
    <definedName name="IQ_CURR_ACCT_BALANCE_POP_UNUSED_UNUSED_UNUSED">"c7067"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"c8167"</definedName>
    <definedName name="IQ_CURR_ACCT_BALANCE_YOY_UNUSED" hidden="1">"c7287"</definedName>
    <definedName name="IQ_CURR_ACCT_BALANCE_YOY_UNUSED_UNUSED_UNUSED">"c7287"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_FFIEC" hidden="1">"c15287"</definedName>
    <definedName name="IQ_CURRENCY_COIN_DOMESTIC_FDIC">"c6388"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500000</definedName>
    <definedName name="IQ_DATA_PROCESSING_EXP_FFIEC" hidden="1">"c13047"</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TY_EST" hidden="1">"c4257"</definedName>
    <definedName name="IQ_DEBT_EQUITY_EST_CIQ" hidden="1">"c4783"</definedName>
    <definedName name="IQ_DEBT_EQUITY_HIGH_EST" hidden="1">"c4258"</definedName>
    <definedName name="IQ_DEBT_EQUITY_HIGH_EST_CIQ" hidden="1">"c4784"</definedName>
    <definedName name="IQ_DEBT_EQUITY_LOW_EST" hidden="1">"c4259"</definedName>
    <definedName name="IQ_DEBT_EQUITY_LOW_EST_CIQ" hidden="1">"c4785"</definedName>
    <definedName name="IQ_DEBT_EQUITY_MEDIAN_EST" hidden="1">"c4260"</definedName>
    <definedName name="IQ_DEBT_EQUITY_MEDIAN_EST_CIQ" hidden="1">"c4786"</definedName>
    <definedName name="IQ_DEBT_EQUITY_NUM_EST" hidden="1">"c4261"</definedName>
    <definedName name="IQ_DEBT_EQUITY_NUM_EST_CIQ" hidden="1">"c4787"</definedName>
    <definedName name="IQ_DEBT_EQUITY_STDDEV_EST" hidden="1">"c4262"</definedName>
    <definedName name="IQ_DEBT_EQUITY_STDDEV_EST_CIQ" hidden="1">"c4788"</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_ASSETS_FFIEC" hidden="1">"c12843"</definedName>
    <definedName name="IQ_DEFERRED_TAX_ASSETS_T1_FFIEC" hidden="1">"c13141"</definedName>
    <definedName name="IQ_DEFERRED_TAX_LIAB_FFIEC" hidden="1">"c12870"</definedName>
    <definedName name="IQ_DEFERRED_TAXES" hidden="1">"c1356"</definedName>
    <definedName name="IQ_DEMAND_DEP" hidden="1">"c320"</definedName>
    <definedName name="IQ_DEMAND_DEPOSITS_COMMERCIAL_BANK_SUBS_FFIEC" hidden="1">"c12945"</definedName>
    <definedName name="IQ_DEMAND_DEPOSITS_FDIC">"c6489"</definedName>
    <definedName name="IQ_DEMAND_DEPOSITS_TOT_DEPOSITS_FFIEC" hidden="1">"c13902"</definedName>
    <definedName name="IQ_DEPOSIT_ACCOUNTS_LESS_THAN_100K_FDIC">"c6494"</definedName>
    <definedName name="IQ_DEPOSIT_ACCOUNTS_MORE_THAN_100K_FDIC">"c6492"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"c6596"</definedName>
    <definedName name="IQ_DEPOSITORY_INSTITUTIONS_NET_CHARGE_OFFS_FDIC">"c6634"</definedName>
    <definedName name="IQ_DEPOSITORY_INSTITUTIONS_RECOVERIES_FDIC">"c6615"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"c6340"</definedName>
    <definedName name="IQ_DEPOSITS_HELD_FOREIGN_FDIC">"c6341"</definedName>
    <definedName name="IQ_DEPOSITS_INTEREST_SECURITIES" hidden="1">"c5509"</definedName>
    <definedName name="IQ_DEPOSITS_LESS_100K_COMMERCIAL_BANK_SUBS_FFIEC" hidden="1">"c12948"</definedName>
    <definedName name="IQ_DEPOSITS_LESS_THAN_100K_AFTER_THREE_YEARS_FDIC">"c6464"</definedName>
    <definedName name="IQ_DEPOSITS_LESS_THAN_100K_THREE_MONTHS_FDIC">"c6461"</definedName>
    <definedName name="IQ_DEPOSITS_LESS_THAN_100K_THREE_YEARS_FDIC">"c6463"</definedName>
    <definedName name="IQ_DEPOSITS_LESS_THAN_100K_TWELVE_MONTHS_FDIC">"c6462"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"c6469"</definedName>
    <definedName name="IQ_DEPOSITS_MORE_THAN_100K_THREE_MONTHS_FDIC">"c6466"</definedName>
    <definedName name="IQ_DEPOSITS_MORE_THAN_100K_THREE_YEARS_FDIC">"c6468"</definedName>
    <definedName name="IQ_DEPOSITS_MORE_THAN_100K_TWELVE_MONTHS_FDIC">"c6467"</definedName>
    <definedName name="IQ_DEPRE_AMORT" hidden="1">"c1360"</definedName>
    <definedName name="IQ_DEPRE_AMORT_SUPPL" hidden="1">"c1593"</definedName>
    <definedName name="IQ_DEPRE_DEPLE" hidden="1">"c1361"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IC" hidden="1">"c13834"</definedName>
    <definedName name="IQ_DIFF_LASTCLOSE_TARGET_PRICE" hidden="1">"c1854"</definedName>
    <definedName name="IQ_DIFF_LASTCLOSE_TARGET_PRICE_CIQ" hidden="1">"c4767"</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EST_CIQ" hidden="1">"c4789"</definedName>
    <definedName name="IQ_DILUT_OUTSTANDING_CURRENT_HIGH_EST" hidden="1">"c4264"</definedName>
    <definedName name="IQ_DILUT_OUTSTANDING_CURRENT_HIGH_EST_CIQ" hidden="1">"c4790"</definedName>
    <definedName name="IQ_DILUT_OUTSTANDING_CURRENT_LOW_EST" hidden="1">"c4265"</definedName>
    <definedName name="IQ_DILUT_OUTSTANDING_CURRENT_LOW_EST_CIQ" hidden="1">"c4791"</definedName>
    <definedName name="IQ_DILUT_OUTSTANDING_CURRENT_MEDIAN_EST" hidden="1">"c4266"</definedName>
    <definedName name="IQ_DILUT_OUTSTANDING_CURRENT_MEDIAN_EST_CIQ" hidden="1">"c4792"</definedName>
    <definedName name="IQ_DILUT_OUTSTANDING_CURRENT_NUM_EST" hidden="1">"c4267"</definedName>
    <definedName name="IQ_DILUT_OUTSTANDING_CURRENT_NUM_EST_CIQ" hidden="1">"c4793"</definedName>
    <definedName name="IQ_DILUT_OUTSTANDING_CURRENT_STDDEV_EST" hidden="1">"c4268"</definedName>
    <definedName name="IQ_DILUT_OUTSTANDING_CURRENT_STDDEV_EST_CIQ" hidden="1">"c4794"</definedName>
    <definedName name="IQ_DILUT_WEIGHT" hidden="1">"c326"</definedName>
    <definedName name="IQ_DILUT_WEIGHT_EST" hidden="1">"c4269"</definedName>
    <definedName name="IQ_DILUT_WEIGHT_EST_CIQ" hidden="1">"c4795"</definedName>
    <definedName name="IQ_DILUT_WEIGHT_GUIDANCE" hidden="1">"c4270"</definedName>
    <definedName name="IQ_DILUT_WEIGHT_HIGH_EST" hidden="1">"c4271"</definedName>
    <definedName name="IQ_DILUT_WEIGHT_HIGH_EST_CIQ" hidden="1">"c4796"</definedName>
    <definedName name="IQ_DILUT_WEIGHT_LOW_EST" hidden="1">"c4272"</definedName>
    <definedName name="IQ_DILUT_WEIGHT_LOW_EST_CIQ" hidden="1">"c4797"</definedName>
    <definedName name="IQ_DILUT_WEIGHT_MEDIAN_EST" hidden="1">"c4273"</definedName>
    <definedName name="IQ_DILUT_WEIGHT_MEDIAN_EST_CIQ" hidden="1">"c4798"</definedName>
    <definedName name="IQ_DILUT_WEIGHT_NUM_EST" hidden="1">"c4274"</definedName>
    <definedName name="IQ_DILUT_WEIGHT_NUM_EST_CIQ" hidden="1">"c4799"</definedName>
    <definedName name="IQ_DILUT_WEIGHT_STDDEV_EST" hidden="1">"c4275"</definedName>
    <definedName name="IQ_DILUT_WEIGHT_STDDEV_EST_CIQ" hidden="1">"c4800"</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EST" hidden="1">"c4277"</definedName>
    <definedName name="IQ_DISTRIBUTABLE_CASH_EST_CIQ" hidden="1">"c4802"</definedName>
    <definedName name="IQ_DISTRIBUTABLE_CASH_GUIDANCE" hidden="1">"c4279"</definedName>
    <definedName name="IQ_DISTRIBUTABLE_CASH_GUIDANCE_CIQ" hidden="1">"c4804"</definedName>
    <definedName name="IQ_DISTRIBUTABLE_CASH_HIGH_EST" hidden="1">"c4280"</definedName>
    <definedName name="IQ_DISTRIBUTABLE_CASH_HIGH_EST_CIQ" hidden="1">"c4805"</definedName>
    <definedName name="IQ_DISTRIBUTABLE_CASH_HIGH_GUIDANCE" hidden="1">"c4198"</definedName>
    <definedName name="IQ_DISTRIBUTABLE_CASH_HIGH_GUIDANCE_CIQ" hidden="1">"c4610"</definedName>
    <definedName name="IQ_DISTRIBUTABLE_CASH_LOW_EST" hidden="1">"c4281"</definedName>
    <definedName name="IQ_DISTRIBUTABLE_CASH_LOW_EST_CIQ" hidden="1">"c4806"</definedName>
    <definedName name="IQ_DISTRIBUTABLE_CASH_LOW_GUIDANCE" hidden="1">"c4238"</definedName>
    <definedName name="IQ_DISTRIBUTABLE_CASH_LOW_GUIDANCE_CIQ" hidden="1">"c4650"</definedName>
    <definedName name="IQ_DISTRIBUTABLE_CASH_MEDIAN_EST" hidden="1">"c4282"</definedName>
    <definedName name="IQ_DISTRIBUTABLE_CASH_MEDIAN_EST_CIQ" hidden="1">"c4807"</definedName>
    <definedName name="IQ_DISTRIBUTABLE_CASH_NUM_EST" hidden="1">"c4283"</definedName>
    <definedName name="IQ_DISTRIBUTABLE_CASH_NUM_EST_CIQ" hidden="1">"c4808"</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EST" hidden="1">"c4285"</definedName>
    <definedName name="IQ_DISTRIBUTABLE_CASH_SHARE_EST_CIQ" hidden="1">"c4810"</definedName>
    <definedName name="IQ_DISTRIBUTABLE_CASH_SHARE_GUIDANCE" hidden="1">"c4287"</definedName>
    <definedName name="IQ_DISTRIBUTABLE_CASH_SHARE_GUIDANCE_CIQ" hidden="1">"c4812"</definedName>
    <definedName name="IQ_DISTRIBUTABLE_CASH_SHARE_HIGH_EST" hidden="1">"c4288"</definedName>
    <definedName name="IQ_DISTRIBUTABLE_CASH_SHARE_HIGH_EST_CIQ" hidden="1">"c4813"</definedName>
    <definedName name="IQ_DISTRIBUTABLE_CASH_SHARE_HIGH_GUIDANCE" hidden="1">"c4199"</definedName>
    <definedName name="IQ_DISTRIBUTABLE_CASH_SHARE_HIGH_GUIDANCE_CIQ" hidden="1">"c4611"</definedName>
    <definedName name="IQ_DISTRIBUTABLE_CASH_SHARE_LOW_EST" hidden="1">"c4289"</definedName>
    <definedName name="IQ_DISTRIBUTABLE_CASH_SHARE_LOW_EST_CIQ" hidden="1">"c4814"</definedName>
    <definedName name="IQ_DISTRIBUTABLE_CASH_SHARE_LOW_GUIDANCE" hidden="1">"c4239"</definedName>
    <definedName name="IQ_DISTRIBUTABLE_CASH_SHARE_LOW_GUIDANCE_CIQ" hidden="1">"c4651"</definedName>
    <definedName name="IQ_DISTRIBUTABLE_CASH_SHARE_MEDIAN_EST" hidden="1">"c4290"</definedName>
    <definedName name="IQ_DISTRIBUTABLE_CASH_SHARE_MEDIAN_EST_CIQ" hidden="1">"c4815"</definedName>
    <definedName name="IQ_DISTRIBUTABLE_CASH_SHARE_NUM_EST" hidden="1">"c4291"</definedName>
    <definedName name="IQ_DISTRIBUTABLE_CASH_SHARE_NUM_EST_CIQ" hidden="1">"c4816"</definedName>
    <definedName name="IQ_DISTRIBUTABLE_CASH_SHARE_STDDEV_EST" hidden="1">"c4292"</definedName>
    <definedName name="IQ_DISTRIBUTABLE_CASH_SHARE_STDDEV_EST_CIQ" hidden="1">"c4817"</definedName>
    <definedName name="IQ_DISTRIBUTABLE_CASH_STDDEV_EST" hidden="1">"c4294"</definedName>
    <definedName name="IQ_DISTRIBUTABLE_CASH_STDDEV_EST_CIQ" hidden="1">"c4819"</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EST_CIQ" hidden="1">"c4821"</definedName>
    <definedName name="IQ_DIVIDEND_HIGH_EST" hidden="1">"c4297"</definedName>
    <definedName name="IQ_DIVIDEND_HIGH_EST_CIQ" hidden="1">"c4822"</definedName>
    <definedName name="IQ_DIVIDEND_LOW_EST" hidden="1">"c4298"</definedName>
    <definedName name="IQ_DIVIDEND_LOW_EST_CIQ" hidden="1">"c4823"</definedName>
    <definedName name="IQ_DIVIDEND_MEDIAN_EST" hidden="1">"c4299"</definedName>
    <definedName name="IQ_DIVIDEND_MEDIAN_EST_CIQ" hidden="1">"c4824"</definedName>
    <definedName name="IQ_DIVIDEND_NUM_EST" hidden="1">"c4300"</definedName>
    <definedName name="IQ_DIVIDEND_NUM_EST_CIQ" hidden="1">"c4825"</definedName>
    <definedName name="IQ_DIVIDEND_STDDEV_EST" hidden="1">"c4301"</definedName>
    <definedName name="IQ_DIVIDEND_STDDEV_EST_CIQ" hidden="1">"c4826"</definedName>
    <definedName name="IQ_DIVIDEND_YIELD" hidden="1">"c332"</definedName>
    <definedName name="IQ_DIVIDENDS_DECLARED_COMMON_FDIC">"c6659"</definedName>
    <definedName name="IQ_DIVIDENDS_DECLARED_COMMON_FFIEC" hidden="1">"c12969"</definedName>
    <definedName name="IQ_DIVIDENDS_DECLARED_PREFERRED_FDIC">"c6658"</definedName>
    <definedName name="IQ_DIVIDENDS_DECLARED_PREFERRED_FFIEC" hidden="1">"c12968"</definedName>
    <definedName name="IQ_DIVIDENDS_FDIC">"c6660"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CIQ" hidden="1">"c5062"</definedName>
    <definedName name="IQ_DPS_ACT_OR_EST_REUT" hidden="1">"c5464"</definedName>
    <definedName name="IQ_DPS_EST" hidden="1">"c1674"</definedName>
    <definedName name="IQ_DPS_EST_BOTTOM_UP" hidden="1">"c5493"</definedName>
    <definedName name="IQ_DPS_EST_BOTTOM_UP_CIQ" hidden="1">"c12030"</definedName>
    <definedName name="IQ_DPS_EST_BOTTOM_UP_REUT" hidden="1">"c5501"</definedName>
    <definedName name="IQ_DPS_EST_CIQ" hidden="1">"c3682"</definedName>
    <definedName name="IQ_DPS_EST_REUT" hidden="1">"c3851"</definedName>
    <definedName name="IQ_DPS_GUIDANCE" hidden="1">"c4302"</definedName>
    <definedName name="IQ_DPS_GUIDANCE_CIQ" hidden="1">"c4827"</definedName>
    <definedName name="IQ_DPS_HIGH_EST" hidden="1">"c1676"</definedName>
    <definedName name="IQ_DPS_HIGH_EST_CIQ" hidden="1">"c3684"</definedName>
    <definedName name="IQ_DPS_HIGH_EST_REUT" hidden="1">"c3853"</definedName>
    <definedName name="IQ_DPS_HIGH_GUIDANCE" hidden="1">"c4168"</definedName>
    <definedName name="IQ_DPS_HIGH_GUIDANCE_CIQ" hidden="1">"c4580"</definedName>
    <definedName name="IQ_DPS_LOW_EST" hidden="1">"c1677"</definedName>
    <definedName name="IQ_DPS_LOW_EST_CIQ" hidden="1">"c3685"</definedName>
    <definedName name="IQ_DPS_LOW_EST_REUT" hidden="1">"c3854"</definedName>
    <definedName name="IQ_DPS_LOW_GUIDANCE" hidden="1">"c4208"</definedName>
    <definedName name="IQ_DPS_LOW_GUIDANCE_CIQ" hidden="1">"c4620"</definedName>
    <definedName name="IQ_DPS_MEDIAN_EST" hidden="1">"c1675"</definedName>
    <definedName name="IQ_DPS_MEDIAN_EST_CIQ" hidden="1">"c3683"</definedName>
    <definedName name="IQ_DPS_MEDIAN_EST_REUT" hidden="1">"c3852"</definedName>
    <definedName name="IQ_DPS_NUM_EST" hidden="1">"c1678"</definedName>
    <definedName name="IQ_DPS_NUM_EST_CIQ" hidden="1">"c3686"</definedName>
    <definedName name="IQ_DPS_NUM_EST_REUT" hidden="1">"c3855"</definedName>
    <definedName name="IQ_DPS_STDDEV_EST" hidden="1">"c1679"</definedName>
    <definedName name="IQ_DPS_STDDEV_EST_CIQ" hidden="1">"c3687"</definedName>
    <definedName name="IQ_DPS_STDDEV_EST_REUT" hidden="1">"c3856"</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AVG_ASSETS_FFIEC" hidden="1">"c13354"</definedName>
    <definedName name="IQ_EARNING_ASSETS_FDIC">"c6360"</definedName>
    <definedName name="IQ_EARNING_ASSETS_QUARTERLY_AVG_FFIEC" hidden="1">"c13086"</definedName>
    <definedName name="IQ_EARNING_ASSETS_REPRICE_ASSETS_TOT_FFIEC" hidden="1">"c13451"</definedName>
    <definedName name="IQ_EARNING_ASSETS_YIELD_FDIC">"c6724"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CO_FFIEC" hidden="1">"c13032"</definedName>
    <definedName name="IQ_EARNINGS_COVERAGE_LOSSES_FFIEC" hidden="1">"c13351"</definedName>
    <definedName name="IQ_EARNINGS_COVERAGE_NET_CHARGE_OFFS_FDIC">"c6735"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K">"IQ_EBIT_10K"</definedName>
    <definedName name="IQ_EBIT_10Q">"IQ_EBIT_10Q"</definedName>
    <definedName name="IQ_EBIT_10Q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CIQ" hidden="1">"c5063"</definedName>
    <definedName name="IQ_EBIT_ACT_OR_EST_REUT" hidden="1">"c5465"</definedName>
    <definedName name="IQ_EBIT_EQ_INC" hidden="1">"c3498"</definedName>
    <definedName name="IQ_EBIT_EQ_INC_EXCL_SBC" hidden="1">"c3502"</definedName>
    <definedName name="IQ_EBIT_EST" hidden="1">"c1681"</definedName>
    <definedName name="IQ_EBIT_EST_CIQ" hidden="1">"c4674"</definedName>
    <definedName name="IQ_EBIT_EST_REUT" hidden="1">"c5333"</definedName>
    <definedName name="IQ_EBIT_EXCL_SBC" hidden="1">"c3082"</definedName>
    <definedName name="IQ_EBIT_GROWTH_1">"c157"</definedName>
    <definedName name="IQ_EBIT_GROWTH_2">"c161"</definedName>
    <definedName name="IQ_EBIT_GUIDANCE" hidden="1">"c4303"</definedName>
    <definedName name="IQ_EBIT_GUIDANCE_CIQ" hidden="1">"c4828"</definedName>
    <definedName name="IQ_EBIT_GW_ACT_OR_EST" hidden="1">"c4306"</definedName>
    <definedName name="IQ_EBIT_GW_ACT_OR_EST_CIQ" hidden="1">"c4831"</definedName>
    <definedName name="IQ_EBIT_GW_EST" hidden="1">"c4305"</definedName>
    <definedName name="IQ_EBIT_GW_EST_CIQ" hidden="1">"c4830"</definedName>
    <definedName name="IQ_EBIT_GW_GUIDANCE" hidden="1">"c4307"</definedName>
    <definedName name="IQ_EBIT_GW_GUIDANCE_CIQ" hidden="1">"c4832"</definedName>
    <definedName name="IQ_EBIT_GW_HIGH_EST" hidden="1">"c4308"</definedName>
    <definedName name="IQ_EBIT_GW_HIGH_EST_CIQ" hidden="1">"c4833"</definedName>
    <definedName name="IQ_EBIT_GW_HIGH_GUIDANCE" hidden="1">"c4171"</definedName>
    <definedName name="IQ_EBIT_GW_HIGH_GUIDANCE_CIQ" hidden="1">"c4583"</definedName>
    <definedName name="IQ_EBIT_GW_LOW_EST" hidden="1">"c4309"</definedName>
    <definedName name="IQ_EBIT_GW_LOW_EST_CIQ" hidden="1">"c4834"</definedName>
    <definedName name="IQ_EBIT_GW_LOW_GUIDANCE" hidden="1">"c4211"</definedName>
    <definedName name="IQ_EBIT_GW_LOW_GUIDANCE_CIQ" hidden="1">"c4623"</definedName>
    <definedName name="IQ_EBIT_GW_MEDIAN_EST" hidden="1">"c4310"</definedName>
    <definedName name="IQ_EBIT_GW_MEDIAN_EST_CIQ" hidden="1">"c4835"</definedName>
    <definedName name="IQ_EBIT_GW_NUM_EST" hidden="1">"c4311"</definedName>
    <definedName name="IQ_EBIT_GW_NUM_EST_CIQ" hidden="1">"c4836"</definedName>
    <definedName name="IQ_EBIT_GW_STDDEV_EST" hidden="1">"c4312"</definedName>
    <definedName name="IQ_EBIT_GW_STDDEV_EST_CIQ" hidden="1">"c4837"</definedName>
    <definedName name="IQ_EBIT_HIGH_EST" hidden="1">"c1683"</definedName>
    <definedName name="IQ_EBIT_HIGH_EST_CIQ" hidden="1">"c4676"</definedName>
    <definedName name="IQ_EBIT_HIGH_EST_REUT" hidden="1">"c5335"</definedName>
    <definedName name="IQ_EBIT_HIGH_GUIDANCE" hidden="1">"c4172"</definedName>
    <definedName name="IQ_EBIT_HIGH_GUIDANCE_CIQ" hidden="1">"c4584"</definedName>
    <definedName name="IQ_EBIT_INT" hidden="1">"c360"</definedName>
    <definedName name="IQ_EBIT_LOW_EST" hidden="1">"c1684"</definedName>
    <definedName name="IQ_EBIT_LOW_EST_CIQ" hidden="1">"c4677"</definedName>
    <definedName name="IQ_EBIT_LOW_EST_REUT" hidden="1">"c5336"</definedName>
    <definedName name="IQ_EBIT_LOW_GUIDANCE" hidden="1">"c4212"</definedName>
    <definedName name="IQ_EBIT_LOW_GUIDANCE_CIQ" hidden="1">"c4624"</definedName>
    <definedName name="IQ_EBIT_MARGIN" hidden="1">"c359"</definedName>
    <definedName name="IQ_EBIT_MEDIAN_EST" hidden="1">"c1682"</definedName>
    <definedName name="IQ_EBIT_MEDIAN_EST_CIQ" hidden="1">"c4675"</definedName>
    <definedName name="IQ_EBIT_MEDIAN_EST_REUT" hidden="1">"c5334"</definedName>
    <definedName name="IQ_EBIT_NUM_EST" hidden="1">"c1685"</definedName>
    <definedName name="IQ_EBIT_NUM_EST_CIQ" hidden="1">"c4678"</definedName>
    <definedName name="IQ_EBIT_NUM_EST_REUT" hidden="1">"c5337"</definedName>
    <definedName name="IQ_EBIT_OVER_IE" hidden="1">"c1369"</definedName>
    <definedName name="IQ_EBIT_SBC_ACT_OR_EST" hidden="1">"c4316"</definedName>
    <definedName name="IQ_EBIT_SBC_ACT_OR_EST_CIQ" hidden="1">"c4841"</definedName>
    <definedName name="IQ_EBIT_SBC_EST" hidden="1">"c4315"</definedName>
    <definedName name="IQ_EBIT_SBC_EST_CIQ" hidden="1">"c4840"</definedName>
    <definedName name="IQ_EBIT_SBC_GUIDANCE" hidden="1">"c4317"</definedName>
    <definedName name="IQ_EBIT_SBC_GUIDANCE_CIQ" hidden="1">"c4842"</definedName>
    <definedName name="IQ_EBIT_SBC_GW_ACT_OR_EST" hidden="1">"c4320"</definedName>
    <definedName name="IQ_EBIT_SBC_GW_ACT_OR_EST_CIQ" hidden="1">"c4845"</definedName>
    <definedName name="IQ_EBIT_SBC_GW_EST" hidden="1">"c4319"</definedName>
    <definedName name="IQ_EBIT_SBC_GW_EST_CIQ" hidden="1">"c4844"</definedName>
    <definedName name="IQ_EBIT_SBC_GW_GUIDANCE" hidden="1">"c4321"</definedName>
    <definedName name="IQ_EBIT_SBC_GW_GUIDANCE_CIQ" hidden="1">"c4846"</definedName>
    <definedName name="IQ_EBIT_SBC_GW_HIGH_EST" hidden="1">"c4322"</definedName>
    <definedName name="IQ_EBIT_SBC_GW_HIGH_EST_CIQ" hidden="1">"c4847"</definedName>
    <definedName name="IQ_EBIT_SBC_GW_HIGH_GUIDANCE" hidden="1">"c4193"</definedName>
    <definedName name="IQ_EBIT_SBC_GW_HIGH_GUIDANCE_CIQ" hidden="1">"c4605"</definedName>
    <definedName name="IQ_EBIT_SBC_GW_LOW_EST" hidden="1">"c4323"</definedName>
    <definedName name="IQ_EBIT_SBC_GW_LOW_EST_CIQ" hidden="1">"c4848"</definedName>
    <definedName name="IQ_EBIT_SBC_GW_LOW_GUIDANCE" hidden="1">"c4233"</definedName>
    <definedName name="IQ_EBIT_SBC_GW_LOW_GUIDANCE_CIQ" hidden="1">"c4645"</definedName>
    <definedName name="IQ_EBIT_SBC_GW_MEDIAN_EST" hidden="1">"c4324"</definedName>
    <definedName name="IQ_EBIT_SBC_GW_MEDIAN_EST_CIQ" hidden="1">"c4849"</definedName>
    <definedName name="IQ_EBIT_SBC_GW_NUM_EST" hidden="1">"c4325"</definedName>
    <definedName name="IQ_EBIT_SBC_GW_NUM_EST_CIQ" hidden="1">"c4850"</definedName>
    <definedName name="IQ_EBIT_SBC_GW_STDDEV_EST" hidden="1">"c4326"</definedName>
    <definedName name="IQ_EBIT_SBC_GW_STDDEV_EST_CIQ" hidden="1">"c4851"</definedName>
    <definedName name="IQ_EBIT_SBC_HIGH_EST" hidden="1">"c4328"</definedName>
    <definedName name="IQ_EBIT_SBC_HIGH_EST_CIQ" hidden="1">"c4853"</definedName>
    <definedName name="IQ_EBIT_SBC_HIGH_GUIDANCE" hidden="1">"c4192"</definedName>
    <definedName name="IQ_EBIT_SBC_HIGH_GUIDANCE_CIQ" hidden="1">"c4604"</definedName>
    <definedName name="IQ_EBIT_SBC_LOW_EST" hidden="1">"c4329"</definedName>
    <definedName name="IQ_EBIT_SBC_LOW_EST_CIQ" hidden="1">"c4854"</definedName>
    <definedName name="IQ_EBIT_SBC_LOW_GUIDANCE" hidden="1">"c4232"</definedName>
    <definedName name="IQ_EBIT_SBC_LOW_GUIDANCE_CIQ" hidden="1">"c4644"</definedName>
    <definedName name="IQ_EBIT_SBC_MEDIAN_EST" hidden="1">"c4330"</definedName>
    <definedName name="IQ_EBIT_SBC_MEDIAN_EST_CIQ" hidden="1">"c4855"</definedName>
    <definedName name="IQ_EBIT_SBC_NUM_EST" hidden="1">"c4331"</definedName>
    <definedName name="IQ_EBIT_SBC_NUM_EST_CIQ" hidden="1">"c4856"</definedName>
    <definedName name="IQ_EBIT_SBC_STDDEV_EST" hidden="1">"c4332"</definedName>
    <definedName name="IQ_EBIT_SBC_STDDEV_EST_CIQ" hidden="1">"c4857"</definedName>
    <definedName name="IQ_EBIT_STDDEV_EST" hidden="1">"c1686"</definedName>
    <definedName name="IQ_EBIT_STDDEV_EST_CIQ" hidden="1">"c4679"</definedName>
    <definedName name="IQ_EBIT_STDDEV_EST_REUT" hidden="1">"c5338"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"IQ_EBITDA_10K"</definedName>
    <definedName name="IQ_EBITDA_10Q">"IQ_EBITDA_10Q"</definedName>
    <definedName name="IQ_EBITDA_10Q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REUT" hidden="1">"c5462"</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XCL_SBC" hidden="1">"c3081"</definedName>
    <definedName name="IQ_EBITDA_GROWTH_1">"c156"</definedName>
    <definedName name="IQ_EBITDA_GROWTH_2">"c160"</definedName>
    <definedName name="IQ_EBITDA_GUIDANCE" hidden="1">"c4334"</definedName>
    <definedName name="IQ_EBITDA_GUIDANCE_CIQ" hidden="1">"c4859"</definedName>
    <definedName name="IQ_EBITDA_HIGH_EST" hidden="1">"c370"</definedName>
    <definedName name="IQ_EBITDA_HIGH_EST_CIQ" hidden="1">"c3624"</definedName>
    <definedName name="IQ_EBITDA_HIGH_EST_REUT" hidden="1">"c3642"</definedName>
    <definedName name="IQ_EBITDA_HIGH_GUIDANCE" hidden="1">"c4170"</definedName>
    <definedName name="IQ_EBITDA_HIGH_GUIDANCE_CIQ" hidden="1">"c4582"</definedName>
    <definedName name="IQ_EBITDA_INT" hidden="1">"c373"</definedName>
    <definedName name="IQ_EBITDA_LOW_EST" hidden="1">"c371"</definedName>
    <definedName name="IQ_EBITDA_LOW_EST_CIQ" hidden="1">"c3625"</definedName>
    <definedName name="IQ_EBITDA_LOW_EST_REUT" hidden="1">"c3643"</definedName>
    <definedName name="IQ_EBITDA_LOW_GUIDANCE" hidden="1">"c4210"</definedName>
    <definedName name="IQ_EBITDA_LOW_GUIDANCE_CIQ" hidden="1">"c4622"</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NUM_EST" hidden="1">"c374"</definedName>
    <definedName name="IQ_EBITDA_NUM_EST_CIQ" hidden="1">"c3626"</definedName>
    <definedName name="IQ_EBITDA_NUM_EST_REUT" hidden="1">"c3644"</definedName>
    <definedName name="IQ_EBITDA_OVER_TOTAL_IE" hidden="1">"c1371"</definedName>
    <definedName name="IQ_EBITDA_SBC_ACT_OR_EST" hidden="1">"c4337"</definedName>
    <definedName name="IQ_EBITDA_SBC_ACT_OR_EST_CIQ" hidden="1">"c4862"</definedName>
    <definedName name="IQ_EBITDA_SBC_EST" hidden="1">"c4336"</definedName>
    <definedName name="IQ_EBITDA_SBC_EST_CIQ" hidden="1">"c4861"</definedName>
    <definedName name="IQ_EBITDA_SBC_GUIDANCE" hidden="1">"c4338"</definedName>
    <definedName name="IQ_EBITDA_SBC_GUIDANCE_CIQ" hidden="1">"c4863"</definedName>
    <definedName name="IQ_EBITDA_SBC_HIGH_EST" hidden="1">"c4339"</definedName>
    <definedName name="IQ_EBITDA_SBC_HIGH_EST_CIQ" hidden="1">"c4864"</definedName>
    <definedName name="IQ_EBITDA_SBC_HIGH_GUIDANCE" hidden="1">"c4194"</definedName>
    <definedName name="IQ_EBITDA_SBC_HIGH_GUIDANCE_CIQ" hidden="1">"c4606"</definedName>
    <definedName name="IQ_EBITDA_SBC_LOW_EST" hidden="1">"c4340"</definedName>
    <definedName name="IQ_EBITDA_SBC_LOW_EST_CIQ" hidden="1">"c4865"</definedName>
    <definedName name="IQ_EBITDA_SBC_LOW_GUIDANCE" hidden="1">"c4234"</definedName>
    <definedName name="IQ_EBITDA_SBC_LOW_GUIDANCE_CIQ" hidden="1">"c4646"</definedName>
    <definedName name="IQ_EBITDA_SBC_MEDIAN_EST" hidden="1">"c4341"</definedName>
    <definedName name="IQ_EBITDA_SBC_MEDIAN_EST_CIQ" hidden="1">"c4866"</definedName>
    <definedName name="IQ_EBITDA_SBC_NUM_EST" hidden="1">"c4342"</definedName>
    <definedName name="IQ_EBITDA_SBC_NUM_EST_CIQ" hidden="1">"c4867"</definedName>
    <definedName name="IQ_EBITDA_SBC_STDDEV_EST" hidden="1">"c4343"</definedName>
    <definedName name="IQ_EBITDA_SBC_STDDEV_EST_CIQ" hidden="1">"c4868"</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 hidden="1">"c4345"</definedName>
    <definedName name="IQ_EBT_GAAP_GUIDANCE_CIQ" hidden="1">"c4870"</definedName>
    <definedName name="IQ_EBT_GAAP_HIGH_GUIDANCE" hidden="1">"c4174"</definedName>
    <definedName name="IQ_EBT_GAAP_HIGH_GUIDANCE_CIQ" hidden="1">"c4586"</definedName>
    <definedName name="IQ_EBT_GAAP_LOW_GUIDANCE" hidden="1">"c4214"</definedName>
    <definedName name="IQ_EBT_GAAP_LOW_GUIDANCE_CIQ" hidden="1">"c4626"</definedName>
    <definedName name="IQ_EBT_GUIDANCE" hidden="1">"c4346"</definedName>
    <definedName name="IQ_EBT_GUIDANCE_CIQ" hidden="1">"c4871"</definedName>
    <definedName name="IQ_EBT_GW_GUIDANCE" hidden="1">"c4347"</definedName>
    <definedName name="IQ_EBT_GW_GUIDANCE_CIQ" hidden="1">"c4872"</definedName>
    <definedName name="IQ_EBT_GW_HIGH_GUIDANCE" hidden="1">"c4175"</definedName>
    <definedName name="IQ_EBT_GW_HIGH_GUIDANCE_CIQ" hidden="1">"c4587"</definedName>
    <definedName name="IQ_EBT_GW_LOW_GUIDANCE" hidden="1">"c4215"</definedName>
    <definedName name="IQ_EBT_GW_LOW_GUIDANCE_CIQ" hidden="1">"c4627"</definedName>
    <definedName name="IQ_EBT_HIGH_GUIDANCE" hidden="1">"c4173"</definedName>
    <definedName name="IQ_EBT_HIGH_GUIDANCE_CIQ" hidden="1">"c4585"</definedName>
    <definedName name="IQ_EBT_INCL_MARGIN" hidden="1">"c387"</definedName>
    <definedName name="IQ_EBT_INS" hidden="1">"c388"</definedName>
    <definedName name="IQ_EBT_LOW_GUIDANCE" hidden="1">"c4213"</definedName>
    <definedName name="IQ_EBT_LOW_GUIDANCE_CIQ" hidden="1">"c4625"</definedName>
    <definedName name="IQ_EBT_RE" hidden="1">"c6215"</definedName>
    <definedName name="IQ_EBT_REIT" hidden="1">"c389"</definedName>
    <definedName name="IQ_EBT_SBC_ACT_OR_EST" hidden="1">"c4350"</definedName>
    <definedName name="IQ_EBT_SBC_ACT_OR_EST_CIQ" hidden="1">"c4875"</definedName>
    <definedName name="IQ_EBT_SBC_EST" hidden="1">"c4349"</definedName>
    <definedName name="IQ_EBT_SBC_EST_CIQ" hidden="1">"c4874"</definedName>
    <definedName name="IQ_EBT_SBC_GUIDANCE" hidden="1">"c4351"</definedName>
    <definedName name="IQ_EBT_SBC_GUIDANCE_CIQ" hidden="1">"c4876"</definedName>
    <definedName name="IQ_EBT_SBC_GW_ACT_OR_EST" hidden="1">"c4354"</definedName>
    <definedName name="IQ_EBT_SBC_GW_ACT_OR_EST_CIQ" hidden="1">"c4879"</definedName>
    <definedName name="IQ_EBT_SBC_GW_EST" hidden="1">"c4353"</definedName>
    <definedName name="IQ_EBT_SBC_GW_EST_CIQ" hidden="1">"c4878"</definedName>
    <definedName name="IQ_EBT_SBC_GW_GUIDANCE" hidden="1">"c4355"</definedName>
    <definedName name="IQ_EBT_SBC_GW_GUIDANCE_CIQ" hidden="1">"c4880"</definedName>
    <definedName name="IQ_EBT_SBC_GW_HIGH_EST" hidden="1">"c4356"</definedName>
    <definedName name="IQ_EBT_SBC_GW_HIGH_EST_CIQ" hidden="1">"c4881"</definedName>
    <definedName name="IQ_EBT_SBC_GW_HIGH_GUIDANCE" hidden="1">"c4191"</definedName>
    <definedName name="IQ_EBT_SBC_GW_HIGH_GUIDANCE_CIQ" hidden="1">"c4603"</definedName>
    <definedName name="IQ_EBT_SBC_GW_LOW_EST" hidden="1">"c4357"</definedName>
    <definedName name="IQ_EBT_SBC_GW_LOW_EST_CIQ" hidden="1">"c4882"</definedName>
    <definedName name="IQ_EBT_SBC_GW_LOW_GUIDANCE" hidden="1">"c4231"</definedName>
    <definedName name="IQ_EBT_SBC_GW_LOW_GUIDANCE_CIQ" hidden="1">"c4643"</definedName>
    <definedName name="IQ_EBT_SBC_GW_MEDIAN_EST" hidden="1">"c4358"</definedName>
    <definedName name="IQ_EBT_SBC_GW_MEDIAN_EST_CIQ" hidden="1">"c4883"</definedName>
    <definedName name="IQ_EBT_SBC_GW_NUM_EST" hidden="1">"c4359"</definedName>
    <definedName name="IQ_EBT_SBC_GW_NUM_EST_CIQ" hidden="1">"c4884"</definedName>
    <definedName name="IQ_EBT_SBC_GW_STDDEV_EST" hidden="1">"c4360"</definedName>
    <definedName name="IQ_EBT_SBC_GW_STDDEV_EST_CIQ" hidden="1">"c4885"</definedName>
    <definedName name="IQ_EBT_SBC_HIGH_EST" hidden="1">"c4362"</definedName>
    <definedName name="IQ_EBT_SBC_HIGH_EST_CIQ" hidden="1">"c4887"</definedName>
    <definedName name="IQ_EBT_SBC_HIGH_GUIDANCE" hidden="1">"c4190"</definedName>
    <definedName name="IQ_EBT_SBC_HIGH_GUIDANCE_CIQ" hidden="1">"c4602"</definedName>
    <definedName name="IQ_EBT_SBC_LOW_EST" hidden="1">"c4363"</definedName>
    <definedName name="IQ_EBT_SBC_LOW_EST_CIQ" hidden="1">"c4888"</definedName>
    <definedName name="IQ_EBT_SBC_LOW_GUIDANCE" hidden="1">"c4230"</definedName>
    <definedName name="IQ_EBT_SBC_LOW_GUIDANCE_CIQ" hidden="1">"c4642"</definedName>
    <definedName name="IQ_EBT_SBC_MEDIAN_EST" hidden="1">"c4364"</definedName>
    <definedName name="IQ_EBT_SBC_MEDIAN_EST_CIQ" hidden="1">"c4889"</definedName>
    <definedName name="IQ_EBT_SBC_NUM_EST" hidden="1">"c4365"</definedName>
    <definedName name="IQ_EBT_SBC_NUM_EST_CIQ" hidden="1">"c4890"</definedName>
    <definedName name="IQ_EBT_SBC_STDDEV_EST" hidden="1">"c4366"</definedName>
    <definedName name="IQ_EBT_SBC_STDDEV_EST_CIQ" hidden="1">"c4891"</definedName>
    <definedName name="IQ_EBT_SUBTOTAL_AP" hidden="1">"c8982"</definedName>
    <definedName name="IQ_EBT_UTI" hidden="1">"c390"</definedName>
    <definedName name="IQ_ECO_METRIC_6825_UNUSED" hidden="1">"c6825"</definedName>
    <definedName name="IQ_ECO_METRIC_6825_UNUSED_UNUSED_UNUSED">"c6825"</definedName>
    <definedName name="IQ_ECO_METRIC_6839_UNUSED" hidden="1">"c6839"</definedName>
    <definedName name="IQ_ECO_METRIC_6839_UNUSED_UNUSED_UNUSED">"c6839"</definedName>
    <definedName name="IQ_ECO_METRIC_6896_UNUSED" hidden="1">"c6896"</definedName>
    <definedName name="IQ_ECO_METRIC_6896_UNUSED_UNUSED_UNUSED">"c6896"</definedName>
    <definedName name="IQ_ECO_METRIC_6897_UNUSED" hidden="1">"c6897"</definedName>
    <definedName name="IQ_ECO_METRIC_6897_UNUSED_UNUSED_UNUSED">"c6897"</definedName>
    <definedName name="IQ_ECO_METRIC_6927" hidden="1">"c6927"</definedName>
    <definedName name="IQ_ECO_METRIC_6988_UNUSED" hidden="1">"c6988"</definedName>
    <definedName name="IQ_ECO_METRIC_6988_UNUSED_UNUSED_UNUSED">"c6988"</definedName>
    <definedName name="IQ_ECO_METRIC_7045_UNUSED" hidden="1">"c7045"</definedName>
    <definedName name="IQ_ECO_METRIC_7045_UNUSED_UNUSED_UNUSED">"c7045"</definedName>
    <definedName name="IQ_ECO_METRIC_7059_UNUSED" hidden="1">"c7059"</definedName>
    <definedName name="IQ_ECO_METRIC_7059_UNUSED_UNUSED_UNUSED">"c7059"</definedName>
    <definedName name="IQ_ECO_METRIC_7116_UNUSED" hidden="1">"c7116"</definedName>
    <definedName name="IQ_ECO_METRIC_7116_UNUSED_UNUSED_UNUSED">"c7116"</definedName>
    <definedName name="IQ_ECO_METRIC_7117_UNUSED" hidden="1">"c7117"</definedName>
    <definedName name="IQ_ECO_METRIC_7117_UNUSED_UNUSED_UNUSED">"c7117"</definedName>
    <definedName name="IQ_ECO_METRIC_7147" hidden="1">"c7147"</definedName>
    <definedName name="IQ_ECO_METRIC_7208_UNUSED" hidden="1">"c7208"</definedName>
    <definedName name="IQ_ECO_METRIC_7208_UNUSED_UNUSED_UNUSED">"c7208"</definedName>
    <definedName name="IQ_ECO_METRIC_7265_UNUSED" hidden="1">"c7265"</definedName>
    <definedName name="IQ_ECO_METRIC_7265_UNUSED_UNUSED_UNUSED">"c7265"</definedName>
    <definedName name="IQ_ECO_METRIC_7279_UNUSED" hidden="1">"c7279"</definedName>
    <definedName name="IQ_ECO_METRIC_7279_UNUSED_UNUSED_UNUSED">"c7279"</definedName>
    <definedName name="IQ_ECO_METRIC_7336_UNUSED" hidden="1">"c7336"</definedName>
    <definedName name="IQ_ECO_METRIC_7336_UNUSED_UNUSED_UNUSED">"c7336"</definedName>
    <definedName name="IQ_ECO_METRIC_7337_UNUSED" hidden="1">"c7337"</definedName>
    <definedName name="IQ_ECO_METRIC_7337_UNUSED_UNUSED_UNUSED">"c7337"</definedName>
    <definedName name="IQ_ECO_METRIC_7367" hidden="1">"c7367"</definedName>
    <definedName name="IQ_ECO_METRIC_7428_UNUSED" hidden="1">"c7428"</definedName>
    <definedName name="IQ_ECO_METRIC_7428_UNUSED_UNUSED_UNUSED">"c7428"</definedName>
    <definedName name="IQ_ECO_METRIC_7556_UNUSED" hidden="1">"c7556"</definedName>
    <definedName name="IQ_ECO_METRIC_7556_UNUSED_UNUSED_UNUSED">"c7556"</definedName>
    <definedName name="IQ_ECO_METRIC_7557_UNUSED" hidden="1">"c7557"</definedName>
    <definedName name="IQ_ECO_METRIC_7557_UNUSED_UNUSED_UNUSED">"c7557"</definedName>
    <definedName name="IQ_ECO_METRIC_7587" hidden="1">"c7587"</definedName>
    <definedName name="IQ_ECO_METRIC_7648_UNUSED" hidden="1">"c7648"</definedName>
    <definedName name="IQ_ECO_METRIC_7648_UNUSED_UNUSED_UNUSED">"c7648"</definedName>
    <definedName name="IQ_ECO_METRIC_7704" hidden="1">"c7704"</definedName>
    <definedName name="IQ_ECO_METRIC_7705_UNUSED" hidden="1">"c7705"</definedName>
    <definedName name="IQ_ECO_METRIC_7705_UNUSED_UNUSED_UNUSED">"c7705"</definedName>
    <definedName name="IQ_ECO_METRIC_7706" hidden="1">"c7706"</definedName>
    <definedName name="IQ_ECO_METRIC_7718" hidden="1">"c7718"</definedName>
    <definedName name="IQ_ECO_METRIC_7719_UNUSED" hidden="1">"c7719"</definedName>
    <definedName name="IQ_ECO_METRIC_7719_UNUSED_UNUSED_UNUSED">"c7719"</definedName>
    <definedName name="IQ_ECO_METRIC_7776_UNUSED" hidden="1">"c7776"</definedName>
    <definedName name="IQ_ECO_METRIC_7776_UNUSED_UNUSED_UNUSED">"c7776"</definedName>
    <definedName name="IQ_ECO_METRIC_7777_UNUSED" hidden="1">"c7777"</definedName>
    <definedName name="IQ_ECO_METRIC_7777_UNUSED_UNUSED_UNUSED">"c7777"</definedName>
    <definedName name="IQ_ECO_METRIC_7807" hidden="1">"c7807"</definedName>
    <definedName name="IQ_ECO_METRIC_7811" hidden="1">"c7811"</definedName>
    <definedName name="IQ_ECO_METRIC_7868_UNUSED" hidden="1">"c7868"</definedName>
    <definedName name="IQ_ECO_METRIC_7868_UNUSED_UNUSED_UNUSED">"c7868"</definedName>
    <definedName name="IQ_ECO_METRIC_7873" hidden="1">"c7873"</definedName>
    <definedName name="IQ_ECO_METRIC_7924" hidden="1">"c7924"</definedName>
    <definedName name="IQ_ECO_METRIC_7925_UNUSED" hidden="1">"c7925"</definedName>
    <definedName name="IQ_ECO_METRIC_7925_UNUSED_UNUSED_UNUSED">"c7925"</definedName>
    <definedName name="IQ_ECO_METRIC_7926" hidden="1">"c7926"</definedName>
    <definedName name="IQ_ECO_METRIC_7938" hidden="1">"c7938"</definedName>
    <definedName name="IQ_ECO_METRIC_7939_UNUSED" hidden="1">"c7939"</definedName>
    <definedName name="IQ_ECO_METRIC_7939_UNUSED_UNUSED_UNUSED">"c7939"</definedName>
    <definedName name="IQ_ECO_METRIC_7996_UNUSED" hidden="1">"c7996"</definedName>
    <definedName name="IQ_ECO_METRIC_7996_UNUSED_UNUSED_UNUSED">"c7996"</definedName>
    <definedName name="IQ_ECO_METRIC_7997_UNUSED" hidden="1">"c7997"</definedName>
    <definedName name="IQ_ECO_METRIC_7997_UNUSED_UNUSED_UNUSED">"c7997"</definedName>
    <definedName name="IQ_ECO_METRIC_8027" hidden="1">"c8027"</definedName>
    <definedName name="IQ_ECO_METRIC_8031" hidden="1">"c8031"</definedName>
    <definedName name="IQ_ECO_METRIC_8088_UNUSED" hidden="1">"c8088"</definedName>
    <definedName name="IQ_ECO_METRIC_8088_UNUSED_UNUSED_UNUSED">"c8088"</definedName>
    <definedName name="IQ_ECO_METRIC_8093" hidden="1">"c8093"</definedName>
    <definedName name="IQ_ECO_METRIC_8144" hidden="1">"c8144"</definedName>
    <definedName name="IQ_ECO_METRIC_8145_UNUSED" hidden="1">"c8145"</definedName>
    <definedName name="IQ_ECO_METRIC_8145_UNUSED_UNUSED_UNUSED">"c8145"</definedName>
    <definedName name="IQ_ECO_METRIC_8146" hidden="1">"c8146"</definedName>
    <definedName name="IQ_ECO_METRIC_8158" hidden="1">"c8158"</definedName>
    <definedName name="IQ_ECO_METRIC_8159_UNUSED" hidden="1">"c8159"</definedName>
    <definedName name="IQ_ECO_METRIC_8159_UNUSED_UNUSED_UNUSED">"c8159"</definedName>
    <definedName name="IQ_ECO_METRIC_8216_UNUSED" hidden="1">"c8216"</definedName>
    <definedName name="IQ_ECO_METRIC_8216_UNUSED_UNUSED_UNUSED">"c8216"</definedName>
    <definedName name="IQ_ECO_METRIC_8217_UNUSED" hidden="1">"c8217"</definedName>
    <definedName name="IQ_ECO_METRIC_8217_UNUSED_UNUSED_UNUSED">"c8217"</definedName>
    <definedName name="IQ_ECO_METRIC_8247" hidden="1">"c8247"</definedName>
    <definedName name="IQ_ECO_METRIC_8251" hidden="1">"c8251"</definedName>
    <definedName name="IQ_ECO_METRIC_8308_UNUSED" hidden="1">"c8308"</definedName>
    <definedName name="IQ_ECO_METRIC_8308_UNUSED_UNUSED_UNUSED">"c8308"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"c8436"</definedName>
    <definedName name="IQ_ECO_METRIC_8437_UNUSED" hidden="1">"c8437"</definedName>
    <definedName name="IQ_ECO_METRIC_8437_UNUSED_UNUSED_UNUSED">"c8437"</definedName>
    <definedName name="IQ_ECO_METRIC_8467" hidden="1">"c8467"</definedName>
    <definedName name="IQ_ECO_METRIC_8471" hidden="1">"c8471"</definedName>
    <definedName name="IQ_ECO_METRIC_8528_UNUSED" hidden="1">"c8528"</definedName>
    <definedName name="IQ_ECO_METRIC_8528_UNUSED_UNUSED_UNUSED">"c8528"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"IQ_EPS"</definedName>
    <definedName name="IQ_EPS_10K">"IQ_EPS_10K"</definedName>
    <definedName name="IQ_EPS_10Q">"IQ_EPS_10Q"</definedName>
    <definedName name="IQ_EPS_10Q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REUT" hidden="1">"c5460"</definedName>
    <definedName name="IQ_EPS_AP" hidden="1">"c8880"</definedName>
    <definedName name="IQ_EPS_AP_ABS" hidden="1">"c8899"</definedName>
    <definedName name="IQ_EPS_EST" hidden="1">"c399"</definedName>
    <definedName name="IQ_EPS_EST_1">"c189"</definedName>
    <definedName name="IQ_EPS_EST_BOTTOM_UP" hidden="1">"c5489"</definedName>
    <definedName name="IQ_EPS_EST_BOTTOM_UP_CIQ" hidden="1">"c12026"</definedName>
    <definedName name="IQ_EPS_EST_BOTTOM_UP_REUT" hidden="1">"c5497"</definedName>
    <definedName name="IQ_EPS_EST_CIQ" hidden="1">"c4994"</definedName>
    <definedName name="IQ_EPS_EST_REUT" hidden="1">"c5453"</definedName>
    <definedName name="IQ_EPS_EXCL_GUIDANCE" hidden="1">"c4368"</definedName>
    <definedName name="IQ_EPS_EXCL_GUIDANCE_CIQ" hidden="1">"c4893"</definedName>
    <definedName name="IQ_EPS_EXCL_HIGH_GUIDANCE" hidden="1">"c4369"</definedName>
    <definedName name="IQ_EPS_EXCL_HIGH_GUIDANCE_CIQ" hidden="1">"c4894"</definedName>
    <definedName name="IQ_EPS_EXCL_LOW_GUIDANCE" hidden="1">"c4204"</definedName>
    <definedName name="IQ_EPS_EXCL_LOW_GUIDANCE_CIQ" hidden="1">"c4616"</definedName>
    <definedName name="IQ_EPS_GAAP_GUIDANCE" hidden="1">"c4370"</definedName>
    <definedName name="IQ_EPS_GAAP_GUIDANCE_CIQ" hidden="1">"c4895"</definedName>
    <definedName name="IQ_EPS_GAAP_HIGH_GUIDANCE" hidden="1">"c4371"</definedName>
    <definedName name="IQ_EPS_GAAP_HIGH_GUIDANCE_CIQ" hidden="1">"c4896"</definedName>
    <definedName name="IQ_EPS_GAAP_LOW_GUIDANCE" hidden="1">"c4205"</definedName>
    <definedName name="IQ_EPS_GAAP_LOW_GUIDANCE_CIQ" hidden="1">"c4617"</definedName>
    <definedName name="IQ_EPS_GW_ACT_OR_EST" hidden="1">"c2223"</definedName>
    <definedName name="IQ_EPS_GW_ACT_OR_EST_CIQ" hidden="1">"c5066"</definedName>
    <definedName name="IQ_EPS_GW_ACT_OR_EST_REUT" hidden="1">"c5469"</definedName>
    <definedName name="IQ_EPS_GW_EST" hidden="1">"c1737"</definedName>
    <definedName name="IQ_EPS_GW_EST_BOTTOM_UP" hidden="1">"c5491"</definedName>
    <definedName name="IQ_EPS_GW_EST_BOTTOM_UP_CIQ" hidden="1">"c12028"</definedName>
    <definedName name="IQ_EPS_GW_EST_BOTTOM_UP_REUT" hidden="1">"c5499"</definedName>
    <definedName name="IQ_EPS_GW_EST_CIQ" hidden="1">"c4723"</definedName>
    <definedName name="IQ_EPS_GW_EST_REUT" hidden="1">"c5389"</definedName>
    <definedName name="IQ_EPS_GW_GUIDANCE" hidden="1">"c4372"</definedName>
    <definedName name="IQ_EPS_GW_GUIDANCE_CIQ" hidden="1">"c4897"</definedName>
    <definedName name="IQ_EPS_GW_HIGH_EST" hidden="1">"c1739"</definedName>
    <definedName name="IQ_EPS_GW_HIGH_EST_CIQ" hidden="1">"c4725"</definedName>
    <definedName name="IQ_EPS_GW_HIGH_EST_REUT" hidden="1">"c5391"</definedName>
    <definedName name="IQ_EPS_GW_HIGH_GUIDANCE" hidden="1">"c4373"</definedName>
    <definedName name="IQ_EPS_GW_HIGH_GUIDANCE_CIQ" hidden="1">"c4898"</definedName>
    <definedName name="IQ_EPS_GW_LOW_EST" hidden="1">"c1740"</definedName>
    <definedName name="IQ_EPS_GW_LOW_EST_CIQ" hidden="1">"c4726"</definedName>
    <definedName name="IQ_EPS_GW_LOW_EST_REUT" hidden="1">"c5392"</definedName>
    <definedName name="IQ_EPS_GW_LOW_GUIDANCE" hidden="1">"c4206"</definedName>
    <definedName name="IQ_EPS_GW_LOW_GUIDANCE_CIQ" hidden="1">"c4618"</definedName>
    <definedName name="IQ_EPS_GW_MEDIAN_EST" hidden="1">"c1738"</definedName>
    <definedName name="IQ_EPS_GW_MEDIAN_EST_CIQ" hidden="1">"c4724"</definedName>
    <definedName name="IQ_EPS_GW_MEDIAN_EST_REUT" hidden="1">"c5390"</definedName>
    <definedName name="IQ_EPS_GW_NUM_EST" hidden="1">"c1741"</definedName>
    <definedName name="IQ_EPS_GW_NUM_EST_CIQ" hidden="1">"c4727"</definedName>
    <definedName name="IQ_EPS_GW_NUM_EST_REUT" hidden="1">"c5393"</definedName>
    <definedName name="IQ_EPS_GW_STDDEV_EST" hidden="1">"c1742"</definedName>
    <definedName name="IQ_EPS_GW_STDDEV_EST_CIQ" hidden="1">"c4728"</definedName>
    <definedName name="IQ_EPS_GW_STDDEV_EST_REUT" hidden="1">"c5394"</definedName>
    <definedName name="IQ_EPS_HIGH_EST" hidden="1">"c400"</definedName>
    <definedName name="IQ_EPS_HIGH_EST_CIQ" hidden="1">"c4995"</definedName>
    <definedName name="IQ_EPS_HIGH_EST_REUT" hidden="1">"c5454"</definedName>
    <definedName name="IQ_EPS_LOW_EST" hidden="1">"c401"</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 hidden="1">"c8918"</definedName>
    <definedName name="IQ_EPS_NAME_AP_ABS" hidden="1">"c8937"</definedName>
    <definedName name="IQ_EPS_NORM" hidden="1">"c1902"</definedName>
    <definedName name="IQ_EPS_NORM_EST" hidden="1">"c2226"</definedName>
    <definedName name="IQ_EPS_NORM_EST_BOTTOM_UP" hidden="1">"c5490"</definedName>
    <definedName name="IQ_EPS_NORM_EST_BOTTOM_UP_CIQ" hidden="1">"c12027"</definedName>
    <definedName name="IQ_EPS_NORM_EST_BOTTOM_UP_REUT" hidden="1">"c5498"</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REPORT_ACT_OR_EST" hidden="1">"c2224"</definedName>
    <definedName name="IQ_EPS_REPORT_ACT_OR_EST_CIQ" hidden="1">"c5067"</definedName>
    <definedName name="IQ_EPS_REPORT_ACT_OR_EST_REUT" hidden="1">"c5470"</definedName>
    <definedName name="IQ_EPS_REPORTED_EST" hidden="1">"c1744"</definedName>
    <definedName name="IQ_EPS_REPORTED_EST_BOTTOM_UP" hidden="1">"c5492"</definedName>
    <definedName name="IQ_EPS_REPORTED_EST_BOTTOM_UP_CIQ" hidden="1">"c12029"</definedName>
    <definedName name="IQ_EPS_REPORTED_EST_BOTTOM_UP_REUT" hidden="1">"c5500"</definedName>
    <definedName name="IQ_EPS_REPORTED_EST_CIQ" hidden="1">"c4730"</definedName>
    <definedName name="IQ_EPS_REPORTED_EST_REUT" hidden="1">"c5396"</definedName>
    <definedName name="IQ_EPS_REPORTED_HIGH_EST" hidden="1">"c1746"</definedName>
    <definedName name="IQ_EPS_REPORTED_HIGH_EST_CIQ" hidden="1">"c4732"</definedName>
    <definedName name="IQ_EPS_REPORTED_HIGH_EST_REUT" hidden="1">"c5398"</definedName>
    <definedName name="IQ_EPS_REPORTED_LOW_EST" hidden="1">"c1747"</definedName>
    <definedName name="IQ_EPS_REPORTED_LOW_EST_CIQ" hidden="1">"c4733"</definedName>
    <definedName name="IQ_EPS_REPORTED_LOW_EST_REUT" hidden="1">"c5399"</definedName>
    <definedName name="IQ_EPS_REPORTED_MEDIAN_EST" hidden="1">"c1745"</definedName>
    <definedName name="IQ_EPS_REPORTED_MEDIAN_EST_CIQ" hidden="1">"c4731"</definedName>
    <definedName name="IQ_EPS_REPORTED_MEDIAN_EST_REUT" hidden="1">"c5397"</definedName>
    <definedName name="IQ_EPS_REPORTED_NUM_EST" hidden="1">"c1748"</definedName>
    <definedName name="IQ_EPS_REPORTED_NUM_EST_CIQ" hidden="1">"c4734"</definedName>
    <definedName name="IQ_EPS_REPORTED_NUM_EST_REUT" hidden="1">"c5400"</definedName>
    <definedName name="IQ_EPS_REPORTED_STDDEV_EST" hidden="1">"c1749"</definedName>
    <definedName name="IQ_EPS_REPORTED_STDDEV_EST_CIQ" hidden="1">"c4735"</definedName>
    <definedName name="IQ_EPS_REPORTED_STDDEV_EST_REUT" hidden="1">"c5401"</definedName>
    <definedName name="IQ_EPS_SBC_ACT_OR_EST" hidden="1">"c4376"</definedName>
    <definedName name="IQ_EPS_SBC_ACT_OR_EST_CIQ" hidden="1">"c4901"</definedName>
    <definedName name="IQ_EPS_SBC_EST" hidden="1">"c4375"</definedName>
    <definedName name="IQ_EPS_SBC_EST_CIQ" hidden="1">"c4900"</definedName>
    <definedName name="IQ_EPS_SBC_GUIDANCE" hidden="1">"c4377"</definedName>
    <definedName name="IQ_EPS_SBC_GUIDANCE_CIQ" hidden="1">"c4902"</definedName>
    <definedName name="IQ_EPS_SBC_GW_ACT_OR_EST" hidden="1">"c4380"</definedName>
    <definedName name="IQ_EPS_SBC_GW_ACT_OR_EST_CIQ" hidden="1">"c4905"</definedName>
    <definedName name="IQ_EPS_SBC_GW_EST" hidden="1">"c4379"</definedName>
    <definedName name="IQ_EPS_SBC_GW_EST_CIQ" hidden="1">"c4904"</definedName>
    <definedName name="IQ_EPS_SBC_GW_GUIDANCE" hidden="1">"c4381"</definedName>
    <definedName name="IQ_EPS_SBC_GW_GUIDANCE_CIQ" hidden="1">"c4906"</definedName>
    <definedName name="IQ_EPS_SBC_GW_HIGH_EST" hidden="1">"c4382"</definedName>
    <definedName name="IQ_EPS_SBC_GW_HIGH_EST_CIQ" hidden="1">"c4907"</definedName>
    <definedName name="IQ_EPS_SBC_GW_HIGH_GUIDANCE" hidden="1">"c4189"</definedName>
    <definedName name="IQ_EPS_SBC_GW_HIGH_GUIDANCE_CIQ" hidden="1">"c4601"</definedName>
    <definedName name="IQ_EPS_SBC_GW_LOW_EST" hidden="1">"c4383"</definedName>
    <definedName name="IQ_EPS_SBC_GW_LOW_EST_CIQ" hidden="1">"c4908"</definedName>
    <definedName name="IQ_EPS_SBC_GW_LOW_GUIDANCE" hidden="1">"c4229"</definedName>
    <definedName name="IQ_EPS_SBC_GW_LOW_GUIDANCE_CIQ" hidden="1">"c4641"</definedName>
    <definedName name="IQ_EPS_SBC_GW_MEDIAN_EST" hidden="1">"c4384"</definedName>
    <definedName name="IQ_EPS_SBC_GW_MEDIAN_EST_CIQ" hidden="1">"c4909"</definedName>
    <definedName name="IQ_EPS_SBC_GW_NUM_EST" hidden="1">"c4385"</definedName>
    <definedName name="IQ_EPS_SBC_GW_NUM_EST_CIQ" hidden="1">"c4910"</definedName>
    <definedName name="IQ_EPS_SBC_GW_STDDEV_EST" hidden="1">"c4386"</definedName>
    <definedName name="IQ_EPS_SBC_GW_STDDEV_EST_CIQ" hidden="1">"c4911"</definedName>
    <definedName name="IQ_EPS_SBC_HIGH_EST" hidden="1">"c4388"</definedName>
    <definedName name="IQ_EPS_SBC_HIGH_EST_CIQ" hidden="1">"c4913"</definedName>
    <definedName name="IQ_EPS_SBC_HIGH_GUIDANCE" hidden="1">"c4188"</definedName>
    <definedName name="IQ_EPS_SBC_HIGH_GUIDANCE_CIQ" hidden="1">"c4600"</definedName>
    <definedName name="IQ_EPS_SBC_LOW_EST" hidden="1">"c4389"</definedName>
    <definedName name="IQ_EPS_SBC_LOW_EST_CIQ" hidden="1">"c4914"</definedName>
    <definedName name="IQ_EPS_SBC_LOW_GUIDANCE" hidden="1">"c4228"</definedName>
    <definedName name="IQ_EPS_SBC_LOW_GUIDANCE_CIQ" hidden="1">"c4640"</definedName>
    <definedName name="IQ_EPS_SBC_MEDIAN_EST" hidden="1">"c4390"</definedName>
    <definedName name="IQ_EPS_SBC_MEDIAN_EST_CIQ" hidden="1">"c4915"</definedName>
    <definedName name="IQ_EPS_SBC_NUM_EST" hidden="1">"c4391"</definedName>
    <definedName name="IQ_EPS_SBC_NUM_EST_CIQ" hidden="1">"c4916"</definedName>
    <definedName name="IQ_EPS_SBC_STDDEV_EST" hidden="1">"c4392"</definedName>
    <definedName name="IQ_EPS_SBC_STDDEV_EST_CIQ" hidden="1">"c4917"</definedName>
    <definedName name="IQ_EPS_STDDEV_EST" hidden="1">"c403"</definedName>
    <definedName name="IQ_EPS_STDDEV_EST_CIQ" hidden="1">"c4993"</definedName>
    <definedName name="IQ_EPS_STDDEV_EST_REUT" hidden="1">"c5452"</definedName>
    <definedName name="IQ_EQUITY_AFFIL" hidden="1">"c1451"</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"c6744"</definedName>
    <definedName name="IQ_EQUITY_CAPITAL_QUARTERLY_AVG_FFIEC" hidden="1">"c13092"</definedName>
    <definedName name="IQ_EQUITY_ENDING_FFIEC" hidden="1">"c12973"</definedName>
    <definedName name="IQ_EQUITY_FDIC">"c6353"</definedName>
    <definedName name="IQ_EQUITY_INDEX_EXPOSURE_FFIEC" hidden="1">"c13060"</definedName>
    <definedName name="IQ_EQUITY_LIST" hidden="1">"c15158"</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"c6304"</definedName>
    <definedName name="IQ_EQUITY_SECURITIES_QUARTERLY_AVG_FFIEC" hidden="1">"c15474"</definedName>
    <definedName name="IQ_EQUITY_SECURITIES_WITHOUT_FAIR_VALUES_FFIEC" hidden="1">"c12846"</definedName>
    <definedName name="IQ_EQUITY_SECURITY_EXPOSURES_FDIC">"c6664"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OP_DEBT" hidden="1">"c1597"</definedName>
    <definedName name="IQ_ESOP_DEBT_GUARANTEED_FFIEC" hidden="1">"c12971"</definedName>
    <definedName name="IQ_ESOP_OVER_TOTAL" hidden="1">"c13768"</definedName>
    <definedName name="IQ_EST_ACT_BV" hidden="1">"c5630"</definedName>
    <definedName name="IQ_EST_ACT_BV_CIQ" hidden="1">"c4743"</definedName>
    <definedName name="IQ_EST_ACT_BV_REUT">"c5409"</definedName>
    <definedName name="IQ_EST_ACT_BV_SHARE" hidden="1">"c3549"</definedName>
    <definedName name="IQ_EST_ACT_BV_SHARE_CIQ" hidden="1">"c3806"</definedName>
    <definedName name="IQ_EST_ACT_BV_SHARE_REUT" hidden="1">"c5445"</definedName>
    <definedName name="IQ_EST_ACT_BV_THOM">"c5153"</definedName>
    <definedName name="IQ_EST_ACT_CAPEX" hidden="1">"c3546"</definedName>
    <definedName name="IQ_EST_ACT_CAPEX_CIQ" hidden="1">"c3813"</definedName>
    <definedName name="IQ_EST_ACT_CAPEX_REUT" hidden="1">"c3975"</definedName>
    <definedName name="IQ_EST_ACT_CASH_EPS" hidden="1">"c5637"</definedName>
    <definedName name="IQ_EST_ACT_CASH_FLOW" hidden="1">"c4394"</definedName>
    <definedName name="IQ_EST_ACT_CASH_FLOW_CIQ" hidden="1">"c4919"</definedName>
    <definedName name="IQ_EST_ACT_CASH_OPER" hidden="1">"c4395"</definedName>
    <definedName name="IQ_EST_ACT_CASH_OPER_CIQ" hidden="1">"c4920"</definedName>
    <definedName name="IQ_EST_ACT_CFPS" hidden="1">"c1673"</definedName>
    <definedName name="IQ_EST_ACT_CFPS_CIQ" hidden="1">"c3681"</definedName>
    <definedName name="IQ_EST_ACT_CFPS_REUT" hidden="1">"c3850"</definedName>
    <definedName name="IQ_EST_ACT_DISTRIBUTABLE_CASH" hidden="1">"c4396"</definedName>
    <definedName name="IQ_EST_ACT_DISTRIBUTABLE_CASH_CIQ" hidden="1">"c4921"</definedName>
    <definedName name="IQ_EST_ACT_DISTRIBUTABLE_CASH_SHARE" hidden="1">"c4397"</definedName>
    <definedName name="IQ_EST_ACT_DISTRIBUTABLE_CASH_SHARE_CIQ" hidden="1">"c4922"</definedName>
    <definedName name="IQ_EST_ACT_DPS" hidden="1">"c1680"</definedName>
    <definedName name="IQ_EST_ACT_DPS_CIQ" hidden="1">"c3688"</definedName>
    <definedName name="IQ_EST_ACT_DPS_REUT" hidden="1">"c3857"</definedName>
    <definedName name="IQ_EST_ACT_EBIT" hidden="1">"c1687"</definedName>
    <definedName name="IQ_EST_ACT_EBIT_CIQ" hidden="1">"c4680"</definedName>
    <definedName name="IQ_EST_ACT_EBIT_GW" hidden="1">"c4398"</definedName>
    <definedName name="IQ_EST_ACT_EBIT_GW_CIQ" hidden="1">"c4923"</definedName>
    <definedName name="IQ_EST_ACT_EBIT_REUT" hidden="1">"c5339"</definedName>
    <definedName name="IQ_EST_ACT_EBIT_SBC" hidden="1">"c4399"</definedName>
    <definedName name="IQ_EST_ACT_EBIT_SBC_CIQ" hidden="1">"c4924"</definedName>
    <definedName name="IQ_EST_ACT_EBIT_SBC_GW" hidden="1">"c4400"</definedName>
    <definedName name="IQ_EST_ACT_EBIT_SBC_GW_CIQ" hidden="1">"c4925"</definedName>
    <definedName name="IQ_EST_ACT_EBITDA" hidden="1">"c1664"</definedName>
    <definedName name="IQ_EST_ACT_EBITDA_CIQ" hidden="1">"c3667"</definedName>
    <definedName name="IQ_EST_ACT_EBITDA_REUT" hidden="1">"c3836"</definedName>
    <definedName name="IQ_EST_ACT_EBITDA_SBC" hidden="1">"c4401"</definedName>
    <definedName name="IQ_EST_ACT_EBITDA_SBC_CIQ" hidden="1">"c4926"</definedName>
    <definedName name="IQ_EST_ACT_EBT_SBC" hidden="1">"c4402"</definedName>
    <definedName name="IQ_EST_ACT_EBT_SBC_CIQ" hidden="1">"c4927"</definedName>
    <definedName name="IQ_EST_ACT_EBT_SBC_GW" hidden="1">"c4403"</definedName>
    <definedName name="IQ_EST_ACT_EBT_SBC_GW_CIQ" hidden="1">"c4928"</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ACT_EPS_REUT" hidden="1">"c5457"</definedName>
    <definedName name="IQ_EST_ACT_EPS_SBC" hidden="1">"c4404"</definedName>
    <definedName name="IQ_EST_ACT_EPS_SBC_CIQ" hidden="1">"c4929"</definedName>
    <definedName name="IQ_EST_ACT_EPS_SBC_GW" hidden="1">"c4405"</definedName>
    <definedName name="IQ_EST_ACT_EPS_SBC_GW_CIQ" hidden="1">"c4930"</definedName>
    <definedName name="IQ_EST_ACT_FFO" hidden="1">"c1666"</definedName>
    <definedName name="IQ_EST_ACT_FFO_ADJ" hidden="1">"c4406"</definedName>
    <definedName name="IQ_EST_ACT_FFO_ADJ_CIQ" hidden="1">"c4931"</definedName>
    <definedName name="IQ_EST_ACT_FFO_CIQ" hidden="1">"c3674"</definedName>
    <definedName name="IQ_EST_ACT_FFO_REUT" hidden="1">"c3843"</definedName>
    <definedName name="IQ_EST_ACT_FFO_SHARE" hidden="1">"c4407"</definedName>
    <definedName name="IQ_EST_ACT_FFO_SHARE_CIQ" hidden="1">"c4932"</definedName>
    <definedName name="IQ_EST_ACT_FFO_SHARE_SHARE_REUT" hidden="1">"c3843"</definedName>
    <definedName name="IQ_EST_ACT_FFO_SHARE_SHARE_THOM" hidden="1">"c4005"</definedName>
    <definedName name="IQ_EST_ACT_FFO_THOM" hidden="1">"c4005"</definedName>
    <definedName name="IQ_EST_ACT_GROSS_MARGIN" hidden="1">"c5553"</definedName>
    <definedName name="IQ_EST_ACT_MAINT_CAPEX" hidden="1">"c4408"</definedName>
    <definedName name="IQ_EST_ACT_MAINT_CAPEX_CIQ" hidden="1">"c4933"</definedName>
    <definedName name="IQ_EST_ACT_NAV" hidden="1">"c1757"</definedName>
    <definedName name="IQ_EST_ACT_NAV_SHARE" hidden="1">"c5608"</definedName>
    <definedName name="IQ_EST_ACT_NAV_SHARE_CIQ" hidden="1">"c12031"</definedName>
    <definedName name="IQ_EST_ACT_NAV_SHARE_REUT" hidden="1">"c5616"</definedName>
    <definedName name="IQ_EST_ACT_NET_DEBT" hidden="1">"c3545"</definedName>
    <definedName name="IQ_EST_ACT_NET_DEBT_CIQ" hidden="1">"c3820"</definedName>
    <definedName name="IQ_EST_ACT_NET_DEBT_REUT" hidden="1">"c5446"</definedName>
    <definedName name="IQ_EST_ACT_NI" hidden="1">"c1722"</definedName>
    <definedName name="IQ_EST_ACT_NI_CIQ" hidden="1">"c4708"</definedName>
    <definedName name="IQ_EST_ACT_NI_GW" hidden="1">"c1729"</definedName>
    <definedName name="IQ_EST_ACT_NI_GW_CIQ" hidden="1">"c4715"</definedName>
    <definedName name="IQ_EST_ACT_NI_GW_REUT" hidden="1">"c5381"</definedName>
    <definedName name="IQ_EST_ACT_NI_REPORTED" hidden="1">"c1736"</definedName>
    <definedName name="IQ_EST_ACT_NI_REPORTED_CIQ" hidden="1">"c4722"</definedName>
    <definedName name="IQ_EST_ACT_NI_REPORTED_REUT" hidden="1">"c5388"</definedName>
    <definedName name="IQ_EST_ACT_NI_REUT" hidden="1">"c5374"</definedName>
    <definedName name="IQ_EST_ACT_NI_SBC" hidden="1">"c4409"</definedName>
    <definedName name="IQ_EST_ACT_NI_SBC_CIQ" hidden="1">"c4934"</definedName>
    <definedName name="IQ_EST_ACT_NI_SBC_GW" hidden="1">"c4410"</definedName>
    <definedName name="IQ_EST_ACT_NI_SBC_GW_CIQ" hidden="1">"c4935"</definedName>
    <definedName name="IQ_EST_ACT_OPER_INC" hidden="1">"c1694"</definedName>
    <definedName name="IQ_EST_ACT_OPER_INC_CIQ" hidden="1">"c12016"</definedName>
    <definedName name="IQ_EST_ACT_OPER_INC_REUT" hidden="1">"c5346"</definedName>
    <definedName name="IQ_EST_ACT_PRETAX_GW_INC" hidden="1">"c1708"</definedName>
    <definedName name="IQ_EST_ACT_PRETAX_GW_INC_CIQ" hidden="1">"c4694"</definedName>
    <definedName name="IQ_EST_ACT_PRETAX_GW_INC_REUT" hidden="1">"c5360"</definedName>
    <definedName name="IQ_EST_ACT_PRETAX_INC" hidden="1">"c1701"</definedName>
    <definedName name="IQ_EST_ACT_PRETAX_INC_CIQ" hidden="1">"c4687"</definedName>
    <definedName name="IQ_EST_ACT_PRETAX_INC_REUT" hidden="1">"c5353"</definedName>
    <definedName name="IQ_EST_ACT_PRETAX_REPORT_INC" hidden="1">"c1715"</definedName>
    <definedName name="IQ_EST_ACT_PRETAX_REPORT_INC_CIQ" hidden="1">"c4701"</definedName>
    <definedName name="IQ_EST_ACT_PRETAX_REPORT_INC_REUT" hidden="1">"c5367"</definedName>
    <definedName name="IQ_EST_ACT_RECURRING_PROFIT" hidden="1">"c4411"</definedName>
    <definedName name="IQ_EST_ACT_RECURRING_PROFIT_CIQ" hidden="1">"c4936"</definedName>
    <definedName name="IQ_EST_ACT_RECURRING_PROFIT_SHARE" hidden="1">"c4412"</definedName>
    <definedName name="IQ_EST_ACT_RECURRING_PROFIT_SHARE_CIQ" hidden="1">"c4937"</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CIQ" hidden="1">"c3666"</definedName>
    <definedName name="IQ_EST_ACT_REV_REUT" hidden="1">"c3835"</definedName>
    <definedName name="IQ_EST_BV_DIFF_REUT">"c5433"</definedName>
    <definedName name="IQ_EST_BV_DIFF_THOM">"c5204"</definedName>
    <definedName name="IQ_EST_BV_SHARE_DIFF" hidden="1">"c4147"</definedName>
    <definedName name="IQ_EST_BV_SHARE_DIFF_CIQ" hidden="1">"c4559"</definedName>
    <definedName name="IQ_EST_BV_SHARE_SURPRISE_PERCENT" hidden="1">"c4148"</definedName>
    <definedName name="IQ_EST_BV_SHARE_SURPRISE_PERCENT_CIQ" hidden="1">"c4560"</definedName>
    <definedName name="IQ_EST_BV_SURPRISE_PERCENT_REUT">"c5434"</definedName>
    <definedName name="IQ_EST_BV_SURPRISE_PERCENT_THOM">"c5205"</definedName>
    <definedName name="IQ_EST_CAPEX_DIFF" hidden="1">"c4149"</definedName>
    <definedName name="IQ_EST_CAPEX_DIFF_CIQ" hidden="1">"c4561"</definedName>
    <definedName name="IQ_EST_CAPEX_GROWTH_1YR" hidden="1">"c3588"</definedName>
    <definedName name="IQ_EST_CAPEX_GROWTH_1YR_CIQ" hidden="1">"c4972"</definedName>
    <definedName name="IQ_EST_CAPEX_GROWTH_1YR_REUT" hidden="1">"c5447"</definedName>
    <definedName name="IQ_EST_CAPEX_GROWTH_2YR" hidden="1">"c3589"</definedName>
    <definedName name="IQ_EST_CAPEX_GROWTH_2YR_CIQ" hidden="1">"c4973"</definedName>
    <definedName name="IQ_EST_CAPEX_GROWTH_2YR_REUT" hidden="1">"c5448"</definedName>
    <definedName name="IQ_EST_CAPEX_GROWTH_Q_1YR" hidden="1">"c3590"</definedName>
    <definedName name="IQ_EST_CAPEX_GROWTH_Q_1YR_CIQ" hidden="1">"c4974"</definedName>
    <definedName name="IQ_EST_CAPEX_GROWTH_Q_1YR_REUT" hidden="1">"c5449"</definedName>
    <definedName name="IQ_EST_CAPEX_SEQ_GROWTH_Q" hidden="1">"c3591"</definedName>
    <definedName name="IQ_EST_CAPEX_SEQ_GROWTH_Q_CIQ" hidden="1">"c4975"</definedName>
    <definedName name="IQ_EST_CAPEX_SEQ_GROWTH_Q_REUT" hidden="1">"c5450"</definedName>
    <definedName name="IQ_EST_CAPEX_SURPRISE_PERCENT" hidden="1">"c4151"</definedName>
    <definedName name="IQ_EST_CAPEX_SURPRISE_PERCENT_CIQ" hidden="1">"c4563"</definedName>
    <definedName name="IQ_EST_CASH_FLOW_DIFF" hidden="1">"c4152"</definedName>
    <definedName name="IQ_EST_CASH_FLOW_DIFF_CIQ" hidden="1">"c4564"</definedName>
    <definedName name="IQ_EST_CASH_FLOW_SURPRISE_PERCENT" hidden="1">"c4161"</definedName>
    <definedName name="IQ_EST_CASH_FLOW_SURPRISE_PERCENT_CIQ" hidden="1">"c4573"</definedName>
    <definedName name="IQ_EST_CASH_OPER_DIFF" hidden="1">"c4162"</definedName>
    <definedName name="IQ_EST_CASH_OPER_DIFF_CIQ" hidden="1">"c4574"</definedName>
    <definedName name="IQ_EST_CASH_OPER_SURPRISE_PERCENT" hidden="1">"c4248"</definedName>
    <definedName name="IQ_EST_CASH_OPER_SURPRISE_PERCENT_CIQ" hidden="1">"c4774"</definedName>
    <definedName name="IQ_EST_CFPS_DIFF" hidden="1">"c1871"</definedName>
    <definedName name="IQ_EST_CFPS_DIFF_CIQ" hidden="1">"c3723"</definedName>
    <definedName name="IQ_EST_CFPS_DIFF_REUT" hidden="1">"c3892"</definedName>
    <definedName name="IQ_EST_CFPS_GROWTH_1YR" hidden="1">"c1774"</definedName>
    <definedName name="IQ_EST_CFPS_GROWTH_1YR_CIQ" hidden="1">"c3709"</definedName>
    <definedName name="IQ_EST_CFPS_GROWTH_1YR_REUT" hidden="1">"c3878"</definedName>
    <definedName name="IQ_EST_CFPS_GROWTH_2YR" hidden="1">"c1775"</definedName>
    <definedName name="IQ_EST_CFPS_GROWTH_2YR_CIQ" hidden="1">"c3710"</definedName>
    <definedName name="IQ_EST_CFPS_GROWTH_2YR_REUT" hidden="1">"c3879"</definedName>
    <definedName name="IQ_EST_CFPS_GROWTH_Q_1YR" hidden="1">"c1776"</definedName>
    <definedName name="IQ_EST_CFPS_GROWTH_Q_1YR_CIQ" hidden="1">"c3711"</definedName>
    <definedName name="IQ_EST_CFPS_GROWTH_Q_1YR_REUT" hidden="1">"c3880"</definedName>
    <definedName name="IQ_EST_CFPS_SEQ_GROWTH_Q" hidden="1">"c1777"</definedName>
    <definedName name="IQ_EST_CFPS_SEQ_GROWTH_Q_CIQ" hidden="1">"c3712"</definedName>
    <definedName name="IQ_EST_CFPS_SEQ_GROWTH_Q_REUT" hidden="1">"c3881"</definedName>
    <definedName name="IQ_EST_CFPS_SURPRISE_PERCENT" hidden="1">"c1872"</definedName>
    <definedName name="IQ_EST_CFPS_SURPRISE_PERCENT_CIQ" hidden="1">"c3724"</definedName>
    <definedName name="IQ_EST_CFPS_SURPRISE_PERCENT_REUT" hidden="1">"c3893"</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DISTRIBUTABLE_CASH_DIFF" hidden="1">"c4276"</definedName>
    <definedName name="IQ_EST_DISTRIBUTABLE_CASH_DIFF_CIQ" hidden="1">"c4801"</definedName>
    <definedName name="IQ_EST_DISTRIBUTABLE_CASH_GROWTH_1YR" hidden="1">"c4413"</definedName>
    <definedName name="IQ_EST_DISTRIBUTABLE_CASH_GROWTH_1YR_CIQ" hidden="1">"c4938"</definedName>
    <definedName name="IQ_EST_DISTRIBUTABLE_CASH_GROWTH_2YR" hidden="1">"c4414"</definedName>
    <definedName name="IQ_EST_DISTRIBUTABLE_CASH_GROWTH_2YR_CIQ" hidden="1">"c4939"</definedName>
    <definedName name="IQ_EST_DISTRIBUTABLE_CASH_GROWTH_Q_1YR" hidden="1">"c4415"</definedName>
    <definedName name="IQ_EST_DISTRIBUTABLE_CASH_GROWTH_Q_1YR_CIQ" hidden="1">"c4940"</definedName>
    <definedName name="IQ_EST_DISTRIBUTABLE_CASH_SEQ_GROWTH_Q" hidden="1">"c4416"</definedName>
    <definedName name="IQ_EST_DISTRIBUTABLE_CASH_SEQ_GROWTH_Q_CIQ" hidden="1">"c4941"</definedName>
    <definedName name="IQ_EST_DISTRIBUTABLE_CASH_SHARE_DIFF" hidden="1">"c4284"</definedName>
    <definedName name="IQ_EST_DISTRIBUTABLE_CASH_SHARE_DIFF_CIQ" hidden="1">"c4809"</definedName>
    <definedName name="IQ_EST_DISTRIBUTABLE_CASH_SHARE_GROWTH_1YR" hidden="1">"c4417"</definedName>
    <definedName name="IQ_EST_DISTRIBUTABLE_CASH_SHARE_GROWTH_1YR_CIQ" hidden="1">"c4942"</definedName>
    <definedName name="IQ_EST_DISTRIBUTABLE_CASH_SHARE_GROWTH_2YR" hidden="1">"c4418"</definedName>
    <definedName name="IQ_EST_DISTRIBUTABLE_CASH_SHARE_GROWTH_2YR_CIQ" hidden="1">"c4943"</definedName>
    <definedName name="IQ_EST_DISTRIBUTABLE_CASH_SHARE_GROWTH_Q_1YR" hidden="1">"c4419"</definedName>
    <definedName name="IQ_EST_DISTRIBUTABLE_CASH_SHARE_GROWTH_Q_1YR_CIQ" hidden="1">"c4944"</definedName>
    <definedName name="IQ_EST_DISTRIBUTABLE_CASH_SHARE_SEQ_GROWTH_Q" hidden="1">"c4420"</definedName>
    <definedName name="IQ_EST_DISTRIBUTABLE_CASH_SHARE_SEQ_GROWTH_Q_CIQ" hidden="1">"c4945"</definedName>
    <definedName name="IQ_EST_DISTRIBUTABLE_CASH_SHARE_SURPRISE_PERCENT" hidden="1">"c4293"</definedName>
    <definedName name="IQ_EST_DISTRIBUTABLE_CASH_SHARE_SURPRISE_PERCENT_CIQ" hidden="1">"c4818"</definedName>
    <definedName name="IQ_EST_DISTRIBUTABLE_CASH_SURPRISE_PERCENT" hidden="1">"c4295"</definedName>
    <definedName name="IQ_EST_DISTRIBUTABLE_CASH_SURPRISE_PERCENT_CIQ" hidden="1">"c4820"</definedName>
    <definedName name="IQ_EST_DPS_DIFF" hidden="1">"c1873"</definedName>
    <definedName name="IQ_EST_DPS_DIFF_CIQ" hidden="1">"c3725"</definedName>
    <definedName name="IQ_EST_DPS_DIFF_REUT" hidden="1">"c3894"</definedName>
    <definedName name="IQ_EST_DPS_GROWTH_1YR" hidden="1">"c1778"</definedName>
    <definedName name="IQ_EST_DPS_GROWTH_1YR_CIQ" hidden="1">"c3713"</definedName>
    <definedName name="IQ_EST_DPS_GROWTH_1YR_REUT" hidden="1">"c3882"</definedName>
    <definedName name="IQ_EST_DPS_GROWTH_2YR" hidden="1">"c1779"</definedName>
    <definedName name="IQ_EST_DPS_GROWTH_2YR_CIQ" hidden="1">"c3714"</definedName>
    <definedName name="IQ_EST_DPS_GROWTH_2YR_REUT" hidden="1">"c3883"</definedName>
    <definedName name="IQ_EST_DPS_GROWTH_Q_1YR" hidden="1">"c1780"</definedName>
    <definedName name="IQ_EST_DPS_GROWTH_Q_1YR_CIQ" hidden="1">"c3715"</definedName>
    <definedName name="IQ_EST_DPS_GROWTH_Q_1YR_REUT" hidden="1">"c3884"</definedName>
    <definedName name="IQ_EST_DPS_SEQ_GROWTH_Q" hidden="1">"c1781"</definedName>
    <definedName name="IQ_EST_DPS_SEQ_GROWTH_Q_CIQ" hidden="1">"c3716"</definedName>
    <definedName name="IQ_EST_DPS_SEQ_GROWTH_Q_REUT" hidden="1">"c3885"</definedName>
    <definedName name="IQ_EST_DPS_SURPRISE_PERCENT" hidden="1">"c1874"</definedName>
    <definedName name="IQ_EST_DPS_SURPRISE_PERCENT_CIQ" hidden="1">"c3726"</definedName>
    <definedName name="IQ_EST_DPS_SURPRISE_PERCENT_REUT" hidden="1">"c3895"</definedName>
    <definedName name="IQ_EST_EBIT_DIFF" hidden="1">"c1875"</definedName>
    <definedName name="IQ_EST_EBIT_DIFF_CIQ" hidden="1">"c4747"</definedName>
    <definedName name="IQ_EST_EBIT_DIFF_REUT" hidden="1">"c5413"</definedName>
    <definedName name="IQ_EST_EBIT_GW_DIFF" hidden="1">"c4304"</definedName>
    <definedName name="IQ_EST_EBIT_GW_DIFF_CIQ" hidden="1">"c4829"</definedName>
    <definedName name="IQ_EST_EBIT_GW_SURPRISE_PERCENT" hidden="1">"c4313"</definedName>
    <definedName name="IQ_EST_EBIT_GW_SURPRISE_PERCENT_CIQ" hidden="1">"c4838"</definedName>
    <definedName name="IQ_EST_EBIT_SBC_DIFF" hidden="1">"c4314"</definedName>
    <definedName name="IQ_EST_EBIT_SBC_DIFF_CIQ" hidden="1">"c4839"</definedName>
    <definedName name="IQ_EST_EBIT_SBC_GW_DIFF" hidden="1">"c4318"</definedName>
    <definedName name="IQ_EST_EBIT_SBC_GW_DIFF_CIQ" hidden="1">"c4843"</definedName>
    <definedName name="IQ_EST_EBIT_SBC_GW_SURPRISE_PERCENT" hidden="1">"c4327"</definedName>
    <definedName name="IQ_EST_EBIT_SBC_GW_SURPRISE_PERCENT_CIQ" hidden="1">"c4852"</definedName>
    <definedName name="IQ_EST_EBIT_SBC_SURPRISE_PERCENT" hidden="1">"c4333"</definedName>
    <definedName name="IQ_EST_EBIT_SBC_SURPRISE_PERCENT_CIQ" hidden="1">"c4858"</definedName>
    <definedName name="IQ_EST_EBIT_SURPRISE_PERCENT" hidden="1">"c1876"</definedName>
    <definedName name="IQ_EST_EBIT_SURPRISE_PERCENT_CIQ" hidden="1">"c4748"</definedName>
    <definedName name="IQ_EST_EBIT_SURPRISE_PERCENT_REUT" hidden="1">"c5414"</definedName>
    <definedName name="IQ_EST_EBITDA_DIFF" hidden="1">"c1867"</definedName>
    <definedName name="IQ_EST_EBITDA_DIFF_CIQ" hidden="1">"c3719"</definedName>
    <definedName name="IQ_EST_EBITDA_DIFF_REUT" hidden="1">"c3888"</definedName>
    <definedName name="IQ_EST_EBITDA_GROWTH_1YR" hidden="1">"c1766"</definedName>
    <definedName name="IQ_EST_EBITDA_GROWTH_1YR_CIQ" hidden="1">"c3695"</definedName>
    <definedName name="IQ_EST_EBITDA_GROWTH_1YR_REUT" hidden="1">"c3864"</definedName>
    <definedName name="IQ_EST_EBITDA_GROWTH_2YR" hidden="1">"c1767"</definedName>
    <definedName name="IQ_EST_EBITDA_GROWTH_2YR_CIQ" hidden="1">"c3696"</definedName>
    <definedName name="IQ_EST_EBITDA_GROWTH_2YR_REUT" hidden="1">"c3865"</definedName>
    <definedName name="IQ_EST_EBITDA_GROWTH_Q_1YR" hidden="1">"c1768"</definedName>
    <definedName name="IQ_EST_EBITDA_GROWTH_Q_1YR_CIQ" hidden="1">"c3697"</definedName>
    <definedName name="IQ_EST_EBITDA_GROWTH_Q_1YR_REUT" hidden="1">"c3866"</definedName>
    <definedName name="IQ_EST_EBITDA_SBC_DIFF" hidden="1">"c4335"</definedName>
    <definedName name="IQ_EST_EBITDA_SBC_DIFF_CIQ" hidden="1">"c4860"</definedName>
    <definedName name="IQ_EST_EBITDA_SBC_SURPRISE_PERCENT" hidden="1">"c4344"</definedName>
    <definedName name="IQ_EST_EBITDA_SBC_SURPRISE_PERCENT_CIQ" hidden="1">"c4869"</definedName>
    <definedName name="IQ_EST_EBITDA_SEQ_GROWTH_Q" hidden="1">"c1769"</definedName>
    <definedName name="IQ_EST_EBITDA_SEQ_GROWTH_Q_CIQ" hidden="1">"c3698"</definedName>
    <definedName name="IQ_EST_EBITDA_SEQ_GROWTH_Q_REUT" hidden="1">"c3867"</definedName>
    <definedName name="IQ_EST_EBITDA_SURPRISE_PERCENT" hidden="1">"c1868"</definedName>
    <definedName name="IQ_EST_EBITDA_SURPRISE_PERCENT_CIQ" hidden="1">"c3720"</definedName>
    <definedName name="IQ_EST_EBITDA_SURPRISE_PERCENT_REUT" hidden="1">"c3889"</definedName>
    <definedName name="IQ_EST_EBT_SBC_DIFF" hidden="1">"c4348"</definedName>
    <definedName name="IQ_EST_EBT_SBC_DIFF_CIQ" hidden="1">"c4873"</definedName>
    <definedName name="IQ_EST_EBT_SBC_GW_DIFF" hidden="1">"c4352"</definedName>
    <definedName name="IQ_EST_EBT_SBC_GW_DIFF_CIQ" hidden="1">"c4877"</definedName>
    <definedName name="IQ_EST_EBT_SBC_GW_SURPRISE_PERCENT" hidden="1">"c4361"</definedName>
    <definedName name="IQ_EST_EBT_SBC_GW_SURPRISE_PERCENT_CIQ" hidden="1">"c4886"</definedName>
    <definedName name="IQ_EST_EBT_SBC_SURPRISE_PERCENT" hidden="1">"c4367"</definedName>
    <definedName name="IQ_EST_EBT_SBC_SURPRISE_PERCENT_CIQ" hidden="1">"c4892"</definedName>
    <definedName name="IQ_EST_EPS_DIFF" hidden="1">"c1864"</definedName>
    <definedName name="IQ_EST_EPS_DIFF_CIQ" hidden="1">"c4999"</definedName>
    <definedName name="IQ_EST_EPS_DIFF_REUT" hidden="1">"c5458"</definedName>
    <definedName name="IQ_EST_EPS_GROWTH_1YR" hidden="1">"c1636"</definedName>
    <definedName name="IQ_EST_EPS_GROWTH_1YR_CIQ" hidden="1">"c3628"</definedName>
    <definedName name="IQ_EST_EPS_GROWTH_1YR_REUT" hidden="1">"c3646"</definedName>
    <definedName name="IQ_EST_EPS_GROWTH_2YR" hidden="1">"c1637"</definedName>
    <definedName name="IQ_EST_EPS_GROWTH_2YR_CIQ" hidden="1">"c3689"</definedName>
    <definedName name="IQ_EST_EPS_GROWTH_2YR_REUT" hidden="1">"c3858"</definedName>
    <definedName name="IQ_EST_EPS_GROWTH_5YR" hidden="1">"c1655"</definedName>
    <definedName name="IQ_EST_EPS_GROWTH_5YR_BOTTOM_UP" hidden="1">"c5487"</definedName>
    <definedName name="IQ_EST_EPS_GROWTH_5YR_BOTTOM_UP_CIQ" hidden="1">"c12024"</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LOW" hidden="1">"c1658"</definedName>
    <definedName name="IQ_EST_EPS_GROWTH_5YR_LOW_CIQ" hidden="1">"c4664"</definedName>
    <definedName name="IQ_EST_EPS_GROWTH_5YR_LOW_REUT" hidden="1">"c5323"</definedName>
    <definedName name="IQ_EST_EPS_GROWTH_5YR_MEDIAN" hidden="1">"c1656"</definedName>
    <definedName name="IQ_EST_EPS_GROWTH_5YR_MEDIAN_CIQ" hidden="1">"c5480"</definedName>
    <definedName name="IQ_EST_EPS_GROWTH_5YR_MEDIAN_REUT" hidden="1">"c5321"</definedName>
    <definedName name="IQ_EST_EPS_GROWTH_5YR_NUM" hidden="1">"c1659"</definedName>
    <definedName name="IQ_EST_EPS_GROWTH_5YR_NUM_CIQ" hidden="1">"c4665"</definedName>
    <definedName name="IQ_EST_EPS_GROWTH_5YR_NUM_REUT" hidden="1">"c5324"</definedName>
    <definedName name="IQ_EST_EPS_GROWTH_5YR_REUT" hidden="1">"c3633"</definedName>
    <definedName name="IQ_EST_EPS_GROWTH_5YR_STDDEV" hidden="1">"c1660"</definedName>
    <definedName name="IQ_EST_EPS_GROWTH_5YR_STDDEV_CIQ" hidden="1">"c4666"</definedName>
    <definedName name="IQ_EST_EPS_GROWTH_5YR_STDDEV_REUT" hidden="1">"c5325"</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DIFF_REUT" hidden="1">"c5429"</definedName>
    <definedName name="IQ_EST_EPS_GW_SURPRISE_PERCENT" hidden="1">"c1892"</definedName>
    <definedName name="IQ_EST_EPS_GW_SURPRISE_PERCENT_CIQ" hidden="1">"c4762"</definedName>
    <definedName name="IQ_EST_EPS_GW_SURPRISE_PERCENT_REUT" hidden="1">"c5430"</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SURPRISE_PERCENT" hidden="1">"c1894"</definedName>
    <definedName name="IQ_EST_EPS_REPORT_SURPRISE_PERCENT_CIQ" hidden="1">"c4764"</definedName>
    <definedName name="IQ_EST_EPS_REPORT_SURPRISE_PERCENT_REUT" hidden="1">"c5432"</definedName>
    <definedName name="IQ_EST_EPS_SBC_DIFF" hidden="1">"c4374"</definedName>
    <definedName name="IQ_EST_EPS_SBC_DIFF_CIQ" hidden="1">"c4899"</definedName>
    <definedName name="IQ_EST_EPS_SBC_GW_DIFF" hidden="1">"c4378"</definedName>
    <definedName name="IQ_EST_EPS_SBC_GW_DIFF_CIQ" hidden="1">"c4903"</definedName>
    <definedName name="IQ_EST_EPS_SBC_GW_SURPRISE_PERCENT" hidden="1">"c4387"</definedName>
    <definedName name="IQ_EST_EPS_SBC_GW_SURPRISE_PERCENT_CIQ" hidden="1">"c4912"</definedName>
    <definedName name="IQ_EST_EPS_SBC_SURPRISE_PERCENT" hidden="1">"c4393"</definedName>
    <definedName name="IQ_EST_EPS_SBC_SURPRISE_PERCENT_CIQ" hidden="1">"c4918"</definedName>
    <definedName name="IQ_EST_EPS_SEQ_GROWTH_Q" hidden="1">"c1764"</definedName>
    <definedName name="IQ_EST_EPS_SEQ_GROWTH_Q_CIQ" hidden="1">"c3690"</definedName>
    <definedName name="IQ_EST_EPS_SEQ_GROWTH_Q_REUT" hidden="1">"c3859"</definedName>
    <definedName name="IQ_EST_EPS_SURPRISE">"c1635"</definedName>
    <definedName name="IQ_EST_EPS_SURPRISE_PERCENT" hidden="1">"c1635"</definedName>
    <definedName name="IQ_EST_EPS_SURPRISE_PERCENT_CIQ" hidden="1">"c5000"</definedName>
    <definedName name="IQ_EST_EPS_SURPRISE_PERCENT_REUT" hidden="1">"c5459"</definedName>
    <definedName name="IQ_EST_FAIR_VALUE_MORT_SERVICING_ASSETS_FFIEC" hidden="1">"c12956"</definedName>
    <definedName name="IQ_EST_FFO_ADJ_DIFF" hidden="1">"c4433"</definedName>
    <definedName name="IQ_EST_FFO_ADJ_DIFF_CIQ" hidden="1">"c4958"</definedName>
    <definedName name="IQ_EST_FFO_ADJ_GROWTH_1YR" hidden="1">"c4421"</definedName>
    <definedName name="IQ_EST_FFO_ADJ_GROWTH_1YR_CIQ" hidden="1">"c4946"</definedName>
    <definedName name="IQ_EST_FFO_ADJ_GROWTH_2YR" hidden="1">"c4422"</definedName>
    <definedName name="IQ_EST_FFO_ADJ_GROWTH_2YR_CIQ" hidden="1">"c4947"</definedName>
    <definedName name="IQ_EST_FFO_ADJ_GROWTH_Q_1YR" hidden="1">"c4423"</definedName>
    <definedName name="IQ_EST_FFO_ADJ_GROWTH_Q_1YR_CIQ" hidden="1">"c4948"</definedName>
    <definedName name="IQ_EST_FFO_ADJ_SEQ_GROWTH_Q" hidden="1">"c4424"</definedName>
    <definedName name="IQ_EST_FFO_ADJ_SEQ_GROWTH_Q_CIQ" hidden="1">"c4949"</definedName>
    <definedName name="IQ_EST_FFO_ADJ_SURPRISE_PERCENT" hidden="1">"c4442"</definedName>
    <definedName name="IQ_EST_FFO_ADJ_SURPRISE_PERCENT_CIQ" hidden="1">"c4967"</definedName>
    <definedName name="IQ_EST_FFO_DIFF" hidden="1">"c1869"</definedName>
    <definedName name="IQ_EST_FFO_DIFF_CIQ" hidden="1">"c3721"</definedName>
    <definedName name="IQ_EST_FFO_DIFF_REUT" hidden="1">"c3890"</definedName>
    <definedName name="IQ_EST_FFO_DIFF_THOM" hidden="1">"c5186"</definedName>
    <definedName name="IQ_EST_FFO_GROWTH_1YR" hidden="1">"c1770"</definedName>
    <definedName name="IQ_EST_FFO_GROWTH_1YR_CIQ" hidden="1">"c3705"</definedName>
    <definedName name="IQ_EST_FFO_GROWTH_1YR_REUT" hidden="1">"c3874"</definedName>
    <definedName name="IQ_EST_FFO_GROWTH_2YR" hidden="1">"c1771"</definedName>
    <definedName name="IQ_EST_FFO_GROWTH_2YR_CIQ" hidden="1">"c3706"</definedName>
    <definedName name="IQ_EST_FFO_GROWTH_2YR_REUT" hidden="1">"c3875"</definedName>
    <definedName name="IQ_EST_FFO_GROWTH_Q_1YR" hidden="1">"c1772"</definedName>
    <definedName name="IQ_EST_FFO_GROWTH_Q_1YR_CIQ" hidden="1">"c3707"</definedName>
    <definedName name="IQ_EST_FFO_GROWTH_Q_1YR_REUT" hidden="1">"c3876"</definedName>
    <definedName name="IQ_EST_FFO_SEQ_GROWTH_Q" hidden="1">"c1773"</definedName>
    <definedName name="IQ_EST_FFO_SEQ_GROWTH_Q_CIQ" hidden="1">"c3708"</definedName>
    <definedName name="IQ_EST_FFO_SEQ_GROWTH_Q_REUT" hidden="1">"c3877"</definedName>
    <definedName name="IQ_EST_FFO_SHARE_DIFF" hidden="1">"c4444"</definedName>
    <definedName name="IQ_EST_FFO_SHARE_DIFF_CIQ" hidden="1">"c4969"</definedName>
    <definedName name="IQ_EST_FFO_SHARE_GROWTH_1YR" hidden="1">"c4425"</definedName>
    <definedName name="IQ_EST_FFO_SHARE_GROWTH_1YR_CIQ" hidden="1">"c4950"</definedName>
    <definedName name="IQ_EST_FFO_SHARE_GROWTH_2YR" hidden="1">"c4426"</definedName>
    <definedName name="IQ_EST_FFO_SHARE_GROWTH_2YR_CIQ" hidden="1">"c4951"</definedName>
    <definedName name="IQ_EST_FFO_SHARE_GROWTH_Q_1YR" hidden="1">"c4427"</definedName>
    <definedName name="IQ_EST_FFO_SHARE_GROWTH_Q_1YR_CIQ" hidden="1">"c4952"</definedName>
    <definedName name="IQ_EST_FFO_SHARE_SEQ_GROWTH_Q" hidden="1">"c4428"</definedName>
    <definedName name="IQ_EST_FFO_SHARE_SEQ_GROWTH_Q_CIQ" hidden="1">"c4953"</definedName>
    <definedName name="IQ_EST_FFO_SHARE_SHARE_DIFF_REUT" hidden="1">"c3890"</definedName>
    <definedName name="IQ_EST_FFO_SHARE_SHARE_DIFF_THOM" hidden="1">"c5186"</definedName>
    <definedName name="IQ_EST_FFO_SHARE_SHARE_SURPRISE_PERCENT_REUT" hidden="1">"c3891"</definedName>
    <definedName name="IQ_EST_FFO_SHARE_SHARE_SURPRISE_PERCENT_THOM" hidden="1">"c5187"</definedName>
    <definedName name="IQ_EST_FFO_SHARE_SURPRISE_PERCENT" hidden="1">"c4453"</definedName>
    <definedName name="IQ_EST_FFO_SHARE_SURPRISE_PERCENT_CIQ" hidden="1">"c4982"</definedName>
    <definedName name="IQ_EST_FFO_SURPRISE_PERCENT" hidden="1">"c1870"</definedName>
    <definedName name="IQ_EST_FFO_SURPRISE_PERCENT_CIQ" hidden="1">"c3722"</definedName>
    <definedName name="IQ_EST_FFO_SURPRISE_PERCENT_REUT" hidden="1">"c3891"</definedName>
    <definedName name="IQ_EST_FFO_SURPRISE_PERCENT_THOM" hidden="1">"c5187"</definedName>
    <definedName name="IQ_EST_FOOTNOTE" hidden="1">"c4540"</definedName>
    <definedName name="IQ_EST_FOOTNOTE_CIQ" hidden="1">"c12022"</definedName>
    <definedName name="IQ_EST_FOOTNOTE_REUT" hidden="1">"c5478"</definedName>
    <definedName name="IQ_EST_MAINT_CAPEX_DIFF" hidden="1">"c4456"</definedName>
    <definedName name="IQ_EST_MAINT_CAPEX_DIFF_CIQ" hidden="1">"c4985"</definedName>
    <definedName name="IQ_EST_MAINT_CAPEX_GROWTH_1YR" hidden="1">"c4429"</definedName>
    <definedName name="IQ_EST_MAINT_CAPEX_GROWTH_1YR_CIQ" hidden="1">"c4954"</definedName>
    <definedName name="IQ_EST_MAINT_CAPEX_GROWTH_2YR" hidden="1">"c4430"</definedName>
    <definedName name="IQ_EST_MAINT_CAPEX_GROWTH_2YR_CIQ" hidden="1">"c4955"</definedName>
    <definedName name="IQ_EST_MAINT_CAPEX_GROWTH_Q_1YR" hidden="1">"c4431"</definedName>
    <definedName name="IQ_EST_MAINT_CAPEX_GROWTH_Q_1YR_CIQ" hidden="1">"c4956"</definedName>
    <definedName name="IQ_EST_MAINT_CAPEX_SEQ_GROWTH_Q" hidden="1">"c4432"</definedName>
    <definedName name="IQ_EST_MAINT_CAPEX_SEQ_GROWTH_Q_CIQ" hidden="1">"c4957"</definedName>
    <definedName name="IQ_EST_MAINT_CAPEX_SURPRISE_PERCENT" hidden="1">"c4465"</definedName>
    <definedName name="IQ_EST_MAINT_CAPEX_SURPRISE_PERCENT_CIQ" hidden="1">"c5003"</definedName>
    <definedName name="IQ_EST_NAV_DIFF" hidden="1">"c1895"</definedName>
    <definedName name="IQ_EST_NAV_SHARE_SURPRISE_PERCENT" hidden="1">"c1896"</definedName>
    <definedName name="IQ_EST_NAV_SURPRISE_PERCENT" hidden="1">"c1896"</definedName>
    <definedName name="IQ_EST_NET_DEBT_DIFF" hidden="1">"c4466"</definedName>
    <definedName name="IQ_EST_NET_DEBT_DIFF_CIQ" hidden="1">"c5004"</definedName>
    <definedName name="IQ_EST_NET_DEBT_SURPRISE_PERCENT" hidden="1">"c4468"</definedName>
    <definedName name="IQ_EST_NET_DEBT_SURPRISE_PERCENT_CIQ" hidden="1">"c5006"</definedName>
    <definedName name="IQ_EST_NEXT_EARNINGS_DATE" hidden="1">"c13591"</definedName>
    <definedName name="IQ_EST_NI_DIFF" hidden="1">"c1885"</definedName>
    <definedName name="IQ_EST_NI_DIFF_CIQ" hidden="1">"c4755"</definedName>
    <definedName name="IQ_EST_NI_DIFF_REUT" hidden="1">"c5423"</definedName>
    <definedName name="IQ_EST_NI_GW_DIFF" hidden="1">"c1887"</definedName>
    <definedName name="IQ_EST_NI_GW_DIFF_CIQ" hidden="1">"c4757"</definedName>
    <definedName name="IQ_EST_NI_GW_DIFF_REUT" hidden="1">"c5425"</definedName>
    <definedName name="IQ_EST_NI_GW_SURPRISE_PERCENT" hidden="1">"c1888"</definedName>
    <definedName name="IQ_EST_NI_GW_SURPRISE_PERCENT_CIQ" hidden="1">"c4758"</definedName>
    <definedName name="IQ_EST_NI_GW_SURPRISE_PERCENT_REUT" hidden="1">"c5426"</definedName>
    <definedName name="IQ_EST_NI_REPORT_DIFF" hidden="1">"c1889"</definedName>
    <definedName name="IQ_EST_NI_REPORT_DIFF_CIQ" hidden="1">"c4759"</definedName>
    <definedName name="IQ_EST_NI_REPORT_DIFF_REUT" hidden="1">"c5427"</definedName>
    <definedName name="IQ_EST_NI_REPORT_SURPRISE_PERCENT" hidden="1">"c1890"</definedName>
    <definedName name="IQ_EST_NI_REPORT_SURPRISE_PERCENT_CIQ" hidden="1">"c4760"</definedName>
    <definedName name="IQ_EST_NI_REPORT_SURPRISE_PERCENT_REUT" hidden="1">"c5428"</definedName>
    <definedName name="IQ_EST_NI_SBC_DIFF" hidden="1">"c4472"</definedName>
    <definedName name="IQ_EST_NI_SBC_DIFF_CIQ" hidden="1">"c5010"</definedName>
    <definedName name="IQ_EST_NI_SBC_GW_DIFF" hidden="1">"c4476"</definedName>
    <definedName name="IQ_EST_NI_SBC_GW_DIFF_CIQ" hidden="1">"c5014"</definedName>
    <definedName name="IQ_EST_NI_SBC_GW_SURPRISE_PERCENT" hidden="1">"c4485"</definedName>
    <definedName name="IQ_EST_NI_SBC_GW_SURPRISE_PERCENT_CIQ" hidden="1">"c5023"</definedName>
    <definedName name="IQ_EST_NI_SBC_SURPRISE_PERCENT" hidden="1">"c4491"</definedName>
    <definedName name="IQ_EST_NI_SBC_SURPRISE_PERCENT_CIQ" hidden="1">"c5029"</definedName>
    <definedName name="IQ_EST_NI_SURPRISE_PERCENT" hidden="1">"c1886"</definedName>
    <definedName name="IQ_EST_NI_SURPRISE_PERCENT_CIQ" hidden="1">"c4756"</definedName>
    <definedName name="IQ_EST_NI_SURPRISE_PERCENT_REUT" hidden="1">"c5424"</definedName>
    <definedName name="IQ_EST_NUM_BUY" hidden="1">"c1759"</definedName>
    <definedName name="IQ_EST_NUM_BUY_CIQ">"c3700"</definedName>
    <definedName name="IQ_EST_NUM_BUY_REUT">"c3869"</definedName>
    <definedName name="IQ_EST_NUM_BUY_THOM">"c5165"</definedName>
    <definedName name="IQ_EST_NUM_HIGH_REC" hidden="1">"c5649"</definedName>
    <definedName name="IQ_EST_NUM_HIGH_REC_CIQ" hidden="1">"c3701"</definedName>
    <definedName name="IQ_EST_NUM_HIGH_REC_REUT" hidden="1">"c3870"</definedName>
    <definedName name="IQ_EST_NUM_HIGHEST_REC" hidden="1">"c5648"</definedName>
    <definedName name="IQ_EST_NUM_HIGHEST_REC_CIQ" hidden="1">"c3700"</definedName>
    <definedName name="IQ_EST_NUM_HIGHEST_REC_REUT" hidden="1">"c3869"</definedName>
    <definedName name="IQ_EST_NUM_HOLD" hidden="1">"c1761"</definedName>
    <definedName name="IQ_EST_NUM_HOLD_CIQ">"c3702"</definedName>
    <definedName name="IQ_EST_NUM_HOLD_REUT">"c3871"</definedName>
    <definedName name="IQ_EST_NUM_HOLD_THOM">"c5167"</definedName>
    <definedName name="IQ_EST_NUM_LOW_REC" hidden="1">"c5651"</definedName>
    <definedName name="IQ_EST_NUM_LOW_REC_CIQ" hidden="1">"c3703"</definedName>
    <definedName name="IQ_EST_NUM_LOW_REC_REUT" hidden="1">"c3872"</definedName>
    <definedName name="IQ_EST_NUM_LOWEST_REC" hidden="1">"c5652"</definedName>
    <definedName name="IQ_EST_NUM_LOWEST_REC_CIQ" hidden="1">"c3704"</definedName>
    <definedName name="IQ_EST_NUM_LOWEST_REC_REUT" hidden="1">"c3873"</definedName>
    <definedName name="IQ_EST_NUM_NEUTRAL_REC" hidden="1">"c5650"</definedName>
    <definedName name="IQ_EST_NUM_NEUTRAL_REC_CIQ" hidden="1">"c3702"</definedName>
    <definedName name="IQ_EST_NUM_NEUTRAL_REC_REUT" hidden="1">"c3871"</definedName>
    <definedName name="IQ_EST_NUM_NO_OPINION" hidden="1">"c1758"</definedName>
    <definedName name="IQ_EST_NUM_NO_OPINION_CIQ" hidden="1">"c3699"</definedName>
    <definedName name="IQ_EST_NUM_NO_OPINION_REUT" hidden="1">"c3868"</definedName>
    <definedName name="IQ_EST_NUM_OUTPERFORM" hidden="1">"c1760"</definedName>
    <definedName name="IQ_EST_NUM_OUTPERFORM_CIQ">"c3701"</definedName>
    <definedName name="IQ_EST_NUM_OUTPERFORM_REUT">"c3870"</definedName>
    <definedName name="IQ_EST_NUM_OUTPERFORM_THOM">"c5166"</definedName>
    <definedName name="IQ_EST_NUM_SELL" hidden="1">"c1763"</definedName>
    <definedName name="IQ_EST_NUM_SELL_CIQ">"c3704"</definedName>
    <definedName name="IQ_EST_NUM_SELL_REUT">"c3873"</definedName>
    <definedName name="IQ_EST_NUM_SELL_THOM">"c5169"</definedName>
    <definedName name="IQ_EST_NUM_UNDERPERFORM" hidden="1">"c1762"</definedName>
    <definedName name="IQ_EST_NUM_UNDERPERFORM_CIQ">"c3703"</definedName>
    <definedName name="IQ_EST_NUM_UNDERPERFORM_REUT">"c3872"</definedName>
    <definedName name="IQ_EST_NUM_UNDERPERFORM_THOM">"c5168"</definedName>
    <definedName name="IQ_EST_OPER_INC_DIFF" hidden="1">"c1877"</definedName>
    <definedName name="IQ_EST_OPER_INC_DIFF_CIQ" hidden="1">"c12017"</definedName>
    <definedName name="IQ_EST_OPER_INC_DIFF_REUT" hidden="1">"c5415"</definedName>
    <definedName name="IQ_EST_OPER_INC_SURPRISE_PERCENT" hidden="1">"c1878"</definedName>
    <definedName name="IQ_EST_OPER_INC_SURPRISE_PERCENT_CIQ" hidden="1">"c12018"</definedName>
    <definedName name="IQ_EST_OPER_INC_SURPRISE_PERCENT_REUT" hidden="1">"c5416"</definedName>
    <definedName name="IQ_EST_PRE_TAX_DIFF" hidden="1">"c1879"</definedName>
    <definedName name="IQ_EST_PRE_TAX_DIFF_CIQ" hidden="1">"c4749"</definedName>
    <definedName name="IQ_EST_PRE_TAX_DIFF_REUT" hidden="1">"c5417"</definedName>
    <definedName name="IQ_EST_PRE_TAX_GW_DIFF" hidden="1">"c1881"</definedName>
    <definedName name="IQ_EST_PRE_TAX_GW_DIFF_CIQ" hidden="1">"c4751"</definedName>
    <definedName name="IQ_EST_PRE_TAX_GW_DIFF_REUT" hidden="1">"c5419"</definedName>
    <definedName name="IQ_EST_PRE_TAX_GW_SURPRISE_PERCENT" hidden="1">"c1882"</definedName>
    <definedName name="IQ_EST_PRE_TAX_GW_SURPRISE_PERCENT_CIQ" hidden="1">"c4752"</definedName>
    <definedName name="IQ_EST_PRE_TAX_GW_SURPRISE_PERCENT_REUT" hidden="1">"c5420"</definedName>
    <definedName name="IQ_EST_PRE_TAX_REPORT_DIFF" hidden="1">"c1883"</definedName>
    <definedName name="IQ_EST_PRE_TAX_REPORT_DIFF_CIQ" hidden="1">"c4753"</definedName>
    <definedName name="IQ_EST_PRE_TAX_REPORT_DIFF_REUT" hidden="1">"c5421"</definedName>
    <definedName name="IQ_EST_PRE_TAX_REPORT_SURPRISE_PERCENT" hidden="1">"c1884"</definedName>
    <definedName name="IQ_EST_PRE_TAX_REPORT_SURPRISE_PERCENT_CIQ" hidden="1">"c4754"</definedName>
    <definedName name="IQ_EST_PRE_TAX_REPORT_SURPRISE_PERCENT_REUT" hidden="1">"c5422"</definedName>
    <definedName name="IQ_EST_PRE_TAX_SURPRISE_PERCENT" hidden="1">"c1880"</definedName>
    <definedName name="IQ_EST_PRE_TAX_SURPRISE_PERCENT_CIQ" hidden="1">"c4750"</definedName>
    <definedName name="IQ_EST_PRE_TAX_SURPRISE_PERCENT_REUT" hidden="1">"c5418"</definedName>
    <definedName name="IQ_EST_RECURRING_PROFIT_SHARE_DIFF" hidden="1">"c4505"</definedName>
    <definedName name="IQ_EST_RECURRING_PROFIT_SHARE_DIFF_CIQ" hidden="1">"c5043"</definedName>
    <definedName name="IQ_EST_RECURRING_PROFIT_SHARE_SURPRISE_PERCENT" hidden="1">"c4515"</definedName>
    <definedName name="IQ_EST_RECURRING_PROFIT_SHARE_SURPRISE_PERCENT_CIQ" hidden="1">"c5053"</definedName>
    <definedName name="IQ_EST_REV_DIFF" hidden="1">"c1865"</definedName>
    <definedName name="IQ_EST_REV_DIFF_CIQ" hidden="1">"c3717"</definedName>
    <definedName name="IQ_EST_REV_DIFF_REUT" hidden="1">"c3886"</definedName>
    <definedName name="IQ_EST_REV_GROWTH_1YR" hidden="1">"c1638"</definedName>
    <definedName name="IQ_EST_REV_GROWTH_1YR_CIQ" hidden="1">"c3691"</definedName>
    <definedName name="IQ_EST_REV_GROWTH_1YR_REUT" hidden="1">"c3860"</definedName>
    <definedName name="IQ_EST_REV_GROWTH_2YR" hidden="1">"c1639"</definedName>
    <definedName name="IQ_EST_REV_GROWTH_2YR_CIQ" hidden="1">"c3692"</definedName>
    <definedName name="IQ_EST_REV_GROWTH_2YR_REUT" hidden="1">"c3861"</definedName>
    <definedName name="IQ_EST_REV_GROWTH_Q_1YR" hidden="1">"c1640"</definedName>
    <definedName name="IQ_EST_REV_GROWTH_Q_1YR_CIQ" hidden="1">"c3693"</definedName>
    <definedName name="IQ_EST_REV_GROWTH_Q_1YR_REUT" hidden="1">"c3862"</definedName>
    <definedName name="IQ_EST_REV_SEQ_GROWTH_Q" hidden="1">"c1765"</definedName>
    <definedName name="IQ_EST_REV_SEQ_GROWTH_Q_CIQ" hidden="1">"c3694"</definedName>
    <definedName name="IQ_EST_REV_SEQ_GROWTH_Q_REUT" hidden="1">"c3863"</definedName>
    <definedName name="IQ_EST_REV_SURPRISE_PERCENT" hidden="1">"c1866"</definedName>
    <definedName name="IQ_EST_REV_SURPRISE_PERCENT_CIQ" hidden="1">"c3718"</definedName>
    <definedName name="IQ_EST_REV_SURPRISE_PERCENT_REUT" hidden="1">"c3887"</definedName>
    <definedName name="IQ_EST_VENDOR" hidden="1">"c5564"</definedName>
    <definedName name="IQ_ESTIMATED_ASSESSABLE_DEPOSITS_FDIC">"c6490"</definedName>
    <definedName name="IQ_ESTIMATED_INSURED_DEPOSITS_FDIC">"c6491"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"c165"</definedName>
    <definedName name="IQ_EV_OVER_REVENUE_EST_1">"c166"</definedName>
    <definedName name="IQ_EVAL_DATE" hidden="1">"c2180"</definedName>
    <definedName name="IQ_EVENT_DATE" hidden="1">"c13819"</definedName>
    <definedName name="IQ_EVENT_ID" hidden="1">"c13818"</definedName>
    <definedName name="IQ_EVENT_TIME" hidden="1">"c13820"</definedName>
    <definedName name="IQ_EVENT_TYPE" hidden="1">"c13821"</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1</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"c8401"</definedName>
    <definedName name="IQ_EXPORTS_APR_UNUSED" hidden="1">"c7521"</definedName>
    <definedName name="IQ_EXPORTS_APR_UNUSED_UNUSED_UNUSED">"c7521"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"c8512"</definedName>
    <definedName name="IQ_EXPORTS_GOODS_REAL_SAAR_APR_UNUSED" hidden="1">"c7632"</definedName>
    <definedName name="IQ_EXPORTS_GOODS_REAL_SAAR_APR_UNUSED_UNUSED_UNUSED">"c7632"</definedName>
    <definedName name="IQ_EXPORTS_GOODS_REAL_SAAR_FC_UNUSED" hidden="1">"c7852"</definedName>
    <definedName name="IQ_EXPORTS_GOODS_REAL_SAAR_FC_UNUSED_UNUSED_UNUSED">"c7852"</definedName>
    <definedName name="IQ_EXPORTS_GOODS_REAL_SAAR_POP" hidden="1">"c11931"</definedName>
    <definedName name="IQ_EXPORTS_GOODS_REAL_SAAR_POP_FC_UNUSED" hidden="1">"c8072"</definedName>
    <definedName name="IQ_EXPORTS_GOODS_REAL_SAAR_POP_FC_UNUSED_UNUSED_UNUSED">"c8072"</definedName>
    <definedName name="IQ_EXPORTS_GOODS_REAL_SAAR_POP_UNUSED" hidden="1">"c7192"</definedName>
    <definedName name="IQ_EXPORTS_GOODS_REAL_SAAR_POP_UNUSED_UNUSED_UNUSED">"c7192"</definedName>
    <definedName name="IQ_EXPORTS_GOODS_REAL_SAAR_UNUSED" hidden="1">"c6972"</definedName>
    <definedName name="IQ_EXPORTS_GOODS_REAL_SAAR_UNUSED_UNUSED_UNUSED">"c6972"</definedName>
    <definedName name="IQ_EXPORTS_GOODS_REAL_SAAR_YOY" hidden="1">"c11932"</definedName>
    <definedName name="IQ_EXPORTS_GOODS_REAL_SAAR_YOY_FC_UNUSED" hidden="1">"c8292"</definedName>
    <definedName name="IQ_EXPORTS_GOODS_REAL_SAAR_YOY_FC_UNUSED_UNUSED_UNUSED">"c8292"</definedName>
    <definedName name="IQ_EXPORTS_GOODS_REAL_SAAR_YOY_UNUSED" hidden="1">"c7412"</definedName>
    <definedName name="IQ_EXPORTS_GOODS_REAL_SAAR_YOY_UNUSED_UNUSED_UNUSED">"c7412"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"c7961"</definedName>
    <definedName name="IQ_EXPORTS_POP_UNUSED" hidden="1">"c7081"</definedName>
    <definedName name="IQ_EXPORTS_POP_UNUSED_UNUSED_UNUSED">"c7081"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"c8516"</definedName>
    <definedName name="IQ_EXPORTS_SERVICES_REAL_SAAR_APR_UNUSED" hidden="1">"c7636"</definedName>
    <definedName name="IQ_EXPORTS_SERVICES_REAL_SAAR_APR_UNUSED_UNUSED_UNUSED">"c7636"</definedName>
    <definedName name="IQ_EXPORTS_SERVICES_REAL_SAAR_FC_UNUSED" hidden="1">"c7856"</definedName>
    <definedName name="IQ_EXPORTS_SERVICES_REAL_SAAR_FC_UNUSED_UNUSED_UNUSED">"c7856"</definedName>
    <definedName name="IQ_EXPORTS_SERVICES_REAL_SAAR_POP" hidden="1">"c11935"</definedName>
    <definedName name="IQ_EXPORTS_SERVICES_REAL_SAAR_POP_FC_UNUSED" hidden="1">"c8076"</definedName>
    <definedName name="IQ_EXPORTS_SERVICES_REAL_SAAR_POP_FC_UNUSED_UNUSED_UNUSED">"c8076"</definedName>
    <definedName name="IQ_EXPORTS_SERVICES_REAL_SAAR_POP_UNUSED" hidden="1">"c7196"</definedName>
    <definedName name="IQ_EXPORTS_SERVICES_REAL_SAAR_POP_UNUSED_UNUSED_UNUSED">"c7196"</definedName>
    <definedName name="IQ_EXPORTS_SERVICES_REAL_SAAR_UNUSED" hidden="1">"c6976"</definedName>
    <definedName name="IQ_EXPORTS_SERVICES_REAL_SAAR_UNUSED_UNUSED_UNUSED">"c6976"</definedName>
    <definedName name="IQ_EXPORTS_SERVICES_REAL_SAAR_YOY" hidden="1">"c11936"</definedName>
    <definedName name="IQ_EXPORTS_SERVICES_REAL_SAAR_YOY_FC_UNUSED" hidden="1">"c8296"</definedName>
    <definedName name="IQ_EXPORTS_SERVICES_REAL_SAAR_YOY_FC_UNUSED_UNUSED_UNUSED">"c8296"</definedName>
    <definedName name="IQ_EXPORTS_SERVICES_REAL_SAAR_YOY_UNUSED" hidden="1">"c7416"</definedName>
    <definedName name="IQ_EXPORTS_SERVICES_REAL_SAAR_YOY_UNUSED_UNUSED_UNUSED">"c7416"</definedName>
    <definedName name="IQ_EXPORTS_SERVICES_REAL_YOY" hidden="1">"c7417"</definedName>
    <definedName name="IQ_EXPORTS_SERVICES_REAL_YOY_FC" hidden="1">"c8297"</definedName>
    <definedName name="IQ_EXPORTS_UNUSED" hidden="1">"c6861"</definedName>
    <definedName name="IQ_EXPORTS_UNUSED_UNUSED_UNUSED">"c6861"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"c8181"</definedName>
    <definedName name="IQ_EXPORTS_YOY_UNUSED" hidden="1">"c7301"</definedName>
    <definedName name="IQ_EXPORTS_YOY_UNUSED_UNUSED_UNUSED">"c7301"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OTHER_ADJUSTMENTS_FOREIGN_FFIEC" hidden="1">"c15392"</definedName>
    <definedName name="IQ_EXTRAORDINARY_GAINS_FDIC">"c6586"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FDIC">"c6427"</definedName>
    <definedName name="IQ_FARM_LOANS_NET_FDIC">"c6316"</definedName>
    <definedName name="IQ_FARM_LOANS_TOT_LOANS_FFIEC" hidden="1">"c13870"</definedName>
    <definedName name="IQ_FARM_LOANS_TOTAL_LOANS_FOREIGN_FDIC">"c6450"</definedName>
    <definedName name="IQ_FARMLAND_DOM_FFIEC" hidden="1">"c15268"</definedName>
    <definedName name="IQ_FARMLAND_LOANS_FDIC">"c6314"</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"c6343"</definedName>
    <definedName name="IQ_FED_FUNDS_PURCHASED_QUARTERLY_AVG_FFIEC" hidden="1">"c13090"</definedName>
    <definedName name="IQ_FED_FUNDS_SOLD_DOM_FFIEC" hidden="1">"c12806"</definedName>
    <definedName name="IQ_FED_FUNDS_SOLD_FDIC">"c6307"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SOLD" hidden="1">"c2256"</definedName>
    <definedName name="IQ_FEES_COMMISSIONS_BROKERAGE_FFIEC" hidden="1">"c13005"</definedName>
    <definedName name="IQ_FEES_OTHER_INCOME" hidden="1">"c15257"</definedName>
    <definedName name="IQ_FFO" hidden="1">"c1574"</definedName>
    <definedName name="IQ_FFO_ACT_OR_EST" hidden="1">"c2216"</definedName>
    <definedName name="IQ_FFO_ADJ_ACT_OR_EST" hidden="1">"c4435"</definedName>
    <definedName name="IQ_FFO_ADJ_ACT_OR_EST_CIQ" hidden="1">"c4960"</definedName>
    <definedName name="IQ_FFO_ADJ_EST" hidden="1">"c4434"</definedName>
    <definedName name="IQ_FFO_ADJ_EST_CIQ" hidden="1">"c4959"</definedName>
    <definedName name="IQ_FFO_ADJ_GUIDANCE" hidden="1">"c4436"</definedName>
    <definedName name="IQ_FFO_ADJ_GUIDANCE_CIQ" hidden="1">"c4961"</definedName>
    <definedName name="IQ_FFO_ADJ_HIGH_EST" hidden="1">"c4437"</definedName>
    <definedName name="IQ_FFO_ADJ_HIGH_EST_CIQ" hidden="1">"c4962"</definedName>
    <definedName name="IQ_FFO_ADJ_HIGH_GUIDANCE" hidden="1">"c4202"</definedName>
    <definedName name="IQ_FFO_ADJ_HIGH_GUIDANCE_CIQ" hidden="1">"c4614"</definedName>
    <definedName name="IQ_FFO_ADJ_LOW_EST" hidden="1">"c4438"</definedName>
    <definedName name="IQ_FFO_ADJ_LOW_EST_CIQ" hidden="1">"c4963"</definedName>
    <definedName name="IQ_FFO_ADJ_LOW_GUIDANCE" hidden="1">"c4242"</definedName>
    <definedName name="IQ_FFO_ADJ_LOW_GUIDANCE_CIQ" hidden="1">"c4654"</definedName>
    <definedName name="IQ_FFO_ADJ_MEDIAN_EST" hidden="1">"c4439"</definedName>
    <definedName name="IQ_FFO_ADJ_MEDIAN_EST_CIQ" hidden="1">"c4964"</definedName>
    <definedName name="IQ_FFO_ADJ_NUM_EST" hidden="1">"c4440"</definedName>
    <definedName name="IQ_FFO_ADJ_NUM_EST_CIQ" hidden="1">"c4965"</definedName>
    <definedName name="IQ_FFO_ADJ_STDDEV_EST" hidden="1">"c4441"</definedName>
    <definedName name="IQ_FFO_ADJ_STDDEV_EST_CIQ" hidden="1">"c4966"</definedName>
    <definedName name="IQ_FFO_EST" hidden="1">"c418"</definedName>
    <definedName name="IQ_FFO_EST_CIQ" hidden="1">"c3668"</definedName>
    <definedName name="IQ_FFO_EST_REUT" hidden="1">"c3837"</definedName>
    <definedName name="IQ_FFO_EST_THOM" hidden="1">"c3999"</definedName>
    <definedName name="IQ_FFO_GUIDANCE" hidden="1">"c4443"</definedName>
    <definedName name="IQ_FFO_GUIDANCE_CIQ" hidden="1">"c4968"</definedName>
    <definedName name="IQ_FFO_HIGH_EST" hidden="1">"c419"</definedName>
    <definedName name="IQ_FFO_HIGH_EST_CIQ" hidden="1">"c3670"</definedName>
    <definedName name="IQ_FFO_HIGH_EST_REUT" hidden="1">"c3839"</definedName>
    <definedName name="IQ_FFO_HIGH_EST_THOM" hidden="1">"c4001"</definedName>
    <definedName name="IQ_FFO_HIGH_GUIDANCE" hidden="1">"c4184"</definedName>
    <definedName name="IQ_FFO_HIGH_GUIDANCE_CIQ" hidden="1">"c4596"</definedName>
    <definedName name="IQ_FFO_LOW_EST" hidden="1">"c420"</definedName>
    <definedName name="IQ_FFO_LOW_EST_CIQ" hidden="1">"c3671"</definedName>
    <definedName name="IQ_FFO_LOW_EST_REUT" hidden="1">"c3840"</definedName>
    <definedName name="IQ_FFO_LOW_EST_THOM" hidden="1">"c4002"</definedName>
    <definedName name="IQ_FFO_LOW_GUIDANCE" hidden="1">"c4224"</definedName>
    <definedName name="IQ_FFO_LOW_GUIDANCE_CIQ" hidden="1">"c4636"</definedName>
    <definedName name="IQ_FFO_MEDIAN_EST" hidden="1">"c1665"</definedName>
    <definedName name="IQ_FFO_MEDIAN_EST_CIQ" hidden="1">"c3669"</definedName>
    <definedName name="IQ_FFO_MEDIAN_EST_REUT" hidden="1">"c3838"</definedName>
    <definedName name="IQ_FFO_MEDIAN_EST_THOM" hidden="1">"c4000"</definedName>
    <definedName name="IQ_FFO_NUM_EST" hidden="1">"c421"</definedName>
    <definedName name="IQ_FFO_NUM_EST_CIQ" hidden="1">"c3672"</definedName>
    <definedName name="IQ_FFO_NUM_EST_REUT" hidden="1">"c3841"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HARE_EST" hidden="1">"c4445"</definedName>
    <definedName name="IQ_FFO_SHARE_EST_CIQ" hidden="1">"c4970"</definedName>
    <definedName name="IQ_FFO_SHARE_GUIDANCE" hidden="1">"c4447"</definedName>
    <definedName name="IQ_FFO_SHARE_GUIDANCE_CIQ" hidden="1">"c4976"</definedName>
    <definedName name="IQ_FFO_SHARE_HIGH_EST" hidden="1">"c4448"</definedName>
    <definedName name="IQ_FFO_SHARE_HIGH_EST_CIQ" hidden="1">"c4977"</definedName>
    <definedName name="IQ_FFO_SHARE_HIGH_GUIDANCE" hidden="1">"c4203"</definedName>
    <definedName name="IQ_FFO_SHARE_HIGH_GUIDANCE_CIQ" hidden="1">"c4615"</definedName>
    <definedName name="IQ_FFO_SHARE_LOW_EST" hidden="1">"c4449"</definedName>
    <definedName name="IQ_FFO_SHARE_LOW_EST_CIQ" hidden="1">"c4978"</definedName>
    <definedName name="IQ_FFO_SHARE_LOW_GUIDANCE" hidden="1">"c4243"</definedName>
    <definedName name="IQ_FFO_SHARE_LOW_GUIDANCE_CIQ" hidden="1">"c4655"</definedName>
    <definedName name="IQ_FFO_SHARE_MEDIAN_EST" hidden="1">"c4450"</definedName>
    <definedName name="IQ_FFO_SHARE_MEDIAN_EST_CIQ" hidden="1">"c4979"</definedName>
    <definedName name="IQ_FFO_SHARE_NUM_EST" hidden="1">"c4451"</definedName>
    <definedName name="IQ_FFO_SHARE_NUM_EST_CIQ" hidden="1">"c4980"</definedName>
    <definedName name="IQ_FFO_SHARE_SHARE_EST_DET_EST" hidden="1">"c12059"</definedName>
    <definedName name="IQ_FFO_SHARE_SHARE_EST_DET_EST_CIQ" hidden="1">"c12121"</definedName>
    <definedName name="IQ_FFO_SHARE_SHARE_EST_DET_EST_CURRENCY" hidden="1">"c12466"</definedName>
    <definedName name="IQ_FFO_SHARE_SHARE_EST_DET_EST_CURRENCY_CIQ" hidden="1">"c12512"</definedName>
    <definedName name="IQ_FFO_SHARE_SHARE_EST_DET_EST_DATE" hidden="1">"c12212"</definedName>
    <definedName name="IQ_FFO_SHARE_SHARE_EST_DET_EST_DATE_CIQ" hidden="1">"c12267"</definedName>
    <definedName name="IQ_FFO_SHARE_SHARE_EST_DET_EST_INCL" hidden="1">"c12349"</definedName>
    <definedName name="IQ_FFO_SHARE_SHARE_EST_DET_EST_INCL_CIQ" hidden="1">"c12395"</definedName>
    <definedName name="IQ_FFO_SHARE_SHARE_EST_DET_EST_ORIGIN" hidden="1">"c12722"</definedName>
    <definedName name="IQ_FFO_SHARE_SHARE_EST_DET_EST_ORIGIN_CIQ" hidden="1">"c12720"</definedName>
    <definedName name="IQ_FFO_SHARE_SHARE_EST_REUT" hidden="1">"c3837"</definedName>
    <definedName name="IQ_FFO_SHARE_SHARE_EST_THOM" hidden="1">"c3999"</definedName>
    <definedName name="IQ_FFO_SHARE_SHARE_HIGH_EST_REUT" hidden="1">"c3839"</definedName>
    <definedName name="IQ_FFO_SHARE_SHARE_HIGH_EST_THOM" hidden="1">"c4001"</definedName>
    <definedName name="IQ_FFO_SHARE_SHARE_LOW_EST_REUT" hidden="1">"c3840"</definedName>
    <definedName name="IQ_FFO_SHARE_SHARE_LOW_EST_THOM" hidden="1">"c4002"</definedName>
    <definedName name="IQ_FFO_SHARE_SHARE_MEDIAN_EST_REUT" hidden="1">"c3838"</definedName>
    <definedName name="IQ_FFO_SHARE_SHARE_MEDIAN_EST_THOM" hidden="1">"c4000"</definedName>
    <definedName name="IQ_FFO_SHARE_SHARE_NUM_EST_REUT" hidden="1">"c3841"</definedName>
    <definedName name="IQ_FFO_SHARE_SHARE_NUM_EST_THOM" hidden="1">"c4003"</definedName>
    <definedName name="IQ_FFO_SHARE_SHARE_STDDEV_EST_REUT" hidden="1">"c3842"</definedName>
    <definedName name="IQ_FFO_SHARE_SHARE_STDDEV_EST_THOM" hidden="1">"c4004"</definedName>
    <definedName name="IQ_FFO_SHARE_STDDEV_EST" hidden="1">"c4452"</definedName>
    <definedName name="IQ_FFO_SHARE_STDDEV_EST_CIQ" hidden="1">"c4981"</definedName>
    <definedName name="IQ_FFO_STDDEV_EST" hidden="1">"c422"</definedName>
    <definedName name="IQ_FFO_STDDEV_EST_CIQ" hidden="1">"c3673"</definedName>
    <definedName name="IQ_FFO_STDDEV_EST_REUT" hidden="1">"c3842"</definedName>
    <definedName name="IQ_FFO_STDDEV_EST_THOM" hidden="1">"c4004"</definedName>
    <definedName name="IQ_FH" hidden="1">100000</definedName>
    <definedName name="IQ_FHLB_ADVANCES_FDIC">"c6366"</definedName>
    <definedName name="IQ_FHLB_DEBT" hidden="1">"c423"</definedName>
    <definedName name="IQ_FHLB_DUE_AFTER_FIVE">"c2086"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"c6571"</definedName>
    <definedName name="IQ_FIDUCIARY_INCOME_OPERATING_INC_FFIEC" hidden="1">"c13383"</definedName>
    <definedName name="IQ_FIFETEEN_YEAR_FIXED_AND_FLOATING_RATE_FDIC">"c6423"</definedName>
    <definedName name="IQ_FIFETEEN_YEAR_MORTGAGE_PASS_THROUGHS_FDIC">"c6415"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"c5524"</definedName>
    <definedName name="IQ_FIN_DIV_CURRENT_PORT_LEASES_TOTAL">"c5523"</definedName>
    <definedName name="IQ_FIN_DIV_DEBT_CURRENT" hidden="1">"c429"</definedName>
    <definedName name="IQ_FIN_DIV_DEBT_LT" hidden="1">"c430"</definedName>
    <definedName name="IQ_FIN_DIV_DEBT_LT_TOTAL">"c5526"</definedName>
    <definedName name="IQ_FIN_DIV_DEBT_TOTAL" hidden="1">"c5656"</definedName>
    <definedName name="IQ_FIN_DIV_EXP" hidden="1">"c431"</definedName>
    <definedName name="IQ_FIN_DIV_INT_EXP" hidden="1">"c432"</definedName>
    <definedName name="IQ_FIN_DIV_LEASES_LT_TOTAL">"c5525"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"c5522"</definedName>
    <definedName name="IQ_FIN_DIV_REV" hidden="1">"c437"</definedName>
    <definedName name="IQ_FIN_DIV_ST_DEBT_TOTAL" hidden="1">"c5527"</definedName>
    <definedName name="IQ_FIN_DIV_ST_INVEST" hidden="1">"c6288"</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Y" hidden="1">"c441"</definedName>
    <definedName name="IQ_FISCAL_Y_EST" hidden="1">"c6795"</definedName>
    <definedName name="IQ_FISCAL_Y_EST_CIQ" hidden="1">"c6807"</definedName>
    <definedName name="IQ_FISCAL_Y_EST_REUT" hidden="1">"c6799"</definedName>
    <definedName name="IQ_FIVE_PERCENT_AMOUNT">"c240"</definedName>
    <definedName name="IQ_FIVE_PERCENT_OWNER" hidden="1">"c442"</definedName>
    <definedName name="IQ_FIVE_YEAR_FIXED_AND_FLOATING_RATE_FDIC">"c6422"</definedName>
    <definedName name="IQ_FIVE_YEAR_MORTGAGE_PASS_THROUGHS_FDIC">"c6414"</definedName>
    <definedName name="IQ_FIVEPERCENT_OWNER">"c239"</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"c8410"</definedName>
    <definedName name="IQ_FIXED_INVEST_APR_UNUSED" hidden="1">"c7530"</definedName>
    <definedName name="IQ_FIXED_INVEST_APR_UNUSED_UNUSED_UNUSED">"c7530"</definedName>
    <definedName name="IQ_FIXED_INVEST_FC_UNUSED" hidden="1">"c7750"</definedName>
    <definedName name="IQ_FIXED_INVEST_FC_UNUSED_UNUSED_UNUSED">"c7750"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"c7970"</definedName>
    <definedName name="IQ_FIXED_INVEST_POP_UNUSED" hidden="1">"c7090"</definedName>
    <definedName name="IQ_FIXED_INVEST_POP_UNUSED_UNUSED_UNUSED">"c7090"</definedName>
    <definedName name="IQ_FIXED_INVEST_REAL_APR_FC_UNUSED" hidden="1">"c8518"</definedName>
    <definedName name="IQ_FIXED_INVEST_REAL_APR_FC_UNUSED_UNUSED_UNUSED">"c8518"</definedName>
    <definedName name="IQ_FIXED_INVEST_REAL_APR_UNUSED" hidden="1">"c7638"</definedName>
    <definedName name="IQ_FIXED_INVEST_REAL_APR_UNUSED_UNUSED_UNUSED">"c7638"</definedName>
    <definedName name="IQ_FIXED_INVEST_REAL_FC_UNUSED" hidden="1">"c7858"</definedName>
    <definedName name="IQ_FIXED_INVEST_REAL_FC_UNUSED_UNUSED_UNUSED">"c7858"</definedName>
    <definedName name="IQ_FIXED_INVEST_REAL_POP_FC_UNUSED" hidden="1">"c8078"</definedName>
    <definedName name="IQ_FIXED_INVEST_REAL_POP_FC_UNUSED_UNUSED_UNUSED">"c8078"</definedName>
    <definedName name="IQ_FIXED_INVEST_REAL_POP_UNUSED" hidden="1">"c7198"</definedName>
    <definedName name="IQ_FIXED_INVEST_REAL_POP_UNUSED_UNUSED_UNUSED">"c7198"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"c8298"</definedName>
    <definedName name="IQ_FIXED_INVEST_REAL_YOY_UNUSED" hidden="1">"c7418"</definedName>
    <definedName name="IQ_FIXED_INVEST_REAL_YOY_UNUSED_UNUSED_UNUSED">"c7418"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"c8190"</definedName>
    <definedName name="IQ_FIXED_INVEST_YOY_UNUSED" hidden="1">"c7310"</definedName>
    <definedName name="IQ_FIXED_INVEST_YOY_UNUSED_UNUSED_UNUSED">"c7310"</definedName>
    <definedName name="IQ_FLOAT_PERCENT" hidden="1">"c1575"</definedName>
    <definedName name="IQ_FNMA_FHLMC_FDIC">"c6397"</definedName>
    <definedName name="IQ_FNMA_FHLMC_GNMA_FDIC">"c6399"</definedName>
    <definedName name="IQ_FORECLOSED_PROP_GNMA_LOANS_FFIEC" hidden="1">"c15272"</definedName>
    <definedName name="IQ_FORECLOSED_PROPERTIES_FDIC">"c6459"</definedName>
    <definedName name="IQ_FOREIGN_BANK_LOANS_FDIC">"c6437"</definedName>
    <definedName name="IQ_FOREIGN_BANKS_DEPOSITS_FOREIGN_FDIC">"c6481"</definedName>
    <definedName name="IQ_FOREIGN_BANKS_DUE_30_89_FFIEC" hidden="1">"c13269"</definedName>
    <definedName name="IQ_FOREIGN_BANKS_DUE_90_FFIEC" hidden="1">"c13295"</definedName>
    <definedName name="IQ_FOREIGN_BANKS_LOAN_CHARG_OFFS_FDIC">"c6645"</definedName>
    <definedName name="IQ_FOREIGN_BANKS_NET_CHARGE_OFFS_FDIC">"c6647"</definedName>
    <definedName name="IQ_FOREIGN_BANKS_NON_ACCRUAL_FFIEC" hidden="1">"c13321"</definedName>
    <definedName name="IQ_FOREIGN_BANKS_NONTRANSACTION_ACCOUNTS_FDIC">"c6550"</definedName>
    <definedName name="IQ_FOREIGN_BANKS_RECOVERIES_FDIC">"c6646"</definedName>
    <definedName name="IQ_FOREIGN_BANKS_TRANSACTION_ACCOUNTS_FDIC">"c6542"</definedName>
    <definedName name="IQ_FOREIGN_BRANCHES_U.S._BANKS_LOANS_FDIC">"c6438"</definedName>
    <definedName name="IQ_FOREIGN_BRANCHES_US_BANKS_FDIC">"c6392"</definedName>
    <definedName name="IQ_FOREIGN_BRANCHES_US_BANKS_LOANS_FDIC">"c6438"</definedName>
    <definedName name="IQ_FOREIGN_COUNTRIES_BANKS_TOTAL_LOANS_FOREIGN_FDIC">"c6445"</definedName>
    <definedName name="IQ_FOREIGN_DEBT_SECURITIES_FDIC">"c6303"</definedName>
    <definedName name="IQ_FOREIGN_DEP_IB" hidden="1">"c446"</definedName>
    <definedName name="IQ_FOREIGN_DEP_NON_IB" hidden="1">"c447"</definedName>
    <definedName name="IQ_FOREIGN_DEPOSITS_ASSETS_TOT_FFIEC" hidden="1">"c13445"</definedName>
    <definedName name="IQ_FOREIGN_DEPOSITS_NONTRANSACTION_ACCOUNTS_FDIC">"c6549"</definedName>
    <definedName name="IQ_FOREIGN_DEPOSITS_TOT_FFIEC" hidden="1">"c13486"</definedName>
    <definedName name="IQ_FOREIGN_DEPOSITS_TRANSACTION_ACCOUNTS_FDIC">"c6541"</definedName>
    <definedName name="IQ_FOREIGN_EXCHANGE" hidden="1">"c1376"</definedName>
    <definedName name="IQ_FOREIGN_EXCHANGE_EXPOSURES_FDIC">"c6663"</definedName>
    <definedName name="IQ_FOREIGN_GOVERNMENT_LOANS_FDIC">"c6430"</definedName>
    <definedName name="IQ_FOREIGN_GOVERNMENTS_CHARGE_OFFS_FDIC">"c6600"</definedName>
    <definedName name="IQ_FOREIGN_GOVERNMENTS_DEPOSITS_FOREIGN_FDIC">"c6482"</definedName>
    <definedName name="IQ_FOREIGN_GOVERNMENTS_NET_CHARGE_OFFS_FDIC">"c6638"</definedName>
    <definedName name="IQ_FOREIGN_GOVERNMENTS_NONTRANSACTION_ACCOUNTS_FDIC">"c6551"</definedName>
    <definedName name="IQ_FOREIGN_GOVERNMENTS_RECOVERIES_FDIC">"c6619"</definedName>
    <definedName name="IQ_FOREIGN_GOVERNMENTS_TOTAL_DEPOSITS_FDIC">"c6476"</definedName>
    <definedName name="IQ_FOREIGN_GOVERNMENTS_TRANSACTION_ACCOUNTS_FDIC">"c6543"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UNDATION_OVER_TOTAL" hidden="1">"c13769"</definedName>
    <definedName name="IQ_FQ" hidden="1">500</definedName>
    <definedName name="IQ_FUEL" hidden="1">"c449"</definedName>
    <definedName name="IQ_FULL_TIME" hidden="1">"c450"</definedName>
    <definedName name="IQ_FULLY_INSURED_BROKERED_DEPOSITS_FFIEC" hidden="1">"c15305"</definedName>
    <definedName name="IQ_FULLY_INSURED_DEPOSITS_FDIC">"c6487"</definedName>
    <definedName name="IQ_FUND_FEE_INC_NON_INT_INC_FFIEC" hidden="1">"c13493"</definedName>
    <definedName name="IQ_FUND_NAV" hidden="1">"c15225"</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"c6518"</definedName>
    <definedName name="IQ_FUTURES_FORWARD_CONTRACTS_RATE_RISK_FDIC">"c6508"</definedName>
    <definedName name="IQ_FWD">"LTM"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"504"</definedName>
    <definedName name="IQ_FWD_Q4">"505"</definedName>
    <definedName name="IQ_FWD_Q5">"506"</definedName>
    <definedName name="IQ_FWD_Q6">"507"</definedName>
    <definedName name="IQ_FWD_Q7">"508"</definedName>
    <definedName name="IQ_FWD1">"LTM"</definedName>
    <definedName name="IQ_FX" hidden="1">"c451"</definedName>
    <definedName name="IQ_FX_CONTRACTS_FDIC">"c6517"</definedName>
    <definedName name="IQ_FX_CONTRACTS_FFIEC" hidden="1">"c13125"</definedName>
    <definedName name="IQ_FX_CONTRACTS_SPOT_FDIC">"c6356"</definedName>
    <definedName name="IQ_FX_EXPOSURE_FFIEC" hidden="1">"c13059"</definedName>
    <definedName name="IQ_FY" hidden="1">1000</definedName>
    <definedName name="IQ_FY_DATE">"IQ_FY_DATE"</definedName>
    <definedName name="IQ_GA_EXP" hidden="1">"c2241"</definedName>
    <definedName name="IQ_GAAP_BS" hidden="1">"c6789"</definedName>
    <definedName name="IQ_GAAP_CF" hidden="1">"c6790"</definedName>
    <definedName name="IQ_GAAP_EST_CIQ" hidden="1">"c13924"</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LOANS_FDIC">"c6673"</definedName>
    <definedName name="IQ_GAIN_SALE_RE_FDIC">"c6674"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"c6398"</definedName>
    <definedName name="IQ_GOODWILL_FDIC">"c6334"</definedName>
    <definedName name="IQ_GOODWILL_FFIEC" hidden="1">"c12836"</definedName>
    <definedName name="IQ_GOODWILL_IMPAIRMENT_FDIC">"c6678"</definedName>
    <definedName name="IQ_GOODWILL_IMPAIRMENT_FFIEC" hidden="1">"c13025"</definedName>
    <definedName name="IQ_GOODWILL_INTAN_FDIC">"c6333"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_AVG_LOANS_FFIEC" hidden="1">"c13475"</definedName>
    <definedName name="IQ_GROSS_MARGIN" hidden="1">"c529"</definedName>
    <definedName name="IQ_GROSS_MARGIN_ACT_OR_EST" hidden="1">"c5554"</definedName>
    <definedName name="IQ_GROSS_MARGIN_EST" hidden="1">"c5547"</definedName>
    <definedName name="IQ_GROSS_MARGIN_HIGH_EST" hidden="1">"c5549"</definedName>
    <definedName name="IQ_GROSS_MARGIN_LOW_EST" hidden="1">"c5550"</definedName>
    <definedName name="IQ_GROSS_MARGIN_MEDIAN_EST" hidden="1">"c5548"</definedName>
    <definedName name="IQ_GROSS_MARGIN_NUM_EST" hidden="1">"c5551"</definedName>
    <definedName name="IQ_GROSS_MARGIN_STDDEV_EST" hidden="1">"c5552"</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TARGET_PRICE" hidden="1">"c1651"</definedName>
    <definedName name="IQ_HIGH_TARGET_PRICE_CIQ" hidden="1">"c4659"</definedName>
    <definedName name="IQ_HIGH_TARGET_PRICE_REUT" hidden="1">"c5317"</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"c6644"</definedName>
    <definedName name="IQ_HOME_EQUITY_LOC_TOTAL_CHARGE_OFFS_FDIC">"c6606"</definedName>
    <definedName name="IQ_HOME_EQUITY_LOC_TOTAL_RECOVERIES_FDIC">"c6625"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"c8422"</definedName>
    <definedName name="IQ_HOUSING_COMPLETIONS_SINGLE_FAM_APR_UNUSED" hidden="1">"c7542"</definedName>
    <definedName name="IQ_HOUSING_COMPLETIONS_SINGLE_FAM_APR_UNUSED_UNUSED_UNUSED">"c7542"</definedName>
    <definedName name="IQ_HOUSING_COMPLETIONS_SINGLE_FAM_FC_UNUSED" hidden="1">"c7762"</definedName>
    <definedName name="IQ_HOUSING_COMPLETIONS_SINGLE_FAM_FC_UNUSED_UNUSED_UNUSED">"c7762"</definedName>
    <definedName name="IQ_HOUSING_COMPLETIONS_SINGLE_FAM_POP_FC_UNUSED" hidden="1">"c7982"</definedName>
    <definedName name="IQ_HOUSING_COMPLETIONS_SINGLE_FAM_POP_FC_UNUSED_UNUSED_UNUSED">"c7982"</definedName>
    <definedName name="IQ_HOUSING_COMPLETIONS_SINGLE_FAM_POP_UNUSED" hidden="1">"c7102"</definedName>
    <definedName name="IQ_HOUSING_COMPLETIONS_SINGLE_FAM_POP_UNUSED_UNUSED_UNUSED">"c7102"</definedName>
    <definedName name="IQ_HOUSING_COMPLETIONS_SINGLE_FAM_UNUSED" hidden="1">"c6882"</definedName>
    <definedName name="IQ_HOUSING_COMPLETIONS_SINGLE_FAM_UNUSED_UNUSED_UNUSED">"c6882"</definedName>
    <definedName name="IQ_HOUSING_COMPLETIONS_SINGLE_FAM_YOY_FC_UNUSED" hidden="1">"c8202"</definedName>
    <definedName name="IQ_HOUSING_COMPLETIONS_SINGLE_FAM_YOY_FC_UNUSED_UNUSED_UNUSED">"c8202"</definedName>
    <definedName name="IQ_HOUSING_COMPLETIONS_SINGLE_FAM_YOY_UNUSED" hidden="1">"c7322"</definedName>
    <definedName name="IQ_HOUSING_COMPLETIONS_SINGLE_FAM_YOY_UNUSED_UNUSED_UNUSED">"c7322"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"c8523"</definedName>
    <definedName name="IQ_IMPORTS_GOODS_REAL_SAAR_APR_UNUSED" hidden="1">"c7643"</definedName>
    <definedName name="IQ_IMPORTS_GOODS_REAL_SAAR_APR_UNUSED_UNUSED_UNUSED">"c7643"</definedName>
    <definedName name="IQ_IMPORTS_GOODS_REAL_SAAR_FC_UNUSED" hidden="1">"c7863"</definedName>
    <definedName name="IQ_IMPORTS_GOODS_REAL_SAAR_FC_UNUSED_UNUSED_UNUSED">"c7863"</definedName>
    <definedName name="IQ_IMPORTS_GOODS_REAL_SAAR_POP_FC_UNUSED" hidden="1">"c8083"</definedName>
    <definedName name="IQ_IMPORTS_GOODS_REAL_SAAR_POP_FC_UNUSED_UNUSED_UNUSED">"c8083"</definedName>
    <definedName name="IQ_IMPORTS_GOODS_REAL_SAAR_POP_UNUSED" hidden="1">"c7203"</definedName>
    <definedName name="IQ_IMPORTS_GOODS_REAL_SAAR_POP_UNUSED_UNUSED_UNUSED">"c7203"</definedName>
    <definedName name="IQ_IMPORTS_GOODS_REAL_SAAR_UNUSED" hidden="1">"c6983"</definedName>
    <definedName name="IQ_IMPORTS_GOODS_REAL_SAAR_UNUSED_UNUSED_UNUSED">"c6983"</definedName>
    <definedName name="IQ_IMPORTS_GOODS_REAL_SAAR_YOY_FC_UNUSED" hidden="1">"c8303"</definedName>
    <definedName name="IQ_IMPORTS_GOODS_REAL_SAAR_YOY_FC_UNUSED_UNUSED_UNUSED">"c8303"</definedName>
    <definedName name="IQ_IMPORTS_GOODS_REAL_SAAR_YOY_UNUSED" hidden="1">"c7423"</definedName>
    <definedName name="IQ_IMPORTS_GOODS_REAL_SAAR_YOY_UNUSED_UNUSED_UNUSED">"c7423"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"c8429"</definedName>
    <definedName name="IQ_IMPORTS_GOODS_SERVICES_APR_UNUSED" hidden="1">"c7549"</definedName>
    <definedName name="IQ_IMPORTS_GOODS_SERVICES_APR_UNUSED_UNUSED_UNUSED">"c7549"</definedName>
    <definedName name="IQ_IMPORTS_GOODS_SERVICES_FC_UNUSED" hidden="1">"c7769"</definedName>
    <definedName name="IQ_IMPORTS_GOODS_SERVICES_FC_UNUSED_UNUSED_UNUSED">"c7769"</definedName>
    <definedName name="IQ_IMPORTS_GOODS_SERVICES_POP_FC_UNUSED" hidden="1">"c7989"</definedName>
    <definedName name="IQ_IMPORTS_GOODS_SERVICES_POP_FC_UNUSED_UNUSED_UNUSED">"c7989"</definedName>
    <definedName name="IQ_IMPORTS_GOODS_SERVICES_POP_UNUSED" hidden="1">"c7109"</definedName>
    <definedName name="IQ_IMPORTS_GOODS_SERVICES_POP_UNUSED_UNUSED_UNUSED">"c7109"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"c8524"</definedName>
    <definedName name="IQ_IMPORTS_GOODS_SERVICES_REAL_SAAR_APR_UNUSED" hidden="1">"c7644"</definedName>
    <definedName name="IQ_IMPORTS_GOODS_SERVICES_REAL_SAAR_APR_UNUSED_UNUSED_UNUSED">"c7644"</definedName>
    <definedName name="IQ_IMPORTS_GOODS_SERVICES_REAL_SAAR_FC_UNUSED" hidden="1">"c7864"</definedName>
    <definedName name="IQ_IMPORTS_GOODS_SERVICES_REAL_SAAR_FC_UNUSED_UNUSED_UNUSED">"c7864"</definedName>
    <definedName name="IQ_IMPORTS_GOODS_SERVICES_REAL_SAAR_POP" hidden="1">"c11959"</definedName>
    <definedName name="IQ_IMPORTS_GOODS_SERVICES_REAL_SAAR_POP_FC_UNUSED" hidden="1">"c8084"</definedName>
    <definedName name="IQ_IMPORTS_GOODS_SERVICES_REAL_SAAR_POP_FC_UNUSED_UNUSED_UNUSED">"c8084"</definedName>
    <definedName name="IQ_IMPORTS_GOODS_SERVICES_REAL_SAAR_POP_UNUSED" hidden="1">"c7204"</definedName>
    <definedName name="IQ_IMPORTS_GOODS_SERVICES_REAL_SAAR_POP_UNUSED_UNUSED_UNUSED">"c7204"</definedName>
    <definedName name="IQ_IMPORTS_GOODS_SERVICES_REAL_SAAR_UNUSED" hidden="1">"c6984"</definedName>
    <definedName name="IQ_IMPORTS_GOODS_SERVICES_REAL_SAAR_UNUSED_UNUSED_UNUSED">"c6984"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"c8304"</definedName>
    <definedName name="IQ_IMPORTS_GOODS_SERVICES_REAL_SAAR_YOY_UNUSED" hidden="1">"c7424"</definedName>
    <definedName name="IQ_IMPORTS_GOODS_SERVICES_REAL_SAAR_YOY_UNUSED_UNUSED_UNUSED">"c7424"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"c8209"</definedName>
    <definedName name="IQ_IMPORTS_GOODS_SERVICES_YOY_UNUSED" hidden="1">"c7329"</definedName>
    <definedName name="IQ_IMPORTS_GOODS_SERVICES_YOY_UNUSED_UNUSED_UNUSED">"c7329"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"c6502"</definedName>
    <definedName name="IQ_INCOME_BEFORE_EXTRA_FDIC">"c6585"</definedName>
    <definedName name="IQ_INCOME_CHECKS_FFIEC" hidden="1">"c13040"</definedName>
    <definedName name="IQ_INCOME_EARNED_FDIC">"c6359"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DIC">"c6582"</definedName>
    <definedName name="IQ_INCOME_TAXES_FFIEC" hidden="1">"c13030"</definedName>
    <definedName name="IQ_INCREASE_INT_INCOME_FFIEC" hidden="1">"c13063"</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PROVIDED_DIVIDEND" hidden="1">"c19252"</definedName>
    <definedName name="IQ_INDEX_TYPE" hidden="1">"c15223"</definedName>
    <definedName name="IQ_INDEXCONSTITUENT_CLOSEPRICE" hidden="1">"c19241"</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DIRECT_FAX" hidden="1">"c15189"</definedName>
    <definedName name="IQ_INDIVIDUAL_DIRECT_PHONE" hidden="1">"c15188"</definedName>
    <definedName name="IQ_INDIVIDUAL_EDUCATION" hidden="1">"c15203"</definedName>
    <definedName name="IQ_INDIVIDUAL_EMAIL" hidden="1">"c15193"</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MAIN_FAX" hidden="1">"c15187"</definedName>
    <definedName name="IQ_INDIVIDUAL_MAIN_PHONE" hidden="1">"c15186"</definedName>
    <definedName name="IQ_INDIVIDUAL_MOBILE" hidden="1">"c15198"</definedName>
    <definedName name="IQ_INDIVIDUAL_NICKNAME" hidden="1">"c15192"</definedName>
    <definedName name="IQ_INDIVIDUAL_NOTES" hidden="1">"c15204"</definedName>
    <definedName name="IQ_INDIVIDUAL_OFFICE_ADDRESS" hidden="1">"c15185"</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SPECIALTY" hidden="1">"c15190"</definedName>
    <definedName name="IQ_INDIVIDUAL_TITLE" hidden="1">"c15183"</definedName>
    <definedName name="IQ_INDIVIDUALS_CHARGE_OFFS_FDIC">"c6599"</definedName>
    <definedName name="IQ_INDIVIDUALS_GROSS_LOANS_FFIEC" hidden="1">"c13411"</definedName>
    <definedName name="IQ_INDIVIDUALS_LOANS_FDIC">"c6318"</definedName>
    <definedName name="IQ_INDIVIDUALS_NET_CHARGE_OFFS_FDIC">"c6637"</definedName>
    <definedName name="IQ_INDIVIDUALS_OTHER_LOANS_FDIC">"c6321"</definedName>
    <definedName name="IQ_INDIVIDUALS_PARTNERSHIPS_CORP_DEPOSITS_FOREIGN_FDIC">"c6479"</definedName>
    <definedName name="IQ_INDIVIDUALS_PARTNERSHIPS_CORP_NONTRANSACTION_ACCOUNTS_FDIC">"c6545"</definedName>
    <definedName name="IQ_INDIVIDUALS_PARTNERSHIPS_CORP_TOTAL_DEPOSITS_FDIC">"c6471"</definedName>
    <definedName name="IQ_INDIVIDUALS_PARTNERSHIPS_CORP_TRANSACTION_ACCOUNTS_FDIC">"c6537"</definedName>
    <definedName name="IQ_INDIVIDUALS_RECOVERIES_FDIC">"c6618"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"c1534"</definedName>
    <definedName name="IQ_INSIDER_3MTH_BOUGHT_PCT" hidden="1">"c1534"</definedName>
    <definedName name="IQ_INSIDER_3MTH_NET">"c1535"</definedName>
    <definedName name="IQ_INSIDER_3MTH_NET_PCT" hidden="1">"c1535"</definedName>
    <definedName name="IQ_INSIDER_3MTH_SOLD">"c1533"</definedName>
    <definedName name="IQ_INSIDER_3MTH_SOLD_PCT" hidden="1">"c1533"</definedName>
    <definedName name="IQ_INSIDER_6MTH_BOUGHT">"c1537"</definedName>
    <definedName name="IQ_INSIDER_6MTH_BOUGHT_PCT" hidden="1">"c1537"</definedName>
    <definedName name="IQ_INSIDER_6MTH_NET">"c1538"</definedName>
    <definedName name="IQ_INSIDER_6MTH_NET_PCT" hidden="1">"c1538"</definedName>
    <definedName name="IQ_INSIDER_6MTH_SOLD">"c1536"</definedName>
    <definedName name="IQ_INSIDER_6MTH_SOLD_PCT" hidden="1">"c1536"</definedName>
    <definedName name="IQ_INSIDER_AMOUNT">"c238"</definedName>
    <definedName name="IQ_INSIDER_LOANS_FDIC">"c6365"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AMOUNT">"c236"</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"c6723"</definedName>
    <definedName name="IQ_INSUR_RECEIV" hidden="1">"c1600"</definedName>
    <definedName name="IQ_INSURANCE_COMMISSION_FEES_FDIC">"c6670"</definedName>
    <definedName name="IQ_INSURANCE_REINSURANCE_UNDERWRITING_INCOME_FFIEC" hidden="1">"c13008"</definedName>
    <definedName name="IQ_INSURANCE_REV_OPERATING_INC_FFIEC" hidden="1">"c13387"</definedName>
    <definedName name="IQ_INSURANCE_UNDERWRITING_INCOME_FDIC">"c6671"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"c6569"</definedName>
    <definedName name="IQ_INT_EXP_UTI" hidden="1">"c592"</definedName>
    <definedName name="IQ_INT_FED_FUNDS_FDIC">"c6566"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"c6565"</definedName>
    <definedName name="IQ_INT_INC_AVG_ASSETS_FFIEC" hidden="1">"c13356"</definedName>
    <definedName name="IQ_INT_INC_BR" hidden="1">"c593"</definedName>
    <definedName name="IQ_INT_INC_DEPOSITORY_INST_FDIC">"c6558"</definedName>
    <definedName name="IQ_INT_INC_DOM_LOANS_FDIC">"c6555"</definedName>
    <definedName name="IQ_INT_INC_DUE_DEPOSITORY_INSTITUTIONS_FFIEC" hidden="1">"c12981"</definedName>
    <definedName name="IQ_INT_INC_EARNING_ASSETS_FFIEC" hidden="1">"c13375"</definedName>
    <definedName name="IQ_INT_INC_FED_FUNDS_FDIC">"c6561"</definedName>
    <definedName name="IQ_INT_INC_FED_FUNDS_SOLD_FFIEC" hidden="1">"c12987"</definedName>
    <definedName name="IQ_INT_INC_FIN" hidden="1">"c594"</definedName>
    <definedName name="IQ_INT_INC_FOREIGN_LOANS_FDIC">"c6556"</definedName>
    <definedName name="IQ_INT_INC_INVEST" hidden="1">"c595"</definedName>
    <definedName name="IQ_INT_INC_LEASE_RECEIVABLES_FDIC">"c6557"</definedName>
    <definedName name="IQ_INT_INC_LOANS" hidden="1">"c596"</definedName>
    <definedName name="IQ_INT_INC_OTHER_FDIC">"c6562"</definedName>
    <definedName name="IQ_INT_INC_RE" hidden="1">"c6225"</definedName>
    <definedName name="IQ_INT_INC_REIT" hidden="1">"c597"</definedName>
    <definedName name="IQ_INT_INC_SECURITIES_FDIC">"c6559"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"c6563"</definedName>
    <definedName name="IQ_INT_INC_TRADING_ACCOUNTS_FDIC">"c6560"</definedName>
    <definedName name="IQ_INT_INC_TRADING_ASSETS_FFIEC" hidden="1">"c12986"</definedName>
    <definedName name="IQ_INT_INC_UTI" hidden="1">"c599"</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DIC">"c6568"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GIBLES_NET" hidden="1">"c1407"</definedName>
    <definedName name="IQ_INTEREST_ACCRUED_ON_DEPOSITS_DOM_FFIEC" hidden="1">"c15277"</definedName>
    <definedName name="IQ_INTEREST_BEARING_BALANCES_FDIC">"c6371"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DOMESTIC_FDIC">"c6478"</definedName>
    <definedName name="IQ_INTEREST_BEARING_DEPOSITS_FDIC">"c6373"</definedName>
    <definedName name="IQ_INTEREST_BEARING_DEPOSITS_FOREIGN_FDIC">"c6485"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"IQ_INTEREST_INC_10K"</definedName>
    <definedName name="IQ_INTEREST_INC_10Q">"IQ_INTEREST_INC_10Q"</definedName>
    <definedName name="IQ_INTEREST_INC_10Q1">"IQ_INTEREST_INC_10Q1"</definedName>
    <definedName name="IQ_INTEREST_INC_NON" hidden="1">"c1384"</definedName>
    <definedName name="IQ_INTEREST_INVEST_INC" hidden="1">"c619"</definedName>
    <definedName name="IQ_INTEREST_LT_DEBT" hidden="1">"c2086"</definedName>
    <definedName name="IQ_INTEREST_RATE_CONTRACTS_FDIC">"c6512"</definedName>
    <definedName name="IQ_INTEREST_RATE_EXPOSURES_FDIC">"c6662"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BANKING_BROKERAGE_FEES_FFIEC" hidden="1">"c13627"</definedName>
    <definedName name="IQ_INVESTMENT_BANKING_FEES_COMMISSIONS_FFIEC" hidden="1">"c13006"</definedName>
    <definedName name="IQ_INVESTMENT_BANKING_OTHER_FEES_FDIC">"c6666"</definedName>
    <definedName name="IQ_IPRD" hidden="1">"c644"</definedName>
    <definedName name="IQ_IPRD_SUPPLE" hidden="1">"c13813"</definedName>
    <definedName name="IQ_IRA_KEOGH_ACCOUNTS_FDIC">"c6496"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"c8443"</definedName>
    <definedName name="IQ_ISM_SERVICES_APR_UNUSED" hidden="1">"c7563"</definedName>
    <definedName name="IQ_ISM_SERVICES_APR_UNUSED_UNUSED_UNUSED">"c7563"</definedName>
    <definedName name="IQ_ISM_SERVICES_FC_UNUSED" hidden="1">"c7783"</definedName>
    <definedName name="IQ_ISM_SERVICES_FC_UNUSED_UNUSED_UNUSED">"c7783"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"c8003"</definedName>
    <definedName name="IQ_ISM_SERVICES_POP_UNUSED" hidden="1">"c7123"</definedName>
    <definedName name="IQ_ISM_SERVICES_POP_UNUSED_UNUSED_UNUSED">"c7123"</definedName>
    <definedName name="IQ_ISM_SERVICES_UNUSED" hidden="1">"c6903"</definedName>
    <definedName name="IQ_ISM_SERVICES_UNUSED_UNUSED_UNUSED">"c6903"</definedName>
    <definedName name="IQ_ISM_SERVICES_YOY_FC_UNUSED" hidden="1">"c8223"</definedName>
    <definedName name="IQ_ISM_SERVICES_YOY_FC_UNUSED_UNUSED_UNUSED">"c8223"</definedName>
    <definedName name="IQ_ISM_SERVICES_YOY_UNUSED" hidden="1">"c7343"</definedName>
    <definedName name="IQ_ISM_SERVICES_YOY_UNUSED_UNUSED_UNUSED">"c7343"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"c151"</definedName>
    <definedName name="IQ_LAST_EBITDA_MARGIN">"c150"</definedName>
    <definedName name="IQ_LAST_GROSS_MARGIN">"c149"</definedName>
    <definedName name="IQ_LAST_NET_INC_MARGIN">"c152"</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"1"</definedName>
    <definedName name="IQ_LATEST_MONTHLY_FACTOR" hidden="1">"c8971"</definedName>
    <definedName name="IQ_LATEST_MONTHLY_FACTOR_DATE" hidden="1">"c8972"</definedName>
    <definedName name="IQ_LATESTK" hidden="1">1000</definedName>
    <definedName name="IQ_LATESTKFR">"100"</definedName>
    <definedName name="IQ_LATESTQ" hidden="1">500</definedName>
    <definedName name="IQ_LATESTQFR">"50"</definedName>
    <definedName name="IQ_LEAD_UNDERWRITER" hidden="1">"c8957"</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"c6602"</definedName>
    <definedName name="IQ_LEASE_FINANCING_RECEIVABLES_DOM_FFIEC" hidden="1">"c12915"</definedName>
    <definedName name="IQ_LEASE_FINANCING_RECEIVABLES_FDIC">"c6433"</definedName>
    <definedName name="IQ_LEASE_FINANCING_RECEIVABLES_NET_CHARGE_OFFS_FDIC">"c6640"</definedName>
    <definedName name="IQ_LEASE_FINANCING_RECEIVABLES_QUARTERLY_AVG_FFIEC" hidden="1">"c15483"</definedName>
    <definedName name="IQ_LEASE_FINANCING_RECEIVABLES_RECOVERIES_FDIC">"c6621"</definedName>
    <definedName name="IQ_LEASE_FINANCING_RECEIVABLES_TOTAL_LOANS_FOREIGN_FDIC">"c6449"</definedName>
    <definedName name="IQ_LEASE_RECEIVABLES_FOREIGN_FFIEC" hidden="1">"c13483"</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FE_EARNED" hidden="1">"c2739"</definedName>
    <definedName name="IQ_LIFE_INSURANCE_ASSETS_FDIC">"c6372"</definedName>
    <definedName name="IQ_LIFE_INSURANCE_ASSETS_FFIEC" hidden="1">"c12847"</definedName>
    <definedName name="IQ_LIFOR" hidden="1">"c655"</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ISTING_CURRENCY" hidden="1">"c2127"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"c6524"</definedName>
    <definedName name="IQ_LOAN_LEASE_RECEIV" hidden="1">"c657"</definedName>
    <definedName name="IQ_LOAN_LOSS" hidden="1">"c1386"</definedName>
    <definedName name="IQ_LOAN_LOSS_ALLOW_FDIC">"c6326"</definedName>
    <definedName name="IQ_LOAN_LOSS_ALLOWANCE_NON_PERF_ASSETS_FFIEC" hidden="1">"c13912"</definedName>
    <definedName name="IQ_LOAN_LOSS_ALLOWANCE_NONCURRENT_LOANS_FDIC">"c6740"</definedName>
    <definedName name="IQ_LOAN_LOSS_PROVISION_FOREIGN_FFIEC" hidden="1">"c15382"</definedName>
    <definedName name="IQ_LOAN_LOSSES_AVERAGE_LOANS_FFIEC" hidden="1">"c13350"</definedName>
    <definedName name="IQ_LOAN_LOSSES_FDIC">"c6580"</definedName>
    <definedName name="IQ_LOAN_SERVICE_REV" hidden="1">"c658"</definedName>
    <definedName name="IQ_LOANS_AGRICULTURAL_PROD_LL_REC_FFIEC" hidden="1">"c12886"</definedName>
    <definedName name="IQ_LOANS_AND_LEASES_HELD_FDIC">"c6367"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"c6383"</definedName>
    <definedName name="IQ_LOANS_LEASES_GROSS_FDIC">"c6323"</definedName>
    <definedName name="IQ_LOANS_LEASES_GROSS_FOREIGN_FDIC">"c6384"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FDIC">"c6327"</definedName>
    <definedName name="IQ_LOANS_LEASES_NET_UNEARNED_FDIC">"c6325"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"c6588"</definedName>
    <definedName name="IQ_LOANS_SECURED_BY_RE_RECOVERIES_FDIC">"c6607"</definedName>
    <definedName name="IQ_LOANS_SECURED_CONSTRUCTION_TRADING_DOM_FFIEC" hidden="1">"c12925"</definedName>
    <definedName name="IQ_LOANS_SECURED_FARMLAND_TRADING_DOM_FFIEC" hidden="1">"c12926"</definedName>
    <definedName name="IQ_LOANS_SECURED_NON_US_FDIC">"c6380"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"c6626"</definedName>
    <definedName name="IQ_LOANS_TO_DEPOSITORY_INSTITUTIONS_FOREIGN_FDIC">"c6453"</definedName>
    <definedName name="IQ_LOANS_TO_FOREIGN_GOVERNMENTS_FDIC">"c6448"</definedName>
    <definedName name="IQ_LOANS_TO_INDIVIDUALS_FOREIGN_FDIC">"c6452"</definedName>
    <definedName name="IQ_LOANS_US_INST_CHARGE_OFFS_FFIEC" hidden="1">"c13175"</definedName>
    <definedName name="IQ_LOANS_US_INST_RECOV_FFIEC" hidden="1">"c13197"</definedName>
    <definedName name="IQ_LONG_TERM_ASSETS_FDIC">"c6361"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"c6739"</definedName>
    <definedName name="IQ_LOSS_AVAIL_SALE_EQUITY_SEC_T1_FFIEC" hidden="1">"c13132"</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"IQ_LTM_DATE"</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CAPEX_EST" hidden="1">"c4457"</definedName>
    <definedName name="IQ_MAINT_CAPEX_EST_CIQ" hidden="1">"c4986"</definedName>
    <definedName name="IQ_MAINT_CAPEX_GUIDANCE" hidden="1">"c4459"</definedName>
    <definedName name="IQ_MAINT_CAPEX_GUIDANCE_CIQ" hidden="1">"c4988"</definedName>
    <definedName name="IQ_MAINT_CAPEX_HIGH_EST" hidden="1">"c4460"</definedName>
    <definedName name="IQ_MAINT_CAPEX_HIGH_EST_CIQ" hidden="1">"c4989"</definedName>
    <definedName name="IQ_MAINT_CAPEX_HIGH_GUIDANCE" hidden="1">"c4197"</definedName>
    <definedName name="IQ_MAINT_CAPEX_HIGH_GUIDANCE_CIQ" hidden="1">"c4609"</definedName>
    <definedName name="IQ_MAINT_CAPEX_LOW_EST" hidden="1">"c4461"</definedName>
    <definedName name="IQ_MAINT_CAPEX_LOW_EST_CIQ" hidden="1">"c4990"</definedName>
    <definedName name="IQ_MAINT_CAPEX_LOW_GUIDANCE" hidden="1">"c4237"</definedName>
    <definedName name="IQ_MAINT_CAPEX_LOW_GUIDANCE_CIQ" hidden="1">"c4649"</definedName>
    <definedName name="IQ_MAINT_CAPEX_MEDIAN_EST" hidden="1">"c4462"</definedName>
    <definedName name="IQ_MAINT_CAPEX_MEDIAN_EST_CIQ" hidden="1">"c4991"</definedName>
    <definedName name="IQ_MAINT_CAPEX_NUM_EST" hidden="1">"c4463"</definedName>
    <definedName name="IQ_MAINT_CAPEX_NUM_EST_CIQ" hidden="1">"c5001"</definedName>
    <definedName name="IQ_MAINT_CAPEX_STDDEV_EST" hidden="1">"c4464"</definedName>
    <definedName name="IQ_MAINT_CAPEX_STDDEV_EST_CIQ" hidden="1">"c5002"</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"c8460"</definedName>
    <definedName name="IQ_MEDIAN_NEW_HOME_SALES_APR_UNUSED" hidden="1">"c7580"</definedName>
    <definedName name="IQ_MEDIAN_NEW_HOME_SALES_APR_UNUSED_UNUSED_UNUSED">"c7580"</definedName>
    <definedName name="IQ_MEDIAN_NEW_HOME_SALES_FC_UNUSED" hidden="1">"c7800"</definedName>
    <definedName name="IQ_MEDIAN_NEW_HOME_SALES_FC_UNUSED_UNUSED_UNUSED">"c7800"</definedName>
    <definedName name="IQ_MEDIAN_NEW_HOME_SALES_POP_FC_UNUSED" hidden="1">"c8020"</definedName>
    <definedName name="IQ_MEDIAN_NEW_HOME_SALES_POP_FC_UNUSED_UNUSED_UNUSED">"c8020"</definedName>
    <definedName name="IQ_MEDIAN_NEW_HOME_SALES_POP_UNUSED" hidden="1">"c7140"</definedName>
    <definedName name="IQ_MEDIAN_NEW_HOME_SALES_POP_UNUSED_UNUSED_UNUSED">"c7140"</definedName>
    <definedName name="IQ_MEDIAN_NEW_HOME_SALES_UNUSED" hidden="1">"c6920"</definedName>
    <definedName name="IQ_MEDIAN_NEW_HOME_SALES_UNUSED_UNUSED_UNUSED">"c6920"</definedName>
    <definedName name="IQ_MEDIAN_NEW_HOME_SALES_YOY_FC_UNUSED" hidden="1">"c8240"</definedName>
    <definedName name="IQ_MEDIAN_NEW_HOME_SALES_YOY_FC_UNUSED_UNUSED_UNUSED">"c8240"</definedName>
    <definedName name="IQ_MEDIAN_NEW_HOME_SALES_YOY_UNUSED" hidden="1">"c7360"</definedName>
    <definedName name="IQ_MEDIAN_NEW_HOME_SALES_YOY_UNUSED_UNUSED_UNUSED">"c7360"</definedName>
    <definedName name="IQ_MEDIAN_TARGET_PRICE" hidden="1">"c1650"</definedName>
    <definedName name="IQ_MEDIAN_TARGET_PRICE_CIQ" hidden="1">"c4658"</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"c6402"</definedName>
    <definedName name="IQ_MORTGAGE_DEBT_UNDER_CAPITAL_LEASES_FFIEC" hidden="1">"c15276"</definedName>
    <definedName name="IQ_MORTGAGE_SERV_RIGHTS" hidden="1">"c2242"</definedName>
    <definedName name="IQ_MORTGAGE_SERVICING_ASSETS_FFIEC" hidden="1">"c12838"</definedName>
    <definedName name="IQ_MORTGAGE_SERVICING_FDIC">"c6335"</definedName>
    <definedName name="IQ_MTD" hidden="1">800000</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_DOM_FFIEC" hidden="1">"c15270"</definedName>
    <definedName name="IQ_MULTIFAMILY_RESIDENTIAL_LOANS_FDIC">"c6311"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NAMES_REVISION_DATE_" hidden="1">39991.8147916667</definedName>
    <definedName name="IQ_NAMES_REVISION_DATE__1" hidden="1">41859.5862384259</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HARE_ACT_OR_EST" hidden="1">"c2225"</definedName>
    <definedName name="IQ_NAV_SHARE_ACT_OR_EST_CIQ" hidden="1">"c12038"</definedName>
    <definedName name="IQ_NAV_SHARE_ACT_OR_EST_REUT" hidden="1">"c5623"</definedName>
    <definedName name="IQ_NAV_SHARE_EST" hidden="1">"c5609"</definedName>
    <definedName name="IQ_NAV_SHARE_EST_CIQ" hidden="1">"c12032"</definedName>
    <definedName name="IQ_NAV_SHARE_EST_REUT" hidden="1">"c5617"</definedName>
    <definedName name="IQ_NAV_SHARE_HIGH_EST" hidden="1">"c5612"</definedName>
    <definedName name="IQ_NAV_SHARE_HIGH_EST_CIQ" hidden="1">"c12035"</definedName>
    <definedName name="IQ_NAV_SHARE_HIGH_EST_REUT" hidden="1">"c5620"</definedName>
    <definedName name="IQ_NAV_SHARE_LOW_EST" hidden="1">"c5613"</definedName>
    <definedName name="IQ_NAV_SHARE_LOW_EST_CIQ" hidden="1">"c12036"</definedName>
    <definedName name="IQ_NAV_SHARE_LOW_EST_REUT" hidden="1">"c5621"</definedName>
    <definedName name="IQ_NAV_SHARE_MEDIAN_EST" hidden="1">"c5610"</definedName>
    <definedName name="IQ_NAV_SHARE_MEDIAN_EST_CIQ" hidden="1">"c12033"</definedName>
    <definedName name="IQ_NAV_SHARE_MEDIAN_EST_REUT" hidden="1">"c5618"</definedName>
    <definedName name="IQ_NAV_SHARE_NUM_EST" hidden="1">"c5614"</definedName>
    <definedName name="IQ_NAV_SHARE_NUM_EST_CIQ" hidden="1">"c12037"</definedName>
    <definedName name="IQ_NAV_SHARE_NUM_EST_REUT" hidden="1">"c5622"</definedName>
    <definedName name="IQ_NAV_SHARE_STDDEV_EST" hidden="1">"c5611"</definedName>
    <definedName name="IQ_NAV_SHARE_STDDEV_EST_CIQ" hidden="1">"c12034"</definedName>
    <definedName name="IQ_NAV_SHARE_STDDEV_EST_REUT" hidden="1">"c5619"</definedName>
    <definedName name="IQ_NAV_STDDEV_EST" hidden="1">"c1756"</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BOOKING_LOCATION_ADJUSTMENT_FOREIGN_FFIEC" hidden="1">"c15385"</definedName>
    <definedName name="IQ_NET_CHANGE" hidden="1">"c749"</definedName>
    <definedName name="IQ_NET_CHARGE_OFFS_FDIC">"c6641"</definedName>
    <definedName name="IQ_NET_CHARGE_OFFS_LOANS_FDIC">"c6751"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CIQ" hidden="1">"c5070"</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CIQ" hidden="1">"c3814"</definedName>
    <definedName name="IQ_NET_DEBT_EST_REUT" hidden="1">"c3976"</definedName>
    <definedName name="IQ_NET_DEBT_GUIDANCE" hidden="1">"c4467"</definedName>
    <definedName name="IQ_NET_DEBT_GUIDANCE_CIQ" hidden="1">"c5005"</definedName>
    <definedName name="IQ_NET_DEBT_HIGH_EST" hidden="1">"c3518"</definedName>
    <definedName name="IQ_NET_DEBT_HIGH_EST_CIQ" hidden="1">"c3816"</definedName>
    <definedName name="IQ_NET_DEBT_HIGH_EST_REUT" hidden="1">"c3978"</definedName>
    <definedName name="IQ_NET_DEBT_HIGH_GUIDANCE" hidden="1">"c4181"</definedName>
    <definedName name="IQ_NET_DEBT_HIGH_GUIDANCE_CIQ" hidden="1">"c4593"</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CIQ" hidden="1">"c3817"</definedName>
    <definedName name="IQ_NET_DEBT_LOW_EST_REUT" hidden="1">"c3979"</definedName>
    <definedName name="IQ_NET_DEBT_LOW_GUIDANCE" hidden="1">"c4221"</definedName>
    <definedName name="IQ_NET_DEBT_LOW_GUIDANCE_CIQ" hidden="1">"c4633"</definedName>
    <definedName name="IQ_NET_DEBT_MEDIAN_EST" hidden="1">"c3520"</definedName>
    <definedName name="IQ_NET_DEBT_MEDIAN_EST_CIQ" hidden="1">"c3815"</definedName>
    <definedName name="IQ_NET_DEBT_MEDIAN_EST_REUT" hidden="1">"c3977"</definedName>
    <definedName name="IQ_NET_DEBT_NUM_EST" hidden="1">"c3515"</definedName>
    <definedName name="IQ_NET_DEBT_NUM_EST_CIQ" hidden="1">"c3818"</definedName>
    <definedName name="IQ_NET_DEBT_NUM_EST_REUT" hidden="1">"c3980"</definedName>
    <definedName name="IQ_NET_DEBT_STDDEV_EST" hidden="1">"c3516"</definedName>
    <definedName name="IQ_NET_DEBT_STDDEV_EST_CIQ" hidden="1">"c3819"</definedName>
    <definedName name="IQ_NET_DEBT_STDDEV_EST_REUT" hidden="1">"c3981"</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10K">"IQ_NET_INC_10K"</definedName>
    <definedName name="IQ_NET_INC_10Q">"IQ_NET_INC_10Q"</definedName>
    <definedName name="IQ_NET_INC_10Q1">"IQ_NET_INC_10Q1"</definedName>
    <definedName name="IQ_NET_INC_BEFORE" hidden="1">"c1368"</definedName>
    <definedName name="IQ_NET_INC_CF" hidden="1">"c1397"</definedName>
    <definedName name="IQ_NET_INC_GROWTH_1">"c158"</definedName>
    <definedName name="IQ_NET_INC_GROWTH_2">"c162"</definedName>
    <definedName name="IQ_NET_INC_MARGIN" hidden="1">"c1398"</definedName>
    <definedName name="IQ_NET_INCOME_FDIC">"c6587"</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INTEREST_MARGIN_FDIC">"c6726"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"c6743"</definedName>
    <definedName name="IQ_NET_LOANS_LEASES_DEPOSITS_FDIC">"c6742"</definedName>
    <definedName name="IQ_NET_LOANS_TOTAL_DEPOSITS" hidden="1">"c779"</definedName>
    <definedName name="IQ_NET_NONINTEREST_INC_EXP_INTERNATIONAL_OPS_FFIEC" hidden="1">"c15387"</definedName>
    <definedName name="IQ_NET_OPERATING_INCOME_ASSETS_FDIC">"c6729"</definedName>
    <definedName name="IQ_NET_RENTAL_EXP_FN" hidden="1">"c780"</definedName>
    <definedName name="IQ_NET_SECURITIZATION_INC_FOREIGN_FFIEC" hidden="1">"c15379"</definedName>
    <definedName name="IQ_NET_SECURITIZATION_INCOME_FDIC">"c6669"</definedName>
    <definedName name="IQ_NET_SERVICING_FEES_FDIC">"c6668"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CIQ" hidden="1">"c5065"</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EST_CIQ" hidden="1">"c4702"</definedName>
    <definedName name="IQ_NI_EST_REUT" hidden="1">"c5368"</definedName>
    <definedName name="IQ_NI_FFIEC" hidden="1">"c13034"</definedName>
    <definedName name="IQ_NI_GAAP_GUIDANCE" hidden="1">"c4470"</definedName>
    <definedName name="IQ_NI_GAAP_GUIDANCE_CIQ" hidden="1">"c5008"</definedName>
    <definedName name="IQ_NI_GAAP_HIGH_GUIDANCE" hidden="1">"c4177"</definedName>
    <definedName name="IQ_NI_GAAP_HIGH_GUIDANCE_CIQ" hidden="1">"c4589"</definedName>
    <definedName name="IQ_NI_GAAP_LOW_GUIDANCE" hidden="1">"c4217"</definedName>
    <definedName name="IQ_NI_GAAP_LOW_GUIDANCE_CIQ" hidden="1">"c4629"</definedName>
    <definedName name="IQ_NI_GUIDANCE" hidden="1">"c4469"</definedName>
    <definedName name="IQ_NI_GUIDANCE_CIQ" hidden="1">"c5007"</definedName>
    <definedName name="IQ_NI_GW_EST" hidden="1">"c1723"</definedName>
    <definedName name="IQ_NI_GW_EST_CIQ" hidden="1">"c4709"</definedName>
    <definedName name="IQ_NI_GW_EST_REUT" hidden="1">"c5375"</definedName>
    <definedName name="IQ_NI_GW_GUIDANCE" hidden="1">"c4471"</definedName>
    <definedName name="IQ_NI_GW_GUIDANCE_CIQ" hidden="1">"c5009"</definedName>
    <definedName name="IQ_NI_GW_HIGH_EST" hidden="1">"c1725"</definedName>
    <definedName name="IQ_NI_GW_HIGH_EST_CIQ" hidden="1">"c4711"</definedName>
    <definedName name="IQ_NI_GW_HIGH_EST_REUT" hidden="1">"c5377"</definedName>
    <definedName name="IQ_NI_GW_HIGH_GUIDANCE" hidden="1">"c4178"</definedName>
    <definedName name="IQ_NI_GW_HIGH_GUIDANCE_CIQ" hidden="1">"c4590"</definedName>
    <definedName name="IQ_NI_GW_LOW_EST" hidden="1">"c1726"</definedName>
    <definedName name="IQ_NI_GW_LOW_EST_CIQ" hidden="1">"c4712"</definedName>
    <definedName name="IQ_NI_GW_LOW_EST_REUT" hidden="1">"c5378"</definedName>
    <definedName name="IQ_NI_GW_LOW_GUIDANCE" hidden="1">"c4218"</definedName>
    <definedName name="IQ_NI_GW_LOW_GUIDANCE_CIQ" hidden="1">"c4630"</definedName>
    <definedName name="IQ_NI_GW_MEDIAN_EST" hidden="1">"c1724"</definedName>
    <definedName name="IQ_NI_GW_MEDIAN_EST_CIQ" hidden="1">"c4710"</definedName>
    <definedName name="IQ_NI_GW_MEDIAN_EST_REUT" hidden="1">"c5376"</definedName>
    <definedName name="IQ_NI_GW_NUM_EST" hidden="1">"c1727"</definedName>
    <definedName name="IQ_NI_GW_NUM_EST_CIQ" hidden="1">"c4713"</definedName>
    <definedName name="IQ_NI_GW_NUM_EST_REUT" hidden="1">"c5379"</definedName>
    <definedName name="IQ_NI_GW_STDDEV_EST" hidden="1">"c1728"</definedName>
    <definedName name="IQ_NI_GW_STDDEV_EST_CIQ" hidden="1">"c4714"</definedName>
    <definedName name="IQ_NI_GW_STDDEV_EST_REUT" hidden="1">"c5380"</definedName>
    <definedName name="IQ_NI_HIGH_EST" hidden="1">"c1718"</definedName>
    <definedName name="IQ_NI_HIGH_EST_CIQ" hidden="1">"c4704"</definedName>
    <definedName name="IQ_NI_HIGH_EST_REUT" hidden="1">"c5370"</definedName>
    <definedName name="IQ_NI_HIGH_GUIDANCE" hidden="1">"c4176"</definedName>
    <definedName name="IQ_NI_HIGH_GUIDANCE_CIQ" hidden="1">"c4588"</definedName>
    <definedName name="IQ_NI_LOW_EST" hidden="1">"c1719"</definedName>
    <definedName name="IQ_NI_LOW_EST_CIQ" hidden="1">"c4705"</definedName>
    <definedName name="IQ_NI_LOW_EST_REUT" hidden="1">"c5371"</definedName>
    <definedName name="IQ_NI_LOW_GUIDANCE" hidden="1">"c4216"</definedName>
    <definedName name="IQ_NI_LOW_GUIDANCE_CIQ" hidden="1">"c4628"</definedName>
    <definedName name="IQ_NI_MARGIN" hidden="1">"c794"</definedName>
    <definedName name="IQ_NI_MEDIAN_EST" hidden="1">"c1717"</definedName>
    <definedName name="IQ_NI_MEDIAN_EST_CIQ" hidden="1">"c4703"</definedName>
    <definedName name="IQ_NI_MEDIAN_EST_REUT" hidden="1">"c5369"</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CIQ" hidden="1">"c4706"</definedName>
    <definedName name="IQ_NI_NUM_EST_REUT" hidden="1">"c5372"</definedName>
    <definedName name="IQ_NI_REPORTED_EST" hidden="1">"c1730"</definedName>
    <definedName name="IQ_NI_REPORTED_EST_CIQ" hidden="1">"c4716"</definedName>
    <definedName name="IQ_NI_REPORTED_EST_REUT" hidden="1">"c5382"</definedName>
    <definedName name="IQ_NI_REPORTED_HIGH_EST" hidden="1">"c1732"</definedName>
    <definedName name="IQ_NI_REPORTED_HIGH_EST_CIQ" hidden="1">"c4718"</definedName>
    <definedName name="IQ_NI_REPORTED_HIGH_EST_REUT" hidden="1">"c5384"</definedName>
    <definedName name="IQ_NI_REPORTED_LOW_EST" hidden="1">"c1733"</definedName>
    <definedName name="IQ_NI_REPORTED_LOW_EST_CIQ" hidden="1">"c4719"</definedName>
    <definedName name="IQ_NI_REPORTED_LOW_EST_REUT" hidden="1">"c5385"</definedName>
    <definedName name="IQ_NI_REPORTED_MEDIAN_EST" hidden="1">"c1731"</definedName>
    <definedName name="IQ_NI_REPORTED_MEDIAN_EST_CIQ" hidden="1">"c4717"</definedName>
    <definedName name="IQ_NI_REPORTED_MEDIAN_EST_REUT" hidden="1">"c5383"</definedName>
    <definedName name="IQ_NI_REPORTED_NUM_EST" hidden="1">"c1734"</definedName>
    <definedName name="IQ_NI_REPORTED_NUM_EST_CIQ" hidden="1">"c4720"</definedName>
    <definedName name="IQ_NI_REPORTED_NUM_EST_REUT" hidden="1">"c5386"</definedName>
    <definedName name="IQ_NI_REPORTED_STDDEV_EST" hidden="1">"c1735"</definedName>
    <definedName name="IQ_NI_REPORTED_STDDEV_EST_CIQ" hidden="1">"c4721"</definedName>
    <definedName name="IQ_NI_REPORTED_STDDEV_EST_REUT" hidden="1">"c5387"</definedName>
    <definedName name="IQ_NI_SBC_ACT_OR_EST" hidden="1">"c4474"</definedName>
    <definedName name="IQ_NI_SBC_ACT_OR_EST_CIQ" hidden="1">"c5012"</definedName>
    <definedName name="IQ_NI_SBC_EST" hidden="1">"c4473"</definedName>
    <definedName name="IQ_NI_SBC_EST_CIQ" hidden="1">"c5011"</definedName>
    <definedName name="IQ_NI_SBC_GUIDANCE" hidden="1">"c4475"</definedName>
    <definedName name="IQ_NI_SBC_GUIDANCE_CIQ" hidden="1">"c5013"</definedName>
    <definedName name="IQ_NI_SBC_GW_ACT_OR_EST" hidden="1">"c4478"</definedName>
    <definedName name="IQ_NI_SBC_GW_ACT_OR_EST_CIQ" hidden="1">"c5016"</definedName>
    <definedName name="IQ_NI_SBC_GW_EST" hidden="1">"c4477"</definedName>
    <definedName name="IQ_NI_SBC_GW_EST_CIQ" hidden="1">"c5015"</definedName>
    <definedName name="IQ_NI_SBC_GW_GUIDANCE" hidden="1">"c4479"</definedName>
    <definedName name="IQ_NI_SBC_GW_GUIDANCE_CIQ" hidden="1">"c5017"</definedName>
    <definedName name="IQ_NI_SBC_GW_HIGH_EST" hidden="1">"c4480"</definedName>
    <definedName name="IQ_NI_SBC_GW_HIGH_EST_CIQ" hidden="1">"c5018"</definedName>
    <definedName name="IQ_NI_SBC_GW_HIGH_GUIDANCE" hidden="1">"c4187"</definedName>
    <definedName name="IQ_NI_SBC_GW_HIGH_GUIDANCE_CIQ" hidden="1">"c4599"</definedName>
    <definedName name="IQ_NI_SBC_GW_LOW_EST" hidden="1">"c4481"</definedName>
    <definedName name="IQ_NI_SBC_GW_LOW_EST_CIQ" hidden="1">"c5019"</definedName>
    <definedName name="IQ_NI_SBC_GW_LOW_GUIDANCE" hidden="1">"c4227"</definedName>
    <definedName name="IQ_NI_SBC_GW_LOW_GUIDANCE_CIQ" hidden="1">"c4639"</definedName>
    <definedName name="IQ_NI_SBC_GW_MEDIAN_EST" hidden="1">"c4482"</definedName>
    <definedName name="IQ_NI_SBC_GW_MEDIAN_EST_CIQ" hidden="1">"c5020"</definedName>
    <definedName name="IQ_NI_SBC_GW_NUM_EST" hidden="1">"c4483"</definedName>
    <definedName name="IQ_NI_SBC_GW_NUM_EST_CIQ" hidden="1">"c5021"</definedName>
    <definedName name="IQ_NI_SBC_GW_STDDEV_EST" hidden="1">"c4484"</definedName>
    <definedName name="IQ_NI_SBC_GW_STDDEV_EST_CIQ" hidden="1">"c5022"</definedName>
    <definedName name="IQ_NI_SBC_HIGH_EST" hidden="1">"c4486"</definedName>
    <definedName name="IQ_NI_SBC_HIGH_EST_CIQ" hidden="1">"c5024"</definedName>
    <definedName name="IQ_NI_SBC_HIGH_GUIDANCE" hidden="1">"c4186"</definedName>
    <definedName name="IQ_NI_SBC_HIGH_GUIDANCE_CIQ" hidden="1">"c4598"</definedName>
    <definedName name="IQ_NI_SBC_LOW_EST" hidden="1">"c4487"</definedName>
    <definedName name="IQ_NI_SBC_LOW_EST_CIQ" hidden="1">"c5025"</definedName>
    <definedName name="IQ_NI_SBC_LOW_GUIDANCE" hidden="1">"c4226"</definedName>
    <definedName name="IQ_NI_SBC_LOW_GUIDANCE_CIQ" hidden="1">"c4638"</definedName>
    <definedName name="IQ_NI_SBC_MEDIAN_EST" hidden="1">"c4488"</definedName>
    <definedName name="IQ_NI_SBC_MEDIAN_EST_CIQ" hidden="1">"c5026"</definedName>
    <definedName name="IQ_NI_SBC_NUM_EST" hidden="1">"c4489"</definedName>
    <definedName name="IQ_NI_SBC_NUM_EST_CIQ" hidden="1">"c5027"</definedName>
    <definedName name="IQ_NI_SBC_STDDEV_EST" hidden="1">"c4490"</definedName>
    <definedName name="IQ_NI_SBC_STDDEV_EST_CIQ" hidden="1">"c5028"</definedName>
    <definedName name="IQ_NI_SFAS" hidden="1">"c795"</definedName>
    <definedName name="IQ_NI_STDDEV_EST" hidden="1">"c1721"</definedName>
    <definedName name="IQ_NI_STDDEV_EST_CIQ" hidden="1">"c4707"</definedName>
    <definedName name="IQ_NI_STDDEV_EST_REUT" hidden="1">"c5373"</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"c800"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"c6579"</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"c6575"</definedName>
    <definedName name="IQ_NON_INT_INC_OPERATING_INC_FFIEC" hidden="1">"c13382"</definedName>
    <definedName name="IQ_NON_INT_INCOME_FFIEC" hidden="1">"c13017"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US_ADDRESS_LEASE_FIN_REC_FFIEC" hidden="1">"c13625"</definedName>
    <definedName name="IQ_NON_US_ADDRESSEES_TOTAL_LOANS_FOREIGN_FDIC">"c6443"</definedName>
    <definedName name="IQ_NON_US_CHARGE_OFFS_AND_RECOVERIES_FDIC">"c6650"</definedName>
    <definedName name="IQ_NON_US_CHARGE_OFFS_FDIC">"c6648"</definedName>
    <definedName name="IQ_NON_US_COMMERCIAL_INDUSTRIAL_CHARGE_OFFS_FDIC">"c6651"</definedName>
    <definedName name="IQ_NON_US_NET_LOANS_FDIC">"c6376"</definedName>
    <definedName name="IQ_NON_US_RECOVERIES_FDIC">"c6649"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"c6770"</definedName>
    <definedName name="IQ_NONCURRENT_LOANS_COMMERCIAL_INDUSTRIAL_FDIC">"c6773"</definedName>
    <definedName name="IQ_NONCURRENT_LOANS_COMMERCIAL_RE_FDIC">"c6768"</definedName>
    <definedName name="IQ_NONCURRENT_LOANS_COMMERCIAL_RE_NOT_SECURED_FDIC">"c6778"</definedName>
    <definedName name="IQ_NONCURRENT_LOANS_CONSTRUCTION_LAND_DEV_FDIC">"c6767"</definedName>
    <definedName name="IQ_NONCURRENT_LOANS_CREDIT_CARD_FDIC">"c6775"</definedName>
    <definedName name="IQ_NONCURRENT_LOANS_GUARANTEED_FDIC">"c6358"</definedName>
    <definedName name="IQ_NONCURRENT_LOANS_HOME_EQUITY_FDIC">"c6771"</definedName>
    <definedName name="IQ_NONCURRENT_LOANS_INDIVIDUALS_FDIC">"c6774"</definedName>
    <definedName name="IQ_NONCURRENT_LOANS_LEASES_FDIC">"c6357"</definedName>
    <definedName name="IQ_NONCURRENT_LOANS_MULTIFAMILY_FDIC">"c6769"</definedName>
    <definedName name="IQ_NONCURRENT_LOANS_OTHER_FAMILY_FDIC">"c6772"</definedName>
    <definedName name="IQ_NONCURRENT_LOANS_OTHER_INDIVIDUAL_FDIC">"c6776"</definedName>
    <definedName name="IQ_NONCURRENT_LOANS_OTHER_LOANS_FDIC">"c6777"</definedName>
    <definedName name="IQ_NONCURRENT_LOANS_RE_FDIC">"c6766"</definedName>
    <definedName name="IQ_NONCURRENT_LOANS_TOTAL_LOANS_FDIC">"c6765"</definedName>
    <definedName name="IQ_NONCURRENT_OREO_ASSETS_FDIC">"c6741"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"c6394"</definedName>
    <definedName name="IQ_NONINTEREST_BEARING_CASH_FFIEC" hidden="1">"c12774"</definedName>
    <definedName name="IQ_NONINTEREST_BEARING_DEPOSITS_DOMESTIC_FDIC">"c6477"</definedName>
    <definedName name="IQ_NONINTEREST_BEARING_DEPOSITS_FOREIGN_FDIC">"c6484"</definedName>
    <definedName name="IQ_NONINTEREST_EXPENSE_EARNING_ASSETS_FDIC">"c6728"</definedName>
    <definedName name="IQ_NONINTEREST_INC_FOREIGN_FFIEC" hidden="1">"c15376"</definedName>
    <definedName name="IQ_NONINTEREST_INCOME_EARNING_ASSETS_FDIC">"c6727"</definedName>
    <definedName name="IQ_NONMORTGAGE_SERVICING_FDIC">"c6336"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"c8468"</definedName>
    <definedName name="IQ_NONRES_FIXED_INVEST_PRIV_APR_UNUSED" hidden="1">"c7588"</definedName>
    <definedName name="IQ_NONRES_FIXED_INVEST_PRIV_APR_UNUSED_UNUSED_UNUSED">"c7588"</definedName>
    <definedName name="IQ_NONRES_FIXED_INVEST_PRIV_FC_UNUSED" hidden="1">"c7808"</definedName>
    <definedName name="IQ_NONRES_FIXED_INVEST_PRIV_FC_UNUSED_UNUSED_UNUSED">"c7808"</definedName>
    <definedName name="IQ_NONRES_FIXED_INVEST_PRIV_POP_FC_UNUSED" hidden="1">"c8028"</definedName>
    <definedName name="IQ_NONRES_FIXED_INVEST_PRIV_POP_FC_UNUSED_UNUSED_UNUSED">"c8028"</definedName>
    <definedName name="IQ_NONRES_FIXED_INVEST_PRIV_POP_UNUSED" hidden="1">"c7148"</definedName>
    <definedName name="IQ_NONRES_FIXED_INVEST_PRIV_POP_UNUSED_UNUSED_UNUSED">"c7148"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"c8248"</definedName>
    <definedName name="IQ_NONRES_FIXED_INVEST_PRIV_YOY_UNUSED" hidden="1">"c7368"</definedName>
    <definedName name="IQ_NONRES_FIXED_INVEST_PRIV_YOY_UNUSED_UNUSED_UNUSED">"c7368"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"c6552"</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"c6507"</definedName>
    <definedName name="IQ_NOTIONAL_AMT_DERIVATIVES_BENEFICIARY_FFIEC" hidden="1">"c13118"</definedName>
    <definedName name="IQ_NOTIONAL_AMT_DERIVATIVES_GUARANTOR_FFIEC" hidden="1">"c13111"</definedName>
    <definedName name="IQ_NOTIONAL_VALUE_EXCHANGE_SWAPS_FDIC">"c6516"</definedName>
    <definedName name="IQ_NOTIONAL_VALUE_OTHER_SWAPS_FDIC">"c6521"</definedName>
    <definedName name="IQ_NOTIONAL_VALUE_RATE_SWAPS_FDIC">"c6511"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_OFFICES">"c2088"</definedName>
    <definedName name="IQ_NUMBER_ADRHOLDERS" hidden="1">"c1970"</definedName>
    <definedName name="IQ_NUMBER_DAYS" hidden="1">"c1904"</definedName>
    <definedName name="IQ_NUMBER_DEPOSITS_LESS_THAN_100K_FDIC">"c6495"</definedName>
    <definedName name="IQ_NUMBER_DEPOSITS_MORE_THAN_100K_FDIC">"c6493"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CLASSB">"c1969"</definedName>
    <definedName name="IQ_NUMBER_SHAREHOLDERS_OTHER" hidden="1">"c1969"</definedName>
    <definedName name="IQ_OBLIGATION_STATES_POLI_SUBD_US_LL_REC_DOM_FFIEC" hidden="1">"c15295"</definedName>
    <definedName name="IQ_OBLIGATION_STATES_POLI_SUBD_US_LL_REC_FFIEC" hidden="1">"c15294"</definedName>
    <definedName name="IQ_OBLIGATIONS_OF_STATES_TOTAL_LOANS_FOREIGN_FDIC">"c6447"</definedName>
    <definedName name="IQ_OBLIGATIONS_STATES_FDIC">"c6431"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1</definedName>
    <definedName name="IQ_OPENPRICE" hidden="1">"c848"</definedName>
    <definedName name="IQ_OPER_INC" hidden="1">"c849"</definedName>
    <definedName name="IQ_OPER_INC_ACT_OR_EST" hidden="1">"c2220"</definedName>
    <definedName name="IQ_OPER_INC_ACT_OR_EST_CIQ" hidden="1">"c12019"</definedName>
    <definedName name="IQ_OPER_INC_ACT_OR_EST_REUT" hidden="1">"c5466"</definedName>
    <definedName name="IQ_OPER_INC_BR" hidden="1">"c850"</definedName>
    <definedName name="IQ_OPER_INC_EST" hidden="1">"c1688"</definedName>
    <definedName name="IQ_OPER_INC_EST_CIQ" hidden="1">"c12010"</definedName>
    <definedName name="IQ_OPER_INC_EST_REUT" hidden="1">"c5340"</definedName>
    <definedName name="IQ_OPER_INC_FIN" hidden="1">"c851"</definedName>
    <definedName name="IQ_OPER_INC_HIGH_EST" hidden="1">"c1690"</definedName>
    <definedName name="IQ_OPER_INC_HIGH_EST_CIQ" hidden="1">"c12012"</definedName>
    <definedName name="IQ_OPER_INC_HIGH_EST_REUT" hidden="1">"c5342"</definedName>
    <definedName name="IQ_OPER_INC_INS" hidden="1">"c852"</definedName>
    <definedName name="IQ_OPER_INC_LOW_EST" hidden="1">"c1691"</definedName>
    <definedName name="IQ_OPER_INC_LOW_EST_CIQ" hidden="1">"c12013"</definedName>
    <definedName name="IQ_OPER_INC_LOW_EST_REUT" hidden="1">"c5343"</definedName>
    <definedName name="IQ_OPER_INC_MARGIN" hidden="1">"c1448"</definedName>
    <definedName name="IQ_OPER_INC_MEDIAN_EST" hidden="1">"c1689"</definedName>
    <definedName name="IQ_OPER_INC_MEDIAN_EST_CIQ" hidden="1">"c12011"</definedName>
    <definedName name="IQ_OPER_INC_MEDIAN_EST_REUT" hidden="1">"c5341"</definedName>
    <definedName name="IQ_OPER_INC_NUM_EST" hidden="1">"c1692"</definedName>
    <definedName name="IQ_OPER_INC_NUM_EST_CIQ" hidden="1">"c12014"</definedName>
    <definedName name="IQ_OPER_INC_NUM_EST_REUT" hidden="1">"c5344"</definedName>
    <definedName name="IQ_OPER_INC_RE" hidden="1">"c6240"</definedName>
    <definedName name="IQ_OPER_INC_REIT" hidden="1">"c853"</definedName>
    <definedName name="IQ_OPER_INC_STDDEV_EST" hidden="1">"c1693"</definedName>
    <definedName name="IQ_OPER_INC_STDDEV_EST_CIQ" hidden="1">"c12015"</definedName>
    <definedName name="IQ_OPER_INC_STDDEV_EST_REUT" hidden="1">"c5345"</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"c6454"</definedName>
    <definedName name="IQ_OREO_COMMERCIAL_RE_FDIC">"c6456"</definedName>
    <definedName name="IQ_OREO_CONSTRUCTION_DEVELOPMENT_FDIC">"c6457"</definedName>
    <definedName name="IQ_OREO_FARMLAND_FDIC">"c6458"</definedName>
    <definedName name="IQ_OREO_FFIEC" hidden="1">"c12831"</definedName>
    <definedName name="IQ_OREO_FOREIGN_FDIC">"c6460"</definedName>
    <definedName name="IQ_OREO_FOREIGN_FFIEC" hidden="1">"c15273"</definedName>
    <definedName name="IQ_OREO_MULTI_FAMILY_RESIDENTIAL_FDIC">"c6455"</definedName>
    <definedName name="IQ_OREO_OTHER_FFIEC" hidden="1">"c12833"</definedName>
    <definedName name="IQ_OTHER_ADDITIONS_T1_FFIEC" hidden="1">"c13142"</definedName>
    <definedName name="IQ_OTHER_ADDITIONS_T2_FFIEC" hidden="1">"c13148"</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MORT" hidden="1">"c5563"</definedName>
    <definedName name="IQ_OTHER_AMORT_BNK" hidden="1">"c5565"</definedName>
    <definedName name="IQ_OTHER_AMORT_BR">"c5566"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BT_SECURITIES_QUARTERLY_AVG_FFIEC" hidden="1">"c15473"</definedName>
    <definedName name="IQ_OTHER_DEDUCTIONS_LEVERAGE_RATIO_FFIEC" hidden="1">"c13158"</definedName>
    <definedName name="IQ_OTHER_DEP" hidden="1">"c885"</definedName>
    <definedName name="IQ_OTHER_DEPOSITORY_INSTITUTIONS_LOANS_FDIC">"c6436"</definedName>
    <definedName name="IQ_OTHER_DEPOSITORY_INSTITUTIONS_TOTAL_LOANS_FOREIGN_FDIC">"c6442"</definedName>
    <definedName name="IQ_OTHER_DEPOSITS_FFIEC" hidden="1">"c12994"</definedName>
    <definedName name="IQ_OTHER_DERIVATIVES_BENEFICIARY_FFIEC" hidden="1">"c13122"</definedName>
    <definedName name="IQ_OTHER_DERIVATIVES_GUARANTOR_FFIEC" hidden="1">"c13115"</definedName>
    <definedName name="IQ_OTHER_DOMESTIC_DEBT_SECURITIES_FDIC">"c6302"</definedName>
    <definedName name="IQ_OTHER_EARNING" hidden="1">"c1609"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"c6601"</definedName>
    <definedName name="IQ_OTHER_LOANS_DUE_30_89_FFIEC" hidden="1">"c13275"</definedName>
    <definedName name="IQ_OTHER_LOANS_DUE_90_FFIEC" hidden="1">"c13301"</definedName>
    <definedName name="IQ_OTHER_LOANS_FFIEC" hidden="1">"c12825"</definedName>
    <definedName name="IQ_OTHER_LOANS_FOREIGN_FDIC">"c6446"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"c6322"</definedName>
    <definedName name="IQ_OTHER_LOANS_LL_REC_DOM_FFIEC" hidden="1">"c12914"</definedName>
    <definedName name="IQ_OTHER_LOANS_NET_CHARGE_OFFS_FDIC">"c6639"</definedName>
    <definedName name="IQ_OTHER_LOANS_NON_ACCRUAL_FFIEC" hidden="1">"c13327"</definedName>
    <definedName name="IQ_OTHER_LOANS_RECOVERIES_FDIC">"c6620"</definedName>
    <definedName name="IQ_OTHER_LOANS_RISK_BASED_FFIEC" hidden="1">"c13435"</definedName>
    <definedName name="IQ_OTHER_LOANS_TOTAL_FDIC">"c6432"</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MINING_REVENUE_COAL" hidden="1">"c15931"</definedName>
    <definedName name="IQ_OTHER_NET" hidden="1">"c1453"</definedName>
    <definedName name="IQ_OTHER_NON_INT_ALLOCATIONS_FFIEC" hidden="1">"c13065"</definedName>
    <definedName name="IQ_OTHER_NON_INT_EXP" hidden="1">"c953"</definedName>
    <definedName name="IQ_OTHER_NON_INT_EXP_FDIC">"c6578"</definedName>
    <definedName name="IQ_OTHER_NON_INT_EXP_FFIEC" hidden="1">"c13027"</definedName>
    <definedName name="IQ_OTHER_NON_INT_EXP_TOTAL" hidden="1">"c954"</definedName>
    <definedName name="IQ_OTHER_NON_INT_EXPENSE_FDIC">"c6679"</definedName>
    <definedName name="IQ_OTHER_NON_INT_INC" hidden="1">"c955"</definedName>
    <definedName name="IQ_OTHER_NON_INT_INC_FDIC">"c6676"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OFF_BS_ITEMS_FFIEC" hidden="1">"c13126"</definedName>
    <definedName name="IQ_OTHER_OFF_BS_LIAB_FDIC">"c6533"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RE_OWNED_FDIC">"c6330"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"c6554"</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AX_EQUIVALENT_ADJUSTMENTS_FFIEC" hidden="1">"c13855"</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"c6504"</definedName>
    <definedName name="IQ_OTHER_UNDRAWN" hidden="1">"c2522"</definedName>
    <definedName name="IQ_OTHER_UNITS" hidden="1">"c8772"</definedName>
    <definedName name="IQ_OTHER_UNUSED_COMMITMENTS_FDIC">"c6530"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UTSTANDING_FILING_DATE_TOTAL">"c2107"</definedName>
    <definedName name="IQ_OVER_FIFETEEN_YEAR_MORTGAGE_PASS_THROUGHS_FDIC">"c6416"</definedName>
    <definedName name="IQ_OVER_FIFTEEN_YEAR_FIXED_AND_FLOATING_RATE_FDIC">"c6424"</definedName>
    <definedName name="IQ_OVER_THREE_YEARS_FDIC">"c6418"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"c6693"</definedName>
    <definedName name="IQ_PAST_DUE_30_AUTO_LOANS_FDIC">"c6687"</definedName>
    <definedName name="IQ_PAST_DUE_30_CL_LOANS_FDIC">"c6688"</definedName>
    <definedName name="IQ_PAST_DUE_30_CREDIT_CARDS_RECEIVABLES_FDIC">"c6690"</definedName>
    <definedName name="IQ_PAST_DUE_30_HOME_EQUITY_LINES_FDIC">"c6691"</definedName>
    <definedName name="IQ_PAST_DUE_30_OTHER_CONSUMER_LOANS_FDIC">"c6689"</definedName>
    <definedName name="IQ_PAST_DUE_30_OTHER_LOANS_FDIC">"c6692"</definedName>
    <definedName name="IQ_PAST_DUE_90_1_4_FAMILY_LOANS_FDIC">"c6700"</definedName>
    <definedName name="IQ_PAST_DUE_90_AUTO_LOANS_FDIC">"c6694"</definedName>
    <definedName name="IQ_PAST_DUE_90_CL_LOANS_FDIC">"c6695"</definedName>
    <definedName name="IQ_PAST_DUE_90_CREDIT_CARDS_RECEIVABLES_FDIC">"c6697"</definedName>
    <definedName name="IQ_PAST_DUE_90_HOME_EQUITY_LINES_FDIC">"c6698"</definedName>
    <definedName name="IQ_PAST_DUE_90_OTHER_CONSUMER_LOANS_FDIC">"c6696"</definedName>
    <definedName name="IQ_PAST_DUE_90_OTHER_LOANS_FDIC">"c6699"</definedName>
    <definedName name="IQ_PAST_DUE_ALLOW_GROSS_LOANS_FFIEC" hidden="1">"c13416"</definedName>
    <definedName name="IQ_PAY_ACCRUED" hidden="1">"c1457"</definedName>
    <definedName name="IQ_PAYOUT_RATIO" hidden="1">"c1900"</definedName>
    <definedName name="IQ_PBV" hidden="1">"c1025"</definedName>
    <definedName name="IQ_PBV_AVG" hidden="1">"c1026"</definedName>
    <definedName name="IQ_PBV_FWD" hidden="1">"c15235"</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CFPS_12MONTHS" hidden="1">"c1812"</definedName>
    <definedName name="IQ_PERCENT_CHANGE_EST_CFPS_12MONTHS_CIQ" hidden="1">"c3755"</definedName>
    <definedName name="IQ_PERCENT_CHANGE_EST_CFPS_12MONTHS_REUT" hidden="1">"c3924"</definedName>
    <definedName name="IQ_PERCENT_CHANGE_EST_CFPS_18MONTHS" hidden="1">"c1813"</definedName>
    <definedName name="IQ_PERCENT_CHANGE_EST_CFPS_18MONTHS_CIQ" hidden="1">"c3756"</definedName>
    <definedName name="IQ_PERCENT_CHANGE_EST_CFPS_18MONTHS_REUT" hidden="1">"c3925"</definedName>
    <definedName name="IQ_PERCENT_CHANGE_EST_CFPS_3MONTHS" hidden="1">"c1809"</definedName>
    <definedName name="IQ_PERCENT_CHANGE_EST_CFPS_3MONTHS_CIQ" hidden="1">"c3752"</definedName>
    <definedName name="IQ_PERCENT_CHANGE_EST_CFPS_3MONTHS_REUT" hidden="1">"c3921"</definedName>
    <definedName name="IQ_PERCENT_CHANGE_EST_CFPS_6MONTHS" hidden="1">"c1810"</definedName>
    <definedName name="IQ_PERCENT_CHANGE_EST_CFPS_6MONTHS_CIQ" hidden="1">"c3753"</definedName>
    <definedName name="IQ_PERCENT_CHANGE_EST_CFPS_6MONTHS_REUT" hidden="1">"c3922"</definedName>
    <definedName name="IQ_PERCENT_CHANGE_EST_CFPS_9MONTHS" hidden="1">"c1811"</definedName>
    <definedName name="IQ_PERCENT_CHANGE_EST_CFPS_9MONTHS_CIQ" hidden="1">"c3754"</definedName>
    <definedName name="IQ_PERCENT_CHANGE_EST_CFPS_9MONTHS_REUT" hidden="1">"c3923"</definedName>
    <definedName name="IQ_PERCENT_CHANGE_EST_CFPS_DAY" hidden="1">"c1806"</definedName>
    <definedName name="IQ_PERCENT_CHANGE_EST_CFPS_DAY_CIQ" hidden="1">"c3750"</definedName>
    <definedName name="IQ_PERCENT_CHANGE_EST_CFPS_DAY_REUT" hidden="1">"c3919"</definedName>
    <definedName name="IQ_PERCENT_CHANGE_EST_CFPS_MONTH" hidden="1">"c1808"</definedName>
    <definedName name="IQ_PERCENT_CHANGE_EST_CFPS_MONTH_CIQ" hidden="1">"c3751"</definedName>
    <definedName name="IQ_PERCENT_CHANGE_EST_CFPS_MONTH_REUT" hidden="1">"c3920"</definedName>
    <definedName name="IQ_PERCENT_CHANGE_EST_CFPS_WEEK" hidden="1">"c1807"</definedName>
    <definedName name="IQ_PERCENT_CHANGE_EST_CFPS_WEEK_CIQ" hidden="1">"c3793"</definedName>
    <definedName name="IQ_PERCENT_CHANGE_EST_CFPS_WEEK_REUT" hidden="1">"c3962"</definedName>
    <definedName name="IQ_PERCENT_CHANGE_EST_DPS_12MONTHS" hidden="1">"c1820"</definedName>
    <definedName name="IQ_PERCENT_CHANGE_EST_DPS_12MONTHS_CIQ" hidden="1">"c3762"</definedName>
    <definedName name="IQ_PERCENT_CHANGE_EST_DPS_12MONTHS_REUT" hidden="1">"c3931"</definedName>
    <definedName name="IQ_PERCENT_CHANGE_EST_DPS_18MONTHS" hidden="1">"c1821"</definedName>
    <definedName name="IQ_PERCENT_CHANGE_EST_DPS_18MONTHS_CIQ" hidden="1">"c3763"</definedName>
    <definedName name="IQ_PERCENT_CHANGE_EST_DPS_18MONTHS_REUT" hidden="1">"c3932"</definedName>
    <definedName name="IQ_PERCENT_CHANGE_EST_DPS_3MONTHS" hidden="1">"c1817"</definedName>
    <definedName name="IQ_PERCENT_CHANGE_EST_DPS_3MONTHS_CIQ" hidden="1">"c3759"</definedName>
    <definedName name="IQ_PERCENT_CHANGE_EST_DPS_3MONTHS_REUT" hidden="1">"c3928"</definedName>
    <definedName name="IQ_PERCENT_CHANGE_EST_DPS_6MONTHS" hidden="1">"c1818"</definedName>
    <definedName name="IQ_PERCENT_CHANGE_EST_DPS_6MONTHS_CIQ" hidden="1">"c3760"</definedName>
    <definedName name="IQ_PERCENT_CHANGE_EST_DPS_6MONTHS_REUT" hidden="1">"c3929"</definedName>
    <definedName name="IQ_PERCENT_CHANGE_EST_DPS_9MONTHS" hidden="1">"c1819"</definedName>
    <definedName name="IQ_PERCENT_CHANGE_EST_DPS_9MONTHS_CIQ" hidden="1">"c3761"</definedName>
    <definedName name="IQ_PERCENT_CHANGE_EST_DPS_9MONTHS_REUT" hidden="1">"c3930"</definedName>
    <definedName name="IQ_PERCENT_CHANGE_EST_DPS_DAY" hidden="1">"c1814"</definedName>
    <definedName name="IQ_PERCENT_CHANGE_EST_DPS_DAY_CIQ" hidden="1">"c3757"</definedName>
    <definedName name="IQ_PERCENT_CHANGE_EST_DPS_DAY_REUT" hidden="1">"c3926"</definedName>
    <definedName name="IQ_PERCENT_CHANGE_EST_DPS_MONTH" hidden="1">"c1816"</definedName>
    <definedName name="IQ_PERCENT_CHANGE_EST_DPS_MONTH_CIQ" hidden="1">"c3758"</definedName>
    <definedName name="IQ_PERCENT_CHANGE_EST_DPS_MONTH_REUT" hidden="1">"c3927"</definedName>
    <definedName name="IQ_PERCENT_CHANGE_EST_DPS_WEEK" hidden="1">"c1815"</definedName>
    <definedName name="IQ_PERCENT_CHANGE_EST_DPS_WEEK_CIQ" hidden="1">"c3794"</definedName>
    <definedName name="IQ_PERCENT_CHANGE_EST_DPS_WEEK_REUT" hidden="1">"c3963"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DAY" hidden="1">"c1782"</definedName>
    <definedName name="IQ_PERCENT_CHANGE_EST_EPS_DAY_CIQ" hidden="1">"c3727"</definedName>
    <definedName name="IQ_PERCENT_CHANGE_EST_EPS_DAY_REUT" hidden="1">"c3896"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WEEK" hidden="1">"c1783"</definedName>
    <definedName name="IQ_PERCENT_CHANGE_EST_EPS_WEEK_CIQ" hidden="1">"c3728"</definedName>
    <definedName name="IQ_PERCENT_CHANGE_EST_EPS_WEEK_REUT" hidden="1">"c3897"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SHARE_12MONTHS" hidden="1">"c1828"</definedName>
    <definedName name="IQ_PERCENT_CHANGE_EST_FFO_SHARE_SHARE_12MONTHS_CIQ" hidden="1">"c3769"</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CIQ" hidden="1">"c3770"</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CIQ" hidden="1">"c3766"</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CIQ" hidden="1">"c3767"</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CIQ" hidden="1">"c3768"</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CIQ" hidden="1">"c3764"</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CIQ" hidden="1">"c3765"</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CIQ" hidden="1">"c3795"</definedName>
    <definedName name="IQ_PERCENT_CHANGE_EST_FFO_SHARE_SHARE_WEEK_REUT" hidden="1">"c3964"</definedName>
    <definedName name="IQ_PERCENT_CHANGE_EST_FFO_SHARE_SHARE_WEEK_THOM" hidden="1">"c5274"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DAY" hidden="1">"c1830"</definedName>
    <definedName name="IQ_PERCENT_CHANGE_EST_RECO_DAY_CIQ" hidden="1">"c3771"</definedName>
    <definedName name="IQ_PERCENT_CHANGE_EST_RECO_DAY_REUT" hidden="1">"c3940"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WEEK" hidden="1">"c1831"</definedName>
    <definedName name="IQ_PERCENT_CHANGE_EST_RECO_WEEK_CIQ" hidden="1">"c3796"</definedName>
    <definedName name="IQ_PERCENT_CHANGE_EST_RECO_WEEK_REUT" hidden="1">"c3966"</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DAY" hidden="1">"c1790"</definedName>
    <definedName name="IQ_PERCENT_CHANGE_EST_REV_DAY_CIQ" hidden="1">"c3735"</definedName>
    <definedName name="IQ_PERCENT_CHANGE_EST_REV_DAY_REUT" hidden="1">"c3904"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WEEK" hidden="1">"c1791"</definedName>
    <definedName name="IQ_PERCENT_CHANGE_EST_REV_WEEK_CIQ" hidden="1">"c3736"</definedName>
    <definedName name="IQ_PERCENT_CHANGE_EST_REV_WEEK_REUT" hidden="1">"c3905"</definedName>
    <definedName name="IQ_PERCENT_FLOAT">"c227"</definedName>
    <definedName name="IQ_PERCENT_INSURED_FDIC">"c6374"</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REUT" hidden="1">"c3968"</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CIQ" hidden="1">"c5064"</definedName>
    <definedName name="IQ_PRE_TAX_ACT_OR_EST_REUT" hidden="1">"c5467"</definedName>
    <definedName name="IQ_PRE_TAX_INCOME_FDIC">"c6581"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DEPOSITS_FFIEC" hidden="1">"c15312"</definedName>
    <definedName name="IQ_PREFERRED_FDIC">"c6349"</definedName>
    <definedName name="IQ_PREFERRED_LIST" hidden="1">"c13506"</definedName>
    <definedName name="IQ_PREMISES_EQUIPMENT_FDIC">"c6577"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 hidden="1">"c15216"</definedName>
    <definedName name="IQ_PRESIDENT_NAME" hidden="1">"c15215"</definedName>
    <definedName name="IQ_PRETAX_GW_INC_EST" hidden="1">"c1702"</definedName>
    <definedName name="IQ_PRETAX_GW_INC_EST_CIQ" hidden="1">"c4688"</definedName>
    <definedName name="IQ_PRETAX_GW_INC_EST_REUT" hidden="1">"c5354"</definedName>
    <definedName name="IQ_PRETAX_GW_INC_HIGH_EST" hidden="1">"c1704"</definedName>
    <definedName name="IQ_PRETAX_GW_INC_HIGH_EST_CIQ" hidden="1">"c4690"</definedName>
    <definedName name="IQ_PRETAX_GW_INC_HIGH_EST_REUT" hidden="1">"c5356"</definedName>
    <definedName name="IQ_PRETAX_GW_INC_LOW_EST" hidden="1">"c1705"</definedName>
    <definedName name="IQ_PRETAX_GW_INC_LOW_EST_CIQ" hidden="1">"c4691"</definedName>
    <definedName name="IQ_PRETAX_GW_INC_LOW_EST_REUT" hidden="1">"c5357"</definedName>
    <definedName name="IQ_PRETAX_GW_INC_MEDIAN_EST" hidden="1">"c1703"</definedName>
    <definedName name="IQ_PRETAX_GW_INC_MEDIAN_EST_CIQ" hidden="1">"c4689"</definedName>
    <definedName name="IQ_PRETAX_GW_INC_MEDIAN_EST_REUT" hidden="1">"c5355"</definedName>
    <definedName name="IQ_PRETAX_GW_INC_NUM_EST" hidden="1">"c1706"</definedName>
    <definedName name="IQ_PRETAX_GW_INC_NUM_EST_CIQ" hidden="1">"c4692"</definedName>
    <definedName name="IQ_PRETAX_GW_INC_NUM_EST_REUT" hidden="1">"c5358"</definedName>
    <definedName name="IQ_PRETAX_GW_INC_STDDEV_EST" hidden="1">"c1707"</definedName>
    <definedName name="IQ_PRETAX_GW_INC_STDDEV_EST_CIQ" hidden="1">"c4693"</definedName>
    <definedName name="IQ_PRETAX_GW_INC_STDDEV_EST_REUT" hidden="1">"c5359"</definedName>
    <definedName name="IQ_PRETAX_INC">"c16"</definedName>
    <definedName name="IQ_PRETAX_INC_10K">"IQ_PRETAX_INC_10K"</definedName>
    <definedName name="IQ_PRETAX_INC_10Q">"IQ_PRETAX_INC_10Q"</definedName>
    <definedName name="IQ_PRETAX_INC_10Q1">"IQ_PRETAX_INC_10Q1"</definedName>
    <definedName name="IQ_PRETAX_INC_AFTER_CAP_ALLOCATION_FOREIGN_FFIEC" hidden="1">"c15390"</definedName>
    <definedName name="IQ_PRETAX_INC_BEFORE_CAP_ALLOCATION_FOREIGN_FFIEC" hidden="1">"c15388"</definedName>
    <definedName name="IQ_PRETAX_INC_EST" hidden="1">"c1695"</definedName>
    <definedName name="IQ_PRETAX_INC_EST_CIQ" hidden="1">"c4681"</definedName>
    <definedName name="IQ_PRETAX_INC_EST_REUT" hidden="1">"c5347"</definedName>
    <definedName name="IQ_PRETAX_INC_HIGH_EST" hidden="1">"c1697"</definedName>
    <definedName name="IQ_PRETAX_INC_HIGH_EST_CIQ" hidden="1">"c4683"</definedName>
    <definedName name="IQ_PRETAX_INC_HIGH_EST_REUT" hidden="1">"c5349"</definedName>
    <definedName name="IQ_PRETAX_INC_LOW_EST" hidden="1">"c1698"</definedName>
    <definedName name="IQ_PRETAX_INC_LOW_EST_CIQ" hidden="1">"c4684"</definedName>
    <definedName name="IQ_PRETAX_INC_LOW_EST_REUT" hidden="1">"c5350"</definedName>
    <definedName name="IQ_PRETAX_INC_MEDIAN_EST" hidden="1">"c1696"</definedName>
    <definedName name="IQ_PRETAX_INC_MEDIAN_EST_CIQ" hidden="1">"c4682"</definedName>
    <definedName name="IQ_PRETAX_INC_MEDIAN_EST_REUT" hidden="1">"c5348"</definedName>
    <definedName name="IQ_PRETAX_INC_NUM_EST" hidden="1">"c1699"</definedName>
    <definedName name="IQ_PRETAX_INC_NUM_EST_CIQ" hidden="1">"c4685"</definedName>
    <definedName name="IQ_PRETAX_INC_NUM_EST_REUT" hidden="1">"c5351"</definedName>
    <definedName name="IQ_PRETAX_INC_STDDEV_EST" hidden="1">"c1700"</definedName>
    <definedName name="IQ_PRETAX_INC_STDDEV_EST_CIQ" hidden="1">"c4686"</definedName>
    <definedName name="IQ_PRETAX_INC_STDDEV_EST_REUT" hidden="1">"c5352"</definedName>
    <definedName name="IQ_PRETAX_OPERATING_INC_AVG_ASSETS_FFIEC" hidden="1">"c13365"</definedName>
    <definedName name="IQ_PRETAX_REPORT_INC_EST" hidden="1">"c1709"</definedName>
    <definedName name="IQ_PRETAX_REPORT_INC_EST_CIQ" hidden="1">"c4695"</definedName>
    <definedName name="IQ_PRETAX_REPORT_INC_EST_REUT" hidden="1">"c5361"</definedName>
    <definedName name="IQ_PRETAX_REPORT_INC_HIGH_EST" hidden="1">"c1711"</definedName>
    <definedName name="IQ_PRETAX_REPORT_INC_HIGH_EST_CIQ" hidden="1">"c4697"</definedName>
    <definedName name="IQ_PRETAX_REPORT_INC_HIGH_EST_REUT" hidden="1">"c5363"</definedName>
    <definedName name="IQ_PRETAX_REPORT_INC_LOW_EST" hidden="1">"c1712"</definedName>
    <definedName name="IQ_PRETAX_REPORT_INC_LOW_EST_CIQ" hidden="1">"c4698"</definedName>
    <definedName name="IQ_PRETAX_REPORT_INC_LOW_EST_REUT" hidden="1">"c5364"</definedName>
    <definedName name="IQ_PRETAX_REPORT_INC_MEDIAN_EST" hidden="1">"c1710"</definedName>
    <definedName name="IQ_PRETAX_REPORT_INC_MEDIAN_EST_CIQ" hidden="1">"c4696"</definedName>
    <definedName name="IQ_PRETAX_REPORT_INC_MEDIAN_EST_REUT" hidden="1">"c5362"</definedName>
    <definedName name="IQ_PRETAX_REPORT_INC_NUM_EST" hidden="1">"c1713"</definedName>
    <definedName name="IQ_PRETAX_REPORT_INC_NUM_EST_CIQ" hidden="1">"c4699"</definedName>
    <definedName name="IQ_PRETAX_REPORT_INC_NUM_EST_REUT" hidden="1">"c5365"</definedName>
    <definedName name="IQ_PRETAX_REPORT_INC_STDDEV_EST" hidden="1">"c1714"</definedName>
    <definedName name="IQ_PRETAX_REPORT_INC_STDDEV_EST_CIQ" hidden="1">"c4700"</definedName>
    <definedName name="IQ_PRETAX_REPORT_INC_STDDEV_EST_REUT" hidden="1">"c5366"</definedName>
    <definedName name="IQ_PRETAX_RETURN_ASSETS_FDIC">"c6731"</definedName>
    <definedName name="IQ_PREV_MONTHLY_FACTOR" hidden="1">"c8973"</definedName>
    <definedName name="IQ_PREV_MONTHLY_FACTOR_DATE" hidden="1">"c8974"</definedName>
    <definedName name="IQ_PRICE_CFPS_FWD" hidden="1">"c2237"</definedName>
    <definedName name="IQ_PRICE_CFPS_FWD_CIQ" hidden="1">"c4046"</definedName>
    <definedName name="IQ_PRICE_CFPS_FWD_REUT" hidden="1">"c4053"</definedName>
    <definedName name="IQ_PRICE_OVER_BVPS" hidden="1">"c1412"</definedName>
    <definedName name="IQ_PRICE_OVER_EPS_EST">"c174"</definedName>
    <definedName name="IQ_PRICE_OVER_EPS_EST_1">"c175"</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 hidden="1">"c5486"</definedName>
    <definedName name="IQ_PRICE_TARGET_BOTTOM_UP_CIQ" hidden="1">"c12023"</definedName>
    <definedName name="IQ_PRICE_TARGET_BOTTOM_UP_REUT" hidden="1">"c5494"</definedName>
    <definedName name="IQ_PRICE_TARGET_CIQ" hidden="1">"c3613"</definedName>
    <definedName name="IQ_PRICE_TARGET_REUT" hidden="1">"c3631"</definedName>
    <definedName name="IQ_PRICE_VOLATILITY_EST" hidden="1">"c4492"</definedName>
    <definedName name="IQ_PRICE_VOLATILITY_EST_CIQ" hidden="1">"c5030"</definedName>
    <definedName name="IQ_PRICE_VOLATILITY_HIGH" hidden="1">"c4493"</definedName>
    <definedName name="IQ_PRICE_VOLATILITY_HIGH_CIQ" hidden="1">"c5031"</definedName>
    <definedName name="IQ_PRICE_VOLATILITY_LOW" hidden="1">"c4494"</definedName>
    <definedName name="IQ_PRICE_VOLATILITY_LOW_CIQ" hidden="1">"c5032"</definedName>
    <definedName name="IQ_PRICE_VOLATILITY_MEDIAN" hidden="1">"c4495"</definedName>
    <definedName name="IQ_PRICE_VOLATILITY_MEDIAN_CIQ" hidden="1">"c5033"</definedName>
    <definedName name="IQ_PRICE_VOLATILITY_NUM" hidden="1">"c4496"</definedName>
    <definedName name="IQ_PRICE_VOLATILITY_NUM_CIQ" hidden="1">"c5034"</definedName>
    <definedName name="IQ_PRICE_VOLATILITY_STDDEV" hidden="1">"c4497"</definedName>
    <definedName name="IQ_PRICE_VOLATILITY_STDDEV_CIQ" hidden="1">"c5035"</definedName>
    <definedName name="IQ_PRICEDATE" hidden="1">"c1069"</definedName>
    <definedName name="IQ_PRICEDATETIME">"IQ_PRICEDATETIME"</definedName>
    <definedName name="IQ_PRICING_DATE" hidden="1">"c1613"</definedName>
    <definedName name="IQ_PRIMARY_EPS_TYPE" hidden="1">"c4498"</definedName>
    <definedName name="IQ_PRIMARY_EPS_TYPE_CIQ" hidden="1">"c5036"</definedName>
    <definedName name="IQ_PRIMARY_EPS_TYPE_REUT" hidden="1">"c5481"</definedName>
    <definedName name="IQ_PRIMARY_EPS_TYPE_THOM">"c5297"</definedName>
    <definedName name="IQ_PRIMARY_INDUSTRY" hidden="1">"c1070"</definedName>
    <definedName name="IQ_PRINCIPAL_AMT" hidden="1">"c2157"</definedName>
    <definedName name="IQ_PRIVATE_CONST_TOTAL_APR_FC_UNUSED" hidden="1">"c8559"</definedName>
    <definedName name="IQ_PRIVATE_CONST_TOTAL_APR_FC_UNUSED_UNUSED_UNUSED">"c8559"</definedName>
    <definedName name="IQ_PRIVATE_CONST_TOTAL_APR_UNUSED" hidden="1">"c7679"</definedName>
    <definedName name="IQ_PRIVATE_CONST_TOTAL_APR_UNUSED_UNUSED_UNUSED">"c7679"</definedName>
    <definedName name="IQ_PRIVATE_CONST_TOTAL_FC_UNUSED" hidden="1">"c7899"</definedName>
    <definedName name="IQ_PRIVATE_CONST_TOTAL_FC_UNUSED_UNUSED_UNUSED">"c7899"</definedName>
    <definedName name="IQ_PRIVATE_CONST_TOTAL_POP_FC_UNUSED" hidden="1">"c8119"</definedName>
    <definedName name="IQ_PRIVATE_CONST_TOTAL_POP_FC_UNUSED_UNUSED_UNUSED">"c8119"</definedName>
    <definedName name="IQ_PRIVATE_CONST_TOTAL_POP_UNUSED" hidden="1">"c7239"</definedName>
    <definedName name="IQ_PRIVATE_CONST_TOTAL_POP_UNUSED_UNUSED_UNUSED">"c7239"</definedName>
    <definedName name="IQ_PRIVATE_CONST_TOTAL_UNUSED" hidden="1">"c7019"</definedName>
    <definedName name="IQ_PRIVATE_CONST_TOTAL_UNUSED_UNUSED_UNUSED">"c7019"</definedName>
    <definedName name="IQ_PRIVATE_CONST_TOTAL_YOY_FC_UNUSED" hidden="1">"c8339"</definedName>
    <definedName name="IQ_PRIVATE_CONST_TOTAL_YOY_FC_UNUSED_UNUSED_UNUSED">"c8339"</definedName>
    <definedName name="IQ_PRIVATE_CONST_TOTAL_YOY_UNUSED" hidden="1">"c7459"</definedName>
    <definedName name="IQ_PRIVATE_CONST_TOTAL_YOY_UNUSED_UNUSED_UNUSED">"c7459"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"c8535"</definedName>
    <definedName name="IQ_PRIVATE_RES_CONST_REAL_APR_UNUSED" hidden="1">"c7655"</definedName>
    <definedName name="IQ_PRIVATE_RES_CONST_REAL_APR_UNUSED_UNUSED_UNUSED">"c7655"</definedName>
    <definedName name="IQ_PRIVATE_RES_CONST_REAL_FC_UNUSED" hidden="1">"c7875"</definedName>
    <definedName name="IQ_PRIVATE_RES_CONST_REAL_FC_UNUSED_UNUSED_UNUSED">"c7875"</definedName>
    <definedName name="IQ_PRIVATE_RES_CONST_REAL_POP_FC_UNUSED" hidden="1">"c8095"</definedName>
    <definedName name="IQ_PRIVATE_RES_CONST_REAL_POP_FC_UNUSED_UNUSED_UNUSED">"c8095"</definedName>
    <definedName name="IQ_PRIVATE_RES_CONST_REAL_POP_UNUSED" hidden="1">"c7215"</definedName>
    <definedName name="IQ_PRIVATE_RES_CONST_REAL_POP_UNUSED_UNUSED_UNUSED">"c7215"</definedName>
    <definedName name="IQ_PRIVATE_RES_CONST_REAL_UNUSED" hidden="1">"c6995"</definedName>
    <definedName name="IQ_PRIVATE_RES_CONST_REAL_UNUSED_UNUSED_UNUSED">"c6995"</definedName>
    <definedName name="IQ_PRIVATE_RES_CONST_REAL_YOY_FC_UNUSED" hidden="1">"c8315"</definedName>
    <definedName name="IQ_PRIVATE_RES_CONST_REAL_YOY_FC_UNUSED_UNUSED_UNUSED">"c8315"</definedName>
    <definedName name="IQ_PRIVATE_RES_CONST_REAL_YOY_UNUSED" hidden="1">"c7435"</definedName>
    <definedName name="IQ_PRIVATE_RES_CONST_REAL_YOY_UNUSED_UNUSED_UNUSED">"c7435"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"c6407"</definedName>
    <definedName name="IQ_PRIVATELY_ISSUED_MORTGAGE_PASS_THROUGHS_FDIC">"c6405"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DIRECT_FAX" hidden="1">"c15166"</definedName>
    <definedName name="IQ_PROFESSIONAL_DIRECT_PHONE" hidden="1">"c15165"</definedName>
    <definedName name="IQ_PROFESSIONAL_EMAIL" hidden="1">"c15167"</definedName>
    <definedName name="IQ_PROFESSIONAL_ID" hidden="1">"c13755"</definedName>
    <definedName name="IQ_PROFESSIONAL_MAIN_FAX" hidden="1">"c15164"</definedName>
    <definedName name="IQ_PROFESSIONAL_MAIN_PHONE" hidden="1">"c15163"</definedName>
    <definedName name="IQ_PROFESSIONAL_OFFICE_ADDRESS" hidden="1">"c15162"</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ROVISION_LL_FFIEC" hidden="1">"c13019"</definedName>
    <definedName name="IQ_PROVISION_LOSSES_AVG_ASSETS_FFIEC" hidden="1">"c13362"</definedName>
    <definedName name="IQ_PROVISION_LOSSES_AVG_LOANS_FFIEC" hidden="1">"c13470"</definedName>
    <definedName name="IQ_PROVISION_LOSSES_NET_LOSSES_FFIEC" hidden="1">"c13471"</definedName>
    <definedName name="IQ_PTBV" hidden="1">"c1084"</definedName>
    <definedName name="IQ_PTBV_AVG" hidden="1">"c1085"</definedName>
    <definedName name="IQ_PURCHASE_FOREIGN_CURRENCIES_FDIC">"c6513"</definedName>
    <definedName name="IQ_PURCHASE_TREASURY_FFIEC" hidden="1">"c12966"</definedName>
    <definedName name="IQ_PURCHASED_CREDIT_RELS_SERVICING_ASSETS_FFIEC" hidden="1">"c12839"</definedName>
    <definedName name="IQ_PURCHASED_OPTION_CONTRACTS_FDIC">"c6510"</definedName>
    <definedName name="IQ_PURCHASED_OPTION_CONTRACTS_FX_RISK_FDIC">"c6515"</definedName>
    <definedName name="IQ_PURCHASED_OPTION_CONTRACTS_NON_FX_IR_FDIC">"c6520"</definedName>
    <definedName name="IQ_PURCHASES_EQUIP_NONRES_SAAR_APR_FC_UNUSED" hidden="1">"c8491"</definedName>
    <definedName name="IQ_PURCHASES_EQUIP_NONRES_SAAR_APR_FC_UNUSED_UNUSED_UNUSED">"c8491"</definedName>
    <definedName name="IQ_PURCHASES_EQUIP_NONRES_SAAR_APR_UNUSED" hidden="1">"c7611"</definedName>
    <definedName name="IQ_PURCHASES_EQUIP_NONRES_SAAR_APR_UNUSED_UNUSED_UNUSED">"c7611"</definedName>
    <definedName name="IQ_PURCHASES_EQUIP_NONRES_SAAR_FC_UNUSED" hidden="1">"c7831"</definedName>
    <definedName name="IQ_PURCHASES_EQUIP_NONRES_SAAR_FC_UNUSED_UNUSED_UNUSED">"c7831"</definedName>
    <definedName name="IQ_PURCHASES_EQUIP_NONRES_SAAR_POP_FC_UNUSED" hidden="1">"c8051"</definedName>
    <definedName name="IQ_PURCHASES_EQUIP_NONRES_SAAR_POP_FC_UNUSED_UNUSED_UNUSED">"c8051"</definedName>
    <definedName name="IQ_PURCHASES_EQUIP_NONRES_SAAR_POP_UNUSED" hidden="1">"c7171"</definedName>
    <definedName name="IQ_PURCHASES_EQUIP_NONRES_SAAR_POP_UNUSED_UNUSED_UNUSED">"c7171"</definedName>
    <definedName name="IQ_PURCHASES_EQUIP_NONRES_SAAR_UNUSED" hidden="1">"c6951"</definedName>
    <definedName name="IQ_PURCHASES_EQUIP_NONRES_SAAR_UNUSED_UNUSED_UNUSED">"c6951"</definedName>
    <definedName name="IQ_PURCHASES_EQUIP_NONRES_SAAR_YOY_FC_UNUSED" hidden="1">"c8271"</definedName>
    <definedName name="IQ_PURCHASES_EQUIP_NONRES_SAAR_YOY_FC_UNUSED_UNUSED_UNUSED">"c8271"</definedName>
    <definedName name="IQ_PURCHASES_EQUIP_NONRES_SAAR_YOY_UNUSED" hidden="1">"c7391"</definedName>
    <definedName name="IQ_PURCHASES_EQUIP_NONRES_SAAR_YOY_UNUSED_UNUSED_UNUSED">"c7391"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DEPR_AMORT" hidden="1">"c8750"</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"c6332"</definedName>
    <definedName name="IQ_RE_FOREIGN_FFIEC" hidden="1">"c13479"</definedName>
    <definedName name="IQ_RE_GAIN_LOSS_SALE_ASSETS" hidden="1">"c8751"</definedName>
    <definedName name="IQ_RE_INVEST_FDIC">"c6331"</definedName>
    <definedName name="IQ_RE_LOANS_1_4_GROSS_LOANS_FFIEC" hidden="1">"c13397"</definedName>
    <definedName name="IQ_RE_LOANS_DOM_QUARTERLY_AVG_FFIEC" hidden="1">"c15476"</definedName>
    <definedName name="IQ_RE_LOANS_DOMESTIC_CHARGE_OFFS_FDIC">"c6589"</definedName>
    <definedName name="IQ_RE_LOANS_DOMESTIC_FDIC">"c6309"</definedName>
    <definedName name="IQ_RE_LOANS_DOMESTIC_NET_CHARGE_OFFS_FDIC">"c6627"</definedName>
    <definedName name="IQ_RE_LOANS_DOMESTIC_RECOVERIES_FDIC">"c6608"</definedName>
    <definedName name="IQ_RE_LOANS_FDIC">"c6308"</definedName>
    <definedName name="IQ_RE_LOANS_FOREIGN_CHARGE_OFFS_FDIC">"c6595"</definedName>
    <definedName name="IQ_RE_LOANS_FOREIGN_NET_CHARGE_OFFS_FDIC">"c6633"</definedName>
    <definedName name="IQ_RE_LOANS_FOREIGN_RECOVERIES_FDIC">"c6614"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OVERIES_1_4_FAMILY_LOANS_FDIC">"c6707"</definedName>
    <definedName name="IQ_RECOVERIES_AUTO_LOANS_FDIC">"c6701"</definedName>
    <definedName name="IQ_RECOVERIES_AVG_LOANS_FFIEC" hidden="1">"c13476"</definedName>
    <definedName name="IQ_RECOVERIES_CL_LOANS_FDIC">"c6702"</definedName>
    <definedName name="IQ_RECOVERIES_CREDIT_CARDS_RECEIVABLES_FDIC">"c6704"</definedName>
    <definedName name="IQ_RECOVERIES_HOME_EQUITY_LINES_FDIC">"c6705"</definedName>
    <definedName name="IQ_RECOVERIES_OTHER_CONSUMER_LOANS_FDIC">"c6703"</definedName>
    <definedName name="IQ_RECOVERIES_OTHER_LOANS_FDIC">"c6706"</definedName>
    <definedName name="IQ_RECURRING_PROFIT_ACT_OR_EST" hidden="1">"c4507"</definedName>
    <definedName name="IQ_RECURRING_PROFIT_ACT_OR_EST_CIQ" hidden="1">"c5045"</definedName>
    <definedName name="IQ_RECURRING_PROFIT_EST" hidden="1">"c4499"</definedName>
    <definedName name="IQ_RECURRING_PROFIT_EST_CIQ" hidden="1">"c5037"</definedName>
    <definedName name="IQ_RECURRING_PROFIT_GUIDANCE" hidden="1">"c4500"</definedName>
    <definedName name="IQ_RECURRING_PROFIT_GUIDANCE_CIQ" hidden="1">"c5038"</definedName>
    <definedName name="IQ_RECURRING_PROFIT_HIGH_EST" hidden="1">"c4501"</definedName>
    <definedName name="IQ_RECURRING_PROFIT_HIGH_EST_CIQ" hidden="1">"c5039"</definedName>
    <definedName name="IQ_RECURRING_PROFIT_HIGH_GUIDANCE" hidden="1">"c4179"</definedName>
    <definedName name="IQ_RECURRING_PROFIT_HIGH_GUIDANCE_CIQ" hidden="1">"c4591"</definedName>
    <definedName name="IQ_RECURRING_PROFIT_LOW_EST" hidden="1">"c4502"</definedName>
    <definedName name="IQ_RECURRING_PROFIT_LOW_EST_CIQ" hidden="1">"c5040"</definedName>
    <definedName name="IQ_RECURRING_PROFIT_LOW_GUIDANCE" hidden="1">"c4219"</definedName>
    <definedName name="IQ_RECURRING_PROFIT_LOW_GUIDANCE_CIQ" hidden="1">"c4631"</definedName>
    <definedName name="IQ_RECURRING_PROFIT_MEDIAN_EST" hidden="1">"c4503"</definedName>
    <definedName name="IQ_RECURRING_PROFIT_MEDIAN_EST_CIQ" hidden="1">"c5041"</definedName>
    <definedName name="IQ_RECURRING_PROFIT_NUM_EST" hidden="1">"c4504"</definedName>
    <definedName name="IQ_RECURRING_PROFIT_NUM_EST_CIQ" hidden="1">"c5042"</definedName>
    <definedName name="IQ_RECURRING_PROFIT_SHARE_ACT_OR_EST" hidden="1">"c4508"</definedName>
    <definedName name="IQ_RECURRING_PROFIT_SHARE_ACT_OR_EST_CIQ" hidden="1">"c5046"</definedName>
    <definedName name="IQ_RECURRING_PROFIT_SHARE_EST" hidden="1">"c4506"</definedName>
    <definedName name="IQ_RECURRING_PROFIT_SHARE_EST_CIQ" hidden="1">"c5044"</definedName>
    <definedName name="IQ_RECURRING_PROFIT_SHARE_GUIDANCE" hidden="1">"c4509"</definedName>
    <definedName name="IQ_RECURRING_PROFIT_SHARE_GUIDANCE_CIQ" hidden="1">"c5047"</definedName>
    <definedName name="IQ_RECURRING_PROFIT_SHARE_HIGH_EST" hidden="1">"c4510"</definedName>
    <definedName name="IQ_RECURRING_PROFIT_SHARE_HIGH_EST_CIQ" hidden="1">"c5048"</definedName>
    <definedName name="IQ_RECURRING_PROFIT_SHARE_HIGH_GUIDANCE" hidden="1">"c4200"</definedName>
    <definedName name="IQ_RECURRING_PROFIT_SHARE_HIGH_GUIDANCE_CIQ" hidden="1">"c4612"</definedName>
    <definedName name="IQ_RECURRING_PROFIT_SHARE_LOW_EST" hidden="1">"c4511"</definedName>
    <definedName name="IQ_RECURRING_PROFIT_SHARE_LOW_EST_CIQ" hidden="1">"c5049"</definedName>
    <definedName name="IQ_RECURRING_PROFIT_SHARE_LOW_GUIDANCE" hidden="1">"c4240"</definedName>
    <definedName name="IQ_RECURRING_PROFIT_SHARE_LOW_GUIDANCE_CIQ" hidden="1">"c4652"</definedName>
    <definedName name="IQ_RECURRING_PROFIT_SHARE_MEDIAN_EST" hidden="1">"c4512"</definedName>
    <definedName name="IQ_RECURRING_PROFIT_SHARE_MEDIAN_EST_CIQ" hidden="1">"c5050"</definedName>
    <definedName name="IQ_RECURRING_PROFIT_SHARE_NUM_EST" hidden="1">"c4513"</definedName>
    <definedName name="IQ_RECURRING_PROFIT_SHARE_NUM_EST_CIQ" hidden="1">"c5051"</definedName>
    <definedName name="IQ_RECURRING_PROFIT_SHARE_STDDEV_EST" hidden="1">"c4514"</definedName>
    <definedName name="IQ_RECURRING_PROFIT_SHARE_STDDEV_EST_CIQ" hidden="1">"c5052"</definedName>
    <definedName name="IQ_RECURRING_PROFIT_STDDEV_EST" hidden="1">"c4516"</definedName>
    <definedName name="IQ_RECURRING_PROFIT_STDDEV_EST_CIQ" hidden="1">"c5054"</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"c6320"</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REV" hidden="1">"c1101"</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"c8536"</definedName>
    <definedName name="IQ_RES_CONST_REAL_APR_UNUSED" hidden="1">"c7656"</definedName>
    <definedName name="IQ_RES_CONST_REAL_APR_UNUSED_UNUSED_UNUSED">"c7656"</definedName>
    <definedName name="IQ_RES_CONST_REAL_FC_UNUSED" hidden="1">"c7876"</definedName>
    <definedName name="IQ_RES_CONST_REAL_FC_UNUSED_UNUSED_UNUSED">"c7876"</definedName>
    <definedName name="IQ_RES_CONST_REAL_POP_FC_UNUSED" hidden="1">"c8096"</definedName>
    <definedName name="IQ_RES_CONST_REAL_POP_FC_UNUSED_UNUSED_UNUSED">"c8096"</definedName>
    <definedName name="IQ_RES_CONST_REAL_POP_UNUSED" hidden="1">"c7216"</definedName>
    <definedName name="IQ_RES_CONST_REAL_POP_UNUSED_UNUSED_UNUSED">"c7216"</definedName>
    <definedName name="IQ_RES_CONST_REAL_SAAR_APR_FC_UNUSED" hidden="1">"c8537"</definedName>
    <definedName name="IQ_RES_CONST_REAL_SAAR_APR_FC_UNUSED_UNUSED_UNUSED">"c8537"</definedName>
    <definedName name="IQ_RES_CONST_REAL_SAAR_APR_UNUSED" hidden="1">"c7657"</definedName>
    <definedName name="IQ_RES_CONST_REAL_SAAR_APR_UNUSED_UNUSED_UNUSED">"c7657"</definedName>
    <definedName name="IQ_RES_CONST_REAL_SAAR_FC_UNUSED" hidden="1">"c7877"</definedName>
    <definedName name="IQ_RES_CONST_REAL_SAAR_FC_UNUSED_UNUSED_UNUSED">"c7877"</definedName>
    <definedName name="IQ_RES_CONST_REAL_SAAR_POP_FC_UNUSED" hidden="1">"c8097"</definedName>
    <definedName name="IQ_RES_CONST_REAL_SAAR_POP_FC_UNUSED_UNUSED_UNUSED">"c8097"</definedName>
    <definedName name="IQ_RES_CONST_REAL_SAAR_POP_UNUSED" hidden="1">"c7217"</definedName>
    <definedName name="IQ_RES_CONST_REAL_SAAR_POP_UNUSED_UNUSED_UNUSED">"c7217"</definedName>
    <definedName name="IQ_RES_CONST_REAL_SAAR_UNUSED" hidden="1">"c6997"</definedName>
    <definedName name="IQ_RES_CONST_REAL_SAAR_UNUSED_UNUSED_UNUSED">"c6997"</definedName>
    <definedName name="IQ_RES_CONST_REAL_SAAR_YOY_FC_UNUSED" hidden="1">"c8317"</definedName>
    <definedName name="IQ_RES_CONST_REAL_SAAR_YOY_FC_UNUSED_UNUSED_UNUSED">"c8317"</definedName>
    <definedName name="IQ_RES_CONST_REAL_SAAR_YOY_UNUSED" hidden="1">"c7437"</definedName>
    <definedName name="IQ_RES_CONST_REAL_SAAR_YOY_UNUSED_UNUSED_UNUSED">"c7437"</definedName>
    <definedName name="IQ_RES_CONST_REAL_UNUSED" hidden="1">"c6996"</definedName>
    <definedName name="IQ_RES_CONST_REAL_UNUSED_UNUSED_UNUSED">"c6996"</definedName>
    <definedName name="IQ_RES_CONST_REAL_YOY_FC_UNUSED" hidden="1">"c8316"</definedName>
    <definedName name="IQ_RES_CONST_REAL_YOY_FC_UNUSED_UNUSED_UNUSED">"c8316"</definedName>
    <definedName name="IQ_RES_CONST_REAL_YOY_UNUSED" hidden="1">"c7436"</definedName>
    <definedName name="IQ_RES_CONST_REAL_YOY_UNUSED_UNUSED_UNUSED">"c7436"</definedName>
    <definedName name="IQ_RES_CONST_SAAR_APR_FC_UNUSED" hidden="1">"c8540"</definedName>
    <definedName name="IQ_RES_CONST_SAAR_APR_FC_UNUSED_UNUSED_UNUSED">"c8540"</definedName>
    <definedName name="IQ_RES_CONST_SAAR_APR_UNUSED" hidden="1">"c7660"</definedName>
    <definedName name="IQ_RES_CONST_SAAR_APR_UNUSED_UNUSED_UNUSED">"c7660"</definedName>
    <definedName name="IQ_RES_CONST_SAAR_FC_UNUSED" hidden="1">"c7880"</definedName>
    <definedName name="IQ_RES_CONST_SAAR_FC_UNUSED_UNUSED_UNUSED">"c7880"</definedName>
    <definedName name="IQ_RES_CONST_SAAR_POP_FC_UNUSED" hidden="1">"c8100"</definedName>
    <definedName name="IQ_RES_CONST_SAAR_POP_FC_UNUSED_UNUSED_UNUSED">"c8100"</definedName>
    <definedName name="IQ_RES_CONST_SAAR_POP_UNUSED" hidden="1">"c7220"</definedName>
    <definedName name="IQ_RES_CONST_SAAR_POP_UNUSED_UNUSED_UNUSED">"c7220"</definedName>
    <definedName name="IQ_RES_CONST_SAAR_UNUSED" hidden="1">"c7000"</definedName>
    <definedName name="IQ_RES_CONST_SAAR_UNUSED_UNUSED_UNUSED">"c7000"</definedName>
    <definedName name="IQ_RES_CONST_SAAR_YOY_FC_UNUSED" hidden="1">"c8320"</definedName>
    <definedName name="IQ_RES_CONST_SAAR_YOY_FC_UNUSED_UNUSED_UNUSED">"c8320"</definedName>
    <definedName name="IQ_RES_CONST_SAAR_YOY_UNUSED" hidden="1">"c7440"</definedName>
    <definedName name="IQ_RES_CONST_SAAR_YOY_UNUSED_UNUSED_UNUSED">"c7440"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"c6378"</definedName>
    <definedName name="IQ_RESTRUCTURED_LOANS_LEASES_FDIC">"c6377"</definedName>
    <definedName name="IQ_RESTRUCTURED_LOANS_NON_1_4_FDIC">"c6379"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"c6733"</definedName>
    <definedName name="IQ_RETAINED_EARNINGS_EQUITY_FFIEC" hidden="1">"c13348"</definedName>
    <definedName name="IQ_RETAINED_EARNINGS_FFIEC" hidden="1">"c12878"</definedName>
    <definedName name="IQ_RETURN_ASSETS" hidden="1">"c1113"</definedName>
    <definedName name="IQ_RETURN_ASSETS_ACT_OR_EST" hidden="1">"c3585"</definedName>
    <definedName name="IQ_RETURN_ASSETS_ACT_OR_EST_CIQ" hidden="1">"c12020"</definedName>
    <definedName name="IQ_RETURN_ASSETS_ACT_OR_EST_REUT" hidden="1">"c5475"</definedName>
    <definedName name="IQ_RETURN_ASSETS_BANK" hidden="1">"c1114"</definedName>
    <definedName name="IQ_RETURN_ASSETS_BROK" hidden="1">"c1115"</definedName>
    <definedName name="IQ_RETURN_ASSETS_EST" hidden="1">"c3529"</definedName>
    <definedName name="IQ_RETURN_ASSETS_EST_CIQ" hidden="1">"c3828"</definedName>
    <definedName name="IQ_RETURN_ASSETS_EST_REUT" hidden="1">"c3990"</definedName>
    <definedName name="IQ_RETURN_ASSETS_FDIC">"c6730"</definedName>
    <definedName name="IQ_RETURN_ASSETS_FS" hidden="1">"c1116"</definedName>
    <definedName name="IQ_RETURN_ASSETS_GUIDANCE" hidden="1">"c4517"</definedName>
    <definedName name="IQ_RETURN_ASSETS_GUIDANCE_CIQ" hidden="1">"c5055"</definedName>
    <definedName name="IQ_RETURN_ASSETS_HIGH_EST" hidden="1">"c3530"</definedName>
    <definedName name="IQ_RETURN_ASSETS_HIGH_EST_CIQ" hidden="1">"c3830"</definedName>
    <definedName name="IQ_RETURN_ASSETS_HIGH_EST_REUT" hidden="1">"c3992"</definedName>
    <definedName name="IQ_RETURN_ASSETS_HIGH_GUIDANCE" hidden="1">"c4183"</definedName>
    <definedName name="IQ_RETURN_ASSETS_HIGH_GUIDANCE_CIQ" hidden="1">"c4595"</definedName>
    <definedName name="IQ_RETURN_ASSETS_LOW_EST" hidden="1">"c3531"</definedName>
    <definedName name="IQ_RETURN_ASSETS_LOW_EST_CIQ" hidden="1">"c3831"</definedName>
    <definedName name="IQ_RETURN_ASSETS_LOW_EST_REUT" hidden="1">"c3993"</definedName>
    <definedName name="IQ_RETURN_ASSETS_LOW_GUIDANCE" hidden="1">"c4223"</definedName>
    <definedName name="IQ_RETURN_ASSETS_LOW_GUIDANCE_CIQ" hidden="1">"c4635"</definedName>
    <definedName name="IQ_RETURN_ASSETS_MEDIAN_EST" hidden="1">"c3532"</definedName>
    <definedName name="IQ_RETURN_ASSETS_MEDIAN_EST_CIQ" hidden="1">"c3829"</definedName>
    <definedName name="IQ_RETURN_ASSETS_MEDIAN_EST_REUT" hidden="1">"c3991"</definedName>
    <definedName name="IQ_RETURN_ASSETS_NUM_EST" hidden="1">"c3527"</definedName>
    <definedName name="IQ_RETURN_ASSETS_NUM_EST_CIQ" hidden="1">"c3832"</definedName>
    <definedName name="IQ_RETURN_ASSETS_NUM_EST_REUT" hidden="1">"c3994"</definedName>
    <definedName name="IQ_RETURN_ASSETS_STDDEV_EST" hidden="1">"c3528"</definedName>
    <definedName name="IQ_RETURN_ASSETS_STDDEV_EST_CIQ" hidden="1">"c3833"</definedName>
    <definedName name="IQ_RETURN_ASSETS_STDDEV_EST_REUT" hidden="1">"c3995"</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ACT_OR_EST" hidden="1">"c3586"</definedName>
    <definedName name="IQ_RETURN_EQUITY_ACT_OR_EST_CIQ" hidden="1">"c12021"</definedName>
    <definedName name="IQ_RETURN_EQUITY_ACT_OR_EST_REUT" hidden="1">"c5476"</definedName>
    <definedName name="IQ_RETURN_EQUITY_BANK" hidden="1">"c1119"</definedName>
    <definedName name="IQ_RETURN_EQUITY_BROK" hidden="1">"c1120"</definedName>
    <definedName name="IQ_RETURN_EQUITY_EST" hidden="1">"c3535"</definedName>
    <definedName name="IQ_RETURN_EQUITY_EST_CIQ" hidden="1">"c3821"</definedName>
    <definedName name="IQ_RETURN_EQUITY_EST_REUT" hidden="1">"c3983"</definedName>
    <definedName name="IQ_RETURN_EQUITY_FDIC">"c6732"</definedName>
    <definedName name="IQ_RETURN_EQUITY_FS" hidden="1">"c1121"</definedName>
    <definedName name="IQ_RETURN_EQUITY_GUIDANCE" hidden="1">"c4518"</definedName>
    <definedName name="IQ_RETURN_EQUITY_GUIDANCE_CIQ" hidden="1">"c5056"</definedName>
    <definedName name="IQ_RETURN_EQUITY_HIGH_EST" hidden="1">"c3536"</definedName>
    <definedName name="IQ_RETURN_EQUITY_HIGH_EST_CIQ" hidden="1">"c3823"</definedName>
    <definedName name="IQ_RETURN_EQUITY_HIGH_EST_REUT" hidden="1">"c3985"</definedName>
    <definedName name="IQ_RETURN_EQUITY_HIGH_GUIDANCE" hidden="1">"c4182"</definedName>
    <definedName name="IQ_RETURN_EQUITY_HIGH_GUIDANCE_CIQ" hidden="1">"c4594"</definedName>
    <definedName name="IQ_RETURN_EQUITY_LOW_EST" hidden="1">"c3537"</definedName>
    <definedName name="IQ_RETURN_EQUITY_LOW_EST_CIQ" hidden="1">"c3824"</definedName>
    <definedName name="IQ_RETURN_EQUITY_LOW_EST_REUT" hidden="1">"c3986"</definedName>
    <definedName name="IQ_RETURN_EQUITY_LOW_GUIDANCE" hidden="1">"c4222"</definedName>
    <definedName name="IQ_RETURN_EQUITY_LOW_GUIDANCE_CIQ" hidden="1">"c4634"</definedName>
    <definedName name="IQ_RETURN_EQUITY_MEDIAN_EST" hidden="1">"c3538"</definedName>
    <definedName name="IQ_RETURN_EQUITY_MEDIAN_EST_CIQ" hidden="1">"c3822"</definedName>
    <definedName name="IQ_RETURN_EQUITY_MEDIAN_EST_REUT" hidden="1">"c3984"</definedName>
    <definedName name="IQ_RETURN_EQUITY_NUM_EST" hidden="1">"c3533"</definedName>
    <definedName name="IQ_RETURN_EQUITY_NUM_EST_CIQ" hidden="1">"c3825"</definedName>
    <definedName name="IQ_RETURN_EQUITY_NUM_EST_REUT" hidden="1">"c3987"</definedName>
    <definedName name="IQ_RETURN_EQUITY_STDDEV_EST" hidden="1">"c3534"</definedName>
    <definedName name="IQ_RETURN_EQUITY_STDDEV_EST_CIQ" hidden="1">"c3826"</definedName>
    <definedName name="IQ_RETURN_EQUITY_STDDEV_EST_REUT" hidden="1">"c3988"</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UTI" hidden="1">"c1125"</definedName>
    <definedName name="IQ_REVALUATION_GAINS_DERIVATIVE_DOM_FFIEC" hidden="1">"c12828"</definedName>
    <definedName name="IQ_REVALUATION_GAINS_DERIVATIVE_FOREIGN_FFIEC" hidden="1">"c12829"</definedName>
    <definedName name="IQ_REVALUATION_GAINS_FDIC">"c6428"</definedName>
    <definedName name="IQ_REVALUATION_LOSSES_FDIC">"c6429"</definedName>
    <definedName name="IQ_REVENUE" hidden="1">"c1422"</definedName>
    <definedName name="IQ_REVENUE_10K">"IQ_REVENUE_10K"</definedName>
    <definedName name="IQ_REVENUE_10Q">"IQ_REVENUE_10Q"</definedName>
    <definedName name="IQ_REVENUE_10Q1">"IQ_REVENUE_10Q1"</definedName>
    <definedName name="IQ_REVENUE_ACT_OR_EST" hidden="1">"c2214"</definedName>
    <definedName name="IQ_REVENUE_ACT_OR_EST_CIQ" hidden="1">"c5059"</definedName>
    <definedName name="IQ_REVENUE_ACT_OR_EST_REUT" hidden="1">"c5461"</definedName>
    <definedName name="IQ_REVENUE_BEFORE_LL_FFIEC" hidden="1">"c13018"</definedName>
    <definedName name="IQ_REVENUE_EST" hidden="1">"c1126"</definedName>
    <definedName name="IQ_REVENUE_EST_1">"c190"</definedName>
    <definedName name="IQ_REVENUE_EST_BOTTOM_UP" hidden="1">"c5488"</definedName>
    <definedName name="IQ_REVENUE_EST_BOTTOM_UP_CIQ" hidden="1">"c12025"</definedName>
    <definedName name="IQ_REVENUE_EST_BOTTOM_UP_REUT" hidden="1">"c5496"</definedName>
    <definedName name="IQ_REVENUE_EST_CIQ" hidden="1">"c3616"</definedName>
    <definedName name="IQ_REVENUE_EST_REUT" hidden="1">"c3634"</definedName>
    <definedName name="IQ_REVENUE_GROWTH_1">"c155"</definedName>
    <definedName name="IQ_REVENUE_GROWTH_2">"c159"</definedName>
    <definedName name="IQ_REVENUE_GUIDANCE" hidden="1">"c4519"</definedName>
    <definedName name="IQ_REVENUE_GUIDANCE_CIQ" hidden="1">"c5057"</definedName>
    <definedName name="IQ_REVENUE_HIGH_EST" hidden="1">"c1127"</definedName>
    <definedName name="IQ_REVENUE_HIGH_EST_CIQ" hidden="1">"c3618"</definedName>
    <definedName name="IQ_REVENUE_HIGH_EST_REUT" hidden="1">"c3636"</definedName>
    <definedName name="IQ_REVENUE_HIGH_GUIDANCE" hidden="1">"c4169"</definedName>
    <definedName name="IQ_REVENUE_HIGH_GUIDANCE_CIQ" hidden="1">"c4581"</definedName>
    <definedName name="IQ_REVENUE_LOW_EST" hidden="1">"c1128"</definedName>
    <definedName name="IQ_REVENUE_LOW_EST_CIQ" hidden="1">"c3619"</definedName>
    <definedName name="IQ_REVENUE_LOW_EST_REUT" hidden="1">"c3637"</definedName>
    <definedName name="IQ_REVENUE_LOW_GUIDANCE" hidden="1">"c4209"</definedName>
    <definedName name="IQ_REVENUE_LOW_GUIDANCE_CIQ" hidden="1">"c4621"</definedName>
    <definedName name="IQ_REVENUE_MEDIAN_EST" hidden="1">"c1662"</definedName>
    <definedName name="IQ_REVENUE_MEDIAN_EST_CIQ" hidden="1">"c3617"</definedName>
    <definedName name="IQ_REVENUE_MEDIAN_EST_REUT" hidden="1">"c3635"</definedName>
    <definedName name="IQ_REVENUE_NUM_EST" hidden="1">"c1129"</definedName>
    <definedName name="IQ_REVENUE_NUM_EST_CIQ" hidden="1">"c3620"</definedName>
    <definedName name="IQ_REVENUE_NUM_EST_REUT" hidden="1">"c3638"</definedName>
    <definedName name="IQ_REVISION_DATE_" hidden="1">39378.7129513889</definedName>
    <definedName name="iq_revision_date_2">39702.6559837963</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ISK_ADJ_BANK_ASSETS" hidden="1">"c2670"</definedName>
    <definedName name="IQ_RISK_WEIGHTED_ASSETS_FDIC">"c6370"</definedName>
    <definedName name="IQ_ROYALTY_REVENUE_COAL" hidden="1">"c15932"</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Y" hidden="1">"c1130"</definedName>
    <definedName name="IQ_SALARY_FDIC">"c6576"</definedName>
    <definedName name="IQ_SALE_COMMON_GROSS_FFIEC" hidden="1">"c12963"</definedName>
    <definedName name="IQ_SALE_CONVERSION_ACQUISITION_NET_COMMON_FFIEC" hidden="1">"c15351"</definedName>
    <definedName name="IQ_SALE_CONVERSION_RETIREMENT_STOCK_FDIC">"c6661"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"c6590"</definedName>
    <definedName name="IQ_SECURED_1_4_FAMILY_RESIDENTIAL_NET_CHARGE_OFFS_FDIC">"c6628"</definedName>
    <definedName name="IQ_SECURED_1_4_FAMILY_RESIDENTIAL_RECOVERIES_FDIC">"c6609"</definedName>
    <definedName name="IQ_SECURED_DEBT" hidden="1">"c2546"</definedName>
    <definedName name="IQ_SECURED_DEBT_PCT" hidden="1">"c2547"</definedName>
    <definedName name="IQ_SECURED_FARMLAND_CHARGE_OFFS_FDIC">"c6593"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"c6631"</definedName>
    <definedName name="IQ_SECURED_FARMLAND_RECOVERIES_FDIC">"c6612"</definedName>
    <definedName name="IQ_SECURED_MULTI_RES_LL_REC_DOM_FFIEC" hidden="1">"c12905"</definedName>
    <definedName name="IQ_SECURED_MULTIFAMILY_RESIDENTIAL_CHARGE_OFFS_FDIC">"c6591"</definedName>
    <definedName name="IQ_SECURED_MULTIFAMILY_RESIDENTIAL_NET_CHARGE_OFFS_FDIC">"c6629"</definedName>
    <definedName name="IQ_SECURED_MULTIFAMILY_RESIDENTIAL_RECOVERIES_FDIC">"c6610"</definedName>
    <definedName name="IQ_SECURED_NONFARM_NONRESIDENTIAL_CHARGE_OFFS_FDIC">"c6592"</definedName>
    <definedName name="IQ_SECURED_NONFARM_NONRESIDENTIAL_NET_CHARGE_OFFS_FDIC">"c6630"</definedName>
    <definedName name="IQ_SECURED_NONFARM_NONRESIDENTIAL_RECOVERIES_FDIC">"c6611"</definedName>
    <definedName name="IQ_SECURITIES_GAINS_FDIC">"c6584"</definedName>
    <definedName name="IQ_SECURITIES_HELD_MATURITY_FFIEC" hidden="1">"c12777"</definedName>
    <definedName name="IQ_SECURITIES_ISSUED_STATES_FDIC">"c6300"</definedName>
    <definedName name="IQ_SECURITIES_ISSUED_US_FFIEC" hidden="1">"c12781"</definedName>
    <definedName name="IQ_SECURITIES_LENT_FDIC">"c6532"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"c228"</definedName>
    <definedName name="IQ_SHORT_POSITIONS_FFIEC" hidden="1">"c12859"</definedName>
    <definedName name="IQ_SHORT_TERM_INVEST"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"c2644"</definedName>
    <definedName name="IQ_SP_ISSUE_LC_DATE">"c2643"</definedName>
    <definedName name="IQ_SP_ISSUE_LC_LT">"c2645"</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FIC_ALLOWANCE" hidden="1">"c15247"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BY_LOC_FHLB_BANK_BEHALF_OFF_BS_FFIEC" hidden="1">"c15412"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"c6547"</definedName>
    <definedName name="IQ_STATES_POLI_SUBD_US_NON_TRANS_ACCTS_FFIEC" hidden="1">"c15324"</definedName>
    <definedName name="IQ_STATES_POLI_SUBD_US_TRANS_ACCTS_FFIEC" hidden="1">"c15316"</definedName>
    <definedName name="IQ_STATES_TOTAL_DEPOSITS_FDIC">"c6473"</definedName>
    <definedName name="IQ_STATES_TRANSACTION_ACCOUNTS_FDIC">"c6539"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EST_CIQ" hidden="1">"c5073"</definedName>
    <definedName name="IQ_STOCK_BASED_EXPLORE_DRILL" hidden="1">"c13851"</definedName>
    <definedName name="IQ_STOCK_BASED_GA" hidden="1">"c2993"</definedName>
    <definedName name="IQ_STOCK_BASED_HIGH_EST" hidden="1">"c4521"</definedName>
    <definedName name="IQ_STOCK_BASED_HIGH_EST_CIQ" hidden="1">"c5074"</definedName>
    <definedName name="IQ_STOCK_BASED_LOW_EST" hidden="1">"c4522"</definedName>
    <definedName name="IQ_STOCK_BASED_LOW_EST_CIQ" hidden="1">"c5075"</definedName>
    <definedName name="IQ_STOCK_BASED_MEDIAN_EST" hidden="1">"c4523"</definedName>
    <definedName name="IQ_STOCK_BASED_MEDIAN_EST_CIQ" hidden="1">"c5076"</definedName>
    <definedName name="IQ_STOCK_BASED_NUM_EST" hidden="1">"c4524"</definedName>
    <definedName name="IQ_STOCK_BASED_NUM_EST_CIQ" hidden="1">"c5077"</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STDDEV_EST_CIQ" hidden="1">"c5078"</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PPLIES_FFIEC" hidden="1">"c13050"</definedName>
    <definedName name="IQ_SURPLUS_FDIC">"c6351"</definedName>
    <definedName name="IQ_SURPLUS_FFIEC" hidden="1">"c12877"</definedName>
    <definedName name="IQ_SVA" hidden="1">"c1214"</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LASTCLOSE">"c1855"</definedName>
    <definedName name="IQ_TARGET_PRICE_NUM" hidden="1">"c1653"</definedName>
    <definedName name="IQ_TARGET_PRICE_NUM_CIQ" hidden="1">"c4661"</definedName>
    <definedName name="IQ_TARGET_PRICE_NUM_REUT" hidden="1">"c5319"</definedName>
    <definedName name="IQ_TARGET_PRICE_STDDEV" hidden="1">"c1654"</definedName>
    <definedName name="IQ_TARGET_PRICE_STDDEV_CIQ" hidden="1">"c4662"</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ELECOM_FFIEC" hidden="1">"c13057"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CIQ" hidden="1">"c4047"</definedName>
    <definedName name="IQ_TEV_EBIT_FWD_REUT" hidden="1">"c4054"</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MPLOYEE_AVG" hidden="1">"c1225"</definedName>
    <definedName name="IQ_TEV_EST" hidden="1">"c4526"</definedName>
    <definedName name="IQ_TEV_EST_CIQ" hidden="1">"c5079"</definedName>
    <definedName name="IQ_TEV_HIGH_EST" hidden="1">"c4527"</definedName>
    <definedName name="IQ_TEV_HIGH_EST_CIQ" hidden="1">"c5080"</definedName>
    <definedName name="IQ_TEV_LOW_EST" hidden="1">"c4528"</definedName>
    <definedName name="IQ_TEV_LOW_EST_CIQ" hidden="1">"c5081"</definedName>
    <definedName name="IQ_TEV_MEDIAN_EST" hidden="1">"c4529"</definedName>
    <definedName name="IQ_TEV_MEDIAN_EST_CIQ" hidden="1">"c5082"</definedName>
    <definedName name="IQ_TEV_NUM_EST" hidden="1">"c4530"</definedName>
    <definedName name="IQ_TEV_NUM_EST_CIQ" hidden="1">"c5083"</definedName>
    <definedName name="IQ_TEV_STDDEV_EST" hidden="1">"c4531"</definedName>
    <definedName name="IQ_TEV_STDDEV_EST_CIQ" hidden="1">"c5084"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UFCF" hidden="1">"c2208"</definedName>
    <definedName name="IQ_THREE_MONTHS_FIXED_AND_FLOATING_FDIC">"c6419"</definedName>
    <definedName name="IQ_THREE_MONTHS_MORTGAGE_PASS_THROUGHS_FDIC">"c6411"</definedName>
    <definedName name="IQ_THREE_YEAR_FIXED_AND_FLOATING_RATE_FDIC">"c6421"</definedName>
    <definedName name="IQ_THREE_YEAR_MORTGAGE_PASS_THROUGHS_FDIC">"c6413"</definedName>
    <definedName name="IQ_THREE_YEARS_LESS_FDIC">"c6417"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100K_TOT_DEPOSITS_FFIEC" hidden="1">"c13907"</definedName>
    <definedName name="IQ_TIME_DEPOSITS_LESS_THAN_100K_FDIC">"c6465"</definedName>
    <definedName name="IQ_TIME_DEPOSITS_MORE_100K_OTHER_INSTITUTIONS_FFIEC" hidden="1">"c12954"</definedName>
    <definedName name="IQ_TIME_DEPOSITS_MORE_100K_TOT_DEPOSITS_FFIEC" hidden="1">"c13906"</definedName>
    <definedName name="IQ_TIME_DEPOSITS_MORE_THAN_100K_FDIC">"c6470"</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AIR_VALUE_TOT_FFIEC" hidden="1">"c15405"</definedName>
    <definedName name="IQ_TOTAL_ASSETS_FDIC">"c6339"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ARGE_OFFS_FDIC">"c6603"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ST_CIQ" hidden="1">"c5085"</definedName>
    <definedName name="IQ_TOTAL_DEBT_EXCL_FIN" hidden="1">"c2937"</definedName>
    <definedName name="IQ_TOTAL_DEBT_GUIDANCE" hidden="1">"c4533"</definedName>
    <definedName name="IQ_TOTAL_DEBT_GUIDANCE_CIQ" hidden="1">"c5086"</definedName>
    <definedName name="IQ_TOTAL_DEBT_HIGH_EST" hidden="1">"c4534"</definedName>
    <definedName name="IQ_TOTAL_DEBT_HIGH_EST_CIQ" hidden="1">"c5087"</definedName>
    <definedName name="IQ_TOTAL_DEBT_HIGH_GUIDANCE" hidden="1">"c4196"</definedName>
    <definedName name="IQ_TOTAL_DEBT_HIGH_GUIDANCE_CIQ" hidden="1">"c4608"</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EST_CIQ" hidden="1">"c5088"</definedName>
    <definedName name="IQ_TOTAL_DEBT_LOW_GUIDANCE" hidden="1">"c4236"</definedName>
    <definedName name="IQ_TOTAL_DEBT_LOW_GUIDANCE_CIQ" hidden="1">"c4648"</definedName>
    <definedName name="IQ_TOTAL_DEBT_MEDIAN_EST" hidden="1">"c4536"</definedName>
    <definedName name="IQ_TOTAL_DEBT_MEDIAN_EST_CIQ" hidden="1">"c5089"</definedName>
    <definedName name="IQ_TOTAL_DEBT_NON_CURRENT" hidden="1">"c6191"</definedName>
    <definedName name="IQ_TOTAL_DEBT_NUM_EST" hidden="1">"c4537"</definedName>
    <definedName name="IQ_TOTAL_DEBT_NUM_EST_CIQ" hidden="1">"c5090"</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"c6410"</definedName>
    <definedName name="IQ_TOTAL_DEBT_STDDEV_EST" hidden="1">"c4538"</definedName>
    <definedName name="IQ_TOTAL_DEBT_STDDEV_EST_CIQ" hidden="1">"c5091"</definedName>
    <definedName name="IQ_TOTAL_DEPOSITS" hidden="1">"c1265"</definedName>
    <definedName name="IQ_TOTAL_DEPOSITS_DOM_FFIEC" hidden="1">"c15313"</definedName>
    <definedName name="IQ_TOTAL_DEPOSITS_FDIC">"c6342"</definedName>
    <definedName name="IQ_TOTAL_DEPOSITS_FFIEC" hidden="1">"c13623"</definedName>
    <definedName name="IQ_TOTAL_DEPOSITS_SUPPLE" hidden="1">"c15253"</definedName>
    <definedName name="IQ_TOTAL_DIV_PAID_CF" hidden="1">"c1266"</definedName>
    <definedName name="IQ_TOTAL_EMPLOYEE" hidden="1">"c2141"</definedName>
    <definedName name="IQ_TOTAL_EMPLOYEES" hidden="1">"c1522"</definedName>
    <definedName name="IQ_TOTAL_EMPLOYEES_FDIC">"c6355"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FAIR_VALUE_TOT_FFIEC" hidden="1">"c15411"</definedName>
    <definedName name="IQ_TOTAL_LIABILITIES_FDIC">"c6348"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EVENUE_FOREIGN_FFIEC" hidden="1">"c15383"</definedName>
    <definedName name="IQ_TOTAL_RISK_BASED_CAPITAL_FFIEC" hidden="1">"c13153"</definedName>
    <definedName name="IQ_TOTAL_RISK_BASED_CAPITAL_RATIO_FDIC">"c6747"</definedName>
    <definedName name="IQ_TOTAL_RISK_BASED_CAPITAL_RATIO_FFIEC" hidden="1">"c13162"</definedName>
    <definedName name="IQ_TOTAL_RISK_WEIGHTED_ASSETS_FFIEC" hidden="1">"c13858"</definedName>
    <definedName name="IQ_TOTAL_ROOMS" hidden="1">"c8789"</definedName>
    <definedName name="IQ_TOTAL_SECURITIES_FDIC">"c6306"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ED_COMMITMENTS_FDIC">"c6536"</definedName>
    <definedName name="IQ_TOTAL_UNUSUAL" hidden="1">"c1508"</definedName>
    <definedName name="IQ_TOTAL_UNUSUAL_BNK" hidden="1">"c5516"</definedName>
    <definedName name="IQ_TOTAL_UNUSUAL_BR">"c5517"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"c2387"</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"c2388"</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"c6573"</definedName>
    <definedName name="IQ_TRADING_ASSETS" hidden="1">"c1310"</definedName>
    <definedName name="IQ_TRADING_ASSETS_FAIR_VALUE_TOT_FFIEC" hidden="1">"c13210"</definedName>
    <definedName name="IQ_TRADING_ASSETS_FDIC">"c6328"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NS_ACCTS_TOT_DEPOSITS_FFIEC" hidden="1">"c13904"</definedName>
    <definedName name="IQ_TRANSACTION_ACCOUNTS_FDIC">"c6544"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"c6501"</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"c6420"</definedName>
    <definedName name="IQ_TWELVE_MONTHS_MORTGAGE_PASS_THROUGHS_FDIC">"c6412"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"c6324"</definedName>
    <definedName name="IQ_UNEARNED_INCOME_FOREIGN_FDIC">"c6385"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"c6722"</definedName>
    <definedName name="IQ_UNREALIZED_GAIN" hidden="1">"c1619"</definedName>
    <definedName name="IQ_UNSECURED_COMMITMENTS_COMMERCIAL_RE_UNUSED_FFIEC" hidden="1">"c13246"</definedName>
    <definedName name="IQ_UNSECURED_DEBT" hidden="1">"c2548"</definedName>
    <definedName name="IQ_UNSECURED_DEBT_PCT" hidden="1">"c2549"</definedName>
    <definedName name="IQ_UNUSED_LOAN_COMMITMENTS_FDIC">"c6368"</definedName>
    <definedName name="IQ_UNUSUAL_EXP" hidden="1">"c1456"</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ANKS_OTHER_INST_FOREIGN_DEP_FFIEC" hidden="1">"c15343"</definedName>
    <definedName name="IQ_US_BRANCHES_FOREIGN_BANK_LOANS_FDIC">"c6435"</definedName>
    <definedName name="IQ_US_BRANCHES_FOREIGN_BANKS_FDIC">"c6390"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"c2932"</definedName>
    <definedName name="IQ_US_GAAP_CL_ADJ" hidden="1">"c2927"</definedName>
    <definedName name="IQ_US_GAAP_COST_REV">"c2965"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"c2973"</definedName>
    <definedName name="IQ_US_GAAP_DO_ADJ" hidden="1">"c2959"</definedName>
    <definedName name="IQ_US_GAAP_EXTRA_ACC_ITEMS">"c2972"</definedName>
    <definedName name="IQ_US_GAAP_EXTRA_ACC_ITEMS_ADJ" hidden="1">"c2958"</definedName>
    <definedName name="IQ_US_GAAP_INC_TAX">"c2975"</definedName>
    <definedName name="IQ_US_GAAP_INC_TAX_ADJ" hidden="1">"c2961"</definedName>
    <definedName name="IQ_US_GAAP_INTEREST_EXP">"c2971"</definedName>
    <definedName name="IQ_US_GAAP_INTEREST_EXP_ADJ" hidden="1">"c2957"</definedName>
    <definedName name="IQ_US_GAAP_LIAB_LT">"c2933"</definedName>
    <definedName name="IQ_US_GAAP_LIAB_LT_ADJ" hidden="1">"c2928"</definedName>
    <definedName name="IQ_US_GAAP_LIAB_TOTAL_LIAB" hidden="1">"c2933"</definedName>
    <definedName name="IQ_US_GAAP_MINORITY_INTEREST_IS">"c2974"</definedName>
    <definedName name="IQ_US_GAAP_MINORITY_INTEREST_IS_ADJ" hidden="1">"c2960"</definedName>
    <definedName name="IQ_US_GAAP_NCA">"c2931"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"c2977"</definedName>
    <definedName name="IQ_US_GAAP_NI_AVAIL_INCL" hidden="1">"c2978"</definedName>
    <definedName name="IQ_US_GAAP_OTHER_ADJ_ADJ" hidden="1">"c2962"</definedName>
    <definedName name="IQ_US_GAAP_OTHER_NON_OPER">"c2969"</definedName>
    <definedName name="IQ_US_GAAP_OTHER_NON_OPER_ADJ" hidden="1">"c2955"</definedName>
    <definedName name="IQ_US_GAAP_OTHER_OPER">"c2968"</definedName>
    <definedName name="IQ_US_GAAP_OTHER_OPER_ADJ" hidden="1">"c2954"</definedName>
    <definedName name="IQ_US_GAAP_RD">"c2967"</definedName>
    <definedName name="IQ_US_GAAP_RD_ADJ" hidden="1">"c2953"</definedName>
    <definedName name="IQ_US_GAAP_SGA">"c2966"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"c2964"</definedName>
    <definedName name="IQ_US_GAAP_TOTAL_REV_ADJ" hidden="1">"c2950"</definedName>
    <definedName name="IQ_US_GAAP_TOTAL_UNUSUAL">"c2970"</definedName>
    <definedName name="IQ_US_GAAP_TOTAL_UNUSUAL_ADJ" hidden="1">"c2956"</definedName>
    <definedName name="IQ_US_GOV_AGENCIES_FDIC">"c6395"</definedName>
    <definedName name="IQ_US_GOV_DEPOSITS_FDIC">"c6483"</definedName>
    <definedName name="IQ_US_GOV_ENTERPRISES_FDIC">"c6396"</definedName>
    <definedName name="IQ_US_GOV_NONCURRENT_LOANS_TOTAL_NONCURRENT_FDIC">"c6779"</definedName>
    <definedName name="IQ_US_GOV_NONTRANSACTION_ACCOUNTS_FDIC">"c6546"</definedName>
    <definedName name="IQ_US_GOV_OBLIGATIONS_FDIC">"c6299"</definedName>
    <definedName name="IQ_US_GOV_SECURITIES_FDIC">"c6297"</definedName>
    <definedName name="IQ_US_GOV_TOTAL_DEPOSITS_FDIC">"c6472"</definedName>
    <definedName name="IQ_US_GOV_TRANSACTION_ACCOUNTS_FDIC">"c6538"</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"c6298"</definedName>
    <definedName name="IQ_US_TREASURY_SECURITIES_FFIEC" hidden="1">"c12778"</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V_PENSION_LIAB" hidden="1">"c1332"</definedName>
    <definedName name="IQ_VALUATION_ALLOWANCES_FDIC">"c6400"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"c6509"</definedName>
    <definedName name="IQ_WRITTEN_OPTION_CONTRACTS_FX_RISK_FDIC">"c6514"</definedName>
    <definedName name="IQ_WRITTEN_OPTION_CONTRACTS_NON_FX_IR_FDIC">"c6519"</definedName>
    <definedName name="IQ_XDIV_DATE" hidden="1">"c2203"</definedName>
    <definedName name="IQ_xdiv_date2">"c2104"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2</definedName>
    <definedName name="IQB_BOOKMARK_LOCATION_0" hidden="1">#REF!</definedName>
    <definedName name="IQB_BOOKMARK_LOCATION_1" hidden="1">#REF!</definedName>
    <definedName name="IQB_CURRENT_BOOKMARK" hidden="1">0</definedName>
    <definedName name="IQRA10">"$A$11:$A$262"</definedName>
    <definedName name="IQRA25" hidden="1">"$A$26"</definedName>
    <definedName name="IQRA6" hidden="1">"$A$7"</definedName>
    <definedName name="IQRA7" hidden="1">"$A$8:$A$116"</definedName>
    <definedName name="IQRA9" hidden="1">"$A$10:$A$118"</definedName>
    <definedName name="IQRB13" hidden="1">"$B$14:$B$211"</definedName>
    <definedName name="IQRB15">"$B$16:$B$17"</definedName>
    <definedName name="IQRB17">"$B$18:$B$22"</definedName>
    <definedName name="IQRB18">"$B$19:$B$23"</definedName>
    <definedName name="IQRB19">"$B$20:$B$24"</definedName>
    <definedName name="IQRB20">"$B$21:$B$25"</definedName>
    <definedName name="IQRB21">"$B$22:$B$26"</definedName>
    <definedName name="IQRB22">"$B$23:$B$27"</definedName>
    <definedName name="IQRB23">"$B$24:$B$28"</definedName>
    <definedName name="IQRB24">"$B$25:$B$29"</definedName>
    <definedName name="IQRB32">"$B$33:$B$37"</definedName>
    <definedName name="IQRB33">"$B$34:$B$38"</definedName>
    <definedName name="IQRB34">"$B$35:$B$39"</definedName>
    <definedName name="IQRB4" hidden="1">"$B$5:$B$14"</definedName>
    <definedName name="IQRB7" hidden="1">"$B$8:$B$116"</definedName>
    <definedName name="IQRB8" hidden="1">"$B$9:$B$117"</definedName>
    <definedName name="IQRC15">"$C$16:$C$20"</definedName>
    <definedName name="IQRC24">"$C$25:$C$29"</definedName>
    <definedName name="IQRD10" hidden="1">"$D$11"</definedName>
    <definedName name="IQRD13" hidden="1">"$D$14"</definedName>
    <definedName name="IQRD14" hidden="1">"$D$15"</definedName>
    <definedName name="IQRD15">"$D$16:$D$17"</definedName>
    <definedName name="IQRD17" hidden="1">"$D$18"</definedName>
    <definedName name="IQRD18" hidden="1">"$D$19"</definedName>
    <definedName name="IQRD19" hidden="1">"$D$20"</definedName>
    <definedName name="IQRD2" hidden="1">"$D$3"</definedName>
    <definedName name="IQRD20" hidden="1">"$D$21"</definedName>
    <definedName name="IQRD23" hidden="1">"$D$24"</definedName>
    <definedName name="IQRD3" hidden="1">"$D$4"</definedName>
    <definedName name="IQRD31" hidden="1">"$D$32"</definedName>
    <definedName name="IQRD32" hidden="1">"$D$33"</definedName>
    <definedName name="IQRD33" hidden="1">"$D$34"</definedName>
    <definedName name="IQRD36" hidden="1">"$D$37"</definedName>
    <definedName name="IQRD37" hidden="1">"$D$38"</definedName>
    <definedName name="IQRD38" hidden="1">"$D$39"</definedName>
    <definedName name="IQRD39" hidden="1">"$D$40"</definedName>
    <definedName name="IQRD4" hidden="1">"$D$5"</definedName>
    <definedName name="IQRD40" hidden="1">"$D$41"</definedName>
    <definedName name="IQRD41" hidden="1">"$D$42"</definedName>
    <definedName name="IQRD42" hidden="1">"$D$43"</definedName>
    <definedName name="IQRD43" hidden="1">"$D$44"</definedName>
    <definedName name="IQRD46" hidden="1">"$D$47"</definedName>
    <definedName name="IQRD47" hidden="1">"$D$48"</definedName>
    <definedName name="IQRD48" hidden="1">"$D$49"</definedName>
    <definedName name="IQRD49" hidden="1">"$D$50"</definedName>
    <definedName name="IQRD5" hidden="1">"$D$6"</definedName>
    <definedName name="IQRD52" hidden="1">"$D$53"</definedName>
    <definedName name="IQRD54" hidden="1">"$D$55"</definedName>
    <definedName name="IQRD55" hidden="1">"$D$56"</definedName>
    <definedName name="IQRD56" hidden="1">"$D$57"</definedName>
    <definedName name="IQRD57" hidden="1">"$D$58"</definedName>
    <definedName name="IQRD59" hidden="1">"$D$60"</definedName>
    <definedName name="IQRD6" hidden="1">"$D$7:$D$11"</definedName>
    <definedName name="IQRD8" hidden="1">"$D$9"</definedName>
    <definedName name="IQRD9" hidden="1">"$D$10"</definedName>
    <definedName name="IQRE17" hidden="1">"$E$18:$E$22"</definedName>
    <definedName name="IQRE2" hidden="1">"$E$3"</definedName>
    <definedName name="IQRE3">"$E$4"</definedName>
    <definedName name="IQRE36" hidden="1">"$E$37"</definedName>
    <definedName name="IQRE37" hidden="1">"$E$38"</definedName>
    <definedName name="IQRE38" hidden="1">"$E$39"</definedName>
    <definedName name="IQRE39" hidden="1">"$E$40:$E$43"</definedName>
    <definedName name="IQRE4" hidden="1">"$E$5"</definedName>
    <definedName name="IQRE40" hidden="1">"$E$41:$E$45"</definedName>
    <definedName name="IQRE41" hidden="1">"$E$42:$E$44"</definedName>
    <definedName name="IQRE42" hidden="1">"$E$43:$E$47"</definedName>
    <definedName name="IQRE43" hidden="1">"$E$44:$E$48"</definedName>
    <definedName name="IQRE5" hidden="1">"$E$6"</definedName>
    <definedName name="IQRF62" hidden="1">"$F$63"</definedName>
    <definedName name="IQRH13" hidden="1">"$H$14:$H$264"</definedName>
    <definedName name="IQRJ13" hidden="1">"$J$14:$J$263"</definedName>
    <definedName name="IQRL13" hidden="1">"$L$14:$L$263"</definedName>
    <definedName name="IQRPeerslinkedB4" hidden="1">#REF!</definedName>
    <definedName name="IQSArk1A1" hidden="1">#REF!</definedName>
    <definedName name="iQShowHideColumns" hidden="1">"iQShowAll"</definedName>
    <definedName name="IQSPeersA6" hidden="1">"$A$7:$A$25"</definedName>
    <definedName name="IQSPeersB4" hidden="1">"$B$5:$B$25"</definedName>
    <definedName name="Iron_Range" hidden="1">#REF!</definedName>
    <definedName name="IsColHidden" hidden="1">FALSE</definedName>
    <definedName name="isf">#REF!</definedName>
    <definedName name="ISG_Staff_Rates">#REF!</definedName>
    <definedName name="ISG_Unique_Labour">#REF!</definedName>
    <definedName name="ISG_Unique_Staff">#REF!</definedName>
    <definedName name="IsLTMColHidden" hidden="1">FALSE</definedName>
    <definedName name="ISOL">#REF!</definedName>
    <definedName name="Issu_Date">#REF!</definedName>
    <definedName name="Issue">#REF!</definedName>
    <definedName name="ISSUE_REASON">#REF!</definedName>
    <definedName name="IssueCategory">#REF!</definedName>
    <definedName name="IssueChance">#REF!</definedName>
    <definedName name="IssueDate" localSheetId="8">#REF!</definedName>
    <definedName name="IssueDate" localSheetId="3">#REF!</definedName>
    <definedName name="IssueDate" localSheetId="9">#REF!</definedName>
    <definedName name="IssueDate" localSheetId="10">#REF!</definedName>
    <definedName name="IssueDate" localSheetId="11">#REF!</definedName>
    <definedName name="IssueDate" localSheetId="0">#REF!</definedName>
    <definedName name="IssueDate">'[17]Main Data Entry'!$B$5</definedName>
    <definedName name="IssueImpact">#REF!</definedName>
    <definedName name="IssueRisk">#REF!</definedName>
    <definedName name="IstDaten" localSheetId="8">#REF!</definedName>
    <definedName name="IstDaten" localSheetId="3">#REF!</definedName>
    <definedName name="IstDaten" localSheetId="9">#REF!</definedName>
    <definedName name="IstDaten" localSheetId="10">#REF!</definedName>
    <definedName name="IstDaten" localSheetId="11">#REF!</definedName>
    <definedName name="IstDaten" localSheetId="0">#REF!</definedName>
    <definedName name="IstDaten">[45]Datenübergabe!$B$5:$N$10</definedName>
    <definedName name="IT">#REF!</definedName>
    <definedName name="ITEM">#REF!</definedName>
    <definedName name="Item_number">#REF!</definedName>
    <definedName name="ItemRangeNames">#REF!</definedName>
    <definedName name="iv">#REF!</definedName>
    <definedName name="IV.1.4.1.__Piso_0">#REF!</definedName>
    <definedName name="IV.1.4.2.__Piso_1">#REF!</definedName>
    <definedName name="IV.1.4.3.__Piso_2">#REF!</definedName>
    <definedName name="IV.1.4.4.__Piso_3">#REF!</definedName>
    <definedName name="IV.1.4.5.__Piso_4">#REF!</definedName>
    <definedName name="IV.1.4.6.__Cobertura__incluindo_palas">#REF!</definedName>
    <definedName name="IWALLS">#REF!</definedName>
    <definedName name="iz">#REF!</definedName>
    <definedName name="j" localSheetId="8">#REF!</definedName>
    <definedName name="j" localSheetId="3">#REF!</definedName>
    <definedName name="j" localSheetId="9">#REF!</definedName>
    <definedName name="j" localSheetId="10">#REF!</definedName>
    <definedName name="j" localSheetId="11">#REF!</definedName>
    <definedName name="j" localSheetId="0">#REF!</definedName>
    <definedName name="j">'[49]P &amp; S'!#REF!</definedName>
    <definedName name="JACOBS">#REF!</definedName>
    <definedName name="Jan_2010" localSheetId="8">#REF!</definedName>
    <definedName name="Jan_2010" localSheetId="3">#REF!</definedName>
    <definedName name="Jan_2010" localSheetId="9">#REF!</definedName>
    <definedName name="Jan_2010" localSheetId="10">#REF!</definedName>
    <definedName name="Jan_2010" localSheetId="11">#REF!</definedName>
    <definedName name="Jan_2010" localSheetId="0">#REF!</definedName>
    <definedName name="Jan_2010">[50]Inflation!#REF!</definedName>
    <definedName name="JB">#REF!</definedName>
    <definedName name="JEN">#REF!</definedName>
    <definedName name="JENN_AIRE">#REF!</definedName>
    <definedName name="JG">#REF!</definedName>
    <definedName name="jgjgp"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gjgp"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gjgp"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gjgp"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gjgp"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gjgp"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gjgp"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h" localSheetId="9" hidden="1">{#N/A,#N/A,FALSE,"CreditStat";#N/A,#N/A,FALSE,"SPbrkup";#N/A,#N/A,FALSE,"MerSPsyn";#N/A,#N/A,FALSE,"MerSPwKCsyn";#N/A,#N/A,FALSE,"MerSPwKCsyn (2)";#N/A,#N/A,FALSE,"CreditStat (2)"}</definedName>
    <definedName name="jh" localSheetId="10" hidden="1">{#N/A,#N/A,FALSE,"CreditStat";#N/A,#N/A,FALSE,"SPbrkup";#N/A,#N/A,FALSE,"MerSPsyn";#N/A,#N/A,FALSE,"MerSPwKCsyn";#N/A,#N/A,FALSE,"MerSPwKCsyn (2)";#N/A,#N/A,FALSE,"CreditStat (2)"}</definedName>
    <definedName name="jh" localSheetId="11" hidden="1">{#N/A,#N/A,FALSE,"CreditStat";#N/A,#N/A,FALSE,"SPbrkup";#N/A,#N/A,FALSE,"MerSPsyn";#N/A,#N/A,FALSE,"MerSPwKCsyn";#N/A,#N/A,FALSE,"MerSPwKCsyn (2)";#N/A,#N/A,FALSE,"CreditStat (2)"}</definedName>
    <definedName name="jh" hidden="1">{#N/A,#N/A,FALSE,"CreditStat";#N/A,#N/A,FALSE,"SPbrkup";#N/A,#N/A,FALSE,"MerSPsyn";#N/A,#N/A,FALSE,"MerSPwKCsyn";#N/A,#N/A,FALSE,"MerSPwKCsyn (2)";#N/A,#N/A,FALSE,"CreditStat (2)"}</definedName>
    <definedName name="jhgjh" localSheetId="9" hidden="1">{"Section 1",#N/A,TRUE,"Summary";"Section 2",#N/A,TRUE,"Summary";"Section 3",#N/A,TRUE,"Summary";"Section 4",#N/A,TRUE,"Summary"}</definedName>
    <definedName name="jhgjh" localSheetId="10" hidden="1">{"Section 1",#N/A,TRUE,"Summary";"Section 2",#N/A,TRUE,"Summary";"Section 3",#N/A,TRUE,"Summary";"Section 4",#N/A,TRUE,"Summary"}</definedName>
    <definedName name="jhgjh" localSheetId="11" hidden="1">{"Section 1",#N/A,TRUE,"Summary";"Section 2",#N/A,TRUE,"Summary";"Section 3",#N/A,TRUE,"Summary";"Section 4",#N/A,TRUE,"Summary"}</definedName>
    <definedName name="jhgjh" hidden="1">{"Section 1",#N/A,TRUE,"Summary";"Section 2",#N/A,TRUE,"Summary";"Section 3",#N/A,TRUE,"Summary";"Section 4",#N/A,TRUE,"Summary"}</definedName>
    <definedName name="jhz" localSheetId="9" hidden="1">{#N/A,#N/A,FALSE,"SumG";#N/A,#N/A,FALSE,"ElecG";#N/A,#N/A,FALSE,"MechG";#N/A,#N/A,FALSE,"GeotG";#N/A,#N/A,FALSE,"PrcsG";#N/A,#N/A,FALSE,"TunnG";#N/A,#N/A,FALSE,"CivlG";#N/A,#N/A,FALSE,"NtwkG";#N/A,#N/A,FALSE,"EstgG";#N/A,#N/A,FALSE,"PEngG"}</definedName>
    <definedName name="jhz" localSheetId="10" hidden="1">{#N/A,#N/A,FALSE,"SumG";#N/A,#N/A,FALSE,"ElecG";#N/A,#N/A,FALSE,"MechG";#N/A,#N/A,FALSE,"GeotG";#N/A,#N/A,FALSE,"PrcsG";#N/A,#N/A,FALSE,"TunnG";#N/A,#N/A,FALSE,"CivlG";#N/A,#N/A,FALSE,"NtwkG";#N/A,#N/A,FALSE,"EstgG";#N/A,#N/A,FALSE,"PEngG"}</definedName>
    <definedName name="jhz" localSheetId="11" hidden="1">{#N/A,#N/A,FALSE,"SumG";#N/A,#N/A,FALSE,"ElecG";#N/A,#N/A,FALSE,"MechG";#N/A,#N/A,FALSE,"GeotG";#N/A,#N/A,FALSE,"PrcsG";#N/A,#N/A,FALSE,"TunnG";#N/A,#N/A,FALSE,"CivlG";#N/A,#N/A,FALSE,"NtwkG";#N/A,#N/A,FALSE,"EstgG";#N/A,#N/A,FALSE,"PEngG"}</definedName>
    <definedName name="jhz" hidden="1">{#N/A,#N/A,FALSE,"SumG";#N/A,#N/A,FALSE,"ElecG";#N/A,#N/A,FALSE,"MechG";#N/A,#N/A,FALSE,"GeotG";#N/A,#N/A,FALSE,"PrcsG";#N/A,#N/A,FALSE,"TunnG";#N/A,#N/A,FALSE,"CivlG";#N/A,#N/A,FALSE,"NtwkG";#N/A,#N/A,FALSE,"EstgG";#N/A,#N/A,FALSE,"PEngG"}</definedName>
    <definedName name="JIM" localSheetId="8">#REF!</definedName>
    <definedName name="JIM" localSheetId="3">#REF!</definedName>
    <definedName name="JIM" localSheetId="9">#REF!</definedName>
    <definedName name="JIM" localSheetId="10">#REF!</definedName>
    <definedName name="JIM" localSheetId="11">#REF!</definedName>
    <definedName name="JIM" localSheetId="0">#REF!</definedName>
    <definedName name="JIM">[6]Construction!$S$36:$S$74</definedName>
    <definedName name="jj">#REF!</definedName>
    <definedName name="jjj" localSheetId="9"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jjj" localSheetId="10"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jjj" localSheetId="1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jjj"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jjjj">#REF!</definedName>
    <definedName name="jjjjj"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jjjjj"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jjjjj"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jjjjj"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jjjjj"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jjjjj"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jjjjj"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jjjjjjjjjjjjjjjjjjjjjjjj"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jjjjjjjjjjjjjjjjjjjjjjjj"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jjjjjjjjjjjjjjjjjjjjjjjj"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jjjjjjjjjjjjjjjjjjjjjjjj"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jjjjjjjjjjjjjjjjjjjjjjjj"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jjjjjjjjjjjjjjjjjjjjjjjj"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jjjjjjjjjjjjjjjjjjjjjjjj"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jjjjjjjjjjjjjjjjjjjjjjjjjjjjjjjjjjjjj"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jjjjjjjjjjjjjjjjjjjjjjjjjjjjjjjjjjjj"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jjjjjjjjjjjjjjjjjjjjjjjjjjjjjjjjjjjj"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jjjjjjjjjjjjjjjjjjjjjjjjjjjjjjjjjjjj"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jjjjjjjjjjjjjjjjjjjjjjjjjjjjjjjjjjjj"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jjjjjjjjjjjjjjjjjjjjjjjjjjjjjjjjjjjj"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jjjjjjjjjjjjjjjjjjjjjjjjjjjjjjjjjjjj"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jjuj" localSheetId="9"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jjjuj" localSheetId="10"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jjjuj" localSheetId="11"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jjjuj"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JJL">#REF!</definedName>
    <definedName name="jjuu"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juu"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juu"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juu"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juu"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juu"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juu"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kadjajodasd" localSheetId="12">IF(ISNA(MATCH(ROW(),RowAfterpgbrk,1)),1,MATCH(ROW(),RowAfterpgbrk,1)+1)&lt;&gt;IF(ISNA(MATCH(ROW()-1,RowAfterpgbrk,1)),1,MATCH(ROW()-1,RowAfterpgbrk,1)+1)</definedName>
    <definedName name="jkadjajodasd" localSheetId="9">IF(ISNA(MATCH(ROW(),RowAfterpgbrk,1)),1,MATCH(ROW(),RowAfterpgbrk,1)+1)&lt;&gt;IF(ISNA(MATCH(ROW()-1,RowAfterpgbrk,1)),1,MATCH(ROW()-1,RowAfterpgbrk,1)+1)</definedName>
    <definedName name="jkadjajodasd" localSheetId="10">IF(ISNA(MATCH(ROW(),RowAfterpgbrk,1)),1,MATCH(ROW(),RowAfterpgbrk,1)+1)&lt;&gt;IF(ISNA(MATCH(ROW()-1,RowAfterpgbrk,1)),1,MATCH(ROW()-1,RowAfterpgbrk,1)+1)</definedName>
    <definedName name="jkadjajodasd" localSheetId="7">IF(ISNA(MATCH(ROW(),RowAfterpgbrk,1)),1,MATCH(ROW(),RowAfterpgbrk,1)+1)&lt;&gt;IF(ISNA(MATCH(ROW()-1,RowAfterpgbrk,1)),1,MATCH(ROW()-1,RowAfterpgbrk,1)+1)</definedName>
    <definedName name="jkadjajodasd" localSheetId="11">IF(ISNA(MATCH(ROW(),RowAfterpgbrk,1)),1,MATCH(ROW(),RowAfterpgbrk,1)+1)&lt;&gt;IF(ISNA(MATCH(ROW()-1,RowAfterpgbrk,1)),1,MATCH(ROW()-1,RowAfterpgbrk,1)+1)</definedName>
    <definedName name="jkadjajodasd">IF(ISNA(MATCH(ROW(),RowAfterpgbrk,1)),1,MATCH(ROW(),RowAfterpgbrk,1)+1)&lt;&gt;IF(ISNA(MATCH(ROW()-1,RowAfterpgbrk,1)),1,MATCH(ROW()-1,RowAfterpgbrk,1)+1)</definedName>
    <definedName name="jkfxghsadfsdaf" localSheetId="9" hidden="1">{#N/A,#N/A,FALSE,"Top page";#N/A,#N/A,FALSE,"Weekly KPI";#N/A,#N/A,FALSE,"Customer Count Growth";#N/A,#N/A,FALSE,"Customer Spending Growth";#N/A,#N/A,FALSE,"Sales Growth";#N/A,#N/A,FALSE,"Customer Spending";#N/A,#N/A,FALSE,"Credit Card % to Sales"}</definedName>
    <definedName name="jkfxghsadfsdaf" localSheetId="10" hidden="1">{#N/A,#N/A,FALSE,"Top page";#N/A,#N/A,FALSE,"Weekly KPI";#N/A,#N/A,FALSE,"Customer Count Growth";#N/A,#N/A,FALSE,"Customer Spending Growth";#N/A,#N/A,FALSE,"Sales Growth";#N/A,#N/A,FALSE,"Customer Spending";#N/A,#N/A,FALSE,"Credit Card % to Sales"}</definedName>
    <definedName name="jkfxghsadfsdaf" localSheetId="11" hidden="1">{#N/A,#N/A,FALSE,"Top page";#N/A,#N/A,FALSE,"Weekly KPI";#N/A,#N/A,FALSE,"Customer Count Growth";#N/A,#N/A,FALSE,"Customer Spending Growth";#N/A,#N/A,FALSE,"Sales Growth";#N/A,#N/A,FALSE,"Customer Spending";#N/A,#N/A,FALSE,"Credit Card % to Sales"}</definedName>
    <definedName name="jkfxghsadfsdaf" hidden="1">{#N/A,#N/A,FALSE,"Top page";#N/A,#N/A,FALSE,"Weekly KPI";#N/A,#N/A,FALSE,"Customer Count Growth";#N/A,#N/A,FALSE,"Customer Spending Growth";#N/A,#N/A,FALSE,"Sales Growth";#N/A,#N/A,FALSE,"Customer Spending";#N/A,#N/A,FALSE,"Credit Card % to Sales"}</definedName>
    <definedName name="jkgjh" localSheetId="9" hidden="1">{"consolidated",#N/A,FALSE,"Sheet1";"cms",#N/A,FALSE,"Sheet1";"fse",#N/A,FALSE,"Sheet1"}</definedName>
    <definedName name="jkgjh" localSheetId="10" hidden="1">{"consolidated",#N/A,FALSE,"Sheet1";"cms",#N/A,FALSE,"Sheet1";"fse",#N/A,FALSE,"Sheet1"}</definedName>
    <definedName name="jkgjh" localSheetId="11" hidden="1">{"consolidated",#N/A,FALSE,"Sheet1";"cms",#N/A,FALSE,"Sheet1";"fse",#N/A,FALSE,"Sheet1"}</definedName>
    <definedName name="jkgjh" hidden="1">{"consolidated",#N/A,FALSE,"Sheet1";"cms",#N/A,FALSE,"Sheet1";"fse",#N/A,FALSE,"Sheet1"}</definedName>
    <definedName name="jkgkgjk"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kgkgjk"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kgkgjk"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kgkgjk"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kgkgjk"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kgkgjk"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kgkgjk"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khklj" localSheetId="9" hidden="1">{#N/A,#N/A,FALSE,"Index";#N/A,#N/A,FALSE,"1.1";#N/A,#N/A,FALSE,"Scenario Summary"}</definedName>
    <definedName name="jkhklj" localSheetId="10" hidden="1">{#N/A,#N/A,FALSE,"Index";#N/A,#N/A,FALSE,"1.1";#N/A,#N/A,FALSE,"Scenario Summary"}</definedName>
    <definedName name="jkhklj" localSheetId="11" hidden="1">{#N/A,#N/A,FALSE,"Index";#N/A,#N/A,FALSE,"1.1";#N/A,#N/A,FALSE,"Scenario Summary"}</definedName>
    <definedName name="jkhklj" hidden="1">{#N/A,#N/A,FALSE,"Index";#N/A,#N/A,FALSE,"1.1";#N/A,#N/A,FALSE,"Scenario Summary"}</definedName>
    <definedName name="JNL">#REF!</definedName>
    <definedName name="Job" localSheetId="8">#REF!</definedName>
    <definedName name="Job" localSheetId="3">#REF!</definedName>
    <definedName name="Job" localSheetId="9">#REF!</definedName>
    <definedName name="Job" localSheetId="10">#REF!</definedName>
    <definedName name="Job" localSheetId="11">#REF!</definedName>
    <definedName name="Job" localSheetId="0">#REF!</definedName>
    <definedName name="Job">'[17]Main Data Entry'!$B$2</definedName>
    <definedName name="Job.Name">#REF!</definedName>
    <definedName name="job_number">#REF!</definedName>
    <definedName name="JOB_OFFICE___MAT_L">#REF!</definedName>
    <definedName name="JobNr" localSheetId="8">#REF!</definedName>
    <definedName name="JobNr" localSheetId="3">#REF!</definedName>
    <definedName name="JobNr" localSheetId="9">#REF!</definedName>
    <definedName name="JobNr" localSheetId="10">#REF!</definedName>
    <definedName name="JobNr" localSheetId="11">#REF!</definedName>
    <definedName name="JobNr" localSheetId="0">#REF!</definedName>
    <definedName name="JobNr">'[51]Key Data'!$B$1</definedName>
    <definedName name="JobStatusType">#REF!</definedName>
    <definedName name="JobType">#REF!</definedName>
    <definedName name="JOHNSON_BARROW">#REF!</definedName>
    <definedName name="Joinery">#REF!</definedName>
    <definedName name="jonas" localSheetId="9"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jonas" localSheetId="10"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jonas" localSheetId="1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jonas"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JRI"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RI"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RI"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RI"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RI"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RI"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RI"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tjtj"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jtjtj"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jtjtj"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jtjtj"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jtjtj"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jtjtj"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jtjtj"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Juba_Int">#REF!</definedName>
    <definedName name="JUMP">#REF!</definedName>
    <definedName name="June" localSheetId="9" hidden="1">{"three",#N/A,FALSE,"Capital";"four",#N/A,FALSE,"Capital"}</definedName>
    <definedName name="June" localSheetId="10" hidden="1">{"three",#N/A,FALSE,"Capital";"four",#N/A,FALSE,"Capital"}</definedName>
    <definedName name="June" localSheetId="11" hidden="1">{"three",#N/A,FALSE,"Capital";"four",#N/A,FALSE,"Capital"}</definedName>
    <definedName name="June" hidden="1">{"three",#N/A,FALSE,"Capital";"four",#N/A,FALSE,"Capital"}</definedName>
    <definedName name="jwebnrf" localSheetId="9" hidden="1">{"werbung",#N/A,FALSE,"GuV9900-0399";"betrieb",#N/A,FALSE,"GuV9900-0399";"personal",#N/A,FALSE,"GuV9900-0399";"tvg",#N/A,FALSE,"GuV9900-0399";"verwaltung",#N/A,FALSE,"GuV9900-0399"}</definedName>
    <definedName name="jwebnrf" localSheetId="10" hidden="1">{"werbung",#N/A,FALSE,"GuV9900-0399";"betrieb",#N/A,FALSE,"GuV9900-0399";"personal",#N/A,FALSE,"GuV9900-0399";"tvg",#N/A,FALSE,"GuV9900-0399";"verwaltung",#N/A,FALSE,"GuV9900-0399"}</definedName>
    <definedName name="jwebnrf" localSheetId="11" hidden="1">{"werbung",#N/A,FALSE,"GuV9900-0399";"betrieb",#N/A,FALSE,"GuV9900-0399";"personal",#N/A,FALSE,"GuV9900-0399";"tvg",#N/A,FALSE,"GuV9900-0399";"verwaltung",#N/A,FALSE,"GuV9900-0399"}</definedName>
    <definedName name="jwebnrf" hidden="1">{"werbung",#N/A,FALSE,"GuV9900-0399";"betrieb",#N/A,FALSE,"GuV9900-0399";"personal",#N/A,FALSE,"GuV9900-0399";"tvg",#N/A,FALSE,"GuV9900-0399";"verwaltung",#N/A,FALSE,"GuV9900-0399"}</definedName>
    <definedName name="jwkerjw" localSheetId="9" hidden="1">{0,#N/A,FALSE,0;0,#N/A,FALSE,0;0,#N/A,FALSE,0}</definedName>
    <definedName name="jwkerjw" localSheetId="10" hidden="1">{0,#N/A,FALSE,0;0,#N/A,FALSE,0;0,#N/A,FALSE,0}</definedName>
    <definedName name="jwkerjw" localSheetId="11" hidden="1">{0,#N/A,FALSE,0;0,#N/A,FALSE,0;0,#N/A,FALSE,0}</definedName>
    <definedName name="jwkerjw" hidden="1">{0,#N/A,FALSE,0;0,#N/A,FALSE,0;0,#N/A,FALSE,0}</definedName>
    <definedName name="jydjytd" localSheetId="9" hidden="1">{#N/A,#N/A,FALSE,"Antony Financials";#N/A,#N/A,FALSE,"Cowboy Financials";#N/A,#N/A,FALSE,"Combined";#N/A,#N/A,FALSE,"Valuematrix";#N/A,#N/A,FALSE,"DCFAntony";#N/A,#N/A,FALSE,"DCFCowboy";#N/A,#N/A,FALSE,"DCFCombined"}</definedName>
    <definedName name="jydjytd" localSheetId="10" hidden="1">{#N/A,#N/A,FALSE,"Antony Financials";#N/A,#N/A,FALSE,"Cowboy Financials";#N/A,#N/A,FALSE,"Combined";#N/A,#N/A,FALSE,"Valuematrix";#N/A,#N/A,FALSE,"DCFAntony";#N/A,#N/A,FALSE,"DCFCowboy";#N/A,#N/A,FALSE,"DCFCombined"}</definedName>
    <definedName name="jydjytd" localSheetId="11" hidden="1">{#N/A,#N/A,FALSE,"Antony Financials";#N/A,#N/A,FALSE,"Cowboy Financials";#N/A,#N/A,FALSE,"Combined";#N/A,#N/A,FALSE,"Valuematrix";#N/A,#N/A,FALSE,"DCFAntony";#N/A,#N/A,FALSE,"DCFCowboy";#N/A,#N/A,FALSE,"DCFCombined"}</definedName>
    <definedName name="jydjytd" hidden="1">{#N/A,#N/A,FALSE,"Antony Financials";#N/A,#N/A,FALSE,"Cowboy Financials";#N/A,#N/A,FALSE,"Combined";#N/A,#N/A,FALSE,"Valuematrix";#N/A,#N/A,FALSE,"DCFAntony";#N/A,#N/A,FALSE,"DCFCowboy";#N/A,#N/A,FALSE,"DCFCombined"}</definedName>
    <definedName name="k" localSheetId="9" hidden="1">{#N/A,#N/A,TRUE,"financial";#N/A,#N/A,TRUE,"plants"}</definedName>
    <definedName name="k" localSheetId="10" hidden="1">{#N/A,#N/A,TRUE,"financial";#N/A,#N/A,TRUE,"plants"}</definedName>
    <definedName name="k" localSheetId="11" hidden="1">{#N/A,#N/A,TRUE,"financial";#N/A,#N/A,TRUE,"plants"}</definedName>
    <definedName name="k" hidden="1">{#N/A,#N/A,TRUE,"financial";#N/A,#N/A,TRUE,"plants"}</definedName>
    <definedName name="K_MAT_V_Desc">#REF!</definedName>
    <definedName name="K_MO_V_Desc">#REF!</definedName>
    <definedName name="K_VSP_MAT">#REF!</definedName>
    <definedName name="K_VSP_MO">#REF!</definedName>
    <definedName name="K2_WBEVMODE" hidden="1">0</definedName>
    <definedName name="KA">#REF!</definedName>
    <definedName name="KAA" localSheetId="8">#REF!</definedName>
    <definedName name="KAA" localSheetId="3">#REF!</definedName>
    <definedName name="KAA" localSheetId="9">#REF!</definedName>
    <definedName name="KAA" localSheetId="10">#REF!</definedName>
    <definedName name="KAA" localSheetId="11">#REF!</definedName>
    <definedName name="KAA" localSheetId="0">#REF!</definedName>
    <definedName name="KAA">[24]RMO!$C$19</definedName>
    <definedName name="kaapelit" localSheetId="8" hidden="1">{#N/A,#N/A,TRUE,"Uudet laitteet";#N/A,#N/A,TRUE,"Uudet kaapelit";#N/A,#N/A,TRUE,"Uudet hyllyt";#N/A,#N/A,TRUE,"Yksikkö-ja erillishinnat"}</definedName>
    <definedName name="kaapelit" localSheetId="5" hidden="1">{#N/A,#N/A,TRUE,"Uudet laitteet";#N/A,#N/A,TRUE,"Uudet kaapelit";#N/A,#N/A,TRUE,"Uudet hyllyt";#N/A,#N/A,TRUE,"Yksikkö-ja erillishinnat"}</definedName>
    <definedName name="kaapelit" localSheetId="3" hidden="1">{#N/A,#N/A,TRUE,"Uudet laitteet";#N/A,#N/A,TRUE,"Uudet kaapelit";#N/A,#N/A,TRUE,"Uudet hyllyt";#N/A,#N/A,TRUE,"Yksikkö-ja erillishinnat"}</definedName>
    <definedName name="kaapelit" localSheetId="9" hidden="1">{#N/A,#N/A,TRUE,"Uudet laitteet";#N/A,#N/A,TRUE,"Uudet kaapelit";#N/A,#N/A,TRUE,"Uudet hyllyt";#N/A,#N/A,TRUE,"Yksikkö-ja erillishinnat"}</definedName>
    <definedName name="kaapelit" localSheetId="10" hidden="1">{#N/A,#N/A,TRUE,"Uudet laitteet";#N/A,#N/A,TRUE,"Uudet kaapelit";#N/A,#N/A,TRUE,"Uudet hyllyt";#N/A,#N/A,TRUE,"Yksikkö-ja erillishinnat"}</definedName>
    <definedName name="kaapelit" localSheetId="1" hidden="1">{#N/A,#N/A,TRUE,"Uudet laitteet";#N/A,#N/A,TRUE,"Uudet kaapelit";#N/A,#N/A,TRUE,"Uudet hyllyt";#N/A,#N/A,TRUE,"Yksikkö-ja erillishinnat"}</definedName>
    <definedName name="kaapelit" localSheetId="11" hidden="1">{#N/A,#N/A,TRUE,"Uudet laitteet";#N/A,#N/A,TRUE,"Uudet kaapelit";#N/A,#N/A,TRUE,"Uudet hyllyt";#N/A,#N/A,TRUE,"Yksikkö-ja erillishinnat"}</definedName>
    <definedName name="kaapelit" localSheetId="0" hidden="1">{#N/A,#N/A,TRUE,"Uudet laitteet";#N/A,#N/A,TRUE,"Uudet kaapelit";#N/A,#N/A,TRUE,"Uudet hyllyt";#N/A,#N/A,TRUE,"Yksikkö-ja erillishinnat"}</definedName>
    <definedName name="kaapelit" hidden="1">{#N/A,#N/A,TRUE,"Uudet laitteet";#N/A,#N/A,TRUE,"Uudet kaapelit";#N/A,#N/A,TRUE,"Uudet hyllyt";#N/A,#N/A,TRUE,"Yksikkö-ja erillishinnat"}</definedName>
    <definedName name="Kasse" localSheetId="9" hidden="1">{"Kontenverteilung",#N/A,FALSE,"H A Ü"}</definedName>
    <definedName name="Kasse" localSheetId="10" hidden="1">{"Kontenverteilung",#N/A,FALSE,"H A Ü"}</definedName>
    <definedName name="Kasse" localSheetId="11" hidden="1">{"Kontenverteilung",#N/A,FALSE,"H A Ü"}</definedName>
    <definedName name="Kasse" hidden="1">{"Kontenverteilung",#N/A,FALSE,"H A Ü"}</definedName>
    <definedName name="kato">#REF!</definedName>
    <definedName name="KATOLIGHT_GENERATORS">#REF!</definedName>
    <definedName name="KB">#REF!</definedName>
    <definedName name="ke" hidden="1">#REF!</definedName>
    <definedName name="Keg3rdPty">#REF!</definedName>
    <definedName name="Ken">#REF!</definedName>
    <definedName name="KEWANEE_bolers">#REF!</definedName>
    <definedName name="khhhhhhhhh" localSheetId="9" hidden="1">{"Output",#N/A,FALSE,"US_FL";"Output",#N/A,FALSE,"EUROPE_FL";"Output",#N/A,FALSE,"ASIA_FL"}</definedName>
    <definedName name="khhhhhhhhh" localSheetId="10" hidden="1">{"Output",#N/A,FALSE,"US_FL";"Output",#N/A,FALSE,"EUROPE_FL";"Output",#N/A,FALSE,"ASIA_FL"}</definedName>
    <definedName name="khhhhhhhhh" localSheetId="11" hidden="1">{"Output",#N/A,FALSE,"US_FL";"Output",#N/A,FALSE,"EUROPE_FL";"Output",#N/A,FALSE,"ASIA_FL"}</definedName>
    <definedName name="khhhhhhhhh" hidden="1">{"Output",#N/A,FALSE,"US_FL";"Output",#N/A,FALSE,"EUROPE_FL";"Output",#N/A,FALSE,"ASIA_FL"}</definedName>
    <definedName name="Kilopreis">#REF!</definedName>
    <definedName name="KIT" localSheetId="9" hidden="1">{"equity comps",#N/A,FALSE,"CS Comps";"equity comps",#N/A,FALSE,"PS Comps";"equity comps",#N/A,FALSE,"GIC_Comps";"equity comps",#N/A,FALSE,"GIC2_Comps"}</definedName>
    <definedName name="KIT" localSheetId="10" hidden="1">{"equity comps",#N/A,FALSE,"CS Comps";"equity comps",#N/A,FALSE,"PS Comps";"equity comps",#N/A,FALSE,"GIC_Comps";"equity comps",#N/A,FALSE,"GIC2_Comps"}</definedName>
    <definedName name="KIT" localSheetId="11" hidden="1">{"equity comps",#N/A,FALSE,"CS Comps";"equity comps",#N/A,FALSE,"PS Comps";"equity comps",#N/A,FALSE,"GIC_Comps";"equity comps",#N/A,FALSE,"GIC2_Comps"}</definedName>
    <definedName name="KIT" hidden="1">{"equity comps",#N/A,FALSE,"CS Comps";"equity comps",#N/A,FALSE,"PS Comps";"equity comps",#N/A,FALSE,"GIC_Comps";"equity comps",#N/A,FALSE,"GIC2_Comps"}</definedName>
    <definedName name="Kitchen">#REF!</definedName>
    <definedName name="KJ">#REF!</definedName>
    <definedName name="KJ_BARNETT">#REF!</definedName>
    <definedName name="kjhkj" localSheetId="9" hidden="1">{#N/A,#N/A,FALSE,"SumG";#N/A,#N/A,FALSE,"ElecG";#N/A,#N/A,FALSE,"MechG";#N/A,#N/A,FALSE,"GeotG";#N/A,#N/A,FALSE,"PrcsG";#N/A,#N/A,FALSE,"TunnG";#N/A,#N/A,FALSE,"CivlG";#N/A,#N/A,FALSE,"NtwkG";#N/A,#N/A,FALSE,"EstgG";#N/A,#N/A,FALSE,"PEngG"}</definedName>
    <definedName name="kjhkj" localSheetId="10" hidden="1">{#N/A,#N/A,FALSE,"SumG";#N/A,#N/A,FALSE,"ElecG";#N/A,#N/A,FALSE,"MechG";#N/A,#N/A,FALSE,"GeotG";#N/A,#N/A,FALSE,"PrcsG";#N/A,#N/A,FALSE,"TunnG";#N/A,#N/A,FALSE,"CivlG";#N/A,#N/A,FALSE,"NtwkG";#N/A,#N/A,FALSE,"EstgG";#N/A,#N/A,FALSE,"PEngG"}</definedName>
    <definedName name="kjhkj" localSheetId="11"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jhkjz" localSheetId="9" hidden="1">{#N/A,#N/A,FALSE,"SumG";#N/A,#N/A,FALSE,"ElecG";#N/A,#N/A,FALSE,"MechG";#N/A,#N/A,FALSE,"GeotG";#N/A,#N/A,FALSE,"PrcsG";#N/A,#N/A,FALSE,"TunnG";#N/A,#N/A,FALSE,"CivlG";#N/A,#N/A,FALSE,"NtwkG";#N/A,#N/A,FALSE,"EstgG";#N/A,#N/A,FALSE,"PEngG"}</definedName>
    <definedName name="kjhkjz" localSheetId="10" hidden="1">{#N/A,#N/A,FALSE,"SumG";#N/A,#N/A,FALSE,"ElecG";#N/A,#N/A,FALSE,"MechG";#N/A,#N/A,FALSE,"GeotG";#N/A,#N/A,FALSE,"PrcsG";#N/A,#N/A,FALSE,"TunnG";#N/A,#N/A,FALSE,"CivlG";#N/A,#N/A,FALSE,"NtwkG";#N/A,#N/A,FALSE,"EstgG";#N/A,#N/A,FALSE,"PEngG"}</definedName>
    <definedName name="kjhkjz" localSheetId="11" hidden="1">{#N/A,#N/A,FALSE,"SumG";#N/A,#N/A,FALSE,"ElecG";#N/A,#N/A,FALSE,"MechG";#N/A,#N/A,FALSE,"GeotG";#N/A,#N/A,FALSE,"PrcsG";#N/A,#N/A,FALSE,"TunnG";#N/A,#N/A,FALSE,"CivlG";#N/A,#N/A,FALSE,"NtwkG";#N/A,#N/A,FALSE,"EstgG";#N/A,#N/A,FALSE,"PEngG"}</definedName>
    <definedName name="kjhkjz" hidden="1">{#N/A,#N/A,FALSE,"SumG";#N/A,#N/A,FALSE,"ElecG";#N/A,#N/A,FALSE,"MechG";#N/A,#N/A,FALSE,"GeotG";#N/A,#N/A,FALSE,"PrcsG";#N/A,#N/A,FALSE,"TunnG";#N/A,#N/A,FALSE,"CivlG";#N/A,#N/A,FALSE,"NtwkG";#N/A,#N/A,FALSE,"EstgG";#N/A,#N/A,FALSE,"PEngG"}</definedName>
    <definedName name="kjjjjkjhk" localSheetId="9" hidden="1">{"sheet a",#N/A,FALSE,"A";"sheet b 1",#N/A,FALSE,"B";"sheet b 2",#N/A,FALSE,"B"}</definedName>
    <definedName name="kjjjjkjhk" localSheetId="10" hidden="1">{"sheet a",#N/A,FALSE,"A";"sheet b 1",#N/A,FALSE,"B";"sheet b 2",#N/A,FALSE,"B"}</definedName>
    <definedName name="kjjjjkjhk" localSheetId="11" hidden="1">{"sheet a",#N/A,FALSE,"A";"sheet b 1",#N/A,FALSE,"B";"sheet b 2",#N/A,FALSE,"B"}</definedName>
    <definedName name="kjjjjkjhk" hidden="1">{"sheet a",#N/A,FALSE,"A";"sheet b 1",#N/A,FALSE,"B";"sheet b 2",#N/A,FALSE,"B"}</definedName>
    <definedName name="kjkk">#REF!</definedName>
    <definedName name="KK" localSheetId="3">#REF!</definedName>
    <definedName name="KK" localSheetId="0">#REF!</definedName>
    <definedName name="KK">#REF!</definedName>
    <definedName name="kkk"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kkk"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kkk"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kkk"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kkkkk">#REF!</definedName>
    <definedName name="kkkkkkkkkkkkkkk" localSheetId="9" hidden="1">{"Page1",#N/A,FALSE,"Summary";"Page2",#N/A,FALSE,"Summary";"Page3",#N/A,FALSE,"Summary";"Page4",#N/A,FALSE,"Summary"}</definedName>
    <definedName name="kkkkkkkkkkkkkkk" localSheetId="10" hidden="1">{"Page1",#N/A,FALSE,"Summary";"Page2",#N/A,FALSE,"Summary";"Page3",#N/A,FALSE,"Summary";"Page4",#N/A,FALSE,"Summary"}</definedName>
    <definedName name="kkkkkkkkkkkkkkk" localSheetId="11" hidden="1">{"Page1",#N/A,FALSE,"Summary";"Page2",#N/A,FALSE,"Summary";"Page3",#N/A,FALSE,"Summary";"Page4",#N/A,FALSE,"Summary"}</definedName>
    <definedName name="kkkkkkkkkkkkkkk" hidden="1">{"Page1",#N/A,FALSE,"Summary";"Page2",#N/A,FALSE,"Summary";"Page3",#N/A,FALSE,"Summary";"Page4",#N/A,FALSE,"Summary"}</definedName>
    <definedName name="kkz" localSheetId="9" hidden="1">{#N/A,#N/A,FALSE,"SumD";#N/A,#N/A,FALSE,"ElecD";#N/A,#N/A,FALSE,"MechD";#N/A,#N/A,FALSE,"GeotD";#N/A,#N/A,FALSE,"PrcsD";#N/A,#N/A,FALSE,"TunnD";#N/A,#N/A,FALSE,"CivlD";#N/A,#N/A,FALSE,"NtwkD";#N/A,#N/A,FALSE,"EstgD";#N/A,#N/A,FALSE,"PEngD"}</definedName>
    <definedName name="kkz" localSheetId="10" hidden="1">{#N/A,#N/A,FALSE,"SumD";#N/A,#N/A,FALSE,"ElecD";#N/A,#N/A,FALSE,"MechD";#N/A,#N/A,FALSE,"GeotD";#N/A,#N/A,FALSE,"PrcsD";#N/A,#N/A,FALSE,"TunnD";#N/A,#N/A,FALSE,"CivlD";#N/A,#N/A,FALSE,"NtwkD";#N/A,#N/A,FALSE,"EstgD";#N/A,#N/A,FALSE,"PEngD"}</definedName>
    <definedName name="kkz" localSheetId="11" hidden="1">{#N/A,#N/A,FALSE,"SumD";#N/A,#N/A,FALSE,"ElecD";#N/A,#N/A,FALSE,"MechD";#N/A,#N/A,FALSE,"GeotD";#N/A,#N/A,FALSE,"PrcsD";#N/A,#N/A,FALSE,"TunnD";#N/A,#N/A,FALSE,"CivlD";#N/A,#N/A,FALSE,"NtwkD";#N/A,#N/A,FALSE,"EstgD";#N/A,#N/A,FALSE,"PEngD"}</definedName>
    <definedName name="kkz" hidden="1">{#N/A,#N/A,FALSE,"SumD";#N/A,#N/A,FALSE,"ElecD";#N/A,#N/A,FALSE,"MechD";#N/A,#N/A,FALSE,"GeotD";#N/A,#N/A,FALSE,"PrcsD";#N/A,#N/A,FALSE,"TunnD";#N/A,#N/A,FALSE,"CivlD";#N/A,#N/A,FALSE,"NtwkD";#N/A,#N/A,FALSE,"EstgD";#N/A,#N/A,FALSE,"PEngD"}</definedName>
    <definedName name="kl">#REF!</definedName>
    <definedName name="KLICK">#REF!</definedName>
    <definedName name="KMO" localSheetId="8">#REF!</definedName>
    <definedName name="KMO" localSheetId="3">#REF!</definedName>
    <definedName name="KMO" localSheetId="9">#REF!</definedName>
    <definedName name="KMO" localSheetId="10">#REF!</definedName>
    <definedName name="KMO" localSheetId="11">#REF!</definedName>
    <definedName name="KMO" localSheetId="0">#REF!</definedName>
    <definedName name="KMO">[24]COEF!$I$40</definedName>
    <definedName name="KMT" localSheetId="8">#REF!</definedName>
    <definedName name="KMT" localSheetId="3">#REF!</definedName>
    <definedName name="KMT" localSheetId="9">#REF!</definedName>
    <definedName name="KMT" localSheetId="10">#REF!</definedName>
    <definedName name="KMT" localSheetId="11">#REF!</definedName>
    <definedName name="KMT" localSheetId="0">#REF!</definedName>
    <definedName name="KMT">[24]COEF!$D$40</definedName>
    <definedName name="KOA" localSheetId="8">#REF!</definedName>
    <definedName name="KOA" localSheetId="3">#REF!</definedName>
    <definedName name="KOA" localSheetId="9">#REF!</definedName>
    <definedName name="KOA" localSheetId="10">#REF!</definedName>
    <definedName name="KOA" localSheetId="11">#REF!</definedName>
    <definedName name="KOA" localSheetId="0">#REF!</definedName>
    <definedName name="KOA">[24]RMO!$C$17</definedName>
    <definedName name="KOE" localSheetId="8">#REF!</definedName>
    <definedName name="KOE" localSheetId="3">#REF!</definedName>
    <definedName name="KOE" localSheetId="9">#REF!</definedName>
    <definedName name="KOE" localSheetId="10">#REF!</definedName>
    <definedName name="KOE" localSheetId="11">#REF!</definedName>
    <definedName name="KOE" localSheetId="0">#REF!</definedName>
    <definedName name="KOE">[24]RMO!$C$15</definedName>
    <definedName name="kohler">#REF!</definedName>
    <definedName name="kol" localSheetId="9" hidden="1">{"away stand alones",#N/A,FALSE,"Target"}</definedName>
    <definedName name="kol" localSheetId="10" hidden="1">{"away stand alones",#N/A,FALSE,"Target"}</definedName>
    <definedName name="kol" localSheetId="11" hidden="1">{"away stand alones",#N/A,FALSE,"Target"}</definedName>
    <definedName name="kol" hidden="1">{"away stand alones",#N/A,FALSE,"Target"}</definedName>
    <definedName name="KommerzielleRisiken">#REF!</definedName>
    <definedName name="KPO" localSheetId="8">#REF!</definedName>
    <definedName name="KPO" localSheetId="3">#REF!</definedName>
    <definedName name="KPO" localSheetId="9">#REF!</definedName>
    <definedName name="KPO" localSheetId="10">#REF!</definedName>
    <definedName name="KPO" localSheetId="11">#REF!</definedName>
    <definedName name="KPO" localSheetId="0">#REF!</definedName>
    <definedName name="KPO">[24]RMO!$C$13</definedName>
    <definedName name="kruegar">#REF!</definedName>
    <definedName name="Kugelh_G">#REF!</definedName>
    <definedName name="KurFarki" localSheetId="3">#REF!</definedName>
    <definedName name="KurFarki" localSheetId="0">#REF!</definedName>
    <definedName name="KurFarki">#REF!</definedName>
    <definedName name="Kurzz.">#REF!</definedName>
    <definedName name="KW" localSheetId="8">#REF!</definedName>
    <definedName name="KW" localSheetId="3">#REF!</definedName>
    <definedName name="KW" localSheetId="9">#REF!</definedName>
    <definedName name="KW" localSheetId="10">#REF!</definedName>
    <definedName name="KW" localSheetId="11">#REF!</definedName>
    <definedName name="KW" localSheetId="0">#REF!</definedName>
    <definedName name="KW">[7]NPV!$B$40</definedName>
    <definedName name="kyd.ChngCell.01." hidden="1">#REF!</definedName>
    <definedName name="kyd.CounterLimitCell.01." hidden="1">"x"</definedName>
    <definedName name="kyd.Dim.01." hidden="1">"tm1serv:company"</definedName>
    <definedName name="kyd.ElementList.01." hidden="1">#REF!</definedName>
    <definedName name="kyd.ElementType.01." hidden="1">1</definedName>
    <definedName name="kyd.ItemType.01." hidden="1">2</definedName>
    <definedName name="kyd.MacroAtEnd." hidden="1">""</definedName>
    <definedName name="kyd.MacroEachCycle." hidden="1">""</definedName>
    <definedName name="kyd.MacroEndOfEachCycle." hidden="1">""</definedName>
    <definedName name="kyd.NumLevels.01." hidden="1">999</definedName>
    <definedName name="kyd.PanicStop." hidden="1">FALSE</definedName>
    <definedName name="kyd.ParentName.01." hidden="1">""</definedName>
    <definedName name="kyd.PreScreenData." hidden="1">FALSE</definedName>
    <definedName name="kyd.PrintParent.01." hidden="1">TRUE</definedName>
    <definedName name="kyd.PrintStdWhen." hidden="1">1</definedName>
    <definedName name="kyd.SaveAsFile." hidden="1">FALSE</definedName>
    <definedName name="kyd.SelectString.01." hidden="1">"*"</definedName>
    <definedName name="kyd.StdSortHide." hidden="1">FALSE</definedName>
    <definedName name="l" localSheetId="3">#REF!</definedName>
    <definedName name="l" localSheetId="0">#REF!</definedName>
    <definedName name="l">#REF!</definedName>
    <definedName name="lab" localSheetId="0">#REF!</definedName>
    <definedName name="lab">#REF!</definedName>
    <definedName name="Labor">#REF!</definedName>
    <definedName name="labour" localSheetId="0">#REF!</definedName>
    <definedName name="labour">#REF!</definedName>
    <definedName name="LabourRate">#REF!</definedName>
    <definedName name="LabsviewNF">#REF!</definedName>
    <definedName name="lala" localSheetId="9" hidden="1">{#N/A,#N/A,TRUE,"Cover sheet";#N/A,#N/A,TRUE,"DCF analysis";#N/A,#N/A,TRUE,"WACC calculation"}</definedName>
    <definedName name="lala" localSheetId="10" hidden="1">{#N/A,#N/A,TRUE,"Cover sheet";#N/A,#N/A,TRUE,"DCF analysis";#N/A,#N/A,TRUE,"WACC calculation"}</definedName>
    <definedName name="lala" localSheetId="11" hidden="1">{#N/A,#N/A,TRUE,"Cover sheet";#N/A,#N/A,TRUE,"DCF analysis";#N/A,#N/A,TRUE,"WACC calculation"}</definedName>
    <definedName name="lala" hidden="1">{#N/A,#N/A,TRUE,"Cover sheet";#N/A,#N/A,TRUE,"DCF analysis";#N/A,#N/A,TRUE,"WACC calculation"}</definedName>
    <definedName name="LAND">#REF!</definedName>
    <definedName name="landlords">#REF!</definedName>
    <definedName name="Landscaping">#REF!</definedName>
    <definedName name="Lanternas">#REF!</definedName>
    <definedName name="LAST" localSheetId="0">#REF!</definedName>
    <definedName name="LAST">#REF!</definedName>
    <definedName name="Last_Row" localSheetId="8">IF('4.0_Assumptions'!Values_Entered,Header_Row+'4.0_Assumptions'!Number_of_Payments,Header_Row)</definedName>
    <definedName name="Last_Row" localSheetId="3">IF(Cables!Values_Entered,Header_Row+Cables!Number_of_Payments,Header_Row)</definedName>
    <definedName name="Last_Row" localSheetId="9">IF('GCs Gen Cond'!Values_Entered,Header_Row+'GCs Gen Cond'!Number_of_Payments,Header_Row)</definedName>
    <definedName name="Last_Row" localSheetId="10">IF('GRs Staff'!Values_Entered,Header_Row+'GRs Staff'!Number_of_Payments,Header_Row)</definedName>
    <definedName name="Last_Row" localSheetId="11">IF(Programme!Values_Entered,Header_Row+Programme!Number_of_Payments,Header_Row)</definedName>
    <definedName name="Last_Row" localSheetId="0">IF(Resume!Values_Entered,Header_Row+Resume!Number_of_Payments,Header_Row)</definedName>
    <definedName name="Last_Row">IF(Values_Entered,Header_Row+Number_of_Payments,Header_Row)</definedName>
    <definedName name="LastBudget">#REF!</definedName>
    <definedName name="LastMonth">INDIRECT("traffic!$A$" &amp; MATCH("",#REF!,0)-1)</definedName>
    <definedName name="LastPivotRow">#N/A</definedName>
    <definedName name="LastReal">#REF!</definedName>
    <definedName name="LastRow" localSheetId="12">IF(ISNA(MATCH(ROW(),RowAfterpgbrk,1)),1,MATCH(ROW(),RowAfterpgbrk,1)+1)&lt;&gt;IF(ISNA(MATCH(ROW()+1,RowAfterpgbrk,1)),1,MATCH(ROW()+1,RowAfterpgbrk,1)+1)</definedName>
    <definedName name="LastRow" localSheetId="9">IF(ISNA(MATCH(ROW(),RowAfterpgbrk,1)),1,MATCH(ROW(),RowAfterpgbrk,1)+1)&lt;&gt;IF(ISNA(MATCH(ROW()+1,RowAfterpgbrk,1)),1,MATCH(ROW()+1,RowAfterpgbrk,1)+1)</definedName>
    <definedName name="LastRow" localSheetId="10">IF(ISNA(MATCH(ROW(),RowAfterpgbrk,1)),1,MATCH(ROW(),RowAfterpgbrk,1)+1)&lt;&gt;IF(ISNA(MATCH(ROW()+1,RowAfterpgbrk,1)),1,MATCH(ROW()+1,RowAfterpgbrk,1)+1)</definedName>
    <definedName name="LastRow" localSheetId="7">IF(ISNA(MATCH(ROW(),RowAfterpgbrk,1)),1,MATCH(ROW(),RowAfterpgbrk,1)+1)&lt;&gt;IF(ISNA(MATCH(ROW()+1,RowAfterpgbrk,1)),1,MATCH(ROW()+1,RowAfterpgbrk,1)+1)</definedName>
    <definedName name="LastRow" localSheetId="11">IF(ISNA(MATCH(ROW(),RowAfterpgbrk,1)),1,MATCH(ROW(),RowAfterpgbrk,1)+1)&lt;&gt;IF(ISNA(MATCH(ROW()+1,RowAfterpgbrk,1)),1,MATCH(ROW()+1,RowAfterpgbrk,1)+1)</definedName>
    <definedName name="LastRow">IF(ISNA(MATCH(ROW(),RowAfterpgbrk,1)),1,MATCH(ROW(),RowAfterpgbrk,1)+1)&lt;&gt;IF(ISNA(MATCH(ROW()+1,RowAfterpgbrk,1)),1,MATCH(ROW()+1,RowAfterpgbrk,1)+1)</definedName>
    <definedName name="latamhqytd">#REF!</definedName>
    <definedName name="LATM">#REF!</definedName>
    <definedName name="lav">#REF!</definedName>
    <definedName name="lavs">#REF!</definedName>
    <definedName name="LCredit">#REF!</definedName>
    <definedName name="LD">#REF!</definedName>
    <definedName name="LDKEYstart">#REF!</definedName>
    <definedName name="LeanConcrete" localSheetId="3">#REF!</definedName>
    <definedName name="LeanConcrete" localSheetId="0">#REF!</definedName>
    <definedName name="LeanConcrete">#REF!</definedName>
    <definedName name="Lease_Migration_Table_Headers">#REF!</definedName>
    <definedName name="Lease_Migration_Table_Lease_Description">#REF!</definedName>
    <definedName name="Leased_UPS_Capacity__kW">#REF!</definedName>
    <definedName name="left" localSheetId="0">#REF!</definedName>
    <definedName name="left">#REF!</definedName>
    <definedName name="LEGAL_EXPENSES">#REF!</definedName>
    <definedName name="LEGAL_FEES">#REF!</definedName>
    <definedName name="LEHM" localSheetId="9" hidden="1">{#N/A,#N/A,FALSE,"DCF";#N/A,#N/A,FALSE,"WACC";#N/A,#N/A,FALSE,"Sales_EBIT";#N/A,#N/A,FALSE,"Capex_Depreciation";#N/A,#N/A,FALSE,"WC";#N/A,#N/A,FALSE,"Interest";#N/A,#N/A,FALSE,"Assumptions"}</definedName>
    <definedName name="LEHM" localSheetId="10" hidden="1">{#N/A,#N/A,FALSE,"DCF";#N/A,#N/A,FALSE,"WACC";#N/A,#N/A,FALSE,"Sales_EBIT";#N/A,#N/A,FALSE,"Capex_Depreciation";#N/A,#N/A,FALSE,"WC";#N/A,#N/A,FALSE,"Interest";#N/A,#N/A,FALSE,"Assumptions"}</definedName>
    <definedName name="LEHM" localSheetId="11" hidden="1">{#N/A,#N/A,FALSE,"DCF";#N/A,#N/A,FALSE,"WACC";#N/A,#N/A,FALSE,"Sales_EBIT";#N/A,#N/A,FALSE,"Capex_Depreciation";#N/A,#N/A,FALSE,"WC";#N/A,#N/A,FALSE,"Interest";#N/A,#N/A,FALSE,"Assumptions"}</definedName>
    <definedName name="LEHM" hidden="1">{#N/A,#N/A,FALSE,"DCF";#N/A,#N/A,FALSE,"WACC";#N/A,#N/A,FALSE,"Sales_EBIT";#N/A,#N/A,FALSE,"Capex_Depreciation";#N/A,#N/A,FALSE,"WC";#N/A,#N/A,FALSE,"Interest";#N/A,#N/A,FALSE,"Assumptions"}</definedName>
    <definedName name="leibvlavd" localSheetId="0" hidden="1">#REF!</definedName>
    <definedName name="leibvlavd" hidden="1">#REF!</definedName>
    <definedName name="LENGTH_1__Conduit">#REF!</definedName>
    <definedName name="LENGTH_12__Fire">#REF!</definedName>
    <definedName name="LENGTH_12__Water">#REF!</definedName>
    <definedName name="LENGTH_12_x_4__Conduit">#REF!</definedName>
    <definedName name="LENGTH_2_">#REF!</definedName>
    <definedName name="LENGTH_2__Conduit">#REF!</definedName>
    <definedName name="LENGTH_2_x_4__Conduit">#REF!</definedName>
    <definedName name="LENGTH_24_x_4__Conduit">#REF!</definedName>
    <definedName name="LENGTH_26_x_4__Conduit">#REF!</definedName>
    <definedName name="LENGTH_28_x_4__Conduit">#REF!</definedName>
    <definedName name="LENGTH_32_x_4__Conduit">#REF!</definedName>
    <definedName name="LENGTH_4__Water">#REF!</definedName>
    <definedName name="LENGTH_4_x_4__Conduit">#REF!</definedName>
    <definedName name="LENGTH_6__Fire">#REF!</definedName>
    <definedName name="LENGTH_6__Water">#REF!</definedName>
    <definedName name="LENGTH_6_x_4__Conduit">#REF!</definedName>
    <definedName name="LENGTH_8__Fire">#REF!</definedName>
    <definedName name="LENGTH_Handhole">#REF!</definedName>
    <definedName name="LENGTH_storm">#REF!</definedName>
    <definedName name="LETTER" localSheetId="0">#REF!</definedName>
    <definedName name="LETTER">#REF!</definedName>
    <definedName name="Leva" localSheetId="0">#REF!</definedName>
    <definedName name="Leva">#REF!</definedName>
    <definedName name="Level_2">#REF!</definedName>
    <definedName name="lf">#REF!</definedName>
    <definedName name="lh">#REF!</definedName>
    <definedName name="Lib" localSheetId="0">#REF!</definedName>
    <definedName name="Lib">#REF!</definedName>
    <definedName name="lib_description2" localSheetId="8">#REF!</definedName>
    <definedName name="lib_description2" localSheetId="3">#REF!</definedName>
    <definedName name="lib_description2" localSheetId="9">#REF!</definedName>
    <definedName name="lib_description2" localSheetId="10">#REF!</definedName>
    <definedName name="lib_description2" localSheetId="1">[52]EBO!#REF!</definedName>
    <definedName name="lib_description2" localSheetId="11">#REF!</definedName>
    <definedName name="lib_description2" localSheetId="0">#REF!</definedName>
    <definedName name="lib_description2">[52]EBO!#REF!</definedName>
    <definedName name="lib_description3" localSheetId="8">#REF!</definedName>
    <definedName name="lib_description3" localSheetId="3">#REF!</definedName>
    <definedName name="lib_description3" localSheetId="9">#REF!</definedName>
    <definedName name="lib_description3" localSheetId="10">#REF!</definedName>
    <definedName name="lib_description3" localSheetId="1">[52]EBO!#REF!</definedName>
    <definedName name="lib_description3" localSheetId="11">#REF!</definedName>
    <definedName name="lib_description3" localSheetId="0">#REF!</definedName>
    <definedName name="lib_description3">[52]EBO!#REF!</definedName>
    <definedName name="lib_description4" localSheetId="8">#REF!</definedName>
    <definedName name="lib_description4" localSheetId="3">#REF!</definedName>
    <definedName name="lib_description4" localSheetId="9">#REF!</definedName>
    <definedName name="lib_description4" localSheetId="10">#REF!</definedName>
    <definedName name="lib_description4" localSheetId="1">[52]EBO!#REF!</definedName>
    <definedName name="lib_description4" localSheetId="11">#REF!</definedName>
    <definedName name="lib_description4" localSheetId="0">#REF!</definedName>
    <definedName name="lib_description4">[52]EBO!#REF!</definedName>
    <definedName name="lib_description5" localSheetId="8">#REF!</definedName>
    <definedName name="lib_description5" localSheetId="3">#REF!</definedName>
    <definedName name="lib_description5" localSheetId="9">#REF!</definedName>
    <definedName name="lib_description5" localSheetId="10">#REF!</definedName>
    <definedName name="lib_description5" localSheetId="1">[52]EBO!#REF!</definedName>
    <definedName name="lib_description5" localSheetId="11">#REF!</definedName>
    <definedName name="lib_description5" localSheetId="0">#REF!</definedName>
    <definedName name="lib_description5">[52]EBO!#REF!</definedName>
    <definedName name="lib_description6" localSheetId="8">#REF!</definedName>
    <definedName name="lib_description6" localSheetId="3">#REF!</definedName>
    <definedName name="lib_description6" localSheetId="9">#REF!</definedName>
    <definedName name="lib_description6" localSheetId="10">#REF!</definedName>
    <definedName name="lib_description6" localSheetId="1">[52]EBO!#REF!</definedName>
    <definedName name="lib_description6" localSheetId="11">#REF!</definedName>
    <definedName name="lib_description6" localSheetId="0">#REF!</definedName>
    <definedName name="lib_description6">[52]EBO!#REF!</definedName>
    <definedName name="lib_grand_total2" localSheetId="8">#REF!</definedName>
    <definedName name="lib_grand_total2" localSheetId="3">#REF!</definedName>
    <definedName name="lib_grand_total2" localSheetId="9">#REF!</definedName>
    <definedName name="lib_grand_total2" localSheetId="10">#REF!</definedName>
    <definedName name="lib_grand_total2" localSheetId="1">[52]EBO!#REF!</definedName>
    <definedName name="lib_grand_total2" localSheetId="11">#REF!</definedName>
    <definedName name="lib_grand_total2" localSheetId="0">#REF!</definedName>
    <definedName name="lib_grand_total2">[52]EBO!#REF!</definedName>
    <definedName name="lib_grand_total3" localSheetId="8">#REF!</definedName>
    <definedName name="lib_grand_total3" localSheetId="3">#REF!</definedName>
    <definedName name="lib_grand_total3" localSheetId="9">#REF!</definedName>
    <definedName name="lib_grand_total3" localSheetId="10">#REF!</definedName>
    <definedName name="lib_grand_total3" localSheetId="1">[52]EBO!#REF!</definedName>
    <definedName name="lib_grand_total3" localSheetId="11">#REF!</definedName>
    <definedName name="lib_grand_total3" localSheetId="0">#REF!</definedName>
    <definedName name="lib_grand_total3">[52]EBO!#REF!</definedName>
    <definedName name="lib_grand_total4" localSheetId="8">#REF!</definedName>
    <definedName name="lib_grand_total4" localSheetId="3">#REF!</definedName>
    <definedName name="lib_grand_total4" localSheetId="9">#REF!</definedName>
    <definedName name="lib_grand_total4" localSheetId="10">#REF!</definedName>
    <definedName name="lib_grand_total4" localSheetId="1">[52]EBO!#REF!</definedName>
    <definedName name="lib_grand_total4" localSheetId="11">#REF!</definedName>
    <definedName name="lib_grand_total4" localSheetId="0">#REF!</definedName>
    <definedName name="lib_grand_total4">[52]EBO!#REF!</definedName>
    <definedName name="lib_grand_total5" localSheetId="8">#REF!</definedName>
    <definedName name="lib_grand_total5" localSheetId="3">#REF!</definedName>
    <definedName name="lib_grand_total5" localSheetId="9">#REF!</definedName>
    <definedName name="lib_grand_total5" localSheetId="10">#REF!</definedName>
    <definedName name="lib_grand_total5" localSheetId="1">[52]EBO!#REF!</definedName>
    <definedName name="lib_grand_total5" localSheetId="11">#REF!</definedName>
    <definedName name="lib_grand_total5" localSheetId="0">#REF!</definedName>
    <definedName name="lib_grand_total5">[52]EBO!#REF!</definedName>
    <definedName name="lib_grand_total6" localSheetId="8">#REF!</definedName>
    <definedName name="lib_grand_total6" localSheetId="3">#REF!</definedName>
    <definedName name="lib_grand_total6" localSheetId="9">#REF!</definedName>
    <definedName name="lib_grand_total6" localSheetId="10">#REF!</definedName>
    <definedName name="lib_grand_total6" localSheetId="1">[52]EBO!#REF!</definedName>
    <definedName name="lib_grand_total6" localSheetId="11">#REF!</definedName>
    <definedName name="lib_grand_total6" localSheetId="0">#REF!</definedName>
    <definedName name="lib_grand_total6">[52]EBO!#REF!</definedName>
    <definedName name="lib_pos2" localSheetId="8">#REF!</definedName>
    <definedName name="lib_pos2" localSheetId="3">#REF!</definedName>
    <definedName name="lib_pos2" localSheetId="9">#REF!</definedName>
    <definedName name="lib_pos2" localSheetId="10">#REF!</definedName>
    <definedName name="lib_pos2" localSheetId="1">[52]EBO!#REF!</definedName>
    <definedName name="lib_pos2" localSheetId="11">#REF!</definedName>
    <definedName name="lib_pos2" localSheetId="0">#REF!</definedName>
    <definedName name="lib_pos2">[52]EBO!#REF!</definedName>
    <definedName name="lib_pos3" localSheetId="8">#REF!</definedName>
    <definedName name="lib_pos3" localSheetId="3">#REF!</definedName>
    <definedName name="lib_pos3" localSheetId="9">#REF!</definedName>
    <definedName name="lib_pos3" localSheetId="10">#REF!</definedName>
    <definedName name="lib_pos3" localSheetId="1">[52]EBO!#REF!</definedName>
    <definedName name="lib_pos3" localSheetId="11">#REF!</definedName>
    <definedName name="lib_pos3" localSheetId="0">#REF!</definedName>
    <definedName name="lib_pos3">[52]EBO!#REF!</definedName>
    <definedName name="lib_pos4" localSheetId="8">#REF!</definedName>
    <definedName name="lib_pos4" localSheetId="3">#REF!</definedName>
    <definedName name="lib_pos4" localSheetId="9">#REF!</definedName>
    <definedName name="lib_pos4" localSheetId="10">#REF!</definedName>
    <definedName name="lib_pos4" localSheetId="1">[52]EBO!#REF!</definedName>
    <definedName name="lib_pos4" localSheetId="11">#REF!</definedName>
    <definedName name="lib_pos4" localSheetId="0">#REF!</definedName>
    <definedName name="lib_pos4">[52]EBO!#REF!</definedName>
    <definedName name="lib_pos5" localSheetId="8">#REF!</definedName>
    <definedName name="lib_pos5" localSheetId="3">#REF!</definedName>
    <definedName name="lib_pos5" localSheetId="9">#REF!</definedName>
    <definedName name="lib_pos5" localSheetId="10">#REF!</definedName>
    <definedName name="lib_pos5" localSheetId="1">[52]EBO!#REF!</definedName>
    <definedName name="lib_pos5" localSheetId="11">#REF!</definedName>
    <definedName name="lib_pos5" localSheetId="0">#REF!</definedName>
    <definedName name="lib_pos5">[52]EBO!#REF!</definedName>
    <definedName name="lib_pos6" localSheetId="8">#REF!</definedName>
    <definedName name="lib_pos6" localSheetId="3">#REF!</definedName>
    <definedName name="lib_pos6" localSheetId="9">#REF!</definedName>
    <definedName name="lib_pos6" localSheetId="10">#REF!</definedName>
    <definedName name="lib_pos6" localSheetId="1">[52]EBO!#REF!</definedName>
    <definedName name="lib_pos6" localSheetId="11">#REF!</definedName>
    <definedName name="lib_pos6" localSheetId="0">#REF!</definedName>
    <definedName name="lib_pos6">[52]EBO!#REF!</definedName>
    <definedName name="lib_prix2" localSheetId="8">#REF!</definedName>
    <definedName name="lib_prix2" localSheetId="3">#REF!</definedName>
    <definedName name="lib_prix2" localSheetId="9">#REF!</definedName>
    <definedName name="lib_prix2" localSheetId="10">#REF!</definedName>
    <definedName name="lib_prix2" localSheetId="1">[52]EBO!#REF!</definedName>
    <definedName name="lib_prix2" localSheetId="11">#REF!</definedName>
    <definedName name="lib_prix2" localSheetId="0">#REF!</definedName>
    <definedName name="lib_prix2">[52]EBO!#REF!</definedName>
    <definedName name="lib_prix3" localSheetId="8">#REF!</definedName>
    <definedName name="lib_prix3" localSheetId="3">#REF!</definedName>
    <definedName name="lib_prix3" localSheetId="9">#REF!</definedName>
    <definedName name="lib_prix3" localSheetId="10">#REF!</definedName>
    <definedName name="lib_prix3" localSheetId="1">[52]EBO!#REF!</definedName>
    <definedName name="lib_prix3" localSheetId="11">#REF!</definedName>
    <definedName name="lib_prix3" localSheetId="0">#REF!</definedName>
    <definedName name="lib_prix3">[52]EBO!#REF!</definedName>
    <definedName name="lib_prix4" localSheetId="8">#REF!</definedName>
    <definedName name="lib_prix4" localSheetId="3">#REF!</definedName>
    <definedName name="lib_prix4" localSheetId="9">#REF!</definedName>
    <definedName name="lib_prix4" localSheetId="10">#REF!</definedName>
    <definedName name="lib_prix4" localSheetId="1">[52]EBO!#REF!</definedName>
    <definedName name="lib_prix4" localSheetId="11">#REF!</definedName>
    <definedName name="lib_prix4" localSheetId="0">#REF!</definedName>
    <definedName name="lib_prix4">[52]EBO!#REF!</definedName>
    <definedName name="lib_prix5" localSheetId="8">#REF!</definedName>
    <definedName name="lib_prix5" localSheetId="3">#REF!</definedName>
    <definedName name="lib_prix5" localSheetId="9">#REF!</definedName>
    <definedName name="lib_prix5" localSheetId="10">#REF!</definedName>
    <definedName name="lib_prix5" localSheetId="1">[52]EBO!#REF!</definedName>
    <definedName name="lib_prix5" localSheetId="11">#REF!</definedName>
    <definedName name="lib_prix5" localSheetId="0">#REF!</definedName>
    <definedName name="lib_prix5">[52]EBO!#REF!</definedName>
    <definedName name="lib_prix6" localSheetId="8">#REF!</definedName>
    <definedName name="lib_prix6" localSheetId="3">#REF!</definedName>
    <definedName name="lib_prix6" localSheetId="9">#REF!</definedName>
    <definedName name="lib_prix6" localSheetId="10">#REF!</definedName>
    <definedName name="lib_prix6" localSheetId="1">[52]EBO!#REF!</definedName>
    <definedName name="lib_prix6" localSheetId="11">#REF!</definedName>
    <definedName name="lib_prix6" localSheetId="0">#REF!</definedName>
    <definedName name="lib_prix6">[52]EBO!#REF!</definedName>
    <definedName name="lib_quantite2" localSheetId="8">#REF!</definedName>
    <definedName name="lib_quantite2" localSheetId="3">#REF!</definedName>
    <definedName name="lib_quantite2" localSheetId="9">#REF!</definedName>
    <definedName name="lib_quantite2" localSheetId="10">#REF!</definedName>
    <definedName name="lib_quantite2" localSheetId="1">[52]EBO!#REF!</definedName>
    <definedName name="lib_quantite2" localSheetId="11">#REF!</definedName>
    <definedName name="lib_quantite2" localSheetId="0">#REF!</definedName>
    <definedName name="lib_quantite2">[52]EBO!#REF!</definedName>
    <definedName name="lib_quantite3" localSheetId="8">#REF!</definedName>
    <definedName name="lib_quantite3" localSheetId="3">#REF!</definedName>
    <definedName name="lib_quantite3" localSheetId="9">#REF!</definedName>
    <definedName name="lib_quantite3" localSheetId="10">#REF!</definedName>
    <definedName name="lib_quantite3" localSheetId="1">[52]EBO!#REF!</definedName>
    <definedName name="lib_quantite3" localSheetId="11">#REF!</definedName>
    <definedName name="lib_quantite3" localSheetId="0">#REF!</definedName>
    <definedName name="lib_quantite3">[52]EBO!#REF!</definedName>
    <definedName name="lib_quantite4" localSheetId="8">#REF!</definedName>
    <definedName name="lib_quantite4" localSheetId="3">#REF!</definedName>
    <definedName name="lib_quantite4" localSheetId="9">#REF!</definedName>
    <definedName name="lib_quantite4" localSheetId="10">#REF!</definedName>
    <definedName name="lib_quantite4" localSheetId="1">[52]EBO!#REF!</definedName>
    <definedName name="lib_quantite4" localSheetId="11">#REF!</definedName>
    <definedName name="lib_quantite4" localSheetId="0">#REF!</definedName>
    <definedName name="lib_quantite4">[52]EBO!#REF!</definedName>
    <definedName name="lib_quantite5" localSheetId="8">#REF!</definedName>
    <definedName name="lib_quantite5" localSheetId="3">#REF!</definedName>
    <definedName name="lib_quantite5" localSheetId="9">#REF!</definedName>
    <definedName name="lib_quantite5" localSheetId="10">#REF!</definedName>
    <definedName name="lib_quantite5" localSheetId="1">[52]EBO!#REF!</definedName>
    <definedName name="lib_quantite5" localSheetId="11">#REF!</definedName>
    <definedName name="lib_quantite5" localSheetId="0">#REF!</definedName>
    <definedName name="lib_quantite5">[52]EBO!#REF!</definedName>
    <definedName name="lib_quantite6" localSheetId="8">#REF!</definedName>
    <definedName name="lib_quantite6" localSheetId="3">#REF!</definedName>
    <definedName name="lib_quantite6" localSheetId="9">#REF!</definedName>
    <definedName name="lib_quantite6" localSheetId="10">#REF!</definedName>
    <definedName name="lib_quantite6" localSheetId="1">[52]EBO!#REF!</definedName>
    <definedName name="lib_quantite6" localSheetId="11">#REF!</definedName>
    <definedName name="lib_quantite6" localSheetId="0">#REF!</definedName>
    <definedName name="lib_quantite6">[52]EBO!#REF!</definedName>
    <definedName name="lib_reference2" localSheetId="8">#REF!</definedName>
    <definedName name="lib_reference2" localSheetId="3">#REF!</definedName>
    <definedName name="lib_reference2" localSheetId="9">#REF!</definedName>
    <definedName name="lib_reference2" localSheetId="10">#REF!</definedName>
    <definedName name="lib_reference2" localSheetId="1">[52]EBO!#REF!</definedName>
    <definedName name="lib_reference2" localSheetId="11">#REF!</definedName>
    <definedName name="lib_reference2" localSheetId="0">#REF!</definedName>
    <definedName name="lib_reference2">[52]EBO!#REF!</definedName>
    <definedName name="lib_reference3" localSheetId="8">#REF!</definedName>
    <definedName name="lib_reference3" localSheetId="3">#REF!</definedName>
    <definedName name="lib_reference3" localSheetId="9">#REF!</definedName>
    <definedName name="lib_reference3" localSheetId="10">#REF!</definedName>
    <definedName name="lib_reference3" localSheetId="1">[52]EBO!#REF!</definedName>
    <definedName name="lib_reference3" localSheetId="11">#REF!</definedName>
    <definedName name="lib_reference3" localSheetId="0">#REF!</definedName>
    <definedName name="lib_reference3">[52]EBO!#REF!</definedName>
    <definedName name="lib_reference4" localSheetId="8">#REF!</definedName>
    <definedName name="lib_reference4" localSheetId="3">#REF!</definedName>
    <definedName name="lib_reference4" localSheetId="9">#REF!</definedName>
    <definedName name="lib_reference4" localSheetId="10">#REF!</definedName>
    <definedName name="lib_reference4" localSheetId="1">[52]EBO!#REF!</definedName>
    <definedName name="lib_reference4" localSheetId="11">#REF!</definedName>
    <definedName name="lib_reference4" localSheetId="0">#REF!</definedName>
    <definedName name="lib_reference4">[52]EBO!#REF!</definedName>
    <definedName name="lib_reference5" localSheetId="8">#REF!</definedName>
    <definedName name="lib_reference5" localSheetId="3">#REF!</definedName>
    <definedName name="lib_reference5" localSheetId="9">#REF!</definedName>
    <definedName name="lib_reference5" localSheetId="10">#REF!</definedName>
    <definedName name="lib_reference5" localSheetId="1">[52]EBO!#REF!</definedName>
    <definedName name="lib_reference5" localSheetId="11">#REF!</definedName>
    <definedName name="lib_reference5" localSheetId="0">#REF!</definedName>
    <definedName name="lib_reference5">[52]EBO!#REF!</definedName>
    <definedName name="lib_reference6" localSheetId="8">#REF!</definedName>
    <definedName name="lib_reference6" localSheetId="3">#REF!</definedName>
    <definedName name="lib_reference6" localSheetId="9">#REF!</definedName>
    <definedName name="lib_reference6" localSheetId="10">#REF!</definedName>
    <definedName name="lib_reference6" localSheetId="1">[52]EBO!#REF!</definedName>
    <definedName name="lib_reference6" localSheetId="11">#REF!</definedName>
    <definedName name="lib_reference6" localSheetId="0">#REF!</definedName>
    <definedName name="lib_reference6">[52]EBO!#REF!</definedName>
    <definedName name="lib_remise1" localSheetId="8">#REF!</definedName>
    <definedName name="lib_remise1" localSheetId="3">#REF!</definedName>
    <definedName name="lib_remise1" localSheetId="9">#REF!</definedName>
    <definedName name="lib_remise1" localSheetId="10">#REF!</definedName>
    <definedName name="lib_remise1" localSheetId="1">[52]EBO!#REF!</definedName>
    <definedName name="lib_remise1" localSheetId="11">#REF!</definedName>
    <definedName name="lib_remise1" localSheetId="0">#REF!</definedName>
    <definedName name="lib_remise1">[52]EBO!#REF!</definedName>
    <definedName name="lib_remise2" localSheetId="8">#REF!</definedName>
    <definedName name="lib_remise2" localSheetId="3">#REF!</definedName>
    <definedName name="lib_remise2" localSheetId="9">#REF!</definedName>
    <definedName name="lib_remise2" localSheetId="10">#REF!</definedName>
    <definedName name="lib_remise2" localSheetId="1">[52]EBO!#REF!</definedName>
    <definedName name="lib_remise2" localSheetId="11">#REF!</definedName>
    <definedName name="lib_remise2" localSheetId="0">#REF!</definedName>
    <definedName name="lib_remise2">[52]EBO!#REF!</definedName>
    <definedName name="lib_remise3" localSheetId="8">#REF!</definedName>
    <definedName name="lib_remise3" localSheetId="3">#REF!</definedName>
    <definedName name="lib_remise3" localSheetId="9">#REF!</definedName>
    <definedName name="lib_remise3" localSheetId="10">#REF!</definedName>
    <definedName name="lib_remise3" localSheetId="1">[52]EBO!#REF!</definedName>
    <definedName name="lib_remise3" localSheetId="11">#REF!</definedName>
    <definedName name="lib_remise3" localSheetId="0">#REF!</definedName>
    <definedName name="lib_remise3">[52]EBO!#REF!</definedName>
    <definedName name="lib_remise4" localSheetId="8">#REF!</definedName>
    <definedName name="lib_remise4" localSheetId="3">#REF!</definedName>
    <definedName name="lib_remise4" localSheetId="9">#REF!</definedName>
    <definedName name="lib_remise4" localSheetId="10">#REF!</definedName>
    <definedName name="lib_remise4" localSheetId="1">[52]EBO!#REF!</definedName>
    <definedName name="lib_remise4" localSheetId="11">#REF!</definedName>
    <definedName name="lib_remise4" localSheetId="0">#REF!</definedName>
    <definedName name="lib_remise4">[52]EBO!#REF!</definedName>
    <definedName name="lib_remise5" localSheetId="8">#REF!</definedName>
    <definedName name="lib_remise5" localSheetId="3">#REF!</definedName>
    <definedName name="lib_remise5" localSheetId="9">#REF!</definedName>
    <definedName name="lib_remise5" localSheetId="10">#REF!</definedName>
    <definedName name="lib_remise5" localSheetId="1">[52]EBO!#REF!</definedName>
    <definedName name="lib_remise5" localSheetId="11">#REF!</definedName>
    <definedName name="lib_remise5" localSheetId="0">#REF!</definedName>
    <definedName name="lib_remise5">[52]EBO!#REF!</definedName>
    <definedName name="lib_remise6" localSheetId="8">#REF!</definedName>
    <definedName name="lib_remise6" localSheetId="3">#REF!</definedName>
    <definedName name="lib_remise6" localSheetId="9">#REF!</definedName>
    <definedName name="lib_remise6" localSheetId="10">#REF!</definedName>
    <definedName name="lib_remise6" localSheetId="1">[52]EBO!#REF!</definedName>
    <definedName name="lib_remise6" localSheetId="11">#REF!</definedName>
    <definedName name="lib_remise6" localSheetId="0">#REF!</definedName>
    <definedName name="lib_remise6">[52]EBO!#REF!</definedName>
    <definedName name="lib_tarif1" localSheetId="8">#REF!</definedName>
    <definedName name="lib_tarif1" localSheetId="3">#REF!</definedName>
    <definedName name="lib_tarif1" localSheetId="9">#REF!</definedName>
    <definedName name="lib_tarif1" localSheetId="10">#REF!</definedName>
    <definedName name="lib_tarif1" localSheetId="1">[52]EBO!#REF!</definedName>
    <definedName name="lib_tarif1" localSheetId="11">#REF!</definedName>
    <definedName name="lib_tarif1" localSheetId="0">#REF!</definedName>
    <definedName name="lib_tarif1">[52]EBO!#REF!</definedName>
    <definedName name="lib_tarif2" localSheetId="8">#REF!</definedName>
    <definedName name="lib_tarif2" localSheetId="3">#REF!</definedName>
    <definedName name="lib_tarif2" localSheetId="9">#REF!</definedName>
    <definedName name="lib_tarif2" localSheetId="10">#REF!</definedName>
    <definedName name="lib_tarif2" localSheetId="1">[52]EBO!#REF!</definedName>
    <definedName name="lib_tarif2" localSheetId="11">#REF!</definedName>
    <definedName name="lib_tarif2" localSheetId="0">#REF!</definedName>
    <definedName name="lib_tarif2">[52]EBO!#REF!</definedName>
    <definedName name="lib_tarif3" localSheetId="8">#REF!</definedName>
    <definedName name="lib_tarif3" localSheetId="3">#REF!</definedName>
    <definedName name="lib_tarif3" localSheetId="9">#REF!</definedName>
    <definedName name="lib_tarif3" localSheetId="10">#REF!</definedName>
    <definedName name="lib_tarif3" localSheetId="1">[52]EBO!#REF!</definedName>
    <definedName name="lib_tarif3" localSheetId="11">#REF!</definedName>
    <definedName name="lib_tarif3" localSheetId="0">#REF!</definedName>
    <definedName name="lib_tarif3">[52]EBO!#REF!</definedName>
    <definedName name="lib_tarif4" localSheetId="8">#REF!</definedName>
    <definedName name="lib_tarif4" localSheetId="3">#REF!</definedName>
    <definedName name="lib_tarif4" localSheetId="9">#REF!</definedName>
    <definedName name="lib_tarif4" localSheetId="10">#REF!</definedName>
    <definedName name="lib_tarif4" localSheetId="1">[52]EBO!#REF!</definedName>
    <definedName name="lib_tarif4" localSheetId="11">#REF!</definedName>
    <definedName name="lib_tarif4" localSheetId="0">#REF!</definedName>
    <definedName name="lib_tarif4">[52]EBO!#REF!</definedName>
    <definedName name="lib_tarif5" localSheetId="8">#REF!</definedName>
    <definedName name="lib_tarif5" localSheetId="3">#REF!</definedName>
    <definedName name="lib_tarif5" localSheetId="9">#REF!</definedName>
    <definedName name="lib_tarif5" localSheetId="10">#REF!</definedName>
    <definedName name="lib_tarif5" localSheetId="1">[52]EBO!#REF!</definedName>
    <definedName name="lib_tarif5" localSheetId="11">#REF!</definedName>
    <definedName name="lib_tarif5" localSheetId="0">#REF!</definedName>
    <definedName name="lib_tarif5">[52]EBO!#REF!</definedName>
    <definedName name="lib_tarif6" localSheetId="8">#REF!</definedName>
    <definedName name="lib_tarif6" localSheetId="3">#REF!</definedName>
    <definedName name="lib_tarif6" localSheetId="9">#REF!</definedName>
    <definedName name="lib_tarif6" localSheetId="10">#REF!</definedName>
    <definedName name="lib_tarif6" localSheetId="1">[52]EBO!#REF!</definedName>
    <definedName name="lib_tarif6" localSheetId="11">#REF!</definedName>
    <definedName name="lib_tarif6" localSheetId="0">#REF!</definedName>
    <definedName name="lib_tarif6">[52]EBO!#REF!</definedName>
    <definedName name="lib_total_fourniture2" localSheetId="8">#REF!</definedName>
    <definedName name="lib_total_fourniture2" localSheetId="3">#REF!</definedName>
    <definedName name="lib_total_fourniture2" localSheetId="9">#REF!</definedName>
    <definedName name="lib_total_fourniture2" localSheetId="10">#REF!</definedName>
    <definedName name="lib_total_fourniture2" localSheetId="1">[52]EBO!#REF!</definedName>
    <definedName name="lib_total_fourniture2" localSheetId="11">#REF!</definedName>
    <definedName name="lib_total_fourniture2" localSheetId="0">#REF!</definedName>
    <definedName name="lib_total_fourniture2">[52]EBO!#REF!</definedName>
    <definedName name="lib_total_fourniture3" localSheetId="8">#REF!</definedName>
    <definedName name="lib_total_fourniture3" localSheetId="3">#REF!</definedName>
    <definedName name="lib_total_fourniture3" localSheetId="9">#REF!</definedName>
    <definedName name="lib_total_fourniture3" localSheetId="10">#REF!</definedName>
    <definedName name="lib_total_fourniture3" localSheetId="1">[52]EBO!#REF!</definedName>
    <definedName name="lib_total_fourniture3" localSheetId="11">#REF!</definedName>
    <definedName name="lib_total_fourniture3" localSheetId="0">#REF!</definedName>
    <definedName name="lib_total_fourniture3">[52]EBO!#REF!</definedName>
    <definedName name="lib_total_fourniture4" localSheetId="8">#REF!</definedName>
    <definedName name="lib_total_fourniture4" localSheetId="3">#REF!</definedName>
    <definedName name="lib_total_fourniture4" localSheetId="9">#REF!</definedName>
    <definedName name="lib_total_fourniture4" localSheetId="10">#REF!</definedName>
    <definedName name="lib_total_fourniture4" localSheetId="1">[52]EBO!#REF!</definedName>
    <definedName name="lib_total_fourniture4" localSheetId="11">#REF!</definedName>
    <definedName name="lib_total_fourniture4" localSheetId="0">#REF!</definedName>
    <definedName name="lib_total_fourniture4">[52]EBO!#REF!</definedName>
    <definedName name="lib_total_fourniture5" localSheetId="8">#REF!</definedName>
    <definedName name="lib_total_fourniture5" localSheetId="3">#REF!</definedName>
    <definedName name="lib_total_fourniture5" localSheetId="9">#REF!</definedName>
    <definedName name="lib_total_fourniture5" localSheetId="10">#REF!</definedName>
    <definedName name="lib_total_fourniture5" localSheetId="1">[52]EBO!#REF!</definedName>
    <definedName name="lib_total_fourniture5" localSheetId="11">#REF!</definedName>
    <definedName name="lib_total_fourniture5" localSheetId="0">#REF!</definedName>
    <definedName name="lib_total_fourniture5">[52]EBO!#REF!</definedName>
    <definedName name="lib_total_fourniture6" localSheetId="8">#REF!</definedName>
    <definedName name="lib_total_fourniture6" localSheetId="3">#REF!</definedName>
    <definedName name="lib_total_fourniture6" localSheetId="9">#REF!</definedName>
    <definedName name="lib_total_fourniture6" localSheetId="10">#REF!</definedName>
    <definedName name="lib_total_fourniture6" localSheetId="1">[52]EBO!#REF!</definedName>
    <definedName name="lib_total_fourniture6" localSheetId="11">#REF!</definedName>
    <definedName name="lib_total_fourniture6" localSheetId="0">#REF!</definedName>
    <definedName name="lib_total_fourniture6">[52]EBO!#REF!</definedName>
    <definedName name="lib_total_prestation2" localSheetId="8">#REF!</definedName>
    <definedName name="lib_total_prestation2" localSheetId="3">#REF!</definedName>
    <definedName name="lib_total_prestation2" localSheetId="9">#REF!</definedName>
    <definedName name="lib_total_prestation2" localSheetId="10">#REF!</definedName>
    <definedName name="lib_total_prestation2" localSheetId="1">[52]EBO!#REF!</definedName>
    <definedName name="lib_total_prestation2" localSheetId="11">#REF!</definedName>
    <definedName name="lib_total_prestation2" localSheetId="0">#REF!</definedName>
    <definedName name="lib_total_prestation2">[52]EBO!#REF!</definedName>
    <definedName name="lib_total_prestation3" localSheetId="8">#REF!</definedName>
    <definedName name="lib_total_prestation3" localSheetId="3">#REF!</definedName>
    <definedName name="lib_total_prestation3" localSheetId="9">#REF!</definedName>
    <definedName name="lib_total_prestation3" localSheetId="10">#REF!</definedName>
    <definedName name="lib_total_prestation3" localSheetId="1">[52]EBO!#REF!</definedName>
    <definedName name="lib_total_prestation3" localSheetId="11">#REF!</definedName>
    <definedName name="lib_total_prestation3" localSheetId="0">#REF!</definedName>
    <definedName name="lib_total_prestation3">[52]EBO!#REF!</definedName>
    <definedName name="lib_total_prestation4" localSheetId="8">#REF!</definedName>
    <definedName name="lib_total_prestation4" localSheetId="3">#REF!</definedName>
    <definedName name="lib_total_prestation4" localSheetId="9">#REF!</definedName>
    <definedName name="lib_total_prestation4" localSheetId="10">#REF!</definedName>
    <definedName name="lib_total_prestation4" localSheetId="1">[52]EBO!#REF!</definedName>
    <definedName name="lib_total_prestation4" localSheetId="11">#REF!</definedName>
    <definedName name="lib_total_prestation4" localSheetId="0">#REF!</definedName>
    <definedName name="lib_total_prestation4">[52]EBO!#REF!</definedName>
    <definedName name="lib_total_prestation5" localSheetId="8">#REF!</definedName>
    <definedName name="lib_total_prestation5" localSheetId="3">#REF!</definedName>
    <definedName name="lib_total_prestation5" localSheetId="9">#REF!</definedName>
    <definedName name="lib_total_prestation5" localSheetId="10">#REF!</definedName>
    <definedName name="lib_total_prestation5" localSheetId="1">[52]EBO!#REF!</definedName>
    <definedName name="lib_total_prestation5" localSheetId="11">#REF!</definedName>
    <definedName name="lib_total_prestation5" localSheetId="0">#REF!</definedName>
    <definedName name="lib_total_prestation5">[52]EBO!#REF!</definedName>
    <definedName name="lib_total_prestation6" localSheetId="8">#REF!</definedName>
    <definedName name="lib_total_prestation6" localSheetId="3">#REF!</definedName>
    <definedName name="lib_total_prestation6" localSheetId="9">#REF!</definedName>
    <definedName name="lib_total_prestation6" localSheetId="10">#REF!</definedName>
    <definedName name="lib_total_prestation6" localSheetId="1">[52]EBO!#REF!</definedName>
    <definedName name="lib_total_prestation6" localSheetId="11">#REF!</definedName>
    <definedName name="lib_total_prestation6" localSheetId="0">#REF!</definedName>
    <definedName name="lib_total_prestation6">[52]EBO!#REF!</definedName>
    <definedName name="lib_total_transport1" localSheetId="8">#REF!</definedName>
    <definedName name="lib_total_transport1" localSheetId="3">#REF!</definedName>
    <definedName name="lib_total_transport1" localSheetId="9">#REF!</definedName>
    <definedName name="lib_total_transport1" localSheetId="10">#REF!</definedName>
    <definedName name="lib_total_transport1" localSheetId="1">[52]EBO!#REF!</definedName>
    <definedName name="lib_total_transport1" localSheetId="11">#REF!</definedName>
    <definedName name="lib_total_transport1" localSheetId="0">#REF!</definedName>
    <definedName name="lib_total_transport1">[52]EBO!#REF!</definedName>
    <definedName name="lib_total_transport2" localSheetId="8">#REF!</definedName>
    <definedName name="lib_total_transport2" localSheetId="3">#REF!</definedName>
    <definedName name="lib_total_transport2" localSheetId="9">#REF!</definedName>
    <definedName name="lib_total_transport2" localSheetId="10">#REF!</definedName>
    <definedName name="lib_total_transport2" localSheetId="1">[52]EBO!#REF!</definedName>
    <definedName name="lib_total_transport2" localSheetId="11">#REF!</definedName>
    <definedName name="lib_total_transport2" localSheetId="0">#REF!</definedName>
    <definedName name="lib_total_transport2">[52]EBO!#REF!</definedName>
    <definedName name="lib_total_transport3" localSheetId="8">#REF!</definedName>
    <definedName name="lib_total_transport3" localSheetId="3">#REF!</definedName>
    <definedName name="lib_total_transport3" localSheetId="9">#REF!</definedName>
    <definedName name="lib_total_transport3" localSheetId="10">#REF!</definedName>
    <definedName name="lib_total_transport3" localSheetId="1">[52]EBO!#REF!</definedName>
    <definedName name="lib_total_transport3" localSheetId="11">#REF!</definedName>
    <definedName name="lib_total_transport3" localSheetId="0">#REF!</definedName>
    <definedName name="lib_total_transport3">[52]EBO!#REF!</definedName>
    <definedName name="lib_total_transport4" localSheetId="8">#REF!</definedName>
    <definedName name="lib_total_transport4" localSheetId="3">#REF!</definedName>
    <definedName name="lib_total_transport4" localSheetId="9">#REF!</definedName>
    <definedName name="lib_total_transport4" localSheetId="10">#REF!</definedName>
    <definedName name="lib_total_transport4" localSheetId="1">[52]EBO!#REF!</definedName>
    <definedName name="lib_total_transport4" localSheetId="11">#REF!</definedName>
    <definedName name="lib_total_transport4" localSheetId="0">#REF!</definedName>
    <definedName name="lib_total_transport4">[52]EBO!#REF!</definedName>
    <definedName name="lib_total_transport5" localSheetId="8">#REF!</definedName>
    <definedName name="lib_total_transport5" localSheetId="3">#REF!</definedName>
    <definedName name="lib_total_transport5" localSheetId="9">#REF!</definedName>
    <definedName name="lib_total_transport5" localSheetId="10">#REF!</definedName>
    <definedName name="lib_total_transport5" localSheetId="1">[52]EBO!#REF!</definedName>
    <definedName name="lib_total_transport5" localSheetId="11">#REF!</definedName>
    <definedName name="lib_total_transport5" localSheetId="0">#REF!</definedName>
    <definedName name="lib_total_transport5">[52]EBO!#REF!</definedName>
    <definedName name="lib_total_transport6" localSheetId="8">#REF!</definedName>
    <definedName name="lib_total_transport6" localSheetId="3">#REF!</definedName>
    <definedName name="lib_total_transport6" localSheetId="9">#REF!</definedName>
    <definedName name="lib_total_transport6" localSheetId="10">#REF!</definedName>
    <definedName name="lib_total_transport6" localSheetId="1">[52]EBO!#REF!</definedName>
    <definedName name="lib_total_transport6" localSheetId="11">#REF!</definedName>
    <definedName name="lib_total_transport6" localSheetId="0">#REF!</definedName>
    <definedName name="lib_total_transport6">[52]EBO!#REF!</definedName>
    <definedName name="lib_total2" localSheetId="8">#REF!</definedName>
    <definedName name="lib_total2" localSheetId="3">#REF!</definedName>
    <definedName name="lib_total2" localSheetId="9">#REF!</definedName>
    <definedName name="lib_total2" localSheetId="10">#REF!</definedName>
    <definedName name="lib_total2" localSheetId="1">[52]EBO!#REF!</definedName>
    <definedName name="lib_total2" localSheetId="11">#REF!</definedName>
    <definedName name="lib_total2" localSheetId="0">#REF!</definedName>
    <definedName name="lib_total2">[52]EBO!#REF!</definedName>
    <definedName name="lib_total3" localSheetId="8">#REF!</definedName>
    <definedName name="lib_total3" localSheetId="3">#REF!</definedName>
    <definedName name="lib_total3" localSheetId="9">#REF!</definedName>
    <definedName name="lib_total3" localSheetId="10">#REF!</definedName>
    <definedName name="lib_total3" localSheetId="1">[52]EBO!#REF!</definedName>
    <definedName name="lib_total3" localSheetId="11">#REF!</definedName>
    <definedName name="lib_total3" localSheetId="0">#REF!</definedName>
    <definedName name="lib_total3">[52]EBO!#REF!</definedName>
    <definedName name="lib_total4" localSheetId="8">#REF!</definedName>
    <definedName name="lib_total4" localSheetId="3">#REF!</definedName>
    <definedName name="lib_total4" localSheetId="9">#REF!</definedName>
    <definedName name="lib_total4" localSheetId="10">#REF!</definedName>
    <definedName name="lib_total4" localSheetId="1">[52]EBO!#REF!</definedName>
    <definedName name="lib_total4" localSheetId="11">#REF!</definedName>
    <definedName name="lib_total4" localSheetId="0">#REF!</definedName>
    <definedName name="lib_total4">[52]EBO!#REF!</definedName>
    <definedName name="lib_total5" localSheetId="8">#REF!</definedName>
    <definedName name="lib_total5" localSheetId="3">#REF!</definedName>
    <definedName name="lib_total5" localSheetId="9">#REF!</definedName>
    <definedName name="lib_total5" localSheetId="10">#REF!</definedName>
    <definedName name="lib_total5" localSheetId="1">[52]EBO!#REF!</definedName>
    <definedName name="lib_total5" localSheetId="11">#REF!</definedName>
    <definedName name="lib_total5" localSheetId="0">#REF!</definedName>
    <definedName name="lib_total5">[52]EBO!#REF!</definedName>
    <definedName name="lib_total6" localSheetId="8">#REF!</definedName>
    <definedName name="lib_total6" localSheetId="3">#REF!</definedName>
    <definedName name="lib_total6" localSheetId="9">#REF!</definedName>
    <definedName name="lib_total6" localSheetId="10">#REF!</definedName>
    <definedName name="lib_total6" localSheetId="1">[52]EBO!#REF!</definedName>
    <definedName name="lib_total6" localSheetId="11">#REF!</definedName>
    <definedName name="lib_total6" localSheetId="0">#REF!</definedName>
    <definedName name="lib_total6">[52]EBO!#REF!</definedName>
    <definedName name="lib_unite2" localSheetId="8">#REF!</definedName>
    <definedName name="lib_unite2" localSheetId="3">#REF!</definedName>
    <definedName name="lib_unite2" localSheetId="9">#REF!</definedName>
    <definedName name="lib_unite2" localSheetId="10">#REF!</definedName>
    <definedName name="lib_unite2" localSheetId="1">[52]EBO!#REF!</definedName>
    <definedName name="lib_unite2" localSheetId="11">#REF!</definedName>
    <definedName name="lib_unite2" localSheetId="0">#REF!</definedName>
    <definedName name="lib_unite2">[52]EBO!#REF!</definedName>
    <definedName name="lib_unite3" localSheetId="8">#REF!</definedName>
    <definedName name="lib_unite3" localSheetId="3">#REF!</definedName>
    <definedName name="lib_unite3" localSheetId="9">#REF!</definedName>
    <definedName name="lib_unite3" localSheetId="10">#REF!</definedName>
    <definedName name="lib_unite3" localSheetId="1">[52]EBO!#REF!</definedName>
    <definedName name="lib_unite3" localSheetId="11">#REF!</definedName>
    <definedName name="lib_unite3" localSheetId="0">#REF!</definedName>
    <definedName name="lib_unite3">[52]EBO!#REF!</definedName>
    <definedName name="lib_unite4" localSheetId="8">#REF!</definedName>
    <definedName name="lib_unite4" localSheetId="3">#REF!</definedName>
    <definedName name="lib_unite4" localSheetId="9">#REF!</definedName>
    <definedName name="lib_unite4" localSheetId="10">#REF!</definedName>
    <definedName name="lib_unite4" localSheetId="1">[52]EBO!#REF!</definedName>
    <definedName name="lib_unite4" localSheetId="11">#REF!</definedName>
    <definedName name="lib_unite4" localSheetId="0">#REF!</definedName>
    <definedName name="lib_unite4">[52]EBO!#REF!</definedName>
    <definedName name="lib_unite5" localSheetId="8">#REF!</definedName>
    <definedName name="lib_unite5" localSheetId="3">#REF!</definedName>
    <definedName name="lib_unite5" localSheetId="9">#REF!</definedName>
    <definedName name="lib_unite5" localSheetId="10">#REF!</definedName>
    <definedName name="lib_unite5" localSheetId="1">[52]EBO!#REF!</definedName>
    <definedName name="lib_unite5" localSheetId="11">#REF!</definedName>
    <definedName name="lib_unite5" localSheetId="0">#REF!</definedName>
    <definedName name="lib_unite5">[52]EBO!#REF!</definedName>
    <definedName name="lib_unite6" localSheetId="8">#REF!</definedName>
    <definedName name="lib_unite6" localSheetId="3">#REF!</definedName>
    <definedName name="lib_unite6" localSheetId="9">#REF!</definedName>
    <definedName name="lib_unite6" localSheetId="10">#REF!</definedName>
    <definedName name="lib_unite6" localSheetId="1">[52]EBO!#REF!</definedName>
    <definedName name="lib_unite6" localSheetId="11">#REF!</definedName>
    <definedName name="lib_unite6" localSheetId="0">#REF!</definedName>
    <definedName name="lib_unite6">[52]EBO!#REF!</definedName>
    <definedName name="Library" localSheetId="3">OFFSET(#REF!,0,0,COUNTA(#REF!)-1,1)</definedName>
    <definedName name="Library" localSheetId="0">OFFSET(#REF!,0,0,COUNTA(#REF!)-1,1)</definedName>
    <definedName name="Library">OFFSET(#REF!,0,0,COUNTA(#REF!)-1,1)</definedName>
    <definedName name="LIEBERT">#REF!</definedName>
    <definedName name="LifeTime">#REF!</definedName>
    <definedName name="LIFT" localSheetId="3">#REF!</definedName>
    <definedName name="LIFT" localSheetId="0">#REF!</definedName>
    <definedName name="LIFT">#REF!</definedName>
    <definedName name="LIFT__AND__CONVEYOR__INSTALLATIONS">#REF!</definedName>
    <definedName name="LIFTS">#REF!</definedName>
    <definedName name="Ligadores">#REF!</definedName>
    <definedName name="LightkW">#REF!</definedName>
    <definedName name="lijst_1">#REF!</definedName>
    <definedName name="lijst_2">#REF!</definedName>
    <definedName name="lijst_3">#REF!</definedName>
    <definedName name="lijst_4">#REF!</definedName>
    <definedName name="lijst_5">#REF!</definedName>
    <definedName name="limcount" hidden="1">2</definedName>
    <definedName name="limit" localSheetId="3">#REF!</definedName>
    <definedName name="limit" localSheetId="0">#REF!</definedName>
    <definedName name="limit">#REF!</definedName>
    <definedName name="LINE" localSheetId="3">#REF!</definedName>
    <definedName name="LINE" localSheetId="0">#REF!</definedName>
    <definedName name="LINE">#REF!</definedName>
    <definedName name="LINE___GRADE">#REF!</definedName>
    <definedName name="LINE___GRADE___LABOR__8.8785">#REF!</definedName>
    <definedName name="LINE___GRADE_CPB">#REF!</definedName>
    <definedName name="LINE___GRADE_INVENTORY">#REF!</definedName>
    <definedName name="Line_item">#REF!</definedName>
    <definedName name="LinearUnit">#REF!</definedName>
    <definedName name="linlab">#N/A</definedName>
    <definedName name="LIRR">#REF!</definedName>
    <definedName name="LIST" localSheetId="0">#REF!</definedName>
    <definedName name="LIST">#REF!</definedName>
    <definedName name="list2" localSheetId="8">INDEX(#REF!,2,(MATCH(#REF!,#REF!))+2):INDEX(#REF!,100,(MATCH(#REF!,#REF!))+2)</definedName>
    <definedName name="list2" localSheetId="3">INDEX(#REF!,2,(MATCH(#REF!,#REF!))+2):INDEX(#REF!,100,(MATCH(#REF!,#REF!))+2)</definedName>
    <definedName name="list2" localSheetId="9">INDEX(#REF!,2,(MATCH(#REF!,#REF!))+2):INDEX(#REF!,100,(MATCH(#REF!,#REF!))+2)</definedName>
    <definedName name="list2" localSheetId="10">INDEX(#REF!,2,(MATCH(#REF!,#REF!))+2):INDEX(#REF!,100,(MATCH(#REF!,#REF!))+2)</definedName>
    <definedName name="list2" localSheetId="11">INDEX(#REF!,2,(MATCH(#REF!,#REF!))+2):INDEX(#REF!,100,(MATCH(#REF!,#REF!))+2)</definedName>
    <definedName name="list2" localSheetId="0">INDEX(#REF!,2,(MATCH(#REF!,#REF!))+2):INDEX(#REF!,100,(MATCH(#REF!,#REF!))+2)</definedName>
    <definedName name="list2">INDEX([53]CPI!$1:$1048576,2,(MATCH('[53]Data Entry'!IV1,[53]CPI!XFA$1:XCQ$1))+2):INDEX([53]CPI!$1:$1048576,100,(MATCH('[53]Data Entry'!IV1,[53]CPI!XFA$1:XCQ$1))+2)</definedName>
    <definedName name="ListaTipoTarefa">OFFSET(#REF!,0,0,COUNTA(#REF!),1)</definedName>
    <definedName name="ListaTipoTarefas2">OFFSET(#REF!,0,0,COUNTA(#REF!),2)</definedName>
    <definedName name="ListaUnidades1">OFFSET(#REF!,0,0,COUNTA(#REF!),1)</definedName>
    <definedName name="ListOffset" hidden="1">1</definedName>
    <definedName name="ListOfParties">OFFSET(#REF!,0,0,COUNTA(#REF!)-1,1)</definedName>
    <definedName name="Liv" localSheetId="3">#REF!</definedName>
    <definedName name="Liv" localSheetId="0">#REF!</definedName>
    <definedName name="Liv">#REF!</definedName>
    <definedName name="lk" localSheetId="9" hidden="1">{#N/A,#N/A,FALSE,"mgtsum.XLS";#N/A,#N/A,FALSE,"CAPONE";#N/A,#N/A,FALSE,"CAPTWO";#N/A,#N/A,FALSE,"CAPTHREE"}</definedName>
    <definedName name="lk" localSheetId="10" hidden="1">{#N/A,#N/A,FALSE,"mgtsum.XLS";#N/A,#N/A,FALSE,"CAPONE";#N/A,#N/A,FALSE,"CAPTWO";#N/A,#N/A,FALSE,"CAPTHREE"}</definedName>
    <definedName name="lk" localSheetId="11" hidden="1">{#N/A,#N/A,FALSE,"mgtsum.XLS";#N/A,#N/A,FALSE,"CAPONE";#N/A,#N/A,FALSE,"CAPTWO";#N/A,#N/A,FALSE,"CAPTHREE"}</definedName>
    <definedName name="lk" hidden="1">{#N/A,#N/A,FALSE,"mgtsum.XLS";#N/A,#N/A,FALSE,"CAPONE";#N/A,#N/A,FALSE,"CAPTWO";#N/A,#N/A,FALSE,"CAPTHREE"}</definedName>
    <definedName name="lkj" localSheetId="9"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lkj" localSheetId="1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lkj" localSheetId="1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lkj"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lkjjk" localSheetId="9" hidden="1">{"Tariff Comparison",#N/A,FALSE,"Benchmarking";"Tariff Comparison 2",#N/A,FALSE,"Benchmarking";"Tariff Comparison 3",#N/A,FALSE,"Benchmarking"}</definedName>
    <definedName name="lkjjk" localSheetId="10" hidden="1">{"Tariff Comparison",#N/A,FALSE,"Benchmarking";"Tariff Comparison 2",#N/A,FALSE,"Benchmarking";"Tariff Comparison 3",#N/A,FALSE,"Benchmarking"}</definedName>
    <definedName name="lkjjk" localSheetId="11" hidden="1">{"Tariff Comparison",#N/A,FALSE,"Benchmarking";"Tariff Comparison 2",#N/A,FALSE,"Benchmarking";"Tariff Comparison 3",#N/A,FALSE,"Benchmarking"}</definedName>
    <definedName name="lkjjk" hidden="1">{"Tariff Comparison",#N/A,FALSE,"Benchmarking";"Tariff Comparison 2",#N/A,FALSE,"Benchmarking";"Tariff Comparison 3",#N/A,FALSE,"Benchmarking"}</definedName>
    <definedName name="LKL" localSheetId="9" hidden="1">{#N/A,#N/A,FALSE,"SumG";#N/A,#N/A,FALSE,"ElecG";#N/A,#N/A,FALSE,"MechG";#N/A,#N/A,FALSE,"GeotG";#N/A,#N/A,FALSE,"PrcsG";#N/A,#N/A,FALSE,"TunnG";#N/A,#N/A,FALSE,"CivlG";#N/A,#N/A,FALSE,"NtwkG";#N/A,#N/A,FALSE,"EstgG";#N/A,#N/A,FALSE,"PEngG"}</definedName>
    <definedName name="LKL" localSheetId="10" hidden="1">{#N/A,#N/A,FALSE,"SumG";#N/A,#N/A,FALSE,"ElecG";#N/A,#N/A,FALSE,"MechG";#N/A,#N/A,FALSE,"GeotG";#N/A,#N/A,FALSE,"PrcsG";#N/A,#N/A,FALSE,"TunnG";#N/A,#N/A,FALSE,"CivlG";#N/A,#N/A,FALSE,"NtwkG";#N/A,#N/A,FALSE,"EstgG";#N/A,#N/A,FALSE,"PEngG"}</definedName>
    <definedName name="LKL" localSheetId="11"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klkl" localSheetId="9" hidden="1">{"consolidated",#N/A,FALSE,"Sheet1";"cms",#N/A,FALSE,"Sheet1";"fse",#N/A,FALSE,"Sheet1"}</definedName>
    <definedName name="lklkl" localSheetId="10" hidden="1">{"consolidated",#N/A,FALSE,"Sheet1";"cms",#N/A,FALSE,"Sheet1";"fse",#N/A,FALSE,"Sheet1"}</definedName>
    <definedName name="lklkl" localSheetId="11" hidden="1">{"consolidated",#N/A,FALSE,"Sheet1";"cms",#N/A,FALSE,"Sheet1";"fse",#N/A,FALSE,"Sheet1"}</definedName>
    <definedName name="lklkl" hidden="1">{"consolidated",#N/A,FALSE,"Sheet1";"cms",#N/A,FALSE,"Sheet1";"fse",#N/A,FALSE,"Sheet1"}</definedName>
    <definedName name="lklz" localSheetId="9" hidden="1">{#N/A,#N/A,FALSE,"SumG";#N/A,#N/A,FALSE,"ElecG";#N/A,#N/A,FALSE,"MechG";#N/A,#N/A,FALSE,"GeotG";#N/A,#N/A,FALSE,"PrcsG";#N/A,#N/A,FALSE,"TunnG";#N/A,#N/A,FALSE,"CivlG";#N/A,#N/A,FALSE,"NtwkG";#N/A,#N/A,FALSE,"EstgG";#N/A,#N/A,FALSE,"PEngG"}</definedName>
    <definedName name="lklz" localSheetId="10" hidden="1">{#N/A,#N/A,FALSE,"SumG";#N/A,#N/A,FALSE,"ElecG";#N/A,#N/A,FALSE,"MechG";#N/A,#N/A,FALSE,"GeotG";#N/A,#N/A,FALSE,"PrcsG";#N/A,#N/A,FALSE,"TunnG";#N/A,#N/A,FALSE,"CivlG";#N/A,#N/A,FALSE,"NtwkG";#N/A,#N/A,FALSE,"EstgG";#N/A,#N/A,FALSE,"PEngG"}</definedName>
    <definedName name="lklz" localSheetId="11" hidden="1">{#N/A,#N/A,FALSE,"SumG";#N/A,#N/A,FALSE,"ElecG";#N/A,#N/A,FALSE,"MechG";#N/A,#N/A,FALSE,"GeotG";#N/A,#N/A,FALSE,"PrcsG";#N/A,#N/A,FALSE,"TunnG";#N/A,#N/A,FALSE,"CivlG";#N/A,#N/A,FALSE,"NtwkG";#N/A,#N/A,FALSE,"EstgG";#N/A,#N/A,FALSE,"PEngG"}</definedName>
    <definedName name="lklz" hidden="1">{#N/A,#N/A,FALSE,"SumG";#N/A,#N/A,FALSE,"ElecG";#N/A,#N/A,FALSE,"MechG";#N/A,#N/A,FALSE,"GeotG";#N/A,#N/A,FALSE,"PrcsG";#N/A,#N/A,FALSE,"TunnG";#N/A,#N/A,FALSE,"CivlG";#N/A,#N/A,FALSE,"NtwkG";#N/A,#N/A,FALSE,"EstgG";#N/A,#N/A,FALSE,"PEngG"}</definedName>
    <definedName name="ll" localSheetId="0">#REF!</definedName>
    <definedName name="ll">#REF!</definedName>
    <definedName name="LLD">#REF!</definedName>
    <definedName name="LLG">#REF!</definedName>
    <definedName name="lll" localSheetId="9" hidden="1">{"whole",#N/A,FALSE,"CS HC";"whole",#N/A,FALSE,"CS_ACTvsBud";"whole",#N/A,FALSE,"CSTrail3mo";"whole",#N/A,FALSE,"CS Cost Per Head ";"whole",#N/A,FALSE,"CS CPH YTD"}</definedName>
    <definedName name="lll" localSheetId="10" hidden="1">{"whole",#N/A,FALSE,"CS HC";"whole",#N/A,FALSE,"CS_ACTvsBud";"whole",#N/A,FALSE,"CSTrail3mo";"whole",#N/A,FALSE,"CS Cost Per Head ";"whole",#N/A,FALSE,"CS CPH YTD"}</definedName>
    <definedName name="lll" localSheetId="11" hidden="1">{"whole",#N/A,FALSE,"CS HC";"whole",#N/A,FALSE,"CS_ACTvsBud";"whole",#N/A,FALSE,"CSTrail3mo";"whole",#N/A,FALSE,"CS Cost Per Head ";"whole",#N/A,FALSE,"CS CPH YTD"}</definedName>
    <definedName name="lll" hidden="1">{"whole",#N/A,FALSE,"CS HC";"whole",#N/A,FALSE,"CS_ACTvsBud";"whole",#N/A,FALSE,"CSTrail3mo";"whole",#N/A,FALSE,"CS Cost Per Head ";"whole",#N/A,FALSE,"CS CPH YTD"}</definedName>
    <definedName name="lllll" localSheetId="9" hidden="1">{"sheet a",#N/A,FALSE,"A";"sheet b 1",#N/A,FALSE,"B";"sheet b 2",#N/A,FALSE,"B"}</definedName>
    <definedName name="lllll" localSheetId="10" hidden="1">{"sheet a",#N/A,FALSE,"A";"sheet b 1",#N/A,FALSE,"B";"sheet b 2",#N/A,FALSE,"B"}</definedName>
    <definedName name="lllll" localSheetId="11" hidden="1">{"sheet a",#N/A,FALSE,"A";"sheet b 1",#N/A,FALSE,"B";"sheet b 2",#N/A,FALSE,"B"}</definedName>
    <definedName name="lllll" hidden="1">{"sheet a",#N/A,FALSE,"A";"sheet b 1",#N/A,FALSE,"B";"sheet b 2",#N/A,FALSE,"B"}</definedName>
    <definedName name="llz" localSheetId="9" hidden="1">{#N/A,#N/A,FALSE,"SumG";#N/A,#N/A,FALSE,"ElecG";#N/A,#N/A,FALSE,"MechG";#N/A,#N/A,FALSE,"GeotG";#N/A,#N/A,FALSE,"PrcsG";#N/A,#N/A,FALSE,"TunnG";#N/A,#N/A,FALSE,"CivlG";#N/A,#N/A,FALSE,"NtwkG";#N/A,#N/A,FALSE,"EstgG";#N/A,#N/A,FALSE,"PEngG"}</definedName>
    <definedName name="llz" localSheetId="10" hidden="1">{#N/A,#N/A,FALSE,"SumG";#N/A,#N/A,FALSE,"ElecG";#N/A,#N/A,FALSE,"MechG";#N/A,#N/A,FALSE,"GeotG";#N/A,#N/A,FALSE,"PrcsG";#N/A,#N/A,FALSE,"TunnG";#N/A,#N/A,FALSE,"CivlG";#N/A,#N/A,FALSE,"NtwkG";#N/A,#N/A,FALSE,"EstgG";#N/A,#N/A,FALSE,"PEngG"}</definedName>
    <definedName name="llz" localSheetId="11" hidden="1">{#N/A,#N/A,FALSE,"SumG";#N/A,#N/A,FALSE,"ElecG";#N/A,#N/A,FALSE,"MechG";#N/A,#N/A,FALSE,"GeotG";#N/A,#N/A,FALSE,"PrcsG";#N/A,#N/A,FALSE,"TunnG";#N/A,#N/A,FALSE,"CivlG";#N/A,#N/A,FALSE,"NtwkG";#N/A,#N/A,FALSE,"EstgG";#N/A,#N/A,FALSE,"PEngG"}</definedName>
    <definedName name="llz" hidden="1">{#N/A,#N/A,FALSE,"SumG";#N/A,#N/A,FALSE,"ElecG";#N/A,#N/A,FALSE,"MechG";#N/A,#N/A,FALSE,"GeotG";#N/A,#N/A,FALSE,"PrcsG";#N/A,#N/A,FALSE,"TunnG";#N/A,#N/A,FALSE,"CivlG";#N/A,#N/A,FALSE,"NtwkG";#N/A,#N/A,FALSE,"EstgG";#N/A,#N/A,FALSE,"PEngG"}</definedName>
    <definedName name="lm">#REF!</definedName>
    <definedName name="Loan_A_margins" localSheetId="8">#REF!</definedName>
    <definedName name="Loan_A_margins" localSheetId="3">#REF!</definedName>
    <definedName name="Loan_A_margins" localSheetId="9">#REF!</definedName>
    <definedName name="Loan_A_margins" localSheetId="10">#REF!</definedName>
    <definedName name="Loan_A_margins" localSheetId="11">#REF!</definedName>
    <definedName name="Loan_A_margins" localSheetId="0">#REF!</definedName>
    <definedName name="Loan_A_margins">[15]Assumptions!#REF!</definedName>
    <definedName name="Loan_Amount" localSheetId="3">#REF!</definedName>
    <definedName name="Loan_Amount" localSheetId="0">#REF!</definedName>
    <definedName name="Loan_Amount">#REF!</definedName>
    <definedName name="Loan_Start" localSheetId="0">#REF!</definedName>
    <definedName name="Loan_Start">#REF!</definedName>
    <definedName name="Loan_Years" localSheetId="0">#REF!</definedName>
    <definedName name="Loan_Years">#REF!</definedName>
    <definedName name="LOCAL">#REF!</definedName>
    <definedName name="LOCAL_1_SUSPENSE">#REF!</definedName>
    <definedName name="LOCAL_14_CPB">#REF!</definedName>
    <definedName name="LOCAL_14_STAMP_INVENTORY">#REF!</definedName>
    <definedName name="LOCAL_15_CPB">#REF!</definedName>
    <definedName name="LOCAL_15_STAMP_INVENTORY">#REF!</definedName>
    <definedName name="Local_Curr">"lookmar"</definedName>
    <definedName name="LOCALS">#REF!</definedName>
    <definedName name="locat">#REF!</definedName>
    <definedName name="location" localSheetId="0">#REF!</definedName>
    <definedName name="location">#REF!</definedName>
    <definedName name="Location1">#REF!</definedName>
    <definedName name="Location2">#REF!</definedName>
    <definedName name="LocationFactor">#REF!</definedName>
    <definedName name="LocationIndex">#REF!</definedName>
    <definedName name="Locations">#REF!</definedName>
    <definedName name="LOCK">#REF!</definedName>
    <definedName name="LocStatus">#REF!</definedName>
    <definedName name="LoggedIn">#REF!</definedName>
    <definedName name="Logistics">#REF!</definedName>
    <definedName name="look1">#REF!</definedName>
    <definedName name="look2">#REF!</definedName>
    <definedName name="LookAhead">#REF!</definedName>
    <definedName name="lookmar">#REF!</definedName>
    <definedName name="Lookup">#REF!</definedName>
    <definedName name="LOOKUP_RiskDescriptions">OFFSET(#REF!,0,0,COUNTA(#REF!),1)</definedName>
    <definedName name="LOOKUP_RiskIDs">OFFSET(#REF!,0,0,COUNTA(#REF!),1)</definedName>
    <definedName name="LOOKUP_SigRisks">#REF!</definedName>
    <definedName name="louvers">#REF!</definedName>
    <definedName name="lpd">#REF!</definedName>
    <definedName name="lpduct">#REF!</definedName>
    <definedName name="LPMS1" localSheetId="8">#REF!</definedName>
    <definedName name="LPMS1" localSheetId="3">#REF!</definedName>
    <definedName name="LPMS1" localSheetId="9">#REF!</definedName>
    <definedName name="LPMS1" localSheetId="10">#REF!</definedName>
    <definedName name="LPMS1" localSheetId="11">#REF!</definedName>
    <definedName name="LPMS1" localSheetId="0">#REF!</definedName>
    <definedName name="LPMS1">'[49]P &amp; S'!#REF!</definedName>
    <definedName name="LPMS10" localSheetId="8">#REF!</definedName>
    <definedName name="LPMS10" localSheetId="3">#REF!</definedName>
    <definedName name="LPMS10" localSheetId="9">#REF!</definedName>
    <definedName name="LPMS10" localSheetId="10">#REF!</definedName>
    <definedName name="LPMS10" localSheetId="11">#REF!</definedName>
    <definedName name="LPMS10" localSheetId="0">#REF!</definedName>
    <definedName name="LPMS10">'[49]P &amp; S'!#REF!</definedName>
    <definedName name="LPMS11" localSheetId="8">#REF!</definedName>
    <definedName name="LPMS11" localSheetId="3">#REF!</definedName>
    <definedName name="LPMS11" localSheetId="9">#REF!</definedName>
    <definedName name="LPMS11" localSheetId="10">#REF!</definedName>
    <definedName name="LPMS11" localSheetId="11">#REF!</definedName>
    <definedName name="LPMS11" localSheetId="0">#REF!</definedName>
    <definedName name="LPMS11">'[49]P &amp; S'!#REF!</definedName>
    <definedName name="LPMS12" localSheetId="8">#REF!</definedName>
    <definedName name="LPMS12" localSheetId="3">#REF!</definedName>
    <definedName name="LPMS12" localSheetId="9">#REF!</definedName>
    <definedName name="LPMS12" localSheetId="10">#REF!</definedName>
    <definedName name="LPMS12" localSheetId="11">#REF!</definedName>
    <definedName name="LPMS12" localSheetId="0">#REF!</definedName>
    <definedName name="LPMS12">'[49]P &amp; S'!#REF!</definedName>
    <definedName name="LPMS13" localSheetId="8">#REF!</definedName>
    <definedName name="LPMS13" localSheetId="3">#REF!</definedName>
    <definedName name="LPMS13" localSheetId="9">#REF!</definedName>
    <definedName name="LPMS13" localSheetId="10">#REF!</definedName>
    <definedName name="LPMS13" localSheetId="11">#REF!</definedName>
    <definedName name="LPMS13" localSheetId="0">#REF!</definedName>
    <definedName name="LPMS13">'[49]P &amp; S'!#REF!</definedName>
    <definedName name="LPMS14" localSheetId="8">#REF!</definedName>
    <definedName name="LPMS14" localSheetId="3">#REF!</definedName>
    <definedName name="LPMS14" localSheetId="9">#REF!</definedName>
    <definedName name="LPMS14" localSheetId="10">#REF!</definedName>
    <definedName name="LPMS14" localSheetId="11">#REF!</definedName>
    <definedName name="LPMS14" localSheetId="0">#REF!</definedName>
    <definedName name="LPMS14">'[49]P &amp; S'!#REF!</definedName>
    <definedName name="LPMS15" localSheetId="8">#REF!</definedName>
    <definedName name="LPMS15" localSheetId="3">#REF!</definedName>
    <definedName name="LPMS15" localSheetId="9">#REF!</definedName>
    <definedName name="LPMS15" localSheetId="10">#REF!</definedName>
    <definedName name="LPMS15" localSheetId="11">#REF!</definedName>
    <definedName name="LPMS15" localSheetId="0">#REF!</definedName>
    <definedName name="LPMS15">'[49]P &amp; S'!#REF!</definedName>
    <definedName name="LPMS2" localSheetId="8">#REF!</definedName>
    <definedName name="LPMS2" localSheetId="3">#REF!</definedName>
    <definedName name="LPMS2" localSheetId="9">#REF!</definedName>
    <definedName name="LPMS2" localSheetId="10">#REF!</definedName>
    <definedName name="LPMS2" localSheetId="11">#REF!</definedName>
    <definedName name="LPMS2" localSheetId="0">#REF!</definedName>
    <definedName name="LPMS2">'[49]P &amp; S'!#REF!</definedName>
    <definedName name="LPMS3" localSheetId="8">#REF!</definedName>
    <definedName name="LPMS3" localSheetId="3">#REF!</definedName>
    <definedName name="LPMS3" localSheetId="9">#REF!</definedName>
    <definedName name="LPMS3" localSheetId="10">#REF!</definedName>
    <definedName name="LPMS3" localSheetId="11">#REF!</definedName>
    <definedName name="LPMS3" localSheetId="0">#REF!</definedName>
    <definedName name="LPMS3">'[49]P &amp; S'!#REF!</definedName>
    <definedName name="LPMS4" localSheetId="8">#REF!</definedName>
    <definedName name="LPMS4" localSheetId="3">#REF!</definedName>
    <definedName name="LPMS4" localSheetId="9">#REF!</definedName>
    <definedName name="LPMS4" localSheetId="10">#REF!</definedName>
    <definedName name="LPMS4" localSheetId="11">#REF!</definedName>
    <definedName name="LPMS4" localSheetId="0">#REF!</definedName>
    <definedName name="LPMS4">'[49]P &amp; S'!#REF!</definedName>
    <definedName name="LPMS5" localSheetId="8">#REF!</definedName>
    <definedName name="LPMS5" localSheetId="3">#REF!</definedName>
    <definedName name="LPMS5" localSheetId="9">#REF!</definedName>
    <definedName name="LPMS5" localSheetId="10">#REF!</definedName>
    <definedName name="LPMS5" localSheetId="11">#REF!</definedName>
    <definedName name="LPMS5" localSheetId="0">#REF!</definedName>
    <definedName name="LPMS5">'[49]P &amp; S'!#REF!</definedName>
    <definedName name="LPMS6" localSheetId="8">#REF!</definedName>
    <definedName name="LPMS6" localSheetId="3">#REF!</definedName>
    <definedName name="LPMS6" localSheetId="9">#REF!</definedName>
    <definedName name="LPMS6" localSheetId="10">#REF!</definedName>
    <definedName name="LPMS6" localSheetId="11">#REF!</definedName>
    <definedName name="LPMS6" localSheetId="0">#REF!</definedName>
    <definedName name="LPMS6">'[49]P &amp; S'!#REF!</definedName>
    <definedName name="LPMS7" localSheetId="8">#REF!</definedName>
    <definedName name="LPMS7" localSheetId="3">#REF!</definedName>
    <definedName name="LPMS7" localSheetId="9">#REF!</definedName>
    <definedName name="LPMS7" localSheetId="10">#REF!</definedName>
    <definedName name="LPMS7" localSheetId="11">#REF!</definedName>
    <definedName name="LPMS7" localSheetId="0">#REF!</definedName>
    <definedName name="LPMS7">'[49]P &amp; S'!#REF!</definedName>
    <definedName name="LPMS8" localSheetId="8">#REF!</definedName>
    <definedName name="LPMS8" localSheetId="3">#REF!</definedName>
    <definedName name="LPMS8" localSheetId="9">#REF!</definedName>
    <definedName name="LPMS8" localSheetId="10">#REF!</definedName>
    <definedName name="LPMS8" localSheetId="11">#REF!</definedName>
    <definedName name="LPMS8" localSheetId="0">#REF!</definedName>
    <definedName name="LPMS8">'[49]P &amp; S'!#REF!</definedName>
    <definedName name="LPMS9" localSheetId="8">#REF!</definedName>
    <definedName name="LPMS9" localSheetId="3">#REF!</definedName>
    <definedName name="LPMS9" localSheetId="9">#REF!</definedName>
    <definedName name="LPMS9" localSheetId="10">#REF!</definedName>
    <definedName name="LPMS9" localSheetId="11">#REF!</definedName>
    <definedName name="LPMS9" localSheetId="0">#REF!</definedName>
    <definedName name="LPMS9">'[49]P &amp; S'!#REF!</definedName>
    <definedName name="lprg" localSheetId="9" hidden="1">{#N/A,#N/A,FALSE,"CAPREIT"}</definedName>
    <definedName name="lprg" localSheetId="10" hidden="1">{#N/A,#N/A,FALSE,"CAPREIT"}</definedName>
    <definedName name="lprg" localSheetId="11" hidden="1">{#N/A,#N/A,FALSE,"CAPREIT"}</definedName>
    <definedName name="lprg" hidden="1">{#N/A,#N/A,FALSE,"CAPREIT"}</definedName>
    <definedName name="LS">#REF!</definedName>
    <definedName name="LSF">#REF!</definedName>
    <definedName name="lstFinancialKeyLines">#REF!</definedName>
    <definedName name="LUT">#REF!</definedName>
    <definedName name="M">#REF!</definedName>
    <definedName name="M_PlaceofPath" hidden="1">"\\SNYCEQT0100\HOME\DANDERS\COMPANY\IGT\IGT_VDF.xls"</definedName>
    <definedName name="m2_" localSheetId="3">#REF!</definedName>
    <definedName name="m2_" localSheetId="0">#REF!</definedName>
    <definedName name="m2_">#REF!</definedName>
    <definedName name="m3_truck">#REF!</definedName>
    <definedName name="MAC_ReportStyle">#REF!</definedName>
    <definedName name="MAC_ReviewMonth">#REF!</definedName>
    <definedName name="MACRO">#REF!</definedName>
    <definedName name="Macro1">#REF!</definedName>
    <definedName name="MAH">#REF!</definedName>
    <definedName name="Main_Kitchen" localSheetId="0">#REF!</definedName>
    <definedName name="Main_Kitchen">#REF!</definedName>
    <definedName name="MaintainingEntity">#REF!</definedName>
    <definedName name="Maintenance">#REF!</definedName>
    <definedName name="mala_primarios">#REF!</definedName>
    <definedName name="mala_secundarios">#REF!</definedName>
    <definedName name="mammamammama">#REF!</definedName>
    <definedName name="MAMMOTH">#REF!</definedName>
    <definedName name="Management">#REF!</definedName>
    <definedName name="ManFee">#REF!</definedName>
    <definedName name="MANHOLES">#REF!</definedName>
    <definedName name="Manning">#REF!</definedName>
    <definedName name="manpower" localSheetId="0">#REF!</definedName>
    <definedName name="manpower">#REF!</definedName>
    <definedName name="MANUFACTURING_LEAD_TIME">#REF!</definedName>
    <definedName name="Map_Generate_Button">"Rectangle 5"</definedName>
    <definedName name="MAPA">#N/A</definedName>
    <definedName name="MAQUINAS">#REF!</definedName>
    <definedName name="Mark_Up_s">#REF!</definedName>
    <definedName name="market1" localSheetId="9" hidden="1">{"Zone1",#N/A,FALSE,"Parameters";"Zone2",#N/A,FALSE,"Parameters"}</definedName>
    <definedName name="market1" localSheetId="10" hidden="1">{"Zone1",#N/A,FALSE,"Parameters";"Zone2",#N/A,FALSE,"Parameters"}</definedName>
    <definedName name="market1" localSheetId="11" hidden="1">{"Zone1",#N/A,FALSE,"Parameters";"Zone2",#N/A,FALSE,"Parameters"}</definedName>
    <definedName name="market1" hidden="1">{"Zone1",#N/A,FALSE,"Parameters";"Zone2",#N/A,FALSE,"Parameters"}</definedName>
    <definedName name="markup">#REF!</definedName>
    <definedName name="MASON">#REF!</definedName>
    <definedName name="MASON_FEE">#REF!</definedName>
    <definedName name="MASON_TENDER_SUSPENSE">#REF!</definedName>
    <definedName name="Masonry">#REF!</definedName>
    <definedName name="Master" localSheetId="8">#REF!:INDEX(#REF!,COUNTA(#REF!))</definedName>
    <definedName name="Master" localSheetId="3">#REF!:INDEX(#REF!,COUNTA(#REF!))</definedName>
    <definedName name="Master" localSheetId="9">#REF!:INDEX(#REF!,COUNTA(#REF!))</definedName>
    <definedName name="Master" localSheetId="10">#REF!:INDEX(#REF!,COUNTA(#REF!))</definedName>
    <definedName name="Master" localSheetId="11">#REF!:INDEX(#REF!,COUNTA(#REF!))</definedName>
    <definedName name="Master" localSheetId="0">#REF!:INDEX(#REF!,COUNTA(#REF!))</definedName>
    <definedName name="Master">[54]CPI!$A$2:INDEX([54]CPI!$A:$A,COUNTA([54]CPI!$A:$A))</definedName>
    <definedName name="MASTER_MECHANIC___LABOR__8.8185">#REF!</definedName>
    <definedName name="mat">#REF!</definedName>
    <definedName name="MAT_C_Desc">#REF!</definedName>
    <definedName name="MAT_C_total">#REF!</definedName>
    <definedName name="MAT_C_unit">#REF!</definedName>
    <definedName name="MAT_Desc">#REF!</definedName>
    <definedName name="MAT_total">#REF!</definedName>
    <definedName name="MAT_V_Desc">#REF!</definedName>
    <definedName name="Material">#REF!</definedName>
    <definedName name="Material.Disc.">#REF!</definedName>
    <definedName name="Material_D">#REF!</definedName>
    <definedName name="MATERIAL_HOIST">#REF!</definedName>
    <definedName name="material_id">#REF!</definedName>
    <definedName name="Material_segurança">#REF!</definedName>
    <definedName name="MaterialDiscount">#REF!</definedName>
    <definedName name="Materials">#REF!</definedName>
    <definedName name="MaterialToBeCrushed" localSheetId="3">#REF!</definedName>
    <definedName name="MaterialToBeCrushed" localSheetId="0">#REF!</definedName>
    <definedName name="MaterialToBeCrushed">#REF!</definedName>
    <definedName name="MaterialToBeScreened" localSheetId="0">#REF!</definedName>
    <definedName name="MaterialToBeScreened">#REF!</definedName>
    <definedName name="Matrix9">#REF!</definedName>
    <definedName name="matt">#REF!</definedName>
    <definedName name="MAXVE">#REF!</definedName>
    <definedName name="mayen" localSheetId="9"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mayen" localSheetId="10"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mayen" localSheetId="11"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mayen"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MAYTAG">#REF!</definedName>
    <definedName name="MC_" localSheetId="0">#REF!</definedName>
    <definedName name="MC_">#REF!</definedName>
    <definedName name="MCB">#REF!</definedName>
    <definedName name="mcd" localSheetId="0">#REF!</definedName>
    <definedName name="mcd">#REF!</definedName>
    <definedName name="mcquay">#REF!</definedName>
    <definedName name="mcs03g.ReqArray" localSheetId="9">{"Compustat","93439010","LC992/Q27/q20","Q","2/1/1992","8/27/95","V"}</definedName>
    <definedName name="mcs03g.ReqArray" localSheetId="10">{"Compustat","93439010","LC992/Q27/q20","Q","2/1/1992","8/27/95","V"}</definedName>
    <definedName name="mcs03g.ReqArray" localSheetId="11">{"Compustat","93439010","LC992/Q27/q20","Q","2/1/1992","8/27/95","V"}</definedName>
    <definedName name="mcs03g.ReqArray">{"Compustat","93439010","LC992/Q27/q20","Q","2/1/1992","8/27/95","V"}</definedName>
    <definedName name="MDFILL">#REF!</definedName>
    <definedName name="mdlm" localSheetId="9" hidden="1">{#N/A,#N/A,TRUE,"financial";#N/A,#N/A,TRUE,"plants"}</definedName>
    <definedName name="mdlm" localSheetId="10" hidden="1">{#N/A,#N/A,TRUE,"financial";#N/A,#N/A,TRUE,"plants"}</definedName>
    <definedName name="mdlm" localSheetId="11" hidden="1">{#N/A,#N/A,TRUE,"financial";#N/A,#N/A,TRUE,"plants"}</definedName>
    <definedName name="mdlm" hidden="1">{#N/A,#N/A,TRUE,"financial";#N/A,#N/A,TRUE,"plants"}</definedName>
    <definedName name="Measure" localSheetId="0">#REF!</definedName>
    <definedName name="Measure">#REF!</definedName>
    <definedName name="MEC">#REF!</definedName>
    <definedName name="MECH" localSheetId="0">#REF!</definedName>
    <definedName name="MECH">#REF!</definedName>
    <definedName name="MECH1">#REF!</definedName>
    <definedName name="MECH2">#REF!</definedName>
    <definedName name="MECH3">#REF!</definedName>
    <definedName name="Mecha" localSheetId="0">#REF!</definedName>
    <definedName name="Mecha">#REF!</definedName>
    <definedName name="MechCleanRm">#REF!</definedName>
    <definedName name="Mechlabrate">#REF!</definedName>
    <definedName name="med">#REF!</definedName>
    <definedName name="MEETINGS">#REF!</definedName>
    <definedName name="MEMBER" localSheetId="0">#REF!</definedName>
    <definedName name="MEMBER">#REF!</definedName>
    <definedName name="MEP">#REF!</definedName>
    <definedName name="MESSAGE6" localSheetId="0">#REF!</definedName>
    <definedName name="MESSAGE6">#REF!</definedName>
    <definedName name="MESSAGE61" localSheetId="0">#REF!</definedName>
    <definedName name="MESSAGE61">#REF!</definedName>
    <definedName name="Met_Deck_16cm">'[16]Unit Price'!$B$11</definedName>
    <definedName name="Met_Deck_20cm">'[16]Unit Price'!$B$12</definedName>
    <definedName name="Met_walkway">'[16]Unit Price'!$B$54</definedName>
    <definedName name="METAL">#REF!</definedName>
    <definedName name="Metal_Deck">#REF!</definedName>
    <definedName name="METALBESTOS">#REF!</definedName>
    <definedName name="MetalStuds">#REF!</definedName>
    <definedName name="MetalTrack">#REF!</definedName>
    <definedName name="Metalwork">#REF!</definedName>
    <definedName name="Meter_Size">#REF!</definedName>
    <definedName name="MÉTODOS">#REF!</definedName>
    <definedName name="MexicoYTD">#REF!</definedName>
    <definedName name="MG">#REF!</definedName>
    <definedName name="MG_AO">#REF!</definedName>
    <definedName name="MG_Gross_Recover_MnthIO">#REF!</definedName>
    <definedName name="MG_off">#REF!</definedName>
    <definedName name="MG_on">#REF!</definedName>
    <definedName name="mgd">#REF!</definedName>
    <definedName name="MGDV_IRR" localSheetId="9" hidden="1">{"Zone1",#N/A,FALSE,"Parameters";"Zone2",#N/A,FALSE,"Parameters"}</definedName>
    <definedName name="MGDV_IRR" localSheetId="10" hidden="1">{"Zone1",#N/A,FALSE,"Parameters";"Zone2",#N/A,FALSE,"Parameters"}</definedName>
    <definedName name="MGDV_IRR" localSheetId="11" hidden="1">{"Zone1",#N/A,FALSE,"Parameters";"Zone2",#N/A,FALSE,"Parameters"}</definedName>
    <definedName name="MGDV_IRR" hidden="1">{"Zone1",#N/A,FALSE,"Parameters";"Zone2",#N/A,FALSE,"Parameters"}</definedName>
    <definedName name="MgNeg">#REF!</definedName>
    <definedName name="mh">#REF!</definedName>
    <definedName name="MHM">#REF!</definedName>
    <definedName name="mi">#REF!</definedName>
    <definedName name="MIDATA">#REF!</definedName>
    <definedName name="MIKE">#REF!</definedName>
    <definedName name="Millage">#REF!</definedName>
    <definedName name="MINOR__BUILDING__WORKS">#REF!</definedName>
    <definedName name="misc_BWIC">#REF!</definedName>
    <definedName name="Misc_Curb">#REF!</definedName>
    <definedName name="Misc_Deck">#REF!</definedName>
    <definedName name="misc_FRP_Enclosures">#REF!</definedName>
    <definedName name="misc_Hot_taps">#REF!</definedName>
    <definedName name="misc_Labels">#REF!</definedName>
    <definedName name="Misc_Pad">#REF!</definedName>
    <definedName name="misc_Painting">#REF!</definedName>
    <definedName name="Misc_Slab">#REF!</definedName>
    <definedName name="Misc_SOG">#REF!</definedName>
    <definedName name="Misc_Stair">#REF!</definedName>
    <definedName name="Misc_Top">#REF!</definedName>
    <definedName name="Misc_Two_Sided_Wall">#REF!</definedName>
    <definedName name="MLabRate">#REF!</definedName>
    <definedName name="MLNK0057aa856a854367bcbda7400515e72e" hidden="1">#REF!</definedName>
    <definedName name="MLNK006d96bfa3d848679e577fe051b4fed8" hidden="1">#REF!</definedName>
    <definedName name="MLNK00b8abebe2834449ba55182d6dd99f36" hidden="1">#REF!</definedName>
    <definedName name="MLNK01d3f38a5505468e816a7443377a852c" hidden="1">#REF!</definedName>
    <definedName name="MLNK022ccd95be844508a354a0e4867a4ad5" hidden="1">#REF!</definedName>
    <definedName name="MLNK0263960154734dd6babbcebd4d07ad3d" hidden="1">#REF!</definedName>
    <definedName name="MLNK032780fa4d3a45d8be7c7952fe7a70ec" hidden="1">#REF!</definedName>
    <definedName name="MLNK036a4f42aa8c4b14a6ecaffcfc5b9a4d" hidden="1">#REF!</definedName>
    <definedName name="MLNK0446a56410454656ae7c743198da02f5" hidden="1">#REF!</definedName>
    <definedName name="MLNK06ed365b140f4265952d069a53d843ce" hidden="1">#REF!</definedName>
    <definedName name="MLNK06ef1edad4ac406790bfe299336084ca" hidden="1">#REF!</definedName>
    <definedName name="MLNK077616e9a2294cf4a9c67d3e0cce89f5" hidden="1">#REF!</definedName>
    <definedName name="MLNK07fa83bb7b7148c3a846e53f872b2e9c" hidden="1">#REF!</definedName>
    <definedName name="MLNK0921a9abd6bb4bfcb7792eb60cc3850f" hidden="1">#REF!</definedName>
    <definedName name="MLNK093a4ba5450c4f0891d6a80c298c16cf" hidden="1">#REF!</definedName>
    <definedName name="MLNK0ac9cf716ce643baaa939a771a5dc220" hidden="1">#REF!</definedName>
    <definedName name="MLNK0cbd9d266c344550ac95def87e79d436" hidden="1">#REF!</definedName>
    <definedName name="MLNK0eee95ae324c4b9cbae64341bbc19607" hidden="1">#REF!</definedName>
    <definedName name="MLNK0ffb7ba257db47429d5e8f311d0da96a" hidden="1">#REF!</definedName>
    <definedName name="MLNK10b7c43b5e5c4ad1abca37f960ad8e37" hidden="1">#REF!</definedName>
    <definedName name="MLNK112d43bd52bf47b1aadc869054989ea0" hidden="1">#REF!</definedName>
    <definedName name="MLNK113a8a6442bf4c3b966ecfa372bf47b8" hidden="1">#REF!</definedName>
    <definedName name="MLNK114b6e7cbbe848899cdb03a8241172bb" hidden="1">#REF!</definedName>
    <definedName name="MLNK11919fde6fde4526818ea0e967f31cc9" hidden="1">#REF!</definedName>
    <definedName name="MLNK11a0b7d1b226429f964514a7a1d992d5" hidden="1">#REF!</definedName>
    <definedName name="MLNK122f740c77214f0a81fe539b40989ab0" hidden="1">#REF!</definedName>
    <definedName name="MLNK13ffdd011bd941bf971e22840d51bc19" hidden="1">#REF!</definedName>
    <definedName name="MLNK148cde43a0754b559131d8d9911e2a75" hidden="1">#REF!</definedName>
    <definedName name="MLNK14af1131ffbc4c73be6401556518d183" hidden="1">#REF!</definedName>
    <definedName name="MLNK14b593226e6744ee94fae3165c566474" hidden="1">#REF!</definedName>
    <definedName name="MLNK154f026d243b45f885a04e671dbfe8c9" hidden="1">#REF!</definedName>
    <definedName name="MLNK15b6f5e0df264fb5b3b0f5b32048cf31" hidden="1">#REF!</definedName>
    <definedName name="MLNK15f27178bfbe40138e371d461c5bb6d3" hidden="1">#REF!</definedName>
    <definedName name="MLNK1682ba94a4744109b8c5ae1463bb747f" hidden="1">#REF!</definedName>
    <definedName name="MLNK17295907762c45d1a4b3d7ab9a84b632" hidden="1">#REF!</definedName>
    <definedName name="MLNK17536ca604d84c1d98127dcb33d21225" hidden="1">#REF!</definedName>
    <definedName name="MLNK17daa9da53304d0f91ea575d0b0b8850" hidden="1">#REF!</definedName>
    <definedName name="MLNK17fa20f158d54365bd371c08226c17e4" hidden="1">#REF!</definedName>
    <definedName name="MLNK187e3362bfa04c6fb9250b742c9fc178" hidden="1">#REF!</definedName>
    <definedName name="MLNK18b9c7a51f894f99a28f42d91f50332b" hidden="1">#REF!</definedName>
    <definedName name="MLNK1a3aed1c7c6e40c499efb8837de7710c" hidden="1">#REF!</definedName>
    <definedName name="MLNK1aaab235007f40e79f964a53f08cc9dd" hidden="1">#REF!</definedName>
    <definedName name="MLNK1aabade255b04960ad6e43c388534778" hidden="1">#REF!</definedName>
    <definedName name="MLNK1c2d0a0b48f344a0a429e7e317a4ee4a" hidden="1">#REF!</definedName>
    <definedName name="MLNK1cbdeb03022d47f88b089d2eb28422c5" hidden="1">#REF!</definedName>
    <definedName name="MLNK1d51343409d4409b86ed8412af666a05" hidden="1">#REF!</definedName>
    <definedName name="MLNK1db2fe795fd545b9abf1aa0b8ee2859d" hidden="1">#REF!</definedName>
    <definedName name="MLNK1e007d17d2d746b68370c32ec5accbd7" hidden="1">#REF!</definedName>
    <definedName name="MLNK1f7e9e71ac444ffc8ce566cbccea8844" hidden="1">#REF!</definedName>
    <definedName name="MLNK1fa5f8f2a344424991061779b87603da" hidden="1">#REF!</definedName>
    <definedName name="MLNK1fd3bb8799414889b9450540ab7dabd1" hidden="1">#REF!</definedName>
    <definedName name="MLNK2205aa37013d4d84b75ecc4b3d60d431" hidden="1">#REF!</definedName>
    <definedName name="MLNK2297b47f48ce4d3997e1502d17297889" hidden="1">#REF!</definedName>
    <definedName name="MLNK235c0ffbf2fe448587f90264bd83db0d" hidden="1">#REF!</definedName>
    <definedName name="MLNK23971e70d9e649cfa28ff402e95ba5b2" hidden="1">#REF!</definedName>
    <definedName name="MLNK24b6693b6fac47daa9f37369075686d6" hidden="1">#REF!</definedName>
    <definedName name="MLNK24ebf2f96ed34f3da4e69b7bfecf0c71" hidden="1">#REF!</definedName>
    <definedName name="MLNK2529083b7f3b48cbb085e8aa05774f4b" hidden="1">#REF!</definedName>
    <definedName name="MLNK2582b532ac9d45039701a659e025901d" hidden="1">#REF!</definedName>
    <definedName name="MLNK260368b9c3a8475e87e927d6439d4a78" hidden="1">#REF!</definedName>
    <definedName name="MLNK26e0de9290de4cb88a9114ac7f66a4e1" hidden="1">#REF!</definedName>
    <definedName name="MLNK27bc314827054b11bb186dafc8816dff" hidden="1">#REF!</definedName>
    <definedName name="MLNK28673a5f6eee496aa42739bec990bfb4" hidden="1">#REF!</definedName>
    <definedName name="MLNK295194123b5740f284e0b02bdde47a03" hidden="1">#REF!</definedName>
    <definedName name="MLNK2960b2dd92954af69c6d43cab6b465af" hidden="1">#REF!</definedName>
    <definedName name="MLNK29faf765ba3640688e348b20e73c57e8" hidden="1">#REF!</definedName>
    <definedName name="MLNK2af8ad6456b64ad48c7e67275e7e6b26" hidden="1">#REF!</definedName>
    <definedName name="MLNK2b1fe72b7c3549d7926e5acdc0971e9f" hidden="1">#REF!</definedName>
    <definedName name="MLNK2bd90501dce84922a6a4c30a48ec4dec" hidden="1">#REF!</definedName>
    <definedName name="MLNK2bf3f9cadf5244a891245106137ca073" hidden="1">#REF!</definedName>
    <definedName name="MLNK2c2963e29c334afab574389c9a6c03a5" hidden="1">#REF!</definedName>
    <definedName name="MLNK2dca4a1e0bbc455abd6e089bb9750648" hidden="1">#REF!</definedName>
    <definedName name="MLNK3126ed4758b848c7b67ee5ed40bcfdbf" hidden="1">#REF!</definedName>
    <definedName name="MLNK31a06d3b2bdf454ea47ca9954e00657f" hidden="1">#REF!</definedName>
    <definedName name="MLNK32a60c8f8aaf4910ae1c0e10b97918d0" hidden="1">#REF!</definedName>
    <definedName name="MLNK33c4af18fde84d05b2492d1cb6332b5f" hidden="1">#REF!</definedName>
    <definedName name="MLNK340f4aebce72432b8711ec611d0b9030" hidden="1">#REF!</definedName>
    <definedName name="MLNK3430b412ae414809a4c1019daa239885" hidden="1">#REF!</definedName>
    <definedName name="MLNK35826fd80e324c82821413e68e9a605b" hidden="1">#REF!</definedName>
    <definedName name="MLNK35ba0ea796b94165b4e3d615b44846ca" hidden="1">#REF!</definedName>
    <definedName name="MLNK35c423976db2483f9192b023e66069fd" hidden="1">#REF!</definedName>
    <definedName name="MLNK377bfee8aaa54328b7455e0b169503ee" hidden="1">#REF!</definedName>
    <definedName name="MLNK37ae87749acb49afb69ae95c4ab5a4d1" hidden="1">#REF!</definedName>
    <definedName name="MLNK37f490cc69014548a8a28b28262e3220" hidden="1">#REF!</definedName>
    <definedName name="MLNK3902d43ab8284583983deafc5e460ff2" hidden="1">#REF!</definedName>
    <definedName name="MLNK3b97bd2788e941e3888940b7e8a86f53" hidden="1">#REF!</definedName>
    <definedName name="MLNK3c2e60cb5fdf4f51b0df5cb702699717" hidden="1">#REF!</definedName>
    <definedName name="MLNK3c746e98bc1b47e8a47ad5628d5691b9" hidden="1">#REF!</definedName>
    <definedName name="MLNK3ee0bb41ef904826b17740aaa2afc1a5" hidden="1">#REF!</definedName>
    <definedName name="MLNK4104c928367d4d7b839afdd75d09fa97" hidden="1">#REF!</definedName>
    <definedName name="MLNK4136c7de4ffa4bb4b9a530a8dbed4bf8" hidden="1">#REF!</definedName>
    <definedName name="MLNK424f85e4a3914055808aeadb2bcd4770" hidden="1">#REF!</definedName>
    <definedName name="MLNK4256e0b7c9e1402a866164cb94c7200c" hidden="1">#REF!</definedName>
    <definedName name="MLNK4277d37fe4124edbabfafd37dff09aa3" hidden="1">#REF!</definedName>
    <definedName name="MLNK43134c5b119040759908fd8234fb540b" hidden="1">#REF!</definedName>
    <definedName name="MLNK43b81dea2b6c40d9a744067bb4278f26" hidden="1">#REF!</definedName>
    <definedName name="MLNK45795ebe49254f3d9585a9556bda1f78" hidden="1">#REF!</definedName>
    <definedName name="MLNK46fb5d1c24784f37960d8c938a3af884" hidden="1">#REF!</definedName>
    <definedName name="MLNK47db58bd86734f77832088bea701f0e3" hidden="1">#REF!</definedName>
    <definedName name="MLNK4803bada94234553a7c8c701b4e91de9" hidden="1">#REF!</definedName>
    <definedName name="MLNK48243ad8c10b42418da9df03fd521bf5" hidden="1">#REF!</definedName>
    <definedName name="MLNK49eb5394d5ac47f995942e8540129cd2" hidden="1">#REF!</definedName>
    <definedName name="MLNK4a0b9c02d6664b068065a8a75eff6c5d" hidden="1">#REF!</definedName>
    <definedName name="MLNK4ac76d6569a742b7a86a63fb17852697" hidden="1">#REF!</definedName>
    <definedName name="MLNK4b06210541e64562a06e880aa61c41a3" hidden="1">#REF!</definedName>
    <definedName name="MLNK4b9cccba703c4f25abacb5b9eb8a2a39" hidden="1">#REF!</definedName>
    <definedName name="MLNK4ba401b66dd0434493c514b79864331e" hidden="1">#REF!</definedName>
    <definedName name="MLNK4bd89f5aec5c4f379a554141127d50e3" hidden="1">#REF!</definedName>
    <definedName name="MLNK4c07f2e713a145409b528b5133becabc" hidden="1">#REF!</definedName>
    <definedName name="MLNK4cbf3597631a466092219d7f046a5c19" hidden="1">#REF!</definedName>
    <definedName name="MLNK4cf8ea4fc93346b3892974005f1d440d" hidden="1">#REF!</definedName>
    <definedName name="MLNK4d9ef11df1c54741ad57ced970e5e9ea" hidden="1">#REF!</definedName>
    <definedName name="MLNK4dc3c8e4dfd84286829d75af7ebf5ea3" hidden="1">#REF!</definedName>
    <definedName name="MLNK4e81e1fe55b84933a3e297f58be8fb7e" hidden="1">#REF!</definedName>
    <definedName name="MLNK4eafec409e1b4c678fb65978cfba7f35" hidden="1">#REF!</definedName>
    <definedName name="MLNK4fa6d8d959c44ddbb545a12ddcc5d0b6" hidden="1">#REF!</definedName>
    <definedName name="MLNK50f3efa5b3f043faa293b82198a0177f" hidden="1">#REF!</definedName>
    <definedName name="MLNK51c02f242748478a8db9b5fb8b50daea" hidden="1">#REF!</definedName>
    <definedName name="MLNK51df624ff21c4ee28290ef5ab3f652aa" hidden="1">#REF!</definedName>
    <definedName name="MLNK5235cc2332fe41f3b18763d6affab04b" hidden="1">#REF!</definedName>
    <definedName name="MLNK5342e0a9b23f4c9799d31c6a7b007db7" hidden="1">#REF!</definedName>
    <definedName name="MLNK535e551ce2164ee19a35f730bda9d7d1" hidden="1">#REF!</definedName>
    <definedName name="MLNK5393c60585a04d38a9cc701ab8b1a883" hidden="1">#REF!</definedName>
    <definedName name="MLNK5848a5ca1cfa4eb0969519f9fb322ba7" hidden="1">#REF!</definedName>
    <definedName name="MLNK585087dddb0b4a1eaa7a0fffe3b8f8d2" hidden="1">#REF!</definedName>
    <definedName name="MLNK587917136b6f4e92a13c5cb196d6e2f0" hidden="1">#REF!</definedName>
    <definedName name="MLNK597160881a7a4f9fa34d1f6f55cc8ab1" hidden="1">#REF!</definedName>
    <definedName name="MLNK598f2f57e003419a874fc1b56f4be27c" hidden="1">#REF!</definedName>
    <definedName name="MLNK5bc525b4ff3f4997abcd2bfb3c2c12d6" hidden="1">#REF!</definedName>
    <definedName name="MLNK5be3462cf8db4098a6a810b168b86992" hidden="1">#REF!</definedName>
    <definedName name="MLNK5cb0afdcf7a4417595a416fa1ee3cd5a" hidden="1">#REF!</definedName>
    <definedName name="MLNK61f121ac857c4dbfa9e36639866f1bb3" hidden="1">#REF!</definedName>
    <definedName name="MLNK620bc6a5ce784e058b4c5f3ab23ed0e3" hidden="1">#REF!</definedName>
    <definedName name="MLNK6234dcfe37ad462dbf59d442c29f4799" hidden="1">#REF!</definedName>
    <definedName name="MLNK62f34ba9afe442f9b7c122c1143a97ef" hidden="1">#REF!</definedName>
    <definedName name="MLNK63ee0e0568ab484284d6e1b2f96387b9" hidden="1">#REF!</definedName>
    <definedName name="MLNK64074ba8f71743e9b30533bc16436cb5" hidden="1">#REF!</definedName>
    <definedName name="MLNK641a395649e9497488fe1be783feae1b" hidden="1">#REF!</definedName>
    <definedName name="MLNK6455bd5c576b4458be6240489cfef1ac" hidden="1">#REF!</definedName>
    <definedName name="MLNK65336638115d4460ad38f20458129259" hidden="1">#REF!</definedName>
    <definedName name="MLNK673e2efd5b6643a4b7df8ebc4b4f14f1" hidden="1">#REF!</definedName>
    <definedName name="MLNK6855f39b8e76445f804910526ae75aff" hidden="1">#REF!</definedName>
    <definedName name="MLNK68d4133e96e84908a3eadab8cb77b9d8" hidden="1">#REF!</definedName>
    <definedName name="MLNK68e3d11af18a40bbb4959ef7239980fc" hidden="1">#REF!</definedName>
    <definedName name="MLNK68f9e903401f4c8b95d5ec8b0efe89ab" hidden="1">#REF!</definedName>
    <definedName name="MLNK6a449cd1adb847c1b312552124039ada" hidden="1">#REF!</definedName>
    <definedName name="MLNK6b3cb5b824e4465ab9d745e5aed66766" hidden="1">#REF!</definedName>
    <definedName name="MLNK6b837e03f3854195893f4dcbab889061" hidden="1">#REF!</definedName>
    <definedName name="MLNK6c40b578b303419eaf667b69347c9639" hidden="1">#REF!</definedName>
    <definedName name="MLNK6ddea0809d4b46af95c57da7078e7453" hidden="1">#REF!</definedName>
    <definedName name="MLNK6e69fe91fe084913bfafa19166ce7781" hidden="1">#REF!</definedName>
    <definedName name="MLNK6f2c54ddcf494a05b272777bfe36f19c" hidden="1">#REF!</definedName>
    <definedName name="MLNK7126b8c9c0234a0a8c887ebc72e6aed2" hidden="1">#REF!</definedName>
    <definedName name="MLNK7191f12645b548ab9f68085cdacd75a3" hidden="1">#REF!</definedName>
    <definedName name="MLNK7348fbee9672409195eacc1590334284" hidden="1">#REF!</definedName>
    <definedName name="MLNK73e259ee4b6d4a02964e4117bcf33cce" hidden="1">#REF!</definedName>
    <definedName name="MLNK7405339007e04ef29f8ea75cacce62ae" hidden="1">#REF!</definedName>
    <definedName name="MLNK74e7d956dcc04f4bbc379de6de218676" hidden="1">#REF!</definedName>
    <definedName name="MLNK754b667eff5049dd963ad87b13710ef6" hidden="1">#REF!</definedName>
    <definedName name="MLNK758270645cd54a97b3c90d058e2ee309" hidden="1">#REF!</definedName>
    <definedName name="MLNK76c4111837ae4fa6a8245b0114e545d5" hidden="1">#REF!</definedName>
    <definedName name="MLNK7a0d7fdbb9be4ed99f4a038d3c90c801" hidden="1">#REF!</definedName>
    <definedName name="MLNK7adec2f02c6249e6afee9b22ed6c88e9" hidden="1">#REF!</definedName>
    <definedName name="MLNK7bbc220204b0411c9dac5305797e84d2" hidden="1">#REF!</definedName>
    <definedName name="MLNK7bbeb69da3c14c8197d1727ae9f51016" hidden="1">#REF!</definedName>
    <definedName name="MLNK7cc78d3983674e4788bd1dce67008cb7" hidden="1">#REF!</definedName>
    <definedName name="MLNK7d9673d95a534cbe8c86e74aba0bb9d3" hidden="1">#REF!</definedName>
    <definedName name="MLNK7e57fff7b41a4db99bad3c8026b1efa5" hidden="1">#REF!</definedName>
    <definedName name="MLNK7f4ef1a4155441e8b8349e8b8120c79e" hidden="1">#REF!</definedName>
    <definedName name="MLNK7f55b1372acc427394c8d155bdd2780f" hidden="1">#REF!</definedName>
    <definedName name="MLNK801ad30f7c6441ee890a537b9cfa547b" hidden="1">#REF!</definedName>
    <definedName name="MLNK80987b0f74294c53a9b577ab696e0d94" hidden="1">#REF!</definedName>
    <definedName name="MLNK813ac4a639f84894bf90198a8b9d7aa6" hidden="1">#REF!</definedName>
    <definedName name="MLNK81483d0b204a4c5b83c6c90bc5414ed6" hidden="1">#REF!</definedName>
    <definedName name="MLNK816872c75d474880845f9144fb4bd820" hidden="1">#REF!</definedName>
    <definedName name="MLNK8181572825444f3d985912454c845427" hidden="1">#REF!</definedName>
    <definedName name="MLNK81cc0136d45b456080261146fd740ce3" hidden="1">#REF!</definedName>
    <definedName name="MLNK83aafc0ab4fd4f64a8de7af4780810ec" hidden="1">#REF!</definedName>
    <definedName name="MLNK83ea8ec27ef64928bcd8ce5c8632d346" hidden="1">#REF!</definedName>
    <definedName name="MLNK84291beb241c4e0a8459dedf3fbe2347" hidden="1">#REF!</definedName>
    <definedName name="MLNK852fe58ad6374379b0b4afe5fba0e5d3" hidden="1">#REF!</definedName>
    <definedName name="MLNK855ffa1e570849b7895500429fd79501" hidden="1">#REF!</definedName>
    <definedName name="MLNK86420ca3918349acb47988ca102e1022" hidden="1">#REF!</definedName>
    <definedName name="MLNK86465078ffb54ba89fd96ff1987e5608" hidden="1">#REF!</definedName>
    <definedName name="MLNK8697f860435e419ab3ccfab81f0a03a3" hidden="1">#REF!</definedName>
    <definedName name="MLNK88cf702146de4a34a88a1af3e449bed8" hidden="1">#REF!</definedName>
    <definedName name="MLNK8914f8035e254ff4bc24d7b51339d5ba" hidden="1">#REF!</definedName>
    <definedName name="MLNK89c496a97573493e8852e4d238c64729" hidden="1">#REF!</definedName>
    <definedName name="MLNK89d77c2453c243cab5ffb2915e705201" hidden="1">#REF!</definedName>
    <definedName name="MLNK8a258c82c2834464a324d99ecf044f10" hidden="1">#REF!</definedName>
    <definedName name="MLNK8c1d88cd57094e8c81a0639eb0cff6b0" hidden="1">#REF!</definedName>
    <definedName name="MLNK8c2347bb286d40b8a662e36ea7b8a4ea" hidden="1">#REF!</definedName>
    <definedName name="MLNK8c416ff122604d25a5c0bac2cd61ced7" hidden="1">#REF!</definedName>
    <definedName name="MLNK8d0b45e0f73349e095bb4053ef1c5e08" hidden="1">#REF!</definedName>
    <definedName name="MLNK8d3766eab423478f97793966224f8882" hidden="1">#REF!</definedName>
    <definedName name="MLNK8d5e8ea0bc27489f90dbcec21d985870" hidden="1">#REF!</definedName>
    <definedName name="MLNK8efa2bf7f63543e8b8f29ee4c711dee6" hidden="1">#REF!</definedName>
    <definedName name="MLNK8f03952b4c2e455fa8f6a0aff744420f" hidden="1">#REF!</definedName>
    <definedName name="MLNK8fa0631a12da4a6bbbaa37f673cad537" hidden="1">#REF!</definedName>
    <definedName name="MLNK8fd7c6bd8d86477ca819d0fae67d4e74" hidden="1">#REF!</definedName>
    <definedName name="MLNK900805bb00cf4c86829a8167c355afc2" hidden="1">#REF!</definedName>
    <definedName name="MLNK9140d4e318ab4f008ce157be8d11ad64" hidden="1">#REF!</definedName>
    <definedName name="MLNK915d9308fb8b4c4baa4cde06f9fed5e0" hidden="1">#REF!</definedName>
    <definedName name="MLNK91dc480afaf2497e98e07942815cb9c9" hidden="1">#REF!</definedName>
    <definedName name="MLNK935d8fe0f9c34dfcaad3f8e7612730d6" hidden="1">#REF!</definedName>
    <definedName name="MLNK93a44570e2294321b503d907e475ece1" hidden="1">#REF!</definedName>
    <definedName name="MLNK9449b296e40446cca5ce6c37202df29a" hidden="1">#REF!</definedName>
    <definedName name="MLNK945f17db385c4e719b89c0cdd2b1a380" hidden="1">#REF!</definedName>
    <definedName name="MLNK94e9a6fcedbe4a00aa23a3434ea88b30" hidden="1">#REF!</definedName>
    <definedName name="MLNK97ababdd3e764f79a1333cdacebe12da" hidden="1">#REF!</definedName>
    <definedName name="MLNK980c80c108e948d5b42207e4d65090fb" hidden="1">#REF!</definedName>
    <definedName name="MLNK9836be5652a948eb8bd6f8268c770b8a" hidden="1">#REF!</definedName>
    <definedName name="MLNK98b209f791e94dff94bea8755340843b" hidden="1">#REF!</definedName>
    <definedName name="MLNK99293bb7edd0457da0711358b303638f" hidden="1">#REF!</definedName>
    <definedName name="MLNK996099b9896e42b5a40146a40945eb1f" hidden="1">#REF!</definedName>
    <definedName name="MLNK99d822add3f04dd5993d1092b151c425" hidden="1">#REF!</definedName>
    <definedName name="MLNK9a488bc818d94bdebef3b4921806c69b" hidden="1">#REF!</definedName>
    <definedName name="MLNK9a7e79dcec1643458c4784de42668851" hidden="1">#REF!</definedName>
    <definedName name="MLNK9b63f7b42d7e40d19786f802e42291b9" hidden="1">#REF!</definedName>
    <definedName name="MLNK9caad14a6c4e4582984c2c9a27e90be8" hidden="1">#REF!</definedName>
    <definedName name="MLNK9ccf33f3ab0e4a84ac59ec27224f5ccf" hidden="1">#REF!</definedName>
    <definedName name="MLNK9ce671bd97d24b8eaa5866af1b378e4b" hidden="1">#REF!</definedName>
    <definedName name="MLNK9d1cc4bb2ccc49e7a26b3b45d5e8fcda" hidden="1">#REF!</definedName>
    <definedName name="MLNK9d30cd905fb54cf9bbc4e3fb9f1ba9a5" hidden="1">#REF!</definedName>
    <definedName name="MLNK9d4445269eb847c39a44a9c17ef0be2c" hidden="1">#REF!</definedName>
    <definedName name="MLNK9db52470c4e54096b96daf0474f32ab2" hidden="1">#REF!</definedName>
    <definedName name="MLNK9def35080f1f45b68f87aea11ff17f15" hidden="1">#REF!</definedName>
    <definedName name="MLNK9e30d9f6e5a84edc9fba158c060c7d73" hidden="1">#REF!</definedName>
    <definedName name="MLNK9e9aef45271f4a3fa1fa706e57dc8a71" hidden="1">#REF!</definedName>
    <definedName name="MLNK9eae0fe979d84ee2bfdfbf1c904b36f6" hidden="1">#REF!</definedName>
    <definedName name="MLNK9ecce034837944ce9725821a300b3cdf" hidden="1">#REF!</definedName>
    <definedName name="MLNK9ed43f846333426a873db82faec779ef" hidden="1">#REF!</definedName>
    <definedName name="MLNK9f840eb527614adca76f257392ace543" hidden="1">#REF!</definedName>
    <definedName name="MLNKa00ee5c6af96448d8046283767f1b491" hidden="1">#REF!</definedName>
    <definedName name="MLNKa1f66b4c009a42af98a4cfd6d4d6d24e" hidden="1">#REF!</definedName>
    <definedName name="MLNKa213e47fadd146f29d587129207c45f0" hidden="1">#REF!</definedName>
    <definedName name="MLNKa339749a4ac6400a95ee8aa44b5895c2" hidden="1">#REF!</definedName>
    <definedName name="MLNKa37b7484b32d43eb815367df10836174" hidden="1">#REF!</definedName>
    <definedName name="MLNKa3c61abe830b49bcb1847998583743b5" hidden="1">#REF!</definedName>
    <definedName name="MLNKa4c220de85b74524817a499c7d7c1352" hidden="1">#REF!</definedName>
    <definedName name="MLNKa55b8c39886645e29508ad63f9bc51fc" hidden="1">#REF!</definedName>
    <definedName name="MLNKa6388b82211e46aaa86f365e29bf6236" hidden="1">#REF!</definedName>
    <definedName name="MLNKa66aa2f1132b41649a83221838f998a1" hidden="1">#REF!</definedName>
    <definedName name="MLNKa75f3e2c839543f3b23341d40040a542" hidden="1">#REF!</definedName>
    <definedName name="MLNKa8e9943ba5cf4e909ae80442706f9828" hidden="1">#REF!</definedName>
    <definedName name="MLNKa94caf8e2aa1486fba0cd10d18af714e" hidden="1">#REF!</definedName>
    <definedName name="MLNKa95249df32ac436d8dad8c3ac7dea165" hidden="1">#REF!</definedName>
    <definedName name="MLNKaaeb0f7bb60e4ffcb13dace2bcb5aacf" hidden="1">#REF!</definedName>
    <definedName name="MLNKaaef0172316a496191df0a92a891301a" hidden="1">#REF!</definedName>
    <definedName name="MLNKab7b33fa22664a96b6401e3492c2096a" hidden="1">#REF!</definedName>
    <definedName name="MLNKacc038902d874802b86ea0f332814b37" hidden="1">#REF!</definedName>
    <definedName name="MLNKad0ffd4b5f8c4e06ae299a68420c0abc" hidden="1">#REF!</definedName>
    <definedName name="MLNKae2de0f274344bdc86068b2f88a070a8" hidden="1">#REF!</definedName>
    <definedName name="MLNKaeb438787f1c4a4e8ca2a88773380e3b" hidden="1">#REF!</definedName>
    <definedName name="MLNKaf40ee2dc4eb4619889d90cff730ad2b" hidden="1">#REF!</definedName>
    <definedName name="MLNKb18c5ff66aaf4cb5aaa4c0040593517e" hidden="1">#REF!</definedName>
    <definedName name="MLNKb1a248ef155043b4a8212d33a482002b" hidden="1">#REF!</definedName>
    <definedName name="MLNKb20a852d48cf416aa189a78b1e94827e" hidden="1">#REF!</definedName>
    <definedName name="MLNKb26cd17c20404949be85f718c492ce99" hidden="1">#REF!</definedName>
    <definedName name="MLNKb2b2ae5f655441cfb52fb22a2257fdb1" hidden="1">#REF!</definedName>
    <definedName name="MLNKb2c14070be6347edbed6f3cf976f7778" hidden="1">#REF!</definedName>
    <definedName name="MLNKb32f1a6a74444533b382096282ed428a" hidden="1">#REF!</definedName>
    <definedName name="MLNKb459fc7abae34fd19e8b043ea8188e8b" hidden="1">#REF!</definedName>
    <definedName name="MLNKb4f3bcc63211453dafd23716f8aceb9c" hidden="1">#REF!</definedName>
    <definedName name="MLNKb4f480ac52904675b614b7a00fcd7ce2" hidden="1">#REF!</definedName>
    <definedName name="MLNKb503a8681697459b84c41d9d82b2ab92" hidden="1">#REF!</definedName>
    <definedName name="MLNKb520cf7074334aec85bb3b3813b13d7b" hidden="1">#REF!</definedName>
    <definedName name="MLNKb649ca5092c54c0c8ce2bf23ddaa938c" hidden="1">#REF!</definedName>
    <definedName name="MLNKb7d2363716c34674af6bb757f0b803a9" hidden="1">#REF!</definedName>
    <definedName name="MLNKba001537304e4e2db07a1145404a5285" hidden="1">#REF!</definedName>
    <definedName name="MLNKbb2a0c9a86c04cd0beedf5f10db9a7cd" hidden="1">#REF!</definedName>
    <definedName name="MLNKbb607484010440d29575d393e5569e78" hidden="1">#REF!</definedName>
    <definedName name="MLNKbbd8e19e24594e98a480386ef1d79ed1" hidden="1">#REF!</definedName>
    <definedName name="MLNKbc4ccc4bb31349b7a2588424b539c350" hidden="1">#REF!</definedName>
    <definedName name="MLNKbc7dfa2be4bf4141af1142787b6e9e69" hidden="1">#REF!</definedName>
    <definedName name="MLNKbc7f954ade2a40e995de8d11fe6df116" hidden="1">#REF!</definedName>
    <definedName name="MLNKbdd425f0a8e44d0b816d39fae5747115" hidden="1">#REF!</definedName>
    <definedName name="MLNKbdf0f61bba914278883aed4c4e9ab41a" hidden="1">#REF!</definedName>
    <definedName name="MLNKbe8ace8afdd3434cad5acb7b65c0702e" hidden="1">#REF!</definedName>
    <definedName name="MLNKbf46037431224517af1b1c335e73c896" hidden="1">#REF!</definedName>
    <definedName name="MLNKbf6a2250dbc244ec96b1bf9fe6d68488" hidden="1">#REF!</definedName>
    <definedName name="MLNKbffe869fde324adeb9df04d18fec991c" hidden="1">#REF!</definedName>
    <definedName name="MLNKc24d60bcb1dc42c1a4a5bf0cfa2154c8" hidden="1">#REF!</definedName>
    <definedName name="MLNKc266a7787e3248d08120a0e3f4e3f41a" hidden="1">#REF!</definedName>
    <definedName name="MLNKc2939ffafdd64f3ba96fbd0bd0684911" hidden="1">#REF!</definedName>
    <definedName name="MLNKc3d177b836bb4da897a50e73687febdb" hidden="1">#REF!</definedName>
    <definedName name="MLNKc49fc2bd1f8a44899bd15ab74edaf227" hidden="1">#REF!</definedName>
    <definedName name="MLNKc58ac74a0bca466397558b713aba88b5" hidden="1">#REF!</definedName>
    <definedName name="MLNKc65258f8437244e396543c1bb5533d64" hidden="1">#REF!</definedName>
    <definedName name="MLNKc79111f13194477996dfd89f9cdaa091" hidden="1">#REF!</definedName>
    <definedName name="MLNKc7c53c1608d042359aaf58b96d459378" hidden="1">#REF!</definedName>
    <definedName name="MLNKc82fd497fab24f59912a2966062293ce" hidden="1">#REF!</definedName>
    <definedName name="MLNKca229a43201043f99bb5116f9c2cdfd4" hidden="1">#REF!</definedName>
    <definedName name="MLNKca8c5f952c8e49d9b737097ddee224b2" hidden="1">#REF!</definedName>
    <definedName name="MLNKca8ff8d38fa4436889fda496b8719e9a" hidden="1">#REF!</definedName>
    <definedName name="MLNKcb158a55636c4e898a8975c070fbcac1" hidden="1">#REF!</definedName>
    <definedName name="MLNKcbb290d7bd3d49fbac315c9ed56dd247" hidden="1">#REF!</definedName>
    <definedName name="MLNKcbf7e691e69c49bbb0c91e1261cedd7b" hidden="1">#REF!</definedName>
    <definedName name="MLNKcc739eeda9b84ffbb4246d934f95a250" hidden="1">#REF!</definedName>
    <definedName name="MLNKcdb0d998e4664768b1c1c9438f7b4764" hidden="1">#REF!</definedName>
    <definedName name="MLNKce8b9c559f92498dba7a6fe12219563b" hidden="1">#REF!</definedName>
    <definedName name="MLNKcf60dc53ef134740a4c1f48d718abad9" hidden="1">#REF!</definedName>
    <definedName name="MLNKcfc68dc5afbc4a54b09f3ff0e9af5c15" hidden="1">#REF!</definedName>
    <definedName name="MLNKd233b52492044436abd559603961e215" hidden="1">#REF!</definedName>
    <definedName name="MLNKd2674c56e89548a691e9f6e56c22612a" hidden="1">#REF!</definedName>
    <definedName name="MLNKd2b2f0a711aa436894f17ca326ab06b7" hidden="1">#REF!</definedName>
    <definedName name="MLNKd2b42ca53c7240b6998e21a0a91aacce" hidden="1">#REF!</definedName>
    <definedName name="MLNKd7a86729c30440039d2a7ee998f13415" hidden="1">#REF!</definedName>
    <definedName name="MLNKd848f55862f94f5883741935a894f7c2" hidden="1">#REF!</definedName>
    <definedName name="MLNKd8b510dda9604e2a83f98efe409afc78" hidden="1">#REF!</definedName>
    <definedName name="MLNKda5a11134e5b44d894e3cb4bc98b73ca" hidden="1">#REF!</definedName>
    <definedName name="MLNKdab588400c8a4010ab84671e56bfe376" hidden="1">#REF!</definedName>
    <definedName name="MLNKdad859d43b2a4424954375bc5b49a12f" hidden="1">#REF!</definedName>
    <definedName name="MLNKdafa81df576741f5b06f68eb352c3646" hidden="1">#REF!</definedName>
    <definedName name="MLNKdb3bc7c19da84264b188140a06e3e834" hidden="1">#REF!</definedName>
    <definedName name="MLNKdb3c78b5fa35452699d6dad2a4d146c8" hidden="1">#REF!</definedName>
    <definedName name="MLNKdef12e406c244dccb1e2825d6b42b968" hidden="1">#REF!</definedName>
    <definedName name="MLNKdef685c36ae747418515bb679bcdb871" hidden="1">#REF!</definedName>
    <definedName name="MLNKe1368f641f69468e9f1ff7e2e4822234" hidden="1">#REF!</definedName>
    <definedName name="MLNKe1814f9fc3c64c5cb36badc8b6cb5761" hidden="1">#REF!</definedName>
    <definedName name="MLNKe243d6d5aa6a4d30acd0f6b7b4454503" hidden="1">#REF!</definedName>
    <definedName name="MLNKe36bc4b9bfcc4518b6151de1b2c5ae84" hidden="1">#REF!</definedName>
    <definedName name="MLNKe3da0dfeec074c94af53be47827c3fbd" hidden="1">#REF!</definedName>
    <definedName name="MLNKe41fa16b34124a8d8646f46ad8e948c5" hidden="1">#REF!</definedName>
    <definedName name="MLNKe51b7d2d93034235847b827aa1bb2f80" hidden="1">#REF!</definedName>
    <definedName name="MLNKe577f68021884c4897fc1563828d7a15" hidden="1">#REF!</definedName>
    <definedName name="MLNKe59af7550a73485da47c03a6f38c00fb" hidden="1">#REF!</definedName>
    <definedName name="MLNKe5dd55d79daa4d8c8e051f5eb42eb099" hidden="1">#REF!</definedName>
    <definedName name="MLNKe735ff78fc584a54adbf52104e53cd0a" hidden="1">#REF!</definedName>
    <definedName name="MLNKe959dfa9661143e3bc597ea30c1686b4" hidden="1">#REF!</definedName>
    <definedName name="MLNKe99d502d453a4a158a8ee5fd52ab063b" hidden="1">#REF!</definedName>
    <definedName name="MLNKe9db03cbecc0413ca6a1cbabafd5a6fd" hidden="1">#REF!</definedName>
    <definedName name="MLNKeabcba262dbc47c3a80e7a37b1d499d9" hidden="1">#REF!</definedName>
    <definedName name="MLNKeabcd9dc3db949ab8866eb0281cbb8a4" hidden="1">#REF!</definedName>
    <definedName name="MLNKeb4de7cdb4ef4ecda0abaeadeef4fc6b" hidden="1">#REF!</definedName>
    <definedName name="MLNKeccf2c8f264d418a8fa6365572d6d1ac" hidden="1">#REF!</definedName>
    <definedName name="MLNKedc2d95e7f3646e5ae2e6759f8923672" hidden="1">#REF!</definedName>
    <definedName name="MLNKee78120c5a604c269bc0c73b2e70fd9c" hidden="1">#REF!</definedName>
    <definedName name="MLNKef7d914973bf48e3a74882cd02a4088b" hidden="1">#REF!</definedName>
    <definedName name="MLNKefac6aa981a04fd0a53bbb8ecd59e8ae" hidden="1">#REF!</definedName>
    <definedName name="MLNKefd614dab96442e7bbdfa98b34215be8" hidden="1">#REF!</definedName>
    <definedName name="MLNKefe07f6224584167b0107d349422d5a6" hidden="1">#REF!</definedName>
    <definedName name="MLNKf0a8ca89d2cc4a77ab0272ee9506bc26" hidden="1">#REF!</definedName>
    <definedName name="MLNKf0cab18feca042d0ba751b1b00182828" hidden="1">#REF!</definedName>
    <definedName name="MLNKf170a036f96248ee8f1a1331bd7fb16f" hidden="1">#REF!</definedName>
    <definedName name="MLNKf1de256cfac74f7d88f20226eb70dc6d" hidden="1">#REF!</definedName>
    <definedName name="MLNKf1e9e20646d34f77a507c008ba093534" hidden="1">#REF!</definedName>
    <definedName name="MLNKf20b3aebc34946059f3b5aec608b8533" hidden="1">#REF!</definedName>
    <definedName name="MLNKf27cb417303d4a34bbc69ee4cc79f024" hidden="1">#REF!</definedName>
    <definedName name="MLNKf4162c24d6f14fba8585d18c5c908f61" hidden="1">#REF!</definedName>
    <definedName name="MLNKf43ec3017d9a456884d320c4e5634e3c" hidden="1">#REF!</definedName>
    <definedName name="MLNKf458caa5190a439abdeecfc111eb5976" hidden="1">#REF!</definedName>
    <definedName name="MLNKf5dbda76e99646098360a514829b915d" hidden="1">#REF!</definedName>
    <definedName name="MLNKf618bc32ca684aa780da96f819e5d2c8" hidden="1">#REF!</definedName>
    <definedName name="MLNKf6773bcf46cd4ec4bbc4f49e33e5fbfb" hidden="1">#REF!</definedName>
    <definedName name="MLNKf69be155dc6b475cbad6faf68f62c09c" hidden="1">#REF!</definedName>
    <definedName name="MLNKf6de5b19135d4775b6baf6bc87dc90c6" hidden="1">#REF!</definedName>
    <definedName name="MLNKf7cfb8c192444aadaae06a30a8478948" hidden="1">#REF!</definedName>
    <definedName name="MLNKf812da05b6414318a26f4b7ed7fafc23" hidden="1">#REF!</definedName>
    <definedName name="MLNKf83f27fa9df04eda9f346e24a4e03a87" hidden="1">#REF!</definedName>
    <definedName name="MLNKf93401ea3a3946668dfe4acb31e335e7" hidden="1">#REF!</definedName>
    <definedName name="MLNKf99f83299aee41b0b73699862c7c12a0" hidden="1">#REF!</definedName>
    <definedName name="MLNKf9fe3307a20c4ef9a0fb8e2302195831" hidden="1">#REF!</definedName>
    <definedName name="MLNKfbf869bcdb384569b5813acce2c2989e" hidden="1">#REF!</definedName>
    <definedName name="MLNKfd09607cab6b47699a60e28a2fd7c1c5" hidden="1">#REF!</definedName>
    <definedName name="MLNKfd2afcf45f1541ddad47e325bee64247" hidden="1">#REF!</definedName>
    <definedName name="MLNKfd93ec796a0b472caf6ff2471bfa0d3f" hidden="1">#REF!</definedName>
    <definedName name="MLNKfe19974244c146b9baa6c812e83e244e" hidden="1">#REF!</definedName>
    <definedName name="MLNKff044a106ced4729ae8b4fce5ea357df" hidden="1">#REF!</definedName>
    <definedName name="MLNKff49e7aaf17948b0934364635ff3e0c8" hidden="1">#REF!</definedName>
    <definedName name="mm">#REF!</definedName>
    <definedName name="mmm"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mmm"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mmm" localSheetId="9" hidden="1">{"whole",#N/A,FALSE,"Gen_Dist_Act_Bud";"whole",#N/A,FALSE,"Gen_Dist_T3months";"whole",#N/A,FALSE,"GD_PerP";"whole",#N/A,FALSE,"HR Dist'n"}</definedName>
    <definedName name="mmm" localSheetId="10" hidden="1">{"whole",#N/A,FALSE,"Gen_Dist_Act_Bud";"whole",#N/A,FALSE,"Gen_Dist_T3months";"whole",#N/A,FALSE,"GD_PerP";"whole",#N/A,FALSE,"HR Dist'n"}</definedName>
    <definedName name="mmm"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mmm"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mmm"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mmmiii"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mmmiii"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mmmiii"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mmmiii"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mmmiii"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mmmiii"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mmmiii"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mmmm" localSheetId="9"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mmmm" localSheetId="10"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mmmm" localSheetId="11"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mmmm"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mmmmm" localSheetId="9" hidden="1">{#N/A,#N/A,FALSE,"Calc";#N/A,#N/A,FALSE,"Sensitivity";#N/A,#N/A,FALSE,"LT Earn.Dil.";#N/A,#N/A,FALSE,"Dil. AVP"}</definedName>
    <definedName name="mmmmm" localSheetId="10" hidden="1">{#N/A,#N/A,FALSE,"Calc";#N/A,#N/A,FALSE,"Sensitivity";#N/A,#N/A,FALSE,"LT Earn.Dil.";#N/A,#N/A,FALSE,"Dil. AVP"}</definedName>
    <definedName name="mmmmm" localSheetId="11" hidden="1">{#N/A,#N/A,FALSE,"Calc";#N/A,#N/A,FALSE,"Sensitivity";#N/A,#N/A,FALSE,"LT Earn.Dil.";#N/A,#N/A,FALSE,"Dil. AVP"}</definedName>
    <definedName name="mmmmm" hidden="1">{#N/A,#N/A,FALSE,"Calc";#N/A,#N/A,FALSE,"Sensitivity";#N/A,#N/A,FALSE,"LT Earn.Dil.";#N/A,#N/A,FALSE,"Dil. AVP"}</definedName>
    <definedName name="mmmmmm"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mmmmm"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mmmmm"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mmmmm"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mmmmm"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mmmmm"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mmmmm"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mmmmmmmmmm"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mmmmmmmmmm"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mmmmmmmmmm"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mmmmmmmmmm"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mmmmmmmmmm"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mmmmmmmmmm"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mmmmmmmmmm"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mmmmmmmmmmmmmmmmmmm"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mmmmmmmmmmmmmmmmmmmm"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mmmmmmmmmmmmmmmmmmmm"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mmmmmmmmmmmmmmmmmmmm"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mmmmmmmmmmmmmmmmmmmm"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mmmmmmmmmmmmmmmmmmmm"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mmmmmmmmmmmmmmmmmmmm"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mmmmmmmmmmmmmmmmmmmmmm"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mmmmmmmmmmmmmmmmmmmmmm"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mmmmmmmmmmmmmmmmmmmmmm"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mmmmmmmmmmmmmmmmmmmmmm"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mmmmmmmmmmmmmmmmmmmmmm"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mmmmmmmmmmmmmmmmmmmmmm"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mmmmmmmmmmmmmmmmmmmmmm"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mmmmmmmmmmmmmmmmmmmmmmmmmmmmm"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mmmmmmmmmmmmmmmmmmmmmmmmmmmm"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mmmmmmmmmmmmmmmmmmmmmmmmmmmm"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mmmmmmmmmmmmmmmmmmmmmmmmmmmm"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mmmmmmmmmmmmmmmmmmmmmmmmmmmm"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mmmmmmmmmmmmmmmmmmmmmmmmmmmm"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mmmmmmmmmmmmmmmmmmmmmmmmmmmm"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NC">#REF!</definedName>
    <definedName name="mo">#REF!</definedName>
    <definedName name="MO_C_total">#REF!</definedName>
    <definedName name="MO_C_unit">#REF!</definedName>
    <definedName name="MO_Desc">#REF!</definedName>
    <definedName name="MO_total">#REF!</definedName>
    <definedName name="MO_V_Desc">#REF!</definedName>
    <definedName name="Model_Name" localSheetId="8">#REF!</definedName>
    <definedName name="Model_Name" localSheetId="3">#REF!</definedName>
    <definedName name="Model_Name" localSheetId="9">#REF!</definedName>
    <definedName name="Model_Name" localSheetId="10">#REF!</definedName>
    <definedName name="Model_Name" localSheetId="11">#REF!</definedName>
    <definedName name="Model_Name" localSheetId="0">#REF!</definedName>
    <definedName name="Model_Name">[36]Model!$C$4</definedName>
    <definedName name="MODERN_SUP">#REF!</definedName>
    <definedName name="modgraphcc">#REF!</definedName>
    <definedName name="modgrscc">#REF!</definedName>
    <definedName name="modgrsmth">#REF!</definedName>
    <definedName name="MODINE">#REF!</definedName>
    <definedName name="Module">#REF!</definedName>
    <definedName name="Module1.OKClick">#REF!</definedName>
    <definedName name="modulecc">#REF!</definedName>
    <definedName name="modulecye">#REF!</definedName>
    <definedName name="Modules">#REF!</definedName>
    <definedName name="mof">#REF!</definedName>
    <definedName name="monat" localSheetId="3">#REF!</definedName>
    <definedName name="monat" localSheetId="0">#REF!</definedName>
    <definedName name="monat">#REF!</definedName>
    <definedName name="Monate" localSheetId="0">#REF!</definedName>
    <definedName name="Monate">#REF!</definedName>
    <definedName name="monatsname" localSheetId="0">#REF!</definedName>
    <definedName name="monatsname">#REF!</definedName>
    <definedName name="monatsnamelang" localSheetId="0">#REF!</definedName>
    <definedName name="monatsnamelang">#REF!</definedName>
    <definedName name="money" localSheetId="0">#REF!</definedName>
    <definedName name="money">#REF!</definedName>
    <definedName name="moneytext" localSheetId="0">#REF!</definedName>
    <definedName name="moneytext">#REF!</definedName>
    <definedName name="MONTAGEM">#REF!</definedName>
    <definedName name="MONTH">#REF!</definedName>
    <definedName name="MonthList">#REF!</definedName>
    <definedName name="MonthName">#REF!</definedName>
    <definedName name="Months">#REF!</definedName>
    <definedName name="Months_per_Qtr">#REF!</definedName>
    <definedName name="MonthSel">#REF!</definedName>
    <definedName name="MontlyPercentCompletion" localSheetId="0">#REF!</definedName>
    <definedName name="MontlyPercentCompletion">#REF!</definedName>
    <definedName name="moo">#REF!</definedName>
    <definedName name="mop">#REF!</definedName>
    <definedName name="MOVE">#REF!</definedName>
    <definedName name="mpd">#REF!</definedName>
    <definedName name="mpduct">#REF!</definedName>
    <definedName name="MRC">#REF!</definedName>
    <definedName name="MRNUMBER">#REF!</definedName>
    <definedName name="mrsf">#REF!</definedName>
    <definedName name="MSBudgetAmount">1</definedName>
    <definedName name="MSBudgetLicenses">7</definedName>
    <definedName name="MSSalesAdjAmount">13</definedName>
    <definedName name="MSSalesAmount">0</definedName>
    <definedName name="MSSalesLicenses">9</definedName>
    <definedName name="MSSalesScndryLicenses">10</definedName>
    <definedName name="MStaff">#REF!</definedName>
    <definedName name="MULTIPLE" localSheetId="0">#REF!</definedName>
    <definedName name="MULTIPLE">#REF!</definedName>
    <definedName name="Multiplier" localSheetId="0">#REF!</definedName>
    <definedName name="Multiplier">#REF!</definedName>
    <definedName name="Multiplier1" localSheetId="0">#REF!</definedName>
    <definedName name="Multiplier1">#REF!</definedName>
    <definedName name="n" localSheetId="0">#REF!</definedName>
    <definedName name="n">#REF!</definedName>
    <definedName name="n.Dias_semana">#REF!</definedName>
    <definedName name="n.Horas_dia">#REF!</definedName>
    <definedName name="NA">#REF!</definedName>
    <definedName name="Nailor">#REF!</definedName>
    <definedName name="Name" localSheetId="0">#REF!</definedName>
    <definedName name="Name">#REF!</definedName>
    <definedName name="NamedRange1">#REF!</definedName>
    <definedName name="Names" localSheetId="9">!#REF!</definedName>
    <definedName name="Names" localSheetId="10">!#REF!</definedName>
    <definedName name="names" localSheetId="0">#REF!</definedName>
    <definedName name="names">#REF!</definedName>
    <definedName name="NAS" hidden="1">#REF!</definedName>
    <definedName name="nbmb88"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nbmb88"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nbmb88"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nbmb88"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nbmb88"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nbmb88"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nbmb8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nBondPercent" hidden="1">#REF!</definedName>
    <definedName name="nContractor" hidden="1">#REF!</definedName>
    <definedName name="nDateAward" hidden="1">#REF!</definedName>
    <definedName name="nDateFinish" hidden="1">#REF!</definedName>
    <definedName name="nDateNOW" hidden="1">#REF!</definedName>
    <definedName name="nDateStart" hidden="1">#REF!</definedName>
    <definedName name="nDateTender" hidden="1">#REF!</definedName>
    <definedName name="NDR">#REF!</definedName>
    <definedName name="nedderman">#REF!</definedName>
    <definedName name="neil" hidden="1">#REF!</definedName>
    <definedName name="NEST">#REF!</definedName>
    <definedName name="Net_Migration__kW">#REF!</definedName>
    <definedName name="Nett" localSheetId="3">#REF!</definedName>
    <definedName name="Nett" localSheetId="0">#REF!</definedName>
    <definedName name="Nett">#REF!</definedName>
    <definedName name="NEW" localSheetId="3">#REF!</definedName>
    <definedName name="NEW" localSheetId="0">#REF!</definedName>
    <definedName name="NEW">#REF!</definedName>
    <definedName name="NEW_AIRE">#REF!</definedName>
    <definedName name="new_analysis_column">#REF!</definedName>
    <definedName name="New_Build_Capacity_Deployed__kW">#REF!</definedName>
    <definedName name="New_Build_Capacity_Needs__kW">#REF!</definedName>
    <definedName name="NEW_CODE" localSheetId="0">#REF!</definedName>
    <definedName name="NEW_CODE">#REF!</definedName>
    <definedName name="NEW_PROMIS" localSheetId="0">#REF!</definedName>
    <definedName name="NEW_PROMIS">#REF!</definedName>
    <definedName name="New_Room" localSheetId="0">#REF!</definedName>
    <definedName name="New_Room">#REF!</definedName>
    <definedName name="NEW_SUBJECT" localSheetId="0">#REF!</definedName>
    <definedName name="NEW_SUBJECT">#REF!</definedName>
    <definedName name="newbel" localSheetId="9" hidden="1">{"IS",#N/A,FALSE,"IS";"RPTIS",#N/A,FALSE,"RPTIS";"STATS",#N/A,FALSE,"STATS";"CELL",#N/A,FALSE,"CELL";"BS",#N/A,FALSE,"BS"}</definedName>
    <definedName name="newbel" localSheetId="10" hidden="1">{"IS",#N/A,FALSE,"IS";"RPTIS",#N/A,FALSE,"RPTIS";"STATS",#N/A,FALSE,"STATS";"CELL",#N/A,FALSE,"CELL";"BS",#N/A,FALSE,"BS"}</definedName>
    <definedName name="newbel" localSheetId="11" hidden="1">{"IS",#N/A,FALSE,"IS";"RPTIS",#N/A,FALSE,"RPTIS";"STATS",#N/A,FALSE,"STATS";"CELL",#N/A,FALSE,"CELL";"BS",#N/A,FALSE,"BS"}</definedName>
    <definedName name="newbel" hidden="1">{"IS",#N/A,FALSE,"IS";"RPTIS",#N/A,FALSE,"RPTIS";"STATS",#N/A,FALSE,"STATS";"CELL",#N/A,FALSE,"CELL";"BS",#N/A,FALSE,"BS"}</definedName>
    <definedName name="newbel1" localSheetId="9" hidden="1">{"IS",#N/A,FALSE,"IS";"RPTIS",#N/A,FALSE,"RPTIS";"STATS",#N/A,FALSE,"STATS";"CELL",#N/A,FALSE,"CELL";"BS",#N/A,FALSE,"BS"}</definedName>
    <definedName name="newbel1" localSheetId="10" hidden="1">{"IS",#N/A,FALSE,"IS";"RPTIS",#N/A,FALSE,"RPTIS";"STATS",#N/A,FALSE,"STATS";"CELL",#N/A,FALSE,"CELL";"BS",#N/A,FALSE,"BS"}</definedName>
    <definedName name="newbel1" localSheetId="11" hidden="1">{"IS",#N/A,FALSE,"IS";"RPTIS",#N/A,FALSE,"RPTIS";"STATS",#N/A,FALSE,"STATS";"CELL",#N/A,FALSE,"CELL";"BS",#N/A,FALSE,"BS"}</definedName>
    <definedName name="newbel1" hidden="1">{"IS",#N/A,FALSE,"IS";"RPTIS",#N/A,FALSE,"RPTIS";"STATS",#N/A,FALSE,"STATS";"CELL",#N/A,FALSE,"CELL";"BS",#N/A,FALSE,"BS"}</definedName>
    <definedName name="newDC" localSheetId="9" hidden="1">{#N/A,#N/A,TRUE,"Cover sheet";#N/A,#N/A,TRUE,"DCF analysis";#N/A,#N/A,TRUE,"WACC calculation"}</definedName>
    <definedName name="newDC" localSheetId="10" hidden="1">{#N/A,#N/A,TRUE,"Cover sheet";#N/A,#N/A,TRUE,"DCF analysis";#N/A,#N/A,TRUE,"WACC calculation"}</definedName>
    <definedName name="newDC" localSheetId="11" hidden="1">{#N/A,#N/A,TRUE,"Cover sheet";#N/A,#N/A,TRUE,"DCF analysis";#N/A,#N/A,TRUE,"WACC calculation"}</definedName>
    <definedName name="newDC" hidden="1">{#N/A,#N/A,TRUE,"Cover sheet";#N/A,#N/A,TRUE,"DCF analysis";#N/A,#N/A,TRUE,"WACC calculation"}</definedName>
    <definedName name="newname" localSheetId="9" hidden="1">{"Zone1",#N/A,FALSE,"Parameters";"Zone2",#N/A,FALSE,"Parameters"}</definedName>
    <definedName name="newname" localSheetId="10" hidden="1">{"Zone1",#N/A,FALSE,"Parameters";"Zone2",#N/A,FALSE,"Parameters"}</definedName>
    <definedName name="newname" localSheetId="11" hidden="1">{"Zone1",#N/A,FALSE,"Parameters";"Zone2",#N/A,FALSE,"Parameters"}</definedName>
    <definedName name="newname" hidden="1">{"Zone1",#N/A,FALSE,"Parameters";"Zone2",#N/A,FALSE,"Parameters"}</definedName>
    <definedName name="newnew" localSheetId="8" hidden="1">{#N/A,#N/A,TRUE,"Uudet laitteet";#N/A,#N/A,TRUE,"Uudet kaapelit";#N/A,#N/A,TRUE,"Uudet hyllyt";#N/A,#N/A,TRUE,"Yksikkö-ja erillishinnat"}</definedName>
    <definedName name="newnew" localSheetId="3" hidden="1">{#N/A,#N/A,TRUE,"Uudet laitteet";#N/A,#N/A,TRUE,"Uudet kaapelit";#N/A,#N/A,TRUE,"Uudet hyllyt";#N/A,#N/A,TRUE,"Yksikkö-ja erillishinnat"}</definedName>
    <definedName name="newnew" localSheetId="9" hidden="1">{#N/A,#N/A,TRUE,"Uudet laitteet";#N/A,#N/A,TRUE,"Uudet kaapelit";#N/A,#N/A,TRUE,"Uudet hyllyt";#N/A,#N/A,TRUE,"Yksikkö-ja erillishinnat"}</definedName>
    <definedName name="newnew" localSheetId="10" hidden="1">{#N/A,#N/A,TRUE,"Uudet laitteet";#N/A,#N/A,TRUE,"Uudet kaapelit";#N/A,#N/A,TRUE,"Uudet hyllyt";#N/A,#N/A,TRUE,"Yksikkö-ja erillishinnat"}</definedName>
    <definedName name="newnew" localSheetId="11" hidden="1">{#N/A,#N/A,TRUE,"Uudet laitteet";#N/A,#N/A,TRUE,"Uudet kaapelit";#N/A,#N/A,TRUE,"Uudet hyllyt";#N/A,#N/A,TRUE,"Yksikkö-ja erillishinnat"}</definedName>
    <definedName name="newnew" localSheetId="0" hidden="1">{#N/A,#N/A,TRUE,"Uudet laitteet";#N/A,#N/A,TRUE,"Uudet kaapelit";#N/A,#N/A,TRUE,"Uudet hyllyt";#N/A,#N/A,TRUE,"Yksikkö-ja erillishinnat"}</definedName>
    <definedName name="newnew" hidden="1">{#N/A,#N/A,TRUE,"Uudet laitteet";#N/A,#N/A,TRUE,"Uudet kaapelit";#N/A,#N/A,TRUE,"Uudet hyllyt";#N/A,#N/A,TRUE,"Yksikkö-ja erillishinnat"}</definedName>
    <definedName name="newrefurb">#REF!</definedName>
    <definedName name="newsheet" localSheetId="9" hidden="1">{"whole",#N/A,FALSE,"6701";"whole",#N/A,FALSE,"6702";"whole",#N/A,FALSE,"7710";"whole",#N/A,FALSE,"7714";"whole",#N/A,FALSE,"7729";"whole",#N/A,FALSE,"7730";"whole",#N/A,FALSE,"7731";"whole",#N/A,FALSE,"7736";"whole",#N/A,FALSE,"7737";"whole",#N/A,FALSE,"7738";"whole",#N/A,FALSE,"7743";"Whole",#N/A,FALSE,"7740";"whole",#N/A,FALSE,"7744";"whole",#N/A,FALSE,"7745"}</definedName>
    <definedName name="newsheet" localSheetId="10" hidden="1">{"whole",#N/A,FALSE,"6701";"whole",#N/A,FALSE,"6702";"whole",#N/A,FALSE,"7710";"whole",#N/A,FALSE,"7714";"whole",#N/A,FALSE,"7729";"whole",#N/A,FALSE,"7730";"whole",#N/A,FALSE,"7731";"whole",#N/A,FALSE,"7736";"whole",#N/A,FALSE,"7737";"whole",#N/A,FALSE,"7738";"whole",#N/A,FALSE,"7743";"Whole",#N/A,FALSE,"7740";"whole",#N/A,FALSE,"7744";"whole",#N/A,FALSE,"7745"}</definedName>
    <definedName name="newsheet" localSheetId="11" hidden="1">{"whole",#N/A,FALSE,"6701";"whole",#N/A,FALSE,"6702";"whole",#N/A,FALSE,"7710";"whole",#N/A,FALSE,"7714";"whole",#N/A,FALSE,"7729";"whole",#N/A,FALSE,"7730";"whole",#N/A,FALSE,"7731";"whole",#N/A,FALSE,"7736";"whole",#N/A,FALSE,"7737";"whole",#N/A,FALSE,"7738";"whole",#N/A,FALSE,"7743";"Whole",#N/A,FALSE,"7740";"whole",#N/A,FALSE,"7744";"whole",#N/A,FALSE,"7745"}</definedName>
    <definedName name="newsheet" hidden="1">{"whole",#N/A,FALSE,"6701";"whole",#N/A,FALSE,"6702";"whole",#N/A,FALSE,"7710";"whole",#N/A,FALSE,"7714";"whole",#N/A,FALSE,"7729";"whole",#N/A,FALSE,"7730";"whole",#N/A,FALSE,"7731";"whole",#N/A,FALSE,"7736";"whole",#N/A,FALSE,"7737";"whole",#N/A,FALSE,"7738";"whole",#N/A,FALSE,"7743";"Whole",#N/A,FALSE,"7740";"whole",#N/A,FALSE,"7744";"whole",#N/A,FALSE,"7745"}</definedName>
    <definedName name="nFPA" hidden="1">#REF!</definedName>
    <definedName name="NGC" localSheetId="3">#REF!</definedName>
    <definedName name="NGC" localSheetId="0">#REF!</definedName>
    <definedName name="NGC">#REF!</definedName>
    <definedName name="ngfng" localSheetId="9" hidden="1">{#N/A,#N/A,FALSE,"Aging Summary";#N/A,#N/A,FALSE,"Ratio Analysis";#N/A,#N/A,FALSE,"Test 120 Day Accts";#N/A,#N/A,FALSE,"Tickmarks"}</definedName>
    <definedName name="ngfng" localSheetId="10" hidden="1">{#N/A,#N/A,FALSE,"Aging Summary";#N/A,#N/A,FALSE,"Ratio Analysis";#N/A,#N/A,FALSE,"Test 120 Day Accts";#N/A,#N/A,FALSE,"Tickmarks"}</definedName>
    <definedName name="ngfng" localSheetId="11" hidden="1">{#N/A,#N/A,FALSE,"Aging Summary";#N/A,#N/A,FALSE,"Ratio Analysis";#N/A,#N/A,FALSE,"Test 120 Day Accts";#N/A,#N/A,FALSE,"Tickmarks"}</definedName>
    <definedName name="ngfng" hidden="1">{#N/A,#N/A,FALSE,"Aging Summary";#N/A,#N/A,FALSE,"Ratio Analysis";#N/A,#N/A,FALSE,"Test 120 Day Accts";#N/A,#N/A,FALSE,"Tickmarks"}</definedName>
    <definedName name="NI">#REF!</definedName>
    <definedName name="NIA">#REF!</definedName>
    <definedName name="NITROGEN">#REF!</definedName>
    <definedName name="Nivle2" localSheetId="9" hidden="1">{"'8'!$B$1:$I$46"}</definedName>
    <definedName name="Nivle2" localSheetId="10" hidden="1">{"'8'!$B$1:$I$46"}</definedName>
    <definedName name="Nivle2" localSheetId="11" hidden="1">{"'8'!$B$1:$I$46"}</definedName>
    <definedName name="Nivle2" hidden="1">{"'8'!$B$1:$I$46"}</definedName>
    <definedName name="nk" localSheetId="3">#REF!</definedName>
    <definedName name="nk" localSheetId="0">#REF!</definedName>
    <definedName name="nk">#REF!</definedName>
    <definedName name="nMCD" hidden="1">#REF!</definedName>
    <definedName name="nMCDAdjust" hidden="1">#REF!</definedName>
    <definedName name="nn" localSheetId="9" hidden="1">{#N/A,#N/A,FALSE,"PRJCTED QTRLY $'s"}</definedName>
    <definedName name="nn" localSheetId="10" hidden="1">{#N/A,#N/A,FALSE,"PRJCTED QTRLY $'s"}</definedName>
    <definedName name="nn" localSheetId="11" hidden="1">{#N/A,#N/A,FALSE,"PRJCTED QTRLY $'s"}</definedName>
    <definedName name="nn" hidden="1">{#N/A,#N/A,FALSE,"PRJCTED QTRLY $'s"}</definedName>
    <definedName name="nnmui"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nnmui"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nnmui"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nnmui"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nnmui"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nnmui"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nnmui"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nnn" hidden="1">#REF!</definedName>
    <definedName name="nnnnn"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nnnnn"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nnnnn"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nnnnn"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nnnnn"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nnnnn"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nnnnn"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nnnnnnn"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nnnnnnn"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nnnnnnn"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nnnnnnn"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nnnnnnn"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nnnnnnn"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nnnnnnn"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nnnz" localSheetId="9" hidden="1">{#N/A,#N/A,FALSE,"SumD";#N/A,#N/A,FALSE,"ElecD";#N/A,#N/A,FALSE,"MechD";#N/A,#N/A,FALSE,"GeotD";#N/A,#N/A,FALSE,"PrcsD";#N/A,#N/A,FALSE,"TunnD";#N/A,#N/A,FALSE,"CivlD";#N/A,#N/A,FALSE,"NtwkD";#N/A,#N/A,FALSE,"EstgD";#N/A,#N/A,FALSE,"PEngD"}</definedName>
    <definedName name="nnnz" localSheetId="10" hidden="1">{#N/A,#N/A,FALSE,"SumD";#N/A,#N/A,FALSE,"ElecD";#N/A,#N/A,FALSE,"MechD";#N/A,#N/A,FALSE,"GeotD";#N/A,#N/A,FALSE,"PrcsD";#N/A,#N/A,FALSE,"TunnD";#N/A,#N/A,FALSE,"CivlD";#N/A,#N/A,FALSE,"NtwkD";#N/A,#N/A,FALSE,"EstgD";#N/A,#N/A,FALSE,"PEngD"}</definedName>
    <definedName name="nnnz" localSheetId="11" hidden="1">{#N/A,#N/A,FALSE,"SumD";#N/A,#N/A,FALSE,"ElecD";#N/A,#N/A,FALSE,"MechD";#N/A,#N/A,FALSE,"GeotD";#N/A,#N/A,FALSE,"PrcsD";#N/A,#N/A,FALSE,"TunnD";#N/A,#N/A,FALSE,"CivlD";#N/A,#N/A,FALSE,"NtwkD";#N/A,#N/A,FALSE,"EstgD";#N/A,#N/A,FALSE,"PEngD"}</definedName>
    <definedName name="nnnz" hidden="1">{#N/A,#N/A,FALSE,"SumD";#N/A,#N/A,FALSE,"ElecD";#N/A,#N/A,FALSE,"MechD";#N/A,#N/A,FALSE,"GeotD";#N/A,#N/A,FALSE,"PrcsD";#N/A,#N/A,FALSE,"TunnD";#N/A,#N/A,FALSE,"CivlD";#N/A,#N/A,FALSE,"NtwkD";#N/A,#N/A,FALSE,"EstgD";#N/A,#N/A,FALSE,"PEngD"}</definedName>
    <definedName name="No" localSheetId="9">"No, Please Check"</definedName>
    <definedName name="No" localSheetId="10">"No, Please Check"</definedName>
    <definedName name="NO">#REF!</definedName>
    <definedName name="No_action">#REF!</definedName>
    <definedName name="No_of_Pages">#REF!</definedName>
    <definedName name="No_of_years">#REF!</definedName>
    <definedName name="No0" localSheetId="3">#REF!</definedName>
    <definedName name="No0" localSheetId="0">#REF!</definedName>
    <definedName name="No0">#REF!</definedName>
    <definedName name="nOHP" hidden="1">#REF!</definedName>
    <definedName name="noidea" localSheetId="9" hidden="1">{#N/A,#N/A,FALSE,"Calc";#N/A,#N/A,FALSE,"Sensitivity";#N/A,#N/A,FALSE,"LT Earn.Dil.";#N/A,#N/A,FALSE,"Dil. AVP"}</definedName>
    <definedName name="noidea" localSheetId="10" hidden="1">{#N/A,#N/A,FALSE,"Calc";#N/A,#N/A,FALSE,"Sensitivity";#N/A,#N/A,FALSE,"LT Earn.Dil.";#N/A,#N/A,FALSE,"Dil. AVP"}</definedName>
    <definedName name="noidea" localSheetId="11" hidden="1">{#N/A,#N/A,FALSE,"Calc";#N/A,#N/A,FALSE,"Sensitivity";#N/A,#N/A,FALSE,"LT Earn.Dil.";#N/A,#N/A,FALSE,"Dil. AVP"}</definedName>
    <definedName name="noidea" hidden="1">{#N/A,#N/A,FALSE,"Calc";#N/A,#N/A,FALSE,"Sensitivity";#N/A,#N/A,FALSE,"LT Earn.Dil.";#N/A,#N/A,FALSE,"Dil. AVP"}</definedName>
    <definedName name="noidea1" localSheetId="9" hidden="1">{#N/A,#N/A,FALSE,"Calc";#N/A,#N/A,FALSE,"Sensitivity";#N/A,#N/A,FALSE,"LT Earn.Dil.";#N/A,#N/A,FALSE,"Dil. AVP"}</definedName>
    <definedName name="noidea1" localSheetId="10" hidden="1">{#N/A,#N/A,FALSE,"Calc";#N/A,#N/A,FALSE,"Sensitivity";#N/A,#N/A,FALSE,"LT Earn.Dil.";#N/A,#N/A,FALSE,"Dil. AVP"}</definedName>
    <definedName name="noidea1" localSheetId="11" hidden="1">{#N/A,#N/A,FALSE,"Calc";#N/A,#N/A,FALSE,"Sensitivity";#N/A,#N/A,FALSE,"LT Earn.Dil.";#N/A,#N/A,FALSE,"Dil. AVP"}</definedName>
    <definedName name="noidea1" hidden="1">{#N/A,#N/A,FALSE,"Calc";#N/A,#N/A,FALSE,"Sensitivity";#N/A,#N/A,FALSE,"LT Earn.Dil.";#N/A,#N/A,FALSE,"Dil. AVP"}</definedName>
    <definedName name="noidea10" localSheetId="9" hidden="1">{#N/A,#N/A,FALSE,"Calc";#N/A,#N/A,FALSE,"Sensitivity";#N/A,#N/A,FALSE,"LT Earn.Dil.";#N/A,#N/A,FALSE,"Dil. AVP"}</definedName>
    <definedName name="noidea10" localSheetId="10" hidden="1">{#N/A,#N/A,FALSE,"Calc";#N/A,#N/A,FALSE,"Sensitivity";#N/A,#N/A,FALSE,"LT Earn.Dil.";#N/A,#N/A,FALSE,"Dil. AVP"}</definedName>
    <definedName name="noidea10" localSheetId="11" hidden="1">{#N/A,#N/A,FALSE,"Calc";#N/A,#N/A,FALSE,"Sensitivity";#N/A,#N/A,FALSE,"LT Earn.Dil.";#N/A,#N/A,FALSE,"Dil. AVP"}</definedName>
    <definedName name="noidea10" hidden="1">{#N/A,#N/A,FALSE,"Calc";#N/A,#N/A,FALSE,"Sensitivity";#N/A,#N/A,FALSE,"LT Earn.Dil.";#N/A,#N/A,FALSE,"Dil. AVP"}</definedName>
    <definedName name="NOIDEA2" localSheetId="9" hidden="1">{#N/A,#N/A,FALSE,"Calc";#N/A,#N/A,FALSE,"Sensitivity";#N/A,#N/A,FALSE,"LT Earn.Dil.";#N/A,#N/A,FALSE,"Dil. AVP"}</definedName>
    <definedName name="NOIDEA2" localSheetId="10" hidden="1">{#N/A,#N/A,FALSE,"Calc";#N/A,#N/A,FALSE,"Sensitivity";#N/A,#N/A,FALSE,"LT Earn.Dil.";#N/A,#N/A,FALSE,"Dil. AVP"}</definedName>
    <definedName name="NOIDEA2" localSheetId="11" hidden="1">{#N/A,#N/A,FALSE,"Calc";#N/A,#N/A,FALSE,"Sensitivity";#N/A,#N/A,FALSE,"LT Earn.Dil.";#N/A,#N/A,FALSE,"Dil. AVP"}</definedName>
    <definedName name="NOIDEA2" hidden="1">{#N/A,#N/A,FALSE,"Calc";#N/A,#N/A,FALSE,"Sensitivity";#N/A,#N/A,FALSE,"LT Earn.Dil.";#N/A,#N/A,FALSE,"Dil. AVP"}</definedName>
    <definedName name="noidea20" localSheetId="9" hidden="1">{#N/A,#N/A,FALSE,"Calc";#N/A,#N/A,FALSE,"Sensitivity";#N/A,#N/A,FALSE,"LT Earn.Dil.";#N/A,#N/A,FALSE,"Dil. AVP"}</definedName>
    <definedName name="noidea20" localSheetId="10" hidden="1">{#N/A,#N/A,FALSE,"Calc";#N/A,#N/A,FALSE,"Sensitivity";#N/A,#N/A,FALSE,"LT Earn.Dil.";#N/A,#N/A,FALSE,"Dil. AVP"}</definedName>
    <definedName name="noidea20" localSheetId="11" hidden="1">{#N/A,#N/A,FALSE,"Calc";#N/A,#N/A,FALSE,"Sensitivity";#N/A,#N/A,FALSE,"LT Earn.Dil.";#N/A,#N/A,FALSE,"Dil. AVP"}</definedName>
    <definedName name="noidea20" hidden="1">{#N/A,#N/A,FALSE,"Calc";#N/A,#N/A,FALSE,"Sensitivity";#N/A,#N/A,FALSE,"LT Earn.Dil.";#N/A,#N/A,FALSE,"Dil. AVP"}</definedName>
    <definedName name="noidea3" localSheetId="9" hidden="1">{#N/A,#N/A,FALSE,"Calc";#N/A,#N/A,FALSE,"Sensitivity";#N/A,#N/A,FALSE,"LT Earn.Dil.";#N/A,#N/A,FALSE,"Dil. AVP"}</definedName>
    <definedName name="noidea3" localSheetId="10" hidden="1">{#N/A,#N/A,FALSE,"Calc";#N/A,#N/A,FALSE,"Sensitivity";#N/A,#N/A,FALSE,"LT Earn.Dil.";#N/A,#N/A,FALSE,"Dil. AVP"}</definedName>
    <definedName name="noidea3" localSheetId="11" hidden="1">{#N/A,#N/A,FALSE,"Calc";#N/A,#N/A,FALSE,"Sensitivity";#N/A,#N/A,FALSE,"LT Earn.Dil.";#N/A,#N/A,FALSE,"Dil. AVP"}</definedName>
    <definedName name="noidea3" hidden="1">{#N/A,#N/A,FALSE,"Calc";#N/A,#N/A,FALSE,"Sensitivity";#N/A,#N/A,FALSE,"LT Earn.Dil.";#N/A,#N/A,FALSE,"Dil. AVP"}</definedName>
    <definedName name="noidea4" localSheetId="9" hidden="1">{#N/A,#N/A,FALSE,"Calc";#N/A,#N/A,FALSE,"Sensitivity";#N/A,#N/A,FALSE,"LT Earn.Dil.";#N/A,#N/A,FALSE,"Dil. AVP"}</definedName>
    <definedName name="noidea4" localSheetId="10" hidden="1">{#N/A,#N/A,FALSE,"Calc";#N/A,#N/A,FALSE,"Sensitivity";#N/A,#N/A,FALSE,"LT Earn.Dil.";#N/A,#N/A,FALSE,"Dil. AVP"}</definedName>
    <definedName name="noidea4" localSheetId="11" hidden="1">{#N/A,#N/A,FALSE,"Calc";#N/A,#N/A,FALSE,"Sensitivity";#N/A,#N/A,FALSE,"LT Earn.Dil.";#N/A,#N/A,FALSE,"Dil. AVP"}</definedName>
    <definedName name="noidea4" hidden="1">{#N/A,#N/A,FALSE,"Calc";#N/A,#N/A,FALSE,"Sensitivity";#N/A,#N/A,FALSE,"LT Earn.Dil.";#N/A,#N/A,FALSE,"Dil. AVP"}</definedName>
    <definedName name="noidea5" localSheetId="9" hidden="1">{#N/A,#N/A,FALSE,"Calc";#N/A,#N/A,FALSE,"Sensitivity";#N/A,#N/A,FALSE,"LT Earn.Dil.";#N/A,#N/A,FALSE,"Dil. AVP"}</definedName>
    <definedName name="noidea5" localSheetId="10" hidden="1">{#N/A,#N/A,FALSE,"Calc";#N/A,#N/A,FALSE,"Sensitivity";#N/A,#N/A,FALSE,"LT Earn.Dil.";#N/A,#N/A,FALSE,"Dil. AVP"}</definedName>
    <definedName name="noidea5" localSheetId="11" hidden="1">{#N/A,#N/A,FALSE,"Calc";#N/A,#N/A,FALSE,"Sensitivity";#N/A,#N/A,FALSE,"LT Earn.Dil.";#N/A,#N/A,FALSE,"Dil. AVP"}</definedName>
    <definedName name="noidea5" hidden="1">{#N/A,#N/A,FALSE,"Calc";#N/A,#N/A,FALSE,"Sensitivity";#N/A,#N/A,FALSE,"LT Earn.Dil.";#N/A,#N/A,FALSE,"Dil. AVP"}</definedName>
    <definedName name="noidea6" localSheetId="9" hidden="1">{#N/A,#N/A,FALSE,"Calc";#N/A,#N/A,FALSE,"Sensitivity";#N/A,#N/A,FALSE,"LT Earn.Dil.";#N/A,#N/A,FALSE,"Dil. AVP"}</definedName>
    <definedName name="noidea6" localSheetId="10" hidden="1">{#N/A,#N/A,FALSE,"Calc";#N/A,#N/A,FALSE,"Sensitivity";#N/A,#N/A,FALSE,"LT Earn.Dil.";#N/A,#N/A,FALSE,"Dil. AVP"}</definedName>
    <definedName name="noidea6" localSheetId="11" hidden="1">{#N/A,#N/A,FALSE,"Calc";#N/A,#N/A,FALSE,"Sensitivity";#N/A,#N/A,FALSE,"LT Earn.Dil.";#N/A,#N/A,FALSE,"Dil. AVP"}</definedName>
    <definedName name="noidea6" hidden="1">{#N/A,#N/A,FALSE,"Calc";#N/A,#N/A,FALSE,"Sensitivity";#N/A,#N/A,FALSE,"LT Earn.Dil.";#N/A,#N/A,FALSE,"Dil. AVP"}</definedName>
    <definedName name="noidea7" localSheetId="9" hidden="1">{#N/A,#N/A,FALSE,"Calc";#N/A,#N/A,FALSE,"Sensitivity";#N/A,#N/A,FALSE,"LT Earn.Dil.";#N/A,#N/A,FALSE,"Dil. AVP"}</definedName>
    <definedName name="noidea7" localSheetId="10" hidden="1">{#N/A,#N/A,FALSE,"Calc";#N/A,#N/A,FALSE,"Sensitivity";#N/A,#N/A,FALSE,"LT Earn.Dil.";#N/A,#N/A,FALSE,"Dil. AVP"}</definedName>
    <definedName name="noidea7" localSheetId="11" hidden="1">{#N/A,#N/A,FALSE,"Calc";#N/A,#N/A,FALSE,"Sensitivity";#N/A,#N/A,FALSE,"LT Earn.Dil.";#N/A,#N/A,FALSE,"Dil. AVP"}</definedName>
    <definedName name="noidea7" hidden="1">{#N/A,#N/A,FALSE,"Calc";#N/A,#N/A,FALSE,"Sensitivity";#N/A,#N/A,FALSE,"LT Earn.Dil.";#N/A,#N/A,FALSE,"Dil. AVP"}</definedName>
    <definedName name="Noise" localSheetId="3">#REF!</definedName>
    <definedName name="Noise" localSheetId="0">#REF!</definedName>
    <definedName name="Noise">#REF!</definedName>
    <definedName name="NOK2EUR">'[55]Cable trays (UnitPrice)'!$D$2</definedName>
    <definedName name="Non_Facility_Actual_CF_Table">#REF!</definedName>
    <definedName name="NON_PO_COST_VALUES">#REF!</definedName>
    <definedName name="NonProject_Baseline" localSheetId="0">#REF!</definedName>
    <definedName name="NonProject_Baseline">#REF!</definedName>
    <definedName name="NORBY">#REF!</definedName>
    <definedName name="Norm">#REF!</definedName>
    <definedName name="Norm_D">#REF!</definedName>
    <definedName name="NormalView">"Option Button 9"</definedName>
    <definedName name="NORTH_COAST_EL">#REF!</definedName>
    <definedName name="nosings">#REF!</definedName>
    <definedName name="notes">#REF!</definedName>
    <definedName name="nPackage" hidden="1">#REF!</definedName>
    <definedName name="nProject" hidden="1">#REF!</definedName>
    <definedName name="NPS_NW">#REF!</definedName>
    <definedName name="Nr">#REF!</definedName>
    <definedName name="nrunits" localSheetId="8">#REF!</definedName>
    <definedName name="nrunits" localSheetId="3">#REF!</definedName>
    <definedName name="nrunits" localSheetId="9">#REF!</definedName>
    <definedName name="nrunits" localSheetId="10">#REF!</definedName>
    <definedName name="nrunits" localSheetId="11">#REF!</definedName>
    <definedName name="nrunits" localSheetId="0">#REF!</definedName>
    <definedName name="nrunits">[1]Sheet1!$Q$4</definedName>
    <definedName name="NSA" localSheetId="3">#REF!</definedName>
    <definedName name="NSA" localSheetId="0">#REF!</definedName>
    <definedName name="NSA">#REF!</definedName>
    <definedName name="nsf">#REF!</definedName>
    <definedName name="nSumMeasWorks" hidden="1">#REF!</definedName>
    <definedName name="nSumOther" hidden="1">#REF!</definedName>
    <definedName name="nSumPrelims" hidden="1">#REF!</definedName>
    <definedName name="nSumTender" hidden="1">#REF!</definedName>
    <definedName name="ntjtju">#REF!</definedName>
    <definedName name="nuevo">#REF!</definedName>
    <definedName name="Num_Pmt_Per_Year" localSheetId="0">#REF!</definedName>
    <definedName name="Num_Pmt_Per_Year">#REF!</definedName>
    <definedName name="num_total_fourniture2" localSheetId="8">#REF!</definedName>
    <definedName name="num_total_fourniture2" localSheetId="3">#REF!</definedName>
    <definedName name="num_total_fourniture2" localSheetId="9">#REF!</definedName>
    <definedName name="num_total_fourniture2" localSheetId="10">#REF!</definedName>
    <definedName name="num_total_fourniture2" localSheetId="1">[52]EBO!#REF!</definedName>
    <definedName name="num_total_fourniture2" localSheetId="11">#REF!</definedName>
    <definedName name="num_total_fourniture2" localSheetId="0">#REF!</definedName>
    <definedName name="num_total_fourniture2">[52]EBO!#REF!</definedName>
    <definedName name="num_total_fourniture3" localSheetId="8">#REF!</definedName>
    <definedName name="num_total_fourniture3" localSheetId="3">#REF!</definedName>
    <definedName name="num_total_fourniture3" localSheetId="9">#REF!</definedName>
    <definedName name="num_total_fourniture3" localSheetId="10">#REF!</definedName>
    <definedName name="num_total_fourniture3" localSheetId="11">#REF!</definedName>
    <definedName name="num_total_fourniture3" localSheetId="0">#REF!</definedName>
    <definedName name="num_total_fourniture3">[52]EBO!#REF!</definedName>
    <definedName name="num_total_fourniture4" localSheetId="8">#REF!</definedName>
    <definedName name="num_total_fourniture4" localSheetId="3">#REF!</definedName>
    <definedName name="num_total_fourniture4" localSheetId="9">#REF!</definedName>
    <definedName name="num_total_fourniture4" localSheetId="10">#REF!</definedName>
    <definedName name="num_total_fourniture4" localSheetId="11">#REF!</definedName>
    <definedName name="num_total_fourniture4" localSheetId="0">#REF!</definedName>
    <definedName name="num_total_fourniture4">[52]EBO!#REF!</definedName>
    <definedName name="num_total_fourniture5" localSheetId="8">#REF!</definedName>
    <definedName name="num_total_fourniture5" localSheetId="3">#REF!</definedName>
    <definedName name="num_total_fourniture5" localSheetId="9">#REF!</definedName>
    <definedName name="num_total_fourniture5" localSheetId="10">#REF!</definedName>
    <definedName name="num_total_fourniture5" localSheetId="11">#REF!</definedName>
    <definedName name="num_total_fourniture5" localSheetId="0">#REF!</definedName>
    <definedName name="num_total_fourniture5">[52]EBO!#REF!</definedName>
    <definedName name="num_total_fourniture6" localSheetId="8">#REF!</definedName>
    <definedName name="num_total_fourniture6" localSheetId="3">#REF!</definedName>
    <definedName name="num_total_fourniture6" localSheetId="9">#REF!</definedName>
    <definedName name="num_total_fourniture6" localSheetId="10">#REF!</definedName>
    <definedName name="num_total_fourniture6" localSheetId="11">#REF!</definedName>
    <definedName name="num_total_fourniture6" localSheetId="0">#REF!</definedName>
    <definedName name="num_total_fourniture6">[52]EBO!#REF!</definedName>
    <definedName name="num_total_prestation2" localSheetId="8">#REF!</definedName>
    <definedName name="num_total_prestation2" localSheetId="3">#REF!</definedName>
    <definedName name="num_total_prestation2" localSheetId="9">#REF!</definedName>
    <definedName name="num_total_prestation2" localSheetId="10">#REF!</definedName>
    <definedName name="num_total_prestation2" localSheetId="11">#REF!</definedName>
    <definedName name="num_total_prestation2" localSheetId="0">#REF!</definedName>
    <definedName name="num_total_prestation2">[52]EBO!#REF!</definedName>
    <definedName name="num_total_prestation3" localSheetId="8">#REF!</definedName>
    <definedName name="num_total_prestation3" localSheetId="3">#REF!</definedName>
    <definedName name="num_total_prestation3" localSheetId="9">#REF!</definedName>
    <definedName name="num_total_prestation3" localSheetId="10">#REF!</definedName>
    <definedName name="num_total_prestation3" localSheetId="11">#REF!</definedName>
    <definedName name="num_total_prestation3" localSheetId="0">#REF!</definedName>
    <definedName name="num_total_prestation3">[52]EBO!#REF!</definedName>
    <definedName name="num_total_prestation4" localSheetId="8">#REF!</definedName>
    <definedName name="num_total_prestation4" localSheetId="3">#REF!</definedName>
    <definedName name="num_total_prestation4" localSheetId="9">#REF!</definedName>
    <definedName name="num_total_prestation4" localSheetId="10">#REF!</definedName>
    <definedName name="num_total_prestation4" localSheetId="11">#REF!</definedName>
    <definedName name="num_total_prestation4" localSheetId="0">#REF!</definedName>
    <definedName name="num_total_prestation4">[52]EBO!#REF!</definedName>
    <definedName name="num_total_prestation5" localSheetId="8">#REF!</definedName>
    <definedName name="num_total_prestation5" localSheetId="3">#REF!</definedName>
    <definedName name="num_total_prestation5" localSheetId="9">#REF!</definedName>
    <definedName name="num_total_prestation5" localSheetId="10">#REF!</definedName>
    <definedName name="num_total_prestation5" localSheetId="11">#REF!</definedName>
    <definedName name="num_total_prestation5" localSheetId="0">#REF!</definedName>
    <definedName name="num_total_prestation5">[52]EBO!#REF!</definedName>
    <definedName name="num_total_prestation6" localSheetId="8">#REF!</definedName>
    <definedName name="num_total_prestation6" localSheetId="3">#REF!</definedName>
    <definedName name="num_total_prestation6" localSheetId="9">#REF!</definedName>
    <definedName name="num_total_prestation6" localSheetId="10">#REF!</definedName>
    <definedName name="num_total_prestation6" localSheetId="11">#REF!</definedName>
    <definedName name="num_total_prestation6" localSheetId="0">#REF!</definedName>
    <definedName name="num_total_prestation6">[52]EBO!#REF!</definedName>
    <definedName name="num_transport1" localSheetId="8">#REF!</definedName>
    <definedName name="num_transport1" localSheetId="3">#REF!</definedName>
    <definedName name="num_transport1" localSheetId="9">#REF!</definedName>
    <definedName name="num_transport1" localSheetId="10">#REF!</definedName>
    <definedName name="num_transport1" localSheetId="11">#REF!</definedName>
    <definedName name="num_transport1" localSheetId="0">#REF!</definedName>
    <definedName name="num_transport1">[52]EBO!#REF!</definedName>
    <definedName name="num_transport2" localSheetId="8">#REF!</definedName>
    <definedName name="num_transport2" localSheetId="3">#REF!</definedName>
    <definedName name="num_transport2" localSheetId="9">#REF!</definedName>
    <definedName name="num_transport2" localSheetId="10">#REF!</definedName>
    <definedName name="num_transport2" localSheetId="11">#REF!</definedName>
    <definedName name="num_transport2" localSheetId="0">#REF!</definedName>
    <definedName name="num_transport2">[52]EBO!#REF!</definedName>
    <definedName name="num_transport3" localSheetId="8">#REF!</definedName>
    <definedName name="num_transport3" localSheetId="3">#REF!</definedName>
    <definedName name="num_transport3" localSheetId="9">#REF!</definedName>
    <definedName name="num_transport3" localSheetId="10">#REF!</definedName>
    <definedName name="num_transport3" localSheetId="11">#REF!</definedName>
    <definedName name="num_transport3" localSheetId="0">#REF!</definedName>
    <definedName name="num_transport3">[52]EBO!#REF!</definedName>
    <definedName name="num_transport4" localSheetId="8">#REF!</definedName>
    <definedName name="num_transport4" localSheetId="3">#REF!</definedName>
    <definedName name="num_transport4" localSheetId="9">#REF!</definedName>
    <definedName name="num_transport4" localSheetId="10">#REF!</definedName>
    <definedName name="num_transport4" localSheetId="11">#REF!</definedName>
    <definedName name="num_transport4" localSheetId="0">#REF!</definedName>
    <definedName name="num_transport4">[52]EBO!#REF!</definedName>
    <definedName name="num_transport5" localSheetId="8">#REF!</definedName>
    <definedName name="num_transport5" localSheetId="3">#REF!</definedName>
    <definedName name="num_transport5" localSheetId="9">#REF!</definedName>
    <definedName name="num_transport5" localSheetId="10">#REF!</definedName>
    <definedName name="num_transport5" localSheetId="11">#REF!</definedName>
    <definedName name="num_transport5" localSheetId="0">#REF!</definedName>
    <definedName name="num_transport5">[52]EBO!#REF!</definedName>
    <definedName name="num_transport6" localSheetId="8">#REF!</definedName>
    <definedName name="num_transport6" localSheetId="3">#REF!</definedName>
    <definedName name="num_transport6" localSheetId="9">#REF!</definedName>
    <definedName name="num_transport6" localSheetId="10">#REF!</definedName>
    <definedName name="num_transport6" localSheetId="11">#REF!</definedName>
    <definedName name="num_transport6" localSheetId="0">#REF!</definedName>
    <definedName name="num_transport6">[52]EBO!#REF!</definedName>
    <definedName name="Number">#REF!</definedName>
    <definedName name="Number_of_Payments" localSheetId="8">MATCH(0.01,End_Bal,-1)+1</definedName>
    <definedName name="Number_of_Payments" localSheetId="3">MATCH(0.01,End_Bal,-1)+1</definedName>
    <definedName name="Number_of_Payments" localSheetId="9">MATCH(0.01,End_Bal,-1)+1</definedName>
    <definedName name="Number_of_Payments" localSheetId="10">MATCH(0.01,End_Bal,-1)+1</definedName>
    <definedName name="Number_of_Payments" localSheetId="11">MATCH(0.01,End_Bal,-1)+1</definedName>
    <definedName name="Number_of_Payments" localSheetId="0">MATCH(0.01,Resume!End_Bal,-1)+1</definedName>
    <definedName name="Number_of_Payments">MATCH(0.01,End_Bal,-1)+1</definedName>
    <definedName name="NumberFormatCAPEXDC">#REF!</definedName>
    <definedName name="NumberFormatCAPEXDCR">#REF!</definedName>
    <definedName name="NumberFormatCAPEXNWBW">#REF!</definedName>
    <definedName name="NumberFormatExecSumbyOrg">#REF!</definedName>
    <definedName name="NumberFormatExecSumOnSub">#REF!</definedName>
    <definedName name="NumberFormatHCOnSub">#REF!</definedName>
    <definedName name="NumberFormatHCOrgtrend">#REF!</definedName>
    <definedName name="NumberFormatMBROnSub">#REF!</definedName>
    <definedName name="NumberFormatMBROrg">#REF!</definedName>
    <definedName name="nuovo" localSheetId="9"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 localSheetId="1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ts" localSheetId="9" hidden="1">{"Summary",#N/A,TRUE,"Summary";"Cost Plan",#N/A,TRUE,"Cost Plan"}</definedName>
    <definedName name="nuts" localSheetId="10" hidden="1">{"Summary",#N/A,TRUE,"Summary";"Cost Plan",#N/A,TRUE,"Cost Plan"}</definedName>
    <definedName name="nuts" localSheetId="11" hidden="1">{"Summary",#N/A,TRUE,"Summary";"Cost Plan",#N/A,TRUE,"Cost Plan"}</definedName>
    <definedName name="nuts" hidden="1">{"Summary",#N/A,TRUE,"Summary";"Cost Plan",#N/A,TRUE,"Cost Plan"}</definedName>
    <definedName name="nuts___bolts">#REF!</definedName>
    <definedName name="o">#REF!</definedName>
    <definedName name="ö" localSheetId="9" hidden="1">{#N/A,#N/A,FALSE,"Index";#N/A,#N/A,FALSE,"1.1";#N/A,#N/A,FALSE,"Scenario Summary"}</definedName>
    <definedName name="ö" localSheetId="10" hidden="1">{#N/A,#N/A,FALSE,"Index";#N/A,#N/A,FALSE,"1.1";#N/A,#N/A,FALSE,"Scenario Summary"}</definedName>
    <definedName name="ö" localSheetId="11" hidden="1">{#N/A,#N/A,FALSE,"Index";#N/A,#N/A,FALSE,"1.1";#N/A,#N/A,FALSE,"Scenario Summary"}</definedName>
    <definedName name="ö" hidden="1">{#N/A,#N/A,FALSE,"Index";#N/A,#N/A,FALSE,"1.1";#N/A,#N/A,FALSE,"Scenario Summary"}</definedName>
    <definedName name="objAssembly">#REF!</definedName>
    <definedName name="objAttribute">#REF!</definedName>
    <definedName name="objAttributeType">#REF!</definedName>
    <definedName name="objComponent">#REF!</definedName>
    <definedName name="objConnection">#REF!</definedName>
    <definedName name="objContact">#REF!</definedName>
    <definedName name="objCoordinate">#REF!</definedName>
    <definedName name="objDocument">#REF!</definedName>
    <definedName name="objFacility">#REF!</definedName>
    <definedName name="objFloor">#REF!</definedName>
    <definedName name="objImpact">#REF!</definedName>
    <definedName name="objIssue">#REF!</definedName>
    <definedName name="objJob">#REF!</definedName>
    <definedName name="objProject">#REF!</definedName>
    <definedName name="objResource">#REF!</definedName>
    <definedName name="objSite">#REF!</definedName>
    <definedName name="objSpace">#REF!</definedName>
    <definedName name="objSpare">#REF!</definedName>
    <definedName name="objSystem">#REF!</definedName>
    <definedName name="objType">#REF!</definedName>
    <definedName name="objWarranty">#REF!</definedName>
    <definedName name="objZone">#REF!</definedName>
    <definedName name="ocm" localSheetId="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ocm"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ocm" localSheetId="1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ocm"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od">#REF!</definedName>
    <definedName name="OFERTANTES">#REF!</definedName>
    <definedName name="off_gsf">#REF!</definedName>
    <definedName name="off_site_remov_Hazard">'[16]Unit Price'!$B$20</definedName>
    <definedName name="off_site_remov_inert">'[16]Unit Price'!$B$18</definedName>
    <definedName name="Offices">#REF!</definedName>
    <definedName name="offset">1</definedName>
    <definedName name="OffsetDirection">#REF!</definedName>
    <definedName name="offsf">#REF!</definedName>
    <definedName name="oficial">#REF!</definedName>
    <definedName name="OH">#REF!</definedName>
    <definedName name="ohdoor_blockout">#REF!</definedName>
    <definedName name="oi">#REF!</definedName>
    <definedName name="oil">#REF!</definedName>
    <definedName name="Oil_Interceptor">#REF!</definedName>
    <definedName name="Oil_Separators">#REF!</definedName>
    <definedName name="ok" localSheetId="9" hidden="1">{#N/A,#N/A,FALSE,"Calc";#N/A,#N/A,FALSE,"Sensitivity";#N/A,#N/A,FALSE,"LT Earn.Dil.";#N/A,#N/A,FALSE,"Dil. AVP"}</definedName>
    <definedName name="ok" localSheetId="10" hidden="1">{#N/A,#N/A,FALSE,"Calc";#N/A,#N/A,FALSE,"Sensitivity";#N/A,#N/A,FALSE,"LT Earn.Dil.";#N/A,#N/A,FALSE,"Dil. AVP"}</definedName>
    <definedName name="ok" localSheetId="11" hidden="1">{#N/A,#N/A,FALSE,"Calc";#N/A,#N/A,FALSE,"Sensitivity";#N/A,#N/A,FALSE,"LT Earn.Dil.";#N/A,#N/A,FALSE,"Dil. AVP"}</definedName>
    <definedName name="ok" hidden="1">{#N/A,#N/A,FALSE,"Calc";#N/A,#N/A,FALSE,"Sensitivity";#N/A,#N/A,FALSE,"LT Earn.Dil.";#N/A,#N/A,FALSE,"Dil. AVP"}</definedName>
    <definedName name="OK_Click">#REF!</definedName>
    <definedName name="okay" localSheetId="9" hidden="1">{#N/A,#N/A,FALSE,"mgtsum.XLS";#N/A,#N/A,FALSE,"CAPONE";#N/A,#N/A,FALSE,"CAPTWO";#N/A,#N/A,FALSE,"CAPTHREE"}</definedName>
    <definedName name="okay" localSheetId="10" hidden="1">{#N/A,#N/A,FALSE,"mgtsum.XLS";#N/A,#N/A,FALSE,"CAPONE";#N/A,#N/A,FALSE,"CAPTWO";#N/A,#N/A,FALSE,"CAPTHREE"}</definedName>
    <definedName name="okay" localSheetId="11" hidden="1">{#N/A,#N/A,FALSE,"mgtsum.XLS";#N/A,#N/A,FALSE,"CAPONE";#N/A,#N/A,FALSE,"CAPTWO";#N/A,#N/A,FALSE,"CAPTHREE"}</definedName>
    <definedName name="okay" hidden="1">{#N/A,#N/A,FALSE,"mgtsum.XLS";#N/A,#N/A,FALSE,"CAPONE";#N/A,#N/A,FALSE,"CAPTWO";#N/A,#N/A,FALSE,"CAPTHREE"}</definedName>
    <definedName name="OKClick">#REF!</definedName>
    <definedName name="OKClick68">#REF!</definedName>
    <definedName name="OKClick88">#REF!</definedName>
    <definedName name="ökjösdjföklasjfd" localSheetId="9" hidden="1">{#N/A,#N/A,FALSE,"Index";#N/A,#N/A,FALSE,"1.1";#N/A,#N/A,FALSE,"Scenario Summary"}</definedName>
    <definedName name="ökjösdjföklasjfd" localSheetId="10" hidden="1">{#N/A,#N/A,FALSE,"Index";#N/A,#N/A,FALSE,"1.1";#N/A,#N/A,FALSE,"Scenario Summary"}</definedName>
    <definedName name="ökjösdjföklasjfd" localSheetId="11" hidden="1">{#N/A,#N/A,FALSE,"Index";#N/A,#N/A,FALSE,"1.1";#N/A,#N/A,FALSE,"Scenario Summary"}</definedName>
    <definedName name="ökjösdjföklasjfd" hidden="1">{#N/A,#N/A,FALSE,"Index";#N/A,#N/A,FALSE,"1.1";#N/A,#N/A,FALSE,"Scenario Summary"}</definedName>
    <definedName name="oku" localSheetId="9" hidden="1">{"equity comps",#N/A,FALSE,"CS Comps";"equity comps",#N/A,FALSE,"PS Comps";"equity comps",#N/A,FALSE,"GIC_Comps";"equity comps",#N/A,FALSE,"GIC2_Comps";"debt comps",#N/A,FALSE,"CS Comps";"debt comps",#N/A,FALSE,"PS Comps";"debt comps",#N/A,FALSE,"GIC_Comps";"debt comps",#N/A,FALSE,"GIC2_Comps"}</definedName>
    <definedName name="oku" localSheetId="10" hidden="1">{"equity comps",#N/A,FALSE,"CS Comps";"equity comps",#N/A,FALSE,"PS Comps";"equity comps",#N/A,FALSE,"GIC_Comps";"equity comps",#N/A,FALSE,"GIC2_Comps";"debt comps",#N/A,FALSE,"CS Comps";"debt comps",#N/A,FALSE,"PS Comps";"debt comps",#N/A,FALSE,"GIC_Comps";"debt comps",#N/A,FALSE,"GIC2_Comps"}</definedName>
    <definedName name="oku" localSheetId="11" hidden="1">{"equity comps",#N/A,FALSE,"CS Comps";"equity comps",#N/A,FALSE,"PS Comps";"equity comps",#N/A,FALSE,"GIC_Comps";"equity comps",#N/A,FALSE,"GIC2_Comps";"debt comps",#N/A,FALSE,"CS Comps";"debt comps",#N/A,FALSE,"PS Comps";"debt comps",#N/A,FALSE,"GIC_Comps";"debt comps",#N/A,FALSE,"GIC2_Comps"}</definedName>
    <definedName name="oku" hidden="1">{"equity comps",#N/A,FALSE,"CS Comps";"equity comps",#N/A,FALSE,"PS Comps";"equity comps",#N/A,FALSE,"GIC_Comps";"equity comps",#N/A,FALSE,"GIC2_Comps";"debt comps",#N/A,FALSE,"CS Comps";"debt comps",#N/A,FALSE,"PS Comps";"debt comps",#N/A,FALSE,"GIC_Comps";"debt comps",#N/A,FALSE,"GIC2_Comps"}</definedName>
    <definedName name="ola">#REF!</definedName>
    <definedName name="old">#REF!</definedName>
    <definedName name="OLYMPIC_ENG.">#REF!</definedName>
    <definedName name="om">#REF!</definedName>
    <definedName name="On_Continue_Click">#REF!</definedName>
    <definedName name="On_Costs">#REF!</definedName>
    <definedName name="onan">#REF!</definedName>
    <definedName name="ONCOST">#REF!</definedName>
    <definedName name="OnCostMaterial">#REF!</definedName>
    <definedName name="ONE">#REF!</definedName>
    <definedName name="One_Sided_Wall">#REF!</definedName>
    <definedName name="One_Time_CF_Facility_List">#REF!</definedName>
    <definedName name="ONEA">#REF!</definedName>
    <definedName name="oneside_bulkhead">#REF!</definedName>
    <definedName name="onesidewal_conc">#REF!</definedName>
    <definedName name="OneWAy">#REF!</definedName>
    <definedName name="oo" localSheetId="9" hidden="1">{#N/A,#N/A,TRUE,"Cover sheet";#N/A,#N/A,TRUE,"Summary";#N/A,#N/A,TRUE,"Key Assumptions";#N/A,#N/A,TRUE,"Profit &amp; Loss";#N/A,#N/A,TRUE,"Balance Sheet";#N/A,#N/A,TRUE,"Cashflow";#N/A,#N/A,TRUE,"IRR";#N/A,#N/A,TRUE,"Ratios";#N/A,#N/A,TRUE,"Debt analysis"}</definedName>
    <definedName name="oo" localSheetId="10" hidden="1">{#N/A,#N/A,TRUE,"Cover sheet";#N/A,#N/A,TRUE,"Summary";#N/A,#N/A,TRUE,"Key Assumptions";#N/A,#N/A,TRUE,"Profit &amp; Loss";#N/A,#N/A,TRUE,"Balance Sheet";#N/A,#N/A,TRUE,"Cashflow";#N/A,#N/A,TRUE,"IRR";#N/A,#N/A,TRUE,"Ratios";#N/A,#N/A,TRUE,"Debt analysis"}</definedName>
    <definedName name="oo" localSheetId="11" hidden="1">{#N/A,#N/A,TRUE,"Cover sheet";#N/A,#N/A,TRUE,"Summary";#N/A,#N/A,TRUE,"Key Assumptions";#N/A,#N/A,TRUE,"Profit &amp; Loss";#N/A,#N/A,TRUE,"Balance Sheet";#N/A,#N/A,TRUE,"Cashflow";#N/A,#N/A,TRUE,"IRR";#N/A,#N/A,TRUE,"Ratios";#N/A,#N/A,TRUE,"Debt analysis"}</definedName>
    <definedName name="oo" hidden="1">{#N/A,#N/A,TRUE,"Cover sheet";#N/A,#N/A,TRUE,"Summary";#N/A,#N/A,TRUE,"Key Assumptions";#N/A,#N/A,TRUE,"Profit &amp; Loss";#N/A,#N/A,TRUE,"Balance Sheet";#N/A,#N/A,TRUE,"Cashflow";#N/A,#N/A,TRUE,"IRR";#N/A,#N/A,TRUE,"Ratios";#N/A,#N/A,TRUE,"Debt analysis"}</definedName>
    <definedName name="ooo" localSheetId="9"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ooo" localSheetId="10"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ooo" localSheetId="11"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ooo"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oooo" localSheetId="9" hidden="1">{#N/A,#N/A,FALSE,"A1";#N/A,#N/A,FALSE,"A2";#N/A,#N/A,FALSE,"A3A";#N/A,#N/A,FALSE,"A3B"}</definedName>
    <definedName name="oooo" localSheetId="10" hidden="1">{#N/A,#N/A,FALSE,"A1";#N/A,#N/A,FALSE,"A2";#N/A,#N/A,FALSE,"A3A";#N/A,#N/A,FALSE,"A3B"}</definedName>
    <definedName name="oooo" localSheetId="11" hidden="1">{#N/A,#N/A,FALSE,"A1";#N/A,#N/A,FALSE,"A2";#N/A,#N/A,FALSE,"A3A";#N/A,#N/A,FALSE,"A3B"}</definedName>
    <definedName name="oooo" hidden="1">{#N/A,#N/A,FALSE,"A1";#N/A,#N/A,FALSE,"A2";#N/A,#N/A,FALSE,"A3A";#N/A,#N/A,FALSE,"A3B"}</definedName>
    <definedName name="ooooo" localSheetId="9" hidden="1">{#N/A,#N/A,FALSE,"Calc";#N/A,#N/A,FALSE,"Sensitivity";#N/A,#N/A,FALSE,"LT Earn.Dil.";#N/A,#N/A,FALSE,"Dil. AVP"}</definedName>
    <definedName name="ooooo" localSheetId="10" hidden="1">{#N/A,#N/A,FALSE,"Calc";#N/A,#N/A,FALSE,"Sensitivity";#N/A,#N/A,FALSE,"LT Earn.Dil.";#N/A,#N/A,FALSE,"Dil. AVP"}</definedName>
    <definedName name="ooooo" localSheetId="11" hidden="1">{#N/A,#N/A,FALSE,"Calc";#N/A,#N/A,FALSE,"Sensitivity";#N/A,#N/A,FALSE,"LT Earn.Dil.";#N/A,#N/A,FALSE,"Dil. AVP"}</definedName>
    <definedName name="ooooo" hidden="1">{#N/A,#N/A,FALSE,"Calc";#N/A,#N/A,FALSE,"Sensitivity";#N/A,#N/A,FALSE,"LT Earn.Dil.";#N/A,#N/A,FALSE,"Dil. AVP"}</definedName>
    <definedName name="ooooooo"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ooooooo"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ooooooo"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ooooooo"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ooooooo"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ooooooo"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ooooooo"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oop"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oop"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oop"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oop"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oop"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oop"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oop"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OP" localSheetId="9" hidden="1">{#N/A,#N/A,FALSE,"Operations";#N/A,#N/A,FALSE,"Financials"}</definedName>
    <definedName name="OP" localSheetId="10" hidden="1">{#N/A,#N/A,FALSE,"Operations";#N/A,#N/A,FALSE,"Financials"}</definedName>
    <definedName name="OP" localSheetId="11" hidden="1">{#N/A,#N/A,FALSE,"Operations";#N/A,#N/A,FALSE,"Financials"}</definedName>
    <definedName name="OP" hidden="1">{#N/A,#N/A,FALSE,"Operations";#N/A,#N/A,FALSE,"Financials"}</definedName>
    <definedName name="Open_PCO_for_import_to_Cashflow">#REF!</definedName>
    <definedName name="OPERATE_CRANE___LABOR__8.8270">#REF!</definedName>
    <definedName name="OPR">#REF!</definedName>
    <definedName name="orçamento">#REF!</definedName>
    <definedName name="Order">#REF!</definedName>
    <definedName name="Order_Number" localSheetId="3">#REF!</definedName>
    <definedName name="Order_Number" localSheetId="0">#REF!</definedName>
    <definedName name="Order_Number">#REF!</definedName>
    <definedName name="order_page" localSheetId="3">#REF!</definedName>
    <definedName name="order_page" localSheetId="0">#REF!</definedName>
    <definedName name="order_page">#REF!</definedName>
    <definedName name="OrderCount" localSheetId="0">#REF!</definedName>
    <definedName name="OrderCount">#REF!</definedName>
    <definedName name="OrderTable" hidden="1">#REF!</definedName>
    <definedName name="OrderValue" localSheetId="0">#REF!</definedName>
    <definedName name="OrderValue">#REF!</definedName>
    <definedName name="OrgGroup">#REF!</definedName>
    <definedName name="OrgSubGroups">#REF!</definedName>
    <definedName name="ORIG">#REF!</definedName>
    <definedName name="Origin">#REF!</definedName>
    <definedName name="ORIGINAL" localSheetId="0">#REF!</definedName>
    <definedName name="ORIGINAL">#REF!</definedName>
    <definedName name="ort_4f7274" hidden="1">#REF!</definedName>
    <definedName name="os">#REF!</definedName>
    <definedName name="Other">#REF!</definedName>
    <definedName name="Other_Cap">#REF!</definedName>
    <definedName name="OTHER_INSURANCE">#REF!</definedName>
    <definedName name="OtherCosts">#REF!</definedName>
    <definedName name="outeqp">#REF!</definedName>
    <definedName name="output1" localSheetId="9" hidden="1">{#N/A,#N/A,FALSE,"FY99";#N/A,#N/A,FALSE,"FY00"}</definedName>
    <definedName name="output1" localSheetId="10" hidden="1">{#N/A,#N/A,FALSE,"FY99";#N/A,#N/A,FALSE,"FY00"}</definedName>
    <definedName name="output1" localSheetId="11" hidden="1">{#N/A,#N/A,FALSE,"FY99";#N/A,#N/A,FALSE,"FY00"}</definedName>
    <definedName name="output1" hidden="1">{#N/A,#N/A,FALSE,"FY99";#N/A,#N/A,FALSE,"FY00"}</definedName>
    <definedName name="output2" localSheetId="9" hidden="1">{#N/A,#N/A,FALSE,"FY99";#N/A,#N/A,FALSE,"FY00"}</definedName>
    <definedName name="output2" localSheetId="10" hidden="1">{#N/A,#N/A,FALSE,"FY99";#N/A,#N/A,FALSE,"FY00"}</definedName>
    <definedName name="output2" localSheetId="11" hidden="1">{#N/A,#N/A,FALSE,"FY99";#N/A,#N/A,FALSE,"FY00"}</definedName>
    <definedName name="output2" hidden="1">{#N/A,#N/A,FALSE,"FY99";#N/A,#N/A,FALSE,"FY00"}</definedName>
    <definedName name="OUTROSGASTOS">#REF!</definedName>
    <definedName name="OverheadChange">#REF!</definedName>
    <definedName name="OverheadControl">#REF!</definedName>
    <definedName name="OverheadTotal">#REF!</definedName>
    <definedName name="Override_Table">#REF!</definedName>
    <definedName name="Override_Table_Headers">#REF!</definedName>
    <definedName name="Ovrl_Area">#REF!</definedName>
    <definedName name="Owned_UPS_Capacity__kW">#REF!</definedName>
    <definedName name="Owner_s_Representatives_in_Contractor_s_Home_Office___Munich">#REF!</definedName>
    <definedName name="OwnerCode">#REF!</definedName>
    <definedName name="OwnerCode1">#REF!</definedName>
    <definedName name="P" localSheetId="9">#REF!</definedName>
    <definedName name="P" localSheetId="10">#REF!</definedName>
    <definedName name="P">#N/A</definedName>
    <definedName name="P.TOTAL">#REF!</definedName>
    <definedName name="PA">#N/A</definedName>
    <definedName name="PACE">#REF!</definedName>
    <definedName name="Pack3rdPty">#REF!</definedName>
    <definedName name="Package">#N/A</definedName>
    <definedName name="Package_Units_Coding">#REF!</definedName>
    <definedName name="Package_Units_Name">#REF!</definedName>
    <definedName name="Packages1">#REF!</definedName>
    <definedName name="pad_conc">#REF!</definedName>
    <definedName name="Pads">#REF!</definedName>
    <definedName name="PAGE1" localSheetId="3">#REF!</definedName>
    <definedName name="PAGE1" localSheetId="0">#REF!</definedName>
    <definedName name="PAGE1">#REF!</definedName>
    <definedName name="PAGE11" localSheetId="3">#REF!</definedName>
    <definedName name="PAGE11" localSheetId="0">#REF!</definedName>
    <definedName name="PAGE11">#REF!</definedName>
    <definedName name="PAGE2" localSheetId="3">#REF!</definedName>
    <definedName name="PAGE2" localSheetId="0">#REF!</definedName>
    <definedName name="PAGE2">#REF!</definedName>
    <definedName name="PAGE21" localSheetId="0">#REF!</definedName>
    <definedName name="PAGE21">#REF!</definedName>
    <definedName name="PAGE3" localSheetId="0">#REF!</definedName>
    <definedName name="PAGE3">#REF!</definedName>
    <definedName name="PAGE31" localSheetId="0">#REF!</definedName>
    <definedName name="PAGE31">#REF!</definedName>
    <definedName name="PAGE4" localSheetId="0">#REF!</definedName>
    <definedName name="PAGE4">#REF!</definedName>
    <definedName name="PAGE41" localSheetId="0">#REF!</definedName>
    <definedName name="PAGE41">#REF!</definedName>
    <definedName name="PAGE5" localSheetId="0">#REF!</definedName>
    <definedName name="PAGE5">#REF!</definedName>
    <definedName name="PAGE51" localSheetId="0">#REF!</definedName>
    <definedName name="PAGE51">#REF!</definedName>
    <definedName name="PAGE6" localSheetId="0">#REF!</definedName>
    <definedName name="PAGE6">#REF!</definedName>
    <definedName name="PAGE61" localSheetId="0">#REF!</definedName>
    <definedName name="PAGE61">#REF!</definedName>
    <definedName name="PAGEC1">#REF!</definedName>
    <definedName name="PAGEC2">#REF!</definedName>
    <definedName name="PAGEC3">#REF!</definedName>
    <definedName name="PAGEC4">#REF!</definedName>
    <definedName name="PAGEL2">#REF!</definedName>
    <definedName name="PageOfPages" localSheetId="12">"Page "&amp;IF(ISNA(MATCH(ROW(),RowAfterpgbrk,1)),1,MATCH(ROW(),RowAfterpgbrk,1)+1)&amp;" of " &amp; TotPageCount + 0*NOW()</definedName>
    <definedName name="PageOfPages" localSheetId="9">"Page "&amp;IF(ISNA(MATCH(ROW(),RowAfterpgbrk,1)),1,MATCH(ROW(),RowAfterpgbrk,1)+1)&amp;" of " &amp; TotPageCount + 0*NOW()</definedName>
    <definedName name="PageOfPages" localSheetId="10">"Page "&amp;IF(ISNA(MATCH(ROW(),RowAfterpgbrk,1)),1,MATCH(ROW(),RowAfterpgbrk,1)+1)&amp;" of " &amp; TotPageCount + 0*NOW()</definedName>
    <definedName name="PageOfPages" localSheetId="7">"Page "&amp;IF(ISNA(MATCH(ROW(),RowAfterpgbrk,1)),1,MATCH(ROW(),RowAfterpgbrk,1)+1)&amp;" of " &amp; TotPageCount + 0*NOW()</definedName>
    <definedName name="PageOfPages" localSheetId="11">"Page "&amp;IF(ISNA(MATCH(ROW(),RowAfterpgbrk,1)),1,MATCH(ROW(),RowAfterpgbrk,1)+1)&amp;" of " &amp; TotPageCount + 0*NOW()</definedName>
    <definedName name="PageOfPages">"Page "&amp;IF(ISNA(MATCH(ROW(),RowAfterpgbrk,1)),1,MATCH(ROW(),RowAfterpgbrk,1)+1)&amp;" of " &amp; TotPageCount + 0*NOW()</definedName>
    <definedName name="PAGET1">#REF!</definedName>
    <definedName name="PAINT">#REF!</definedName>
    <definedName name="Pal_Workbook_GUID" hidden="1">"J6Z9N9FEEUZZPU1F7YR3S8ZP"</definedName>
    <definedName name="PalisadeReportWorkbookCreatedBy">"AtRisk"</definedName>
    <definedName name="PAMECO_AIRE">#REF!</definedName>
    <definedName name="Pan_Slab">#REF!</definedName>
    <definedName name="PAN_TILES">#REF!</definedName>
    <definedName name="PANELS">#REF!</definedName>
    <definedName name="panstair_conc">#REF!</definedName>
    <definedName name="PARAGON">#REF!</definedName>
    <definedName name="PARCIAL">IF(#REF!&lt;&gt;0,#REF!*#REF!,"")</definedName>
    <definedName name="PARIDAD">#REF!</definedName>
    <definedName name="Part" localSheetId="8">#REF!</definedName>
    <definedName name="Part" localSheetId="3">#REF!</definedName>
    <definedName name="Part" localSheetId="9">#REF!</definedName>
    <definedName name="Part" localSheetId="10">#REF!</definedName>
    <definedName name="Part" localSheetId="11">#REF!</definedName>
    <definedName name="Part" localSheetId="0">#REF!</definedName>
    <definedName name="Part">'[56]floor fins:ceiling fins'!$1:$5</definedName>
    <definedName name="part2no" localSheetId="3">#REF!</definedName>
    <definedName name="part2no" localSheetId="0">#REF!</definedName>
    <definedName name="part2no">#REF!</definedName>
    <definedName name="PARTITIONLAB">#N/A</definedName>
    <definedName name="partitions" localSheetId="0">#REF!</definedName>
    <definedName name="partitions">#REF!</definedName>
    <definedName name="Passadiço">#REF!</definedName>
    <definedName name="Password">#REF!</definedName>
    <definedName name="pat" localSheetId="9" hidden="1">{"Equipment cost",#N/A,FALSE,"bulks"}</definedName>
    <definedName name="pat" localSheetId="10" hidden="1">{"Equipment cost",#N/A,FALSE,"bulks"}</definedName>
    <definedName name="pat" localSheetId="11" hidden="1">{"Equipment cost",#N/A,FALSE,"bulks"}</definedName>
    <definedName name="pat" hidden="1">{"Equipment cost",#N/A,FALSE,"bulks"}</definedName>
    <definedName name="Patrick">#REF!</definedName>
    <definedName name="PAULO">#REF!</definedName>
    <definedName name="PAV">#REF!</definedName>
    <definedName name="PavementMarking" localSheetId="0">#REF!</definedName>
    <definedName name="PavementMarking">#REF!</definedName>
    <definedName name="Pavilhão">#REF!</definedName>
    <definedName name="pax_car">#REF!</definedName>
    <definedName name="Pay_App">#REF!</definedName>
    <definedName name="Pay_Date" localSheetId="0">#REF!</definedName>
    <definedName name="Pay_Date">#REF!</definedName>
    <definedName name="Pay_Num" localSheetId="0">#REF!</definedName>
    <definedName name="Pay_Num">#REF!</definedName>
    <definedName name="PAYAPP">#REF!</definedName>
    <definedName name="Payment_Date" localSheetId="8">DATE(YEAR(Loan_Start),MONTH(Loan_Start)+Payment_Number,DAY(Loan_Start))</definedName>
    <definedName name="Payment_Date" localSheetId="5">DATE(YEAR(#REF!),MONTH(#REF!)+Payment_Number,DAY(#REF!))</definedName>
    <definedName name="Payment_Date" localSheetId="3">DATE(YEAR([0]!Loan_Start),MONTH([0]!Loan_Start)+Payment_Number,DAY([0]!Loan_Start))</definedName>
    <definedName name="Payment_Date" localSheetId="12">DATE(YEAR(#REF!),MONTH(#REF!)+Payment_Number,DAY(#REF!))</definedName>
    <definedName name="Payment_Date" localSheetId="9">DATE(YEAR(Loan_Start),MONTH(Loan_Start)+Payment_Number,DAY(Loan_Start))</definedName>
    <definedName name="Payment_Date" localSheetId="10">DATE(YEAR(Loan_Start),MONTH(Loan_Start)+Payment_Number,DAY(Loan_Start))</definedName>
    <definedName name="Payment_Date" localSheetId="6">DATE(YEAR(#REF!),MONTH(#REF!)+Payment_Number,DAY(#REF!))</definedName>
    <definedName name="Payment_Date" localSheetId="7">DATE(YEAR('Lighting Control'!#REF!),MONTH('Lighting Control'!#REF!)+Payment_Number,DAY('Lighting Control'!#REF!))</definedName>
    <definedName name="Payment_Date" localSheetId="1">DATE(YEAR([0]!Loan_Start),MONTH([0]!Loan_Start)+Payment_Number,DAY([0]!Loan_Start))</definedName>
    <definedName name="Payment_Date" localSheetId="11">DATE(YEAR([0]!Loan_Start),MONTH([0]!Loan_Start)+Payment_Number,DAY([0]!Loan_Start))</definedName>
    <definedName name="Payment_Date" localSheetId="0">DATE(YEAR(Resume!Loan_Start),MONTH(Resume!Loan_Start)+Payment_Number,DAY(Resume!Loan_Start))</definedName>
    <definedName name="Payment_Date">DATE(YEAR(Loan_Start),MONTH(Loan_Start)+Payment_Number,DAY(Loan_Start))</definedName>
    <definedName name="payment_terms">#REF!</definedName>
    <definedName name="PayrollEnd">#N/A</definedName>
    <definedName name="PCaccess2">#REF!</definedName>
    <definedName name="PCap" hidden="1">#REF!</definedName>
    <definedName name="PCCO">#REF!</definedName>
    <definedName name="pcdur">#REF!</definedName>
    <definedName name="PCforecastfinal" localSheetId="3">#REF!</definedName>
    <definedName name="PCforecastfinal" localSheetId="0">#REF!</definedName>
    <definedName name="PCforecastfinal">#REF!</definedName>
    <definedName name="PCIO">#REF!</definedName>
    <definedName name="PCIO2">#REF!</definedName>
    <definedName name="PCO_Detail_Budget_Applied">#REF!</definedName>
    <definedName name="PCO_Detail_Cost_Applied">#REF!</definedName>
    <definedName name="PCO_Detail_UncommitedCost">#REF!</definedName>
    <definedName name="PD_4">#REF!</definedName>
    <definedName name="Pe" localSheetId="8">#REF!</definedName>
    <definedName name="Pe" localSheetId="3">#REF!</definedName>
    <definedName name="Pe" localSheetId="9">#REF!</definedName>
    <definedName name="Pe" localSheetId="10">#REF!</definedName>
    <definedName name="Pe" localSheetId="11">#REF!</definedName>
    <definedName name="Pe" localSheetId="0">#REF!</definedName>
    <definedName name="Pe">'[57]5F'!$A$1:$IV$6</definedName>
    <definedName name="PE_general" localSheetId="8">#REF!</definedName>
    <definedName name="PE_general" localSheetId="3">#REF!</definedName>
    <definedName name="PE_general" localSheetId="9">#REF!</definedName>
    <definedName name="PE_general" localSheetId="10">#REF!</definedName>
    <definedName name="PE_general" localSheetId="11">#REF!</definedName>
    <definedName name="PE_general" localSheetId="0">#REF!</definedName>
    <definedName name="PE_general">'[35]Prog Assums'!$J$40:$J$44</definedName>
    <definedName name="PEABODY">#REF!</definedName>
    <definedName name="Peak1">#REF!</definedName>
    <definedName name="Penality">#REF!</definedName>
    <definedName name="penn">#REF!</definedName>
    <definedName name="PER">#REF!</definedName>
    <definedName name="PER_Task_Detail_Budget">#REF!</definedName>
    <definedName name="perbolag" localSheetId="9" hidden="1">{#N/A,#N/A,FALSE,"intag";#N/A,#N/A,FALSE,"budg";#N/A,#N/A,FALSE,"samtl"}</definedName>
    <definedName name="perbolag" localSheetId="10" hidden="1">{#N/A,#N/A,FALSE,"intag";#N/A,#N/A,FALSE,"budg";#N/A,#N/A,FALSE,"samtl"}</definedName>
    <definedName name="perbolag" localSheetId="11" hidden="1">{#N/A,#N/A,FALSE,"intag";#N/A,#N/A,FALSE,"budg";#N/A,#N/A,FALSE,"samtl"}</definedName>
    <definedName name="perbolag" hidden="1">{#N/A,#N/A,FALSE,"intag";#N/A,#N/A,FALSE,"budg";#N/A,#N/A,FALSE,"samtl"}</definedName>
    <definedName name="PERFECTION">#REF!</definedName>
    <definedName name="Performance_Discount">0.2</definedName>
    <definedName name="performspaces" localSheetId="3">#REF!</definedName>
    <definedName name="performspaces" localSheetId="0">#REF!</definedName>
    <definedName name="performspaces">#REF!</definedName>
    <definedName name="Period" localSheetId="0">#REF!</definedName>
    <definedName name="Period">#REF!</definedName>
    <definedName name="periode" localSheetId="0">#REF!</definedName>
    <definedName name="periode">#REF!</definedName>
    <definedName name="PERMA_PIPE">#REF!</definedName>
    <definedName name="Pers_Ind_2000">#REF!</definedName>
    <definedName name="PERSONNEL_HOIST">#REF!</definedName>
    <definedName name="PFviewNF">#REF!</definedName>
    <definedName name="PGMC" localSheetId="9"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GMC"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GMC" localSheetId="1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GMC"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ickedCost">#REF!</definedName>
    <definedName name="PILING" localSheetId="0">#REF!</definedName>
    <definedName name="PILING">#REF!</definedName>
    <definedName name="PINV">#REF!</definedName>
    <definedName name="pipe">#REF!</definedName>
    <definedName name="PipeCulverts" localSheetId="0">#REF!</definedName>
    <definedName name="PipeCulverts">#REF!</definedName>
    <definedName name="Pipeline__kW">#REF!</definedName>
    <definedName name="pipesum">#REF!</definedName>
    <definedName name="Pivot2" localSheetId="9">{#N/A,#N/A,FALSE,"Summary";#N/A,#N/A,FALSE,"Details";#N/A,#N/A,FALSE,"Month-Hd";#N/A,#N/A,FALSE,"YTD-Hd";#N/A,#N/A,FALSE,"Capital"}</definedName>
    <definedName name="Pivot2" localSheetId="10">{#N/A,#N/A,FALSE,"Summary";#N/A,#N/A,FALSE,"Details";#N/A,#N/A,FALSE,"Month-Hd";#N/A,#N/A,FALSE,"YTD-Hd";#N/A,#N/A,FALSE,"Capital"}</definedName>
    <definedName name="Pivot2" localSheetId="11">{#N/A,#N/A,FALSE,"Summary";#N/A,#N/A,FALSE,"Details";#N/A,#N/A,FALSE,"Month-Hd";#N/A,#N/A,FALSE,"YTD-Hd";#N/A,#N/A,FALSE,"Capital"}</definedName>
    <definedName name="Pivot2">{#N/A,#N/A,FALSE,"Summary";#N/A,#N/A,FALSE,"Details";#N/A,#N/A,FALSE,"Month-Hd";#N/A,#N/A,FALSE,"YTD-Hd";#N/A,#N/A,FALSE,"Capital"}</definedName>
    <definedName name="PivotTable2.doc" hidden="1">#REF!</definedName>
    <definedName name="PL_BS" hidden="1">#REF!</definedName>
    <definedName name="place_metaldeck">#REF!</definedName>
    <definedName name="Placed_with" localSheetId="0">#REF!</definedName>
    <definedName name="Placed_with">#REF!</definedName>
    <definedName name="Plan"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Plan"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Plan"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Plan"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Plan1" localSheetId="9" hidden="1">{"whole",#N/A,FALSE,"Gen_Dist_Act_Bud";"whole",#N/A,FALSE,"Gen_Dist_T3months";"whole",#N/A,FALSE,"GD_PerP";"whole",#N/A,FALSE,"HR Dist'n"}</definedName>
    <definedName name="Plan1" localSheetId="10" hidden="1">{"whole",#N/A,FALSE,"Gen_Dist_Act_Bud";"whole",#N/A,FALSE,"Gen_Dist_T3months";"whole",#N/A,FALSE,"GD_PerP";"whole",#N/A,FALSE,"HR Dist'n"}</definedName>
    <definedName name="Plan1" localSheetId="11" hidden="1">{"whole",#N/A,FALSE,"Gen_Dist_Act_Bud";"whole",#N/A,FALSE,"Gen_Dist_T3months";"whole",#N/A,FALSE,"GD_PerP";"whole",#N/A,FALSE,"HR Dist'n"}</definedName>
    <definedName name="Plan1" hidden="1">{"whole",#N/A,FALSE,"Gen_Dist_Act_Bud";"whole",#N/A,FALSE,"Gen_Dist_T3months";"whole",#N/A,FALSE,"GD_PerP";"whole",#N/A,FALSE,"HR Dist'n"}</definedName>
    <definedName name="Planner">#REF!</definedName>
    <definedName name="Plant" localSheetId="8">#REF!</definedName>
    <definedName name="Plant" localSheetId="3">#REF!</definedName>
    <definedName name="Plant" localSheetId="9">#REF!</definedName>
    <definedName name="Plant" localSheetId="10">#REF!</definedName>
    <definedName name="Plant" localSheetId="11">#REF!</definedName>
    <definedName name="Plant" localSheetId="0">#REF!</definedName>
    <definedName name="Plant">[10]Plant!$J$17</definedName>
    <definedName name="PLANTA">"Cuadro de edición 18"</definedName>
    <definedName name="plants">#REF!</definedName>
    <definedName name="PlantUnkn">#REF!</definedName>
    <definedName name="PLAST">#REF!</definedName>
    <definedName name="PLASTER" localSheetId="3">#REF!</definedName>
    <definedName name="PLASTER" localSheetId="0">#REF!</definedName>
    <definedName name="PLASTER">#REF!</definedName>
    <definedName name="PLATE_EXCHANGER">#REF!</definedName>
    <definedName name="Platforms">#REF!</definedName>
    <definedName name="please">#REF!</definedName>
    <definedName name="PLINK" localSheetId="0">#REF!</definedName>
    <definedName name="PLINK">#REF!</definedName>
    <definedName name="plinth_conc">#REF!</definedName>
    <definedName name="PLUMB">#REF!</definedName>
    <definedName name="PLviewNF">#REF!</definedName>
    <definedName name="PLZ_Eng">#REF!</definedName>
    <definedName name="PM">#REF!</definedName>
    <definedName name="PM_AO">#REF!</definedName>
    <definedName name="PMB">#REF!</definedName>
    <definedName name="PMCS_Current_Budget_SAP">#REF!</definedName>
    <definedName name="PMCS_Project_Status_Lookup">#REF!</definedName>
    <definedName name="PMCS_WBS_Map">#REF!</definedName>
    <definedName name="PN">#REF!</definedName>
    <definedName name="pnt">#REF!</definedName>
    <definedName name="po" localSheetId="9" hidden="1">{#N/A,#N/A,FALSE,"Calc";#N/A,#N/A,FALSE,"Sensitivity";#N/A,#N/A,FALSE,"LT Earn.Dil.";#N/A,#N/A,FALSE,"Dil. AVP"}</definedName>
    <definedName name="po" localSheetId="10" hidden="1">{#N/A,#N/A,FALSE,"Calc";#N/A,#N/A,FALSE,"Sensitivity";#N/A,#N/A,FALSE,"LT Earn.Dil.";#N/A,#N/A,FALSE,"Dil. AVP"}</definedName>
    <definedName name="po" localSheetId="11" hidden="1">{#N/A,#N/A,FALSE,"Calc";#N/A,#N/A,FALSE,"Sensitivity";#N/A,#N/A,FALSE,"LT Earn.Dil.";#N/A,#N/A,FALSE,"Dil. AVP"}</definedName>
    <definedName name="po" hidden="1">{#N/A,#N/A,FALSE,"Calc";#N/A,#N/A,FALSE,"Sensitivity";#N/A,#N/A,FALSE,"LT Earn.Dil.";#N/A,#N/A,FALSE,"Dil. AVP"}</definedName>
    <definedName name="po_list1">#REF!</definedName>
    <definedName name="POC">#REF!</definedName>
    <definedName name="podium"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odium"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odium"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odium"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odium"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odium"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odium"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odium1"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odium1"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odium1"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odium1"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odium1"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odium1"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odium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oi" localSheetId="9" hidden="1">{"assumption 50 50",#N/A,TRUE,"Merger";"has gets cash",#N/A,TRUE,"Merger";"accretion dilution",#N/A,TRUE,"Merger";"comparison credit stats",#N/A,TRUE,"Merger";"pf credit stats",#N/A,TRUE,"Merger";"pf sheets",#N/A,TRUE,"Merger"}</definedName>
    <definedName name="poi" localSheetId="10" hidden="1">{"assumption 50 50",#N/A,TRUE,"Merger";"has gets cash",#N/A,TRUE,"Merger";"accretion dilution",#N/A,TRUE,"Merger";"comparison credit stats",#N/A,TRUE,"Merger";"pf credit stats",#N/A,TRUE,"Merger";"pf sheets",#N/A,TRUE,"Merger"}</definedName>
    <definedName name="poi" localSheetId="11" hidden="1">{"assumption 50 50",#N/A,TRUE,"Merger";"has gets cash",#N/A,TRUE,"Merger";"accretion dilution",#N/A,TRUE,"Merger";"comparison credit stats",#N/A,TRUE,"Merger";"pf credit stats",#N/A,TRUE,"Merger";"pf sheets",#N/A,TRUE,"Merger"}</definedName>
    <definedName name="poi" hidden="1">{"assumption 50 50",#N/A,TRUE,"Merger";"has gets cash",#N/A,TRUE,"Merger";"accretion dilution",#N/A,TRUE,"Merger";"comparison credit stats",#N/A,TRUE,"Merger";"pf credit stats",#N/A,TRUE,"Merger";"pf sheets",#N/A,TRUE,"Merger"}</definedName>
    <definedName name="pointandpatch_walls">#REF!</definedName>
    <definedName name="pointandpatch_wallsoffit">#REF!</definedName>
    <definedName name="POISO" hidden="1">#REF!</definedName>
    <definedName name="poly">#REF!</definedName>
    <definedName name="polypipe">#REF!</definedName>
    <definedName name="PONTA" hidden="1">#REF!</definedName>
    <definedName name="poop">#REF!</definedName>
    <definedName name="popopopopopo">#REF!</definedName>
    <definedName name="PORTADA">#REF!</definedName>
    <definedName name="Portas" localSheetId="9"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Portas" localSheetId="10"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Portas" localSheetId="11"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Portas"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PORTER_AIR">#REF!</definedName>
    <definedName name="Pórtico">#REF!</definedName>
    <definedName name="Postcodes">#REF!</definedName>
    <definedName name="POT_NOMINAL">#REF!,#REF!</definedName>
    <definedName name="Power_Draw">#REF!</definedName>
    <definedName name="Power_Washers">#REF!</definedName>
    <definedName name="pp">#REF!</definedName>
    <definedName name="ppoioh">#REF!</definedName>
    <definedName name="ppp">#REF!</definedName>
    <definedName name="pppppp"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ppppp"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ppppp"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ppppp"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ppppp"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ppppp"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ppppp"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pppppppppppppppppppppppppppppppppp"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ppppppppppppppppppppppppppppppppppp"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ppppppppppppppppppppppppppppppppppp"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ppppppppppppppppppppppppppppppppppp"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ppppppppppppppppppppppppppppppppppp"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ppppppppppppppppppppppppppppppppppp"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ppppppppppppppppppppppppppppppppppp"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PPT" localSheetId="9" hidden="1">{#N/A,#N/A,FALSE,"Chart 2 by Prop Type"}</definedName>
    <definedName name="PPT" localSheetId="10" hidden="1">{#N/A,#N/A,FALSE,"Chart 2 by Prop Type"}</definedName>
    <definedName name="PPT" localSheetId="11" hidden="1">{#N/A,#N/A,FALSE,"Chart 2 by Prop Type"}</definedName>
    <definedName name="PPT" hidden="1">{#N/A,#N/A,FALSE,"Chart 2 by Prop Type"}</definedName>
    <definedName name="PR">#REF!</definedName>
    <definedName name="practical" localSheetId="8">#REF!</definedName>
    <definedName name="practical" localSheetId="3">#REF!</definedName>
    <definedName name="practical" localSheetId="9">#REF!</definedName>
    <definedName name="practical" localSheetId="10">#REF!</definedName>
    <definedName name="practical" localSheetId="11">#REF!</definedName>
    <definedName name="practical" localSheetId="0">#REF!</definedName>
    <definedName name="practical">'[35]Prog Assums'!$J$21:$J$26</definedName>
    <definedName name="prazo">#REF!</definedName>
    <definedName name="Prazo_de_entrega">#REF!</definedName>
    <definedName name="pre_insulated_conduit">#REF!</definedName>
    <definedName name="PRECAST" localSheetId="3">#REF!</definedName>
    <definedName name="PRECAST" localSheetId="0">#REF!</definedName>
    <definedName name="PRECAST">#REF!</definedName>
    <definedName name="Preço_venda">#REF!</definedName>
    <definedName name="PreCon" localSheetId="8">#REF!</definedName>
    <definedName name="PreCon" localSheetId="3">#REF!</definedName>
    <definedName name="PreCon" localSheetId="9">#REF!</definedName>
    <definedName name="PreCon" localSheetId="10">#REF!</definedName>
    <definedName name="PreCon" localSheetId="11">#REF!</definedName>
    <definedName name="PreCon" localSheetId="0">#REF!</definedName>
    <definedName name="PreCon">'[10]Staff (Con)'!$I$17</definedName>
    <definedName name="Predicted_Profile" localSheetId="3">#REF!</definedName>
    <definedName name="Predicted_Profile" localSheetId="0">#REF!</definedName>
    <definedName name="Predicted_Profile">#REF!</definedName>
    <definedName name="PredReport">#REF!</definedName>
    <definedName name="Preetz" localSheetId="9" hidden="1">{#N/A,#N/A,FALSE,"SKG_SC";#N/A,#N/A,FALSE,"SKG_KP";#N/A,#N/A,FALSE,"SCG_KC";#N/A,#N/A,FALSE,"SKG_PM";#N/A,#N/A,FALSE,"SKG_Asta";#N/A,#N/A,FALSE,"SKG_DE";#N/A,#N/A,FALSE,"SKG_FA";#N/A,#N/A,FALSE,"SKG_EM";#N/A,#N/A,FALSE,"SKG_AK";#N/A,#N/A,FALSE,"SKG_CER";#N/A,#N/A,FALSE,"SKG_BA";#N/A,#N/A,FALSE,"SKG_KO"}</definedName>
    <definedName name="Preetz" localSheetId="10" hidden="1">{#N/A,#N/A,FALSE,"SKG_SC";#N/A,#N/A,FALSE,"SKG_KP";#N/A,#N/A,FALSE,"SCG_KC";#N/A,#N/A,FALSE,"SKG_PM";#N/A,#N/A,FALSE,"SKG_Asta";#N/A,#N/A,FALSE,"SKG_DE";#N/A,#N/A,FALSE,"SKG_FA";#N/A,#N/A,FALSE,"SKG_EM";#N/A,#N/A,FALSE,"SKG_AK";#N/A,#N/A,FALSE,"SKG_CER";#N/A,#N/A,FALSE,"SKG_BA";#N/A,#N/A,FALSE,"SKG_KO"}</definedName>
    <definedName name="Preetz" localSheetId="11" hidden="1">{#N/A,#N/A,FALSE,"SKG_SC";#N/A,#N/A,FALSE,"SKG_KP";#N/A,#N/A,FALSE,"SCG_KC";#N/A,#N/A,FALSE,"SKG_PM";#N/A,#N/A,FALSE,"SKG_Asta";#N/A,#N/A,FALSE,"SKG_DE";#N/A,#N/A,FALSE,"SKG_FA";#N/A,#N/A,FALSE,"SKG_EM";#N/A,#N/A,FALSE,"SKG_AK";#N/A,#N/A,FALSE,"SKG_CER";#N/A,#N/A,FALSE,"SKG_BA";#N/A,#N/A,FALSE,"SKG_KO"}</definedName>
    <definedName name="Preetz" hidden="1">{#N/A,#N/A,FALSE,"SKG_SC";#N/A,#N/A,FALSE,"SKG_KP";#N/A,#N/A,FALSE,"SCG_KC";#N/A,#N/A,FALSE,"SKG_PM";#N/A,#N/A,FALSE,"SKG_Asta";#N/A,#N/A,FALSE,"SKG_DE";#N/A,#N/A,FALSE,"SKG_FA";#N/A,#N/A,FALSE,"SKG_EM";#N/A,#N/A,FALSE,"SKG_AK";#N/A,#N/A,FALSE,"SKG_CER";#N/A,#N/A,FALSE,"SKG_BA";#N/A,#N/A,FALSE,"SKG_KO"}</definedName>
    <definedName name="preinsulated">#REF!</definedName>
    <definedName name="PRELIM" localSheetId="0">#REF!</definedName>
    <definedName name="PRELIM">#REF!</definedName>
    <definedName name="Prelims" localSheetId="0">#REF!</definedName>
    <definedName name="Prelims">#REF!</definedName>
    <definedName name="Prelims_Plant">#REF!</definedName>
    <definedName name="Pres" localSheetId="9" hidden="1">{#N/A,#N/A,TRUE,"Cover sheet";#N/A,#N/A,TRUE,"Summary";#N/A,#N/A,TRUE,"Key Assumptions";#N/A,#N/A,TRUE,"Profit &amp; Loss";#N/A,#N/A,TRUE,"Balance Sheet";#N/A,#N/A,TRUE,"Cashflow";#N/A,#N/A,TRUE,"IRR";#N/A,#N/A,TRUE,"Ratios";#N/A,#N/A,TRUE,"Debt analysis"}</definedName>
    <definedName name="Pres" localSheetId="10" hidden="1">{#N/A,#N/A,TRUE,"Cover sheet";#N/A,#N/A,TRUE,"Summary";#N/A,#N/A,TRUE,"Key Assumptions";#N/A,#N/A,TRUE,"Profit &amp; Loss";#N/A,#N/A,TRUE,"Balance Sheet";#N/A,#N/A,TRUE,"Cashflow";#N/A,#N/A,TRUE,"IRR";#N/A,#N/A,TRUE,"Ratios";#N/A,#N/A,TRUE,"Debt analysis"}</definedName>
    <definedName name="Pres" localSheetId="11" hidden="1">{#N/A,#N/A,TRUE,"Cover sheet";#N/A,#N/A,TRUE,"Summary";#N/A,#N/A,TRUE,"Key Assumptions";#N/A,#N/A,TRUE,"Profit &amp; Loss";#N/A,#N/A,TRUE,"Balance Sheet";#N/A,#N/A,TRUE,"Cashflow";#N/A,#N/A,TRUE,"IRR";#N/A,#N/A,TRUE,"Ratios";#N/A,#N/A,TRUE,"Debt analysis"}</definedName>
    <definedName name="Pres" hidden="1">{#N/A,#N/A,TRUE,"Cover sheet";#N/A,#N/A,TRUE,"Summary";#N/A,#N/A,TRUE,"Key Assumptions";#N/A,#N/A,TRUE,"Profit &amp; Loss";#N/A,#N/A,TRUE,"Balance Sheet";#N/A,#N/A,TRUE,"Cashflow";#N/A,#N/A,TRUE,"IRR";#N/A,#N/A,TRUE,"Ratios";#N/A,#N/A,TRUE,"Debt analysis"}</definedName>
    <definedName name="pres1" localSheetId="9" hidden="1">{#N/A,#N/A,TRUE,"Cover sheet";#N/A,#N/A,TRUE,"Summary";#N/A,#N/A,TRUE,"Key Assumptions";#N/A,#N/A,TRUE,"Profit &amp; Loss";#N/A,#N/A,TRUE,"Balance Sheet";#N/A,#N/A,TRUE,"Cashflow";#N/A,#N/A,TRUE,"IRR";#N/A,#N/A,TRUE,"Ratios";#N/A,#N/A,TRUE,"Debt analysis"}</definedName>
    <definedName name="pres1" localSheetId="10" hidden="1">{#N/A,#N/A,TRUE,"Cover sheet";#N/A,#N/A,TRUE,"Summary";#N/A,#N/A,TRUE,"Key Assumptions";#N/A,#N/A,TRUE,"Profit &amp; Loss";#N/A,#N/A,TRUE,"Balance Sheet";#N/A,#N/A,TRUE,"Cashflow";#N/A,#N/A,TRUE,"IRR";#N/A,#N/A,TRUE,"Ratios";#N/A,#N/A,TRUE,"Debt analysis"}</definedName>
    <definedName name="pres1" localSheetId="11" hidden="1">{#N/A,#N/A,TRUE,"Cover sheet";#N/A,#N/A,TRUE,"Summary";#N/A,#N/A,TRUE,"Key Assumptions";#N/A,#N/A,TRUE,"Profit &amp; Loss";#N/A,#N/A,TRUE,"Balance Sheet";#N/A,#N/A,TRUE,"Cashflow";#N/A,#N/A,TRUE,"IRR";#N/A,#N/A,TRUE,"Ratios";#N/A,#N/A,TRUE,"Debt analysis"}</definedName>
    <definedName name="pres1" hidden="1">{#N/A,#N/A,TRUE,"Cover sheet";#N/A,#N/A,TRUE,"Summary";#N/A,#N/A,TRUE,"Key Assumptions";#N/A,#N/A,TRUE,"Profit &amp; Loss";#N/A,#N/A,TRUE,"Balance Sheet";#N/A,#N/A,TRUE,"Cashflow";#N/A,#N/A,TRUE,"IRR";#N/A,#N/A,TRUE,"Ratios";#N/A,#N/A,TRUE,"Debt analysis"}</definedName>
    <definedName name="Presentation" localSheetId="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localSheetId="1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localSheetId="1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ventor">#REF!</definedName>
    <definedName name="previous" localSheetId="0">#REF!</definedName>
    <definedName name="previous">#REF!</definedName>
    <definedName name="prevpos">#REF!</definedName>
    <definedName name="prevval" localSheetId="0">#REF!</definedName>
    <definedName name="prevval">#REF!</definedName>
    <definedName name="PRICE" localSheetId="0">#REF!</definedName>
    <definedName name="PRICE">#REF!</definedName>
    <definedName name="Prime">#REF!</definedName>
    <definedName name="Prime_">#REF!</definedName>
    <definedName name="Prime_CO">#REF!</definedName>
    <definedName name="prime_contracts">#REF!</definedName>
    <definedName name="PrimeCoat" localSheetId="0">#REF!</definedName>
    <definedName name="PrimeCoat">#REF!</definedName>
    <definedName name="Princ" localSheetId="0">#REF!</definedName>
    <definedName name="Princ">#REF!</definedName>
    <definedName name="PrinKeyStatisticsIn" localSheetId="8">#REF!</definedName>
    <definedName name="PrinKeyStatisticsIn" localSheetId="3">#REF!</definedName>
    <definedName name="PrinKeyStatisticsIn" localSheetId="9">#REF!</definedName>
    <definedName name="PrinKeyStatisticsIn" localSheetId="10">#REF!</definedName>
    <definedName name="PrinKeyStatisticsIn" localSheetId="11">#REF!</definedName>
    <definedName name="PrinKeyStatisticsIn" localSheetId="0">#REF!</definedName>
    <definedName name="PrinKeyStatisticsIn">[58]!PrinKeyStatisticsIn</definedName>
    <definedName name="PRINT" localSheetId="3">#REF!</definedName>
    <definedName name="PRINT" localSheetId="0">#REF!</definedName>
    <definedName name="PRINT">#REF!</definedName>
    <definedName name="Print_1" localSheetId="9"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Print_1" localSheetId="10"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Print_1" localSheetId="11"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Print_1"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_xlnm.Print_Area" localSheetId="3">#REF!</definedName>
    <definedName name="_xlnm.Print_Area" localSheetId="9">#N/A</definedName>
    <definedName name="_xlnm.Print_Area" localSheetId="10">#N/A</definedName>
    <definedName name="_xlnm.Print_Area" localSheetId="1">Pricing!$E$2:$M$527</definedName>
    <definedName name="_xlnm.Print_Area" localSheetId="0">Resume!$E$2:$I$46</definedName>
    <definedName name="_xlnm.Print_Area">#REF!</definedName>
    <definedName name="Print_Area_3">#N/A</definedName>
    <definedName name="Print_Area_M2">#REF!</definedName>
    <definedName name="Print_Area_M3">#REF!</definedName>
    <definedName name="Print_Area_MI" localSheetId="3">#REF!</definedName>
    <definedName name="Print_Area_MI" localSheetId="0">#REF!</definedName>
    <definedName name="Print_Area_MI">#REF!</definedName>
    <definedName name="PRINT_Area_MI1" localSheetId="0">#REF!</definedName>
    <definedName name="PRINT_Area_MI1">#REF!</definedName>
    <definedName name="Print_Area_MIB">#REF!</definedName>
    <definedName name="Print_Area_MIG">#REF!</definedName>
    <definedName name="Print_Area_MIII">#REF!</definedName>
    <definedName name="Print_Area_MM">#REF!</definedName>
    <definedName name="Print_Area_Reset" localSheetId="8">OFFSET(Full_Print,0,0,'4.0_Assumptions'!Last_Row)</definedName>
    <definedName name="Print_Area_Reset" localSheetId="3">OFFSET(Cables!Full_Print,0,0,Cables!Last_Row)</definedName>
    <definedName name="Print_Area_Reset" localSheetId="9">OFFSET(Full_Print,0,0,'GCs Gen Cond'!Last_Row)</definedName>
    <definedName name="Print_Area_Reset" localSheetId="10">OFFSET(Full_Print,0,0,'GRs Staff'!Last_Row)</definedName>
    <definedName name="Print_Area_Reset" localSheetId="11">OFFSET(Full_Print,0,0,Programme!Last_Row)</definedName>
    <definedName name="Print_Area_Reset" localSheetId="0">OFFSET(Resume!Full_Print,0,0,Resume!Last_Row)</definedName>
    <definedName name="Print_Area_Reset">OFFSET(Full_Print,0,0,Last_Row)</definedName>
    <definedName name="PRINT_CHOICE">#REF!</definedName>
    <definedName name="PRINT_CONDENS">#REF!</definedName>
    <definedName name="PRINT_DETALHE">#REF!,#REF!</definedName>
    <definedName name="_xlnm.Print_Titles" localSheetId="3">#REF!</definedName>
    <definedName name="_xlnm.Print_Titles" localSheetId="9">#N/A</definedName>
    <definedName name="_xlnm.Print_Titles" localSheetId="10">#N/A</definedName>
    <definedName name="_xlnm.Print_Titles" localSheetId="1">Pricing!$2:$7</definedName>
    <definedName name="_xlnm.Print_Titles" localSheetId="0">Resume!$2:$7</definedName>
    <definedName name="_xlnm.Print_Titles">#REF!</definedName>
    <definedName name="Print_Titles_2">#N/A</definedName>
    <definedName name="Print_Titles_MI">#REF!</definedName>
    <definedName name="Print_Titles_MIG">#REF!</definedName>
    <definedName name="PRINT1" localSheetId="3">#REF!</definedName>
    <definedName name="PRINT1" localSheetId="0">#REF!</definedName>
    <definedName name="PRINT1">#REF!</definedName>
    <definedName name="print4" localSheetId="9" hidden="1">{#N/A,#N/A,FALSE,"Operations";#N/A,#N/A,FALSE,"Financials"}</definedName>
    <definedName name="print4" localSheetId="10" hidden="1">{#N/A,#N/A,FALSE,"Operations";#N/A,#N/A,FALSE,"Financials"}</definedName>
    <definedName name="print4" localSheetId="11" hidden="1">{#N/A,#N/A,FALSE,"Operations";#N/A,#N/A,FALSE,"Financials"}</definedName>
    <definedName name="print4" hidden="1">{#N/A,#N/A,FALSE,"Operations";#N/A,#N/A,FALSE,"Financials"}</definedName>
    <definedName name="PrintCostPlan">#REF!</definedName>
    <definedName name="PRINTER" localSheetId="0">#REF!</definedName>
    <definedName name="PRINTER">#REF!</definedName>
    <definedName name="PrintKeyStatistics">#N/A</definedName>
    <definedName name="PrintKeyStatistics1" localSheetId="8">#REF!</definedName>
    <definedName name="PrintKeyStatistics1" localSheetId="3">#REF!</definedName>
    <definedName name="PrintKeyStatistics1" localSheetId="9">#REF!</definedName>
    <definedName name="PrintKeyStatistics1" localSheetId="10">#REF!</definedName>
    <definedName name="PrintKeyStatistics1" localSheetId="11">#REF!</definedName>
    <definedName name="PrintKeyStatistics1" localSheetId="0">#REF!</definedName>
    <definedName name="PrintKeyStatistics1">[58]!PrintKeyStatistics1</definedName>
    <definedName name="printkeystats">#N/A</definedName>
    <definedName name="PrintSummary">#REF!</definedName>
    <definedName name="PrintTitle">#REF!</definedName>
    <definedName name="Prj_Ttl">#REF!</definedName>
    <definedName name="PRLINK">#REF!</definedName>
    <definedName name="PRNT">#REF!</definedName>
    <definedName name="PRO_AIR">#REF!</definedName>
    <definedName name="ProAYield">#REF!</definedName>
    <definedName name="Probability">#REF!</definedName>
    <definedName name="Probs">#REF!</definedName>
    <definedName name="Process">#REF!</definedName>
    <definedName name="PROCTOR_SALES">#REF!</definedName>
    <definedName name="ProdForm" hidden="1">#REF!</definedName>
    <definedName name="Product" localSheetId="3">#REF!</definedName>
    <definedName name="Product" localSheetId="0">#REF!</definedName>
    <definedName name="Product">#REF!</definedName>
    <definedName name="PRODUCTS">#REF!</definedName>
    <definedName name="Profile" localSheetId="3">#REF!</definedName>
    <definedName name="Profile" localSheetId="0">#REF!</definedName>
    <definedName name="Profile">#REF!</definedName>
    <definedName name="profit" localSheetId="3">#REF!</definedName>
    <definedName name="profit" localSheetId="0">#REF!</definedName>
    <definedName name="profit">#REF!</definedName>
    <definedName name="profit1" localSheetId="0">#REF!</definedName>
    <definedName name="profit1">#REF!</definedName>
    <definedName name="profit2" localSheetId="0">#REF!</definedName>
    <definedName name="profit2">#REF!</definedName>
    <definedName name="profit3" localSheetId="0">#REF!</definedName>
    <definedName name="profit3">#REF!</definedName>
    <definedName name="profit4" localSheetId="0">#REF!</definedName>
    <definedName name="profit4">#REF!</definedName>
    <definedName name="profit6" localSheetId="0">#REF!</definedName>
    <definedName name="profit6">#REF!</definedName>
    <definedName name="Programme" localSheetId="8">#REF!</definedName>
    <definedName name="Programme" localSheetId="3">#REF!</definedName>
    <definedName name="Programme" localSheetId="9">#REF!</definedName>
    <definedName name="Programme" localSheetId="10">#REF!</definedName>
    <definedName name="Programme" localSheetId="11">#REF!</definedName>
    <definedName name="Programme" localSheetId="0">#REF!</definedName>
    <definedName name="Programme">[59]Data!$A$2:$A$5</definedName>
    <definedName name="PROJ">#REF!</definedName>
    <definedName name="PROJ.NAME_List">#REF!</definedName>
    <definedName name="Proj_400W">#REF!</definedName>
    <definedName name="projcum" localSheetId="3">OFFSET(#REF!,0,0,COUNTA(#REF!),1)</definedName>
    <definedName name="projcum" localSheetId="0">OFFSET(#REF!,0,0,COUNTA(#REF!),1)</definedName>
    <definedName name="projcum">OFFSET(#REF!,0,0,COUNTA(#REF!),1)</definedName>
    <definedName name="project" localSheetId="3">#REF!</definedName>
    <definedName name="project" localSheetId="0">#REF!</definedName>
    <definedName name="project">#REF!</definedName>
    <definedName name="Project_Desc">#REF!</definedName>
    <definedName name="PROJECT_Description" localSheetId="3">#REF!</definedName>
    <definedName name="PROJECT_Description" localSheetId="0">#REF!</definedName>
    <definedName name="PROJECT_Description">#REF!</definedName>
    <definedName name="PROJECT_Description1">#REF!</definedName>
    <definedName name="PROJECT_Description2">#REF!</definedName>
    <definedName name="project_list">#REF!</definedName>
    <definedName name="Project_name">#REF!</definedName>
    <definedName name="Project_No">#REF!</definedName>
    <definedName name="Project_Number_and_WBS">#REF!</definedName>
    <definedName name="Project_Numbers">#REF!</definedName>
    <definedName name="Project_Stage" localSheetId="8">#REF!</definedName>
    <definedName name="Project_Stage" localSheetId="3">#REF!</definedName>
    <definedName name="Project_Stage" localSheetId="9">#REF!</definedName>
    <definedName name="Project_Stage" localSheetId="10">#REF!</definedName>
    <definedName name="Project_Stage" localSheetId="11">#REF!</definedName>
    <definedName name="Project_Stage" localSheetId="0">#REF!</definedName>
    <definedName name="Project_Stage">'[34]Project Info'!$C$5</definedName>
    <definedName name="project_start">#REF!</definedName>
    <definedName name="Project_Status" localSheetId="3">#REF!</definedName>
    <definedName name="Project_Status" localSheetId="0">#REF!</definedName>
    <definedName name="Project_Status">#REF!</definedName>
    <definedName name="Project_Term" localSheetId="8">#REF!</definedName>
    <definedName name="Project_Term" localSheetId="3">#REF!</definedName>
    <definedName name="Project_Term" localSheetId="9">#REF!</definedName>
    <definedName name="Project_Term" localSheetId="10">#REF!</definedName>
    <definedName name="Project_Term" localSheetId="11">#REF!</definedName>
    <definedName name="Project_Term" localSheetId="0">#REF!</definedName>
    <definedName name="Project_Term">[27]Data!$C$5</definedName>
    <definedName name="Project_Type" localSheetId="3">#REF!</definedName>
    <definedName name="Project_Type" localSheetId="0">#REF!</definedName>
    <definedName name="Project_Type">#REF!</definedName>
    <definedName name="ProjectData">#REF!</definedName>
    <definedName name="ProjectDescription">#REF!</definedName>
    <definedName name="Projected_Budget">#REF!</definedName>
    <definedName name="ProjectName" localSheetId="8">#REF!</definedName>
    <definedName name="ProjectName" localSheetId="3">#REF!</definedName>
    <definedName name="ProjectName" localSheetId="9">{"Client Name or Project Name"}</definedName>
    <definedName name="ProjectName" localSheetId="10">{"Client Name or Project Name"}</definedName>
    <definedName name="ProjectName" localSheetId="11">#REF!</definedName>
    <definedName name="ProjectName" localSheetId="0">#REF!</definedName>
    <definedName name="ProjectName">[38]Topsheet!$C$20</definedName>
    <definedName name="ProjectNr">#REF!</definedName>
    <definedName name="Projecto">#REF!</definedName>
    <definedName name="Projektdaten">"Text 10"</definedName>
    <definedName name="projlistindex">#REF!</definedName>
    <definedName name="projmonthly">OFFSET(#REF!,0,0,COUNTA(#REF!),1)</definedName>
    <definedName name="projmonthmax" localSheetId="8">OFFSET(#REF!,0,0,MATCH(#REF!,#REF!,0),1)</definedName>
    <definedName name="projmonthmax" localSheetId="3">OFFSET(#REF!,0,0,MATCH(#REF!,#REF!,0),1)</definedName>
    <definedName name="projmonthmax" localSheetId="9">OFFSET(#REF!,0,0,MATCH(#REF!,#REF!,0),1)</definedName>
    <definedName name="projmonthmax" localSheetId="10">OFFSET(#REF!,0,0,MATCH(#REF!,#REF!,0),1)</definedName>
    <definedName name="projmonthmax" localSheetId="11">OFFSET(#REF!,0,0,MATCH(#REF!,#REF!,0),1)</definedName>
    <definedName name="projmonthmax" localSheetId="0">OFFSET(#REF!,0,0,MATCH(#REF!,#REF!,0),1)</definedName>
    <definedName name="projmonthmax">OFFSET('[60]Cash Flow'!$C$8,0,0,MATCH('[60]Cash Flow'!$J$5,'[60]Cash Flow'!$C$8:$C$38,0),1)</definedName>
    <definedName name="projno" localSheetId="3">#REF!</definedName>
    <definedName name="projno" localSheetId="0">#REF!</definedName>
    <definedName name="projno">#REF!</definedName>
    <definedName name="ProjRef">#REF!</definedName>
    <definedName name="ProjSelected" localSheetId="8">#REF!</definedName>
    <definedName name="ProjSelected" localSheetId="3">#REF!</definedName>
    <definedName name="ProjSelected" localSheetId="9">#REF!</definedName>
    <definedName name="ProjSelected" localSheetId="10">#REF!</definedName>
    <definedName name="ProjSelected" localSheetId="11">#REF!</definedName>
    <definedName name="ProjSelected" localSheetId="0">#REF!</definedName>
    <definedName name="ProjSelected">[43]Opening!#REF!</definedName>
    <definedName name="PROMIS_Contract_Category" localSheetId="3">#REF!</definedName>
    <definedName name="PROMIS_Contract_Category" localSheetId="0">#REF!</definedName>
    <definedName name="PROMIS_Contract_Category">#REF!</definedName>
    <definedName name="PROMISES" localSheetId="0">#REF!</definedName>
    <definedName name="PROMISES">#REF!</definedName>
    <definedName name="propane">#REF!</definedName>
    <definedName name="PROTECT_EXIST_STRUCT___EQUIP___LABOR__8.8565">#REF!</definedName>
    <definedName name="PROTECT_EXIST_STRUCT___EQUIP___MAT_L">#REF!</definedName>
    <definedName name="PROTECT_FINISHED_WORK___LABOR__8.8512">#REF!</definedName>
    <definedName name="PROTECT_FINISHED_WORK___MAT_L">#REF!</definedName>
    <definedName name="PROTECT_PUBLIC_UTILITIES___LABOR__8.8575">#REF!</definedName>
    <definedName name="PROTECT_PUBLIC_UTILITIES___MAT_L">#REF!</definedName>
    <definedName name="protection" localSheetId="0">#REF!</definedName>
    <definedName name="protection">#REF!</definedName>
    <definedName name="Protective" localSheetId="8">#REF!</definedName>
    <definedName name="Protective" localSheetId="3">#REF!</definedName>
    <definedName name="Protective" localSheetId="9">#REF!</definedName>
    <definedName name="Protective" localSheetId="10">#REF!</definedName>
    <definedName name="Protective" localSheetId="11">#REF!</definedName>
    <definedName name="Protective" localSheetId="0">#REF!</definedName>
    <definedName name="Protective">'[17]5'!$G$346</definedName>
    <definedName name="PROTECTIVE__INSTALLATIONS">#REF!</definedName>
    <definedName name="prout" localSheetId="9" hidden="1">{"comp1",#N/A,FALSE,"COMPS";"footnotes",#N/A,FALSE,"COMPS"}</definedName>
    <definedName name="prout" localSheetId="10" hidden="1">{"comp1",#N/A,FALSE,"COMPS";"footnotes",#N/A,FALSE,"COMPS"}</definedName>
    <definedName name="prout" localSheetId="11" hidden="1">{"comp1",#N/A,FALSE,"COMPS";"footnotes",#N/A,FALSE,"COMPS"}</definedName>
    <definedName name="prout" hidden="1">{"comp1",#N/A,FALSE,"COMPS";"footnotes",#N/A,FALSE,"COMPS"}</definedName>
    <definedName name="prout1" localSheetId="9" hidden="1">{"comp1",#N/A,FALSE,"COMPS";"footnotes",#N/A,FALSE,"COMPS"}</definedName>
    <definedName name="prout1" localSheetId="10" hidden="1">{"comp1",#N/A,FALSE,"COMPS";"footnotes",#N/A,FALSE,"COMPS"}</definedName>
    <definedName name="prout1" localSheetId="11" hidden="1">{"comp1",#N/A,FALSE,"COMPS";"footnotes",#N/A,FALSE,"COMPS"}</definedName>
    <definedName name="prout1" hidden="1">{"comp1",#N/A,FALSE,"COMPS";"footnotes",#N/A,FALSE,"COMPS"}</definedName>
    <definedName name="Prov" localSheetId="8" hidden="1">{"A.I.s",#N/A,TRUE,"Architects Instructions"}</definedName>
    <definedName name="Prov" localSheetId="3" hidden="1">{"A.I.s",#N/A,TRUE,"Architects Instructions"}</definedName>
    <definedName name="Prov" localSheetId="9" hidden="1">{"A.I.s",#N/A,TRUE,"Architects Instructions"}</definedName>
    <definedName name="Prov" localSheetId="10" hidden="1">{"A.I.s",#N/A,TRUE,"Architects Instructions"}</definedName>
    <definedName name="Prov" localSheetId="11" hidden="1">{"A.I.s",#N/A,TRUE,"Architects Instructions"}</definedName>
    <definedName name="Prov" localSheetId="0" hidden="1">{"A.I.s",#N/A,TRUE,"Architects Instructions"}</definedName>
    <definedName name="Prov" hidden="1">{"A.I.s",#N/A,TRUE,"Architects Instructions"}</definedName>
    <definedName name="prov_sums">#REF!</definedName>
    <definedName name="prova" localSheetId="9"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a"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a" localSheetId="1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a"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forecastfinal" localSheetId="3">#REF!</definedName>
    <definedName name="Provforecastfinal" localSheetId="0">#REF!</definedName>
    <definedName name="Provforecastfinal">#REF!</definedName>
    <definedName name="prp">#REF!</definedName>
    <definedName name="PS">#REF!</definedName>
    <definedName name="ps_stack">#REF!</definedName>
    <definedName name="psc" hidden="1">#REF!</definedName>
    <definedName name="PSCHECK">#REF!</definedName>
    <definedName name="PSE">OFFSET(#REF!,0,0,COUNTA(#REF!),1)</definedName>
    <definedName name="PSF">#REF!</definedName>
    <definedName name="Pship_EIN" hidden="1">#REF!</definedName>
    <definedName name="Pship_NA2" hidden="1">#REF!</definedName>
    <definedName name="PSORTED">#REF!</definedName>
    <definedName name="PT" localSheetId="3">#REF!</definedName>
    <definedName name="PT" localSheetId="9">#N/A</definedName>
    <definedName name="PT" localSheetId="10">#N/A</definedName>
    <definedName name="PT" localSheetId="0">#REF!</definedName>
    <definedName name="PT">#REF!</definedName>
    <definedName name="PTE_Activo">#REF!</definedName>
    <definedName name="PTE_DR">#REF!</definedName>
    <definedName name="PTE_Ingles_Activo">#REF!</definedName>
    <definedName name="PTE_Ingles_DR">#REF!</definedName>
    <definedName name="PTE_Ingles_Passivo">#REF!</definedName>
    <definedName name="PTE_Passivo">#REF!</definedName>
    <definedName name="PTiter">#REF!</definedName>
    <definedName name="PTO" hidden="1">#N/A</definedName>
    <definedName name="PU">#REF!</definedName>
    <definedName name="PUB_FileID" hidden="1">"L10003363.xls"</definedName>
    <definedName name="PUB_UserID" hidden="1">"MAYERX"</definedName>
    <definedName name="Published">#REF!</definedName>
    <definedName name="pumping" localSheetId="0">#REF!</definedName>
    <definedName name="pumping">#REF!</definedName>
    <definedName name="pumps">#REF!</definedName>
    <definedName name="pvc">#REF!</definedName>
    <definedName name="PVC_C900">#REF!</definedName>
    <definedName name="pvcbg">#REF!</definedName>
    <definedName name="pvp">#REF!</definedName>
    <definedName name="pw_ABS">#REF!</definedName>
    <definedName name="pw_Carbon_Steel">#REF!</definedName>
    <definedName name="pw_CPVC">#REF!</definedName>
    <definedName name="pw_Cu_IS238">#REF!</definedName>
    <definedName name="pw_Cu_Table_X">#REF!</definedName>
    <definedName name="pw_Cu_Valves">#REF!</definedName>
    <definedName name="pw_HDPE">#REF!</definedName>
    <definedName name="pw_Mild_Steel">#REF!</definedName>
    <definedName name="pw_PE_PE_Twin_Wall">#REF!</definedName>
    <definedName name="pw_PFA">#REF!</definedName>
    <definedName name="pw_PVC_Schd_80">#REF!</definedName>
    <definedName name="pw_PVDF">#REF!</definedName>
    <definedName name="pw_Sprinklers">#REF!</definedName>
    <definedName name="pw_SS_HP">#REF!</definedName>
    <definedName name="pw_SS_Mech">#REF!</definedName>
    <definedName name="PX">#REF!</definedName>
    <definedName name="Q">#REF!</definedName>
    <definedName name="Q_DOT">#REF!</definedName>
    <definedName name="qaecdaze" localSheetId="9" hidden="1">{"First Page",#N/A,FALSE,"Surfactants LBO";"Second Page",#N/A,FALSE,"Surfactants LBO"}</definedName>
    <definedName name="qaecdaze" localSheetId="10" hidden="1">{"First Page",#N/A,FALSE,"Surfactants LBO";"Second Page",#N/A,FALSE,"Surfactants LBO"}</definedName>
    <definedName name="qaecdaze" localSheetId="11" hidden="1">{"First Page",#N/A,FALSE,"Surfactants LBO";"Second Page",#N/A,FALSE,"Surfactants LBO"}</definedName>
    <definedName name="qaecdaze" hidden="1">{"First Page",#N/A,FALSE,"Surfactants LBO";"Second Page",#N/A,FALSE,"Surfactants LBO"}</definedName>
    <definedName name="qf" localSheetId="9" hidden="1">{#N/A,#N/A,TRUE,"Cover sheet";#N/A,#N/A,TRUE,"INPUTS";#N/A,#N/A,TRUE,"OUTPUTS";#N/A,#N/A,TRUE,"VALUATION"}</definedName>
    <definedName name="qf" localSheetId="10" hidden="1">{#N/A,#N/A,TRUE,"Cover sheet";#N/A,#N/A,TRUE,"INPUTS";#N/A,#N/A,TRUE,"OUTPUTS";#N/A,#N/A,TRUE,"VALUATION"}</definedName>
    <definedName name="qf" localSheetId="11" hidden="1">{#N/A,#N/A,TRUE,"Cover sheet";#N/A,#N/A,TRUE,"INPUTS";#N/A,#N/A,TRUE,"OUTPUTS";#N/A,#N/A,TRUE,"VALUATION"}</definedName>
    <definedName name="qf" hidden="1">{#N/A,#N/A,TRUE,"Cover sheet";#N/A,#N/A,TRUE,"INPUTS";#N/A,#N/A,TRUE,"OUTPUTS";#N/A,#N/A,TRUE,"VALUATION"}</definedName>
    <definedName name="qgg" localSheetId="9" hidden="1">{#N/A,#N/A,FALSE,"Cover";"outputs total",#N/A,FALSE,"Outputs"}</definedName>
    <definedName name="qgg" localSheetId="10" hidden="1">{#N/A,#N/A,FALSE,"Cover";"outputs total",#N/A,FALSE,"Outputs"}</definedName>
    <definedName name="qgg" localSheetId="11" hidden="1">{#N/A,#N/A,FALSE,"Cover";"outputs total",#N/A,FALSE,"Outputs"}</definedName>
    <definedName name="qgg" hidden="1">{#N/A,#N/A,FALSE,"Cover";"outputs total",#N/A,FALSE,"Outputs"}</definedName>
    <definedName name="qq">#REF!</definedName>
    <definedName name="qqfxlCalcReset" hidden="1">FALSE</definedName>
    <definedName name="qqfxlCalculateOnOpen" hidden="1">FALSE</definedName>
    <definedName name="qqfxlFullBoth" hidden="1">TRUE</definedName>
    <definedName name="qqfxlManualBoth" hidden="1">FALSE</definedName>
    <definedName name="qqfxlSheetsBoth" hidden="1">TRUE</definedName>
    <definedName name="qqq" hidden="1">#REF!</definedName>
    <definedName name="qqqq" hidden="1">#REF!</definedName>
    <definedName name="qqqqqq"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qqqqqq"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qqqqqq"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qqqqqq"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qqqqqq"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qqqqqq"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qqqqqq"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qqqqqqqqqqqqqqqqqqqqqqqqqqqqqqqqqqqqqqqqqq"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qqqqqqqqqqqqqqqqqqqqqqqqqqqqqqqqqqqqqqqqqq"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qqqqqqqqqqqqqqqqqqqqqqqqqqqqqqqqqqqqqqqqqq"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qqqqqqqqqqqqqqqqqqqqqqqqqqqqqqqqqqqqqqqqqq"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qqqqqqqqqqqqqqqqqqqqqqqqqqqqqqqqqqqqqqqqqq"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qqqqqqqqqqqqqqqqqqqqqqqqqqqqqqqqqqqqqqqqqq"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qqqqqqqqqqqqqqqqqqqqqqqqqqqqqqqqqqqqqqqqqq"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qqyy"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qqyy"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qqyy"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qqyy"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qqyy"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qqyy"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qqyy"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qscfaq" localSheetId="9" hidden="1">{"First Page",#N/A,FALSE,"Surfactants LBO";"Second Page",#N/A,FALSE,"Surfactants LBO"}</definedName>
    <definedName name="qscfaq" localSheetId="10" hidden="1">{"First Page",#N/A,FALSE,"Surfactants LBO";"Second Page",#N/A,FALSE,"Surfactants LBO"}</definedName>
    <definedName name="qscfaq" localSheetId="11" hidden="1">{"First Page",#N/A,FALSE,"Surfactants LBO";"Second Page",#N/A,FALSE,"Surfactants LBO"}</definedName>
    <definedName name="qscfaq" hidden="1">{"First Page",#N/A,FALSE,"Surfactants LBO";"Second Page",#N/A,FALSE,"Surfactants LBO"}</definedName>
    <definedName name="qsd" localSheetId="9" hidden="1">{#N/A,#N/A,TRUE,"Cover sheet";#N/A,#N/A,TRUE,"DCF analysis";#N/A,#N/A,TRUE,"WACC calculation"}</definedName>
    <definedName name="qsd" localSheetId="10" hidden="1">{#N/A,#N/A,TRUE,"Cover sheet";#N/A,#N/A,TRUE,"DCF analysis";#N/A,#N/A,TRUE,"WACC calculation"}</definedName>
    <definedName name="qsd" localSheetId="11" hidden="1">{#N/A,#N/A,TRUE,"Cover sheet";#N/A,#N/A,TRUE,"DCF analysis";#N/A,#N/A,TRUE,"WACC calculation"}</definedName>
    <definedName name="qsd" hidden="1">{#N/A,#N/A,TRUE,"Cover sheet";#N/A,#N/A,TRUE,"DCF analysis";#N/A,#N/A,TRUE,"WACC calculation"}</definedName>
    <definedName name="qsdjlgzerg" localSheetId="9" hidden="1">{#N/A,#N/A,TRUE,"Cover sheet";#N/A,#N/A,TRUE,"DCF analysis";#N/A,#N/A,TRUE,"WACC calculation"}</definedName>
    <definedName name="qsdjlgzerg" localSheetId="10" hidden="1">{#N/A,#N/A,TRUE,"Cover sheet";#N/A,#N/A,TRUE,"DCF analysis";#N/A,#N/A,TRUE,"WACC calculation"}</definedName>
    <definedName name="qsdjlgzerg" localSheetId="11" hidden="1">{#N/A,#N/A,TRUE,"Cover sheet";#N/A,#N/A,TRUE,"DCF analysis";#N/A,#N/A,TRUE,"WACC calculation"}</definedName>
    <definedName name="qsdjlgzerg" hidden="1">{#N/A,#N/A,TRUE,"Cover sheet";#N/A,#N/A,TRUE,"DCF analysis";#N/A,#N/A,TRUE,"WACC calculation"}</definedName>
    <definedName name="QSDQS" hidden="1">#REF!</definedName>
    <definedName name="qsdvsv" hidden="1">#REF!</definedName>
    <definedName name="qsfd" localSheetId="9" hidden="1">{#N/A,#N/A,TRUE,"Cover sheet";#N/A,#N/A,TRUE,"INPUTS";#N/A,#N/A,TRUE,"OUTPUTS";#N/A,#N/A,TRUE,"VALUATION"}</definedName>
    <definedName name="qsfd" localSheetId="10" hidden="1">{#N/A,#N/A,TRUE,"Cover sheet";#N/A,#N/A,TRUE,"INPUTS";#N/A,#N/A,TRUE,"OUTPUTS";#N/A,#N/A,TRUE,"VALUATION"}</definedName>
    <definedName name="qsfd" localSheetId="11" hidden="1">{#N/A,#N/A,TRUE,"Cover sheet";#N/A,#N/A,TRUE,"INPUTS";#N/A,#N/A,TRUE,"OUTPUTS";#N/A,#N/A,TRUE,"VALUATION"}</definedName>
    <definedName name="qsfd" hidden="1">{#N/A,#N/A,TRUE,"Cover sheet";#N/A,#N/A,TRUE,"INPUTS";#N/A,#N/A,TRUE,"OUTPUTS";#N/A,#N/A,TRUE,"VALUATION"}</definedName>
    <definedName name="Qtd">#REF!</definedName>
    <definedName name="QTECNICO">#REF!</definedName>
    <definedName name="Qtr_and_Year">#REF!</definedName>
    <definedName name="Qtr_Date_Ref_Table">#REF!</definedName>
    <definedName name="qtrposition">#REF!</definedName>
    <definedName name="Quadro_oleo">#REF!</definedName>
    <definedName name="Quality_Coding">#REF!</definedName>
    <definedName name="Quality_Variance">#REF!</definedName>
    <definedName name="quant" localSheetId="3">#REF!</definedName>
    <definedName name="quant" localSheetId="0">#REF!</definedName>
    <definedName name="quant">#REF!</definedName>
    <definedName name="Quantidade">#REF!</definedName>
    <definedName name="quantity">#REF!</definedName>
    <definedName name="quartal_null_5175617274616c" hidden="1">#REF!</definedName>
    <definedName name="Quarterly_Baseline_Headers">#REF!</definedName>
    <definedName name="Quarterly_Baseline_Table">#REF!</definedName>
    <definedName name="QuarterNumberOfMonths">#REF!</definedName>
    <definedName name="Quarters">#REF!</definedName>
    <definedName name="Quarters_Headers">#REF!</definedName>
    <definedName name="Queen_Pump">#REF!</definedName>
    <definedName name="Query" localSheetId="5">#REF!</definedName>
    <definedName name="Query" localSheetId="1">#REF!</definedName>
    <definedName name="Query" localSheetId="0">#REF!</definedName>
    <definedName name="Query">#REF!</definedName>
    <definedName name="Query_data_bidtab">#REF!</definedName>
    <definedName name="QUICK_PEN">#REF!</definedName>
    <definedName name="QUINCY">#REF!</definedName>
    <definedName name="QuoteDate" localSheetId="8">#REF!</definedName>
    <definedName name="QuoteDate" localSheetId="3">#REF!</definedName>
    <definedName name="QuoteDate" localSheetId="9">#REF!</definedName>
    <definedName name="QuoteDate" localSheetId="10">#REF!</definedName>
    <definedName name="QuoteDate" localSheetId="11">#REF!</definedName>
    <definedName name="QuoteDate" localSheetId="0">#REF!</definedName>
    <definedName name="QuoteDate">[38]Topsheet!$D$18</definedName>
    <definedName name="QuoteRef" localSheetId="8">#REF!</definedName>
    <definedName name="QuoteRef" localSheetId="3">#REF!</definedName>
    <definedName name="QuoteRef" localSheetId="9">#REF!</definedName>
    <definedName name="QuoteRef" localSheetId="10">#REF!</definedName>
    <definedName name="QuoteRef" localSheetId="11">#REF!</definedName>
    <definedName name="QuoteRef" localSheetId="0">#REF!</definedName>
    <definedName name="QuoteRef">[38]Topsheet!$F$22</definedName>
    <definedName name="qw" localSheetId="9" hidden="1">{#N/A,#N/A,TRUE,"Maritime Park Arena PCD";#N/A,#N/A,TRUE,"Maritime Park Arena IOR"}</definedName>
    <definedName name="qw" localSheetId="10" hidden="1">{#N/A,#N/A,TRUE,"Maritime Park Arena PCD";#N/A,#N/A,TRUE,"Maritime Park Arena IOR"}</definedName>
    <definedName name="qw" localSheetId="11" hidden="1">{#N/A,#N/A,TRUE,"Maritime Park Arena PCD";#N/A,#N/A,TRUE,"Maritime Park Arena IOR"}</definedName>
    <definedName name="qw" hidden="1">{#N/A,#N/A,TRUE,"Maritime Park Arena PCD";#N/A,#N/A,TRUE,"Maritime Park Arena IOR"}</definedName>
    <definedName name="qwdq">#REF!</definedName>
    <definedName name="QWE" localSheetId="3">#REF!</definedName>
    <definedName name="qwe" localSheetId="9"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qwe" localSheetId="10"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QWE" localSheetId="0">#REF!</definedName>
    <definedName name="QWE">#REF!</definedName>
    <definedName name="QWEQWE">#REF!</definedName>
    <definedName name="qwer" hidden="1">#REF!</definedName>
    <definedName name="qwert">#REF!</definedName>
    <definedName name="qwerwerwrr" localSheetId="9" hidden="1">{#N/A,#N/A,FALSE,"Clients Office";#N/A,#N/A,FALSE,"Co Sum"}</definedName>
    <definedName name="qwerwerwrr" localSheetId="10" hidden="1">{#N/A,#N/A,FALSE,"Clients Office";#N/A,#N/A,FALSE,"Co Sum"}</definedName>
    <definedName name="qwerwerwrr" localSheetId="11" hidden="1">{#N/A,#N/A,FALSE,"Clients Office";#N/A,#N/A,FALSE,"Co Sum"}</definedName>
    <definedName name="qwerwerwrr" hidden="1">{#N/A,#N/A,FALSE,"Clients Office";#N/A,#N/A,FALSE,"Co Sum"}</definedName>
    <definedName name="R.Category_1">#REF!</definedName>
    <definedName name="R.Months">#REF!</definedName>
    <definedName name="R_">#REF!</definedName>
    <definedName name="Ra">#REF!</definedName>
    <definedName name="Radiadores">#REF!</definedName>
    <definedName name="Radiant_Panels">#REF!</definedName>
    <definedName name="Railing">'[16]Unit Price'!$B$53</definedName>
    <definedName name="RampPlanning">#REF!</definedName>
    <definedName name="RANGE" localSheetId="5">#REF!</definedName>
    <definedName name="RANGE" localSheetId="1">#REF!</definedName>
    <definedName name="RANGE" localSheetId="0">#REF!</definedName>
    <definedName name="RANGE">#REF!</definedName>
    <definedName name="RANGE01">#REF!</definedName>
    <definedName name="RANGE2" localSheetId="5">#REF!</definedName>
    <definedName name="RANGE2" localSheetId="1">#REF!</definedName>
    <definedName name="RANGE2" localSheetId="0">#REF!</definedName>
    <definedName name="RANGE2">#REF!</definedName>
    <definedName name="rangeage" localSheetId="0">#REF!</definedName>
    <definedName name="rangeage">#REF!</definedName>
    <definedName name="RangeFactor1">#REF!</definedName>
    <definedName name="RangeFactor2">#REF!</definedName>
    <definedName name="RangeSel">#REF!</definedName>
    <definedName name="RangeTest">OFFSET(#REF!,0,0,COUNTA(#REF!)-1,COUNTA(#REF!))</definedName>
    <definedName name="Rango_a_imprimir">#REF!</definedName>
    <definedName name="RAPID">#REF!</definedName>
    <definedName name="RAS">#REF!</definedName>
    <definedName name="Rate" localSheetId="0">#REF!</definedName>
    <definedName name="Rate">#REF!</definedName>
    <definedName name="rate_factors_range">#REF!</definedName>
    <definedName name="rates" localSheetId="0">#REF!</definedName>
    <definedName name="rates">#REF!</definedName>
    <definedName name="rates1" localSheetId="0">#REF!</definedName>
    <definedName name="rates1">#REF!</definedName>
    <definedName name="RBORDER">#REF!</definedName>
    <definedName name="RBW" localSheetId="0">#REF!</definedName>
    <definedName name="RBW">#REF!</definedName>
    <definedName name="RC_" localSheetId="0">#REF!</definedName>
    <definedName name="RC_">#REF!</definedName>
    <definedName name="RCamb">#REF!</definedName>
    <definedName name="RCArea" hidden="1">#REF!</definedName>
    <definedName name="RCD">#REF!</definedName>
    <definedName name="rd">#REF!</definedName>
    <definedName name="RdsPart">"$D$7:$D$65500"</definedName>
    <definedName name="re">#REF!</definedName>
    <definedName name="readOnly" localSheetId="12">Selection.locked=TRUE</definedName>
    <definedName name="readOnly" localSheetId="9">Selection.locked=TRUE</definedName>
    <definedName name="readOnly" localSheetId="10">Selection.locked=TRUE</definedName>
    <definedName name="readOnly" localSheetId="7">Selection.locked=TRUE</definedName>
    <definedName name="readOnly" localSheetId="11">Selection.locked=TRUE</definedName>
    <definedName name="readOnly">Selection.locked=TRUE</definedName>
    <definedName name="Real">#REF!</definedName>
    <definedName name="rebar">#REF!</definedName>
    <definedName name="rebar_rate">#REF!</definedName>
    <definedName name="Rec">#REF!</definedName>
    <definedName name="Recommandation" localSheetId="9" hidden="1">{#N/A,#N/A,TRUE,"Cover sheet";#N/A,#N/A,TRUE,"DCF analysis";#N/A,#N/A,TRUE,"WACC calculation"}</definedName>
    <definedName name="Recommandation" localSheetId="10" hidden="1">{#N/A,#N/A,TRUE,"Cover sheet";#N/A,#N/A,TRUE,"DCF analysis";#N/A,#N/A,TRUE,"WACC calculation"}</definedName>
    <definedName name="Recommandation" localSheetId="11" hidden="1">{#N/A,#N/A,TRUE,"Cover sheet";#N/A,#N/A,TRUE,"DCF analysis";#N/A,#N/A,TRUE,"WACC calculation"}</definedName>
    <definedName name="Recommandation" hidden="1">{#N/A,#N/A,TRUE,"Cover sheet";#N/A,#N/A,TRUE,"DCF analysis";#N/A,#N/A,TRUE,"WACC calculation"}</definedName>
    <definedName name="recon"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con"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con"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con"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con"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con"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con"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con1"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con1"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con1"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con1"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con1"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con1"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con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cons"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cons"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cons"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cons"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cons"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cons"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cons"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xlnm.Recorder">#REF!</definedName>
    <definedName name="Recorder_2">#REF!</definedName>
    <definedName name="Rectangular_Column">#REF!</definedName>
    <definedName name="redo" localSheetId="9" hidden="1">{#N/A,#N/A,FALSE,"ACQ_GRAPHS";#N/A,#N/A,FALSE,"T_1 GRAPHS";#N/A,#N/A,FALSE,"T_2 GRAPHS";#N/A,#N/A,FALSE,"COMB_GRAPHS"}</definedName>
    <definedName name="redo" localSheetId="10" hidden="1">{#N/A,#N/A,FALSE,"ACQ_GRAPHS";#N/A,#N/A,FALSE,"T_1 GRAPHS";#N/A,#N/A,FALSE,"T_2 GRAPHS";#N/A,#N/A,FALSE,"COMB_GRAPHS"}</definedName>
    <definedName name="redo" localSheetId="11" hidden="1">{#N/A,#N/A,FALSE,"ACQ_GRAPHS";#N/A,#N/A,FALSE,"T_1 GRAPHS";#N/A,#N/A,FALSE,"T_2 GRAPHS";#N/A,#N/A,FALSE,"COMB_GRAPHS"}</definedName>
    <definedName name="redo" hidden="1">{#N/A,#N/A,FALSE,"ACQ_GRAPHS";#N/A,#N/A,FALSE,"T_1 GRAPHS";#N/A,#N/A,FALSE,"T_2 GRAPHS";#N/A,#N/A,FALSE,"COMB_GRAPHS"}</definedName>
    <definedName name="redo1" localSheetId="9" hidden="1">{#N/A,#N/A,FALSE,"ACQ_GRAPHS";#N/A,#N/A,FALSE,"T_1 GRAPHS";#N/A,#N/A,FALSE,"T_2 GRAPHS";#N/A,#N/A,FALSE,"COMB_GRAPHS"}</definedName>
    <definedName name="redo1" localSheetId="10" hidden="1">{#N/A,#N/A,FALSE,"ACQ_GRAPHS";#N/A,#N/A,FALSE,"T_1 GRAPHS";#N/A,#N/A,FALSE,"T_2 GRAPHS";#N/A,#N/A,FALSE,"COMB_GRAPHS"}</definedName>
    <definedName name="redo1" localSheetId="11" hidden="1">{#N/A,#N/A,FALSE,"ACQ_GRAPHS";#N/A,#N/A,FALSE,"T_1 GRAPHS";#N/A,#N/A,FALSE,"T_2 GRAPHS";#N/A,#N/A,FALSE,"COMB_GRAPHS"}</definedName>
    <definedName name="redo1" hidden="1">{#N/A,#N/A,FALSE,"ACQ_GRAPHS";#N/A,#N/A,FALSE,"T_1 GRAPHS";#N/A,#N/A,FALSE,"T_2 GRAPHS";#N/A,#N/A,FALSE,"COMB_GRAPHS"}</definedName>
    <definedName name="RedStck">#REF!</definedName>
    <definedName name="Reduced_Press_Back_Flow_Preventors">#REF!</definedName>
    <definedName name="Redundant1" localSheetId="8">#REF!</definedName>
    <definedName name="Redundant1" localSheetId="3">#REF!</definedName>
    <definedName name="Redundant1" localSheetId="9">#REF!</definedName>
    <definedName name="Redundant1" localSheetId="10">#REF!</definedName>
    <definedName name="Redundant1" localSheetId="11">#REF!</definedName>
    <definedName name="Redundant1" localSheetId="0">#REF!</definedName>
    <definedName name="Redundant1">'[61]Demolition 1'!#REF!</definedName>
    <definedName name="Redundant2" localSheetId="8">#REF!</definedName>
    <definedName name="Redundant2" localSheetId="3">#REF!</definedName>
    <definedName name="Redundant2" localSheetId="9">#REF!</definedName>
    <definedName name="Redundant2" localSheetId="10">#REF!</definedName>
    <definedName name="Redundant2" localSheetId="11">#REF!</definedName>
    <definedName name="Redundant2" localSheetId="0">#REF!</definedName>
    <definedName name="Redundant2">'[61]Demolition 1'!#REF!</definedName>
    <definedName name="Redundant3" localSheetId="8">#REF!</definedName>
    <definedName name="Redundant3" localSheetId="3">#REF!</definedName>
    <definedName name="Redundant3" localSheetId="9">#REF!</definedName>
    <definedName name="Redundant3" localSheetId="10">#REF!</definedName>
    <definedName name="Redundant3" localSheetId="11">#REF!</definedName>
    <definedName name="Redundant3" localSheetId="0">#REF!</definedName>
    <definedName name="Redundant3">'[61]Demolition 1'!#REF!</definedName>
    <definedName name="REDUZ">#REF!</definedName>
    <definedName name="REF_Accts_DropDown_List">#REF!</definedName>
    <definedName name="refer">#REF!</definedName>
    <definedName name="Reference">#REF!</definedName>
    <definedName name="REFRESH" localSheetId="3">#REF!</definedName>
    <definedName name="REFRESH" localSheetId="0">#REF!</definedName>
    <definedName name="REFRESH">#REF!</definedName>
    <definedName name="regeg" localSheetId="9" hidden="1">{"general",#N/A,FALSE,"Assumptions"}</definedName>
    <definedName name="regeg" localSheetId="10" hidden="1">{"general",#N/A,FALSE,"Assumptions"}</definedName>
    <definedName name="regeg" localSheetId="11" hidden="1">{"general",#N/A,FALSE,"Assumptions"}</definedName>
    <definedName name="regeg" hidden="1">{"general",#N/A,FALSE,"Assumptions"}</definedName>
    <definedName name="Region" localSheetId="0">#REF!</definedName>
    <definedName name="Region">#REF!</definedName>
    <definedName name="REGION2">#REF!</definedName>
    <definedName name="Regional" localSheetId="9" hidden="1">{#N/A,#N/A,FALSE,"mgtsum.XLS";#N/A,#N/A,FALSE,"CAPONE";#N/A,#N/A,FALSE,"CAPTWO";#N/A,#N/A,FALSE,"CAPTHREE"}</definedName>
    <definedName name="Regional" localSheetId="10" hidden="1">{#N/A,#N/A,FALSE,"mgtsum.XLS";#N/A,#N/A,FALSE,"CAPONE";#N/A,#N/A,FALSE,"CAPTWO";#N/A,#N/A,FALSE,"CAPTHREE"}</definedName>
    <definedName name="Regional" localSheetId="11" hidden="1">{#N/A,#N/A,FALSE,"mgtsum.XLS";#N/A,#N/A,FALSE,"CAPONE";#N/A,#N/A,FALSE,"CAPTWO";#N/A,#N/A,FALSE,"CAPTHREE"}</definedName>
    <definedName name="Regional" hidden="1">{#N/A,#N/A,FALSE,"mgtsum.XLS";#N/A,#N/A,FALSE,"CAPONE";#N/A,#N/A,FALSE,"CAPTWO";#N/A,#N/A,FALSE,"CAPTHREE"}</definedName>
    <definedName name="regrg" localSheetId="9" hidden="1">{"comp1",#N/A,FALSE,"COMPS";"footnotes",#N/A,FALSE,"COMPS"}</definedName>
    <definedName name="regrg" localSheetId="10" hidden="1">{"comp1",#N/A,FALSE,"COMPS";"footnotes",#N/A,FALSE,"COMPS"}</definedName>
    <definedName name="regrg" localSheetId="11" hidden="1">{"comp1",#N/A,FALSE,"COMPS";"footnotes",#N/A,FALSE,"COMPS"}</definedName>
    <definedName name="regrg" hidden="1">{"comp1",#N/A,FALSE,"COMPS";"footnotes",#N/A,FALSE,"COMPS"}</definedName>
    <definedName name="reid">#REF!</definedName>
    <definedName name="ReinforcementSteel" localSheetId="0">#REF!</definedName>
    <definedName name="ReinforcementSteel">#REF!</definedName>
    <definedName name="Related">#REF!</definedName>
    <definedName name="Release" localSheetId="8">#REF!</definedName>
    <definedName name="Release" localSheetId="3">#REF!</definedName>
    <definedName name="Release" localSheetId="9">#REF!</definedName>
    <definedName name="Release" localSheetId="10">#REF!</definedName>
    <definedName name="Release" localSheetId="11">#REF!</definedName>
    <definedName name="Release" localSheetId="0">#REF!</definedName>
    <definedName name="Release">'[23]Data List'!$E$16:$E$22</definedName>
    <definedName name="RELOCATION">#REF!</definedName>
    <definedName name="rem"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em"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em"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em"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em"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em"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em"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ENTAL_TOILETS">#REF!</definedName>
    <definedName name="RepNo">#REF!</definedName>
    <definedName name="report">#REF!</definedName>
    <definedName name="Report_Date" localSheetId="3">#REF!</definedName>
    <definedName name="Report_Date" localSheetId="0">#REF!</definedName>
    <definedName name="Report_Date">#REF!</definedName>
    <definedName name="Report_Number" localSheetId="3">#REF!</definedName>
    <definedName name="Report_Number" localSheetId="0">#REF!</definedName>
    <definedName name="Report_Number">#REF!</definedName>
    <definedName name="report1" localSheetId="9" hidden="1">{#N/A,#N/A,FALSE,"Summary";#N/A,#N/A,FALSE,"Assumptions";#N/A,#N/A,FALSE,"Cash Flow";#N/A,#N/A,FALSE,"Residual Calculation";#N/A,#N/A,FALSE,"Pricing Matrix";#N/A,#N/A,FALSE,"Pricing Matrix II";#N/A,#N/A,FALSE,"Expiration Schedule"}</definedName>
    <definedName name="report1" localSheetId="10" hidden="1">{#N/A,#N/A,FALSE,"Summary";#N/A,#N/A,FALSE,"Assumptions";#N/A,#N/A,FALSE,"Cash Flow";#N/A,#N/A,FALSE,"Residual Calculation";#N/A,#N/A,FALSE,"Pricing Matrix";#N/A,#N/A,FALSE,"Pricing Matrix II";#N/A,#N/A,FALSE,"Expiration Schedule"}</definedName>
    <definedName name="report1" localSheetId="11" hidden="1">{#N/A,#N/A,FALSE,"Summary";#N/A,#N/A,FALSE,"Assumptions";#N/A,#N/A,FALSE,"Cash Flow";#N/A,#N/A,FALSE,"Residual Calculation";#N/A,#N/A,FALSE,"Pricing Matrix";#N/A,#N/A,FALSE,"Pricing Matrix II";#N/A,#N/A,FALSE,"Expiration Schedule"}</definedName>
    <definedName name="report1" hidden="1">{#N/A,#N/A,FALSE,"Summary";#N/A,#N/A,FALSE,"Assumptions";#N/A,#N/A,FALSE,"Cash Flow";#N/A,#N/A,FALSE,"Residual Calculation";#N/A,#N/A,FALSE,"Pricing Matrix";#N/A,#N/A,FALSE,"Pricing Matrix II";#N/A,#N/A,FALSE,"Expiration Schedule"}</definedName>
    <definedName name="report5" localSheetId="9" hidden="1">{#N/A,#N/A,FALSE,"Summary";#N/A,#N/A,FALSE,"Assumptions";#N/A,#N/A,FALSE,"Cash Flow";#N/A,#N/A,FALSE,"Residual Calculation";#N/A,#N/A,FALSE,"Pricing Matrix";#N/A,#N/A,FALSE,"Pricing Matrix II";#N/A,#N/A,FALSE,"Expiration Schedule"}</definedName>
    <definedName name="report5" localSheetId="10" hidden="1">{#N/A,#N/A,FALSE,"Summary";#N/A,#N/A,FALSE,"Assumptions";#N/A,#N/A,FALSE,"Cash Flow";#N/A,#N/A,FALSE,"Residual Calculation";#N/A,#N/A,FALSE,"Pricing Matrix";#N/A,#N/A,FALSE,"Pricing Matrix II";#N/A,#N/A,FALSE,"Expiration Schedule"}</definedName>
    <definedName name="report5" localSheetId="11" hidden="1">{#N/A,#N/A,FALSE,"Summary";#N/A,#N/A,FALSE,"Assumptions";#N/A,#N/A,FALSE,"Cash Flow";#N/A,#N/A,FALSE,"Residual Calculation";#N/A,#N/A,FALSE,"Pricing Matrix";#N/A,#N/A,FALSE,"Pricing Matrix II";#N/A,#N/A,FALSE,"Expiration Schedule"}</definedName>
    <definedName name="report5" hidden="1">{#N/A,#N/A,FALSE,"Summary";#N/A,#N/A,FALSE,"Assumptions";#N/A,#N/A,FALSE,"Cash Flow";#N/A,#N/A,FALSE,"Residual Calculation";#N/A,#N/A,FALSE,"Pricing Matrix";#N/A,#N/A,FALSE,"Pricing Matrix II";#N/A,#N/A,FALSE,"Expiration Schedule"}</definedName>
    <definedName name="ReportCreated">TRUE</definedName>
    <definedName name="reportno" localSheetId="0">#REF!</definedName>
    <definedName name="reportno">#REF!</definedName>
    <definedName name="Reprint">#REF!</definedName>
    <definedName name="RepsExtgServ" localSheetId="8">#REF!</definedName>
    <definedName name="RepsExtgServ" localSheetId="3">#REF!</definedName>
    <definedName name="RepsExtgServ" localSheetId="9">#REF!</definedName>
    <definedName name="RepsExtgServ" localSheetId="10">#REF!</definedName>
    <definedName name="RepsExtgServ" localSheetId="11">#REF!</definedName>
    <definedName name="RepsExtgServ" localSheetId="0">#REF!</definedName>
    <definedName name="RepsExtgServ">'[17]7'!#REF!</definedName>
    <definedName name="REQ">#REF!</definedName>
    <definedName name="REQUIRED_DELIVERY_DATE">#REF!</definedName>
    <definedName name="RES">#REF!</definedName>
    <definedName name="Reset_Date15">#REF!</definedName>
    <definedName name="Reset_Dates">#REF!</definedName>
    <definedName name="Reset_Dates007">#REF!</definedName>
    <definedName name="Reset_Dates1">#REF!</definedName>
    <definedName name="Reset_Dates14">#REF!</definedName>
    <definedName name="Reset_Dates19">#REF!</definedName>
    <definedName name="Reset_Dates2">#REF!</definedName>
    <definedName name="Reset_Dates3">#REF!</definedName>
    <definedName name="Reset_Dates30">#REF!</definedName>
    <definedName name="Reset_Dates39">#REF!</definedName>
    <definedName name="Reset_Dates4">#REF!</definedName>
    <definedName name="Reset_Dates49">#REF!</definedName>
    <definedName name="Reset_Dates5">#REF!</definedName>
    <definedName name="Reset_Dates6">#REF!</definedName>
    <definedName name="Reset_Dates7">#REF!</definedName>
    <definedName name="Reset_Dates8">#REF!</definedName>
    <definedName name="Reset_Dates85">#REF!</definedName>
    <definedName name="Reset_Dates9">#REF!</definedName>
    <definedName name="Reset_DatesBP">#REF!</definedName>
    <definedName name="Reset_DatesD">#REF!</definedName>
    <definedName name="Reset_DatesSM">#REF!</definedName>
    <definedName name="Reset_DatesZ">#REF!</definedName>
    <definedName name="ResetDates">#REF!</definedName>
    <definedName name="resi" localSheetId="3">#REF!</definedName>
    <definedName name="resi" localSheetId="0">#REF!</definedName>
    <definedName name="resi">#REF!</definedName>
    <definedName name="residential" localSheetId="8">#REF!</definedName>
    <definedName name="residential" localSheetId="3">#REF!</definedName>
    <definedName name="residential" localSheetId="9">#REF!</definedName>
    <definedName name="residential" localSheetId="10">#REF!</definedName>
    <definedName name="residential" localSheetId="11">#REF!</definedName>
    <definedName name="residential" localSheetId="0">#REF!</definedName>
    <definedName name="residential">[1]Sheet7!#REF!</definedName>
    <definedName name="Resource.Name">#REF!</definedName>
    <definedName name="ResourceType">#REF!</definedName>
    <definedName name="Responsibility">#REF!</definedName>
    <definedName name="REST">#REF!</definedName>
    <definedName name="restB">#REF!</definedName>
    <definedName name="Result" localSheetId="3">#REF!</definedName>
    <definedName name="Result" localSheetId="0">#REF!</definedName>
    <definedName name="Result">#REF!</definedName>
    <definedName name="Results">#REF!</definedName>
    <definedName name="ReSume">#REF!</definedName>
    <definedName name="resumen">#REF!</definedName>
    <definedName name="resumen1">#REF!</definedName>
    <definedName name="resumen2">#REF!</definedName>
    <definedName name="RESUMO">#REF!</definedName>
    <definedName name="ret">#REF!</definedName>
    <definedName name="ret_owner">#REF!</definedName>
    <definedName name="ret1_conc">#REF!</definedName>
    <definedName name="Retaining_wall">#REF!</definedName>
    <definedName name="Retaining_Wall_Footing">#REF!</definedName>
    <definedName name="retention" localSheetId="0">#REF!</definedName>
    <definedName name="retention">#REF!</definedName>
    <definedName name="Retention_percentage1" localSheetId="0">#REF!</definedName>
    <definedName name="Retention_percentage1">#REF!</definedName>
    <definedName name="Retention_period1" localSheetId="0">#REF!</definedName>
    <definedName name="Retention_period1">#REF!</definedName>
    <definedName name="RETKPI">#REF!</definedName>
    <definedName name="RETKPIS">#REF!</definedName>
    <definedName name="retsum" localSheetId="0">#REF!</definedName>
    <definedName name="retsum">#REF!</definedName>
    <definedName name="reuse" localSheetId="9" hidden="1">{#N/A,#N/A,FALSE,"mgtsum.XLS";#N/A,#N/A,FALSE,"CAPONE";#N/A,#N/A,FALSE,"CAPTWO";#N/A,#N/A,FALSE,"CAPTHREE"}</definedName>
    <definedName name="reuse" localSheetId="10" hidden="1">{#N/A,#N/A,FALSE,"mgtsum.XLS";#N/A,#N/A,FALSE,"CAPONE";#N/A,#N/A,FALSE,"CAPTWO";#N/A,#N/A,FALSE,"CAPTHREE"}</definedName>
    <definedName name="reuse" localSheetId="11" hidden="1">{#N/A,#N/A,FALSE,"mgtsum.XLS";#N/A,#N/A,FALSE,"CAPONE";#N/A,#N/A,FALSE,"CAPTWO";#N/A,#N/A,FALSE,"CAPTHREE"}</definedName>
    <definedName name="reuse" hidden="1">{#N/A,#N/A,FALSE,"mgtsum.XLS";#N/A,#N/A,FALSE,"CAPONE";#N/A,#N/A,FALSE,"CAPTWO";#N/A,#N/A,FALSE,"CAPTHREE"}</definedName>
    <definedName name="REV">#REF!</definedName>
    <definedName name="Rev_enhan">#REF!</definedName>
    <definedName name="rev_status">#REF!</definedName>
    <definedName name="rev_status_iss">#REF!</definedName>
    <definedName name="Rev_Year">#REF!</definedName>
    <definedName name="REVBUD">#REF!</definedName>
    <definedName name="review"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view"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view" localSheetId="9" hidden="1">{#N/A,#N/A,FALSE,"Header P";#N/A,#N/A,FALSE,"Summary";#N/A,#N/A,FALSE,"CONTRACT WORKS";#N/A,#N/A,FALSE,"Variations";#N/A,#N/A,FALSE,"Dwk"}</definedName>
    <definedName name="review" localSheetId="10" hidden="1">{#N/A,#N/A,FALSE,"Header P";#N/A,#N/A,FALSE,"Summary";#N/A,#N/A,FALSE,"CONTRACT WORKS";#N/A,#N/A,FALSE,"Variations";#N/A,#N/A,FALSE,"Dwk"}</definedName>
    <definedName name="review"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view"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view"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vision" localSheetId="8">#REF!</definedName>
    <definedName name="Revision" localSheetId="3">#REF!</definedName>
    <definedName name="Revision" localSheetId="9">#REF!</definedName>
    <definedName name="Revision" localSheetId="10">#REF!</definedName>
    <definedName name="Revision" localSheetId="11">#REF!</definedName>
    <definedName name="Revision" localSheetId="0">#REF!</definedName>
    <definedName name="Revision">'[51]Key Data'!$B$5</definedName>
    <definedName name="Revolv_door">'[16]Unit Price'!$B$52</definedName>
    <definedName name="REZNOR">#REF!</definedName>
    <definedName name="reztetrert" localSheetId="9" hidden="1">{"comps",#N/A,FALSE,"HANDPACK";"footnotes",#N/A,FALSE,"HANDPACK"}</definedName>
    <definedName name="reztetrert" localSheetId="10" hidden="1">{"comps",#N/A,FALSE,"HANDPACK";"footnotes",#N/A,FALSE,"HANDPACK"}</definedName>
    <definedName name="reztetrert" localSheetId="11" hidden="1">{"comps",#N/A,FALSE,"HANDPACK";"footnotes",#N/A,FALSE,"HANDPACK"}</definedName>
    <definedName name="reztetrert" hidden="1">{"comps",#N/A,FALSE,"HANDPACK";"footnotes",#N/A,FALSE,"HANDPACK"}</definedName>
    <definedName name="REZTEZRT" hidden="1">#REF!</definedName>
    <definedName name="rf"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f"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f"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f"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f"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f"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f"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F_off">#REF!</definedName>
    <definedName name="RF_on">#REF!</definedName>
    <definedName name="rFactory" hidden="1">#REF!</definedName>
    <definedName name="RFDC" localSheetId="9" hidden="1">{"comp1",#N/A,FALSE,"COMPS";"footnotes",#N/A,FALSE,"COMPS"}</definedName>
    <definedName name="RFDC" localSheetId="10" hidden="1">{"comp1",#N/A,FALSE,"COMPS";"footnotes",#N/A,FALSE,"COMPS"}</definedName>
    <definedName name="RFDC" localSheetId="11" hidden="1">{"comp1",#N/A,FALSE,"COMPS";"footnotes",#N/A,FALSE,"COMPS"}</definedName>
    <definedName name="RFDC" hidden="1">{"comp1",#N/A,FALSE,"COMPS";"footnotes",#N/A,FALSE,"COMPS"}</definedName>
    <definedName name="rgfag" localSheetId="9" hidden="1">{"comps2",#N/A,FALSE,"AERO";"footnotes",#N/A,FALSE,"AERO"}</definedName>
    <definedName name="rgfag" localSheetId="10" hidden="1">{"comps2",#N/A,FALSE,"AERO";"footnotes",#N/A,FALSE,"AERO"}</definedName>
    <definedName name="rgfag" localSheetId="11" hidden="1">{"comps2",#N/A,FALSE,"AERO";"footnotes",#N/A,FALSE,"AERO"}</definedName>
    <definedName name="rgfag" hidden="1">{"comps2",#N/A,FALSE,"AERO";"footnotes",#N/A,FALSE,"AERO"}</definedName>
    <definedName name="rgregreg">#REF!</definedName>
    <definedName name="rgtwg">#REF!</definedName>
    <definedName name="rh">#REF!</definedName>
    <definedName name="Riks_Category">#REF!</definedName>
    <definedName name="rink">#REF!</definedName>
    <definedName name="riri"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iri"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iri"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iri"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iri"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iri"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iri"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isers">#REF!</definedName>
    <definedName name="risk">#REF!</definedName>
    <definedName name="Risk_Category">#REF!</definedName>
    <definedName name="Risk_Category1">#REF!</definedName>
    <definedName name="RiskAfterRecalcMacro" hidden="1">""</definedName>
    <definedName name="RiskAfterSimMacro" hidden="1">""</definedName>
    <definedName name="riskATSSboxGraph" hidden="1">TRUE</definedName>
    <definedName name="riskATSSincludeSimtables" hidden="1">TRUE</definedName>
    <definedName name="riskATSSinputsGraphs" hidden="1">TRUE</definedName>
    <definedName name="riskATSSoutputStatistic" hidden="1">3</definedName>
    <definedName name="riskATSSpercentChangeGraph" hidden="1">TRUE</definedName>
    <definedName name="riskATSSpercentileGraph" hidden="1">TRUE</definedName>
    <definedName name="riskATSSpercentileValue" hidden="1">0.5</definedName>
    <definedName name="riskATSSprintReport" hidden="1">TRUE</definedName>
    <definedName name="riskATSSreportsInActiveBook" hidden="1">FALSE</definedName>
    <definedName name="riskATSSreportsSelected" hidden="1">TRUE</definedName>
    <definedName name="riskATSSsummaryReport" hidden="1">TRUE</definedName>
    <definedName name="riskATSStornadoGraph" hidden="1">TRUE</definedName>
    <definedName name="riskATSTbaselineRequested" hidden="1">TRUE</definedName>
    <definedName name="riskATSTboxGraph" hidden="1">TRUE</definedName>
    <definedName name="riskATSTcomparisonGraph" hidden="1">TRUE</definedName>
    <definedName name="riskATSThistogramGraph" hidden="1">FALSE</definedName>
    <definedName name="riskATSToutputStatistic" hidden="1">4</definedName>
    <definedName name="riskATSTprintReport" hidden="1">FALSE</definedName>
    <definedName name="riskATSTreportsInActiveBook" hidden="1">FALSE</definedName>
    <definedName name="riskATSTreportsSelected" hidden="1">TRUE</definedName>
    <definedName name="riskATSTsequentialStress" hidden="1">TRUE</definedName>
    <definedName name="riskATSTsummaryReport" hidden="1">TRUE</definedName>
    <definedName name="RiskAutoStopPercChange">1.5</definedName>
    <definedName name="RiskBeforeRecalcMacro" hidden="1">""</definedName>
    <definedName name="RiskBeforeSimMacro" hidden="1">""</definedName>
    <definedName name="RiskCollectDistributionSamples">2</definedName>
    <definedName name="RiskExcelReportsGoInNewWorkbook">TRUE</definedName>
    <definedName name="RiskExcelReportsToGenerate" localSheetId="9">6144</definedName>
    <definedName name="RiskExcelReportsToGenerate" localSheetId="10">6144</definedName>
    <definedName name="RiskExcelReportsToGenerate">0</definedName>
    <definedName name="RiskFixedSeed">1</definedName>
    <definedName name="RiskGenerateExcelReportsAtEndOfSimulation">FALSE</definedName>
    <definedName name="RiskHasSettings" localSheetId="9" hidden="1">6</definedName>
    <definedName name="RiskHasSettings" localSheetId="10" hidden="1">6</definedName>
    <definedName name="RiskHasSettings">TRUE</definedName>
    <definedName name="RiskLevel" localSheetId="8">#REF!</definedName>
    <definedName name="RiskLevel" localSheetId="3">#REF!</definedName>
    <definedName name="RiskLevel" localSheetId="9">#REF!</definedName>
    <definedName name="RiskLevel" localSheetId="10">#REF!</definedName>
    <definedName name="RiskLevel" localSheetId="11">#REF!</definedName>
    <definedName name="RiskLevel" localSheetId="0">#REF!</definedName>
    <definedName name="RiskLevel">[62]Register!$IV$1:$IV$5</definedName>
    <definedName name="RiskMinimizeOnStart">FALSE</definedName>
    <definedName name="RiskMonitorConvergence">FALSE</definedName>
    <definedName name="RiskMultipleCPUSupportEnabled" hidden="1">TRUE</definedName>
    <definedName name="RiskNumIterations" localSheetId="9" hidden="1">10000</definedName>
    <definedName name="RiskNumIterations" localSheetId="10" hidden="1">10000</definedName>
    <definedName name="RiskNumIterations">5000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electedCell" hidden="1">"$I$5"</definedName>
    <definedName name="RiskShowRiskWindowAtEndOfSimulation">TRUE</definedName>
    <definedName name="RiskStandardRecalc" localSheetId="9" hidden="1">1</definedName>
    <definedName name="RiskStandardRecalc" localSheetId="10" hidden="1">1</definedName>
    <definedName name="RiskStandardRecalc">2</definedName>
    <definedName name="RiskStatFunctionsUpdateFreq">1</definedName>
    <definedName name="riskStress1TF" hidden="1">0</definedName>
    <definedName name="riskStress2TF" hidden="1">0</definedName>
    <definedName name="riskStress3TF" hidden="1">0</definedName>
    <definedName name="riskStress4TF" hidden="1">0</definedName>
    <definedName name="riskStress5TF" hidden="1">0</definedName>
    <definedName name="RiskSwapState" hidden="1">FALSE</definedName>
    <definedName name="RiskTemplateSheetName">"myTemplate"</definedName>
    <definedName name="RiskUpdateDisplay" localSheetId="9" hidden="1">FALSE</definedName>
    <definedName name="RiskUpdateDisplay" localSheetId="10" hidden="1">FALSE</definedName>
    <definedName name="RiskUpdateDisplay">TRUE</definedName>
    <definedName name="RiskUpdateStatFunctions">TRUE</definedName>
    <definedName name="RiskUseDifferentSeedForEachSim">FALSE</definedName>
    <definedName name="RiskUseFixedSeed">FALSE</definedName>
    <definedName name="RiskUseMultipleCPUs" localSheetId="9" hidden="1">TRUE</definedName>
    <definedName name="RiskUseMultipleCPUs" localSheetId="10" hidden="1">TRUE</definedName>
    <definedName name="RiskUseMultipleCPUs">FALSE</definedName>
    <definedName name="RJ_HARDIN">#REF!</definedName>
    <definedName name="rkl">#REF!</definedName>
    <definedName name="RKL_TAB">#REF!</definedName>
    <definedName name="Rl">#REF!</definedName>
    <definedName name="rmcAccount">845</definedName>
    <definedName name="RMCOptions">"*100000000000000"</definedName>
    <definedName name="rngAddOn1Desc">#REF!</definedName>
    <definedName name="rngAddOn1Lump">#REF!</definedName>
    <definedName name="rngArchitect">#REF!</definedName>
    <definedName name="rngBidDate">#REF!</definedName>
    <definedName name="rngBuildingType">#REF!</definedName>
    <definedName name="rngClientName">#REF!</definedName>
    <definedName name="rngCSIBUArchitect">#REF!</definedName>
    <definedName name="rngCSIBUBidDate">#REF!</definedName>
    <definedName name="rngCSIBUClientName">#REF!</definedName>
    <definedName name="rngCSIBUDataStart">#REF!</definedName>
    <definedName name="rngCSIBUDPRJobNum">#REF!</definedName>
    <definedName name="rngCSIBUESTCityState">#REF!</definedName>
    <definedName name="rngCSIBUEstDesc">#REF!</definedName>
    <definedName name="rngCSIBUEstJobNum">#REF!</definedName>
    <definedName name="rngCSIBUProjectName">#REF!</definedName>
    <definedName name="rngCSIBUProjectName2">#REF!</definedName>
    <definedName name="rngDPRJobNum">#REF!</definedName>
    <definedName name="rngDuration">#REF!</definedName>
    <definedName name="rngDurationUnit">#REF!</definedName>
    <definedName name="rngEntityTypes" hidden="1">#REF!</definedName>
    <definedName name="rngEstCityState">#REF!</definedName>
    <definedName name="rngEstDesc">#REF!</definedName>
    <definedName name="rngEstimator">#REF!</definedName>
    <definedName name="rngEstNum">#REF!</definedName>
    <definedName name="rngExecAddonStart">#REF!</definedName>
    <definedName name="rngExecArchitect">#REF!</definedName>
    <definedName name="rngExecBidDate">#REF!</definedName>
    <definedName name="rngExecBuildingType">#REF!</definedName>
    <definedName name="rngExecClientCityState">#REF!</definedName>
    <definedName name="rngExecClientName">#REF!</definedName>
    <definedName name="rngExecDuration">#REF!</definedName>
    <definedName name="rngExecDurationUnit">#REF!</definedName>
    <definedName name="rngExecEstCityState">#REF!</definedName>
    <definedName name="rngExecEstDesc">#REF!</definedName>
    <definedName name="rngExecEstimator">#REF!</definedName>
    <definedName name="rngExecJobSize">#REF!</definedName>
    <definedName name="rngExecJobUnit">#REF!</definedName>
    <definedName name="rngExecJobUnit2">#REF!</definedName>
    <definedName name="rngExecProjectName">#REF!</definedName>
    <definedName name="rngExecProjectName2">#REF!</definedName>
    <definedName name="rngExecProjectName3">#REF!</definedName>
    <definedName name="rngExecProjName2">#REF!</definedName>
    <definedName name="rngExecTotalGrossArea">#REF!</definedName>
    <definedName name="rngJobSize">#REF!</definedName>
    <definedName name="rngJobUnit">#REF!</definedName>
    <definedName name="rngProjectName">#REF!</definedName>
    <definedName name="rngProjectName2">#REF!</definedName>
    <definedName name="rngProjectName3">#REF!</definedName>
    <definedName name="rngStates" hidden="1">#REF!</definedName>
    <definedName name="rngSysAddon1Desc">#REF!</definedName>
    <definedName name="rngSysAddon1Lump">#REF!</definedName>
    <definedName name="rngSysBUArchitect">#REF!</definedName>
    <definedName name="rngSysBUBidDate">#REF!</definedName>
    <definedName name="rngSysBUClientName">#REF!</definedName>
    <definedName name="rngSysBUDataStart">#REF!</definedName>
    <definedName name="rngSysBUDPRJobNum">#REF!</definedName>
    <definedName name="rngSysBUEstCityState">#REF!</definedName>
    <definedName name="rngSysBUEstDesc">#REF!</definedName>
    <definedName name="rngSysBUEstimator">#REF!</definedName>
    <definedName name="rngSysBUEstJobNum">#REF!</definedName>
    <definedName name="rngSysBuildingType">#REF!</definedName>
    <definedName name="rngSysBUProjectName">#REF!</definedName>
    <definedName name="rngSysBUProjectName2">#REF!</definedName>
    <definedName name="rngSysBUProjectName3">#REF!</definedName>
    <definedName name="rngSysDataStart">#REF!</definedName>
    <definedName name="rngTotalGrossArea">#REF!</definedName>
    <definedName name="Ro">#REF!</definedName>
    <definedName name="roads">#REF!</definedName>
    <definedName name="RoadsPavings" localSheetId="8">#REF!</definedName>
    <definedName name="RoadsPavings" localSheetId="3">#REF!</definedName>
    <definedName name="RoadsPavings" localSheetId="9">#REF!</definedName>
    <definedName name="RoadsPavings" localSheetId="10">#REF!</definedName>
    <definedName name="RoadsPavings" localSheetId="11">#REF!</definedName>
    <definedName name="RoadsPavings" localSheetId="0">#REF!</definedName>
    <definedName name="RoadsPavings">'[17]8'!$G$77</definedName>
    <definedName name="RODGERS_MACH.">#REF!</definedName>
    <definedName name="Rohrbog">#REF!</definedName>
    <definedName name="Rohrbogen">#REF!</definedName>
    <definedName name="ROIIO">#REF!</definedName>
    <definedName name="rol" localSheetId="3">#REF!</definedName>
    <definedName name="rol" localSheetId="0">#REF!</definedName>
    <definedName name="rol">#REF!</definedName>
    <definedName name="Role">#REF!</definedName>
    <definedName name="Rolename">#REF!</definedName>
    <definedName name="ROOF" localSheetId="0">#REF!</definedName>
    <definedName name="ROOF">#REF!</definedName>
    <definedName name="roof_drain">#REF!</definedName>
    <definedName name="ROOF_DRAINS">#REF!</definedName>
    <definedName name="Roof_Met_Deck">'[16]Unit Price'!$B$13</definedName>
    <definedName name="Roofing_Cladding">#REF!</definedName>
    <definedName name="Roofing_coping">'[16]Unit Price'!$B$42</definedName>
    <definedName name="Roofing_system">'[16]Unit Price'!$B$41</definedName>
    <definedName name="rooftop">#REF!</definedName>
    <definedName name="Room_1" localSheetId="0">#REF!</definedName>
    <definedName name="Room_1">#REF!</definedName>
    <definedName name="Room_10" localSheetId="0">#REF!</definedName>
    <definedName name="Room_10">#REF!</definedName>
    <definedName name="Room_11" localSheetId="0">#REF!</definedName>
    <definedName name="Room_11">#REF!</definedName>
    <definedName name="Room_12" localSheetId="0">#REF!</definedName>
    <definedName name="Room_12">#REF!</definedName>
    <definedName name="Room_13" localSheetId="0">#REF!</definedName>
    <definedName name="Room_13">#REF!</definedName>
    <definedName name="Room_14" localSheetId="0">#REF!</definedName>
    <definedName name="Room_14">#REF!</definedName>
    <definedName name="Room_15" localSheetId="0">#REF!</definedName>
    <definedName name="Room_15">#REF!</definedName>
    <definedName name="Room_16" localSheetId="0">#REF!</definedName>
    <definedName name="Room_16">#REF!</definedName>
    <definedName name="Room_2" localSheetId="0">#REF!</definedName>
    <definedName name="Room_2">#REF!</definedName>
    <definedName name="Room_3" localSheetId="0">#REF!</definedName>
    <definedName name="Room_3">#REF!</definedName>
    <definedName name="Room_4" localSheetId="0">#REF!</definedName>
    <definedName name="Room_4">#REF!</definedName>
    <definedName name="Room_5" localSheetId="0">#REF!</definedName>
    <definedName name="Room_5">#REF!</definedName>
    <definedName name="Room_6" localSheetId="0">#REF!</definedName>
    <definedName name="Room_6">#REF!</definedName>
    <definedName name="Room_7" localSheetId="0">#REF!</definedName>
    <definedName name="Room_7">#REF!</definedName>
    <definedName name="Room_8" localSheetId="0">#REF!</definedName>
    <definedName name="Room_8">#REF!</definedName>
    <definedName name="Room_9" localSheetId="0">#REF!</definedName>
    <definedName name="Room_9">#REF!</definedName>
    <definedName name="ROOMNAME">#REF!</definedName>
    <definedName name="ROOMNBR">#REF!</definedName>
    <definedName name="Rooms" localSheetId="0">#REF!</definedName>
    <definedName name="Rooms">#REF!</definedName>
    <definedName name="Round">#REF!</definedName>
    <definedName name="Round_Factor">#REF!</definedName>
    <definedName name="row">#REF!</definedName>
    <definedName name="row_titles_range">#REF!</definedName>
    <definedName name="rpbp">#REF!</definedName>
    <definedName name="rPodwall" hidden="1">#REF!</definedName>
    <definedName name="RPT_with_Transactions">#REF!</definedName>
    <definedName name="RPT17_Code">#REF!</definedName>
    <definedName name="rr" localSheetId="9">#REF!</definedName>
    <definedName name="rr" localSheetId="10">#REF!</definedName>
    <definedName name="rr">#N/A</definedName>
    <definedName name="Rreparaturen" hidden="1">#REF!</definedName>
    <definedName name="rrezz" localSheetId="9" hidden="1">{"nwp1",#N/A,FALSE,"pro forma offering";"first sensitivity",#N/A,FALSE,"pro forma offering";"summary",#N/A,FALSE,"pro forma offering";"ownership",#N/A,FALSE,"pro forma offering";"pf1",#N/A,FALSE,"pro forma offering";"data tables",#N/A,FALSE,"pro forma offering"}</definedName>
    <definedName name="rrezz" localSheetId="10" hidden="1">{"nwp1",#N/A,FALSE,"pro forma offering";"first sensitivity",#N/A,FALSE,"pro forma offering";"summary",#N/A,FALSE,"pro forma offering";"ownership",#N/A,FALSE,"pro forma offering";"pf1",#N/A,FALSE,"pro forma offering";"data tables",#N/A,FALSE,"pro forma offering"}</definedName>
    <definedName name="rrezz" localSheetId="11" hidden="1">{"nwp1",#N/A,FALSE,"pro forma offering";"first sensitivity",#N/A,FALSE,"pro forma offering";"summary",#N/A,FALSE,"pro forma offering";"ownership",#N/A,FALSE,"pro forma offering";"pf1",#N/A,FALSE,"pro forma offering";"data tables",#N/A,FALSE,"pro forma offering"}</definedName>
    <definedName name="rrezz" hidden="1">{"nwp1",#N/A,FALSE,"pro forma offering";"first sensitivity",#N/A,FALSE,"pro forma offering";"summary",#N/A,FALSE,"pro forma offering";"ownership",#N/A,FALSE,"pro forma offering";"pf1",#N/A,FALSE,"pro forma offering";"data tables",#N/A,FALSE,"pro forma offering"}</definedName>
    <definedName name="rrr"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 localSheetId="9">#REF!</definedName>
    <definedName name="RRR" localSheetId="10">#REF!</definedName>
    <definedName name="rrr"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DN">#REF!</definedName>
    <definedName name="rrrr"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r"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r" localSheetId="9">#REF!</definedName>
    <definedName name="rrrr" localSheetId="10">#REF!</definedName>
    <definedName name="rrrr"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r"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r"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rr" localSheetId="9" hidden="1">{"whole",#N/A,FALSE,"Gen_Dist_Act_Bud";"whole",#N/A,FALSE,"Gen_Dist_T3months";"whole",#N/A,FALSE,"GD_PerP";"whole",#N/A,FALSE,"HR Dist'n"}</definedName>
    <definedName name="rrrrr" localSheetId="10" hidden="1">{"whole",#N/A,FALSE,"Gen_Dist_Act_Bud";"whole",#N/A,FALSE,"Gen_Dist_T3months";"whole",#N/A,FALSE,"GD_PerP";"whole",#N/A,FALSE,"HR Dist'n"}</definedName>
    <definedName name="rrrrr" localSheetId="11" hidden="1">{"whole",#N/A,FALSE,"Gen_Dist_Act_Bud";"whole",#N/A,FALSE,"Gen_Dist_T3months";"whole",#N/A,FALSE,"GD_PerP";"whole",#N/A,FALSE,"HR Dist'n"}</definedName>
    <definedName name="rrrrr" hidden="1">{"whole",#N/A,FALSE,"Gen_Dist_Act_Bud";"whole",#N/A,FALSE,"Gen_Dist_T3months";"whole",#N/A,FALSE,"GD_PerP";"whole",#N/A,FALSE,"HR Dist'n"}</definedName>
    <definedName name="rrrrrr" localSheetId="9" hidden="1">{"cash plan",#N/A,FALSE,"fccashflow"}</definedName>
    <definedName name="rrrrrr" localSheetId="10" hidden="1">{"cash plan",#N/A,FALSE,"fccashflow"}</definedName>
    <definedName name="rrrrrr" localSheetId="11" hidden="1">{"cash plan",#N/A,FALSE,"fccashflow"}</definedName>
    <definedName name="rrrrrr" hidden="1">{"cash plan",#N/A,FALSE,"fccashflow"}</definedName>
    <definedName name="rrrrrrrrrrrrrrrrrrrrrrrrrrrrrrrrrrrrrrrrrrrrr"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rrrrrrrrrrrrrrrrrrrrrrrrrrrrrrrrrrrrrrrrrrrr"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rrrrrrrrrrrrrrrrrrrrrrrrrrrrrrrrrrrrrrrrrrrr"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rrrrrrrrrrrrrrrrrrrrrrrrrrrrrrrrrrrrrrrrrrrr"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rrrrrrrrrrrrrrrrrrrrrrrrrrrrrrrrrrrrrrrrrrrr"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rrrrrrrrrrrrrrrrrrrrrrrrrrrrrrrrrrrrrrrrrrrr"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rrrrrrrrrrrrrrrrrrrrrrrrrrrrrrrrrrrrrrrrrrrr"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rrt"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t"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t"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t"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t"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t"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t"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t1"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t1"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t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t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t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t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t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ttr"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rttr"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rttr"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rttr"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rttr"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rttr"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rttr"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RTY"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TY"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TY"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TY"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TY"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TY"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TY"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sf">#REF!</definedName>
    <definedName name="rSite" hidden="1">#REF!</definedName>
    <definedName name="RSSM">#REF!</definedName>
    <definedName name="Rt">#REF!</definedName>
    <definedName name="RT_off">#REF!</definedName>
    <definedName name="RT_on">#REF!</definedName>
    <definedName name="RTG" localSheetId="9" hidden="1">{#N/A,#N/A,FALSE,"Operations";#N/A,#N/A,FALSE,"Financials"}</definedName>
    <definedName name="RTG" localSheetId="10" hidden="1">{#N/A,#N/A,FALSE,"Operations";#N/A,#N/A,FALSE,"Financials"}</definedName>
    <definedName name="RTG" localSheetId="11" hidden="1">{#N/A,#N/A,FALSE,"Operations";#N/A,#N/A,FALSE,"Financials"}</definedName>
    <definedName name="RTG" hidden="1">{#N/A,#N/A,FALSE,"Operations";#N/A,#N/A,FALSE,"Financials"}</definedName>
    <definedName name="rtgh" localSheetId="9"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gh" localSheetId="10"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gh" localSheetId="11"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gh"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hr" localSheetId="9" hidden="1">{#N/A,#N/A,FALSE,"ORIX CSC"}</definedName>
    <definedName name="rthr" localSheetId="10" hidden="1">{#N/A,#N/A,FALSE,"ORIX CSC"}</definedName>
    <definedName name="rthr" localSheetId="11" hidden="1">{#N/A,#N/A,FALSE,"ORIX CSC"}</definedName>
    <definedName name="rthr" hidden="1">{#N/A,#N/A,FALSE,"ORIX CSC"}</definedName>
    <definedName name="rtryu"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tryu"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tryu"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tryu"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tryu"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tryu"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tryu"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ttry"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ttry"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ttry"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ttry"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ttry"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ttry"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ttry"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TV">#REF!</definedName>
    <definedName name="RTVD" localSheetId="3">#REF!</definedName>
    <definedName name="RTVD" localSheetId="0">#REF!</definedName>
    <definedName name="RTVD">#REF!</definedName>
    <definedName name="rty" localSheetId="9" hidden="1">{#N/A,#N/A,TRUE,"Pro Forma";#N/A,#N/A,TRUE,"PF_Bal";#N/A,#N/A,TRUE,"PF_INC";#N/A,#N/A,TRUE,"CBE";#N/A,#N/A,TRUE,"SWK"}</definedName>
    <definedName name="rty" localSheetId="10" hidden="1">{#N/A,#N/A,TRUE,"Pro Forma";#N/A,#N/A,TRUE,"PF_Bal";#N/A,#N/A,TRUE,"PF_INC";#N/A,#N/A,TRUE,"CBE";#N/A,#N/A,TRUE,"SWK"}</definedName>
    <definedName name="rty" localSheetId="11" hidden="1">{#N/A,#N/A,TRUE,"Pro Forma";#N/A,#N/A,TRUE,"PF_Bal";#N/A,#N/A,TRUE,"PF_INC";#N/A,#N/A,TRUE,"CBE";#N/A,#N/A,TRUE,"SWK"}</definedName>
    <definedName name="rty" hidden="1">{#N/A,#N/A,TRUE,"Pro Forma";#N/A,#N/A,TRUE,"PF_Bal";#N/A,#N/A,TRUE,"PF_INC";#N/A,#N/A,TRUE,"CBE";#N/A,#N/A,TRUE,"SWK"}</definedName>
    <definedName name="rtytr"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tytr"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tytr"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tytr"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tytr"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tytr"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tytr"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u">#REF!</definedName>
    <definedName name="Rueck_G">#REF!</definedName>
    <definedName name="RulesFile">#REF!</definedName>
    <definedName name="RunChangeViewsDialog">#REF!</definedName>
    <definedName name="RunChangeViewsDialog0">#REF!</definedName>
    <definedName name="RunChangeViewsDialog007">#REF!</definedName>
    <definedName name="RunChangeViewsDialog14">#REF!</definedName>
    <definedName name="RunChangeViewsDialog19">#REF!</definedName>
    <definedName name="RunChangeViewsDialog3">#REF!</definedName>
    <definedName name="RunChangeViewsDialog30">#REF!</definedName>
    <definedName name="RunChangeViewsDialog39">#REF!</definedName>
    <definedName name="RunChangeViewsDialog43">#REF!</definedName>
    <definedName name="RunChangeViewsDialog49">#REF!</definedName>
    <definedName name="RunChangeViewsDialog50">#REF!</definedName>
    <definedName name="RunChangeViewsDialog6">#REF!</definedName>
    <definedName name="RunChangeViewsDialog85">#REF!</definedName>
    <definedName name="RunChangeViewsDialog86">#REF!</definedName>
    <definedName name="RunChangeViewsDialogBP">#REF!</definedName>
    <definedName name="RunChangeViewsDialogSM">#REF!</definedName>
    <definedName name="RunChangeViewsDialogZ">#REF!</definedName>
    <definedName name="RUNCORN">#REF!</definedName>
    <definedName name="ruskin">#REF!</definedName>
    <definedName name="RUSSELL">#REF!</definedName>
    <definedName name="RUUD">#REF!</definedName>
    <definedName name="rweg" localSheetId="9"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rweg"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rweg" localSheetId="1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rweg"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rwerwa" localSheetId="9" hidden="1">{0,#N/A,FALSE,0}</definedName>
    <definedName name="rwerwa" localSheetId="10" hidden="1">{0,#N/A,FALSE,0}</definedName>
    <definedName name="rwerwa" localSheetId="11" hidden="1">{0,#N/A,FALSE,0}</definedName>
    <definedName name="rwerwa" hidden="1">{0,#N/A,FALSE,0}</definedName>
    <definedName name="rwrw" localSheetId="9" hidden="1">{0,#N/A,TRUE,0;0,#N/A,TRUE,0;0,#N/A,TRUE,0;0,#N/A,TRUE,0;0,#N/A,TRUE,0;0,#N/A,TRUE,0}</definedName>
    <definedName name="rwrw" localSheetId="10" hidden="1">{0,#N/A,TRUE,0;0,#N/A,TRUE,0;0,#N/A,TRUE,0;0,#N/A,TRUE,0;0,#N/A,TRUE,0;0,#N/A,TRUE,0}</definedName>
    <definedName name="rwrw" localSheetId="11" hidden="1">{0,#N/A,TRUE,0;0,#N/A,TRUE,0;0,#N/A,TRUE,0;0,#N/A,TRUE,0;0,#N/A,TRUE,0;0,#N/A,TRUE,0}</definedName>
    <definedName name="rwrw" hidden="1">{0,#N/A,TRUE,0;0,#N/A,TRUE,0;0,#N/A,TRUE,0;0,#N/A,TRUE,0;0,#N/A,TRUE,0;0,#N/A,TRUE,0}</definedName>
    <definedName name="Rwvu.allocations." hidden="1">#REF!</definedName>
    <definedName name="Rwvu.annual._.hotel." hidden="1">#REF!</definedName>
    <definedName name="Rwvu.bottom._.line." hidden="1">#REF!</definedName>
    <definedName name="Rwvu.CapersView." hidden="1">#REF!</definedName>
    <definedName name="Rwvu.cash._.flow." hidden="1">#REF!</definedName>
    <definedName name="Rwvu.combo." hidden="1">#REF!</definedName>
    <definedName name="Rwvu.Japan_Capers_Ed_Pub." hidden="1">#REF!</definedName>
    <definedName name="Rwvu.KJP_CC." hidden="1">#REF!</definedName>
    <definedName name="Rwvu.offsite." hidden="1">#REF!</definedName>
    <definedName name="Rwvu.onsite." hidden="1">#REF!</definedName>
    <definedName name="Rwvu.Page1." hidden="1">#REF!</definedName>
    <definedName name="Rwvu.Page2." hidden="1">#REF!</definedName>
    <definedName name="Rwvu.Page3." hidden="1">#REF!</definedName>
    <definedName name="Rwvu.Page4." hidden="1">#REF!</definedName>
    <definedName name="RYAN_HERCO">#REF!</definedName>
    <definedName name="rzeze" localSheetId="9" hidden="1">{#N/A,#N/A,FALSE,"Trading-Mult ";#N/A,#N/A,FALSE,"Trading-Cap";#N/A,#N/A,FALSE,"Trading-Inc";#N/A,#N/A,FALSE,"Cash Flow";#N/A,#N/A,FALSE,"M&amp;A info"}</definedName>
    <definedName name="rzeze" localSheetId="10" hidden="1">{#N/A,#N/A,FALSE,"Trading-Mult ";#N/A,#N/A,FALSE,"Trading-Cap";#N/A,#N/A,FALSE,"Trading-Inc";#N/A,#N/A,FALSE,"Cash Flow";#N/A,#N/A,FALSE,"M&amp;A info"}</definedName>
    <definedName name="rzeze" localSheetId="11" hidden="1">{#N/A,#N/A,FALSE,"Trading-Mult ";#N/A,#N/A,FALSE,"Trading-Cap";#N/A,#N/A,FALSE,"Trading-Inc";#N/A,#N/A,FALSE,"Cash Flow";#N/A,#N/A,FALSE,"M&amp;A info"}</definedName>
    <definedName name="rzeze" hidden="1">{#N/A,#N/A,FALSE,"Trading-Mult ";#N/A,#N/A,FALSE,"Trading-Cap";#N/A,#N/A,FALSE,"Trading-Inc";#N/A,#N/A,FALSE,"Cash Flow";#N/A,#N/A,FALSE,"M&amp;A info"}</definedName>
    <definedName name="s" hidden="1">#REF!</definedName>
    <definedName name="S_W_V">#REF!</definedName>
    <definedName name="sa" localSheetId="8">#REF!</definedName>
    <definedName name="sa" localSheetId="3">#REF!</definedName>
    <definedName name="sa" localSheetId="9">"c3460"</definedName>
    <definedName name="sa" localSheetId="10">"c3460"</definedName>
    <definedName name="sa" localSheetId="11">#REF!</definedName>
    <definedName name="sa" localSheetId="0">#REF!</definedName>
    <definedName name="sa">[15]Assumptions!#REF!</definedName>
    <definedName name="saa" localSheetId="9" hidden="1">{"rtn",#N/A,FALSE,"RTN";"tables",#N/A,FALSE,"RTN";"cf",#N/A,FALSE,"CF";"stats",#N/A,FALSE,"Stats";"prop",#N/A,FALSE,"Prop"}</definedName>
    <definedName name="saa" localSheetId="10" hidden="1">{"rtn",#N/A,FALSE,"RTN";"tables",#N/A,FALSE,"RTN";"cf",#N/A,FALSE,"CF";"stats",#N/A,FALSE,"Stats";"prop",#N/A,FALSE,"Prop"}</definedName>
    <definedName name="saa" localSheetId="11" hidden="1">{"rtn",#N/A,FALSE,"RTN";"tables",#N/A,FALSE,"RTN";"cf",#N/A,FALSE,"CF";"stats",#N/A,FALSE,"Stats";"prop",#N/A,FALSE,"Prop"}</definedName>
    <definedName name="saa" hidden="1">{"rtn",#N/A,FALSE,"RTN";"tables",#N/A,FALSE,"RTN";"cf",#N/A,FALSE,"CF";"stats",#N/A,FALSE,"Stats";"prop",#N/A,FALSE,"Prop"}</definedName>
    <definedName name="saasf" hidden="1">#REF!</definedName>
    <definedName name="SACA">#REF!</definedName>
    <definedName name="SACC">#REF!</definedName>
    <definedName name="sack_walls">#REF!</definedName>
    <definedName name="sad" localSheetId="9" hidden="1">{#N/A,#N/A,TRUE,"Cover sheet";#N/A,#N/A,TRUE,"INPUTS";#N/A,#N/A,TRUE,"OUTPUTS";#N/A,#N/A,TRUE,"VALUATION"}</definedName>
    <definedName name="sad" localSheetId="10" hidden="1">{#N/A,#N/A,TRUE,"Cover sheet";#N/A,#N/A,TRUE,"INPUTS";#N/A,#N/A,TRUE,"OUTPUTS";#N/A,#N/A,TRUE,"VALUATION"}</definedName>
    <definedName name="sad" localSheetId="11" hidden="1">{#N/A,#N/A,TRUE,"Cover sheet";#N/A,#N/A,TRUE,"INPUTS";#N/A,#N/A,TRUE,"OUTPUTS";#N/A,#N/A,TRUE,"VALUATION"}</definedName>
    <definedName name="sad" hidden="1">{#N/A,#N/A,TRUE,"Cover sheet";#N/A,#N/A,TRUE,"INPUTS";#N/A,#N/A,TRUE,"OUTPUTS";#N/A,#N/A,TRUE,"VALUATION"}</definedName>
    <definedName name="sadasad" hidden="1">#REF!</definedName>
    <definedName name="sadasafdaga" localSheetId="12" hidden="1">Main.SAPF4Help()</definedName>
    <definedName name="sadasafdaga" localSheetId="9" hidden="1">Main.SAPF4Help()</definedName>
    <definedName name="sadasafdaga" localSheetId="10" hidden="1">Main.SAPF4Help()</definedName>
    <definedName name="sadasafdaga" localSheetId="7" hidden="1">Main.SAPF4Help()</definedName>
    <definedName name="sadasafdaga" localSheetId="11" hidden="1">Main.SAPF4Help()</definedName>
    <definedName name="sadasafdaga" hidden="1">Main.SAPF4Help()</definedName>
    <definedName name="sadd" localSheetId="9"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 localSheetId="10"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 localSheetId="1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 localSheetId="9"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 localSheetId="10"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 localSheetId="1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f" localSheetId="9" hidden="1">{#N/A,#N/A,FALSE,"Index";#N/A,#N/A,FALSE,"1.1";#N/A,#N/A,FALSE,"Scenario Summary"}</definedName>
    <definedName name="sadf" localSheetId="10" hidden="1">{#N/A,#N/A,FALSE,"Index";#N/A,#N/A,FALSE,"1.1";#N/A,#N/A,FALSE,"Scenario Summary"}</definedName>
    <definedName name="sadf" localSheetId="11" hidden="1">{#N/A,#N/A,FALSE,"Index";#N/A,#N/A,FALSE,"1.1";#N/A,#N/A,FALSE,"Scenario Summary"}</definedName>
    <definedName name="sadf" hidden="1">{#N/A,#N/A,FALSE,"Index";#N/A,#N/A,FALSE,"1.1";#N/A,#N/A,FALSE,"Scenario Summary"}</definedName>
    <definedName name="sadfasdfasdf">#REF!</definedName>
    <definedName name="sadfsdfsdafsadfsadfsfd" localSheetId="9" hidden="1">{#N/A,#N/A,FALSE,"Index";#N/A,#N/A,FALSE,"1.1";#N/A,#N/A,FALSE,"Scenario Summary"}</definedName>
    <definedName name="sadfsdfsdafsadfsadfsfd" localSheetId="10" hidden="1">{#N/A,#N/A,FALSE,"Index";#N/A,#N/A,FALSE,"1.1";#N/A,#N/A,FALSE,"Scenario Summary"}</definedName>
    <definedName name="sadfsdfsdafsadfsadfsfd" localSheetId="11" hidden="1">{#N/A,#N/A,FALSE,"Index";#N/A,#N/A,FALSE,"1.1";#N/A,#N/A,FALSE,"Scenario Summary"}</definedName>
    <definedName name="sadfsdfsdafsadfsadfsfd" hidden="1">{#N/A,#N/A,FALSE,"Index";#N/A,#N/A,FALSE,"1.1";#N/A,#N/A,FALSE,"Scenario Summary"}</definedName>
    <definedName name="safety2">#REF!</definedName>
    <definedName name="SafetyCritical">#REF!</definedName>
    <definedName name="SafetyFactor">#REF!</definedName>
    <definedName name="Salary_Code" localSheetId="3">#REF!</definedName>
    <definedName name="Salary_Code" localSheetId="0">#REF!</definedName>
    <definedName name="Salary_Code">#REF!</definedName>
    <definedName name="SALES__AND_OTHER__TAXES">#REF!</definedName>
    <definedName name="SalesLocations">#REF!:#REF!</definedName>
    <definedName name="salesteam">#REF!</definedName>
    <definedName name="Sanitary" localSheetId="8">#REF!</definedName>
    <definedName name="Sanitary" localSheetId="3">#REF!</definedName>
    <definedName name="Sanitary" localSheetId="9">#REF!</definedName>
    <definedName name="Sanitary" localSheetId="10">#REF!</definedName>
    <definedName name="Sanitary" localSheetId="11">#REF!</definedName>
    <definedName name="Sanitary" localSheetId="0">#REF!</definedName>
    <definedName name="Sanitary">'[17]5'!$G$38</definedName>
    <definedName name="SANITARY__APPLIANCES">#REF!</definedName>
    <definedName name="Sanitary_Fittings">#REF!</definedName>
    <definedName name="Sanitaryware" localSheetId="8">#REF!</definedName>
    <definedName name="Sanitaryware" localSheetId="3">#REF!</definedName>
    <definedName name="Sanitaryware" localSheetId="9">#REF!</definedName>
    <definedName name="Sanitaryware" localSheetId="10">#REF!</definedName>
    <definedName name="Sanitaryware" localSheetId="11">#REF!</definedName>
    <definedName name="Sanitaryware" localSheetId="0">#REF!</definedName>
    <definedName name="Sanitaryware">'[17]5'!$G$38</definedName>
    <definedName name="SAP_BDGT_CURR_UPDATE">#REF!</definedName>
    <definedName name="SAPBEXdnldView" hidden="1">"E8M4K4NQH6NA5QS2QQH1N3HG3"</definedName>
    <definedName name="SAPBEXhrIndnt" hidden="1">1</definedName>
    <definedName name="SAPBEXrevision">3</definedName>
    <definedName name="SAPBEXsysID">"BWP"</definedName>
    <definedName name="SAPBEXwbID">"43G3INUWG3MBNKO43MMKQQOGC"</definedName>
    <definedName name="SAPFuncF4Help" localSheetId="8" hidden="1">Main.SAPF4Help()</definedName>
    <definedName name="SAPFuncF4Help" localSheetId="5" hidden="1">Main.SAPF4Help()</definedName>
    <definedName name="SAPFuncF4Help" localSheetId="3" hidden="1">Main.SAPF4Help()</definedName>
    <definedName name="SAPFuncF4Help" localSheetId="12" hidden="1">Main.SAPF4Help()</definedName>
    <definedName name="SAPFuncF4Help" localSheetId="9" hidden="1">Main.SAPF4Help()</definedName>
    <definedName name="SAPFuncF4Help" localSheetId="10" hidden="1">Main.SAPF4Help()</definedName>
    <definedName name="SAPFuncF4Help" localSheetId="6" hidden="1">Main.SAPF4Help()</definedName>
    <definedName name="SAPFuncF4Help" localSheetId="7" hidden="1">Main.SAPF4Help()</definedName>
    <definedName name="SAPFuncF4Help" localSheetId="1" hidden="1">Main.SAPF4Help()</definedName>
    <definedName name="SAPFuncF4Help" localSheetId="11" hidden="1">Main.SAPF4Help()</definedName>
    <definedName name="SAPFuncF4Help" localSheetId="0" hidden="1">Main.SAPF4Help()</definedName>
    <definedName name="SAPFuncF4Help" hidden="1">Main.SAPF4Help()</definedName>
    <definedName name="SAPFuncF4HelpPwC1" localSheetId="12" hidden="1">Main.SAPF4Help()</definedName>
    <definedName name="SAPFuncF4HelpPwC1" localSheetId="9" hidden="1">Main.SAPF4Help()</definedName>
    <definedName name="SAPFuncF4HelpPwC1" localSheetId="10" hidden="1">Main.SAPF4Help()</definedName>
    <definedName name="SAPFuncF4HelpPwC1" localSheetId="7" hidden="1">Main.SAPF4Help()</definedName>
    <definedName name="SAPFuncF4HelpPwC1" localSheetId="11" hidden="1">Main.SAPF4Help()</definedName>
    <definedName name="SAPFuncF4HelpPwC1" hidden="1">Main.SAPF4Help()</definedName>
    <definedName name="SAPFuncF4HelpPwC3" localSheetId="12" hidden="1">Main.SAPF4Help()</definedName>
    <definedName name="SAPFuncF4HelpPwC3" localSheetId="9" hidden="1">Main.SAPF4Help()</definedName>
    <definedName name="SAPFuncF4HelpPwC3" localSheetId="10" hidden="1">Main.SAPF4Help()</definedName>
    <definedName name="SAPFuncF4HelpPwC3" localSheetId="7" hidden="1">Main.SAPF4Help()</definedName>
    <definedName name="SAPFuncF4HelpPwC3" localSheetId="11" hidden="1">Main.SAPF4Help()</definedName>
    <definedName name="SAPFuncF4HelpPwC3" hidden="1">Main.SAPF4Help()</definedName>
    <definedName name="sarah">#REF!</definedName>
    <definedName name="sas" localSheetId="9" hidden="1">{"Outflow 1",#N/A,FALSE,"Outflows-Inflows";"Outflow 2",#N/A,FALSE,"Outflows-Inflows";"Inflow 1",#N/A,FALSE,"Outflows-Inflows";"Inflow 2",#N/A,FALSE,"Outflows-Inflows"}</definedName>
    <definedName name="sas" localSheetId="10" hidden="1">{"Outflow 1",#N/A,FALSE,"Outflows-Inflows";"Outflow 2",#N/A,FALSE,"Outflows-Inflows";"Inflow 1",#N/A,FALSE,"Outflows-Inflows";"Inflow 2",#N/A,FALSE,"Outflows-Inflows"}</definedName>
    <definedName name="sas" localSheetId="11" hidden="1">{"Outflow 1",#N/A,FALSE,"Outflows-Inflows";"Outflow 2",#N/A,FALSE,"Outflows-Inflows";"Inflow 1",#N/A,FALSE,"Outflows-Inflows";"Inflow 2",#N/A,FALSE,"Outflows-Inflows"}</definedName>
    <definedName name="sas" hidden="1">{"Outflow 1",#N/A,FALSE,"Outflows-Inflows";"Outflow 2",#N/A,FALSE,"Outflows-Inflows";"Inflow 1",#N/A,FALSE,"Outflows-Inflows";"Inflow 2",#N/A,FALSE,"Outflows-Inflows"}</definedName>
    <definedName name="saw" localSheetId="3">#REF!</definedName>
    <definedName name="saw" localSheetId="0">#REF!</definedName>
    <definedName name="saw">#REF!</definedName>
    <definedName name="SBB_Tot">#REF!</definedName>
    <definedName name="sbgsdgfgbb" hidden="1">#REF!</definedName>
    <definedName name="SBODY">#REF!</definedName>
    <definedName name="sbot_p8">#REF!</definedName>
    <definedName name="SBS_Lic_NT">#REF!</definedName>
    <definedName name="SBS_Rev_NT">#REF!</definedName>
    <definedName name="SBTot_B1">#REF!</definedName>
    <definedName name="SBTot_B2">#REF!</definedName>
    <definedName name="SBTot_B3">#REF!</definedName>
    <definedName name="SBTot_B4">#REF!</definedName>
    <definedName name="SBTot_B5">#REF!</definedName>
    <definedName name="SBTot_B6">#REF!</definedName>
    <definedName name="SBTot_B7">#REF!</definedName>
    <definedName name="SBTot_B8">#REF!</definedName>
    <definedName name="SBTot_P1">#REF!</definedName>
    <definedName name="SBTot_P10">#REF!</definedName>
    <definedName name="SBTot_P11">#REF!</definedName>
    <definedName name="SBTot_P2">#REF!</definedName>
    <definedName name="SBTot_P3">#REF!</definedName>
    <definedName name="SBTot_P4">#REF!</definedName>
    <definedName name="SBTot_P5">#REF!</definedName>
    <definedName name="SBTot_P6">#REF!</definedName>
    <definedName name="SBTot_P7">#REF!</definedName>
    <definedName name="SBTot_P8">#REF!</definedName>
    <definedName name="SBTot_P9">#REF!</definedName>
    <definedName name="SCA">#REF!</definedName>
    <definedName name="Scaffold" localSheetId="8">#REF!</definedName>
    <definedName name="Scaffold" localSheetId="3">#REF!</definedName>
    <definedName name="Scaffold" localSheetId="9">#REF!</definedName>
    <definedName name="Scaffold" localSheetId="10">#REF!</definedName>
    <definedName name="Scaffold" localSheetId="11">#REF!</definedName>
    <definedName name="Scaffold" localSheetId="0">#REF!</definedName>
    <definedName name="Scaffold">[10]Scaffolding!$J$16</definedName>
    <definedName name="scaffolding" localSheetId="3">#REF!</definedName>
    <definedName name="scaffolding" localSheetId="0">#REF!</definedName>
    <definedName name="scaffolding">#REF!</definedName>
    <definedName name="SCAFFOLDING___SHORING">#REF!</definedName>
    <definedName name="Scaleup">#REF!</definedName>
    <definedName name="SCENARIO">#REF!</definedName>
    <definedName name="ScenChoose">#REF!</definedName>
    <definedName name="ScenChooseName">#REF!</definedName>
    <definedName name="ScenChooseName_CRP">#REF!</definedName>
    <definedName name="ScenChooseName_EMG">#REF!</definedName>
    <definedName name="ScenChooseName_GRE">#REF!</definedName>
    <definedName name="ScenChooseName_SIN00">#REF!</definedName>
    <definedName name="ScenChooseName_SIN01">#REF!</definedName>
    <definedName name="ScenList">#REF!</definedName>
    <definedName name="ScenList_CRP">#REF!</definedName>
    <definedName name="ScenList_EMG">#REF!</definedName>
    <definedName name="ScenList_GRE">#REF!</definedName>
    <definedName name="ScenList_SIN00">#REF!</definedName>
    <definedName name="ScenList_SIN01">#REF!</definedName>
    <definedName name="ScenRevChoose">#REF!</definedName>
    <definedName name="Sched_Pay" localSheetId="0">#REF!</definedName>
    <definedName name="Sched_Pay">#REF!</definedName>
    <definedName name="Scheduled_Extra_Payments" localSheetId="0">#REF!</definedName>
    <definedName name="Scheduled_Extra_Payments">#REF!</definedName>
    <definedName name="Scheduled_Interest_Rate" localSheetId="0">#REF!</definedName>
    <definedName name="Scheduled_Interest_Rate">#REF!</definedName>
    <definedName name="Scheduled_Monthly_Payment" localSheetId="0">#REF!</definedName>
    <definedName name="Scheduled_Monthly_Payment">#REF!</definedName>
    <definedName name="Schieb_G">#REF!</definedName>
    <definedName name="Schmutzf_G">#REF!</definedName>
    <definedName name="scope">#REF!</definedName>
    <definedName name="SCREEN" localSheetId="0">#REF!</definedName>
    <definedName name="SCREEN">#REF!</definedName>
    <definedName name="Scrubbers">#REF!</definedName>
    <definedName name="SCSF">#REF!</definedName>
    <definedName name="sd" localSheetId="9" hidden="1">{#N/A,#N/A,FALSE,"Summary";#N/A,#N/A,FALSE,"Expense";#N/A,#N/A,FALSE,"Capital"}</definedName>
    <definedName name="sd" localSheetId="10" hidden="1">{#N/A,#N/A,FALSE,"Summary";#N/A,#N/A,FALSE,"Expense";#N/A,#N/A,FALSE,"Capital"}</definedName>
    <definedName name="sd" localSheetId="0">#REF!</definedName>
    <definedName name="sd">#REF!</definedName>
    <definedName name="SDASDQAWFED">#REF!</definedName>
    <definedName name="sdd"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dd"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dd"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dd"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dd"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dd"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dd"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DER" localSheetId="9" hidden="1">{#N/A,#N/A,FALSE,"Calc";#N/A,#N/A,FALSE,"Sensitivity";#N/A,#N/A,FALSE,"LT Earn.Dil.";#N/A,#N/A,FALSE,"Dil. AVP"}</definedName>
    <definedName name="SDER" localSheetId="10" hidden="1">{#N/A,#N/A,FALSE,"Calc";#N/A,#N/A,FALSE,"Sensitivity";#N/A,#N/A,FALSE,"LT Earn.Dil.";#N/A,#N/A,FALSE,"Dil. AVP"}</definedName>
    <definedName name="SDER" localSheetId="11" hidden="1">{#N/A,#N/A,FALSE,"Calc";#N/A,#N/A,FALSE,"Sensitivity";#N/A,#N/A,FALSE,"LT Earn.Dil.";#N/A,#N/A,FALSE,"Dil. AVP"}</definedName>
    <definedName name="SDER" hidden="1">{#N/A,#N/A,FALSE,"Calc";#N/A,#N/A,FALSE,"Sensitivity";#N/A,#N/A,FALSE,"LT Earn.Dil.";#N/A,#N/A,FALSE,"Dil. AVP"}</definedName>
    <definedName name="sdf" localSheetId="9" hidden="1">{#N/A,#N/A,FALSE,"mgtsum.XLS";#N/A,#N/A,FALSE,"CAPONE";#N/A,#N/A,FALSE,"CAPTWO";#N/A,#N/A,FALSE,"CAPTHREE"}</definedName>
    <definedName name="sdf" localSheetId="10" hidden="1">{#N/A,#N/A,FALSE,"mgtsum.XLS";#N/A,#N/A,FALSE,"CAPONE";#N/A,#N/A,FALSE,"CAPTWO";#N/A,#N/A,FALSE,"CAPTHREE"}</definedName>
    <definedName name="sdf">#REF!</definedName>
    <definedName name="sdfass" localSheetId="9" hidden="1">{"Outflow 1",#N/A,FALSE,"Outflows-Inflows";"Outflow 2",#N/A,FALSE,"Outflows-Inflows";"Inflow 1",#N/A,FALSE,"Outflows-Inflows";"Inflow 2",#N/A,FALSE,"Outflows-Inflows"}</definedName>
    <definedName name="sdfass" localSheetId="10" hidden="1">{"Outflow 1",#N/A,FALSE,"Outflows-Inflows";"Outflow 2",#N/A,FALSE,"Outflows-Inflows";"Inflow 1",#N/A,FALSE,"Outflows-Inflows";"Inflow 2",#N/A,FALSE,"Outflows-Inflows"}</definedName>
    <definedName name="sdfass" localSheetId="11" hidden="1">{"Outflow 1",#N/A,FALSE,"Outflows-Inflows";"Outflow 2",#N/A,FALSE,"Outflows-Inflows";"Inflow 1",#N/A,FALSE,"Outflows-Inflows";"Inflow 2",#N/A,FALSE,"Outflows-Inflows"}</definedName>
    <definedName name="sdfass" hidden="1">{"Outflow 1",#N/A,FALSE,"Outflows-Inflows";"Outflow 2",#N/A,FALSE,"Outflows-Inflows";"Inflow 1",#N/A,FALSE,"Outflows-Inflows";"Inflow 2",#N/A,FALSE,"Outflows-Inflows"}</definedName>
    <definedName name="sdfg" localSheetId="9" hidden="1">{#N/A,#N/A,FALSE,"SumG";#N/A,#N/A,FALSE,"ElecG";#N/A,#N/A,FALSE,"MechG";#N/A,#N/A,FALSE,"GeotG";#N/A,#N/A,FALSE,"PrcsG";#N/A,#N/A,FALSE,"TunnG";#N/A,#N/A,FALSE,"CivlG";#N/A,#N/A,FALSE,"NtwkG";#N/A,#N/A,FALSE,"EstgG";#N/A,#N/A,FALSE,"PEngG"}</definedName>
    <definedName name="sdfg" localSheetId="10" hidden="1">{#N/A,#N/A,FALSE,"SumG";#N/A,#N/A,FALSE,"ElecG";#N/A,#N/A,FALSE,"MechG";#N/A,#N/A,FALSE,"GeotG";#N/A,#N/A,FALSE,"PrcsG";#N/A,#N/A,FALSE,"TunnG";#N/A,#N/A,FALSE,"CivlG";#N/A,#N/A,FALSE,"NtwkG";#N/A,#N/A,FALSE,"EstgG";#N/A,#N/A,FALSE,"PEngG"}</definedName>
    <definedName name="sdfg" localSheetId="11" hidden="1">{#N/A,#N/A,FALSE,"SumG";#N/A,#N/A,FALSE,"ElecG";#N/A,#N/A,FALSE,"MechG";#N/A,#N/A,FALSE,"GeotG";#N/A,#N/A,FALSE,"PrcsG";#N/A,#N/A,FALSE,"TunnG";#N/A,#N/A,FALSE,"CivlG";#N/A,#N/A,FALSE,"NtwkG";#N/A,#N/A,FALSE,"EstgG";#N/A,#N/A,FALSE,"PEngG"}</definedName>
    <definedName name="sdfg" hidden="1">{#N/A,#N/A,FALSE,"SumG";#N/A,#N/A,FALSE,"ElecG";#N/A,#N/A,FALSE,"MechG";#N/A,#N/A,FALSE,"GeotG";#N/A,#N/A,FALSE,"PrcsG";#N/A,#N/A,FALSE,"TunnG";#N/A,#N/A,FALSE,"CivlG";#N/A,#N/A,FALSE,"NtwkG";#N/A,#N/A,FALSE,"EstgG";#N/A,#N/A,FALSE,"PEngG"}</definedName>
    <definedName name="sdfgdsf" hidden="1">#REF!</definedName>
    <definedName name="SDFGFG" hidden="1">#REF!</definedName>
    <definedName name="sdfgsdf" localSheetId="9" hidden="1">{#N/A,#N/A,FALSE,"SumD";#N/A,#N/A,FALSE,"ElecD";#N/A,#N/A,FALSE,"MechD";#N/A,#N/A,FALSE,"GeotD";#N/A,#N/A,FALSE,"PrcsD";#N/A,#N/A,FALSE,"TunnD";#N/A,#N/A,FALSE,"CivlD";#N/A,#N/A,FALSE,"NtwkD";#N/A,#N/A,FALSE,"EstgD";#N/A,#N/A,FALSE,"PEngD"}</definedName>
    <definedName name="sdfgsdf" localSheetId="10" hidden="1">{#N/A,#N/A,FALSE,"SumD";#N/A,#N/A,FALSE,"ElecD";#N/A,#N/A,FALSE,"MechD";#N/A,#N/A,FALSE,"GeotD";#N/A,#N/A,FALSE,"PrcsD";#N/A,#N/A,FALSE,"TunnD";#N/A,#N/A,FALSE,"CivlD";#N/A,#N/A,FALSE,"NtwkD";#N/A,#N/A,FALSE,"EstgD";#N/A,#N/A,FALSE,"PEngD"}</definedName>
    <definedName name="sdfgsdf" localSheetId="11" hidden="1">{#N/A,#N/A,FALSE,"SumD";#N/A,#N/A,FALSE,"ElecD";#N/A,#N/A,FALSE,"MechD";#N/A,#N/A,FALSE,"GeotD";#N/A,#N/A,FALSE,"PrcsD";#N/A,#N/A,FALSE,"TunnD";#N/A,#N/A,FALSE,"CivlD";#N/A,#N/A,FALSE,"NtwkD";#N/A,#N/A,FALSE,"EstgD";#N/A,#N/A,FALSE,"PEngD"}</definedName>
    <definedName name="sdfgsdf" hidden="1">{#N/A,#N/A,FALSE,"SumD";#N/A,#N/A,FALSE,"ElecD";#N/A,#N/A,FALSE,"MechD";#N/A,#N/A,FALSE,"GeotD";#N/A,#N/A,FALSE,"PrcsD";#N/A,#N/A,FALSE,"TunnD";#N/A,#N/A,FALSE,"CivlD";#N/A,#N/A,FALSE,"NtwkD";#N/A,#N/A,FALSE,"EstgD";#N/A,#N/A,FALSE,"PEngD"}</definedName>
    <definedName name="sdfgsdg" localSheetId="9" hidden="1">{#N/A,#N/A,FALSE,"SumD";#N/A,#N/A,FALSE,"ElecD";#N/A,#N/A,FALSE,"MechD";#N/A,#N/A,FALSE,"GeotD";#N/A,#N/A,FALSE,"PrcsD";#N/A,#N/A,FALSE,"TunnD";#N/A,#N/A,FALSE,"CivlD";#N/A,#N/A,FALSE,"NtwkD";#N/A,#N/A,FALSE,"EstgD";#N/A,#N/A,FALSE,"PEngD"}</definedName>
    <definedName name="sdfgsdg" localSheetId="10" hidden="1">{#N/A,#N/A,FALSE,"SumD";#N/A,#N/A,FALSE,"ElecD";#N/A,#N/A,FALSE,"MechD";#N/A,#N/A,FALSE,"GeotD";#N/A,#N/A,FALSE,"PrcsD";#N/A,#N/A,FALSE,"TunnD";#N/A,#N/A,FALSE,"CivlD";#N/A,#N/A,FALSE,"NtwkD";#N/A,#N/A,FALSE,"EstgD";#N/A,#N/A,FALSE,"PEngD"}</definedName>
    <definedName name="sdfgsdg" localSheetId="11" hidden="1">{#N/A,#N/A,FALSE,"SumD";#N/A,#N/A,FALSE,"ElecD";#N/A,#N/A,FALSE,"MechD";#N/A,#N/A,FALSE,"GeotD";#N/A,#N/A,FALSE,"PrcsD";#N/A,#N/A,FALSE,"TunnD";#N/A,#N/A,FALSE,"CivlD";#N/A,#N/A,FALSE,"NtwkD";#N/A,#N/A,FALSE,"EstgD";#N/A,#N/A,FALSE,"PEngD"}</definedName>
    <definedName name="sdfgsdg" hidden="1">{#N/A,#N/A,FALSE,"SumD";#N/A,#N/A,FALSE,"ElecD";#N/A,#N/A,FALSE,"MechD";#N/A,#N/A,FALSE,"GeotD";#N/A,#N/A,FALSE,"PrcsD";#N/A,#N/A,FALSE,"TunnD";#N/A,#N/A,FALSE,"CivlD";#N/A,#N/A,FALSE,"NtwkD";#N/A,#N/A,FALSE,"EstgD";#N/A,#N/A,FALSE,"PEngD"}</definedName>
    <definedName name="sdfs" localSheetId="3">#REF!</definedName>
    <definedName name="sdfs" localSheetId="0">#REF!</definedName>
    <definedName name="sdfs">#REF!</definedName>
    <definedName name="sdfsadf" localSheetId="9" hidden="1">{#N/A,#N/A,FALSE,"Index";#N/A,#N/A,FALSE,"1.1";#N/A,#N/A,FALSE,"Scenario Summary"}</definedName>
    <definedName name="sdfsadf" localSheetId="10" hidden="1">{#N/A,#N/A,FALSE,"Index";#N/A,#N/A,FALSE,"1.1";#N/A,#N/A,FALSE,"Scenario Summary"}</definedName>
    <definedName name="sdfsadf" localSheetId="11" hidden="1">{#N/A,#N/A,FALSE,"Index";#N/A,#N/A,FALSE,"1.1";#N/A,#N/A,FALSE,"Scenario Summary"}</definedName>
    <definedName name="sdfsadf" hidden="1">{#N/A,#N/A,FALSE,"Index";#N/A,#N/A,FALSE,"1.1";#N/A,#N/A,FALSE,"Scenario Summary"}</definedName>
    <definedName name="sdfsadfsdafsadf" localSheetId="9" hidden="1">{#N/A,#N/A,FALSE,"Index";#N/A,#N/A,FALSE,"1.1";#N/A,#N/A,FALSE,"Scenario Summary"}</definedName>
    <definedName name="sdfsadfsdafsadf" localSheetId="10" hidden="1">{#N/A,#N/A,FALSE,"Index";#N/A,#N/A,FALSE,"1.1";#N/A,#N/A,FALSE,"Scenario Summary"}</definedName>
    <definedName name="sdfsadfsdafsadf" localSheetId="11" hidden="1">{#N/A,#N/A,FALSE,"Index";#N/A,#N/A,FALSE,"1.1";#N/A,#N/A,FALSE,"Scenario Summary"}</definedName>
    <definedName name="sdfsadfsdafsadf" hidden="1">{#N/A,#N/A,FALSE,"Index";#N/A,#N/A,FALSE,"1.1";#N/A,#N/A,FALSE,"Scenario Summary"}</definedName>
    <definedName name="sdfsafd" localSheetId="9" hidden="1">{#N/A,#N/A,FALSE,"Index";#N/A,#N/A,FALSE,"1.1";#N/A,#N/A,FALSE,"Scenario Summary"}</definedName>
    <definedName name="sdfsafd" localSheetId="10" hidden="1">{#N/A,#N/A,FALSE,"Index";#N/A,#N/A,FALSE,"1.1";#N/A,#N/A,FALSE,"Scenario Summary"}</definedName>
    <definedName name="sdfsafd" localSheetId="11" hidden="1">{#N/A,#N/A,FALSE,"Index";#N/A,#N/A,FALSE,"1.1";#N/A,#N/A,FALSE,"Scenario Summary"}</definedName>
    <definedName name="sdfsafd" hidden="1">{#N/A,#N/A,FALSE,"Index";#N/A,#N/A,FALSE,"1.1";#N/A,#N/A,FALSE,"Scenario Summary"}</definedName>
    <definedName name="sdfsda" localSheetId="9" hidden="1">{"standalone1",#N/A,FALSE,"DCFBase";"standalone2",#N/A,FALSE,"DCFBase"}</definedName>
    <definedName name="sdfsda" localSheetId="10" hidden="1">{"standalone1",#N/A,FALSE,"DCFBase";"standalone2",#N/A,FALSE,"DCFBase"}</definedName>
    <definedName name="sdfsda" localSheetId="11" hidden="1">{"standalone1",#N/A,FALSE,"DCFBase";"standalone2",#N/A,FALSE,"DCFBase"}</definedName>
    <definedName name="sdfsda" hidden="1">{"standalone1",#N/A,FALSE,"DCFBase";"standalone2",#N/A,FALSE,"DCFBase"}</definedName>
    <definedName name="sdfsdaf" localSheetId="9" hidden="1">{#N/A,#N/A,FALSE,"Index";#N/A,#N/A,FALSE,"1.1";#N/A,#N/A,FALSE,"Scenario Summary"}</definedName>
    <definedName name="sdfsdaf" localSheetId="10" hidden="1">{#N/A,#N/A,FALSE,"Index";#N/A,#N/A,FALSE,"1.1";#N/A,#N/A,FALSE,"Scenario Summary"}</definedName>
    <definedName name="sdfsdaf" localSheetId="11" hidden="1">{#N/A,#N/A,FALSE,"Index";#N/A,#N/A,FALSE,"1.1";#N/A,#N/A,FALSE,"Scenario Summary"}</definedName>
    <definedName name="sdfsdaf" hidden="1">{#N/A,#N/A,FALSE,"Index";#N/A,#N/A,FALSE,"1.1";#N/A,#N/A,FALSE,"Scenario Summary"}</definedName>
    <definedName name="sdfsdf">#REF!</definedName>
    <definedName name="sdfsfsfd" localSheetId="9" hidden="1">{#N/A,#N/A,FALSE,"Operations";#N/A,#N/A,FALSE,"Financials"}</definedName>
    <definedName name="sdfsfsfd" localSheetId="10" hidden="1">{#N/A,#N/A,FALSE,"Operations";#N/A,#N/A,FALSE,"Financials"}</definedName>
    <definedName name="sdfsfsfd" localSheetId="11" hidden="1">{#N/A,#N/A,FALSE,"Operations";#N/A,#N/A,FALSE,"Financials"}</definedName>
    <definedName name="sdfsfsfd" hidden="1">{#N/A,#N/A,FALSE,"Operations";#N/A,#N/A,FALSE,"Financials"}</definedName>
    <definedName name="sdfsfsfsdf" localSheetId="9" hidden="1">{#N/A,#N/A,FALSE,"Calc";#N/A,#N/A,FALSE,"Sensitivity";#N/A,#N/A,FALSE,"LT Earn.Dil.";#N/A,#N/A,FALSE,"Dil. AVP"}</definedName>
    <definedName name="sdfsfsfsdf" localSheetId="10" hidden="1">{#N/A,#N/A,FALSE,"Calc";#N/A,#N/A,FALSE,"Sensitivity";#N/A,#N/A,FALSE,"LT Earn.Dil.";#N/A,#N/A,FALSE,"Dil. AVP"}</definedName>
    <definedName name="sdfsfsfsdf" localSheetId="11" hidden="1">{#N/A,#N/A,FALSE,"Calc";#N/A,#N/A,FALSE,"Sensitivity";#N/A,#N/A,FALSE,"LT Earn.Dil.";#N/A,#N/A,FALSE,"Dil. AVP"}</definedName>
    <definedName name="sdfsfsfsdf" hidden="1">{#N/A,#N/A,FALSE,"Calc";#N/A,#N/A,FALSE,"Sensitivity";#N/A,#N/A,FALSE,"LT Earn.Dil.";#N/A,#N/A,FALSE,"Dil. AVP"}</definedName>
    <definedName name="sdg" localSheetId="9" hidden="1">{"SUMMARY",#N/A,FALSE,"BIDSUM";"SUMALTS",#N/A,FALSE,"BIDSUM";#N/A,#N/A,FALSE,"GCOND"}</definedName>
    <definedName name="sdg" localSheetId="10" hidden="1">{"SUMMARY",#N/A,FALSE,"BIDSUM";"SUMALTS",#N/A,FALSE,"BIDSUM";#N/A,#N/A,FALSE,"GCOND"}</definedName>
    <definedName name="sdg" localSheetId="11" hidden="1">{"SUMMARY",#N/A,FALSE,"BIDSUM";"SUMALTS",#N/A,FALSE,"BIDSUM";#N/A,#N/A,FALSE,"GCOND"}</definedName>
    <definedName name="sdg" hidden="1">{"SUMMARY",#N/A,FALSE,"BIDSUM";"SUMALTS",#N/A,FALSE,"BIDSUM";#N/A,#N/A,FALSE,"GCOND"}</definedName>
    <definedName name="sdgdfghfhgfjhgfjhjjjg" localSheetId="9" hidden="1">{"general",#N/A,FALSE,"Assumptions"}</definedName>
    <definedName name="sdgdfghfhgfjhgfjhjjjg" localSheetId="10" hidden="1">{"general",#N/A,FALSE,"Assumptions"}</definedName>
    <definedName name="sdgdfghfhgfjhgfjhjjjg" localSheetId="11" hidden="1">{"general",#N/A,FALSE,"Assumptions"}</definedName>
    <definedName name="sdgdfghfhgfjhgfjhjjjg" hidden="1">{"general",#N/A,FALSE,"Assumptions"}</definedName>
    <definedName name="sdgdgdf" localSheetId="9" hidden="1">{"comp",#N/A,FALSE,"SPEC";"footnotes",#N/A,FALSE,"SPEC"}</definedName>
    <definedName name="sdgdgdf" localSheetId="10" hidden="1">{"comp",#N/A,FALSE,"SPEC";"footnotes",#N/A,FALSE,"SPEC"}</definedName>
    <definedName name="sdgdgdf" localSheetId="11" hidden="1">{"comp",#N/A,FALSE,"SPEC";"footnotes",#N/A,FALSE,"SPEC"}</definedName>
    <definedName name="sdgdgdf" hidden="1">{"comp",#N/A,FALSE,"SPEC";"footnotes",#N/A,FALSE,"SPEC"}</definedName>
    <definedName name="sdh" localSheetId="9" hidden="1">{"SUMMARY",#N/A,FALSE,"BIDSUM";"SUMALTS",#N/A,FALSE,"BIDSUM";#N/A,#N/A,FALSE,"GCOND"}</definedName>
    <definedName name="sdh" localSheetId="10" hidden="1">{"SUMMARY",#N/A,FALSE,"BIDSUM";"SUMALTS",#N/A,FALSE,"BIDSUM";#N/A,#N/A,FALSE,"GCOND"}</definedName>
    <definedName name="sdh" localSheetId="11" hidden="1">{"SUMMARY",#N/A,FALSE,"BIDSUM";"SUMALTS",#N/A,FALSE,"BIDSUM";#N/A,#N/A,FALSE,"GCOND"}</definedName>
    <definedName name="sdh" hidden="1">{"SUMMARY",#N/A,FALSE,"BIDSUM";"SUMALTS",#N/A,FALSE,"BIDSUM";#N/A,#N/A,FALSE,"GCOND"}</definedName>
    <definedName name="sdkfjösadkjfölskdajfiweaiofrw" localSheetId="9" hidden="1">{#N/A,#N/A,FALSE,"Index";#N/A,#N/A,FALSE,"1.1";#N/A,#N/A,FALSE,"Scenario Summary"}</definedName>
    <definedName name="sdkfjösadkjfölskdajfiweaiofrw" localSheetId="10" hidden="1">{#N/A,#N/A,FALSE,"Index";#N/A,#N/A,FALSE,"1.1";#N/A,#N/A,FALSE,"Scenario Summary"}</definedName>
    <definedName name="sdkfjösadkjfölskdajfiweaiofrw" localSheetId="11" hidden="1">{#N/A,#N/A,FALSE,"Index";#N/A,#N/A,FALSE,"1.1";#N/A,#N/A,FALSE,"Scenario Summary"}</definedName>
    <definedName name="sdkfjösadkjfölskdajfiweaiofrw" hidden="1">{#N/A,#N/A,FALSE,"Index";#N/A,#N/A,FALSE,"1.1";#N/A,#N/A,FALSE,"Scenario Summary"}</definedName>
    <definedName name="sds" localSheetId="9" hidden="1">{#N/A,#N/A,FALSE,"Header P";#N/A,#N/A,FALSE,"Summary";#N/A,#N/A,FALSE,"CONTRACT WORKS";#N/A,#N/A,FALSE,"Variations";#N/A,#N/A,FALSE,"Dwk"}</definedName>
    <definedName name="sds" localSheetId="10" hidden="1">{#N/A,#N/A,FALSE,"Header P";#N/A,#N/A,FALSE,"Summary";#N/A,#N/A,FALSE,"CONTRACT WORKS";#N/A,#N/A,FALSE,"Variations";#N/A,#N/A,FALSE,"Dwk"}</definedName>
    <definedName name="sds" localSheetId="11" hidden="1">{#N/A,#N/A,FALSE,"Header P";#N/A,#N/A,FALSE,"Summary";#N/A,#N/A,FALSE,"CONTRACT WORKS";#N/A,#N/A,FALSE,"Variations";#N/A,#N/A,FALSE,"Dwk"}</definedName>
    <definedName name="sds" hidden="1">{#N/A,#N/A,FALSE,"Header P";#N/A,#N/A,FALSE,"Summary";#N/A,#N/A,FALSE,"CONTRACT WORKS";#N/A,#N/A,FALSE,"Variations";#N/A,#N/A,FALSE,"Dwk"}</definedName>
    <definedName name="sdvdfvv" hidden="1">#REF!</definedName>
    <definedName name="sdvsfdvfdsb" hidden="1">#REF!</definedName>
    <definedName name="sdz" localSheetId="9" hidden="1">{#N/A,#N/A,FALSE,"SumG";#N/A,#N/A,FALSE,"ElecG";#N/A,#N/A,FALSE,"MechG";#N/A,#N/A,FALSE,"GeotG";#N/A,#N/A,FALSE,"PrcsG";#N/A,#N/A,FALSE,"TunnG";#N/A,#N/A,FALSE,"CivlG";#N/A,#N/A,FALSE,"NtwkG";#N/A,#N/A,FALSE,"EstgG";#N/A,#N/A,FALSE,"PEngG"}</definedName>
    <definedName name="sdz" localSheetId="10" hidden="1">{#N/A,#N/A,FALSE,"SumG";#N/A,#N/A,FALSE,"ElecG";#N/A,#N/A,FALSE,"MechG";#N/A,#N/A,FALSE,"GeotG";#N/A,#N/A,FALSE,"PrcsG";#N/A,#N/A,FALSE,"TunnG";#N/A,#N/A,FALSE,"CivlG";#N/A,#N/A,FALSE,"NtwkG";#N/A,#N/A,FALSE,"EstgG";#N/A,#N/A,FALSE,"PEngG"}</definedName>
    <definedName name="sdz" localSheetId="11" hidden="1">{#N/A,#N/A,FALSE,"SumG";#N/A,#N/A,FALSE,"ElecG";#N/A,#N/A,FALSE,"MechG";#N/A,#N/A,FALSE,"GeotG";#N/A,#N/A,FALSE,"PrcsG";#N/A,#N/A,FALSE,"TunnG";#N/A,#N/A,FALSE,"CivlG";#N/A,#N/A,FALSE,"NtwkG";#N/A,#N/A,FALSE,"EstgG";#N/A,#N/A,FALSE,"PEngG"}</definedName>
    <definedName name="sdz" hidden="1">{#N/A,#N/A,FALSE,"SumG";#N/A,#N/A,FALSE,"ElecG";#N/A,#N/A,FALSE,"MechG";#N/A,#N/A,FALSE,"GeotG";#N/A,#N/A,FALSE,"PrcsG";#N/A,#N/A,FALSE,"TunnG";#N/A,#N/A,FALSE,"CivlG";#N/A,#N/A,FALSE,"NtwkG";#N/A,#N/A,FALSE,"EstgG";#N/A,#N/A,FALSE,"PEngG"}</definedName>
    <definedName name="se" localSheetId="9" hidden="1">{"SUMMARY",#N/A,FALSE,"BIDSUM";"SUMALTS",#N/A,FALSE,"BIDSUM";#N/A,#N/A,FALSE,"GCOND"}</definedName>
    <definedName name="se" localSheetId="10" hidden="1">{"SUMMARY",#N/A,FALSE,"BIDSUM";"SUMALTS",#N/A,FALSE,"BIDSUM";#N/A,#N/A,FALSE,"GCOND"}</definedName>
    <definedName name="se" localSheetId="11" hidden="1">{"SUMMARY",#N/A,FALSE,"BIDSUM";"SUMALTS",#N/A,FALSE,"BIDSUM";#N/A,#N/A,FALSE,"GCOND"}</definedName>
    <definedName name="se" hidden="1">{"SUMMARY",#N/A,FALSE,"BIDSUM";"SUMALTS",#N/A,FALSE,"BIDSUM";#N/A,#N/A,FALSE,"GCOND"}</definedName>
    <definedName name="SEAT" localSheetId="3">#REF!</definedName>
    <definedName name="SEAT" localSheetId="0">#REF!</definedName>
    <definedName name="SEAT">#REF!</definedName>
    <definedName name="Second_Frame">'[16]Unit Price'!$B$10</definedName>
    <definedName name="Secretária">#REF!</definedName>
    <definedName name="SECTION">#REF!</definedName>
    <definedName name="section1" localSheetId="8">#REF!</definedName>
    <definedName name="section1" localSheetId="3">#REF!</definedName>
    <definedName name="section1" localSheetId="9">#REF!</definedName>
    <definedName name="section1" localSheetId="10">#REF!</definedName>
    <definedName name="section1" localSheetId="11">#REF!</definedName>
    <definedName name="section1" localSheetId="0">#REF!</definedName>
    <definedName name="section1">[1]Sheet7!#REF!</definedName>
    <definedName name="section10" localSheetId="8">#REF!</definedName>
    <definedName name="section10" localSheetId="3">#REF!</definedName>
    <definedName name="section10" localSheetId="9">#REF!</definedName>
    <definedName name="section10" localSheetId="10">#REF!</definedName>
    <definedName name="section10" localSheetId="11">#REF!</definedName>
    <definedName name="section10" localSheetId="0">#REF!</definedName>
    <definedName name="section10">[1]Sheet7!#REF!</definedName>
    <definedName name="SECTION11" localSheetId="8">#REF!</definedName>
    <definedName name="SECTION11" localSheetId="3">#REF!</definedName>
    <definedName name="SECTION11" localSheetId="9">#REF!</definedName>
    <definedName name="SECTION11" localSheetId="10">#REF!</definedName>
    <definedName name="SECTION11" localSheetId="11">#REF!</definedName>
    <definedName name="SECTION11" localSheetId="0">#REF!</definedName>
    <definedName name="SECTION11">[1]Sheet7!#REF!</definedName>
    <definedName name="section2" localSheetId="8">#REF!</definedName>
    <definedName name="section2" localSheetId="3">#REF!</definedName>
    <definedName name="section2" localSheetId="9">#REF!</definedName>
    <definedName name="section2" localSheetId="10">#REF!</definedName>
    <definedName name="section2" localSheetId="11">#REF!</definedName>
    <definedName name="section2" localSheetId="0">#REF!</definedName>
    <definedName name="section2">[1]Sheet7!#REF!</definedName>
    <definedName name="section3" localSheetId="8">#REF!</definedName>
    <definedName name="section3" localSheetId="3">#REF!</definedName>
    <definedName name="section3" localSheetId="9">#REF!</definedName>
    <definedName name="section3" localSheetId="10">#REF!</definedName>
    <definedName name="section3" localSheetId="11">#REF!</definedName>
    <definedName name="section3" localSheetId="0">#REF!</definedName>
    <definedName name="section3">[1]Sheet7!#REF!</definedName>
    <definedName name="section4" localSheetId="8">#REF!</definedName>
    <definedName name="section4" localSheetId="3">#REF!</definedName>
    <definedName name="section4" localSheetId="9">#REF!</definedName>
    <definedName name="section4" localSheetId="10">#REF!</definedName>
    <definedName name="section4" localSheetId="11">#REF!</definedName>
    <definedName name="section4" localSheetId="0">#REF!</definedName>
    <definedName name="section4">[1]Sheet7!#REF!</definedName>
    <definedName name="section5" localSheetId="8">#REF!</definedName>
    <definedName name="section5" localSheetId="3">#REF!</definedName>
    <definedName name="section5" localSheetId="9">#REF!</definedName>
    <definedName name="section5" localSheetId="10">#REF!</definedName>
    <definedName name="section5" localSheetId="11">#REF!</definedName>
    <definedName name="section5" localSheetId="0">#REF!</definedName>
    <definedName name="section5">[1]Sheet7!#REF!</definedName>
    <definedName name="section6a" localSheetId="8">#REF!</definedName>
    <definedName name="section6a" localSheetId="3">#REF!</definedName>
    <definedName name="section6a" localSheetId="9">#REF!</definedName>
    <definedName name="section6a" localSheetId="10">#REF!</definedName>
    <definedName name="section6a" localSheetId="11">#REF!</definedName>
    <definedName name="section6a" localSheetId="0">#REF!</definedName>
    <definedName name="section6a">[1]Sheet7!#REF!</definedName>
    <definedName name="section6b" localSheetId="8">#REF!</definedName>
    <definedName name="section6b" localSheetId="3">#REF!</definedName>
    <definedName name="section6b" localSheetId="9">#REF!</definedName>
    <definedName name="section6b" localSheetId="10">#REF!</definedName>
    <definedName name="section6b" localSheetId="11">#REF!</definedName>
    <definedName name="section6b" localSheetId="0">#REF!</definedName>
    <definedName name="section6b">[1]Sheet7!#REF!</definedName>
    <definedName name="section7a" localSheetId="8">#REF!</definedName>
    <definedName name="section7a" localSheetId="3">#REF!</definedName>
    <definedName name="section7a" localSheetId="9">#REF!</definedName>
    <definedName name="section7a" localSheetId="10">#REF!</definedName>
    <definedName name="section7a" localSheetId="11">#REF!</definedName>
    <definedName name="section7a" localSheetId="0">#REF!</definedName>
    <definedName name="section7a">[1]Sheet7!#REF!</definedName>
    <definedName name="SECTION7B" localSheetId="8">#REF!</definedName>
    <definedName name="SECTION7B" localSheetId="3">#REF!</definedName>
    <definedName name="SECTION7B" localSheetId="9">#REF!</definedName>
    <definedName name="SECTION7B" localSheetId="10">#REF!</definedName>
    <definedName name="SECTION7B" localSheetId="11">#REF!</definedName>
    <definedName name="SECTION7B" localSheetId="0">#REF!</definedName>
    <definedName name="SECTION7B">[1]Sheet7!#REF!</definedName>
    <definedName name="section7basic" localSheetId="8">#REF!</definedName>
    <definedName name="section7basic" localSheetId="3">#REF!</definedName>
    <definedName name="section7basic" localSheetId="9">#REF!</definedName>
    <definedName name="section7basic" localSheetId="10">#REF!</definedName>
    <definedName name="section7basic" localSheetId="11">#REF!</definedName>
    <definedName name="section7basic" localSheetId="0">#REF!</definedName>
    <definedName name="section7basic">[1]Sheet7!#REF!</definedName>
    <definedName name="SECTION7C" localSheetId="8">#REF!</definedName>
    <definedName name="SECTION7C" localSheetId="3">#REF!</definedName>
    <definedName name="SECTION7C" localSheetId="9">#REF!</definedName>
    <definedName name="SECTION7C" localSheetId="10">#REF!</definedName>
    <definedName name="SECTION7C" localSheetId="11">#REF!</definedName>
    <definedName name="SECTION7C" localSheetId="0">#REF!</definedName>
    <definedName name="SECTION7C">[1]Sheet7!#REF!</definedName>
    <definedName name="section8" localSheetId="8">#REF!</definedName>
    <definedName name="section8" localSheetId="3">#REF!</definedName>
    <definedName name="section8" localSheetId="9">#REF!</definedName>
    <definedName name="section8" localSheetId="10">#REF!</definedName>
    <definedName name="section8" localSheetId="11">#REF!</definedName>
    <definedName name="section8" localSheetId="0">#REF!</definedName>
    <definedName name="section8">[1]Sheet7!#REF!</definedName>
    <definedName name="section9" localSheetId="8">#REF!</definedName>
    <definedName name="section9" localSheetId="3">#REF!</definedName>
    <definedName name="section9" localSheetId="9">#REF!</definedName>
    <definedName name="section9" localSheetId="10">#REF!</definedName>
    <definedName name="section9" localSheetId="11">#REF!</definedName>
    <definedName name="section9" localSheetId="0">#REF!</definedName>
    <definedName name="section9">[1]Sheet7!#REF!</definedName>
    <definedName name="Sector">#REF!</definedName>
    <definedName name="SectorLevel1Count">#REF!</definedName>
    <definedName name="Sectors">#REF!</definedName>
    <definedName name="Securitas">#REF!</definedName>
    <definedName name="security" localSheetId="3">#REF!</definedName>
    <definedName name="security">#REF!</definedName>
    <definedName name="sefs" localSheetId="9" hidden="1">{"werbung",#N/A,FALSE,"GuV9900-0399";"betrieb",#N/A,FALSE,"GuV9900-0399";"personal",#N/A,FALSE,"GuV9900-0399";"tvg",#N/A,FALSE,"GuV9900-0399";"verwaltung",#N/A,FALSE,"GuV9900-0399"}</definedName>
    <definedName name="sefs" localSheetId="10" hidden="1">{"werbung",#N/A,FALSE,"GuV9900-0399";"betrieb",#N/A,FALSE,"GuV9900-0399";"personal",#N/A,FALSE,"GuV9900-0399";"tvg",#N/A,FALSE,"GuV9900-0399";"verwaltung",#N/A,FALSE,"GuV9900-0399"}</definedName>
    <definedName name="sefs" localSheetId="11" hidden="1">{"werbung",#N/A,FALSE,"GuV9900-0399";"betrieb",#N/A,FALSE,"GuV9900-0399";"personal",#N/A,FALSE,"GuV9900-0399";"tvg",#N/A,FALSE,"GuV9900-0399";"verwaltung",#N/A,FALSE,"GuV9900-0399"}</definedName>
    <definedName name="sefs" hidden="1">{"werbung",#N/A,FALSE,"GuV9900-0399";"betrieb",#N/A,FALSE,"GuV9900-0399";"personal",#N/A,FALSE,"GuV9900-0399";"tvg",#N/A,FALSE,"GuV9900-0399";"verwaltung",#N/A,FALSE,"GuV9900-0399"}</definedName>
    <definedName name="sefsef" localSheetId="9" hidden="1">{"werbung",#N/A,FALSE,"GuV9900-0399";"betrieb",#N/A,FALSE,"GuV9900-0399";"personal",#N/A,FALSE,"GuV9900-0399";"tvg",#N/A,FALSE,"GuV9900-0399";"verwaltung",#N/A,FALSE,"GuV9900-0399"}</definedName>
    <definedName name="sefsef" localSheetId="10" hidden="1">{"werbung",#N/A,FALSE,"GuV9900-0399";"betrieb",#N/A,FALSE,"GuV9900-0399";"personal",#N/A,FALSE,"GuV9900-0399";"tvg",#N/A,FALSE,"GuV9900-0399";"verwaltung",#N/A,FALSE,"GuV9900-0399"}</definedName>
    <definedName name="sefsef" localSheetId="11" hidden="1">{"werbung",#N/A,FALSE,"GuV9900-0399";"betrieb",#N/A,FALSE,"GuV9900-0399";"personal",#N/A,FALSE,"GuV9900-0399";"tvg",#N/A,FALSE,"GuV9900-0399";"verwaltung",#N/A,FALSE,"GuV9900-0399"}</definedName>
    <definedName name="sefsef" hidden="1">{"werbung",#N/A,FALSE,"GuV9900-0399";"betrieb",#N/A,FALSE,"GuV9900-0399";"personal",#N/A,FALSE,"GuV9900-0399";"tvg",#N/A,FALSE,"GuV9900-0399";"verwaltung",#N/A,FALSE,"GuV9900-0399"}</definedName>
    <definedName name="Seguro">#REF!</definedName>
    <definedName name="Seguros">#REF!</definedName>
    <definedName name="Select_Civiel">#REF!</definedName>
    <definedName name="Select_date">"Calendar1"</definedName>
    <definedName name="Select_EI">#REF!</definedName>
    <definedName name="Select_EQ">#REF!</definedName>
    <definedName name="Select_GebInst">#REF!</definedName>
    <definedName name="Select_HVAC">#REF!</definedName>
    <definedName name="Select_ME1">#REF!</definedName>
    <definedName name="Select_ME2">#REF!</definedName>
    <definedName name="Select_ME3">#REF!</definedName>
    <definedName name="Select_MUDP">#REF!</definedName>
    <definedName name="Select_Piping">#REF!</definedName>
    <definedName name="SelectAllVendors">#REF!</definedName>
    <definedName name="SelectedPC_IOList">OFFSET( INDEX(#REF!, MATCH(#REF!,#REF!, 0)), 0, 0, COUNTIF(#REF!,#REF!))</definedName>
    <definedName name="SelectedQuarterNumber">#REF!</definedName>
    <definedName name="SELECTS" localSheetId="3">#REF!</definedName>
    <definedName name="SELECTS" localSheetId="0">#REF!</definedName>
    <definedName name="SELECTS">#REF!</definedName>
    <definedName name="Selim" localSheetId="9"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Selim" localSheetId="10"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Selim" localSheetId="1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Selim"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sell_totals_range">#REF!</definedName>
    <definedName name="sell_unit_rates_range">#REF!</definedName>
    <definedName name="SellThruBilledOutput0">#REF!,#REF!,#REF!,#REF!,#REF!,#REF!,#REF!,#REF!,#REF!</definedName>
    <definedName name="SellThruBilledOutput00">#REF!,#REF!,#REF!,#REF!,#REF!,#REF!,#REF!,#REF!,#REF!,#REF!,#REF!,#REF!,#REF!,#REF!,#REF!,#REF!,#REF!,#REF!,#REF!,#REF!,#REF!</definedName>
    <definedName name="selVarOrFcstVar">#REF!</definedName>
    <definedName name="selViewNumber">#REF!</definedName>
    <definedName name="senabc" localSheetId="0">#REF!</definedName>
    <definedName name="senabc">#REF!</definedName>
    <definedName name="sencount">1</definedName>
    <definedName name="send" localSheetId="0">#REF!</definedName>
    <definedName name="send">#REF!</definedName>
    <definedName name="Sensitive" localSheetId="0">#REF!</definedName>
    <definedName name="Sensitive">#REF!</definedName>
    <definedName name="sep">#REF!</definedName>
    <definedName name="separator">#REF!</definedName>
    <definedName name="sergtfS\">#REF!</definedName>
    <definedName name="SerialNo">#REF!</definedName>
    <definedName name="ServerName">#REF!</definedName>
    <definedName name="servicekw">#REF!</definedName>
    <definedName name="Services" localSheetId="8">#REF!</definedName>
    <definedName name="Services" localSheetId="3">#REF!</definedName>
    <definedName name="Services" localSheetId="9">#REF!</definedName>
    <definedName name="Services" localSheetId="10">#REF!</definedName>
    <definedName name="Services" localSheetId="11">#REF!</definedName>
    <definedName name="Services" localSheetId="0">#REF!</definedName>
    <definedName name="Services">[10]Services!$J$17</definedName>
    <definedName name="SERVICES__EQUIPMENT">#REF!</definedName>
    <definedName name="Serviços">#REF!</definedName>
    <definedName name="settingout" localSheetId="3">#REF!</definedName>
    <definedName name="settingout" localSheetId="0">#REF!</definedName>
    <definedName name="settingout">#REF!</definedName>
    <definedName name="sewage">#REF!</definedName>
    <definedName name="sewage_pumps">#REF!</definedName>
    <definedName name="sf">#REF!</definedName>
    <definedName name="sfadf" localSheetId="9" hidden="1">{#N/A,#N/A,TRUE,"Cover sheet";#N/A,#N/A,TRUE,"INPUTS";#N/A,#N/A,TRUE,"OUTPUTS";#N/A,#N/A,TRUE,"VALUATION"}</definedName>
    <definedName name="sfadf" localSheetId="10" hidden="1">{#N/A,#N/A,TRUE,"Cover sheet";#N/A,#N/A,TRUE,"INPUTS";#N/A,#N/A,TRUE,"OUTPUTS";#N/A,#N/A,TRUE,"VALUATION"}</definedName>
    <definedName name="sfadf" localSheetId="11" hidden="1">{#N/A,#N/A,TRUE,"Cover sheet";#N/A,#N/A,TRUE,"INPUTS";#N/A,#N/A,TRUE,"OUTPUTS";#N/A,#N/A,TRUE,"VALUATION"}</definedName>
    <definedName name="sfadf" hidden="1">{#N/A,#N/A,TRUE,"Cover sheet";#N/A,#N/A,TRUE,"INPUTS";#N/A,#N/A,TRUE,"OUTPUTS";#N/A,#N/A,TRUE,"VALUATION"}</definedName>
    <definedName name="sfbgsfbgsfbg" hidden="1">#REF!</definedName>
    <definedName name="sfdg" localSheetId="9" hidden="1">{#N/A,#N/A,FALSE,"A&amp;E";#N/A,#N/A,FALSE,"HighTop";#N/A,#N/A,FALSE,"JG";#N/A,#N/A,FALSE,"RI";#N/A,#N/A,FALSE,"woHT";#N/A,#N/A,FALSE,"woHT&amp;JG"}</definedName>
    <definedName name="sfdg" localSheetId="10" hidden="1">{#N/A,#N/A,FALSE,"A&amp;E";#N/A,#N/A,FALSE,"HighTop";#N/A,#N/A,FALSE,"JG";#N/A,#N/A,FALSE,"RI";#N/A,#N/A,FALSE,"woHT";#N/A,#N/A,FALSE,"woHT&amp;JG"}</definedName>
    <definedName name="sfdg" localSheetId="11" hidden="1">{#N/A,#N/A,FALSE,"A&amp;E";#N/A,#N/A,FALSE,"HighTop";#N/A,#N/A,FALSE,"JG";#N/A,#N/A,FALSE,"RI";#N/A,#N/A,FALSE,"woHT";#N/A,#N/A,FALSE,"woHT&amp;JG"}</definedName>
    <definedName name="sfdg" hidden="1">{#N/A,#N/A,FALSE,"A&amp;E";#N/A,#N/A,FALSE,"HighTop";#N/A,#N/A,FALSE,"JG";#N/A,#N/A,FALSE,"RI";#N/A,#N/A,FALSE,"woHT";#N/A,#N/A,FALSE,"woHT&amp;JG"}</definedName>
    <definedName name="SFDGDSG" hidden="1">#REF!</definedName>
    <definedName name="sfdv">#REF!</definedName>
    <definedName name="sfe" localSheetId="9" hidden="1">{"werbung",#N/A,FALSE,"GuV9900-0399";"betrieb",#N/A,FALSE,"GuV9900-0399";"personal",#N/A,FALSE,"GuV9900-0399";"tvg",#N/A,FALSE,"GuV9900-0399";"verwaltung",#N/A,FALSE,"GuV9900-0399"}</definedName>
    <definedName name="sfe" localSheetId="10" hidden="1">{"werbung",#N/A,FALSE,"GuV9900-0399";"betrieb",#N/A,FALSE,"GuV9900-0399";"personal",#N/A,FALSE,"GuV9900-0399";"tvg",#N/A,FALSE,"GuV9900-0399";"verwaltung",#N/A,FALSE,"GuV9900-0399"}</definedName>
    <definedName name="sfe" localSheetId="11" hidden="1">{"werbung",#N/A,FALSE,"GuV9900-0399";"betrieb",#N/A,FALSE,"GuV9900-0399";"personal",#N/A,FALSE,"GuV9900-0399";"tvg",#N/A,FALSE,"GuV9900-0399";"verwaltung",#N/A,FALSE,"GuV9900-0399"}</definedName>
    <definedName name="sfe" hidden="1">{"werbung",#N/A,FALSE,"GuV9900-0399";"betrieb",#N/A,FALSE,"GuV9900-0399";"personal",#N/A,FALSE,"GuV9900-0399";"tvg",#N/A,FALSE,"GuV9900-0399";"verwaltung",#N/A,FALSE,"GuV9900-0399"}</definedName>
    <definedName name="sffff" localSheetId="9" hidden="1">{#N/A,#N/A,FALSE,"SumD";#N/A,#N/A,FALSE,"ElecD";#N/A,#N/A,FALSE,"MechD";#N/A,#N/A,FALSE,"GeotD";#N/A,#N/A,FALSE,"PrcsD";#N/A,#N/A,FALSE,"TunnD";#N/A,#N/A,FALSE,"CivlD";#N/A,#N/A,FALSE,"NtwkD";#N/A,#N/A,FALSE,"EstgD";#N/A,#N/A,FALSE,"PEngD"}</definedName>
    <definedName name="sffff" localSheetId="10" hidden="1">{#N/A,#N/A,FALSE,"SumD";#N/A,#N/A,FALSE,"ElecD";#N/A,#N/A,FALSE,"MechD";#N/A,#N/A,FALSE,"GeotD";#N/A,#N/A,FALSE,"PrcsD";#N/A,#N/A,FALSE,"TunnD";#N/A,#N/A,FALSE,"CivlD";#N/A,#N/A,FALSE,"NtwkD";#N/A,#N/A,FALSE,"EstgD";#N/A,#N/A,FALSE,"PEngD"}</definedName>
    <definedName name="sffff" localSheetId="11"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fffz" localSheetId="9" hidden="1">{#N/A,#N/A,FALSE,"SumD";#N/A,#N/A,FALSE,"ElecD";#N/A,#N/A,FALSE,"MechD";#N/A,#N/A,FALSE,"GeotD";#N/A,#N/A,FALSE,"PrcsD";#N/A,#N/A,FALSE,"TunnD";#N/A,#N/A,FALSE,"CivlD";#N/A,#N/A,FALSE,"NtwkD";#N/A,#N/A,FALSE,"EstgD";#N/A,#N/A,FALSE,"PEngD"}</definedName>
    <definedName name="sffffz" localSheetId="10" hidden="1">{#N/A,#N/A,FALSE,"SumD";#N/A,#N/A,FALSE,"ElecD";#N/A,#N/A,FALSE,"MechD";#N/A,#N/A,FALSE,"GeotD";#N/A,#N/A,FALSE,"PrcsD";#N/A,#N/A,FALSE,"TunnD";#N/A,#N/A,FALSE,"CivlD";#N/A,#N/A,FALSE,"NtwkD";#N/A,#N/A,FALSE,"EstgD";#N/A,#N/A,FALSE,"PEngD"}</definedName>
    <definedName name="sffffz" localSheetId="11" hidden="1">{#N/A,#N/A,FALSE,"SumD";#N/A,#N/A,FALSE,"ElecD";#N/A,#N/A,FALSE,"MechD";#N/A,#N/A,FALSE,"GeotD";#N/A,#N/A,FALSE,"PrcsD";#N/A,#N/A,FALSE,"TunnD";#N/A,#N/A,FALSE,"CivlD";#N/A,#N/A,FALSE,"NtwkD";#N/A,#N/A,FALSE,"EstgD";#N/A,#N/A,FALSE,"PEngD"}</definedName>
    <definedName name="sffffz" hidden="1">{#N/A,#N/A,FALSE,"SumD";#N/A,#N/A,FALSE,"ElecD";#N/A,#N/A,FALSE,"MechD";#N/A,#N/A,FALSE,"GeotD";#N/A,#N/A,FALSE,"PrcsD";#N/A,#N/A,FALSE,"TunnD";#N/A,#N/A,FALSE,"CivlD";#N/A,#N/A,FALSE,"NtwkD";#N/A,#N/A,FALSE,"EstgD";#N/A,#N/A,FALSE,"PEngD"}</definedName>
    <definedName name="sfg">#REF!</definedName>
    <definedName name="sfgv" localSheetId="9" hidden="1">{"consolidated",#N/A,FALSE,"Sheet1";"cms",#N/A,FALSE,"Sheet1";"fse",#N/A,FALSE,"Sheet1"}</definedName>
    <definedName name="sfgv" localSheetId="10" hidden="1">{"consolidated",#N/A,FALSE,"Sheet1";"cms",#N/A,FALSE,"Sheet1";"fse",#N/A,FALSE,"Sheet1"}</definedName>
    <definedName name="sfgv" localSheetId="11" hidden="1">{"consolidated",#N/A,FALSE,"Sheet1";"cms",#N/A,FALSE,"Sheet1";"fse",#N/A,FALSE,"Sheet1"}</definedName>
    <definedName name="sfgv" hidden="1">{"consolidated",#N/A,FALSE,"Sheet1";"cms",#N/A,FALSE,"Sheet1";"fse",#N/A,FALSE,"Sheet1"}</definedName>
    <definedName name="sfh">#REF!</definedName>
    <definedName name="sfho">#REF!</definedName>
    <definedName name="sfjne" localSheetId="9" hidden="1">{"werbung",#N/A,FALSE,"GuV9900-0399";"betrieb",#N/A,FALSE,"GuV9900-0399";"personal",#N/A,FALSE,"GuV9900-0399";"tvg",#N/A,FALSE,"GuV9900-0399";"verwaltung",#N/A,FALSE,"GuV9900-0399"}</definedName>
    <definedName name="sfjne" localSheetId="10" hidden="1">{"werbung",#N/A,FALSE,"GuV9900-0399";"betrieb",#N/A,FALSE,"GuV9900-0399";"personal",#N/A,FALSE,"GuV9900-0399";"tvg",#N/A,FALSE,"GuV9900-0399";"verwaltung",#N/A,FALSE,"GuV9900-0399"}</definedName>
    <definedName name="sfjne" localSheetId="11" hidden="1">{"werbung",#N/A,FALSE,"GuV9900-0399";"betrieb",#N/A,FALSE,"GuV9900-0399";"personal",#N/A,FALSE,"GuV9900-0399";"tvg",#N/A,FALSE,"GuV9900-0399";"verwaltung",#N/A,FALSE,"GuV9900-0399"}</definedName>
    <definedName name="sfjne" hidden="1">{"werbung",#N/A,FALSE,"GuV9900-0399";"betrieb",#N/A,FALSE,"GuV9900-0399";"personal",#N/A,FALSE,"GuV9900-0399";"tvg",#N/A,FALSE,"GuV9900-0399";"verwaltung",#N/A,FALSE,"GuV9900-0399"}</definedName>
    <definedName name="sfo">#REF!</definedName>
    <definedName name="sfother">#REF!</definedName>
    <definedName name="sfp">#REF!</definedName>
    <definedName name="sfq" localSheetId="9" hidden="1">{#N/A,#N/A,FALSE,"Calc";#N/A,#N/A,FALSE,"Sensitivity";#N/A,#N/A,FALSE,"LT Earn.Dil.";#N/A,#N/A,FALSE,"Dil. AVP"}</definedName>
    <definedName name="sfq" localSheetId="10" hidden="1">{#N/A,#N/A,FALSE,"Calc";#N/A,#N/A,FALSE,"Sensitivity";#N/A,#N/A,FALSE,"LT Earn.Dil.";#N/A,#N/A,FALSE,"Dil. AVP"}</definedName>
    <definedName name="sfq" localSheetId="11" hidden="1">{#N/A,#N/A,FALSE,"Calc";#N/A,#N/A,FALSE,"Sensitivity";#N/A,#N/A,FALSE,"LT Earn.Dil.";#N/A,#N/A,FALSE,"Dil. AVP"}</definedName>
    <definedName name="sfq" hidden="1">{#N/A,#N/A,FALSE,"Calc";#N/A,#N/A,FALSE,"Sensitivity";#N/A,#N/A,FALSE,"LT Earn.Dil.";#N/A,#N/A,FALSE,"Dil. AVP"}</definedName>
    <definedName name="sfr">#REF!</definedName>
    <definedName name="sfs">#REF!</definedName>
    <definedName name="sfsdfsf" localSheetId="9" hidden="1">{"First Page",#N/A,FALSE,"Surfactants LBO";"Second Page",#N/A,FALSE,"Surfactants LBO"}</definedName>
    <definedName name="sfsdfsf" localSheetId="10" hidden="1">{"First Page",#N/A,FALSE,"Surfactants LBO";"Second Page",#N/A,FALSE,"Surfactants LBO"}</definedName>
    <definedName name="sfsdfsf" localSheetId="11" hidden="1">{"First Page",#N/A,FALSE,"Surfactants LBO";"Second Page",#N/A,FALSE,"Surfactants LBO"}</definedName>
    <definedName name="sfsdfsf" hidden="1">{"First Page",#N/A,FALSE,"Surfactants LBO";"Second Page",#N/A,FALSE,"Surfactants LBO"}</definedName>
    <definedName name="sfsfsdf" localSheetId="9" hidden="1">{#N/A,#N/A,FALSE,"Calc";#N/A,#N/A,FALSE,"Sensitivity";#N/A,#N/A,FALSE,"LT Earn.Dil.";#N/A,#N/A,FALSE,"Dil. AVP"}</definedName>
    <definedName name="sfsfsdf" localSheetId="10" hidden="1">{#N/A,#N/A,FALSE,"Calc";#N/A,#N/A,FALSE,"Sensitivity";#N/A,#N/A,FALSE,"LT Earn.Dil.";#N/A,#N/A,FALSE,"Dil. AVP"}</definedName>
    <definedName name="sfsfsdf" localSheetId="11" hidden="1">{#N/A,#N/A,FALSE,"Calc";#N/A,#N/A,FALSE,"Sensitivity";#N/A,#N/A,FALSE,"LT Earn.Dil.";#N/A,#N/A,FALSE,"Dil. AVP"}</definedName>
    <definedName name="sfsfsdf" hidden="1">{#N/A,#N/A,FALSE,"Calc";#N/A,#N/A,FALSE,"Sensitivity";#N/A,#N/A,FALSE,"LT Earn.Dil.";#N/A,#N/A,FALSE,"Dil. AVP"}</definedName>
    <definedName name="sfsfsfsfsfd" localSheetId="9" hidden="1">{"away stand alones",#N/A,FALSE,"Target"}</definedName>
    <definedName name="sfsfsfsfsfd" localSheetId="10" hidden="1">{"away stand alones",#N/A,FALSE,"Target"}</definedName>
    <definedName name="sfsfsfsfsfd" localSheetId="11" hidden="1">{"away stand alones",#N/A,FALSE,"Target"}</definedName>
    <definedName name="sfsfsfsfsfd" hidden="1">{"away stand alones",#N/A,FALSE,"Target"}</definedName>
    <definedName name="sft">#REF!</definedName>
    <definedName name="sgagaga" localSheetId="9" hidden="1">{#N/A,#N/A,FALSE,"Antony Financials";#N/A,#N/A,FALSE,"Cowboy Financials";#N/A,#N/A,FALSE,"Combined";#N/A,#N/A,FALSE,"Valuematrix";#N/A,#N/A,FALSE,"DCFAntony";#N/A,#N/A,FALSE,"DCFCowboy";#N/A,#N/A,FALSE,"DCFCombined"}</definedName>
    <definedName name="sgagaga" localSheetId="10" hidden="1">{#N/A,#N/A,FALSE,"Antony Financials";#N/A,#N/A,FALSE,"Cowboy Financials";#N/A,#N/A,FALSE,"Combined";#N/A,#N/A,FALSE,"Valuematrix";#N/A,#N/A,FALSE,"DCFAntony";#N/A,#N/A,FALSE,"DCFCowboy";#N/A,#N/A,FALSE,"DCFCombined"}</definedName>
    <definedName name="sgagaga" localSheetId="11" hidden="1">{#N/A,#N/A,FALSE,"Antony Financials";#N/A,#N/A,FALSE,"Cowboy Financials";#N/A,#N/A,FALSE,"Combined";#N/A,#N/A,FALSE,"Valuematrix";#N/A,#N/A,FALSE,"DCFAntony";#N/A,#N/A,FALSE,"DCFCowboy";#N/A,#N/A,FALSE,"DCFCombined"}</definedName>
    <definedName name="sgagaga" hidden="1">{#N/A,#N/A,FALSE,"Antony Financials";#N/A,#N/A,FALSE,"Cowboy Financials";#N/A,#N/A,FALSE,"Combined";#N/A,#N/A,FALSE,"Valuematrix";#N/A,#N/A,FALSE,"DCFAntony";#N/A,#N/A,FALSE,"DCFCowboy";#N/A,#N/A,FALSE,"DCFCombined"}</definedName>
    <definedName name="sgdg" localSheetId="9" hidden="1">{#N/A,#N/A,FALSE,"Calc";#N/A,#N/A,FALSE,"Sensitivity";#N/A,#N/A,FALSE,"LT Earn.Dil.";#N/A,#N/A,FALSE,"Dil. AVP"}</definedName>
    <definedName name="sgdg" localSheetId="10" hidden="1">{#N/A,#N/A,FALSE,"Calc";#N/A,#N/A,FALSE,"Sensitivity";#N/A,#N/A,FALSE,"LT Earn.Dil.";#N/A,#N/A,FALSE,"Dil. AVP"}</definedName>
    <definedName name="sgdg" localSheetId="11" hidden="1">{#N/A,#N/A,FALSE,"Calc";#N/A,#N/A,FALSE,"Sensitivity";#N/A,#N/A,FALSE,"LT Earn.Dil.";#N/A,#N/A,FALSE,"Dil. AVP"}</definedName>
    <definedName name="sgdg" hidden="1">{#N/A,#N/A,FALSE,"Calc";#N/A,#N/A,FALSE,"Sensitivity";#N/A,#N/A,FALSE,"LT Earn.Dil.";#N/A,#N/A,FALSE,"Dil. AVP"}</definedName>
    <definedName name="sgf" localSheetId="9" hidden="1">{#N/A,#N/A,TRUE,"financial";#N/A,#N/A,TRUE,"plants"}</definedName>
    <definedName name="sgf" localSheetId="10" hidden="1">{#N/A,#N/A,TRUE,"financial";#N/A,#N/A,TRUE,"plants"}</definedName>
    <definedName name="sgf" localSheetId="11" hidden="1">{#N/A,#N/A,TRUE,"financial";#N/A,#N/A,TRUE,"plants"}</definedName>
    <definedName name="sgf" hidden="1">{#N/A,#N/A,TRUE,"financial";#N/A,#N/A,TRUE,"plants"}</definedName>
    <definedName name="sgh" localSheetId="9" hidden="1">{#N/A,#N/A,TRUE,"Pro Forma";#N/A,#N/A,TRUE,"PF_Bal";#N/A,#N/A,TRUE,"PF_INC";#N/A,#N/A,TRUE,"CBE";#N/A,#N/A,TRUE,"SWK"}</definedName>
    <definedName name="sgh" localSheetId="10" hidden="1">{#N/A,#N/A,TRUE,"Pro Forma";#N/A,#N/A,TRUE,"PF_Bal";#N/A,#N/A,TRUE,"PF_INC";#N/A,#N/A,TRUE,"CBE";#N/A,#N/A,TRUE,"SWK"}</definedName>
    <definedName name="sgh" localSheetId="11" hidden="1">{#N/A,#N/A,TRUE,"Pro Forma";#N/A,#N/A,TRUE,"PF_Bal";#N/A,#N/A,TRUE,"PF_INC";#N/A,#N/A,TRUE,"CBE";#N/A,#N/A,TRUE,"SWK"}</definedName>
    <definedName name="sgh" hidden="1">{#N/A,#N/A,TRUE,"Pro Forma";#N/A,#N/A,TRUE,"PF_Bal";#N/A,#N/A,TRUE,"PF_INC";#N/A,#N/A,TRUE,"CBE";#N/A,#N/A,TRUE,"SWK"}</definedName>
    <definedName name="sgsx" localSheetId="9" hidden="1">{"consolidated",#N/A,FALSE,"Sheet1";"cms",#N/A,FALSE,"Sheet1";"fse",#N/A,FALSE,"Sheet1"}</definedName>
    <definedName name="sgsx" localSheetId="10" hidden="1">{"consolidated",#N/A,FALSE,"Sheet1";"cms",#N/A,FALSE,"Sheet1";"fse",#N/A,FALSE,"Sheet1"}</definedName>
    <definedName name="sgsx" localSheetId="11" hidden="1">{"consolidated",#N/A,FALSE,"Sheet1";"cms",#N/A,FALSE,"Sheet1";"fse",#N/A,FALSE,"Sheet1"}</definedName>
    <definedName name="sgsx" hidden="1">{"consolidated",#N/A,FALSE,"Sheet1";"cms",#N/A,FALSE,"Sheet1";"fse",#N/A,FALSE,"Sheet1"}</definedName>
    <definedName name="shading">#REF!</definedName>
    <definedName name="shaftlab">#N/A</definedName>
    <definedName name="Shear_Wall">#REF!</definedName>
    <definedName name="SHEET" localSheetId="0">#REF!</definedName>
    <definedName name="SHEET">#REF!</definedName>
    <definedName name="sheet__me">#REF!</definedName>
    <definedName name="sheet_2">#REF!</definedName>
    <definedName name="sheet_new_PO__committed">#REF!</definedName>
    <definedName name="Sheet121" localSheetId="9" hidden="1">{#N/A,#N/A,TRUE,"Maritime Park Arena PCD";#N/A,#N/A,TRUE,"Maritime Park Arena IOR"}</definedName>
    <definedName name="Sheet121" localSheetId="10" hidden="1">{#N/A,#N/A,TRUE,"Maritime Park Arena PCD";#N/A,#N/A,TRUE,"Maritime Park Arena IOR"}</definedName>
    <definedName name="Sheet121" localSheetId="11" hidden="1">{#N/A,#N/A,TRUE,"Maritime Park Arena PCD";#N/A,#N/A,TRUE,"Maritime Park Arena IOR"}</definedName>
    <definedName name="Sheet121" hidden="1">{#N/A,#N/A,TRUE,"Maritime Park Arena PCD";#N/A,#N/A,TRUE,"Maritime Park Arena IOR"}</definedName>
    <definedName name="SheetName">MID(CELL("filename",#REF!),FIND("]",CELL("filename",#REF!))+1,256)</definedName>
    <definedName name="SheetType">#REF!</definedName>
    <definedName name="ship_terms">#REF!</definedName>
    <definedName name="SHIT">#REF!</definedName>
    <definedName name="shore_metaldeck">#REF!</definedName>
    <definedName name="ShoulderEmb." localSheetId="0">#REF!</definedName>
    <definedName name="ShoulderEmb.">#REF!</definedName>
    <definedName name="ShoulderSubbase" localSheetId="0">#REF!</definedName>
    <definedName name="ShoulderSubbase">#REF!</definedName>
    <definedName name="ShowAll">#REF!</definedName>
    <definedName name="ShowForm">#N/A</definedName>
    <definedName name="SHTB">#REF!</definedName>
    <definedName name="shts" localSheetId="9" hidden="1">{"subs",#N/A,FALSE,"database ";"proportional",#N/A,FALSE,"database "}</definedName>
    <definedName name="shts" localSheetId="10" hidden="1">{"subs",#N/A,FALSE,"database ";"proportional",#N/A,FALSE,"database "}</definedName>
    <definedName name="shts" localSheetId="11" hidden="1">{"subs",#N/A,FALSE,"database ";"proportional",#N/A,FALSE,"database "}</definedName>
    <definedName name="shts" hidden="1">{"subs",#N/A,FALSE,"database ";"proportional",#N/A,FALSE,"database "}</definedName>
    <definedName name="siatkopf">#N/A</definedName>
    <definedName name="SIDEWALK_BRIDGE___LABOR__8.8525">#REF!</definedName>
    <definedName name="SIGN" localSheetId="3">#REF!</definedName>
    <definedName name="SIGN" localSheetId="0">#REF!</definedName>
    <definedName name="SIGN">#REF!</definedName>
    <definedName name="Signature_Part">#REF!</definedName>
    <definedName name="signboard" localSheetId="3">#REF!</definedName>
    <definedName name="signboard" localSheetId="0">#REF!</definedName>
    <definedName name="signboard">#REF!</definedName>
    <definedName name="simona" localSheetId="9"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simona"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simona" localSheetId="1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simona"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sink">#REF!</definedName>
    <definedName name="sinks">#REF!</definedName>
    <definedName name="SISCO">#REF!</definedName>
    <definedName name="Sist_Alimentação">#REF!</definedName>
    <definedName name="Sist_Intrusão">#REF!</definedName>
    <definedName name="Site">#REF!</definedName>
    <definedName name="SITE__WORKS">#REF!</definedName>
    <definedName name="site_country">#REF!</definedName>
    <definedName name="SITE_FENCE___LABOR__8.8535">#REF!</definedName>
    <definedName name="Site_Input_List">#REF!</definedName>
    <definedName name="Site_Rate">#REF!</definedName>
    <definedName name="Site1a">#REF!</definedName>
    <definedName name="Site1b">#REF!</definedName>
    <definedName name="Site1c">#REF!</definedName>
    <definedName name="Site2">#REF!</definedName>
    <definedName name="Site2a">#REF!</definedName>
    <definedName name="Site2b">#REF!</definedName>
    <definedName name="Site2c">#REF!</definedName>
    <definedName name="SiteActivity1">#REF!</definedName>
    <definedName name="SiteActivity2">#REF!</definedName>
    <definedName name="SiteActivity3">#REF!</definedName>
    <definedName name="SiteFurn" localSheetId="8">#REF!</definedName>
    <definedName name="SiteFurn" localSheetId="3">#REF!</definedName>
    <definedName name="SiteFurn" localSheetId="9">#REF!</definedName>
    <definedName name="SiteFurn" localSheetId="10">#REF!</definedName>
    <definedName name="SiteFurn" localSheetId="11">#REF!</definedName>
    <definedName name="SiteFurn" localSheetId="0">#REF!</definedName>
    <definedName name="SiteFurn">'[17]8'!$G$194</definedName>
    <definedName name="SiteLevel1Count">#REF!</definedName>
    <definedName name="sitelevels" localSheetId="3">#REF!</definedName>
    <definedName name="sitelevels" localSheetId="0">#REF!</definedName>
    <definedName name="sitelevels">#REF!</definedName>
    <definedName name="SitePrep" localSheetId="8">#REF!</definedName>
    <definedName name="SitePrep" localSheetId="3">#REF!</definedName>
    <definedName name="SitePrep" localSheetId="9">#REF!</definedName>
    <definedName name="SitePrep" localSheetId="10">#REF!</definedName>
    <definedName name="SitePrep" localSheetId="11">#REF!</definedName>
    <definedName name="SitePrep" localSheetId="0">#REF!</definedName>
    <definedName name="SitePrep">'[17]8'!$G$38</definedName>
    <definedName name="Sites">#REF!</definedName>
    <definedName name="Situacao">#REF!</definedName>
    <definedName name="Size">#REF!</definedName>
    <definedName name="sk" localSheetId="9" hidden="1">{#N/A,#N/A,FALSE,"A&amp;E";#N/A,#N/A,FALSE,"HighTop";#N/A,#N/A,FALSE,"JG";#N/A,#N/A,FALSE,"RI";#N/A,#N/A,FALSE,"woHT";#N/A,#N/A,FALSE,"woHT&amp;JG"}</definedName>
    <definedName name="sk" localSheetId="10" hidden="1">{#N/A,#N/A,FALSE,"A&amp;E";#N/A,#N/A,FALSE,"HighTop";#N/A,#N/A,FALSE,"JG";#N/A,#N/A,FALSE,"RI";#N/A,#N/A,FALSE,"woHT";#N/A,#N/A,FALSE,"woHT&amp;JG"}</definedName>
    <definedName name="sk" localSheetId="11" hidden="1">{#N/A,#N/A,FALSE,"A&amp;E";#N/A,#N/A,FALSE,"HighTop";#N/A,#N/A,FALSE,"JG";#N/A,#N/A,FALSE,"RI";#N/A,#N/A,FALSE,"woHT";#N/A,#N/A,FALSE,"woHT&amp;JG"}</definedName>
    <definedName name="sk" hidden="1">{#N/A,#N/A,FALSE,"A&amp;E";#N/A,#N/A,FALSE,"HighTop";#N/A,#N/A,FALSE,"JG";#N/A,#N/A,FALSE,"RI";#N/A,#N/A,FALSE,"woHT";#N/A,#N/A,FALSE,"woHT&amp;JG"}</definedName>
    <definedName name="Skey1" hidden="1">#REF!</definedName>
    <definedName name="Skey2" hidden="1">#REF!</definedName>
    <definedName name="skjfe" localSheetId="9" hidden="1">{"werbung",#N/A,FALSE,"GuV9900-0399";"betrieb",#N/A,FALSE,"GuV9900-0399";"personal",#N/A,FALSE,"GuV9900-0399";"tvg",#N/A,FALSE,"GuV9900-0399";"verwaltung",#N/A,FALSE,"GuV9900-0399"}</definedName>
    <definedName name="skjfe" localSheetId="10" hidden="1">{"werbung",#N/A,FALSE,"GuV9900-0399";"betrieb",#N/A,FALSE,"GuV9900-0399";"personal",#N/A,FALSE,"GuV9900-0399";"tvg",#N/A,FALSE,"GuV9900-0399";"verwaltung",#N/A,FALSE,"GuV9900-0399"}</definedName>
    <definedName name="skjfe" localSheetId="11" hidden="1">{"werbung",#N/A,FALSE,"GuV9900-0399";"betrieb",#N/A,FALSE,"GuV9900-0399";"personal",#N/A,FALSE,"GuV9900-0399";"tvg",#N/A,FALSE,"GuV9900-0399";"verwaltung",#N/A,FALSE,"GuV9900-0399"}</definedName>
    <definedName name="skjfe" hidden="1">{"werbung",#N/A,FALSE,"GuV9900-0399";"betrieb",#N/A,FALSE,"GuV9900-0399";"personal",#N/A,FALSE,"GuV9900-0399";"tvg",#N/A,FALSE,"GuV9900-0399";"verwaltung",#N/A,FALSE,"GuV9900-0399"}</definedName>
    <definedName name="skjfiej" localSheetId="9" hidden="1">{"werbung",#N/A,FALSE,"GuV9900-0399";"betrieb",#N/A,FALSE,"GuV9900-0399";"personal",#N/A,FALSE,"GuV9900-0399";"tvg",#N/A,FALSE,"GuV9900-0399";"verwaltung",#N/A,FALSE,"GuV9900-0399"}</definedName>
    <definedName name="skjfiej" localSheetId="10" hidden="1">{"werbung",#N/A,FALSE,"GuV9900-0399";"betrieb",#N/A,FALSE,"GuV9900-0399";"personal",#N/A,FALSE,"GuV9900-0399";"tvg",#N/A,FALSE,"GuV9900-0399";"verwaltung",#N/A,FALSE,"GuV9900-0399"}</definedName>
    <definedName name="skjfiej" localSheetId="11" hidden="1">{"werbung",#N/A,FALSE,"GuV9900-0399";"betrieb",#N/A,FALSE,"GuV9900-0399";"personal",#N/A,FALSE,"GuV9900-0399";"tvg",#N/A,FALSE,"GuV9900-0399";"verwaltung",#N/A,FALSE,"GuV9900-0399"}</definedName>
    <definedName name="skjfiej" hidden="1">{"werbung",#N/A,FALSE,"GuV9900-0399";"betrieb",#N/A,FALSE,"GuV9900-0399";"personal",#N/A,FALSE,"GuV9900-0399";"tvg",#N/A,FALSE,"GuV9900-0399";"verwaltung",#N/A,FALSE,"GuV9900-0399"}</definedName>
    <definedName name="sl" localSheetId="9" hidden="1">{"whole",#N/A,FALSE,"Gen_Dist_Act_Bud";"whole",#N/A,FALSE,"Gen_Dist_T3months";"whole",#N/A,FALSE,"GD_PerP";"whole",#N/A,FALSE,"HR_Dist";"whole",#N/A,FALSE,"CS_DIST_ActvsBud";"whole",#N/A,FALSE,"CS_DIST_SUM_trail3mo";"whole",#N/A,FALSE,"ITG_act_Bud";"whole",#N/A,FALSE,"ITG_T3Mo"}</definedName>
    <definedName name="sl" localSheetId="10" hidden="1">{"whole",#N/A,FALSE,"Gen_Dist_Act_Bud";"whole",#N/A,FALSE,"Gen_Dist_T3months";"whole",#N/A,FALSE,"GD_PerP";"whole",#N/A,FALSE,"HR_Dist";"whole",#N/A,FALSE,"CS_DIST_ActvsBud";"whole",#N/A,FALSE,"CS_DIST_SUM_trail3mo";"whole",#N/A,FALSE,"ITG_act_Bud";"whole",#N/A,FALSE,"ITG_T3Mo"}</definedName>
    <definedName name="sl" localSheetId="11" hidden="1">{"whole",#N/A,FALSE,"Gen_Dist_Act_Bud";"whole",#N/A,FALSE,"Gen_Dist_T3months";"whole",#N/A,FALSE,"GD_PerP";"whole",#N/A,FALSE,"HR_Dist";"whole",#N/A,FALSE,"CS_DIST_ActvsBud";"whole",#N/A,FALSE,"CS_DIST_SUM_trail3mo";"whole",#N/A,FALSE,"ITG_act_Bud";"whole",#N/A,FALSE,"ITG_T3Mo"}</definedName>
    <definedName name="sl" hidden="1">{"whole",#N/A,FALSE,"Gen_Dist_Act_Bud";"whole",#N/A,FALSE,"Gen_Dist_T3months";"whole",#N/A,FALSE,"GD_PerP";"whole",#N/A,FALSE,"HR_Dist";"whole",#N/A,FALSE,"CS_DIST_ActvsBud";"whole",#N/A,FALSE,"CS_DIST_SUM_trail3mo";"whole",#N/A,FALSE,"ITG_act_Bud";"whole",#N/A,FALSE,"ITG_T3Mo"}</definedName>
    <definedName name="SLB">#REF!</definedName>
    <definedName name="sleeves">#REF!</definedName>
    <definedName name="SLEVIN" localSheetId="9"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1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ot">#REF!</definedName>
    <definedName name="SLURRY">#REF!</definedName>
    <definedName name="SM">#REF!</definedName>
    <definedName name="SMLTOOLS">#REF!</definedName>
    <definedName name="SnecmaFAT" localSheetId="9" hidden="1">{#N/A,#N/A,TRUE,"Pro Forma";#N/A,#N/A,TRUE,"PF_Bal";#N/A,#N/A,TRUE,"PF_INC";#N/A,#N/A,TRUE,"CBE";#N/A,#N/A,TRUE,"SWK"}</definedName>
    <definedName name="SnecmaFAT" localSheetId="10" hidden="1">{#N/A,#N/A,TRUE,"Pro Forma";#N/A,#N/A,TRUE,"PF_Bal";#N/A,#N/A,TRUE,"PF_INC";#N/A,#N/A,TRUE,"CBE";#N/A,#N/A,TRUE,"SWK"}</definedName>
    <definedName name="SnecmaFAT" localSheetId="11" hidden="1">{#N/A,#N/A,TRUE,"Pro Forma";#N/A,#N/A,TRUE,"PF_Bal";#N/A,#N/A,TRUE,"PF_INC";#N/A,#N/A,TRUE,"CBE";#N/A,#N/A,TRUE,"SWK"}</definedName>
    <definedName name="SnecmaFAT" hidden="1">{#N/A,#N/A,TRUE,"Pro Forma";#N/A,#N/A,TRUE,"PF_Bal";#N/A,#N/A,TRUE,"PF_INC";#N/A,#N/A,TRUE,"CBE";#N/A,#N/A,TRUE,"SWK"}</definedName>
    <definedName name="SNOW_REMOVAL___LABOR__8.8166">#REF!</definedName>
    <definedName name="SNOW_REMOVAL___MAT_L">#REF!</definedName>
    <definedName name="SO">#REF!</definedName>
    <definedName name="södalfkjösdaklfj" localSheetId="9" hidden="1">{#N/A,#N/A,FALSE,"Index";#N/A,#N/A,FALSE,"1.1";#N/A,#N/A,FALSE,"Scenario Summary"}</definedName>
    <definedName name="södalfkjösdaklfj" localSheetId="10" hidden="1">{#N/A,#N/A,FALSE,"Index";#N/A,#N/A,FALSE,"1.1";#N/A,#N/A,FALSE,"Scenario Summary"}</definedName>
    <definedName name="södalfkjösdaklfj" localSheetId="11" hidden="1">{#N/A,#N/A,FALSE,"Index";#N/A,#N/A,FALSE,"1.1";#N/A,#N/A,FALSE,"Scenario Summary"}</definedName>
    <definedName name="södalfkjösdaklfj" hidden="1">{#N/A,#N/A,FALSE,"Index";#N/A,#N/A,FALSE,"1.1";#N/A,#N/A,FALSE,"Scenario Summary"}</definedName>
    <definedName name="SOFP">#REF!</definedName>
    <definedName name="SOG">#REF!</definedName>
    <definedName name="sog_broom">#REF!</definedName>
    <definedName name="sog_cntljt">#REF!</definedName>
    <definedName name="sog_conc">#REF!</definedName>
    <definedName name="sog_constjt">#REF!</definedName>
    <definedName name="sog_deprslab">#REF!</definedName>
    <definedName name="sog_expjt">#REF!</definedName>
    <definedName name="sog_sloped">#REF!</definedName>
    <definedName name="sog_trowel">#REF!</definedName>
    <definedName name="soilnature" localSheetId="3">#REF!</definedName>
    <definedName name="soilnature" localSheetId="0">#REF!</definedName>
    <definedName name="soilnature">#REF!</definedName>
    <definedName name="solver_adj" hidden="1">#REF!</definedName>
    <definedName name="solver_lin">0</definedName>
    <definedName name="solver_num">0</definedName>
    <definedName name="solver_opt" hidden="1">#REF!</definedName>
    <definedName name="solver_typ">3</definedName>
    <definedName name="solver_val">0</definedName>
    <definedName name="somd_conc">#REF!</definedName>
    <definedName name="somd_constjt">#REF!</definedName>
    <definedName name="somd_deprslab">#REF!</definedName>
    <definedName name="somd_expjt">#REF!</definedName>
    <definedName name="somd_seismicjt">#REF!</definedName>
    <definedName name="sort">#REF!</definedName>
    <definedName name="Sort_Area" localSheetId="8">#REF!</definedName>
    <definedName name="Sort_Area" localSheetId="3">#REF!</definedName>
    <definedName name="Sort_Area" localSheetId="9">#REF!</definedName>
    <definedName name="Sort_Area" localSheetId="10">#REF!</definedName>
    <definedName name="Sort_Area" localSheetId="11">#REF!</definedName>
    <definedName name="Sort_Area" localSheetId="0">#REF!</definedName>
    <definedName name="Sort_Area">[63]Summary!$A$5:$BC$35</definedName>
    <definedName name="SORTED">#REF!</definedName>
    <definedName name="sound_traps">#REF!</definedName>
    <definedName name="Source">#REF!</definedName>
    <definedName name="Source_of_Change">#REF!</definedName>
    <definedName name="SozlesmeRsYenParitesi" localSheetId="3">#REF!</definedName>
    <definedName name="SozlesmeRsYenParitesi" localSheetId="0">#REF!</definedName>
    <definedName name="SozlesmeRsYenParitesi">#REF!</definedName>
    <definedName name="SozlesmeYenUSDParitesi" localSheetId="0">#REF!</definedName>
    <definedName name="SozlesmeYenUSDParitesi">#REF!</definedName>
    <definedName name="sp">#REF!</definedName>
    <definedName name="Space.Name">#REF!</definedName>
    <definedName name="Spanner_Auto_File">"m:\cadd\uwsuzz2\mockups\roomfin6.x2a"</definedName>
    <definedName name="Spanner_Auto_Select">#REF!</definedName>
    <definedName name="SpareType">#REF!</definedName>
    <definedName name="SPE">#REF!</definedName>
    <definedName name="SPEC">#REF!</definedName>
    <definedName name="Special" localSheetId="8">#REF!</definedName>
    <definedName name="Special" localSheetId="3">#REF!</definedName>
    <definedName name="Special" localSheetId="9">#REF!</definedName>
    <definedName name="Special" localSheetId="10">#REF!</definedName>
    <definedName name="Special" localSheetId="11">#REF!</definedName>
    <definedName name="Special" localSheetId="0">#REF!</definedName>
    <definedName name="Special">'[17]5'!$G$422</definedName>
    <definedName name="SPECIAL__INSTALLATIONS">#REF!</definedName>
    <definedName name="SpecialFitt" localSheetId="8">#REF!</definedName>
    <definedName name="SpecialFitt" localSheetId="3">#REF!</definedName>
    <definedName name="SpecialFitt" localSheetId="9">#REF!</definedName>
    <definedName name="SpecialFitt" localSheetId="10">#REF!</definedName>
    <definedName name="SpecialFitt" localSheetId="11">#REF!</definedName>
    <definedName name="SpecialFitt" localSheetId="0">#REF!</definedName>
    <definedName name="SpecialFitt">'[17]4'!$G$116</definedName>
    <definedName name="SpecialPrice" hidden="1">#REF!</definedName>
    <definedName name="Specialties">#REF!</definedName>
    <definedName name="Specify">#REF!</definedName>
    <definedName name="SpecTrips">#REF!</definedName>
    <definedName name="SPIRAL">#REF!</definedName>
    <definedName name="SPM">#REF!</definedName>
    <definedName name="Spread_Footing">#REF!</definedName>
    <definedName name="SPS">#REF!</definedName>
    <definedName name="SPUNSTRAND">#REF!</definedName>
    <definedName name="SPW">#REF!</definedName>
    <definedName name="sqry_Equipment_Total_Part2">#REF!</definedName>
    <definedName name="SRC" localSheetId="3">#REF!</definedName>
    <definedName name="SRC" localSheetId="0">#REF!</definedName>
    <definedName name="SRC">#REF!</definedName>
    <definedName name="ss" localSheetId="0">#REF!</definedName>
    <definedName name="ss">#REF!</definedName>
    <definedName name="Ssort" hidden="1">#REF!</definedName>
    <definedName name="ssrr"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srr"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srr"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srr"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srr"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srr"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srr"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ss"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 localSheetId="9" hidden="1">{"whole",#N/A,FALSE,"Gen_Dist_Act_Bud";"whole",#N/A,FALSE,"Gen_Dist_T3months";"whole",#N/A,FALSE,"GD_PerP";"whole",#N/A,FALSE,"HR_Dist";"whole",#N/A,FALSE,"CS_DIST_ActvsBud";"whole",#N/A,FALSE,"CS_DIST_SUM_trail3mo";"whole",#N/A,FALSE,"ITG_act_Bud";"whole",#N/A,FALSE,"ITG_T3Mo"}</definedName>
    <definedName name="sss" localSheetId="10" hidden="1">{"whole",#N/A,FALSE,"Gen_Dist_Act_Bud";"whole",#N/A,FALSE,"Gen_Dist_T3months";"whole",#N/A,FALSE,"GD_PerP";"whole",#N/A,FALSE,"HR_Dist";"whole",#N/A,FALSE,"CS_DIST_ActvsBud";"whole",#N/A,FALSE,"CS_DIST_SUM_trail3mo";"whole",#N/A,FALSE,"ITG_act_Bud";"whole",#N/A,FALSE,"ITG_T3Mo"}</definedName>
    <definedName name="sss"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aa" localSheetId="9" hidden="1">{"nwp1",#N/A,FALSE,"pro forma offering";"first sensitivity",#N/A,FALSE,"pro forma offering";"summary",#N/A,FALSE,"pro forma offering";"ownership",#N/A,FALSE,"pro forma offering";"pf1",#N/A,FALSE,"pro forma offering";"data tables",#N/A,FALSE,"pro forma offering"}</definedName>
    <definedName name="sssaa" localSheetId="10" hidden="1">{"nwp1",#N/A,FALSE,"pro forma offering";"first sensitivity",#N/A,FALSE,"pro forma offering";"summary",#N/A,FALSE,"pro forma offering";"ownership",#N/A,FALSE,"pro forma offering";"pf1",#N/A,FALSE,"pro forma offering";"data tables",#N/A,FALSE,"pro forma offering"}</definedName>
    <definedName name="sssaa" localSheetId="11" hidden="1">{"nwp1",#N/A,FALSE,"pro forma offering";"first sensitivity",#N/A,FALSE,"pro forma offering";"summary",#N/A,FALSE,"pro forma offering";"ownership",#N/A,FALSE,"pro forma offering";"pf1",#N/A,FALSE,"pro forma offering";"data tables",#N/A,FALSE,"pro forma offering"}</definedName>
    <definedName name="sssaa" hidden="1">{"nwp1",#N/A,FALSE,"pro forma offering";"first sensitivity",#N/A,FALSE,"pro forma offering";"summary",#N/A,FALSE,"pro forma offering";"ownership",#N/A,FALSE,"pro forma offering";"pf1",#N/A,FALSE,"pro forma offering";"data tables",#N/A,FALSE,"pro forma offering"}</definedName>
    <definedName name="ssshhh" localSheetId="9" hidden="1">{#N/A,#N/A,FALSE,"SumG";#N/A,#N/A,FALSE,"ElecG";#N/A,#N/A,FALSE,"MechG";#N/A,#N/A,FALSE,"GeotG";#N/A,#N/A,FALSE,"PrcsG";#N/A,#N/A,FALSE,"TunnG";#N/A,#N/A,FALSE,"CivlG";#N/A,#N/A,FALSE,"NtwkG";#N/A,#N/A,FALSE,"EstgG";#N/A,#N/A,FALSE,"PEngG"}</definedName>
    <definedName name="ssshhh" localSheetId="10" hidden="1">{#N/A,#N/A,FALSE,"SumG";#N/A,#N/A,FALSE,"ElecG";#N/A,#N/A,FALSE,"MechG";#N/A,#N/A,FALSE,"GeotG";#N/A,#N/A,FALSE,"PrcsG";#N/A,#N/A,FALSE,"TunnG";#N/A,#N/A,FALSE,"CivlG";#N/A,#N/A,FALSE,"NtwkG";#N/A,#N/A,FALSE,"EstgG";#N/A,#N/A,FALSE,"PEngG"}</definedName>
    <definedName name="ssshhh" localSheetId="11"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hhhz" localSheetId="9" hidden="1">{#N/A,#N/A,FALSE,"SumG";#N/A,#N/A,FALSE,"ElecG";#N/A,#N/A,FALSE,"MechG";#N/A,#N/A,FALSE,"GeotG";#N/A,#N/A,FALSE,"PrcsG";#N/A,#N/A,FALSE,"TunnG";#N/A,#N/A,FALSE,"CivlG";#N/A,#N/A,FALSE,"NtwkG";#N/A,#N/A,FALSE,"EstgG";#N/A,#N/A,FALSE,"PEngG"}</definedName>
    <definedName name="ssshhhz" localSheetId="10" hidden="1">{#N/A,#N/A,FALSE,"SumG";#N/A,#N/A,FALSE,"ElecG";#N/A,#N/A,FALSE,"MechG";#N/A,#N/A,FALSE,"GeotG";#N/A,#N/A,FALSE,"PrcsG";#N/A,#N/A,FALSE,"TunnG";#N/A,#N/A,FALSE,"CivlG";#N/A,#N/A,FALSE,"NtwkG";#N/A,#N/A,FALSE,"EstgG";#N/A,#N/A,FALSE,"PEngG"}</definedName>
    <definedName name="ssshhhz" localSheetId="11" hidden="1">{#N/A,#N/A,FALSE,"SumG";#N/A,#N/A,FALSE,"ElecG";#N/A,#N/A,FALSE,"MechG";#N/A,#N/A,FALSE,"GeotG";#N/A,#N/A,FALSE,"PrcsG";#N/A,#N/A,FALSE,"TunnG";#N/A,#N/A,FALSE,"CivlG";#N/A,#N/A,FALSE,"NtwkG";#N/A,#N/A,FALSE,"EstgG";#N/A,#N/A,FALSE,"PEngG"}</definedName>
    <definedName name="ssshhhz" hidden="1">{#N/A,#N/A,FALSE,"SumG";#N/A,#N/A,FALSE,"ElecG";#N/A,#N/A,FALSE,"MechG";#N/A,#N/A,FALSE,"GeotG";#N/A,#N/A,FALSE,"PrcsG";#N/A,#N/A,FALSE,"TunnG";#N/A,#N/A,FALSE,"CivlG";#N/A,#N/A,FALSE,"NtwkG";#N/A,#N/A,FALSE,"EstgG";#N/A,#N/A,FALSE,"PEngG"}</definedName>
    <definedName name="ssss">#REF!</definedName>
    <definedName name="sssss"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 localSheetId="9" hidden="1">{"whole",#N/A,FALSE,"6701";"whole",#N/A,FALSE,"6702";"whole",#N/A,FALSE,"7710";"whole",#N/A,FALSE,"7714";"whole",#N/A,FALSE,"7729";"whole",#N/A,FALSE,"7730";"whole",#N/A,FALSE,"7731";"whole",#N/A,FALSE,"7736";"whole",#N/A,FALSE,"7737";"whole",#N/A,FALSE,"7738";"whole",#N/A,FALSE,"7743";"Whole",#N/A,FALSE,"7740";"whole",#N/A,FALSE,"7744";"whole",#N/A,FALSE,"7745"}</definedName>
    <definedName name="sssss" localSheetId="10" hidden="1">{"whole",#N/A,FALSE,"6701";"whole",#N/A,FALSE,"6702";"whole",#N/A,FALSE,"7710";"whole",#N/A,FALSE,"7714";"whole",#N/A,FALSE,"7729";"whole",#N/A,FALSE,"7730";"whole",#N/A,FALSE,"7731";"whole",#N/A,FALSE,"7736";"whole",#N/A,FALSE,"7737";"whole",#N/A,FALSE,"7738";"whole",#N/A,FALSE,"7743";"Whole",#N/A,FALSE,"7740";"whole",#N/A,FALSE,"7744";"whole",#N/A,FALSE,"7745"}</definedName>
    <definedName name="sssss"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s"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s"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s" localSheetId="9">#REF!</definedName>
    <definedName name="ssssss" localSheetId="10">#REF!</definedName>
    <definedName name="ssssss"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s"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s"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ss"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 localSheetId="9" hidden="1">#REF!</definedName>
    <definedName name="sssssss" localSheetId="10" hidden="1">#REF!</definedName>
    <definedName name="sssssss"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s"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ssss"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ssss"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ssss"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ssss"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ssss"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ssss"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sssss">#REF!</definedName>
    <definedName name="sssssssssss"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sss"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sss"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sss"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sss"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sss"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sss"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sssss"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sssss"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sssss" localSheetId="9" hidden="1">{"general",#N/A,FALSE,"Assumptions"}</definedName>
    <definedName name="sssssssssssss" localSheetId="10" hidden="1">{"general",#N/A,FALSE,"Assumptions"}</definedName>
    <definedName name="sssssssssssss"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sssss"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sssss"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sssssssss"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ssssssssssssssss"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ssssssssssssssss"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ssssssssssssssss"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ssssssssssssssss"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ssssssssssssssss"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ssssssssssssssss"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sssstt"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tt"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tt"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tt"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tt"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tt"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tt"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VS" localSheetId="9" hidden="1">{"print annual inc. statement",#N/A,FALSE,"Summary";"print annual stats",#N/A,FALSE,"Summary";"print quarterly inc. statement",#N/A,FALSE,"Summary";"print quarterly stats",#N/A,FALSE,"Summary"}</definedName>
    <definedName name="SSSSSVS" localSheetId="10" hidden="1">{"print annual inc. statement",#N/A,FALSE,"Summary";"print annual stats",#N/A,FALSE,"Summary";"print quarterly inc. statement",#N/A,FALSE,"Summary";"print quarterly stats",#N/A,FALSE,"Summary"}</definedName>
    <definedName name="SSSSSVS" localSheetId="11" hidden="1">{"print annual inc. statement",#N/A,FALSE,"Summary";"print annual stats",#N/A,FALSE,"Summary";"print quarterly inc. statement",#N/A,FALSE,"Summary";"print quarterly stats",#N/A,FALSE,"Summary"}</definedName>
    <definedName name="SSSSSVS" hidden="1">{"print annual inc. statement",#N/A,FALSE,"Summary";"print annual stats",#N/A,FALSE,"Summary";"print quarterly inc. statement",#N/A,FALSE,"Summary";"print quarterly stats",#N/A,FALSE,"Summary"}</definedName>
    <definedName name="sssssz" localSheetId="9" hidden="1">{#N/A,#N/A,FALSE,"SumD";#N/A,#N/A,FALSE,"ElecD";#N/A,#N/A,FALSE,"MechD";#N/A,#N/A,FALSE,"GeotD";#N/A,#N/A,FALSE,"PrcsD";#N/A,#N/A,FALSE,"TunnD";#N/A,#N/A,FALSE,"CivlD";#N/A,#N/A,FALSE,"NtwkD";#N/A,#N/A,FALSE,"EstgD";#N/A,#N/A,FALSE,"PEngD"}</definedName>
    <definedName name="sssssz" localSheetId="10" hidden="1">{#N/A,#N/A,FALSE,"SumD";#N/A,#N/A,FALSE,"ElecD";#N/A,#N/A,FALSE,"MechD";#N/A,#N/A,FALSE,"GeotD";#N/A,#N/A,FALSE,"PrcsD";#N/A,#N/A,FALSE,"TunnD";#N/A,#N/A,FALSE,"CivlD";#N/A,#N/A,FALSE,"NtwkD";#N/A,#N/A,FALSE,"EstgD";#N/A,#N/A,FALSE,"PEngD"}</definedName>
    <definedName name="sssssz" localSheetId="11" hidden="1">{#N/A,#N/A,FALSE,"SumD";#N/A,#N/A,FALSE,"ElecD";#N/A,#N/A,FALSE,"MechD";#N/A,#N/A,FALSE,"GeotD";#N/A,#N/A,FALSE,"PrcsD";#N/A,#N/A,FALSE,"TunnD";#N/A,#N/A,FALSE,"CivlD";#N/A,#N/A,FALSE,"NtwkD";#N/A,#N/A,FALSE,"EstgD";#N/A,#N/A,FALSE,"PEngD"}</definedName>
    <definedName name="sssssz" hidden="1">{#N/A,#N/A,FALSE,"SumD";#N/A,#N/A,FALSE,"ElecD";#N/A,#N/A,FALSE,"MechD";#N/A,#N/A,FALSE,"GeotD";#N/A,#N/A,FALSE,"PrcsD";#N/A,#N/A,FALSE,"TunnD";#N/A,#N/A,FALSE,"CivlD";#N/A,#N/A,FALSE,"NtwkD";#N/A,#N/A,FALSE,"EstgD";#N/A,#N/A,FALSE,"PEngD"}</definedName>
    <definedName name="sssuuu"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ssuuu"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ssuuu"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ssuuu"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ssuuu"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ssuuu"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ssuuu"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stt"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tt"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tt"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tt"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tt"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tt"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tt"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ww"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ww"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ww"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ww"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ww"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ww"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ww"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t">#REF!</definedName>
    <definedName name="Stadium" localSheetId="9" hidden="1">{#N/A,#N/A,TRUE,"Ericsson Stadium PCD ";#N/A,#N/A,TRUE,"Ericsson Stadium IOR"}</definedName>
    <definedName name="Stadium" localSheetId="10" hidden="1">{#N/A,#N/A,TRUE,"Ericsson Stadium PCD ";#N/A,#N/A,TRUE,"Ericsson Stadium IOR"}</definedName>
    <definedName name="Stadium" localSheetId="11" hidden="1">{#N/A,#N/A,TRUE,"Ericsson Stadium PCD ";#N/A,#N/A,TRUE,"Ericsson Stadium IOR"}</definedName>
    <definedName name="Stadium" hidden="1">{#N/A,#N/A,TRUE,"Ericsson Stadium PCD ";#N/A,#N/A,TRUE,"Ericsson Stadium IOR"}</definedName>
    <definedName name="stadiuma" localSheetId="9" hidden="1">{#N/A,#N/A,TRUE,"Ericsson Stadium PCD ";#N/A,#N/A,TRUE,"Ericsson Stadium IOR"}</definedName>
    <definedName name="stadiuma" localSheetId="10" hidden="1">{#N/A,#N/A,TRUE,"Ericsson Stadium PCD ";#N/A,#N/A,TRUE,"Ericsson Stadium IOR"}</definedName>
    <definedName name="stadiuma" localSheetId="11" hidden="1">{#N/A,#N/A,TRUE,"Ericsson Stadium PCD ";#N/A,#N/A,TRUE,"Ericsson Stadium IOR"}</definedName>
    <definedName name="stadiuma" hidden="1">{#N/A,#N/A,TRUE,"Ericsson Stadium PCD ";#N/A,#N/A,TRUE,"Ericsson Stadium IOR"}</definedName>
    <definedName name="Staff" localSheetId="8">#REF!</definedName>
    <definedName name="Staff" localSheetId="3">#REF!</definedName>
    <definedName name="Staff" localSheetId="9">#REF!</definedName>
    <definedName name="Staff" localSheetId="10">#REF!</definedName>
    <definedName name="Staff" localSheetId="11">#REF!</definedName>
    <definedName name="Staff" localSheetId="0">#REF!</definedName>
    <definedName name="Staff">'[10]Staff (Con)'!$I$17</definedName>
    <definedName name="Staff_Chart" localSheetId="3">#REF!</definedName>
    <definedName name="Staff_Chart" localSheetId="0">#REF!</definedName>
    <definedName name="Staff_Chart">#REF!</definedName>
    <definedName name="Stage" localSheetId="8">#REF!</definedName>
    <definedName name="Stage" localSheetId="3">#REF!</definedName>
    <definedName name="Stage" localSheetId="9">#REF!</definedName>
    <definedName name="Stage" localSheetId="10">#REF!</definedName>
    <definedName name="Stage" localSheetId="11">#REF!</definedName>
    <definedName name="Stage" localSheetId="0">#REF!</definedName>
    <definedName name="Stage">'[17]Main Data Entry'!$B$4</definedName>
    <definedName name="StageType">#REF!</definedName>
    <definedName name="Stair_cip">#REF!</definedName>
    <definedName name="stair_conc">#REF!</definedName>
    <definedName name="stair_handexc">#REF!</definedName>
    <definedName name="stair_handtrim">#REF!</definedName>
    <definedName name="Stair_m2">'[16]Unit Price'!$B$55</definedName>
    <definedName name="Stair_metal">#REF!</definedName>
    <definedName name="Stairs" localSheetId="8">#REF!</definedName>
    <definedName name="Stairs" localSheetId="3">#REF!</definedName>
    <definedName name="Stairs" localSheetId="9">#REF!</definedName>
    <definedName name="Stairs" localSheetId="10">#REF!</definedName>
    <definedName name="Stairs" localSheetId="11">#REF!</definedName>
    <definedName name="Stairs" localSheetId="0">#REF!</definedName>
    <definedName name="Stairs">'[17]2'!$G$233</definedName>
    <definedName name="StandAloneStandard">#N/A</definedName>
    <definedName name="StandAloneStandardLookup">#N/A</definedName>
    <definedName name="StandAloneStandardTotal">#N/A</definedName>
    <definedName name="StandAloneUpgrade">#N/A</definedName>
    <definedName name="StandAloneUpgradeLookup">#N/A</definedName>
    <definedName name="StandAloneUpgradeTotal">#N/A</definedName>
    <definedName name="start" localSheetId="3">#REF!</definedName>
    <definedName name="start" localSheetId="0">#REF!</definedName>
    <definedName name="start">#REF!</definedName>
    <definedName name="Start_date1" localSheetId="0">#REF!</definedName>
    <definedName name="Start_date1">#REF!</definedName>
    <definedName name="START1" localSheetId="0">#REF!</definedName>
    <definedName name="START1">#REF!</definedName>
    <definedName name="START2" localSheetId="0">#REF!</definedName>
    <definedName name="START2">#REF!</definedName>
    <definedName name="START3" localSheetId="0">#REF!</definedName>
    <definedName name="START3">#REF!</definedName>
    <definedName name="START4" localSheetId="0">#REF!</definedName>
    <definedName name="START4">#REF!</definedName>
    <definedName name="START5" localSheetId="0">#REF!</definedName>
    <definedName name="START5">#REF!</definedName>
    <definedName name="START6" localSheetId="0">#REF!</definedName>
    <definedName name="START6">#REF!</definedName>
    <definedName name="StartCell">#REF!</definedName>
    <definedName name="StartCol">1</definedName>
    <definedName name="StartItems">#REF!</definedName>
    <definedName name="STARTSOR">#REF!</definedName>
    <definedName name="State">#REF!</definedName>
    <definedName name="Statement_Detail_Line" hidden="1">#REF!</definedName>
    <definedName name="Statement_Footer" hidden="1">#REF!</definedName>
    <definedName name="Statement_Header" hidden="1">#REF!</definedName>
    <definedName name="Statement_Subtotal" hidden="1">#REF!</definedName>
    <definedName name="Statement_Title" hidden="1">#REF!</definedName>
    <definedName name="Stats" localSheetId="9" hidden="1">{#N/A,#N/A,TRUE,"Pro Forma";#N/A,#N/A,TRUE,"PF_Bal";#N/A,#N/A,TRUE,"PF_INC";#N/A,#N/A,TRUE,"CBE";#N/A,#N/A,TRUE,"SWK"}</definedName>
    <definedName name="Stats" localSheetId="10" hidden="1">{#N/A,#N/A,TRUE,"Pro Forma";#N/A,#N/A,TRUE,"PF_Bal";#N/A,#N/A,TRUE,"PF_INC";#N/A,#N/A,TRUE,"CBE";#N/A,#N/A,TRUE,"SWK"}</definedName>
    <definedName name="Stats" localSheetId="11" hidden="1">{#N/A,#N/A,TRUE,"Pro Forma";#N/A,#N/A,TRUE,"PF_Bal";#N/A,#N/A,TRUE,"PF_INC";#N/A,#N/A,TRUE,"CBE";#N/A,#N/A,TRUE,"SWK"}</definedName>
    <definedName name="Stats" hidden="1">{#N/A,#N/A,TRUE,"Pro Forma";#N/A,#N/A,TRUE,"PF_Bal";#N/A,#N/A,TRUE,"PF_INC";#N/A,#N/A,TRUE,"CBE";#N/A,#N/A,TRUE,"SWK"}</definedName>
    <definedName name="Status">#REF!</definedName>
    <definedName name="Status_List" localSheetId="8">#REF!</definedName>
    <definedName name="Status_List" localSheetId="3">#REF!</definedName>
    <definedName name="Status_List" localSheetId="9">#REF!</definedName>
    <definedName name="Status_List" localSheetId="10">#REF!</definedName>
    <definedName name="Status_List" localSheetId="11">#REF!</definedName>
    <definedName name="Status_List" localSheetId="0">#REF!</definedName>
    <definedName name="Status_List">[32]Data!$A$80:$A$84</definedName>
    <definedName name="STax">#REF!</definedName>
    <definedName name="stck" localSheetId="9" hidden="1">{"Saldenliste",#N/A,FALSE,"H A Ü"}</definedName>
    <definedName name="stck" localSheetId="10" hidden="1">{"Saldenliste",#N/A,FALSE,"H A Ü"}</definedName>
    <definedName name="stck" localSheetId="11" hidden="1">{"Saldenliste",#N/A,FALSE,"H A Ü"}</definedName>
    <definedName name="stck" hidden="1">{"Saldenliste",#N/A,FALSE,"H A Ü"}</definedName>
    <definedName name="Std.Satz">#REF!</definedName>
    <definedName name="stdwall_blkhd">#REF!</definedName>
    <definedName name="STEEL" localSheetId="3">#REF!</definedName>
    <definedName name="STEEL" localSheetId="0">#REF!</definedName>
    <definedName name="STEEL">#REF!</definedName>
    <definedName name="Steelwork_Supports">#REF!</definedName>
    <definedName name="stef" localSheetId="9" hidden="1">{#N/A,#N/A,TRUE,"Cover sheet";#N/A,#N/A,TRUE,"Summary";#N/A,#N/A,TRUE,"Key Assumptions";#N/A,#N/A,TRUE,"Profit &amp; Loss";#N/A,#N/A,TRUE,"Balance Sheet";#N/A,#N/A,TRUE,"Cashflow";#N/A,#N/A,TRUE,"IRR";#N/A,#N/A,TRUE,"Ratios";#N/A,#N/A,TRUE,"Debt analysis"}</definedName>
    <definedName name="stef" localSheetId="10" hidden="1">{#N/A,#N/A,TRUE,"Cover sheet";#N/A,#N/A,TRUE,"Summary";#N/A,#N/A,TRUE,"Key Assumptions";#N/A,#N/A,TRUE,"Profit &amp; Loss";#N/A,#N/A,TRUE,"Balance Sheet";#N/A,#N/A,TRUE,"Cashflow";#N/A,#N/A,TRUE,"IRR";#N/A,#N/A,TRUE,"Ratios";#N/A,#N/A,TRUE,"Debt analysis"}</definedName>
    <definedName name="stef" localSheetId="11" hidden="1">{#N/A,#N/A,TRUE,"Cover sheet";#N/A,#N/A,TRUE,"Summary";#N/A,#N/A,TRUE,"Key Assumptions";#N/A,#N/A,TRUE,"Profit &amp; Loss";#N/A,#N/A,TRUE,"Balance Sheet";#N/A,#N/A,TRUE,"Cashflow";#N/A,#N/A,TRUE,"IRR";#N/A,#N/A,TRUE,"Ratios";#N/A,#N/A,TRUE,"Debt analysis"}</definedName>
    <definedName name="stef" hidden="1">{#N/A,#N/A,TRUE,"Cover sheet";#N/A,#N/A,TRUE,"Summary";#N/A,#N/A,TRUE,"Key Assumptions";#N/A,#N/A,TRUE,"Profit &amp; Loss";#N/A,#N/A,TRUE,"Balance Sheet";#N/A,#N/A,TRUE,"Cashflow";#N/A,#N/A,TRUE,"IRR";#N/A,#N/A,TRUE,"Ratios";#N/A,#N/A,TRUE,"Debt analysis"}</definedName>
    <definedName name="STELTS">#REF!</definedName>
    <definedName name="stl">#REF!</definedName>
    <definedName name="STOCK_CODE">#REF!</definedName>
    <definedName name="StopEverything">#REF!</definedName>
    <definedName name="StopEverything68">#REF!</definedName>
    <definedName name="StopEverything88">#REF!</definedName>
    <definedName name="Store" localSheetId="0">#REF!</definedName>
    <definedName name="Store">#REF!</definedName>
    <definedName name="Store_Type">#REF!</definedName>
    <definedName name="StoreNr">#REF!</definedName>
    <definedName name="Stores_locations">#REF!</definedName>
    <definedName name="STR">#REF!</definedName>
    <definedName name="STREET_CLEANING___LABOR__8.8435">#REF!</definedName>
    <definedName name="STREET_CLEANING___MAT_L">#REF!</definedName>
    <definedName name="Struct_Frame">'[16]Unit Price'!$B$9</definedName>
    <definedName name="Structural_Steel">#REF!</definedName>
    <definedName name="Structure" localSheetId="0">#REF!</definedName>
    <definedName name="Structure">#REF!</definedName>
    <definedName name="strusser">#REF!</definedName>
    <definedName name="STRUSSER_ELEC">#REF!</definedName>
    <definedName name="stsatus1">#REF!</definedName>
    <definedName name="sub_fy02_can_act_origin">#REF!</definedName>
    <definedName name="sub_fy02_us_act_origin">#REF!</definedName>
    <definedName name="sub_payments">#REF!</definedName>
    <definedName name="sub_us_act_origin">#REF!</definedName>
    <definedName name="sub_us_bud_origin">#REF!</definedName>
    <definedName name="Subbase" localSheetId="0">#REF!</definedName>
    <definedName name="Subbase">#REF!</definedName>
    <definedName name="SubConBuyOut">#REF!</definedName>
    <definedName name="SubData">#REF!</definedName>
    <definedName name="SUBESP">#REF!</definedName>
    <definedName name="Subgrade_25cm">'[16]Unit Price'!$B$24</definedName>
    <definedName name="SUBJECT1" localSheetId="0">#REF!</definedName>
    <definedName name="SUBJECT1">#REF!</definedName>
    <definedName name="SUBJECT10" localSheetId="0">#REF!</definedName>
    <definedName name="SUBJECT10">#REF!</definedName>
    <definedName name="SUBJECT2" localSheetId="0">#REF!</definedName>
    <definedName name="SUBJECT2">#REF!</definedName>
    <definedName name="SUBJECT3" localSheetId="0">#REF!</definedName>
    <definedName name="SUBJECT3">#REF!</definedName>
    <definedName name="SUBJECT4" localSheetId="0">#REF!</definedName>
    <definedName name="SUBJECT4">#REF!</definedName>
    <definedName name="SUBJECT5" localSheetId="0">#REF!</definedName>
    <definedName name="SUBJECT5">#REF!</definedName>
    <definedName name="SUBJECT6" localSheetId="0">#REF!</definedName>
    <definedName name="SUBJECT6">#REF!</definedName>
    <definedName name="SUBJECT7" localSheetId="0">#REF!</definedName>
    <definedName name="SUBJECT7">#REF!</definedName>
    <definedName name="SUBJECT8" localSheetId="0">#REF!</definedName>
    <definedName name="SUBJECT8">#REF!</definedName>
    <definedName name="SUBJECT9" localSheetId="0">#REF!</definedName>
    <definedName name="SUBJECT9">#REF!</definedName>
    <definedName name="Subjective_Code" localSheetId="0">#REF!</definedName>
    <definedName name="Subjective_Code">#REF!</definedName>
    <definedName name="SUBJECTIVES" localSheetId="0">#REF!</definedName>
    <definedName name="SUBJECTIVES">#REF!</definedName>
    <definedName name="SUBJECTS" localSheetId="0">#REF!</definedName>
    <definedName name="SUBJECTS">#REF!</definedName>
    <definedName name="SUBJS" localSheetId="0">#REF!</definedName>
    <definedName name="SUBJS">#REF!</definedName>
    <definedName name="Submit">#REF!</definedName>
    <definedName name="submittal_range">#REF!</definedName>
    <definedName name="Submitted_Fee_Invoice" localSheetId="0">#REF!</definedName>
    <definedName name="Submitted_Fee_Invoice">#REF!</definedName>
    <definedName name="SUBS" localSheetId="0">#REF!</definedName>
    <definedName name="SUBS">#REF!</definedName>
    <definedName name="SUBSTRUCTIRE">#REF!</definedName>
    <definedName name="subT">#REF!</definedName>
    <definedName name="SubTotals">#REF!</definedName>
    <definedName name="sum" localSheetId="8">#REF!</definedName>
    <definedName name="sum" localSheetId="3">#REF!</definedName>
    <definedName name="sum" localSheetId="9">#REF!</definedName>
    <definedName name="sum" localSheetId="10">#REF!</definedName>
    <definedName name="sum" localSheetId="11">#REF!</definedName>
    <definedName name="sum" localSheetId="0">#REF!</definedName>
    <definedName name="sum">[64]CASHFLOW!$C$3:$G$32</definedName>
    <definedName name="sum6C">#REF!</definedName>
    <definedName name="SumCur">#REF!</definedName>
    <definedName name="Summ" hidden="1">#REF!</definedName>
    <definedName name="summaries_page" localSheetId="3">#REF!</definedName>
    <definedName name="summaries_page" localSheetId="0">#REF!</definedName>
    <definedName name="summaries_page">#REF!</definedName>
    <definedName name="SUMMARY" localSheetId="0">#REF!</definedName>
    <definedName name="SUMMARY">#REF!</definedName>
    <definedName name="Summary_Total">#REF!</definedName>
    <definedName name="SUMMARY1" localSheetId="0">#REF!</definedName>
    <definedName name="SUMMARY1">#REF!</definedName>
    <definedName name="summaryhead" localSheetId="0">#REF!</definedName>
    <definedName name="summaryhead">#REF!</definedName>
    <definedName name="SummarySheetNum">1</definedName>
    <definedName name="sump_pumps">#REF!</definedName>
    <definedName name="sump1" localSheetId="8">#REF!</definedName>
    <definedName name="sump1" localSheetId="3">#REF!</definedName>
    <definedName name="sump1" localSheetId="9">#REF!</definedName>
    <definedName name="sump1" localSheetId="10">#REF!</definedName>
    <definedName name="sump1" localSheetId="11">#REF!</definedName>
    <definedName name="sump1" localSheetId="0">#REF!</definedName>
    <definedName name="sump1">'[49]P &amp; S'!#REF!</definedName>
    <definedName name="sump10" localSheetId="8">#REF!</definedName>
    <definedName name="sump10" localSheetId="3">#REF!</definedName>
    <definedName name="sump10" localSheetId="9">#REF!</definedName>
    <definedName name="sump10" localSheetId="10">#REF!</definedName>
    <definedName name="sump10" localSheetId="11">#REF!</definedName>
    <definedName name="sump10" localSheetId="0">#REF!</definedName>
    <definedName name="sump10">'[49]P &amp; S'!#REF!</definedName>
    <definedName name="sump11" localSheetId="8">#REF!</definedName>
    <definedName name="sump11" localSheetId="3">#REF!</definedName>
    <definedName name="sump11" localSheetId="9">#REF!</definedName>
    <definedName name="sump11" localSheetId="10">#REF!</definedName>
    <definedName name="sump11" localSheetId="11">#REF!</definedName>
    <definedName name="sump11" localSheetId="0">#REF!</definedName>
    <definedName name="sump11">'[49]P &amp; S'!#REF!</definedName>
    <definedName name="sump12" localSheetId="8">#REF!</definedName>
    <definedName name="sump12" localSheetId="3">#REF!</definedName>
    <definedName name="sump12" localSheetId="9">#REF!</definedName>
    <definedName name="sump12" localSheetId="10">#REF!</definedName>
    <definedName name="sump12" localSheetId="11">#REF!</definedName>
    <definedName name="sump12" localSheetId="0">#REF!</definedName>
    <definedName name="sump12">'[49]P &amp; S'!#REF!</definedName>
    <definedName name="sump13" localSheetId="8">#REF!</definedName>
    <definedName name="sump13" localSheetId="3">#REF!</definedName>
    <definedName name="sump13" localSheetId="9">#REF!</definedName>
    <definedName name="sump13" localSheetId="10">#REF!</definedName>
    <definedName name="sump13" localSheetId="11">#REF!</definedName>
    <definedName name="sump13" localSheetId="0">#REF!</definedName>
    <definedName name="sump13">'[49]P &amp; S'!#REF!</definedName>
    <definedName name="sump14" localSheetId="8">#REF!</definedName>
    <definedName name="sump14" localSheetId="3">#REF!</definedName>
    <definedName name="sump14" localSheetId="9">#REF!</definedName>
    <definedName name="sump14" localSheetId="10">#REF!</definedName>
    <definedName name="sump14" localSheetId="11">#REF!</definedName>
    <definedName name="sump14" localSheetId="0">#REF!</definedName>
    <definedName name="sump14">'[49]P &amp; S'!#REF!</definedName>
    <definedName name="sump15" localSheetId="8">#REF!</definedName>
    <definedName name="sump15" localSheetId="3">#REF!</definedName>
    <definedName name="sump15" localSheetId="9">#REF!</definedName>
    <definedName name="sump15" localSheetId="10">#REF!</definedName>
    <definedName name="sump15" localSheetId="11">#REF!</definedName>
    <definedName name="sump15" localSheetId="0">#REF!</definedName>
    <definedName name="sump15">'[49]P &amp; S'!#REF!</definedName>
    <definedName name="sump2" localSheetId="8">#REF!</definedName>
    <definedName name="sump2" localSheetId="3">#REF!</definedName>
    <definedName name="sump2" localSheetId="9">#REF!</definedName>
    <definedName name="sump2" localSheetId="10">#REF!</definedName>
    <definedName name="sump2" localSheetId="11">#REF!</definedName>
    <definedName name="sump2" localSheetId="0">#REF!</definedName>
    <definedName name="sump2">'[49]P &amp; S'!#REF!</definedName>
    <definedName name="sump3" localSheetId="8">#REF!</definedName>
    <definedName name="sump3" localSheetId="3">#REF!</definedName>
    <definedName name="sump3" localSheetId="9">#REF!</definedName>
    <definedName name="sump3" localSheetId="10">#REF!</definedName>
    <definedName name="sump3" localSheetId="11">#REF!</definedName>
    <definedName name="sump3" localSheetId="0">#REF!</definedName>
    <definedName name="sump3">'[49]P &amp; S'!#REF!</definedName>
    <definedName name="sump4" localSheetId="8">#REF!</definedName>
    <definedName name="sump4" localSheetId="3">#REF!</definedName>
    <definedName name="sump4" localSheetId="9">#REF!</definedName>
    <definedName name="sump4" localSheetId="10">#REF!</definedName>
    <definedName name="sump4" localSheetId="11">#REF!</definedName>
    <definedName name="sump4" localSheetId="0">#REF!</definedName>
    <definedName name="sump4">'[49]P &amp; S'!#REF!</definedName>
    <definedName name="sump5" localSheetId="8">#REF!</definedName>
    <definedName name="sump5" localSheetId="3">#REF!</definedName>
    <definedName name="sump5" localSheetId="9">#REF!</definedName>
    <definedName name="sump5" localSheetId="10">#REF!</definedName>
    <definedName name="sump5" localSheetId="11">#REF!</definedName>
    <definedName name="sump5" localSheetId="0">#REF!</definedName>
    <definedName name="sump5">'[49]P &amp; S'!#REF!</definedName>
    <definedName name="sump6" localSheetId="8">#REF!</definedName>
    <definedName name="sump6" localSheetId="3">#REF!</definedName>
    <definedName name="sump6" localSheetId="9">#REF!</definedName>
    <definedName name="sump6" localSheetId="10">#REF!</definedName>
    <definedName name="sump6" localSheetId="11">#REF!</definedName>
    <definedName name="sump6" localSheetId="0">#REF!</definedName>
    <definedName name="sump6">'[49]P &amp; S'!#REF!</definedName>
    <definedName name="sump7" localSheetId="8">#REF!</definedName>
    <definedName name="sump7" localSheetId="3">#REF!</definedName>
    <definedName name="sump7" localSheetId="9">#REF!</definedName>
    <definedName name="sump7" localSheetId="10">#REF!</definedName>
    <definedName name="sump7" localSheetId="11">#REF!</definedName>
    <definedName name="sump7" localSheetId="0">#REF!</definedName>
    <definedName name="sump7">'[49]P &amp; S'!#REF!</definedName>
    <definedName name="sump8" localSheetId="8">#REF!</definedName>
    <definedName name="sump8" localSheetId="3">#REF!</definedName>
    <definedName name="sump8" localSheetId="9">#REF!</definedName>
    <definedName name="sump8" localSheetId="10">#REF!</definedName>
    <definedName name="sump8" localSheetId="11">#REF!</definedName>
    <definedName name="sump8" localSheetId="0">#REF!</definedName>
    <definedName name="sump8">'[49]P &amp; S'!#REF!</definedName>
    <definedName name="sump9" localSheetId="8">#REF!</definedName>
    <definedName name="sump9" localSheetId="3">#REF!</definedName>
    <definedName name="sump9" localSheetId="9">#REF!</definedName>
    <definedName name="sump9" localSheetId="10">#REF!</definedName>
    <definedName name="sump9" localSheetId="11">#REF!</definedName>
    <definedName name="sump9" localSheetId="0">#REF!</definedName>
    <definedName name="sump9">'[49]P &amp; S'!#REF!</definedName>
    <definedName name="sundries" localSheetId="3">#REF!</definedName>
    <definedName name="sundries" localSheetId="0">#REF!</definedName>
    <definedName name="sundries">#REF!</definedName>
    <definedName name="SUPERV_CONSTRUCCION">#REF!</definedName>
    <definedName name="supervisor">#REF!</definedName>
    <definedName name="Supp_Auth" localSheetId="0">#REF!</definedName>
    <definedName name="Supp_Auth">#REF!</definedName>
    <definedName name="SUPS" localSheetId="0">#REF!</definedName>
    <definedName name="SUPS">#REF!</definedName>
    <definedName name="sv" hidden="1">#REF!</definedName>
    <definedName name="SV_AUTO_CONN_CATALOG">"L:\vishome\Guyco"</definedName>
    <definedName name="SV_AUTO_CONN_SERVER">""</definedName>
    <definedName name="SV_ENCPT_AUTO_CONN_PASSWORD">"083096084083070"</definedName>
    <definedName name="SV_ENCPT_AUTO_CONN_USER">"095094088070084"</definedName>
    <definedName name="SV_ENCPT_LOGON_PWD">"078104085088070"</definedName>
    <definedName name="SV_ENCPT_LOGON_USER">"095094088070084"</definedName>
    <definedName name="SV_PAS_PastelCompanyPath">"\\DPSA-APP2\pastel09\POWER\"</definedName>
    <definedName name="SV_PAS_PastelDatabase">"PAS10POWER"</definedName>
    <definedName name="SV_PAS_PervasiveServer">"DPSA-APP2"</definedName>
    <definedName name="SV_REPORT_CODE">"P8-FI05-2-0"</definedName>
    <definedName name="SV_REPORT_ID">"24"</definedName>
    <definedName name="SV_REPORT_NAME">"Board Report - Power Electric Switchboard"</definedName>
    <definedName name="SV_SOLUTION_ID">"18"</definedName>
    <definedName name="svdv" hidden="1">#REF!</definedName>
    <definedName name="svs" hidden="1">#REF!</definedName>
    <definedName name="svsdfvs" hidden="1">#REF!</definedName>
    <definedName name="svsdvs" hidden="1">#REF!</definedName>
    <definedName name="svsvsdvs" hidden="1">#REF!</definedName>
    <definedName name="SWA">#REF!</definedName>
    <definedName name="Swvu.allocations." hidden="1">#REF!</definedName>
    <definedName name="Swvu.annual._.hotel." hidden="1">#REF!</definedName>
    <definedName name="Swvu.bottom._.line." hidden="1">#REF!</definedName>
    <definedName name="Swvu.cash._.flow." hidden="1">#REF!</definedName>
    <definedName name="Swvu.combo." hidden="1">#REF!</definedName>
    <definedName name="Swvu.full." hidden="1">#REF!</definedName>
    <definedName name="Swvu.Japan_Capers_Ed_Pub." hidden="1">#REF!</definedName>
    <definedName name="Swvu.KJP_CC." hidden="1">#REF!</definedName>
    <definedName name="Swvu.offsite." hidden="1">#REF!</definedName>
    <definedName name="Swvu.onsite." hidden="1">#REF!</definedName>
    <definedName name="Swvu.Page4." hidden="1">#REF!</definedName>
    <definedName name="sx" localSheetId="9" hidden="1">{#N/A,#N/A,TRUE,"Cover sheet";#N/A,#N/A,TRUE,"DCF analysis";#N/A,#N/A,TRUE,"WACC calculation"}</definedName>
    <definedName name="sx" localSheetId="10" hidden="1">{#N/A,#N/A,TRUE,"Cover sheet";#N/A,#N/A,TRUE,"DCF analysis";#N/A,#N/A,TRUE,"WACC calculation"}</definedName>
    <definedName name="sx" localSheetId="11" hidden="1">{#N/A,#N/A,TRUE,"Cover sheet";#N/A,#N/A,TRUE,"DCF analysis";#N/A,#N/A,TRUE,"WACC calculation"}</definedName>
    <definedName name="sx" hidden="1">{#N/A,#N/A,TRUE,"Cover sheet";#N/A,#N/A,TRUE,"DCF analysis";#N/A,#N/A,TRUE,"WACC calculation"}</definedName>
    <definedName name="SYS">#REF!</definedName>
    <definedName name="sysCheck">#REF!</definedName>
    <definedName name="sysClaimedData">#REF!</definedName>
    <definedName name="sysDefaultCurrency">#REF!</definedName>
    <definedName name="sysErrorDescription">#REF!</definedName>
    <definedName name="sysFormVersionNo">#REF!</definedName>
    <definedName name="sysLock">#REF!,#REF!</definedName>
    <definedName name="sysMasterData">#REF!</definedName>
    <definedName name="sysPIPIdentifier">"PIP"</definedName>
    <definedName name="sysPlannedData">#REF!</definedName>
    <definedName name="sysProject_ID">#REF!</definedName>
    <definedName name="sysProject_Name">#REF!</definedName>
    <definedName name="sysProjectFileRAGStatus">#REF!</definedName>
    <definedName name="sysReport_Date">#REF!</definedName>
    <definedName name="SYSTEM">#REF!</definedName>
    <definedName name="System.Name">#REF!</definedName>
    <definedName name="SYSTEM_ABBREV_1">#REF!</definedName>
    <definedName name="sysTimelineEnd">#REF!</definedName>
    <definedName name="sysTimelineStart">#REF!</definedName>
    <definedName name="T">#REF!</definedName>
    <definedName name="T_ADMINISTR">#REF!</definedName>
    <definedName name="T_AUXILIARES">#REF!</definedName>
    <definedName name="T_CONDUCAO">#REF!</definedName>
    <definedName name="T_CONS">#REF!</definedName>
    <definedName name="T_DIRTEC">#REF!</definedName>
    <definedName name="T_DIVERSO5">#REF!</definedName>
    <definedName name="T_DIVERSOS">#REF!</definedName>
    <definedName name="T_ELECTROMECANI">#REF!</definedName>
    <definedName name="T_ENSAIOS">#REF!</definedName>
    <definedName name="T_INSTALACOES">#REF!</definedName>
    <definedName name="T_LICENCAS">#REF!</definedName>
    <definedName name="T_MANOBRADORES">#REF!</definedName>
    <definedName name="T_MAQ">#REF!</definedName>
    <definedName name="T_MATCONS">#REF!</definedName>
    <definedName name="T_MONT">#REF!</definedName>
    <definedName name="T_SEGURANCA">#REF!</definedName>
    <definedName name="T_SERTEC">#REF!</definedName>
    <definedName name="T_STCK">#REF!</definedName>
    <definedName name="T_TRANSPOR">#REF!</definedName>
    <definedName name="T2_">#REF!</definedName>
    <definedName name="t4gz" localSheetId="9" hidden="1">{"print 1",#N/A,FALSE,"PrimeCo PCS";"print 2",#N/A,FALSE,"PrimeCo PCS";"valuation",#N/A,FALSE,"PrimeCo PCS"}</definedName>
    <definedName name="t4gz" localSheetId="10" hidden="1">{"print 1",#N/A,FALSE,"PrimeCo PCS";"print 2",#N/A,FALSE,"PrimeCo PCS";"valuation",#N/A,FALSE,"PrimeCo PCS"}</definedName>
    <definedName name="t4gz" localSheetId="11" hidden="1">{"print 1",#N/A,FALSE,"PrimeCo PCS";"print 2",#N/A,FALSE,"PrimeCo PCS";"valuation",#N/A,FALSE,"PrimeCo PCS"}</definedName>
    <definedName name="t4gz" hidden="1">{"print 1",#N/A,FALSE,"PrimeCo PCS";"print 2",#N/A,FALSE,"PrimeCo PCS";"valuation",#N/A,FALSE,"PrimeCo PCS"}</definedName>
    <definedName name="t5t5t5t5">#REF!</definedName>
    <definedName name="t5yt">#REF!</definedName>
    <definedName name="tabela">#REF!</definedName>
    <definedName name="Table" localSheetId="9" hidden="1">{"SUMMARY",#N/A,FALSE,"BIDSUM";"SUMALTS",#N/A,FALSE,"BIDSUM";#N/A,#N/A,FALSE,"GCOND"}</definedName>
    <definedName name="Table" localSheetId="10" hidden="1">{"SUMMARY",#N/A,FALSE,"BIDSUM";"SUMALTS",#N/A,FALSE,"BIDSUM";#N/A,#N/A,FALSE,"GCOND"}</definedName>
    <definedName name="Table" localSheetId="11" hidden="1">{"SUMMARY",#N/A,FALSE,"BIDSUM";"SUMALTS",#N/A,FALSE,"BIDSUM";#N/A,#N/A,FALSE,"GCOND"}</definedName>
    <definedName name="Table" hidden="1">{"SUMMARY",#N/A,FALSE,"BIDSUM";"SUMALTS",#N/A,FALSE,"BIDSUM";#N/A,#N/A,FALSE,"GCOND"}</definedName>
    <definedName name="Table1" localSheetId="0">#REF!</definedName>
    <definedName name="Table1">#REF!</definedName>
    <definedName name="Table11">#REF!</definedName>
    <definedName name="Table13">#REF!</definedName>
    <definedName name="Table2" localSheetId="0">#REF!</definedName>
    <definedName name="Table2">#REF!</definedName>
    <definedName name="Table21">#REF!</definedName>
    <definedName name="Table23">#REF!</definedName>
    <definedName name="Table3" localSheetId="0">#REF!</definedName>
    <definedName name="Table3">#REF!</definedName>
    <definedName name="Table34">#REF!</definedName>
    <definedName name="Table4" localSheetId="0">#REF!</definedName>
    <definedName name="Table4">#REF!</definedName>
    <definedName name="Table5" localSheetId="0">#REF!</definedName>
    <definedName name="Table5">#REF!</definedName>
    <definedName name="Tableau3" localSheetId="0">#REF!</definedName>
    <definedName name="Tableau3">#REF!</definedName>
    <definedName name="TackCoat" localSheetId="0">#REF!</definedName>
    <definedName name="TackCoat">#REF!</definedName>
    <definedName name="taco">#REF!</definedName>
    <definedName name="TACO_pumps">#REF!</definedName>
    <definedName name="TACOMA_SCREW">#REF!</definedName>
    <definedName name="TAKEOFF">#REF!</definedName>
    <definedName name="tam">#REF!</definedName>
    <definedName name="tampm">#REF!</definedName>
    <definedName name="tank">#REF!</definedName>
    <definedName name="tanks">#REF!</definedName>
    <definedName name="tap">#REF!</definedName>
    <definedName name="tape">#REF!</definedName>
    <definedName name="taps">#REF!</definedName>
    <definedName name="TARIFAS" hidden="1">#REF!</definedName>
    <definedName name="Task_Force_Cost">#REF!</definedName>
    <definedName name="task_orders">#REF!</definedName>
    <definedName name="tax_rate">0.38</definedName>
    <definedName name="Taxes_and_Fees">#REF!</definedName>
    <definedName name="tbl_ProdInfo" hidden="1">#REF!</definedName>
    <definedName name="tblShortMonthName">#REF!</definedName>
    <definedName name="TBM" hidden="1">#REF!</definedName>
    <definedName name="tbsdea_annuity">#REF!</definedName>
    <definedName name="tbsdea_select">#REF!</definedName>
    <definedName name="tbsdfpp">#REF!</definedName>
    <definedName name="tbsdoem">#REF!</definedName>
    <definedName name="tbsdopen">#REF!</definedName>
    <definedName name="tbsdselect">#REF!</definedName>
    <definedName name="TC2Weeks">#REF!</definedName>
    <definedName name="TC3Weeks">#REF!</definedName>
    <definedName name="TC4Weeks">#REF!</definedName>
    <definedName name="TC5Weeks">#REF!</definedName>
    <definedName name="TC6Weeks">#REF!</definedName>
    <definedName name="TCAcc1">#REF!</definedName>
    <definedName name="TCAcc2">#REF!</definedName>
    <definedName name="TCAccGIFA">#REF!</definedName>
    <definedName name="tccea_annuity">#REF!</definedName>
    <definedName name="tccea_select">#REF!</definedName>
    <definedName name="tccfpp">#REF!</definedName>
    <definedName name="tccoem">#REF!</definedName>
    <definedName name="tccopen">#REF!</definedName>
    <definedName name="tccselect">#REF!</definedName>
    <definedName name="tcnsea_annuity">#REF!</definedName>
    <definedName name="tcnsea_select">#REF!</definedName>
    <definedName name="tcnsfpp">#REF!</definedName>
    <definedName name="tcnsoem">#REF!</definedName>
    <definedName name="tcnsopen">#REF!</definedName>
    <definedName name="tcnsselect">#REF!</definedName>
    <definedName name="TCO">#REF!</definedName>
    <definedName name="td">#REF!</definedName>
    <definedName name="tdadea_select">#REF!</definedName>
    <definedName name="tdadfpp">#REF!</definedName>
    <definedName name="tdadoem">#REF!</definedName>
    <definedName name="tdadopen">#REF!</definedName>
    <definedName name="tdadselect">#REF!</definedName>
    <definedName name="tdh" localSheetId="9" hidden="1">{#N/A,#N/A,FALSE,"Contribution Analysis"}</definedName>
    <definedName name="tdh" localSheetId="10" hidden="1">{#N/A,#N/A,FALSE,"Contribution Analysis"}</definedName>
    <definedName name="tdh" localSheetId="11" hidden="1">{#N/A,#N/A,FALSE,"Contribution Analysis"}</definedName>
    <definedName name="tdh" hidden="1">{#N/A,#N/A,FALSE,"Contribution Analysis"}</definedName>
    <definedName name="TE">#REF!</definedName>
    <definedName name="teachingareas" localSheetId="0">#REF!</definedName>
    <definedName name="teachingareas">#REF!</definedName>
    <definedName name="Team">OFFSET(#REF!,0,0,COUNTA(#REF!),1)</definedName>
    <definedName name="TEAMSTER___LABOR__8.8180">#REF!</definedName>
    <definedName name="TEAMSTER_CPB">#REF!</definedName>
    <definedName name="TEAMSTER_SUSPENSE">#REF!</definedName>
    <definedName name="TechAccept">#REF!</definedName>
    <definedName name="TechnischeRisiken">#REF!</definedName>
    <definedName name="Technology">#REF!</definedName>
    <definedName name="TEL">"TELEPHONE:0151 236 4502 "</definedName>
    <definedName name="TELE_helder">#REF!</definedName>
    <definedName name="Telecomms" localSheetId="8">#REF!</definedName>
    <definedName name="Telecomms" localSheetId="3">#REF!</definedName>
    <definedName name="Telecomms" localSheetId="9">#REF!</definedName>
    <definedName name="Telecomms" localSheetId="10">#REF!</definedName>
    <definedName name="Telecomms" localSheetId="11">#REF!</definedName>
    <definedName name="Telecomms" localSheetId="0">#REF!</definedName>
    <definedName name="Telecomms">[10]Telecomms!$J$17</definedName>
    <definedName name="teledyne">#REF!</definedName>
    <definedName name="TELEDYNE_LAARS">#REF!</definedName>
    <definedName name="telephones" localSheetId="3">#REF!</definedName>
    <definedName name="telephones" localSheetId="0">#REF!</definedName>
    <definedName name="telephones">#REF!</definedName>
    <definedName name="Temp" localSheetId="9" hidden="1">{"whole",#N/A,FALSE,"6701";"whole",#N/A,FALSE,"6702";"whole",#N/A,FALSE,"7710";"whole",#N/A,FALSE,"7714";"whole",#N/A,FALSE,"7729";"whole",#N/A,FALSE,"7730";"whole",#N/A,FALSE,"7731";"whole",#N/A,FALSE,"7736";"whole",#N/A,FALSE,"7737";"whole",#N/A,FALSE,"7738";"whole",#N/A,FALSE,"7743";"Whole",#N/A,FALSE,"7740";"whole",#N/A,FALSE,"7744";"whole",#N/A,FALSE,"7745"}</definedName>
    <definedName name="Temp" localSheetId="10" hidden="1">{"whole",#N/A,FALSE,"6701";"whole",#N/A,FALSE,"6702";"whole",#N/A,FALSE,"7710";"whole",#N/A,FALSE,"7714";"whole",#N/A,FALSE,"7729";"whole",#N/A,FALSE,"7730";"whole",#N/A,FALSE,"7731";"whole",#N/A,FALSE,"7736";"whole",#N/A,FALSE,"7737";"whole",#N/A,FALSE,"7738";"whole",#N/A,FALSE,"7743";"Whole",#N/A,FALSE,"7740";"whole",#N/A,FALSE,"7744";"whole",#N/A,FALSE,"7745"}</definedName>
    <definedName name="Temp" localSheetId="11" hidden="1">{"whole",#N/A,FALSE,"6701";"whole",#N/A,FALSE,"6702";"whole",#N/A,FALSE,"7710";"whole",#N/A,FALSE,"7714";"whole",#N/A,FALSE,"7729";"whole",#N/A,FALSE,"7730";"whole",#N/A,FALSE,"7731";"whole",#N/A,FALSE,"7736";"whole",#N/A,FALSE,"7737";"whole",#N/A,FALSE,"7738";"whole",#N/A,FALSE,"7743";"Whole",#N/A,FALSE,"7740";"whole",#N/A,FALSE,"7744";"whole",#N/A,FALSE,"7745"}</definedName>
    <definedName name="Temp" hidden="1">{"whole",#N/A,FALSE,"6701";"whole",#N/A,FALSE,"6702";"whole",#N/A,FALSE,"7710";"whole",#N/A,FALSE,"7714";"whole",#N/A,FALSE,"7729";"whole",#N/A,FALSE,"7730";"whole",#N/A,FALSE,"7731";"whole",#N/A,FALSE,"7736";"whole",#N/A,FALSE,"7737";"whole",#N/A,FALSE,"7738";"whole",#N/A,FALSE,"7743";"Whole",#N/A,FALSE,"7740";"whole",#N/A,FALSE,"7744";"whole",#N/A,FALSE,"7745"}</definedName>
    <definedName name="TEMP_BUILDINGS">#REF!</definedName>
    <definedName name="TEMP_HEATING___COOLING___LABOR__8.8305">#REF!</definedName>
    <definedName name="TEMP_HEATING___COOLING___MAT_L">#REF!</definedName>
    <definedName name="TEMP_X_CHANGER">#REF!</definedName>
    <definedName name="temp2" localSheetId="9" hidden="1">{"Print CRXLAND Assumptions",#N/A,FALSE,"CRXLAND Openings";"Print CRXLAND Openings",#N/A,FALSE,"CRXLAND Openings"}</definedName>
    <definedName name="temp2" localSheetId="10" hidden="1">{"Print CRXLAND Assumptions",#N/A,FALSE,"CRXLAND Openings";"Print CRXLAND Openings",#N/A,FALSE,"CRXLAND Openings"}</definedName>
    <definedName name="temp2" localSheetId="11" hidden="1">{"Print CRXLAND Assumptions",#N/A,FALSE,"CRXLAND Openings";"Print CRXLAND Openings",#N/A,FALSE,"CRXLAND Openings"}</definedName>
    <definedName name="temp2" hidden="1">{"Print CRXLAND Assumptions",#N/A,FALSE,"CRXLAND Openings";"Print CRXLAND Openings",#N/A,FALSE,"CRXLAND Openings"}</definedName>
    <definedName name="TempGIFA">#REF!</definedName>
    <definedName name="tempor" localSheetId="9"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tempor" localSheetId="10"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tempor" localSheetId="11"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tempor"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TEMPORARY_PERSONNEL">#REF!</definedName>
    <definedName name="Temps" localSheetId="8">#REF!</definedName>
    <definedName name="Temps" localSheetId="3">#REF!</definedName>
    <definedName name="Temps" localSheetId="9">#REF!</definedName>
    <definedName name="Temps" localSheetId="10">#REF!</definedName>
    <definedName name="Temps" localSheetId="11">#REF!</definedName>
    <definedName name="Temps" localSheetId="0">#REF!</definedName>
    <definedName name="Temps">'[10]Temp Works'!$J$17</definedName>
    <definedName name="tempworks" localSheetId="3">#REF!</definedName>
    <definedName name="tempworks" localSheetId="0">#REF!</definedName>
    <definedName name="tempworks">#REF!</definedName>
    <definedName name="Tenure">#REF!</definedName>
    <definedName name="terminal">#REF!</definedName>
    <definedName name="terminals">#REF!</definedName>
    <definedName name="TES">#REF!</definedName>
    <definedName name="Test" localSheetId="0">#REF!</definedName>
    <definedName name="Test">#REF!</definedName>
    <definedName name="TEST0">#REF!</definedName>
    <definedName name="test1" localSheetId="9" hidden="1">{"whole",#N/A,FALSE,"CS HC";"whole",#N/A,FALSE,"CS_ACTvsBud";"whole",#N/A,FALSE,"CSTrail3mo";"whole",#N/A,FALSE,"CS Cost Per Head ";"whole",#N/A,FALSE,"CS CPH YTD"}</definedName>
    <definedName name="test1" localSheetId="10" hidden="1">{"whole",#N/A,FALSE,"CS HC";"whole",#N/A,FALSE,"CS_ACTvsBud";"whole",#N/A,FALSE,"CSTrail3mo";"whole",#N/A,FALSE,"CS Cost Per Head ";"whole",#N/A,FALSE,"CS CPH YTD"}</definedName>
    <definedName name="test1" localSheetId="11" hidden="1">{"whole",#N/A,FALSE,"CS HC";"whole",#N/A,FALSE,"CS_ACTvsBud";"whole",#N/A,FALSE,"CSTrail3mo";"whole",#N/A,FALSE,"CS Cost Per Head ";"whole",#N/A,FALSE,"CS CPH YTD"}</definedName>
    <definedName name="test1" hidden="1">{"whole",#N/A,FALSE,"CS HC";"whole",#N/A,FALSE,"CS_ACTvsBud";"whole",#N/A,FALSE,"CSTrail3mo";"whole",#N/A,FALSE,"CS Cost Per Head ";"whole",#N/A,FALSE,"CS CPH YTD"}</definedName>
    <definedName name="test2">#REF!</definedName>
    <definedName name="test3" localSheetId="9"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test3" localSheetId="10"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test3" localSheetId="11"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test3"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Test4" localSheetId="9" hidden="1">{"Chart 1",#N/A,FALSE,"Run Rate";"Chart 2",#N/A,FALSE,"Run Rate (2)"}</definedName>
    <definedName name="Test4" localSheetId="10" hidden="1">{"Chart 1",#N/A,FALSE,"Run Rate";"Chart 2",#N/A,FALSE,"Run Rate (2)"}</definedName>
    <definedName name="Test4" localSheetId="11" hidden="1">{"Chart 1",#N/A,FALSE,"Run Rate";"Chart 2",#N/A,FALSE,"Run Rate (2)"}</definedName>
    <definedName name="Test4" hidden="1">{"Chart 1",#N/A,FALSE,"Run Rate";"Chart 2",#N/A,FALSE,"Run Rate (2)"}</definedName>
    <definedName name="test5" localSheetId="9" hidden="1">{#N/A,#N/A,TRUE,"Cover sheet";#N/A,#N/A,TRUE,"Summary";#N/A,#N/A,TRUE,"Key Assumptions";#N/A,#N/A,TRUE,"Profit &amp; Loss";#N/A,#N/A,TRUE,"Balance Sheet";#N/A,#N/A,TRUE,"Cashflow";#N/A,#N/A,TRUE,"IRR";#N/A,#N/A,TRUE,"Ratios";#N/A,#N/A,TRUE,"Debt analysis"}</definedName>
    <definedName name="test5" localSheetId="10" hidden="1">{#N/A,#N/A,TRUE,"Cover sheet";#N/A,#N/A,TRUE,"Summary";#N/A,#N/A,TRUE,"Key Assumptions";#N/A,#N/A,TRUE,"Profit &amp; Loss";#N/A,#N/A,TRUE,"Balance Sheet";#N/A,#N/A,TRUE,"Cashflow";#N/A,#N/A,TRUE,"IRR";#N/A,#N/A,TRUE,"Ratios";#N/A,#N/A,TRUE,"Debt analysis"}</definedName>
    <definedName name="test5" localSheetId="11" hidden="1">{#N/A,#N/A,TRUE,"Cover sheet";#N/A,#N/A,TRUE,"Summary";#N/A,#N/A,TRUE,"Key Assumptions";#N/A,#N/A,TRUE,"Profit &amp; Loss";#N/A,#N/A,TRUE,"Balance Sheet";#N/A,#N/A,TRUE,"Cashflow";#N/A,#N/A,TRUE,"IRR";#N/A,#N/A,TRUE,"Ratios";#N/A,#N/A,TRUE,"Debt analysis"}</definedName>
    <definedName name="test5" hidden="1">{#N/A,#N/A,TRUE,"Cover sheet";#N/A,#N/A,TRUE,"Summary";#N/A,#N/A,TRUE,"Key Assumptions";#N/A,#N/A,TRUE,"Profit &amp; Loss";#N/A,#N/A,TRUE,"Balance Sheet";#N/A,#N/A,TRUE,"Cashflow";#N/A,#N/A,TRUE,"IRR";#N/A,#N/A,TRUE,"Ratios";#N/A,#N/A,TRUE,"Debt analysis"}</definedName>
    <definedName name="test7" localSheetId="9" hidden="1">{#N/A,#N/A,TRUE,"Cover sheet";#N/A,#N/A,TRUE,"Summary";#N/A,#N/A,TRUE,"Key Assumptions";#N/A,#N/A,TRUE,"Profit &amp; Loss";#N/A,#N/A,TRUE,"Balance Sheet";#N/A,#N/A,TRUE,"Cashflow";#N/A,#N/A,TRUE,"IRR";#N/A,#N/A,TRUE,"Ratios";#N/A,#N/A,TRUE,"Debt analysis"}</definedName>
    <definedName name="test7" localSheetId="10" hidden="1">{#N/A,#N/A,TRUE,"Cover sheet";#N/A,#N/A,TRUE,"Summary";#N/A,#N/A,TRUE,"Key Assumptions";#N/A,#N/A,TRUE,"Profit &amp; Loss";#N/A,#N/A,TRUE,"Balance Sheet";#N/A,#N/A,TRUE,"Cashflow";#N/A,#N/A,TRUE,"IRR";#N/A,#N/A,TRUE,"Ratios";#N/A,#N/A,TRUE,"Debt analysis"}</definedName>
    <definedName name="test7" localSheetId="11" hidden="1">{#N/A,#N/A,TRUE,"Cover sheet";#N/A,#N/A,TRUE,"Summary";#N/A,#N/A,TRUE,"Key Assumptions";#N/A,#N/A,TRUE,"Profit &amp; Loss";#N/A,#N/A,TRUE,"Balance Sheet";#N/A,#N/A,TRUE,"Cashflow";#N/A,#N/A,TRUE,"IRR";#N/A,#N/A,TRUE,"Ratios";#N/A,#N/A,TRUE,"Debt analysis"}</definedName>
    <definedName name="test7" hidden="1">{#N/A,#N/A,TRUE,"Cover sheet";#N/A,#N/A,TRUE,"Summary";#N/A,#N/A,TRUE,"Key Assumptions";#N/A,#N/A,TRUE,"Profit &amp; Loss";#N/A,#N/A,TRUE,"Balance Sheet";#N/A,#N/A,TRUE,"Cashflow";#N/A,#N/A,TRUE,"IRR";#N/A,#N/A,TRUE,"Ratios";#N/A,#N/A,TRUE,"Debt analysis"}</definedName>
    <definedName name="test8" localSheetId="9" hidden="1">{"vue1",#N/A,FALSE,"synthese";"vue2",#N/A,FALSE,"synthese"}</definedName>
    <definedName name="test8" localSheetId="10" hidden="1">{"vue1",#N/A,FALSE,"synthese";"vue2",#N/A,FALSE,"synthese"}</definedName>
    <definedName name="test8" localSheetId="11" hidden="1">{"vue1",#N/A,FALSE,"synthese";"vue2",#N/A,FALSE,"synthese"}</definedName>
    <definedName name="test8" hidden="1">{"vue1",#N/A,FALSE,"synthese";"vue2",#N/A,FALSE,"synthese"}</definedName>
    <definedName name="TESTHKEY">#REF!</definedName>
    <definedName name="testing" localSheetId="0">#REF!</definedName>
    <definedName name="testing">#REF!</definedName>
    <definedName name="TESTKEYS">#REF!</definedName>
    <definedName name="tests" localSheetId="9" hidden="1">{#N/A,#N/A,FALSE,"F_Plan";#N/A,#N/A,FALSE,"Parameter"}</definedName>
    <definedName name="tests" localSheetId="10" hidden="1">{#N/A,#N/A,FALSE,"F_Plan";#N/A,#N/A,FALSE,"Parameter"}</definedName>
    <definedName name="tests" localSheetId="11" hidden="1">{#N/A,#N/A,FALSE,"F_Plan";#N/A,#N/A,FALSE,"Parameter"}</definedName>
    <definedName name="tests" hidden="1">{#N/A,#N/A,FALSE,"F_Plan";#N/A,#N/A,FALSE,"Parameter"}</definedName>
    <definedName name="testv2" localSheetId="9" hidden="1">{#N/A,#N/A,FALSE,"F_Plan";#N/A,#N/A,FALSE,"Parameter"}</definedName>
    <definedName name="testv2" localSheetId="10" hidden="1">{#N/A,#N/A,FALSE,"F_Plan";#N/A,#N/A,FALSE,"Parameter"}</definedName>
    <definedName name="testv2" localSheetId="11" hidden="1">{#N/A,#N/A,FALSE,"F_Plan";#N/A,#N/A,FALSE,"Parameter"}</definedName>
    <definedName name="testv2" hidden="1">{#N/A,#N/A,FALSE,"F_Plan";#N/A,#N/A,FALSE,"Parameter"}</definedName>
    <definedName name="testv3" localSheetId="9" hidden="1">{#N/A,#N/A,FALSE,"Umsatz";#N/A,#N/A,FALSE,"Base V.02";#N/A,#N/A,FALSE,"Charts"}</definedName>
    <definedName name="testv3" localSheetId="10" hidden="1">{#N/A,#N/A,FALSE,"Umsatz";#N/A,#N/A,FALSE,"Base V.02";#N/A,#N/A,FALSE,"Charts"}</definedName>
    <definedName name="testv3" localSheetId="11" hidden="1">{#N/A,#N/A,FALSE,"Umsatz";#N/A,#N/A,FALSE,"Base V.02";#N/A,#N/A,FALSE,"Charts"}</definedName>
    <definedName name="testv3" hidden="1">{#N/A,#N/A,FALSE,"Umsatz";#N/A,#N/A,FALSE,"Base V.02";#N/A,#N/A,FALSE,"Charts"}</definedName>
    <definedName name="testv4" localSheetId="9" hidden="1">{#N/A,#N/A,FALSE,"F_Plan";#N/A,#N/A,FALSE,"Parameter"}</definedName>
    <definedName name="testv4" localSheetId="10" hidden="1">{#N/A,#N/A,FALSE,"F_Plan";#N/A,#N/A,FALSE,"Parameter"}</definedName>
    <definedName name="testv4" localSheetId="11" hidden="1">{#N/A,#N/A,FALSE,"F_Plan";#N/A,#N/A,FALSE,"Parameter"}</definedName>
    <definedName name="testv4" hidden="1">{#N/A,#N/A,FALSE,"F_Plan";#N/A,#N/A,FALSE,"Parameter"}</definedName>
    <definedName name="testv5" localSheetId="9" hidden="1">{#N/A,#N/A,FALSE,"Umsatz";#N/A,#N/A,FALSE,"Base V.02";#N/A,#N/A,FALSE,"Charts"}</definedName>
    <definedName name="testv5" localSheetId="10" hidden="1">{#N/A,#N/A,FALSE,"Umsatz";#N/A,#N/A,FALSE,"Base V.02";#N/A,#N/A,FALSE,"Charts"}</definedName>
    <definedName name="testv5" localSheetId="11" hidden="1">{#N/A,#N/A,FALSE,"Umsatz";#N/A,#N/A,FALSE,"Base V.02";#N/A,#N/A,FALSE,"Charts"}</definedName>
    <definedName name="testv5" hidden="1">{#N/A,#N/A,FALSE,"Umsatz";#N/A,#N/A,FALSE,"Base V.02";#N/A,#N/A,FALSE,"Charts"}</definedName>
    <definedName name="TESTVKEY">#REF!</definedName>
    <definedName name="Text" localSheetId="0">#REF!</definedName>
    <definedName name="Text">#REF!</definedName>
    <definedName name="texto_cap0">#REF!</definedName>
    <definedName name="texto_cap1">#REF!</definedName>
    <definedName name="texto_cap10">#REF!</definedName>
    <definedName name="texto_cap11">#REF!</definedName>
    <definedName name="texto_cap12">#REF!</definedName>
    <definedName name="texto_cap13">#REF!</definedName>
    <definedName name="texto_cap14">#REF!</definedName>
    <definedName name="texto_cap15">#REF!</definedName>
    <definedName name="texto_cap16">#REF!</definedName>
    <definedName name="texto_cap17">#REF!</definedName>
    <definedName name="texto_cap18">#REF!</definedName>
    <definedName name="texto_cap19">#REF!</definedName>
    <definedName name="texto_cap2">#REF!</definedName>
    <definedName name="texto_cap20">#REF!</definedName>
    <definedName name="texto_cap21">#REF!</definedName>
    <definedName name="texto_cap22">#REF!</definedName>
    <definedName name="texto_cap23">#REF!</definedName>
    <definedName name="texto_cap24">#REF!</definedName>
    <definedName name="texto_cap25">#REF!</definedName>
    <definedName name="texto_cap26">#REF!</definedName>
    <definedName name="texto_cap27">#REF!</definedName>
    <definedName name="texto_cap28">#REF!</definedName>
    <definedName name="texto_cap29">#REF!</definedName>
    <definedName name="texto_cap3">#REF!</definedName>
    <definedName name="texto_cap30">#REF!</definedName>
    <definedName name="texto_cap31">#REF!</definedName>
    <definedName name="texto_cap32">#REF!</definedName>
    <definedName name="texto_cap33">#REF!</definedName>
    <definedName name="texto_cap34">#REF!</definedName>
    <definedName name="texto_cap35">#REF!</definedName>
    <definedName name="texto_cap36">#REF!</definedName>
    <definedName name="texto_cap37">#REF!</definedName>
    <definedName name="texto_cap38">#REF!</definedName>
    <definedName name="texto_cap39">#REF!</definedName>
    <definedName name="texto_cap3a">#REF!</definedName>
    <definedName name="texto_cap4">#REF!</definedName>
    <definedName name="texto_cap40">#REF!</definedName>
    <definedName name="texto_cap41">#REF!</definedName>
    <definedName name="texto_cap42">#REF!</definedName>
    <definedName name="texto_cap43">#REF!</definedName>
    <definedName name="texto_cap44">#REF!</definedName>
    <definedName name="texto_cap45">#REF!</definedName>
    <definedName name="texto_cap46">#REF!</definedName>
    <definedName name="texto_cap47">#REF!</definedName>
    <definedName name="texto_cap48">#REF!</definedName>
    <definedName name="texto_cap49">#REF!</definedName>
    <definedName name="texto_cap5">#REF!</definedName>
    <definedName name="texto_cap50">#REF!</definedName>
    <definedName name="texto_cap6">#REF!</definedName>
    <definedName name="texto_cap7">#REF!</definedName>
    <definedName name="texto_cap7a">#REF!</definedName>
    <definedName name="texto_cap7b">#REF!</definedName>
    <definedName name="texto_cap8">#REF!</definedName>
    <definedName name="texto_cap9">#REF!</definedName>
    <definedName name="TextRefCopy1">#REF!</definedName>
    <definedName name="TextRefCopy10">#REF!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19">#REF!</definedName>
    <definedName name="TextRefCopy2">#REF!</definedName>
    <definedName name="TextRefCopy20">#REF!</definedName>
    <definedName name="TextRefCopy21">#REF!</definedName>
    <definedName name="TextRefCopy22">#REF!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3">#REF!</definedName>
    <definedName name="TextRefCopy4">#REF!</definedName>
    <definedName name="TextRefCopy44">#REF!</definedName>
    <definedName name="TextRefCopy6">#REF!</definedName>
    <definedName name="TextRefCopy7">#REF!</definedName>
    <definedName name="TextRefCopy8">#REF!</definedName>
    <definedName name="TextRefCopy9">#REF!</definedName>
    <definedName name="TextRefCopyRangeCount" hidden="1">28</definedName>
    <definedName name="TFixopordia">#REF!</definedName>
    <definedName name="tg" localSheetId="9" hidden="1">{#N/A,#N/A,TRUE,"Cover sheet";#N/A,#N/A,TRUE,"Summary";#N/A,#N/A,TRUE,"Key Assumptions";#N/A,#N/A,TRUE,"Profit &amp; Loss";#N/A,#N/A,TRUE,"Balance Sheet";#N/A,#N/A,TRUE,"Cashflow";#N/A,#N/A,TRUE,"IRR";#N/A,#N/A,TRUE,"Ratios";#N/A,#N/A,TRUE,"Debt analysis"}</definedName>
    <definedName name="tg" localSheetId="10" hidden="1">{#N/A,#N/A,TRUE,"Cover sheet";#N/A,#N/A,TRUE,"Summary";#N/A,#N/A,TRUE,"Key Assumptions";#N/A,#N/A,TRUE,"Profit &amp; Loss";#N/A,#N/A,TRUE,"Balance Sheet";#N/A,#N/A,TRUE,"Cashflow";#N/A,#N/A,TRUE,"IRR";#N/A,#N/A,TRUE,"Ratios";#N/A,#N/A,TRUE,"Debt analysis"}</definedName>
    <definedName name="tg" localSheetId="11" hidden="1">{#N/A,#N/A,TRUE,"Cover sheet";#N/A,#N/A,TRUE,"Summary";#N/A,#N/A,TRUE,"Key Assumptions";#N/A,#N/A,TRUE,"Profit &amp; Loss";#N/A,#N/A,TRUE,"Balance Sheet";#N/A,#N/A,TRUE,"Cashflow";#N/A,#N/A,TRUE,"IRR";#N/A,#N/A,TRUE,"Ratios";#N/A,#N/A,TRUE,"Debt analysis"}</definedName>
    <definedName name="tg" hidden="1">{#N/A,#N/A,TRUE,"Cover sheet";#N/A,#N/A,TRUE,"Summary";#N/A,#N/A,TRUE,"Key Assumptions";#N/A,#N/A,TRUE,"Profit &amp; Loss";#N/A,#N/A,TRUE,"Balance Sheet";#N/A,#N/A,TRUE,"Cashflow";#N/A,#N/A,TRUE,"IRR";#N/A,#N/A,TRUE,"Ratios";#N/A,#N/A,TRUE,"Debt analysis"}</definedName>
    <definedName name="THERMAL_SUP.">#REF!</definedName>
    <definedName name="ThinRows">#REF!,#REF!,#REF!,#REF!,#REF!,#REF!,#REF!,#REF!,#REF!,#REF!,#REF!,#REF!,#REF!</definedName>
    <definedName name="ThisPage" localSheetId="12">IF(ISNA(MATCH(ROW(),RowAfterpgbrk,1)),1,MATCH(ROW(),RowAfterpgbrk,1)+1)</definedName>
    <definedName name="ThisPage" localSheetId="9">IF(ISNA(MATCH(ROW(),RowAfterpgbrk,1)),1,MATCH(ROW(),RowAfterpgbrk,1)+1)</definedName>
    <definedName name="ThisPage" localSheetId="10">IF(ISNA(MATCH(ROW(),RowAfterpgbrk,1)),1,MATCH(ROW(),RowAfterpgbrk,1)+1)</definedName>
    <definedName name="ThisPage" localSheetId="7">IF(ISNA(MATCH(ROW(),RowAfterpgbrk,1)),1,MATCH(ROW(),RowAfterpgbrk,1)+1)</definedName>
    <definedName name="ThisPage" localSheetId="11">IF(ISNA(MATCH(ROW(),RowAfterpgbrk,1)),1,MATCH(ROW(),RowAfterpgbrk,1)+1)</definedName>
    <definedName name="ThisPage">IF(ISNA(MATCH(ROW(),RowAfterpgbrk,1)),1,MATCH(ROW(),RowAfterpgbrk,1)+1)</definedName>
    <definedName name="THRDEQRENT">#REF!</definedName>
    <definedName name="threeinchexpjt">#REF!</definedName>
    <definedName name="threeway">#REF!</definedName>
    <definedName name="tht">#REF!</definedName>
    <definedName name="thth" localSheetId="9" hidden="1">{#N/A,#N/A,FALSE,"Calc";#N/A,#N/A,FALSE,"Sensitivity";#N/A,#N/A,FALSE,"LT Earn.Dil.";#N/A,#N/A,FALSE,"Dil. AVP"}</definedName>
    <definedName name="thth" localSheetId="10" hidden="1">{#N/A,#N/A,FALSE,"Calc";#N/A,#N/A,FALSE,"Sensitivity";#N/A,#N/A,FALSE,"LT Earn.Dil.";#N/A,#N/A,FALSE,"Dil. AVP"}</definedName>
    <definedName name="thth" localSheetId="11" hidden="1">{#N/A,#N/A,FALSE,"Calc";#N/A,#N/A,FALSE,"Sensitivity";#N/A,#N/A,FALSE,"LT Earn.Dil.";#N/A,#N/A,FALSE,"Dil. AVP"}</definedName>
    <definedName name="thth" hidden="1">{#N/A,#N/A,FALSE,"Calc";#N/A,#N/A,FALSE,"Sensitivity";#N/A,#N/A,FALSE,"LT Earn.Dil.";#N/A,#N/A,FALSE,"Dil. AVP"}</definedName>
    <definedName name="ththth" localSheetId="0">#REF!</definedName>
    <definedName name="ththth">#REF!</definedName>
    <definedName name="TII">#REF!</definedName>
    <definedName name="TILE">#REF!</definedName>
    <definedName name="Tilgung" localSheetId="0">#REF!</definedName>
    <definedName name="Tilgung">#REF!</definedName>
    <definedName name="tiltletiter">#REF!</definedName>
    <definedName name="tim" localSheetId="8">#REF!</definedName>
    <definedName name="tim" localSheetId="3">#REF!</definedName>
    <definedName name="tim" localSheetId="9">#REF!</definedName>
    <definedName name="tim" localSheetId="10">#REF!</definedName>
    <definedName name="tim" localSheetId="11">#REF!</definedName>
    <definedName name="tim" localSheetId="0">#REF!</definedName>
    <definedName name="tim">[65]Construction!$S$36:$S$74</definedName>
    <definedName name="Time">#REF!</definedName>
    <definedName name="time_office">#REF!</definedName>
    <definedName name="time_site">#REF!</definedName>
    <definedName name="TISF">#REF!</definedName>
    <definedName name="Titer">#REF!</definedName>
    <definedName name="title" localSheetId="3">#REF!</definedName>
    <definedName name="title" localSheetId="0">#REF!</definedName>
    <definedName name="title">#REF!</definedName>
    <definedName name="Title_Date_Range">#REF!</definedName>
    <definedName name="title1">#REF!</definedName>
    <definedName name="title2">#REF!</definedName>
    <definedName name="title3">#REF!</definedName>
    <definedName name="titulos">#N/A</definedName>
    <definedName name="Títulos_a_imprimir_IM">#REF!</definedName>
    <definedName name="titus">#REF!</definedName>
    <definedName name="TMAEYield">#REF!</definedName>
    <definedName name="TmpConversion">#REF!</definedName>
    <definedName name="today">#REF!</definedName>
    <definedName name="TODAYSDATE" localSheetId="8">#REF!</definedName>
    <definedName name="TODAYSDATE" localSheetId="3">#REF!</definedName>
    <definedName name="TODAYSDATE" localSheetId="9">#REF!</definedName>
    <definedName name="TODAYSDATE" localSheetId="10">#REF!</definedName>
    <definedName name="TODAYSDATE" localSheetId="11">#REF!</definedName>
    <definedName name="TODAYSDATE" localSheetId="0">#REF!</definedName>
    <definedName name="TODAYSDATE">'[41]Pre- Start - Sales Hand Over'!$B$16</definedName>
    <definedName name="TODO3">#REF!</definedName>
    <definedName name="tohund" localSheetId="3">#REF!</definedName>
    <definedName name="tohund" localSheetId="0">#REF!</definedName>
    <definedName name="tohund">#REF!</definedName>
    <definedName name="tons">#REF!</definedName>
    <definedName name="TOP">#REF!</definedName>
    <definedName name="Top_Slab">#REF!</definedName>
    <definedName name="TORIT">#REF!</definedName>
    <definedName name="TOT" localSheetId="0">#REF!</definedName>
    <definedName name="TOT">#REF!</definedName>
    <definedName name="tot_gsf">#REF!</definedName>
    <definedName name="tot1a">#REF!</definedName>
    <definedName name="tot1a1">#REF!</definedName>
    <definedName name="tot1a2">#REF!</definedName>
    <definedName name="tot1a3">#REF!</definedName>
    <definedName name="tot1a4">#REF!</definedName>
    <definedName name="tot1a5">#REF!</definedName>
    <definedName name="tot1a6">#REF!</definedName>
    <definedName name="tot1ax">#REF!</definedName>
    <definedName name="TOT1B">#REF!</definedName>
    <definedName name="tot1b1">#REF!</definedName>
    <definedName name="tot1b2">#REF!</definedName>
    <definedName name="tot1b3">#REF!</definedName>
    <definedName name="tot1b4">#REF!</definedName>
    <definedName name="tot1b5">#REF!</definedName>
    <definedName name="tot1b6">#REF!</definedName>
    <definedName name="tot1bx">#REF!</definedName>
    <definedName name="TOT1C">#REF!</definedName>
    <definedName name="tot1c1">#REF!</definedName>
    <definedName name="tot1c2">#REF!</definedName>
    <definedName name="tot1c3">#REF!</definedName>
    <definedName name="tot1c4">#REF!</definedName>
    <definedName name="tot1c5">#REF!</definedName>
    <definedName name="tot1c6">#REF!</definedName>
    <definedName name="tot1cx">#REF!</definedName>
    <definedName name="TOT1D">#REF!</definedName>
    <definedName name="tot1d1">#REF!</definedName>
    <definedName name="tot1d2">#REF!</definedName>
    <definedName name="tot1d3">#REF!</definedName>
    <definedName name="tot1d4">#REF!</definedName>
    <definedName name="tot1d5">#REF!</definedName>
    <definedName name="tot1d6">#REF!</definedName>
    <definedName name="tot1dx">#REF!</definedName>
    <definedName name="tot2a">#REF!</definedName>
    <definedName name="tot2a1">#REF!</definedName>
    <definedName name="tot2a2">#REF!</definedName>
    <definedName name="tot2a3">#REF!</definedName>
    <definedName name="tot2a4">#REF!</definedName>
    <definedName name="tot2a5">#REF!</definedName>
    <definedName name="tot2a6">#REF!</definedName>
    <definedName name="tot2ax">#REF!</definedName>
    <definedName name="tot2b">#REF!</definedName>
    <definedName name="tot2b1">#REF!</definedName>
    <definedName name="tot2b2">#REF!</definedName>
    <definedName name="tot2b3">#REF!</definedName>
    <definedName name="tot2b4">#REF!</definedName>
    <definedName name="tot2b5">#REF!</definedName>
    <definedName name="tot2b6">#REF!</definedName>
    <definedName name="tot2bx">#REF!</definedName>
    <definedName name="tot2c">#REF!</definedName>
    <definedName name="tot2c1">#REF!</definedName>
    <definedName name="tot2c2">#REF!</definedName>
    <definedName name="tot2c3">#REF!</definedName>
    <definedName name="tot2c4">#REF!</definedName>
    <definedName name="tot2c5">#REF!</definedName>
    <definedName name="tot2c6">#REF!</definedName>
    <definedName name="tot2cx">#REF!</definedName>
    <definedName name="tot2d">#REF!</definedName>
    <definedName name="tot2d1">#REF!</definedName>
    <definedName name="tot2d2">#REF!</definedName>
    <definedName name="tot2d3">#REF!</definedName>
    <definedName name="tot2d4">#REF!</definedName>
    <definedName name="tot2d5">#REF!</definedName>
    <definedName name="tot2d6">#REF!</definedName>
    <definedName name="tot2dx">#REF!</definedName>
    <definedName name="TOT2E">#REF!</definedName>
    <definedName name="tot2e1">#REF!</definedName>
    <definedName name="tot2e2">#REF!</definedName>
    <definedName name="tot2e3">#REF!</definedName>
    <definedName name="tot2e4">#REF!</definedName>
    <definedName name="tot2e5">#REF!</definedName>
    <definedName name="tot2e6">#REF!</definedName>
    <definedName name="tot2ex">#REF!</definedName>
    <definedName name="TOT2F">#REF!</definedName>
    <definedName name="tot2f1">#REF!</definedName>
    <definedName name="tot2f2">#REF!</definedName>
    <definedName name="tot2f3">#REF!</definedName>
    <definedName name="tot2f4">#REF!</definedName>
    <definedName name="tot2f5">#REF!</definedName>
    <definedName name="tot2f6">#REF!</definedName>
    <definedName name="tot2fx">#REF!</definedName>
    <definedName name="TOT2G">#REF!</definedName>
    <definedName name="tot2g1">#REF!</definedName>
    <definedName name="tot2g2">#REF!</definedName>
    <definedName name="tot2g3">#REF!</definedName>
    <definedName name="tot2g4">#REF!</definedName>
    <definedName name="tot2g5">#REF!</definedName>
    <definedName name="tot2g6">#REF!</definedName>
    <definedName name="tot2gx">#REF!</definedName>
    <definedName name="TOT2H">#REF!</definedName>
    <definedName name="tot2h1">#REF!</definedName>
    <definedName name="tot2h2">#REF!</definedName>
    <definedName name="tot2h3">#REF!</definedName>
    <definedName name="tot2h4">#REF!</definedName>
    <definedName name="tot2h5">#REF!</definedName>
    <definedName name="tot2h6">#REF!</definedName>
    <definedName name="tot2hx">#REF!</definedName>
    <definedName name="TOT3A">#REF!</definedName>
    <definedName name="tot3a1">#REF!</definedName>
    <definedName name="tot3a2">#REF!</definedName>
    <definedName name="tot3a3">#REF!</definedName>
    <definedName name="tot3a4">#REF!</definedName>
    <definedName name="tot3a5">#REF!</definedName>
    <definedName name="tot3a6">#REF!</definedName>
    <definedName name="tot3ax">#REF!</definedName>
    <definedName name="TOT3B">#REF!</definedName>
    <definedName name="tot3b1">#REF!</definedName>
    <definedName name="tot3b2">#REF!</definedName>
    <definedName name="tot3b3">#REF!</definedName>
    <definedName name="tot3b4">#REF!</definedName>
    <definedName name="tot3b5">#REF!</definedName>
    <definedName name="tot3b6">#REF!</definedName>
    <definedName name="tot3bx">#REF!</definedName>
    <definedName name="TOT3C">#REF!</definedName>
    <definedName name="tot3c1">#REF!</definedName>
    <definedName name="tot3c2">#REF!</definedName>
    <definedName name="tot3c3">#REF!</definedName>
    <definedName name="tot3c4">#REF!</definedName>
    <definedName name="tot3c5">#REF!</definedName>
    <definedName name="tot3c6">#REF!</definedName>
    <definedName name="tot3cx">#REF!</definedName>
    <definedName name="TOT4A">#REF!</definedName>
    <definedName name="tot4a1">#REF!</definedName>
    <definedName name="tot4a2">#REF!</definedName>
    <definedName name="tot4a3">#REF!</definedName>
    <definedName name="tot4a4">#REF!</definedName>
    <definedName name="tot4a5">#REF!</definedName>
    <definedName name="tot4a6">#REF!</definedName>
    <definedName name="tot4ax">#REF!</definedName>
    <definedName name="TOT5A">#REF!</definedName>
    <definedName name="tot5a1">#REF!</definedName>
    <definedName name="tot5a2">#REF!</definedName>
    <definedName name="tot5a3">#REF!</definedName>
    <definedName name="tot5a4">#REF!</definedName>
    <definedName name="tot5a5">#REF!</definedName>
    <definedName name="tot5a6">#REF!</definedName>
    <definedName name="tot5ax">#REF!</definedName>
    <definedName name="TOT5B">#REF!</definedName>
    <definedName name="tot5b1">#REF!</definedName>
    <definedName name="tot5b2">#REF!</definedName>
    <definedName name="tot5b3">#REF!</definedName>
    <definedName name="tot5b4">#REF!</definedName>
    <definedName name="tot5b5">#REF!</definedName>
    <definedName name="tot5b6">#REF!</definedName>
    <definedName name="tot5bx">#REF!</definedName>
    <definedName name="TOT5C">#REF!</definedName>
    <definedName name="tot5c1">#REF!</definedName>
    <definedName name="tot5c2">#REF!</definedName>
    <definedName name="tot5c3">#REF!</definedName>
    <definedName name="tot5c4">#REF!</definedName>
    <definedName name="tot5c5">#REF!</definedName>
    <definedName name="tot5c6">#REF!</definedName>
    <definedName name="tot5cx">#REF!</definedName>
    <definedName name="TOT5D">#REF!</definedName>
    <definedName name="tot5d1">#REF!</definedName>
    <definedName name="tot5d2">#REF!</definedName>
    <definedName name="tot5d3">#REF!</definedName>
    <definedName name="tot5d4">#REF!</definedName>
    <definedName name="tot5d5">#REF!</definedName>
    <definedName name="tot5d6">#REF!</definedName>
    <definedName name="tot5dx">#REF!</definedName>
    <definedName name="TOT5E">#REF!</definedName>
    <definedName name="tot5e1">#REF!</definedName>
    <definedName name="tot5e2">#REF!</definedName>
    <definedName name="tot5e3">#REF!</definedName>
    <definedName name="tot5e4">#REF!</definedName>
    <definedName name="tot5e5">#REF!</definedName>
    <definedName name="tot5e6">#REF!</definedName>
    <definedName name="tot5ex">#REF!</definedName>
    <definedName name="TOT5F">#REF!</definedName>
    <definedName name="tot5f1">#REF!</definedName>
    <definedName name="tot5f2">#REF!</definedName>
    <definedName name="tot5f3">#REF!</definedName>
    <definedName name="tot5f4">#REF!</definedName>
    <definedName name="tot5f5">#REF!</definedName>
    <definedName name="tot5f6">#REF!</definedName>
    <definedName name="tot5fx">#REF!</definedName>
    <definedName name="TOT5G">#REF!</definedName>
    <definedName name="tot5g1">#REF!</definedName>
    <definedName name="tot5g2">#REF!</definedName>
    <definedName name="tot5g3">#REF!</definedName>
    <definedName name="tot5g4">#REF!</definedName>
    <definedName name="tot5g5">#REF!</definedName>
    <definedName name="tot5g6">#REF!</definedName>
    <definedName name="tot5gx">#REF!</definedName>
    <definedName name="TOT5H">#REF!</definedName>
    <definedName name="tot5h1">#REF!</definedName>
    <definedName name="tot5h2">#REF!</definedName>
    <definedName name="tot5h3">#REF!</definedName>
    <definedName name="tot5h4">#REF!</definedName>
    <definedName name="tot5h5">#REF!</definedName>
    <definedName name="tot5h6">#REF!</definedName>
    <definedName name="tot5hx">#REF!</definedName>
    <definedName name="TOT5I">#REF!</definedName>
    <definedName name="tot5i1">#REF!</definedName>
    <definedName name="tot5i2">#REF!</definedName>
    <definedName name="tot5i3">#REF!</definedName>
    <definedName name="tot5i4">#REF!</definedName>
    <definedName name="tot5i5">#REF!</definedName>
    <definedName name="tot5i6">#REF!</definedName>
    <definedName name="tot5ix">#REF!</definedName>
    <definedName name="TOT5J">#REF!</definedName>
    <definedName name="tot5j1">#REF!</definedName>
    <definedName name="tot5j2">#REF!</definedName>
    <definedName name="tot5j3">#REF!</definedName>
    <definedName name="tot5j4">#REF!</definedName>
    <definedName name="tot5j5">#REF!</definedName>
    <definedName name="tot5j6">#REF!</definedName>
    <definedName name="tot5jx">#REF!</definedName>
    <definedName name="TOT5K">#REF!</definedName>
    <definedName name="tot5k1">#REF!</definedName>
    <definedName name="tot5k2">#REF!</definedName>
    <definedName name="tot5k3">#REF!</definedName>
    <definedName name="tot5k4">#REF!</definedName>
    <definedName name="tot5k5">#REF!</definedName>
    <definedName name="tot5k6">#REF!</definedName>
    <definedName name="tot5kx">#REF!</definedName>
    <definedName name="TOT5L">#REF!</definedName>
    <definedName name="tot5l1">#REF!</definedName>
    <definedName name="tot5l2">#REF!</definedName>
    <definedName name="tot5l3">#REF!</definedName>
    <definedName name="tot5l4">#REF!</definedName>
    <definedName name="tot5l5">#REF!</definedName>
    <definedName name="tot5l6">#REF!</definedName>
    <definedName name="tot5lx">#REF!</definedName>
    <definedName name="TOT5M">#REF!</definedName>
    <definedName name="tot5m1">#REF!</definedName>
    <definedName name="tot5m2">#REF!</definedName>
    <definedName name="tot5m3">#REF!</definedName>
    <definedName name="tot5m4">#REF!</definedName>
    <definedName name="tot5m5">#REF!</definedName>
    <definedName name="tot5m6">#REF!</definedName>
    <definedName name="tot5mx">#REF!</definedName>
    <definedName name="TOT5N">#REF!</definedName>
    <definedName name="tot5n1">#REF!</definedName>
    <definedName name="tot5n2">#REF!</definedName>
    <definedName name="tot5n3">#REF!</definedName>
    <definedName name="tot5n4">#REF!</definedName>
    <definedName name="tot5n5">#REF!</definedName>
    <definedName name="tot5n6">#REF!</definedName>
    <definedName name="tot5nx">#REF!</definedName>
    <definedName name="TOT5O">#REF!</definedName>
    <definedName name="tot5o1">#REF!</definedName>
    <definedName name="tot5o2">#REF!</definedName>
    <definedName name="tot5o3">#REF!</definedName>
    <definedName name="tot5o4">#REF!</definedName>
    <definedName name="tot5o5">#REF!</definedName>
    <definedName name="tot5o6">#REF!</definedName>
    <definedName name="tot5ox">#REF!</definedName>
    <definedName name="TOT6A">#REF!</definedName>
    <definedName name="tot6a1">#REF!</definedName>
    <definedName name="tot6a2">#REF!</definedName>
    <definedName name="tot6a3">#REF!</definedName>
    <definedName name="tot6a4">#REF!</definedName>
    <definedName name="tot6a5">#REF!</definedName>
    <definedName name="tot6a6">#REF!</definedName>
    <definedName name="tot6ax">#REF!</definedName>
    <definedName name="TOT6B">#REF!</definedName>
    <definedName name="tot6b1">#REF!</definedName>
    <definedName name="tot6b2">#REF!</definedName>
    <definedName name="tot6b3">#REF!</definedName>
    <definedName name="tot6b4">#REF!</definedName>
    <definedName name="tot6b5">#REF!</definedName>
    <definedName name="tot6b6">#REF!</definedName>
    <definedName name="tot6bx">#REF!</definedName>
    <definedName name="TOT6C">#REF!</definedName>
    <definedName name="tot6c1">#REF!</definedName>
    <definedName name="tot6c2">#REF!</definedName>
    <definedName name="tot6c3">#REF!</definedName>
    <definedName name="tot6c4">#REF!</definedName>
    <definedName name="tot6c5">#REF!</definedName>
    <definedName name="tot6c6">#REF!</definedName>
    <definedName name="tot6cx">#REF!</definedName>
    <definedName name="TOT6D">#REF!</definedName>
    <definedName name="tot6d1">#REF!</definedName>
    <definedName name="tot6d2">#REF!</definedName>
    <definedName name="tot6d3">#REF!</definedName>
    <definedName name="tot6d4">#REF!</definedName>
    <definedName name="tot6d5">#REF!</definedName>
    <definedName name="tot6d6">#REF!</definedName>
    <definedName name="tot6dx">#REF!</definedName>
    <definedName name="TOT7A">#REF!</definedName>
    <definedName name="tot7a1">#REF!</definedName>
    <definedName name="tot7a2">#REF!</definedName>
    <definedName name="tot7a3">#REF!</definedName>
    <definedName name="tot7a4">#REF!</definedName>
    <definedName name="tot7a5">#REF!</definedName>
    <definedName name="tot7a6">#REF!</definedName>
    <definedName name="tot7ax">#REF!</definedName>
    <definedName name="TOT8A">#REF!</definedName>
    <definedName name="TOTAIS">#REF!</definedName>
    <definedName name="Total">#REF!</definedName>
    <definedName name="Total_Committed">#REF!</definedName>
    <definedName name="Total_Committed_Cost" localSheetId="0">#REF!</definedName>
    <definedName name="Total_Committed_Cost">#REF!</definedName>
    <definedName name="Total_Committed_Costs">#REF!</definedName>
    <definedName name="Total_Interest" localSheetId="0">#REF!</definedName>
    <definedName name="Total_Interest">#REF!</definedName>
    <definedName name="total_net_rent_for_cashflow" localSheetId="8">#REF!</definedName>
    <definedName name="total_net_rent_for_cashflow" localSheetId="3">#REF!</definedName>
    <definedName name="total_net_rent_for_cashflow" localSheetId="9">#REF!</definedName>
    <definedName name="total_net_rent_for_cashflow" localSheetId="10">#REF!</definedName>
    <definedName name="total_net_rent_for_cashflow" localSheetId="11">#REF!</definedName>
    <definedName name="total_net_rent_for_cashflow" localSheetId="0">#REF!</definedName>
    <definedName name="total_net_rent_for_cashflow">'[15]Net rent analysis'!$J$190:$X$191</definedName>
    <definedName name="Total_P1">#REF!</definedName>
    <definedName name="Total_P10">#REF!</definedName>
    <definedName name="Total_P11">#REF!</definedName>
    <definedName name="Total_P2">#REF!</definedName>
    <definedName name="Total_P3">#REF!</definedName>
    <definedName name="Total_P4">#REF!</definedName>
    <definedName name="Total_P5">#REF!</definedName>
    <definedName name="Total_P6">#REF!</definedName>
    <definedName name="Total_P7">#REF!</definedName>
    <definedName name="Total_P8">#REF!</definedName>
    <definedName name="Total_P9">#REF!</definedName>
    <definedName name="Total_Pay" localSheetId="3">#REF!</definedName>
    <definedName name="Total_Pay" localSheetId="0">#REF!</definedName>
    <definedName name="Total_Pay">#REF!</definedName>
    <definedName name="Total_Payment" localSheetId="8">Scheduled_Payment+Extra_Payment</definedName>
    <definedName name="Total_Payment" localSheetId="5">Scheduled_Payment+Extra_Payment</definedName>
    <definedName name="Total_Payment" localSheetId="3">Scheduled_Payment+Extra_Payment</definedName>
    <definedName name="Total_Payment" localSheetId="12">Scheduled_Payment+Extra_Payment</definedName>
    <definedName name="Total_Payment" localSheetId="9">Scheduled_Payment+Extra_Payment</definedName>
    <definedName name="Total_Payment" localSheetId="10">Scheduled_Payment+Extra_Payment</definedName>
    <definedName name="Total_Payment" localSheetId="6">Scheduled_Payment+Extra_Payment</definedName>
    <definedName name="Total_Payment" localSheetId="7">Scheduled_Payment+Extra_Payment</definedName>
    <definedName name="Total_Payment" localSheetId="1">Scheduled_Payment+Extra_Payment</definedName>
    <definedName name="Total_Payment" localSheetId="11">Scheduled_Payment+Extra_Payment</definedName>
    <definedName name="Total_Payment" localSheetId="0">Scheduled_Payment+Extra_Payment</definedName>
    <definedName name="Total_Payment">Scheduled_Payment+Extra_Payment</definedName>
    <definedName name="Total_venda">#REF!</definedName>
    <definedName name="TotalBidCost">#REF!</definedName>
    <definedName name="totalbudget" localSheetId="3">#REF!</definedName>
    <definedName name="totalbudget" localSheetId="0">#REF!</definedName>
    <definedName name="totalbudget">#REF!</definedName>
    <definedName name="TotalCost" localSheetId="9">SUM(#REF!)</definedName>
    <definedName name="TotalCost" localSheetId="10">SUM(#REF!)</definedName>
    <definedName name="TotalCost">SUM(#REF!)</definedName>
    <definedName name="TOTALDS">#REF!</definedName>
    <definedName name="TotalequipmentkW">#REF!</definedName>
    <definedName name="totalflats" localSheetId="8">#REF!</definedName>
    <definedName name="totalflats" localSheetId="3">#REF!</definedName>
    <definedName name="totalflats" localSheetId="9">#REF!</definedName>
    <definedName name="totalflats" localSheetId="10">#REF!</definedName>
    <definedName name="totalflats" localSheetId="11">#REF!</definedName>
    <definedName name="totalflats" localSheetId="0">#REF!</definedName>
    <definedName name="totalflats">[1]Sheet7!#REF!</definedName>
    <definedName name="TOTALGGO">#REF!</definedName>
    <definedName name="TotalHardCosts" hidden="1">#REF!</definedName>
    <definedName name="TotalItemsCost">#REF!</definedName>
    <definedName name="totalother" localSheetId="8">#REF!</definedName>
    <definedName name="totalother" localSheetId="3">#REF!</definedName>
    <definedName name="totalother" localSheetId="9">#REF!</definedName>
    <definedName name="totalother" localSheetId="10">#REF!</definedName>
    <definedName name="totalother" localSheetId="11">#REF!</definedName>
    <definedName name="totalother" localSheetId="0">#REF!</definedName>
    <definedName name="totalother">[1]Sheet7!#REF!</definedName>
    <definedName name="TotalProjectOHLot" hidden="1">#REF!</definedName>
    <definedName name="TOTALS">#REF!</definedName>
    <definedName name="TotalSalesPrice" hidden="1">#REF!</definedName>
    <definedName name="totherfpp">#REF!</definedName>
    <definedName name="totheroem">#REF!</definedName>
    <definedName name="totherselect">#REF!</definedName>
    <definedName name="TotListing">#REF!</definedName>
    <definedName name="toto" localSheetId="9" hidden="1">{"'PROFILS'!$A$2:$E$3"}</definedName>
    <definedName name="toto" localSheetId="10" hidden="1">{"'PROFILS'!$A$2:$E$3"}</definedName>
    <definedName name="toto" localSheetId="11" hidden="1">{"'PROFILS'!$A$2:$E$3"}</definedName>
    <definedName name="toto" hidden="1">{"'PROFILS'!$A$2:$E$3"}</definedName>
    <definedName name="TotPakCost">#REF!</definedName>
    <definedName name="tow_blockout">#REF!</definedName>
    <definedName name="tower">#REF!</definedName>
    <definedName name="towers">#REF!</definedName>
    <definedName name="TPC027GR">#REF!</definedName>
    <definedName name="tposea_select">#REF!</definedName>
    <definedName name="tposfpp">#REF!</definedName>
    <definedName name="tposoem">#REF!</definedName>
    <definedName name="tposopen">#REF!</definedName>
    <definedName name="tposselect">#REF!</definedName>
    <definedName name="TR">#REF!</definedName>
    <definedName name="tr5t">#REF!,#REF!</definedName>
    <definedName name="TRADEA">#REF!</definedName>
    <definedName name="TRADEB">#REF!</definedName>
    <definedName name="Trades">#REF!</definedName>
    <definedName name="TRADSUM">#REF!</definedName>
    <definedName name="Traffic" localSheetId="8">#REF!</definedName>
    <definedName name="Traffic" localSheetId="3">#REF!</definedName>
    <definedName name="Traffic" localSheetId="9">#REF!</definedName>
    <definedName name="Traffic" localSheetId="10">#REF!</definedName>
    <definedName name="Traffic" localSheetId="11">#REF!</definedName>
    <definedName name="Traffic" localSheetId="0">#REF!</definedName>
    <definedName name="Traffic">[59]Data!$B$2:$B$4</definedName>
    <definedName name="TrafficSings" localSheetId="3">#REF!</definedName>
    <definedName name="TrafficSings" localSheetId="0">#REF!</definedName>
    <definedName name="TrafficSings">#REF!</definedName>
    <definedName name="TrailingMonth">#REF!</definedName>
    <definedName name="Training">#REF!</definedName>
    <definedName name="TRANE">#REF!</definedName>
    <definedName name="Transportes">#REF!</definedName>
    <definedName name="tratata">#REF!</definedName>
    <definedName name="Travel_and_Relocation_Cost">#REF!</definedName>
    <definedName name="treeList" hidden="1">"10000000000000000000000000000000000000000000000000000000000000000000000000000000000000000000000000000000000000000000000000000000000000000000000000000000000000000000000000000000000000000000000000000000"</definedName>
    <definedName name="trench_conc">#REF!</definedName>
    <definedName name="trench_drain">#REF!</definedName>
    <definedName name="trenchsomd_conc">#REF!</definedName>
    <definedName name="trhch" localSheetId="9" hidden="1">{#N/A,#N/A,TRUE,"Cover sheet";#N/A,#N/A,TRUE,"Summary";#N/A,#N/A,TRUE,"Key Assumptions";#N/A,#N/A,TRUE,"Profit &amp; Loss";#N/A,#N/A,TRUE,"Balance Sheet";#N/A,#N/A,TRUE,"Cashflow";#N/A,#N/A,TRUE,"IRR";#N/A,#N/A,TRUE,"Ratios";#N/A,#N/A,TRUE,"Debt analysis"}</definedName>
    <definedName name="trhch" localSheetId="10" hidden="1">{#N/A,#N/A,TRUE,"Cover sheet";#N/A,#N/A,TRUE,"Summary";#N/A,#N/A,TRUE,"Key Assumptions";#N/A,#N/A,TRUE,"Profit &amp; Loss";#N/A,#N/A,TRUE,"Balance Sheet";#N/A,#N/A,TRUE,"Cashflow";#N/A,#N/A,TRUE,"IRR";#N/A,#N/A,TRUE,"Ratios";#N/A,#N/A,TRUE,"Debt analysis"}</definedName>
    <definedName name="trhch" localSheetId="11" hidden="1">{#N/A,#N/A,TRUE,"Cover sheet";#N/A,#N/A,TRUE,"Summary";#N/A,#N/A,TRUE,"Key Assumptions";#N/A,#N/A,TRUE,"Profit &amp; Loss";#N/A,#N/A,TRUE,"Balance Sheet";#N/A,#N/A,TRUE,"Cashflow";#N/A,#N/A,TRUE,"IRR";#N/A,#N/A,TRUE,"Ratios";#N/A,#N/A,TRUE,"Debt analysis"}</definedName>
    <definedName name="trhch" hidden="1">{#N/A,#N/A,TRUE,"Cover sheet";#N/A,#N/A,TRUE,"Summary";#N/A,#N/A,TRUE,"Key Assumptions";#N/A,#N/A,TRUE,"Profit &amp; Loss";#N/A,#N/A,TRUE,"Balance Sheet";#N/A,#N/A,TRUE,"Cashflow";#N/A,#N/A,TRUE,"IRR";#N/A,#N/A,TRUE,"Ratios";#N/A,#N/A,TRUE,"Debt analysis"}</definedName>
    <definedName name="trial" localSheetId="9" hidden="1">{"Outflow 1",#N/A,FALSE,"Outflows-Inflows";"Outflow 2",#N/A,FALSE,"Outflows-Inflows";"Inflow 1",#N/A,FALSE,"Outflows-Inflows";"Inflow 2",#N/A,FALSE,"Outflows-Inflows"}</definedName>
    <definedName name="trial" localSheetId="10" hidden="1">{"Outflow 1",#N/A,FALSE,"Outflows-Inflows";"Outflow 2",#N/A,FALSE,"Outflows-Inflows";"Inflow 1",#N/A,FALSE,"Outflows-Inflows";"Inflow 2",#N/A,FALSE,"Outflows-Inflows"}</definedName>
    <definedName name="trial" localSheetId="11" hidden="1">{"Outflow 1",#N/A,FALSE,"Outflows-Inflows";"Outflow 2",#N/A,FALSE,"Outflows-Inflows";"Inflow 1",#N/A,FALSE,"Outflows-Inflows";"Inflow 2",#N/A,FALSE,"Outflows-Inflows"}</definedName>
    <definedName name="trial" hidden="1">{"Outflow 1",#N/A,FALSE,"Outflows-Inflows";"Outflow 2",#N/A,FALSE,"Outflows-Inflows";"Inflow 1",#N/A,FALSE,"Outflows-Inflows";"Inflow 2",#N/A,FALSE,"Outflows-Inflows"}</definedName>
    <definedName name="Trialsummary" localSheetId="8" hidden="1">{"A.I.s",#N/A,TRUE,"Architects Instructions"}</definedName>
    <definedName name="Trialsummary" localSheetId="3" hidden="1">{"A.I.s",#N/A,TRUE,"Architects Instructions"}</definedName>
    <definedName name="Trialsummary" localSheetId="9" hidden="1">{"A.I.s",#N/A,TRUE,"Architects Instructions"}</definedName>
    <definedName name="Trialsummary" localSheetId="10" hidden="1">{"A.I.s",#N/A,TRUE,"Architects Instructions"}</definedName>
    <definedName name="Trialsummary" localSheetId="11" hidden="1">{"A.I.s",#N/A,TRUE,"Architects Instructions"}</definedName>
    <definedName name="Trialsummary" localSheetId="0" hidden="1">{"A.I.s",#N/A,TRUE,"Architects Instructions"}</definedName>
    <definedName name="Trialsummary" hidden="1">{"A.I.s",#N/A,TRUE,"Architects Instructions"}</definedName>
    <definedName name="trrrr"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trrrr"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trrrr"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trrrr"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trrrr"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trrrr"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trrrr"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trty6yu">#REF!</definedName>
    <definedName name="ts" localSheetId="8">#REF!</definedName>
    <definedName name="ts" localSheetId="3">#REF!</definedName>
    <definedName name="ts" localSheetId="9">#REF!</definedName>
    <definedName name="ts" localSheetId="10">#REF!</definedName>
    <definedName name="ts" localSheetId="11">#REF!</definedName>
    <definedName name="ts" localSheetId="0">#REF!</definedName>
    <definedName name="ts">[12]info!$B$116</definedName>
    <definedName name="TSF">#REF!</definedName>
    <definedName name="tsrtrr" localSheetId="9" hidden="1">{"standalone1",#N/A,FALSE,"DCFBase";"standalone2",#N/A,FALSE,"DCFBase"}</definedName>
    <definedName name="tsrtrr" localSheetId="10" hidden="1">{"standalone1",#N/A,FALSE,"DCFBase";"standalone2",#N/A,FALSE,"DCFBase"}</definedName>
    <definedName name="tsrtrr" localSheetId="11" hidden="1">{"standalone1",#N/A,FALSE,"DCFBase";"standalone2",#N/A,FALSE,"DCFBase"}</definedName>
    <definedName name="tsrtrr" hidden="1">{"standalone1",#N/A,FALSE,"DCFBase";"standalone2",#N/A,FALSE,"DCFBase"}</definedName>
    <definedName name="TStck">#REF!</definedName>
    <definedName name="tt">#REF!</definedName>
    <definedName name="TTJJT"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TTJJT"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TTJJT"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TTJJT"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TTJJT"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TTJJT"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TTJJT"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ttoolsfpp">#REF!</definedName>
    <definedName name="ttoolsoem">#REF!</definedName>
    <definedName name="ttoolsopen">#REF!</definedName>
    <definedName name="ttoolsselect">#REF!</definedName>
    <definedName name="TTR">#REF!</definedName>
    <definedName name="ttrr"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ttrr"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ttrr"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ttrr"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ttrr"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ttrr"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ttrr"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TTStandard" localSheetId="8">#REF!</definedName>
    <definedName name="TTStandard" localSheetId="3">#REF!</definedName>
    <definedName name="TTStandard" localSheetId="9">#REF!</definedName>
    <definedName name="TTStandard" localSheetId="10">#REF!</definedName>
    <definedName name="TTStandard" localSheetId="11">#REF!</definedName>
    <definedName name="TTStandard" localSheetId="0">#REF!</definedName>
    <definedName name="TTStandard">'[66]6 - Sum'!$B$20:$B$27</definedName>
    <definedName name="ttt"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ttt"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ttt" localSheetId="9">#REF!</definedName>
    <definedName name="ttt" localSheetId="10">#REF!</definedName>
    <definedName name="ttt"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ttt"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ttt"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tttt">#REF!</definedName>
    <definedName name="ttttttttt" localSheetId="9" hidden="1">{#N/A,#N/A,FALSE,"SumD";#N/A,#N/A,FALSE,"ElecD";#N/A,#N/A,FALSE,"MechD";#N/A,#N/A,FALSE,"GeotD";#N/A,#N/A,FALSE,"PrcsD";#N/A,#N/A,FALSE,"TunnD";#N/A,#N/A,FALSE,"CivlD";#N/A,#N/A,FALSE,"NtwkD";#N/A,#N/A,FALSE,"EstgD";#N/A,#N/A,FALSE,"PEngD"}</definedName>
    <definedName name="ttttttttt" localSheetId="10" hidden="1">{#N/A,#N/A,FALSE,"SumD";#N/A,#N/A,FALSE,"ElecD";#N/A,#N/A,FALSE,"MechD";#N/A,#N/A,FALSE,"GeotD";#N/A,#N/A,FALSE,"PrcsD";#N/A,#N/A,FALSE,"TunnD";#N/A,#N/A,FALSE,"CivlD";#N/A,#N/A,FALSE,"NtwkD";#N/A,#N/A,FALSE,"EstgD";#N/A,#N/A,FALSE,"PEngD"}</definedName>
    <definedName name="ttttttttt" localSheetId="11" hidden="1">{#N/A,#N/A,FALSE,"SumD";#N/A,#N/A,FALSE,"ElecD";#N/A,#N/A,FALSE,"MechD";#N/A,#N/A,FALSE,"GeotD";#N/A,#N/A,FALSE,"PrcsD";#N/A,#N/A,FALSE,"TunnD";#N/A,#N/A,FALSE,"CivlD";#N/A,#N/A,FALSE,"NtwkD";#N/A,#N/A,FALSE,"EstgD";#N/A,#N/A,FALSE,"PEngD"}</definedName>
    <definedName name="ttttttttt" hidden="1">{#N/A,#N/A,FALSE,"SumD";#N/A,#N/A,FALSE,"ElecD";#N/A,#N/A,FALSE,"MechD";#N/A,#N/A,FALSE,"GeotD";#N/A,#N/A,FALSE,"PrcsD";#N/A,#N/A,FALSE,"TunnD";#N/A,#N/A,FALSE,"CivlD";#N/A,#N/A,FALSE,"NtwkD";#N/A,#N/A,FALSE,"EstgD";#N/A,#N/A,FALSE,"PEngD"}</definedName>
    <definedName name="ttttttttttttttt" localSheetId="9" hidden="1">{#N/A,#N/A,FALSE,"SumG";#N/A,#N/A,FALSE,"ElecG";#N/A,#N/A,FALSE,"MechG";#N/A,#N/A,FALSE,"GeotG";#N/A,#N/A,FALSE,"PrcsG";#N/A,#N/A,FALSE,"TunnG";#N/A,#N/A,FALSE,"CivlG";#N/A,#N/A,FALSE,"NtwkG";#N/A,#N/A,FALSE,"EstgG";#N/A,#N/A,FALSE,"PEngG"}</definedName>
    <definedName name="ttttttttttttttt" localSheetId="10" hidden="1">{#N/A,#N/A,FALSE,"SumG";#N/A,#N/A,FALSE,"ElecG";#N/A,#N/A,FALSE,"MechG";#N/A,#N/A,FALSE,"GeotG";#N/A,#N/A,FALSE,"PrcsG";#N/A,#N/A,FALSE,"TunnG";#N/A,#N/A,FALSE,"CivlG";#N/A,#N/A,FALSE,"NtwkG";#N/A,#N/A,FALSE,"EstgG";#N/A,#N/A,FALSE,"PEngG"}</definedName>
    <definedName name="ttttttttttttttt" localSheetId="11" hidden="1">{#N/A,#N/A,FALSE,"SumG";#N/A,#N/A,FALSE,"ElecG";#N/A,#N/A,FALSE,"MechG";#N/A,#N/A,FALSE,"GeotG";#N/A,#N/A,FALSE,"PrcsG";#N/A,#N/A,FALSE,"TunnG";#N/A,#N/A,FALSE,"CivlG";#N/A,#N/A,FALSE,"NtwkG";#N/A,#N/A,FALSE,"EstgG";#N/A,#N/A,FALSE,"PEngG"}</definedName>
    <definedName name="ttttttttttttttt" hidden="1">{#N/A,#N/A,FALSE,"SumG";#N/A,#N/A,FALSE,"ElecG";#N/A,#N/A,FALSE,"MechG";#N/A,#N/A,FALSE,"GeotG";#N/A,#N/A,FALSE,"PrcsG";#N/A,#N/A,FALSE,"TunnG";#N/A,#N/A,FALSE,"CivlG";#N/A,#N/A,FALSE,"NtwkG";#N/A,#N/A,FALSE,"EstgG";#N/A,#N/A,FALSE,"PEngG"}</definedName>
    <definedName name="ttttttttttttttttttttttt" localSheetId="9" hidden="1">{#N/A,#N/A,FALSE,"SumD";#N/A,#N/A,FALSE,"ElecD";#N/A,#N/A,FALSE,"MechD";#N/A,#N/A,FALSE,"GeotD";#N/A,#N/A,FALSE,"PrcsD";#N/A,#N/A,FALSE,"TunnD";#N/A,#N/A,FALSE,"CivlD";#N/A,#N/A,FALSE,"NtwkD";#N/A,#N/A,FALSE,"EstgD";#N/A,#N/A,FALSE,"PEngD"}</definedName>
    <definedName name="ttttttttttttttttttttttt" localSheetId="10" hidden="1">{#N/A,#N/A,FALSE,"SumD";#N/A,#N/A,FALSE,"ElecD";#N/A,#N/A,FALSE,"MechD";#N/A,#N/A,FALSE,"GeotD";#N/A,#N/A,FALSE,"PrcsD";#N/A,#N/A,FALSE,"TunnD";#N/A,#N/A,FALSE,"CivlD";#N/A,#N/A,FALSE,"NtwkD";#N/A,#N/A,FALSE,"EstgD";#N/A,#N/A,FALSE,"PEngD"}</definedName>
    <definedName name="ttttttttttttttttttttttt" localSheetId="11" hidden="1">{#N/A,#N/A,FALSE,"SumD";#N/A,#N/A,FALSE,"ElecD";#N/A,#N/A,FALSE,"MechD";#N/A,#N/A,FALSE,"GeotD";#N/A,#N/A,FALSE,"PrcsD";#N/A,#N/A,FALSE,"TunnD";#N/A,#N/A,FALSE,"CivlD";#N/A,#N/A,FALSE,"NtwkD";#N/A,#N/A,FALSE,"EstgD";#N/A,#N/A,FALSE,"PEngD"}</definedName>
    <definedName name="ttttttttttttttttttttttt" hidden="1">{#N/A,#N/A,FALSE,"SumD";#N/A,#N/A,FALSE,"ElecD";#N/A,#N/A,FALSE,"MechD";#N/A,#N/A,FALSE,"GeotD";#N/A,#N/A,FALSE,"PrcsD";#N/A,#N/A,FALSE,"TunnD";#N/A,#N/A,FALSE,"CivlD";#N/A,#N/A,FALSE,"NtwkD";#N/A,#N/A,FALSE,"EstgD";#N/A,#N/A,FALSE,"PEngD"}</definedName>
    <definedName name="tttttttttttttttttttttttttttttttttttttttttt"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tttttttttttttttttttttttttttttttttttttttttt"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tttttttttttttttttttttttttttttttttttttttttt"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tttttttttttttttttttttttttttttttttttttttttt"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tttttttttttttttttttttttttttttttttttttttttt"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tttttttttttttttttttttttttttttttttttttttttt"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tttttttttttttttttttttttttttttttttttttttttt"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tuj">#REF!</definedName>
    <definedName name="Turk">#REF!</definedName>
    <definedName name="TURN" localSheetId="3">#REF!</definedName>
    <definedName name="TURN" localSheetId="0">#REF!</definedName>
    <definedName name="TURN">#REF!</definedName>
    <definedName name="TV" localSheetId="3">#REF!</definedName>
    <definedName name="TV" localSheetId="0">#REF!</definedName>
    <definedName name="TV">#REF!</definedName>
    <definedName name="TV_Room" localSheetId="0">#REF!</definedName>
    <definedName name="TV_Room">#REF!</definedName>
    <definedName name="TWO">#REF!</definedName>
    <definedName name="Two_Sided_Fdn_Wall">#REF!</definedName>
    <definedName name="Two_Sided_Wall">#REF!</definedName>
    <definedName name="txt_delai_livraison" localSheetId="8">#REF!</definedName>
    <definedName name="txt_delai_livraison" localSheetId="5">#REF!</definedName>
    <definedName name="txt_delai_livraison" localSheetId="3">#REF!</definedName>
    <definedName name="txt_delai_livraison" localSheetId="9">#REF!</definedName>
    <definedName name="txt_delai_livraison" localSheetId="10">#REF!</definedName>
    <definedName name="txt_delai_livraison" localSheetId="1">[52]EBO!#REF!</definedName>
    <definedName name="txt_delai_livraison" localSheetId="11">#REF!</definedName>
    <definedName name="txt_delai_livraison" localSheetId="0">#REF!</definedName>
    <definedName name="txt_delai_livraison">[52]EBO!#REF!</definedName>
    <definedName name="txt_option2" localSheetId="8">#REF!</definedName>
    <definedName name="txt_option2" localSheetId="5">#REF!</definedName>
    <definedName name="txt_option2" localSheetId="3">#REF!</definedName>
    <definedName name="txt_option2" localSheetId="9">#REF!</definedName>
    <definedName name="txt_option2" localSheetId="10">#REF!</definedName>
    <definedName name="txt_option2" localSheetId="1">[52]EBO!#REF!</definedName>
    <definedName name="txt_option2" localSheetId="11">#REF!</definedName>
    <definedName name="txt_option2" localSheetId="0">#REF!</definedName>
    <definedName name="txt_option2">[52]EBO!#REF!</definedName>
    <definedName name="txt_option3" localSheetId="8">#REF!</definedName>
    <definedName name="txt_option3" localSheetId="5">#REF!</definedName>
    <definedName name="txt_option3" localSheetId="3">#REF!</definedName>
    <definedName name="txt_option3" localSheetId="9">#REF!</definedName>
    <definedName name="txt_option3" localSheetId="10">#REF!</definedName>
    <definedName name="txt_option3" localSheetId="1">[52]EBO!#REF!</definedName>
    <definedName name="txt_option3" localSheetId="11">#REF!</definedName>
    <definedName name="txt_option3" localSheetId="0">#REF!</definedName>
    <definedName name="txt_option3">[52]EBO!#REF!</definedName>
    <definedName name="txt_option4" localSheetId="8">#REF!</definedName>
    <definedName name="txt_option4" localSheetId="5">#REF!</definedName>
    <definedName name="txt_option4" localSheetId="3">#REF!</definedName>
    <definedName name="txt_option4" localSheetId="9">#REF!</definedName>
    <definedName name="txt_option4" localSheetId="10">#REF!</definedName>
    <definedName name="txt_option4" localSheetId="1">[52]EBO!#REF!</definedName>
    <definedName name="txt_option4" localSheetId="11">#REF!</definedName>
    <definedName name="txt_option4" localSheetId="0">#REF!</definedName>
    <definedName name="txt_option4">[52]EBO!#REF!</definedName>
    <definedName name="txt_option5" localSheetId="8">#REF!</definedName>
    <definedName name="txt_option5" localSheetId="3">#REF!</definedName>
    <definedName name="txt_option5" localSheetId="9">#REF!</definedName>
    <definedName name="txt_option5" localSheetId="10">#REF!</definedName>
    <definedName name="txt_option5" localSheetId="11">#REF!</definedName>
    <definedName name="txt_option5" localSheetId="0">#REF!</definedName>
    <definedName name="txt_option5">[52]EBO!#REF!</definedName>
    <definedName name="txt_option6" localSheetId="8">#REF!</definedName>
    <definedName name="txt_option6" localSheetId="3">#REF!</definedName>
    <definedName name="txt_option6" localSheetId="9">#REF!</definedName>
    <definedName name="txt_option6" localSheetId="10">#REF!</definedName>
    <definedName name="txt_option6" localSheetId="11">#REF!</definedName>
    <definedName name="txt_option6" localSheetId="0">#REF!</definedName>
    <definedName name="txt_option6">[52]EBO!#REF!</definedName>
    <definedName name="txt_total_option2" localSheetId="8">#REF!</definedName>
    <definedName name="txt_total_option2" localSheetId="3">#REF!</definedName>
    <definedName name="txt_total_option2" localSheetId="9">#REF!</definedName>
    <definedName name="txt_total_option2" localSheetId="10">#REF!</definedName>
    <definedName name="txt_total_option2" localSheetId="11">#REF!</definedName>
    <definedName name="txt_total_option2" localSheetId="0">#REF!</definedName>
    <definedName name="txt_total_option2">[52]EBO!#REF!</definedName>
    <definedName name="txt_total_option3" localSheetId="8">#REF!</definedName>
    <definedName name="txt_total_option3" localSheetId="3">#REF!</definedName>
    <definedName name="txt_total_option3" localSheetId="9">#REF!</definedName>
    <definedName name="txt_total_option3" localSheetId="10">#REF!</definedName>
    <definedName name="txt_total_option3" localSheetId="11">#REF!</definedName>
    <definedName name="txt_total_option3" localSheetId="0">#REF!</definedName>
    <definedName name="txt_total_option3">[52]EBO!#REF!</definedName>
    <definedName name="txt_total_option4" localSheetId="8">#REF!</definedName>
    <definedName name="txt_total_option4" localSheetId="3">#REF!</definedName>
    <definedName name="txt_total_option4" localSheetId="9">#REF!</definedName>
    <definedName name="txt_total_option4" localSheetId="10">#REF!</definedName>
    <definedName name="txt_total_option4" localSheetId="11">#REF!</definedName>
    <definedName name="txt_total_option4" localSheetId="0">#REF!</definedName>
    <definedName name="txt_total_option4">[52]EBO!#REF!</definedName>
    <definedName name="txt_total_option5" localSheetId="8">#REF!</definedName>
    <definedName name="txt_total_option5" localSheetId="3">#REF!</definedName>
    <definedName name="txt_total_option5" localSheetId="9">#REF!</definedName>
    <definedName name="txt_total_option5" localSheetId="10">#REF!</definedName>
    <definedName name="txt_total_option5" localSheetId="11">#REF!</definedName>
    <definedName name="txt_total_option5" localSheetId="0">#REF!</definedName>
    <definedName name="txt_total_option5">[52]EBO!#REF!</definedName>
    <definedName name="txt_total_option6" localSheetId="8">#REF!</definedName>
    <definedName name="txt_total_option6" localSheetId="3">#REF!</definedName>
    <definedName name="txt_total_option6" localSheetId="9">#REF!</definedName>
    <definedName name="txt_total_option6" localSheetId="10">#REF!</definedName>
    <definedName name="txt_total_option6" localSheetId="11">#REF!</definedName>
    <definedName name="txt_total_option6" localSheetId="0">#REF!</definedName>
    <definedName name="txt_total_option6">[52]EBO!#REF!</definedName>
    <definedName name="ty" localSheetId="8" hidden="1">{#N/A,#N/A,TRUE,"Cover";#N/A,#N/A,TRUE,"Conts";#N/A,#N/A,TRUE,"VOS";#N/A,#N/A,TRUE,"Warrington";#N/A,#N/A,TRUE,"Widnes"}</definedName>
    <definedName name="ty" localSheetId="3" hidden="1">{#N/A,#N/A,TRUE,"Cover";#N/A,#N/A,TRUE,"Conts";#N/A,#N/A,TRUE,"VOS";#N/A,#N/A,TRUE,"Warrington";#N/A,#N/A,TRUE,"Widnes"}</definedName>
    <definedName name="ty" localSheetId="9" hidden="1">{#N/A,#N/A,TRUE,"Cover sheet";#N/A,#N/A,TRUE,"Summary";#N/A,#N/A,TRUE,"Key Assumptions";#N/A,#N/A,TRUE,"Profit &amp; Loss";#N/A,#N/A,TRUE,"Balance Sheet";#N/A,#N/A,TRUE,"Cashflow";#N/A,#N/A,TRUE,"IRR";#N/A,#N/A,TRUE,"Ratios";#N/A,#N/A,TRUE,"Debt analysis"}</definedName>
    <definedName name="ty" localSheetId="10" hidden="1">{#N/A,#N/A,TRUE,"Cover sheet";#N/A,#N/A,TRUE,"Summary";#N/A,#N/A,TRUE,"Key Assumptions";#N/A,#N/A,TRUE,"Profit &amp; Loss";#N/A,#N/A,TRUE,"Balance Sheet";#N/A,#N/A,TRUE,"Cashflow";#N/A,#N/A,TRUE,"IRR";#N/A,#N/A,TRUE,"Ratios";#N/A,#N/A,TRUE,"Debt analysis"}</definedName>
    <definedName name="ty" localSheetId="11" hidden="1">{#N/A,#N/A,TRUE,"Cover";#N/A,#N/A,TRUE,"Conts";#N/A,#N/A,TRUE,"VOS";#N/A,#N/A,TRUE,"Warrington";#N/A,#N/A,TRUE,"Widnes"}</definedName>
    <definedName name="ty" localSheetId="0" hidden="1">{#N/A,#N/A,TRUE,"Cover";#N/A,#N/A,TRUE,"Conts";#N/A,#N/A,TRUE,"VOS";#N/A,#N/A,TRUE,"Warrington";#N/A,#N/A,TRUE,"Widnes"}</definedName>
    <definedName name="ty" hidden="1">{#N/A,#N/A,TRUE,"Cover";#N/A,#N/A,TRUE,"Conts";#N/A,#N/A,TRUE,"VOS";#N/A,#N/A,TRUE,"Warrington";#N/A,#N/A,TRUE,"Widnes"}</definedName>
    <definedName name="Type">#REF!</definedName>
    <definedName name="Type.Name">#REF!</definedName>
    <definedName name="Type1">#REF!</definedName>
    <definedName name="Type2">#REF!</definedName>
    <definedName name="typeofsen" localSheetId="3">#REF!</definedName>
    <definedName name="typeofsen" localSheetId="0">#REF!</definedName>
    <definedName name="typeofsen">#REF!</definedName>
    <definedName name="TYPFL">#REF!</definedName>
    <definedName name="tyu" localSheetId="9" hidden="1">{"consolidated",#N/A,FALSE,"Sheet1";"cms",#N/A,FALSE,"Sheet1";"fse",#N/A,FALSE,"Sheet1"}</definedName>
    <definedName name="tyu" localSheetId="10" hidden="1">{"consolidated",#N/A,FALSE,"Sheet1";"cms",#N/A,FALSE,"Sheet1";"fse",#N/A,FALSE,"Sheet1"}</definedName>
    <definedName name="tyu" localSheetId="11" hidden="1">{"consolidated",#N/A,FALSE,"Sheet1";"cms",#N/A,FALSE,"Sheet1";"fse",#N/A,FALSE,"Sheet1"}</definedName>
    <definedName name="tyu" hidden="1">{"consolidated",#N/A,FALSE,"Sheet1";"cms",#N/A,FALSE,"Sheet1";"fse",#N/A,FALSE,"Sheet1"}</definedName>
    <definedName name="u" localSheetId="3">#REF!</definedName>
    <definedName name="u" localSheetId="0">#REF!</definedName>
    <definedName name="u">#REF!</definedName>
    <definedName name="Übersicht">#REF!</definedName>
    <definedName name="UD.ABB">#REF!</definedName>
    <definedName name="UD.AXENS">#REF!</definedName>
    <definedName name="UD.SHELL">#REF!</definedName>
    <definedName name="UD.UOP">#REF!</definedName>
    <definedName name="UFloors" localSheetId="8">#REF!</definedName>
    <definedName name="UFloors" localSheetId="3">#REF!</definedName>
    <definedName name="UFloors" localSheetId="9">#REF!</definedName>
    <definedName name="UFloors" localSheetId="10">#REF!</definedName>
    <definedName name="UFloors" localSheetId="11">#REF!</definedName>
    <definedName name="UFloors" localSheetId="0">#REF!</definedName>
    <definedName name="UFloors">'[17]2'!$G$77</definedName>
    <definedName name="UFProcess">#REF!</definedName>
    <definedName name="UFYield">#REF!</definedName>
    <definedName name="UG">#REF!</definedName>
    <definedName name="UGC">#REF!</definedName>
    <definedName name="ugftugfnhj"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ugftugfnhj"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ugftugfnhj"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ugftugfnhj"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ugftugfnhj"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ugftugfnhj"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ugftugfnhj"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ughahduahduaihsdua" localSheetId="12">OFFSET([0]!ReportLevels3,0,-2)</definedName>
    <definedName name="ughahduahduaihsdua" localSheetId="9">OFFSET([0]!ReportLevels3,0,-2)</definedName>
    <definedName name="ughahduahduaihsdua" localSheetId="10">OFFSET([0]!ReportLevels3,0,-2)</definedName>
    <definedName name="ughahduahduaihsdua" localSheetId="7">OFFSET([0]!ReportLevels3,0,-2)</definedName>
    <definedName name="ughahduahduaihsdua" localSheetId="11">OFFSET([0]!ReportLevels3,0,-2)</definedName>
    <definedName name="ughahduahduaihsdua">OFFSET([0]!ReportLevels3,0,-2)</definedName>
    <definedName name="uh">#REF!</definedName>
    <definedName name="uhahufahisahda" localSheetId="12">OFFSET([0]!ReportLevels,0,-2)</definedName>
    <definedName name="uhahufahisahda" localSheetId="9">OFFSET([0]!ReportLevels,0,-2)</definedName>
    <definedName name="uhahufahisahda" localSheetId="10">OFFSET([0]!ReportLevels,0,-2)</definedName>
    <definedName name="uhahufahisahda" localSheetId="7">OFFSET([0]!ReportLevels,0,-2)</definedName>
    <definedName name="uhahufahisahda" localSheetId="11">OFFSET([0]!ReportLevels,0,-2)</definedName>
    <definedName name="uhahufahisahda">OFFSET([0]!ReportLevels,0,-2)</definedName>
    <definedName name="uhDFOHIOJIHF" localSheetId="12" hidden="1">Main.SAPF4Help()</definedName>
    <definedName name="uhDFOHIOJIHF" localSheetId="9" hidden="1">Main.SAPF4Help()</definedName>
    <definedName name="uhDFOHIOJIHF" localSheetId="10" hidden="1">Main.SAPF4Help()</definedName>
    <definedName name="uhDFOHIOJIHF" localSheetId="7" hidden="1">Main.SAPF4Help()</definedName>
    <definedName name="uhDFOHIOJIHF" localSheetId="11" hidden="1">Main.SAPF4Help()</definedName>
    <definedName name="uhDFOHIOJIHF" hidden="1">Main.SAPF4Help()</definedName>
    <definedName name="uhgugugug" hidden="1">"c1342"</definedName>
    <definedName name="UIO">#REF!</definedName>
    <definedName name="UIRR">#REF!</definedName>
    <definedName name="uj" localSheetId="9" hidden="1">{#N/A,#N/A,FALSE,"SumG";#N/A,#N/A,FALSE,"ElecG";#N/A,#N/A,FALSE,"MechG";#N/A,#N/A,FALSE,"GeotG";#N/A,#N/A,FALSE,"PrcsG";#N/A,#N/A,FALSE,"TunnG";#N/A,#N/A,FALSE,"CivlG";#N/A,#N/A,FALSE,"NtwkG";#N/A,#N/A,FALSE,"EstgG";#N/A,#N/A,FALSE,"PEngG"}</definedName>
    <definedName name="uj" localSheetId="10" hidden="1">{#N/A,#N/A,FALSE,"SumG";#N/A,#N/A,FALSE,"ElecG";#N/A,#N/A,FALSE,"MechG";#N/A,#N/A,FALSE,"GeotG";#N/A,#N/A,FALSE,"PrcsG";#N/A,#N/A,FALSE,"TunnG";#N/A,#N/A,FALSE,"CivlG";#N/A,#N/A,FALSE,"NtwkG";#N/A,#N/A,FALSE,"EstgG";#N/A,#N/A,FALSE,"PEngG"}</definedName>
    <definedName name="uj" localSheetId="11"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jz" localSheetId="9" hidden="1">{#N/A,#N/A,FALSE,"SumG";#N/A,#N/A,FALSE,"ElecG";#N/A,#N/A,FALSE,"MechG";#N/A,#N/A,FALSE,"GeotG";#N/A,#N/A,FALSE,"PrcsG";#N/A,#N/A,FALSE,"TunnG";#N/A,#N/A,FALSE,"CivlG";#N/A,#N/A,FALSE,"NtwkG";#N/A,#N/A,FALSE,"EstgG";#N/A,#N/A,FALSE,"PEngG"}</definedName>
    <definedName name="ujz" localSheetId="10" hidden="1">{#N/A,#N/A,FALSE,"SumG";#N/A,#N/A,FALSE,"ElecG";#N/A,#N/A,FALSE,"MechG";#N/A,#N/A,FALSE,"GeotG";#N/A,#N/A,FALSE,"PrcsG";#N/A,#N/A,FALSE,"TunnG";#N/A,#N/A,FALSE,"CivlG";#N/A,#N/A,FALSE,"NtwkG";#N/A,#N/A,FALSE,"EstgG";#N/A,#N/A,FALSE,"PEngG"}</definedName>
    <definedName name="ujz" localSheetId="11" hidden="1">{#N/A,#N/A,FALSE,"SumG";#N/A,#N/A,FALSE,"ElecG";#N/A,#N/A,FALSE,"MechG";#N/A,#N/A,FALSE,"GeotG";#N/A,#N/A,FALSE,"PrcsG";#N/A,#N/A,FALSE,"TunnG";#N/A,#N/A,FALSE,"CivlG";#N/A,#N/A,FALSE,"NtwkG";#N/A,#N/A,FALSE,"EstgG";#N/A,#N/A,FALSE,"PEngG"}</definedName>
    <definedName name="ujz" hidden="1">{#N/A,#N/A,FALSE,"SumG";#N/A,#N/A,FALSE,"ElecG";#N/A,#N/A,FALSE,"MechG";#N/A,#N/A,FALSE,"GeotG";#N/A,#N/A,FALSE,"PrcsG";#N/A,#N/A,FALSE,"TunnG";#N/A,#N/A,FALSE,"CivlG";#N/A,#N/A,FALSE,"NtwkG";#N/A,#N/A,FALSE,"EstgG";#N/A,#N/A,FALSE,"PEngG"}</definedName>
    <definedName name="unf.Leist" localSheetId="9" hidden="1">{"Alles",#N/A,FALSE,"H A Ü"}</definedName>
    <definedName name="unf.Leist" localSheetId="10" hidden="1">{"Alles",#N/A,FALSE,"H A Ü"}</definedName>
    <definedName name="unf.Leist" localSheetId="11" hidden="1">{"Alles",#N/A,FALSE,"H A Ü"}</definedName>
    <definedName name="unf.Leist" hidden="1">{"Alles",#N/A,FALSE,"H A Ü"}</definedName>
    <definedName name="Unfert.Leist" localSheetId="9" hidden="1">{"Saldenliste",#N/A,FALSE,"H A Ü"}</definedName>
    <definedName name="Unfert.Leist" localSheetId="10" hidden="1">{"Saldenliste",#N/A,FALSE,"H A Ü"}</definedName>
    <definedName name="Unfert.Leist" localSheetId="11" hidden="1">{"Saldenliste",#N/A,FALSE,"H A Ü"}</definedName>
    <definedName name="Unfert.Leist" hidden="1">{"Saldenliste",#N/A,FALSE,"H A Ü"}</definedName>
    <definedName name="Unidad">#REF!</definedName>
    <definedName name="unidade">#REF!</definedName>
    <definedName name="unidades">#REF!</definedName>
    <definedName name="uniqueitems">#REF!</definedName>
    <definedName name="UniqueLocList">#REF!</definedName>
    <definedName name="UnisonQRef">#REF!</definedName>
    <definedName name="UnisonSRef" localSheetId="3">#REF!</definedName>
    <definedName name="UnisonSRef" localSheetId="0">#REF!</definedName>
    <definedName name="UnisonSRef">#REF!</definedName>
    <definedName name="UNISTRUT_NW">#REF!</definedName>
    <definedName name="UNIT" localSheetId="3">#REF!</definedName>
    <definedName name="UNIT" localSheetId="0">#REF!</definedName>
    <definedName name="UNIT">#REF!</definedName>
    <definedName name="Unit_D">#REF!</definedName>
    <definedName name="Unit_Heaters">#REF!</definedName>
    <definedName name="Unit_venda">#REF!</definedName>
    <definedName name="UNITARIOS">#REF!</definedName>
    <definedName name="UNITS">#REF!</definedName>
    <definedName name="UnSelectAllVendors">#REF!</definedName>
    <definedName name="UOM" localSheetId="0">#REF!</definedName>
    <definedName name="UOM">#REF!</definedName>
    <definedName name="Up_to_GL1_Construction_Steps">#REF!</definedName>
    <definedName name="Up_To_GL1_Schedule_and_CF">#REF!</definedName>
    <definedName name="UPDATE" localSheetId="0">#REF!</definedName>
    <definedName name="UPDATE">#REF!</definedName>
    <definedName name="UpdateDate">#REF!</definedName>
    <definedName name="UPDATES" localSheetId="0">#REF!</definedName>
    <definedName name="UPDATES">#REF!</definedName>
    <definedName name="UPPER">#REF!</definedName>
    <definedName name="UPPER_FLOORS">#REF!</definedName>
    <definedName name="UPS_Capacity__kW">#REF!</definedName>
    <definedName name="urinal">#REF!</definedName>
    <definedName name="Urinals">#REF!</definedName>
    <definedName name="Usable_Capacity__kW">#REF!</definedName>
    <definedName name="Usable_Lease_Capacity__kW">#REF!</definedName>
    <definedName name="Usable_Owned_Capacity__kW">#REF!</definedName>
    <definedName name="USAGE1">#REF!</definedName>
    <definedName name="USDRs" localSheetId="0">#REF!</definedName>
    <definedName name="USDRs">#REF!</definedName>
    <definedName name="USDYen" localSheetId="0">#REF!</definedName>
    <definedName name="USDYen">#REF!</definedName>
    <definedName name="USE" localSheetId="0">#REF!</definedName>
    <definedName name="USE">#REF!</definedName>
    <definedName name="User">#REF!</definedName>
    <definedName name="UserInfraCo">#REF!</definedName>
    <definedName name="Username">#REF!</definedName>
    <definedName name="UTIL">#REF!</definedName>
    <definedName name="UTL">#REF!</definedName>
    <definedName name="utuitu"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tuitu"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tuitu"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tuitu"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tuitu"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tuitu"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tuitu"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 localSheetId="9" hidden="1">{"closed",#N/A,FALSE,"Consolidated Products - Budget";"expanded",#N/A,FALSE,"Consolidated Products - Budget"}</definedName>
    <definedName name="uu" localSheetId="10" hidden="1">{"closed",#N/A,FALSE,"Consolidated Products - Budget";"expanded",#N/A,FALSE,"Consolidated Products - Budget"}</definedName>
    <definedName name="uu" localSheetId="11" hidden="1">{"closed",#N/A,FALSE,"Consolidated Products - Budget";"expanded",#N/A,FALSE,"Consolidated Products - Budget"}</definedName>
    <definedName name="uu" hidden="1">{"closed",#N/A,FALSE,"Consolidated Products - Budget";"expanded",#N/A,FALSE,"Consolidated Products - Budget"}</definedName>
    <definedName name="uutt"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tt"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tt"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tt"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tt"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tt"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tt"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u"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u"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U" localSheetId="9" hidden="1">{#N/A,#N/A,TRUE,"Cover sheet";#N/A,#N/A,TRUE,"Summary";#N/A,#N/A,TRUE,"Key Assumptions";#N/A,#N/A,TRUE,"Profit &amp; Loss";#N/A,#N/A,TRUE,"Balance Sheet";#N/A,#N/A,TRUE,"Cashflow";#N/A,#N/A,TRUE,"IRR";#N/A,#N/A,TRUE,"Ratios";#N/A,#N/A,TRUE,"Debt analysis"}</definedName>
    <definedName name="UUU" localSheetId="10" hidden="1">{#N/A,#N/A,TRUE,"Cover sheet";#N/A,#N/A,TRUE,"Summary";#N/A,#N/A,TRUE,"Key Assumptions";#N/A,#N/A,TRUE,"Profit &amp; Loss";#N/A,#N/A,TRUE,"Balance Sheet";#N/A,#N/A,TRUE,"Cashflow";#N/A,#N/A,TRUE,"IRR";#N/A,#N/A,TRUE,"Ratios";#N/A,#N/A,TRUE,"Debt analysis"}</definedName>
    <definedName name="uuu"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u"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u"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uj"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uj"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uj"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uj"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uj"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uj"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uj"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uuuuuuuuuuuuuuuuuuuuuuuuuuuuuuuuuuuuu"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uuuuuuuuuuuuuuuuuuuuuuuuuuuuuuuuuuuuuuu"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uuuuuuuuuuuuuuuuuuuuuuuuuuuuuuuuuuuuuuu"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uuuuuuuuuuuuuuuuuuuuuuuuuuuuuuuuuuuuuuu"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uuuuuuuuuuuuuuuuuuuuuuuuuuuuuuuuuuuuuuu"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uuuuuuuuuuuuuuuuuuuuuuuuuuuuuuuuuuuuuuu"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uuuuuuuuuuuuuuuuuuuuuuuuuuuuuuuuuuuuuuu"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uuyyhhh"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uuyyhhh"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uuyyhhh"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uuyyhhh"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uuyyhhh"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uuyyhhh"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uuyyhhh"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uv">#REF!</definedName>
    <definedName name="uwe" localSheetId="9" hidden="1">{"Alles",#N/A,FALSE,"H A Ü"}</definedName>
    <definedName name="uwe" localSheetId="10" hidden="1">{"Alles",#N/A,FALSE,"H A Ü"}</definedName>
    <definedName name="uwe" localSheetId="11" hidden="1">{"Alles",#N/A,FALSE,"H A Ü"}</definedName>
    <definedName name="uwe" hidden="1">{"Alles",#N/A,FALSE,"H A Ü"}</definedName>
    <definedName name="uykjy" localSheetId="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uykjy" localSheetId="1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uykjy" localSheetId="1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uykjy"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uytr" hidden="1">#REF!</definedName>
    <definedName name="v" localSheetId="8" hidden="1">{#N/A,#N/A,TRUE,"Cover";#N/A,#N/A,TRUE,"Conts";#N/A,#N/A,TRUE,"VOS";#N/A,#N/A,TRUE,"Warrington";#N/A,#N/A,TRUE,"Widnes"}</definedName>
    <definedName name="v" localSheetId="3" hidden="1">{#N/A,#N/A,TRUE,"Cover";#N/A,#N/A,TRUE,"Conts";#N/A,#N/A,TRUE,"VOS";#N/A,#N/A,TRUE,"Warrington";#N/A,#N/A,TRUE,"Widnes"}</definedName>
    <definedName name="V" localSheetId="9">#REF!</definedName>
    <definedName name="V" localSheetId="10">#REF!</definedName>
    <definedName name="v" localSheetId="11" hidden="1">{#N/A,#N/A,TRUE,"Cover";#N/A,#N/A,TRUE,"Conts";#N/A,#N/A,TRUE,"VOS";#N/A,#N/A,TRUE,"Warrington";#N/A,#N/A,TRUE,"Widnes"}</definedName>
    <definedName name="v" localSheetId="0" hidden="1">{#N/A,#N/A,TRUE,"Cover";#N/A,#N/A,TRUE,"Conts";#N/A,#N/A,TRUE,"VOS";#N/A,#N/A,TRUE,"Warrington";#N/A,#N/A,TRUE,"Widnes"}</definedName>
    <definedName name="v" hidden="1">{#N/A,#N/A,TRUE,"Cover";#N/A,#N/A,TRUE,"Conts";#N/A,#N/A,TRUE,"VOS";#N/A,#N/A,TRUE,"Warrington";#N/A,#N/A,TRUE,"Widnes"}</definedName>
    <definedName name="Va">#REF!</definedName>
    <definedName name="vAcdB" localSheetId="8">#REF!</definedName>
    <definedName name="vAcdB" localSheetId="3">#REF!</definedName>
    <definedName name="vAcdB" localSheetId="9">#REF!</definedName>
    <definedName name="vAcdB" localSheetId="10">#REF!</definedName>
    <definedName name="vAcdB" localSheetId="11">#REF!</definedName>
    <definedName name="vAcdB" localSheetId="0">#REF!</definedName>
    <definedName name="vAcdB">'[41]Priced Schedule Validation'!$J$2:$J$16</definedName>
    <definedName name="vAddress" localSheetId="8">#REF!</definedName>
    <definedName name="vAddress" localSheetId="3">#REF!</definedName>
    <definedName name="vAddress" localSheetId="9">#REF!</definedName>
    <definedName name="vAddress" localSheetId="10">#REF!</definedName>
    <definedName name="vAddress" localSheetId="11">#REF!</definedName>
    <definedName name="vAddress" localSheetId="0">#REF!</definedName>
    <definedName name="vAddress">'[41]Priced Schedule Validation'!$GU$2:$GX$43</definedName>
    <definedName name="val" localSheetId="8"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val" localSheetId="3"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val" localSheetId="9"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val" localSheetId="10"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val" localSheetId="11"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val" localSheetId="0"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val"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Val_BHIRR_GRE">#REF!</definedName>
    <definedName name="Val_BHIRR_SIN00">#REF!</definedName>
    <definedName name="Val_BHIRR_SIN01">#REF!</definedName>
    <definedName name="Val_ExitIRR_GRE">#REF!</definedName>
    <definedName name="Val_ExitIRR_SIN01">#REF!</definedName>
    <definedName name="valdate">#REF!</definedName>
    <definedName name="Validation_List" localSheetId="8">OFFSET(#REF!,,,COUNTIF(#REF!,"?*"))</definedName>
    <definedName name="Validation_List" localSheetId="3">OFFSET(#REF!,,,COUNTIF(#REF!,"?*"))</definedName>
    <definedName name="Validation_List" localSheetId="9">OFFSET(#REF!,,,COUNTIF(#REF!,"?*"))</definedName>
    <definedName name="Validation_List" localSheetId="10">OFFSET(#REF!,,,COUNTIF(#REF!,"?*"))</definedName>
    <definedName name="Validation_List" localSheetId="11">OFFSET(#REF!,,,COUNTIF(#REF!,"?*"))</definedName>
    <definedName name="Validation_List" localSheetId="0">OFFSET(#REF!,,,COUNTIF(#REF!,"?*"))</definedName>
    <definedName name="Validation_List">OFFSET('[67]Lista Precos - PM'!$T$5,,,COUNTIF('[67]Lista Precos - PM'!$T$5:$T$100,"?*"))</definedName>
    <definedName name="valPrint" localSheetId="3">#REF!</definedName>
    <definedName name="valPrint" localSheetId="0">#REF!</definedName>
    <definedName name="valPrint">#REF!</definedName>
    <definedName name="valProjNo" localSheetId="3">#REF!</definedName>
    <definedName name="valProjNo" localSheetId="0">#REF!</definedName>
    <definedName name="valProjNo">#REF!</definedName>
    <definedName name="value" localSheetId="0">#REF!</definedName>
    <definedName name="value">#REF!</definedName>
    <definedName name="VALUE_COOCUR_TO_DATE">#REF!</definedName>
    <definedName name="Value_Eng">#REF!</definedName>
    <definedName name="Value_range">#REF!</definedName>
    <definedName name="value1" localSheetId="0">#REF!</definedName>
    <definedName name="value1">#REF!</definedName>
    <definedName name="Values_Entered" localSheetId="8">IF(Loan_Amount*Interest_Rate*Loan_Years*Loan_Start&gt;0,1,0)</definedName>
    <definedName name="Values_Entered" localSheetId="3">IF(Cables!Loan_Amount*Cables!Interest_Rate*Loan_Years*Loan_Start&gt;0,1,0)</definedName>
    <definedName name="Values_Entered" localSheetId="9">IF(Loan_Amount*Interest_Rate*Loan_Years*Loan_Start&gt;0,1,0)</definedName>
    <definedName name="Values_Entered" localSheetId="10">IF(Loan_Amount*Interest_Rate*Loan_Years*Loan_Start&gt;0,1,0)</definedName>
    <definedName name="Values_Entered" localSheetId="11">IF(Loan_Amount*Interest_Rate*Loan_Years*Loan_Start&gt;0,1,0)</definedName>
    <definedName name="Values_Entered" localSheetId="0">IF(Resume!Loan_Amount*Resume!Interest_Rate*Resume!Loan_Years*Resume!Loan_Start&gt;0,1,0)</definedName>
    <definedName name="Values_Entered">IF(Loan_Amount*Interest_Rate*Loan_Years*Loan_Start&gt;0,1,0)</definedName>
    <definedName name="vapour_retarder">'[16]Unit Price'!$B$21</definedName>
    <definedName name="Var_Neg">#REF!</definedName>
    <definedName name="Var_Pos">#REF!</definedName>
    <definedName name="vArch" localSheetId="8">#REF!</definedName>
    <definedName name="vArch" localSheetId="3">#REF!</definedName>
    <definedName name="vArch" localSheetId="9">#REF!</definedName>
    <definedName name="vArch" localSheetId="10">#REF!</definedName>
    <definedName name="vArch" localSheetId="11">#REF!</definedName>
    <definedName name="vArch" localSheetId="0">#REF!</definedName>
    <definedName name="vArch">'[41]Priced Schedule Validation'!$X$2:$X$3</definedName>
    <definedName name="vArchProfile" localSheetId="8">#REF!</definedName>
    <definedName name="vArchProfile" localSheetId="3">#REF!</definedName>
    <definedName name="vArchProfile" localSheetId="9">#REF!</definedName>
    <definedName name="vArchProfile" localSheetId="10">#REF!</definedName>
    <definedName name="vArchProfile" localSheetId="11">#REF!</definedName>
    <definedName name="vArchProfile" localSheetId="0">#REF!</definedName>
    <definedName name="vArchProfile">'[41]Priced Schedule Validation'!$DD$2:$DD$36</definedName>
    <definedName name="Variance">#REF!</definedName>
    <definedName name="Variance_Table_Decoms">#REF!</definedName>
    <definedName name="Variance_Table_Server">#REF!</definedName>
    <definedName name="VAT" localSheetId="8">#REF!</definedName>
    <definedName name="VAT" localSheetId="3">#REF!</definedName>
    <definedName name="VAT" localSheetId="9">#REF!</definedName>
    <definedName name="VAT" localSheetId="10">#REF!</definedName>
    <definedName name="VAT" localSheetId="11">#REF!</definedName>
    <definedName name="VAT" localSheetId="0">#REF!</definedName>
    <definedName name="VAT">'[23]Data List'!$C$9:$C$12</definedName>
    <definedName name="vav">#REF!</definedName>
    <definedName name="VB">#REF!</definedName>
    <definedName name="vBranch" localSheetId="8">#REF!</definedName>
    <definedName name="vBranch" localSheetId="3">#REF!</definedName>
    <definedName name="vBranch" localSheetId="9">#REF!</definedName>
    <definedName name="vBranch" localSheetId="10">#REF!</definedName>
    <definedName name="vBranch" localSheetId="11">#REF!</definedName>
    <definedName name="vBranch" localSheetId="0">#REF!</definedName>
    <definedName name="vBranch">'[41]Priced Schedule Validation'!$GL$2:$GL$8</definedName>
    <definedName name="vbvb" hidden="1">#REF!</definedName>
    <definedName name="vbvbv" hidden="1">#REF!</definedName>
    <definedName name="vCassettes" localSheetId="8">#REF!</definedName>
    <definedName name="vCassettes" localSheetId="3">#REF!</definedName>
    <definedName name="vCassettes" localSheetId="9">#REF!</definedName>
    <definedName name="vCassettes" localSheetId="10">#REF!</definedName>
    <definedName name="vCassettes" localSheetId="11">#REF!</definedName>
    <definedName name="vCassettes" localSheetId="0">#REF!</definedName>
    <definedName name="vCassettes">'[41]Priced Schedule Validation'!$DQ$2:$DZ$2028</definedName>
    <definedName name="vcncvnc" localSheetId="9" hidden="1">{"landexbravo",#N/A,FALSE,"Land (ex Bravo)";"Schenker_HO",#N/A,FALSE,"Schenker HO";"Landincbravo",#N/A,FALSE,"Land + Bravo";"Logistics",#N/A,FALSE,"Logistics";"Airandsea",#N/A,FALSE,"Air &amp; Sea";"Schenkgroup",#N/A,FALSE,"Schenker Group";"RaabKarcher",#N/A,FALSE,"Raab Karcher";"Brenntag",#N/A,FALSE,"Brenntag";"Interfer",#N/A,FALSE,"Interfer";"F_S",#N/A,FALSE,"F&amp;S";"Full_line",#N/A,FALSE,"Wholesale";"Auto_S",#N/A,FALSE,"Auto_S";"Otherco",#N/A,FALSE,"Other co";"Centraladmin",#N/A,FALSE,"Central Ad";"Consol_adj",#N/A,FALSE,"Consol adj";"Summary98",#N/A,FALSE,"Summary";"Bravo",#N/A,FALSE,"Bravo";"Offerletter",#N/A,FALSE,"Offer letter 1";"Front sheet",#N/A,FALSE,"Comments"}</definedName>
    <definedName name="vcncvnc" localSheetId="10" hidden="1">{"landexbravo",#N/A,FALSE,"Land (ex Bravo)";"Schenker_HO",#N/A,FALSE,"Schenker HO";"Landincbravo",#N/A,FALSE,"Land + Bravo";"Logistics",#N/A,FALSE,"Logistics";"Airandsea",#N/A,FALSE,"Air &amp; Sea";"Schenkgroup",#N/A,FALSE,"Schenker Group";"RaabKarcher",#N/A,FALSE,"Raab Karcher";"Brenntag",#N/A,FALSE,"Brenntag";"Interfer",#N/A,FALSE,"Interfer";"F_S",#N/A,FALSE,"F&amp;S";"Full_line",#N/A,FALSE,"Wholesale";"Auto_S",#N/A,FALSE,"Auto_S";"Otherco",#N/A,FALSE,"Other co";"Centraladmin",#N/A,FALSE,"Central Ad";"Consol_adj",#N/A,FALSE,"Consol adj";"Summary98",#N/A,FALSE,"Summary";"Bravo",#N/A,FALSE,"Bravo";"Offerletter",#N/A,FALSE,"Offer letter 1";"Front sheet",#N/A,FALSE,"Comments"}</definedName>
    <definedName name="vcncvnc" localSheetId="11" hidden="1">{"landexbravo",#N/A,FALSE,"Land (ex Bravo)";"Schenker_HO",#N/A,FALSE,"Schenker HO";"Landincbravo",#N/A,FALSE,"Land + Bravo";"Logistics",#N/A,FALSE,"Logistics";"Airandsea",#N/A,FALSE,"Air &amp; Sea";"Schenkgroup",#N/A,FALSE,"Schenker Group";"RaabKarcher",#N/A,FALSE,"Raab Karcher";"Brenntag",#N/A,FALSE,"Brenntag";"Interfer",#N/A,FALSE,"Interfer";"F_S",#N/A,FALSE,"F&amp;S";"Full_line",#N/A,FALSE,"Wholesale";"Auto_S",#N/A,FALSE,"Auto_S";"Otherco",#N/A,FALSE,"Other co";"Centraladmin",#N/A,FALSE,"Central Ad";"Consol_adj",#N/A,FALSE,"Consol adj";"Summary98",#N/A,FALSE,"Summary";"Bravo",#N/A,FALSE,"Bravo";"Offerletter",#N/A,FALSE,"Offer letter 1";"Front sheet",#N/A,FALSE,"Comments"}</definedName>
    <definedName name="vcncvnc" hidden="1">{"landexbravo",#N/A,FALSE,"Land (ex Bravo)";"Schenker_HO",#N/A,FALSE,"Schenker HO";"Landincbravo",#N/A,FALSE,"Land + Bravo";"Logistics",#N/A,FALSE,"Logistics";"Airandsea",#N/A,FALSE,"Air &amp; Sea";"Schenkgroup",#N/A,FALSE,"Schenker Group";"RaabKarcher",#N/A,FALSE,"Raab Karcher";"Brenntag",#N/A,FALSE,"Brenntag";"Interfer",#N/A,FALSE,"Interfer";"F_S",#N/A,FALSE,"F&amp;S";"Full_line",#N/A,FALSE,"Wholesale";"Auto_S",#N/A,FALSE,"Auto_S";"Otherco",#N/A,FALSE,"Other co";"Centraladmin",#N/A,FALSE,"Central Ad";"Consol_adj",#N/A,FALSE,"Consol adj";"Summary98",#N/A,FALSE,"Summary";"Bravo",#N/A,FALSE,"Bravo";"Offerletter",#N/A,FALSE,"Offer letter 1";"Front sheet",#N/A,FALSE,"Comments"}</definedName>
    <definedName name="vcncvncnb" localSheetId="9" hidden="1">{"comps",#N/A,FALSE,"HANDPACK";"footnotes",#N/A,FALSE,"HANDPACK"}</definedName>
    <definedName name="vcncvncnb" localSheetId="10" hidden="1">{"comps",#N/A,FALSE,"HANDPACK";"footnotes",#N/A,FALSE,"HANDPACK"}</definedName>
    <definedName name="vcncvncnb" localSheetId="11" hidden="1">{"comps",#N/A,FALSE,"HANDPACK";"footnotes",#N/A,FALSE,"HANDPACK"}</definedName>
    <definedName name="vcncvncnb" hidden="1">{"comps",#N/A,FALSE,"HANDPACK";"footnotes",#N/A,FALSE,"HANDPACK"}</definedName>
    <definedName name="vComplexity" localSheetId="8">#REF!</definedName>
    <definedName name="vComplexity" localSheetId="3">#REF!</definedName>
    <definedName name="vComplexity" localSheetId="9">#REF!</definedName>
    <definedName name="vComplexity" localSheetId="10">#REF!</definedName>
    <definedName name="vComplexity" localSheetId="11">#REF!</definedName>
    <definedName name="vComplexity" localSheetId="0">#REF!</definedName>
    <definedName name="vComplexity">'[68]Priced Schedule Validation'!#REF!</definedName>
    <definedName name="vConfiguration" localSheetId="8">#REF!</definedName>
    <definedName name="vConfiguration" localSheetId="3">#REF!</definedName>
    <definedName name="vConfiguration" localSheetId="9">#REF!</definedName>
    <definedName name="vConfiguration" localSheetId="10">#REF!</definedName>
    <definedName name="vConfiguration" localSheetId="11">#REF!</definedName>
    <definedName name="vConfiguration" localSheetId="0">#REF!</definedName>
    <definedName name="vConfiguration">'[41]Priced Schedule Validation'!$AS$2:$AS$4</definedName>
    <definedName name="vCosts" localSheetId="8">#REF!,#REF!,#REF!,#REF!,#REF!,#REF!,#REF!,#REF!,#REF!,#REF!,#REF!,#REF!,#REF!,#REF!,#REF!,#REF!,#REF!</definedName>
    <definedName name="vCosts" localSheetId="3">#REF!,#REF!,#REF!,#REF!,#REF!,#REF!,#REF!,#REF!,#REF!,#REF!,#REF!,#REF!,#REF!,#REF!,#REF!,#REF!,#REF!</definedName>
    <definedName name="vCosts" localSheetId="9">#REF!,#REF!,#REF!,#REF!,#REF!,#REF!,#REF!,#REF!,#REF!,#REF!,#REF!,#REF!,#REF!,#REF!,#REF!,#REF!,#REF!</definedName>
    <definedName name="vCosts" localSheetId="10">#REF!,#REF!,#REF!,#REF!,#REF!,#REF!,#REF!,#REF!,#REF!,#REF!,#REF!,#REF!,#REF!,#REF!,#REF!,#REF!,#REF!</definedName>
    <definedName name="vCosts" localSheetId="11">#REF!,#REF!,#REF!,#REF!,#REF!,#REF!,#REF!,#REF!,#REF!,#REF!,#REF!,#REF!,#REF!,#REF!,#REF!,#REF!,#REF!</definedName>
    <definedName name="vCosts" localSheetId="0">#REF!,#REF!,#REF!,#REF!,#REF!,#REF!,#REF!,#REF!,#REF!,#REF!,#REF!,#REF!,#REF!,#REF!,#REF!,#REF!,#REF!</definedName>
    <definedName name="vCosts">'[42]Priced Schedule Validation'!$F:$F,'[42]Priced Schedule Validation'!$S:$S,'[42]Priced Schedule Validation'!$AA:$AC,'[42]Priced Schedule Validation'!$AN:$AN,'[42]Priced Schedule Validation'!$AS:$AS,'[42]Priced Schedule Validation'!$AV:$AV,'[42]Priced Schedule Validation'!$BJ:$BJ,'[42]Priced Schedule Validation'!$BN:$BN,'[42]Priced Schedule Validation'!$BR:$BR,'[42]Priced Schedule Validation'!$BW:$BW,'[42]Priced Schedule Validation'!$CI:$CU,'[42]Priced Schedule Validation'!$EA:$EA,'[42]Priced Schedule Validation'!$EG:$EL,'[42]Priced Schedule Validation'!$FU:$GJ,'[42]Priced Schedule Validation'!$HH:$HH,'[42]Priced Schedule Validation'!$N:$P,'[42]Priced Schedule Validation'!$ES:$ES</definedName>
    <definedName name="vCustomerName" localSheetId="8">#REF!</definedName>
    <definedName name="vCustomerName" localSheetId="3">#REF!</definedName>
    <definedName name="vCustomerName" localSheetId="9">#REF!</definedName>
    <definedName name="vCustomerName" localSheetId="10">#REF!</definedName>
    <definedName name="vCustomerName" localSheetId="11">#REF!</definedName>
    <definedName name="vCustomerName" localSheetId="0">#REF!</definedName>
    <definedName name="vCustomerName">'[42]Priced Schedule Validation'!$FD$2:$FD$895</definedName>
    <definedName name="vCustomers" localSheetId="8">#REF!</definedName>
    <definedName name="vCustomers" localSheetId="3">#REF!</definedName>
    <definedName name="vCustomers" localSheetId="9">#REF!</definedName>
    <definedName name="vCustomers" localSheetId="10">#REF!</definedName>
    <definedName name="vCustomers" localSheetId="11">#REF!</definedName>
    <definedName name="vCustomers" localSheetId="0">#REF!</definedName>
    <definedName name="vCustomers">'[42]Priced Schedule Validation'!$FD$2:$FF$895</definedName>
    <definedName name="vcxw" hidden="1">#REF!</definedName>
    <definedName name="VD_CapEx_Individual">"Chart 2"</definedName>
    <definedName name="VD_Individual_Cashflow">"Chart 1"</definedName>
    <definedName name="VD_Overall_CapEx">"Chart 1"</definedName>
    <definedName name="VD_Overall_Cashflow">"Chart 5"</definedName>
    <definedName name="VD_overall_resource">"Chart 1"</definedName>
    <definedName name="VD_Resource_Breakdown">"Chart 2"</definedName>
    <definedName name="vDeliveryAccessTimes" localSheetId="8">#REF!</definedName>
    <definedName name="vDeliveryAccessTimes" localSheetId="3">#REF!</definedName>
    <definedName name="vDeliveryAccessTimes" localSheetId="9">#REF!</definedName>
    <definedName name="vDeliveryAccessTimes" localSheetId="10">#REF!</definedName>
    <definedName name="vDeliveryAccessTimes" localSheetId="11">#REF!</definedName>
    <definedName name="vDeliveryAccessTimes" localSheetId="0">#REF!</definedName>
    <definedName name="vDeliveryAccessTimes">'[41]Priced Schedule Validation'!$FA$2:$FA$5</definedName>
    <definedName name="vDeliveryCity" localSheetId="8">#REF!</definedName>
    <definedName name="vDeliveryCity" localSheetId="3">#REF!</definedName>
    <definedName name="vDeliveryCity" localSheetId="9">#REF!</definedName>
    <definedName name="vDeliveryCity" localSheetId="10">#REF!</definedName>
    <definedName name="vDeliveryCity" localSheetId="11">#REF!</definedName>
    <definedName name="vDeliveryCity" localSheetId="0">#REF!</definedName>
    <definedName name="vDeliveryCity">'[41]Priced Schedule Validation'!$BV$6:$BV$130</definedName>
    <definedName name="vDeliveryNotice" localSheetId="8">#REF!</definedName>
    <definedName name="vDeliveryNotice" localSheetId="3">#REF!</definedName>
    <definedName name="vDeliveryNotice" localSheetId="9">#REF!</definedName>
    <definedName name="vDeliveryNotice" localSheetId="10">#REF!</definedName>
    <definedName name="vDeliveryNotice" localSheetId="11">#REF!</definedName>
    <definedName name="vDeliveryNotice" localSheetId="0">#REF!</definedName>
    <definedName name="vDeliveryNotice">'[41]Priced Schedule Validation'!$FC$2:$FC$8</definedName>
    <definedName name="vDeliveryStrategy" localSheetId="8">#REF!</definedName>
    <definedName name="vDeliveryStrategy" localSheetId="3">#REF!</definedName>
    <definedName name="vDeliveryStrategy" localSheetId="9">#REF!</definedName>
    <definedName name="vDeliveryStrategy" localSheetId="10">#REF!</definedName>
    <definedName name="vDeliveryStrategy" localSheetId="11">#REF!</definedName>
    <definedName name="vDeliveryStrategy" localSheetId="0">#REF!</definedName>
    <definedName name="vDeliveryStrategy">'[41]Priced Schedule Validation'!$CK$2:$CK$5</definedName>
    <definedName name="vDeliveryVehicle" localSheetId="8">#REF!</definedName>
    <definedName name="vDeliveryVehicle" localSheetId="3">#REF!</definedName>
    <definedName name="vDeliveryVehicle" localSheetId="9">#REF!</definedName>
    <definedName name="vDeliveryVehicle" localSheetId="10">#REF!</definedName>
    <definedName name="vDeliveryVehicle" localSheetId="11">#REF!</definedName>
    <definedName name="vDeliveryVehicle" localSheetId="0">#REF!</definedName>
    <definedName name="vDeliveryVehicle">'[41]Priced Schedule Validation'!$BP$2:$BP$7</definedName>
    <definedName name="vDoorBrand" localSheetId="8">#REF!</definedName>
    <definedName name="vDoorBrand" localSheetId="3">#REF!</definedName>
    <definedName name="vDoorBrand" localSheetId="9">#REF!</definedName>
    <definedName name="vDoorBrand" localSheetId="10">#REF!</definedName>
    <definedName name="vDoorBrand" localSheetId="11">#REF!</definedName>
    <definedName name="vDoorBrand" localSheetId="0">#REF!</definedName>
    <definedName name="vDoorBrand">'[41]Priced Schedule Validation'!$B$2:$B$71</definedName>
    <definedName name="vDoorBrands" localSheetId="8">#REF!</definedName>
    <definedName name="vDoorBrands" localSheetId="3">#REF!</definedName>
    <definedName name="vDoorBrands" localSheetId="9">#REF!</definedName>
    <definedName name="vDoorBrands" localSheetId="10">#REF!</definedName>
    <definedName name="vDoorBrands" localSheetId="11">#REF!</definedName>
    <definedName name="vDoorBrands" localSheetId="0">#REF!</definedName>
    <definedName name="vDoorBrands">'[41]Priced Schedule Validation'!$B$2:$F$71</definedName>
    <definedName name="vDoorFacing" localSheetId="8">#REF!</definedName>
    <definedName name="vDoorFacing" localSheetId="3">#REF!</definedName>
    <definedName name="vDoorFacing" localSheetId="9">#REF!</definedName>
    <definedName name="vDoorFacing" localSheetId="10">#REF!</definedName>
    <definedName name="vDoorFacing" localSheetId="11">#REF!</definedName>
    <definedName name="vDoorFacing" localSheetId="0">#REF!</definedName>
    <definedName name="vDoorFacing">'[41]Priced Schedule Validation'!$AC$2:$AC$38</definedName>
    <definedName name="vDoorFacings" localSheetId="8">#REF!</definedName>
    <definedName name="vDoorFacings" localSheetId="3">#REF!</definedName>
    <definedName name="vDoorFacings" localSheetId="9">#REF!</definedName>
    <definedName name="vDoorFacings" localSheetId="10">#REF!</definedName>
    <definedName name="vDoorFacings" localSheetId="11">#REF!</definedName>
    <definedName name="vDoorFacings" localSheetId="0">#REF!</definedName>
    <definedName name="vDoorFacings">'[42]Priced Schedule Validation'!$AL$2:$AP$68</definedName>
    <definedName name="vDoorThickness" localSheetId="8">#REF!</definedName>
    <definedName name="vDoorThickness" localSheetId="3">#REF!</definedName>
    <definedName name="vDoorThickness" localSheetId="9">#REF!</definedName>
    <definedName name="vDoorThickness" localSheetId="10">#REF!</definedName>
    <definedName name="vDoorThickness" localSheetId="11">#REF!</definedName>
    <definedName name="vDoorThickness" localSheetId="0">#REF!</definedName>
    <definedName name="vDoorThickness">'[41]Priced Schedule Validation'!$Z$2:$Z$21</definedName>
    <definedName name="vDuraguard" localSheetId="8">#REF!</definedName>
    <definedName name="vDuraguard" localSheetId="3">#REF!</definedName>
    <definedName name="vDuraguard" localSheetId="9">#REF!</definedName>
    <definedName name="vDuraguard" localSheetId="10">#REF!</definedName>
    <definedName name="vDuraguard" localSheetId="11">#REF!</definedName>
    <definedName name="vDuraguard" localSheetId="0">#REF!</definedName>
    <definedName name="vDuraguard">'[41]Priced Schedule Validation'!$AJ$2:$AJ$3</definedName>
    <definedName name="ve" localSheetId="3">#REF!</definedName>
    <definedName name="ve" localSheetId="0">#REF!</definedName>
    <definedName name="ve">#REF!</definedName>
    <definedName name="VEACCEPT">#REF!</definedName>
    <definedName name="VEACCEPTFURTHERREVIEW">#REF!</definedName>
    <definedName name="VEAcoustics" localSheetId="0">#REF!</definedName>
    <definedName name="VEAcoustics">#REF!</definedName>
    <definedName name="VEArch12" localSheetId="0">#REF!</definedName>
    <definedName name="VEArch12">#REF!</definedName>
    <definedName name="VEArchThickness" localSheetId="0">#REF!</definedName>
    <definedName name="VEArchThickness">#REF!</definedName>
    <definedName name="VEArchWidth" localSheetId="0">#REF!</definedName>
    <definedName name="VEArchWidth">#REF!</definedName>
    <definedName name="VEBlock" localSheetId="0">#REF!</definedName>
    <definedName name="VEBlock">#REF!</definedName>
    <definedName name="VECA1" localSheetId="0">#REF!</definedName>
    <definedName name="VECA1">#REF!</definedName>
    <definedName name="VECA2" localSheetId="0">#REF!</definedName>
    <definedName name="VECA2">#REF!</definedName>
    <definedName name="VECA3" localSheetId="0">#REF!</definedName>
    <definedName name="VECA3">#REF!</definedName>
    <definedName name="VECA4" localSheetId="0">#REF!</definedName>
    <definedName name="VECA4">#REF!</definedName>
    <definedName name="VECA5" localSheetId="0">#REF!</definedName>
    <definedName name="VECA5">#REF!</definedName>
    <definedName name="VECompany" localSheetId="0">#REF!</definedName>
    <definedName name="VECompany">#REF!</definedName>
    <definedName name="VEConfiguration" localSheetId="0">#REF!</definedName>
    <definedName name="VEConfiguration">#REF!</definedName>
    <definedName name="VECopiedPrice" localSheetId="0">#REF!</definedName>
    <definedName name="VECopiedPrice">#REF!</definedName>
    <definedName name="VEDeliveryStrategy" localSheetId="0">#REF!</definedName>
    <definedName name="VEDeliveryStrategy">#REF!</definedName>
    <definedName name="VEDeliveryVehicle" localSheetId="0">#REF!</definedName>
    <definedName name="VEDeliveryVehicle">#REF!</definedName>
    <definedName name="VEDoorBrand" localSheetId="0">#REF!</definedName>
    <definedName name="VEDoorBrand">#REF!</definedName>
    <definedName name="VEDoorDelDates" localSheetId="0">#REF!</definedName>
    <definedName name="VEDoorDelDates">#REF!</definedName>
    <definedName name="VEDoorFacing" localSheetId="0">#REF!</definedName>
    <definedName name="VEDoorFacing">#REF!</definedName>
    <definedName name="VEDoorFacingCutRef" localSheetId="0">#REF!</definedName>
    <definedName name="VEDoorFacingCutRef">#REF!</definedName>
    <definedName name="VEDoorNumber" localSheetId="0">#REF!</definedName>
    <definedName name="VEDoorNumber">#REF!</definedName>
    <definedName name="VEDoorsetPrice" localSheetId="0">#REF!</definedName>
    <definedName name="VEDoorsetPrice">#REF!</definedName>
    <definedName name="VEDoorThickness" localSheetId="0">#REF!</definedName>
    <definedName name="VEDoorThickness">#REF!</definedName>
    <definedName name="VEDoorType" localSheetId="0">#REF!</definedName>
    <definedName name="VEDoorType">#REF!</definedName>
    <definedName name="VEDoorWeights" localSheetId="0">#REF!</definedName>
    <definedName name="VEDoorWeights">#REF!</definedName>
    <definedName name="VEDrawingRef" localSheetId="0">#REF!</definedName>
    <definedName name="VEDrawingRef">#REF!</definedName>
    <definedName name="VEEdgeProtection" localSheetId="0">#REF!</definedName>
    <definedName name="VEEdgeProtection">#REF!</definedName>
    <definedName name="VEEO1" localSheetId="0">#REF!</definedName>
    <definedName name="VEEO1">#REF!</definedName>
    <definedName name="VEEO10" localSheetId="0">#REF!</definedName>
    <definedName name="VEEO10">#REF!</definedName>
    <definedName name="VEEO11" localSheetId="0">#REF!</definedName>
    <definedName name="VEEO11">#REF!</definedName>
    <definedName name="VEEO2" localSheetId="0">#REF!</definedName>
    <definedName name="VEEO2">#REF!</definedName>
    <definedName name="VEEO3" localSheetId="0">#REF!</definedName>
    <definedName name="VEEO3">#REF!</definedName>
    <definedName name="VEEO4" localSheetId="0">#REF!</definedName>
    <definedName name="VEEO4">#REF!</definedName>
    <definedName name="VEEO5" localSheetId="0">#REF!</definedName>
    <definedName name="VEEO5">#REF!</definedName>
    <definedName name="VEEO6" localSheetId="0">#REF!</definedName>
    <definedName name="VEEO6">#REF!</definedName>
    <definedName name="VEEO7" localSheetId="0">#REF!</definedName>
    <definedName name="VEEO7">#REF!</definedName>
    <definedName name="VEEO8" localSheetId="0">#REF!</definedName>
    <definedName name="VEEO8">#REF!</definedName>
    <definedName name="VEEO9" localSheetId="0">#REF!</definedName>
    <definedName name="VEEO9">#REF!</definedName>
    <definedName name="VEExtraDrops" localSheetId="0">#REF!</definedName>
    <definedName name="VEExtraDrops">#REF!</definedName>
    <definedName name="VEFireRating" localSheetId="0">#REF!</definedName>
    <definedName name="VEFireRating">#REF!</definedName>
    <definedName name="VEFrameDelDates" localSheetId="0">#REF!</definedName>
    <definedName name="VEFrameDelDates">#REF!</definedName>
    <definedName name="VEFrameHeight" localSheetId="0">#REF!</definedName>
    <definedName name="VEFrameHeight">#REF!</definedName>
    <definedName name="VEFrameMaterial" localSheetId="0">#REF!</definedName>
    <definedName name="VEFrameMaterial">#REF!</definedName>
    <definedName name="VEFrameType" localSheetId="0">#REF!</definedName>
    <definedName name="VEFrameType">#REF!</definedName>
    <definedName name="VEFrameWidth" localSheetId="0">#REF!</definedName>
    <definedName name="VEFrameWidth">#REF!</definedName>
    <definedName name="VEFSC" localSheetId="0">#REF!</definedName>
    <definedName name="VEFSC">#REF!</definedName>
    <definedName name="VEFURTHERREVIEW">#REF!</definedName>
    <definedName name="VEGlassType" localSheetId="0">#REF!</definedName>
    <definedName name="VEGlassType">#REF!</definedName>
    <definedName name="VEGlazedPrice" localSheetId="0">#REF!</definedName>
    <definedName name="VEGlazedPrice">#REF!</definedName>
    <definedName name="VEGlazingFeatures" localSheetId="0">#REF!</definedName>
    <definedName name="VEGlazingFeatures">#REF!</definedName>
    <definedName name="VEHanding" localSheetId="0">#REF!</definedName>
    <definedName name="VEHanding">#REF!</definedName>
    <definedName name="VEIronmongeryPrice" localSheetId="0">#REF!</definedName>
    <definedName name="VEIronmongeryPrice">#REF!</definedName>
    <definedName name="VEIronmongerySet" localSheetId="0">#REF!</definedName>
    <definedName name="VEIronmongerySet">#REF!</definedName>
    <definedName name="VEJambDepth" localSheetId="0">#REF!</definedName>
    <definedName name="VEJambDepth">#REF!</definedName>
    <definedName name="VEJambThickness" localSheetId="0">#REF!</definedName>
    <definedName name="VEJambThickness">#REF!</definedName>
    <definedName name="VELastRow" localSheetId="0">#REF!</definedName>
    <definedName name="VELastRow">#REF!</definedName>
    <definedName name="VELeafHeight" localSheetId="0">#REF!</definedName>
    <definedName name="VELeafHeight">#REF!</definedName>
    <definedName name="VELippingSpecies" localSheetId="0">#REF!</definedName>
    <definedName name="VELippingSpecies">#REF!</definedName>
    <definedName name="VELips" localSheetId="0">#REF!</definedName>
    <definedName name="VELips">#REF!</definedName>
    <definedName name="VELocation" localSheetId="0">#REF!</definedName>
    <definedName name="VELocation">#REF!</definedName>
    <definedName name="VEManufacturingSite" localSheetId="0">#REF!</definedName>
    <definedName name="VEManufacturingSite">#REF!</definedName>
    <definedName name="VEMoffatts" localSheetId="0">#REF!</definedName>
    <definedName name="VEMoffatts">#REF!</definedName>
    <definedName name="VENDOR_ID">#REF!</definedName>
    <definedName name="Vendor_name">#REF!</definedName>
    <definedName name="VENotes" localSheetId="0">#REF!</definedName>
    <definedName name="VENotes">#REF!</definedName>
    <definedName name="Ventil_G">#REF!</definedName>
    <definedName name="Ventiladores">#REF!</definedName>
    <definedName name="Ventilation" localSheetId="0">#REF!</definedName>
    <definedName name="Ventilation">#REF!</definedName>
    <definedName name="vEOEcoguard" localSheetId="8">#REF!</definedName>
    <definedName name="vEOEcoguard" localSheetId="3">#REF!</definedName>
    <definedName name="vEOEcoguard" localSheetId="9">#REF!</definedName>
    <definedName name="vEOEcoguard" localSheetId="10">#REF!</definedName>
    <definedName name="vEOEcoguard" localSheetId="11">#REF!</definedName>
    <definedName name="vEOEcoguard" localSheetId="0">#REF!</definedName>
    <definedName name="vEOEcoguard">'[41]Priced Schedule Validation'!$HQ$2:$HQ$3</definedName>
    <definedName name="vEOEcoguards" localSheetId="8">#REF!</definedName>
    <definedName name="vEOEcoguards" localSheetId="3">#REF!</definedName>
    <definedName name="vEOEcoguards" localSheetId="9">#REF!</definedName>
    <definedName name="vEOEcoguards" localSheetId="10">#REF!</definedName>
    <definedName name="vEOEcoguards" localSheetId="11">#REF!</definedName>
    <definedName name="vEOEcoguards" localSheetId="0">#REF!</definedName>
    <definedName name="vEOEcoguards">'[41]Priced Schedule Validation'!$HS$2:$HV$34</definedName>
    <definedName name="vEOFlushbolt" localSheetId="8">#REF!</definedName>
    <definedName name="vEOFlushbolt" localSheetId="3">#REF!</definedName>
    <definedName name="vEOFlushbolt" localSheetId="9">#REF!</definedName>
    <definedName name="vEOFlushbolt" localSheetId="10">#REF!</definedName>
    <definedName name="vEOFlushbolt" localSheetId="11">#REF!</definedName>
    <definedName name="vEOFlushbolt" localSheetId="0">#REF!</definedName>
    <definedName name="vEOFlushbolt">'[41]Priced Schedule Validation'!$HN$2:$HN$3</definedName>
    <definedName name="vEOFlushbolts" localSheetId="8">#REF!</definedName>
    <definedName name="vEOFlushbolts" localSheetId="3">#REF!</definedName>
    <definedName name="vEOFlushbolts" localSheetId="9">#REF!</definedName>
    <definedName name="vEOFlushbolts" localSheetId="10">#REF!</definedName>
    <definedName name="vEOFlushbolts" localSheetId="11">#REF!</definedName>
    <definedName name="vEOFlushbolts" localSheetId="0">#REF!</definedName>
    <definedName name="vEOFlushbolts">'[41]Priced Schedule Validation'!$HN$2:$HO$3</definedName>
    <definedName name="vEOMortice" localSheetId="8">#REF!</definedName>
    <definedName name="vEOMortice" localSheetId="3">#REF!</definedName>
    <definedName name="vEOMortice" localSheetId="9">#REF!</definedName>
    <definedName name="vEOMortice" localSheetId="10">#REF!</definedName>
    <definedName name="vEOMortice" localSheetId="11">#REF!</definedName>
    <definedName name="vEOMortice" localSheetId="0">#REF!</definedName>
    <definedName name="vEOMortice">'[41]Priced Schedule Validation'!$HK$2:$HK$3</definedName>
    <definedName name="vEOMortices" localSheetId="8">#REF!</definedName>
    <definedName name="vEOMortices" localSheetId="3">#REF!</definedName>
    <definedName name="vEOMortices" localSheetId="9">#REF!</definedName>
    <definedName name="vEOMortices" localSheetId="10">#REF!</definedName>
    <definedName name="vEOMortices" localSheetId="11">#REF!</definedName>
    <definedName name="vEOMortices" localSheetId="0">#REF!</definedName>
    <definedName name="vEOMortices">'[41]Priced Schedule Validation'!$HK$2:$HL$4</definedName>
    <definedName name="VEOverpanel" localSheetId="3">#REF!</definedName>
    <definedName name="VEOverpanel" localSheetId="0">#REF!</definedName>
    <definedName name="VEOverpanel">#REF!</definedName>
    <definedName name="VEPricedScheduleFormula" localSheetId="0">#REF!</definedName>
    <definedName name="VEPricedScheduleFormula">#REF!</definedName>
    <definedName name="VEPrimLeafWidth" localSheetId="0">#REF!</definedName>
    <definedName name="VEPrimLeafWidth">#REF!</definedName>
    <definedName name="VEPVCPlates" localSheetId="0">#REF!</definedName>
    <definedName name="VEPVCPlates">#REF!</definedName>
    <definedName name="VEQty" localSheetId="0">#REF!</definedName>
    <definedName name="VEQty">#REF!</definedName>
    <definedName name="VEQueries" localSheetId="0">#REF!</definedName>
    <definedName name="VEQueries">#REF!</definedName>
    <definedName name="VER">#REF!</definedName>
    <definedName name="VEREJECT">#REF!</definedName>
    <definedName name="VERFIRef" localSheetId="0">#REF!</definedName>
    <definedName name="VERFIRef">#REF!</definedName>
    <definedName name="VERoomName" localSheetId="0">#REF!</definedName>
    <definedName name="VERoomName">#REF!</definedName>
    <definedName name="verprev">#REF!</definedName>
    <definedName name="VersionNumber">#REF!</definedName>
    <definedName name="VES">#REF!</definedName>
    <definedName name="VESecLeafWidth" localSheetId="0">#REF!</definedName>
    <definedName name="VESecLeafWidth">#REF!</definedName>
    <definedName name="VESideScreenHeight" localSheetId="0">#REF!</definedName>
    <definedName name="VESideScreenHeight">#REF!</definedName>
    <definedName name="VESideScreenWidth" localSheetId="0">#REF!</definedName>
    <definedName name="VESideScreenWidth">#REF!</definedName>
    <definedName name="VESOHeight" localSheetId="0">#REF!</definedName>
    <definedName name="VESOHeight">#REF!</definedName>
    <definedName name="VESOWidth" localSheetId="0">#REF!</definedName>
    <definedName name="VESOWidth">#REF!</definedName>
    <definedName name="VEStopThickness" localSheetId="0">#REF!</definedName>
    <definedName name="VEStopThickness">#REF!</definedName>
    <definedName name="VEStopWidth" localSheetId="0">#REF!</definedName>
    <definedName name="VEStopWidth">#REF!</definedName>
    <definedName name="VESwingingDevice" localSheetId="0">#REF!</definedName>
    <definedName name="VESwingingDevice">#REF!</definedName>
    <definedName name="VEThicknessHead" localSheetId="0">#REF!</definedName>
    <definedName name="VEThicknessHead">#REF!</definedName>
    <definedName name="VETimberPrice" localSheetId="0">#REF!</definedName>
    <definedName name="VETimberPrice">#REF!</definedName>
    <definedName name="VETotal" localSheetId="0">#REF!</definedName>
    <definedName name="VETotal">#REF!</definedName>
    <definedName name="VETotalCA" localSheetId="0">#REF!</definedName>
    <definedName name="VETotalCA">#REF!</definedName>
    <definedName name="VETransferGrill" localSheetId="0">#REF!</definedName>
    <definedName name="VETransferGrill">#REF!</definedName>
    <definedName name="VEUndercut" localSheetId="0">#REF!</definedName>
    <definedName name="VEUndercut">#REF!</definedName>
    <definedName name="VEVisionPanel" localSheetId="0">#REF!</definedName>
    <definedName name="VEVisionPanel">#REF!</definedName>
    <definedName name="VEVP1Height" localSheetId="0">#REF!</definedName>
    <definedName name="VEVP1Height">#REF!</definedName>
    <definedName name="VEVP1Width" localSheetId="0">#REF!</definedName>
    <definedName name="VEVP1Width">#REF!</definedName>
    <definedName name="VEVP2Height" localSheetId="0">#REF!</definedName>
    <definedName name="VEVP2Height">#REF!</definedName>
    <definedName name="VEVP2Width" localSheetId="0">#REF!</definedName>
    <definedName name="VEVP2Width">#REF!</definedName>
    <definedName name="VEWallThickness" localSheetId="0">#REF!</definedName>
    <definedName name="VEWallThickness">#REF!</definedName>
    <definedName name="vfhjigfhjgfhjgf"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vfhjigfhjgfhjgf"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vfhjigfhjgfhjgf"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vfhjigfhjgfhjgf"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vfhjigfhjgfhjgf"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vfhjigfhjgfhjgf"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vfhjigfhjgfhjgf"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vFinish" localSheetId="8">#REF!</definedName>
    <definedName name="vFinish" localSheetId="3">#REF!</definedName>
    <definedName name="vFinish" localSheetId="9">#REF!</definedName>
    <definedName name="vFinish" localSheetId="10">#REF!</definedName>
    <definedName name="vFinish" localSheetId="11">#REF!</definedName>
    <definedName name="vFinish" localSheetId="0">#REF!</definedName>
    <definedName name="vFinish">'[41]Priced Schedule Validation'!$CX$2:$CX$8</definedName>
    <definedName name="vFireRating" localSheetId="8">#REF!</definedName>
    <definedName name="vFireRating" localSheetId="3">#REF!</definedName>
    <definedName name="vFireRating" localSheetId="9">#REF!</definedName>
    <definedName name="vFireRating" localSheetId="10">#REF!</definedName>
    <definedName name="vFireRating" localSheetId="11">#REF!</definedName>
    <definedName name="vFireRating" localSheetId="0">#REF!</definedName>
    <definedName name="vFireRating">'[41]Priced Schedule Validation'!$H$2:$H$10</definedName>
    <definedName name="vFireRatings" localSheetId="8">#REF!</definedName>
    <definedName name="vFireRatings" localSheetId="3">#REF!</definedName>
    <definedName name="vFireRatings" localSheetId="9">#REF!</definedName>
    <definedName name="vFireRatings" localSheetId="10">#REF!</definedName>
    <definedName name="vFireRatings" localSheetId="11">#REF!</definedName>
    <definedName name="vFireRatings" localSheetId="0">#REF!</definedName>
    <definedName name="vFireRatings">'[42]Priced Schedule Validation'!$I$2:$K$10</definedName>
    <definedName name="vFolderss" localSheetId="8">#REF!</definedName>
    <definedName name="vFolderss" localSheetId="3">#REF!</definedName>
    <definedName name="vFolderss" localSheetId="9">#REF!</definedName>
    <definedName name="vFolderss" localSheetId="10">#REF!</definedName>
    <definedName name="vFolderss" localSheetId="11">#REF!</definedName>
    <definedName name="vFolderss" localSheetId="0">#REF!</definedName>
    <definedName name="vFolderss">'[41]Priced Schedule Validation'!$GQ$2:$GR$22</definedName>
    <definedName name="vFrameMaterial" localSheetId="8">#REF!</definedName>
    <definedName name="vFrameMaterial" localSheetId="3">#REF!</definedName>
    <definedName name="vFrameMaterial" localSheetId="9">#REF!</definedName>
    <definedName name="vFrameMaterial" localSheetId="10">#REF!</definedName>
    <definedName name="vFrameMaterial" localSheetId="11">#REF!</definedName>
    <definedName name="vFrameMaterial" localSheetId="0">#REF!</definedName>
    <definedName name="vFrameMaterial">'[41]Priced Schedule Validation'!$R$3:$R$36</definedName>
    <definedName name="vFrameMaterials" localSheetId="8">#REF!</definedName>
    <definedName name="vFrameMaterials" localSheetId="3">#REF!</definedName>
    <definedName name="vFrameMaterials" localSheetId="9">#REF!</definedName>
    <definedName name="vFrameMaterials" localSheetId="10">#REF!</definedName>
    <definedName name="vFrameMaterials" localSheetId="11">#REF!</definedName>
    <definedName name="vFrameMaterials" localSheetId="0">#REF!</definedName>
    <definedName name="vFrameMaterials">'[41]Priced Schedule Validation'!$R$3:$V$36</definedName>
    <definedName name="vFrameSupply" localSheetId="8">#REF!</definedName>
    <definedName name="vFrameSupply" localSheetId="3">#REF!</definedName>
    <definedName name="vFrameSupply" localSheetId="9">#REF!</definedName>
    <definedName name="vFrameSupply" localSheetId="10">#REF!</definedName>
    <definedName name="vFrameSupply" localSheetId="11">#REF!</definedName>
    <definedName name="vFrameSupply" localSheetId="0">#REF!</definedName>
    <definedName name="vFrameSupply">'[41]Priced Schedule Validation'!$CV$2:$CV$6</definedName>
    <definedName name="vFscPefc" localSheetId="8">#REF!</definedName>
    <definedName name="vFscPefc" localSheetId="3">#REF!</definedName>
    <definedName name="vFscPefc" localSheetId="9">#REF!</definedName>
    <definedName name="vFscPefc" localSheetId="10">#REF!</definedName>
    <definedName name="vFscPefc" localSheetId="11">#REF!</definedName>
    <definedName name="vFscPefc" localSheetId="0">#REF!</definedName>
    <definedName name="vFscPefc">'[41]Priced Schedule Validation'!$EW$2:$EW$5</definedName>
    <definedName name="vg" localSheetId="9" hidden="1">{#N/A,#N/A,FALSE,"Cover";#N/A,#N/A,FALSE,"Pres ";#N/A,#N/A,FALSE,"Outputs";#N/A,#N/A,FALSE,"DCF ";#N/A,#N/A,FALSE,"CFS";#N/A,#N/A,FALSE,"BS";#N/A,#N/A,FALSE,"PL";#N/A,#N/A,FALSE,"Control (In)";#N/A,#N/A,FALSE,"Broker (In)";#N/A,#N/A,FALSE,"In-House (In)";#N/A,#N/A,FALSE,"WACC";#N/A,#N/A,FALSE,"Ass";#N/A,#N/A,FALSE,"Check"}</definedName>
    <definedName name="vg" localSheetId="10" hidden="1">{#N/A,#N/A,FALSE,"Cover";#N/A,#N/A,FALSE,"Pres ";#N/A,#N/A,FALSE,"Outputs";#N/A,#N/A,FALSE,"DCF ";#N/A,#N/A,FALSE,"CFS";#N/A,#N/A,FALSE,"BS";#N/A,#N/A,FALSE,"PL";#N/A,#N/A,FALSE,"Control (In)";#N/A,#N/A,FALSE,"Broker (In)";#N/A,#N/A,FALSE,"In-House (In)";#N/A,#N/A,FALSE,"WACC";#N/A,#N/A,FALSE,"Ass";#N/A,#N/A,FALSE,"Check"}</definedName>
    <definedName name="vg" localSheetId="11" hidden="1">{#N/A,#N/A,FALSE,"Cover";#N/A,#N/A,FALSE,"Pres ";#N/A,#N/A,FALSE,"Outputs";#N/A,#N/A,FALSE,"DCF ";#N/A,#N/A,FALSE,"CFS";#N/A,#N/A,FALSE,"BS";#N/A,#N/A,FALSE,"PL";#N/A,#N/A,FALSE,"Control (In)";#N/A,#N/A,FALSE,"Broker (In)";#N/A,#N/A,FALSE,"In-House (In)";#N/A,#N/A,FALSE,"WACC";#N/A,#N/A,FALSE,"Ass";#N/A,#N/A,FALSE,"Check"}</definedName>
    <definedName name="vg" hidden="1">{#N/A,#N/A,FALSE,"Cover";#N/A,#N/A,FALSE,"Pres ";#N/A,#N/A,FALSE,"Outputs";#N/A,#N/A,FALSE,"DCF ";#N/A,#N/A,FALSE,"CFS";#N/A,#N/A,FALSE,"BS";#N/A,#N/A,FALSE,"PL";#N/A,#N/A,FALSE,"Control (In)";#N/A,#N/A,FALSE,"Broker (In)";#N/A,#N/A,FALSE,"In-House (In)";#N/A,#N/A,FALSE,"WACC";#N/A,#N/A,FALSE,"Ass";#N/A,#N/A,FALSE,"Check"}</definedName>
    <definedName name="vgfggh999"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gfggh999"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gfggh999"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gfggh999"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gfggh999"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gfggh999"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gfggh99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GlassType" localSheetId="8">#REF!</definedName>
    <definedName name="vGlassType" localSheetId="3">#REF!</definedName>
    <definedName name="vGlassType" localSheetId="9">#REF!</definedName>
    <definedName name="vGlassType" localSheetId="10">#REF!</definedName>
    <definedName name="vGlassType" localSheetId="11">#REF!</definedName>
    <definedName name="vGlassType" localSheetId="0">#REF!</definedName>
    <definedName name="vGlassType">'[41]Priced Schedule Validation'!$BJ$2:$BJ$78</definedName>
    <definedName name="vGlassTypes" localSheetId="8">#REF!</definedName>
    <definedName name="vGlassTypes" localSheetId="3">#REF!</definedName>
    <definedName name="vGlassTypes" localSheetId="9">#REF!</definedName>
    <definedName name="vGlassTypes" localSheetId="10">#REF!</definedName>
    <definedName name="vGlassTypes" localSheetId="11">#REF!</definedName>
    <definedName name="vGlassTypes" localSheetId="0">#REF!</definedName>
    <definedName name="vGlassTypes">'[41]Priced Schedule Validation'!$BJ$2:$BN$78</definedName>
    <definedName name="vGlazingFeatures" localSheetId="8">#REF!</definedName>
    <definedName name="vGlazingFeatures" localSheetId="3">#REF!</definedName>
    <definedName name="vGlazingFeatures" localSheetId="9">#REF!</definedName>
    <definedName name="vGlazingFeatures" localSheetId="10">#REF!</definedName>
    <definedName name="vGlazingFeatures" localSheetId="11">#REF!</definedName>
    <definedName name="vGlazingFeatures" localSheetId="0">#REF!</definedName>
    <definedName name="vGlazingFeatures">'[41]Priced Schedule Validation'!$BE$2:$BE$18</definedName>
    <definedName name="vGlazingProfile" localSheetId="8">#REF!</definedName>
    <definedName name="vGlazingProfile" localSheetId="3">#REF!</definedName>
    <definedName name="vGlazingProfile" localSheetId="9">#REF!</definedName>
    <definedName name="vGlazingProfile" localSheetId="10">#REF!</definedName>
    <definedName name="vGlazingProfile" localSheetId="11">#REF!</definedName>
    <definedName name="vGlazingProfile" localSheetId="0">#REF!</definedName>
    <definedName name="vGlazingProfile">'[41]Priced Schedule Validation'!$DF$2:$DF$5</definedName>
    <definedName name="Vh">#REF!</definedName>
    <definedName name="vHanding" localSheetId="8">#REF!</definedName>
    <definedName name="vHanding" localSheetId="3">#REF!</definedName>
    <definedName name="vHanding" localSheetId="9">#REF!</definedName>
    <definedName name="vHanding" localSheetId="10">#REF!</definedName>
    <definedName name="vHanding" localSheetId="11">#REF!</definedName>
    <definedName name="vHanding" localSheetId="0">#REF!</definedName>
    <definedName name="vHanding">'[41]Priced Schedule Validation'!$AU$2:$AU$16</definedName>
    <definedName name="vHandover1" localSheetId="8">#REF!</definedName>
    <definedName name="vHandover1" localSheetId="3">#REF!</definedName>
    <definedName name="vHandover1" localSheetId="9">#REF!</definedName>
    <definedName name="vHandover1" localSheetId="10">#REF!</definedName>
    <definedName name="vHandover1" localSheetId="11">#REF!</definedName>
    <definedName name="vHandover1" localSheetId="0">#REF!</definedName>
    <definedName name="vHandover1">'[41]Priced Schedule Validation'!$HE$2:$HE$8</definedName>
    <definedName name="vHandover2" localSheetId="8">#REF!</definedName>
    <definedName name="vHandover2" localSheetId="3">#REF!</definedName>
    <definedName name="vHandover2" localSheetId="9">#REF!</definedName>
    <definedName name="vHandover2" localSheetId="10">#REF!</definedName>
    <definedName name="vHandover2" localSheetId="11">#REF!</definedName>
    <definedName name="vHandover2" localSheetId="0">#REF!</definedName>
    <definedName name="vHandover2">'[41]Priced Schedule Validation'!$HG$2:$HG$5</definedName>
    <definedName name="vHandover3" localSheetId="8">#REF!</definedName>
    <definedName name="vHandover3" localSheetId="3">#REF!</definedName>
    <definedName name="vHandover3" localSheetId="9">#REF!</definedName>
    <definedName name="vHandover3" localSheetId="10">#REF!</definedName>
    <definedName name="vHandover3" localSheetId="11">#REF!</definedName>
    <definedName name="vHandover3" localSheetId="0">#REF!</definedName>
    <definedName name="vHandover3">'[41]Priced Schedule Validation'!$HI$2:$HI$11</definedName>
    <definedName name="vHingesSetOut" localSheetId="8">#REF!</definedName>
    <definedName name="vHingesSetOut" localSheetId="3">#REF!</definedName>
    <definedName name="vHingesSetOut" localSheetId="9">#REF!</definedName>
    <definedName name="vHingesSetOut" localSheetId="10">#REF!</definedName>
    <definedName name="vHingesSetOut" localSheetId="11">#REF!</definedName>
    <definedName name="vHingesSetOut" localSheetId="0">#REF!</definedName>
    <definedName name="vHingesSetOut">'[41]Priced Schedule Validation'!$CP$2:$CP$5</definedName>
    <definedName name="vhyv" localSheetId="9" hidden="1">{#N/A,#N/A,FALSE,"Antony Financials";#N/A,#N/A,FALSE,"Cowboy Financials";#N/A,#N/A,FALSE,"Combined";#N/A,#N/A,FALSE,"Valuematrix";#N/A,#N/A,FALSE,"DCFAntony";#N/A,#N/A,FALSE,"DCFCowboy";#N/A,#N/A,FALSE,"DCFCombined"}</definedName>
    <definedName name="vhyv" localSheetId="10" hidden="1">{#N/A,#N/A,FALSE,"Antony Financials";#N/A,#N/A,FALSE,"Cowboy Financials";#N/A,#N/A,FALSE,"Combined";#N/A,#N/A,FALSE,"Valuematrix";#N/A,#N/A,FALSE,"DCFAntony";#N/A,#N/A,FALSE,"DCFCowboy";#N/A,#N/A,FALSE,"DCFCombined"}</definedName>
    <definedName name="vhyv" localSheetId="11" hidden="1">{#N/A,#N/A,FALSE,"Antony Financials";#N/A,#N/A,FALSE,"Cowboy Financials";#N/A,#N/A,FALSE,"Combined";#N/A,#N/A,FALSE,"Valuematrix";#N/A,#N/A,FALSE,"DCFAntony";#N/A,#N/A,FALSE,"DCFCowboy";#N/A,#N/A,FALSE,"DCFCombined"}</definedName>
    <definedName name="vhyv" hidden="1">{#N/A,#N/A,FALSE,"Antony Financials";#N/A,#N/A,FALSE,"Cowboy Financials";#N/A,#N/A,FALSE,"Combined";#N/A,#N/A,FALSE,"Valuematrix";#N/A,#N/A,FALSE,"DCFAntony";#N/A,#N/A,FALSE,"DCFCowboy";#N/A,#N/A,FALSE,"DCFCombined"}</definedName>
    <definedName name="VI">#REF!</definedName>
    <definedName name="Viana_Fit_Out2" localSheetId="9" hidden="1">{"Assump1",#N/A,TRUE,"Assumptions";"Assump2",#N/A,TRUE,"Assumptions"}</definedName>
    <definedName name="Viana_Fit_Out2" localSheetId="10" hidden="1">{"Assump1",#N/A,TRUE,"Assumptions";"Assump2",#N/A,TRUE,"Assumptions"}</definedName>
    <definedName name="Viana_Fit_Out2" localSheetId="11" hidden="1">{"Assump1",#N/A,TRUE,"Assumptions";"Assump2",#N/A,TRUE,"Assumptions"}</definedName>
    <definedName name="Viana_Fit_Out2" hidden="1">{"Assump1",#N/A,TRUE,"Assumptions";"Assump2",#N/A,TRUE,"Assumptions"}</definedName>
    <definedName name="VIBO">#REF!</definedName>
    <definedName name="ViewSelect">#REF!</definedName>
    <definedName name="ViewSelect2">#REF!</definedName>
    <definedName name="ViewsMacros.NormalView">#REF!</definedName>
    <definedName name="ViewsMain">#REF!</definedName>
    <definedName name="Vijay" hidden="1">#REF!</definedName>
    <definedName name="vince" localSheetId="9" hidden="1">{#N/A,#N/A,TRUE,"Cover sheet";#N/A,#N/A,TRUE,"DCF analysis";#N/A,#N/A,TRUE,"WACC calculation"}</definedName>
    <definedName name="vince" localSheetId="10" hidden="1">{#N/A,#N/A,TRUE,"Cover sheet";#N/A,#N/A,TRUE,"DCF analysis";#N/A,#N/A,TRUE,"WACC calculation"}</definedName>
    <definedName name="vince" localSheetId="11" hidden="1">{#N/A,#N/A,TRUE,"Cover sheet";#N/A,#N/A,TRUE,"DCF analysis";#N/A,#N/A,TRUE,"WACC calculation"}</definedName>
    <definedName name="vince" hidden="1">{#N/A,#N/A,TRUE,"Cover sheet";#N/A,#N/A,TRUE,"DCF analysis";#N/A,#N/A,TRUE,"WACC calculation"}</definedName>
    <definedName name="vIntumDoorColour" localSheetId="8">#REF!</definedName>
    <definedName name="vIntumDoorColour" localSheetId="3">#REF!</definedName>
    <definedName name="vIntumDoorColour" localSheetId="9">#REF!</definedName>
    <definedName name="vIntumDoorColour" localSheetId="10">#REF!</definedName>
    <definedName name="vIntumDoorColour" localSheetId="11">#REF!</definedName>
    <definedName name="vIntumDoorColour" localSheetId="0">#REF!</definedName>
    <definedName name="vIntumDoorColour">'[41]Priced Schedule Validation'!$CT$2:$CT$9</definedName>
    <definedName name="vIntumFrameColour" localSheetId="8">#REF!</definedName>
    <definedName name="vIntumFrameColour" localSheetId="3">#REF!</definedName>
    <definedName name="vIntumFrameColour" localSheetId="9">#REF!</definedName>
    <definedName name="vIntumFrameColour" localSheetId="10">#REF!</definedName>
    <definedName name="vIntumFrameColour" localSheetId="11">#REF!</definedName>
    <definedName name="vIntumFrameColour" localSheetId="0">#REF!</definedName>
    <definedName name="vIntumFrameColour">'[41]Priced Schedule Validation'!$CR$2:$CR$9</definedName>
    <definedName name="vLippingSpecies" localSheetId="8">#REF!</definedName>
    <definedName name="vLippingSpecies" localSheetId="3">#REF!</definedName>
    <definedName name="vLippingSpecies" localSheetId="9">#REF!</definedName>
    <definedName name="vLippingSpecies" localSheetId="10">#REF!</definedName>
    <definedName name="vLippingSpecies" localSheetId="11">#REF!</definedName>
    <definedName name="vLippingSpecies" localSheetId="0">#REF!</definedName>
    <definedName name="vLippingSpecies">'[41]Priced Schedule Validation'!$AM$2:$AM$13</definedName>
    <definedName name="vLippingSpeciess" localSheetId="8">#REF!</definedName>
    <definedName name="vLippingSpeciess" localSheetId="3">#REF!</definedName>
    <definedName name="vLippingSpeciess" localSheetId="9">#REF!</definedName>
    <definedName name="vLippingSpeciess" localSheetId="10">#REF!</definedName>
    <definedName name="vLippingSpeciess" localSheetId="11">#REF!</definedName>
    <definedName name="vLippingSpeciess" localSheetId="0">#REF!</definedName>
    <definedName name="vLippingSpeciess">'[41]Priced Schedule Validation'!$AM$2:$AN$13</definedName>
    <definedName name="vLips" localSheetId="8">#REF!</definedName>
    <definedName name="vLips" localSheetId="3">#REF!</definedName>
    <definedName name="vLips" localSheetId="9">#REF!</definedName>
    <definedName name="vLips" localSheetId="10">#REF!</definedName>
    <definedName name="vLips" localSheetId="11">#REF!</definedName>
    <definedName name="vLips" localSheetId="0">#REF!</definedName>
    <definedName name="vLips">'[41]Priced Schedule Validation'!$AP$2:$AP$9</definedName>
    <definedName name="vManufacturingSite" localSheetId="8">#REF!</definedName>
    <definedName name="vManufacturingSite" localSheetId="3">#REF!</definedName>
    <definedName name="vManufacturingSite" localSheetId="9">#REF!</definedName>
    <definedName name="vManufacturingSite" localSheetId="10">#REF!</definedName>
    <definedName name="vManufacturingSite" localSheetId="11">#REF!</definedName>
    <definedName name="vManufacturingSite" localSheetId="0">#REF!</definedName>
    <definedName name="vManufacturingSite">'[41]Priced Schedule Validation'!$HX$2:$HX$8</definedName>
    <definedName name="vMasterFolders" localSheetId="8">#REF!</definedName>
    <definedName name="vMasterFolders" localSheetId="3">#REF!</definedName>
    <definedName name="vMasterFolders" localSheetId="9">#REF!</definedName>
    <definedName name="vMasterFolders" localSheetId="10">#REF!</definedName>
    <definedName name="vMasterFolders" localSheetId="11">#REF!</definedName>
    <definedName name="vMasterFolders" localSheetId="0">#REF!</definedName>
    <definedName name="vMasterFolders">'[41]Priced Schedule Validation'!$GL$2:$GS$22</definedName>
    <definedName name="vMinDelDrops" localSheetId="8">#REF!</definedName>
    <definedName name="vMinDelDrops" localSheetId="3">#REF!</definedName>
    <definedName name="vMinDelDrops" localSheetId="9">#REF!</definedName>
    <definedName name="vMinDelDrops" localSheetId="10">#REF!</definedName>
    <definedName name="vMinDelDrops" localSheetId="11">#REF!</definedName>
    <definedName name="vMinDelDrops" localSheetId="0">#REF!</definedName>
    <definedName name="vMinDelDrops">'[41]Priced Schedule Validation'!$EH$2:$EI$20</definedName>
    <definedName name="vMinDelDropsFrame" localSheetId="8">#REF!</definedName>
    <definedName name="vMinDelDropsFrame" localSheetId="3">#REF!</definedName>
    <definedName name="vMinDelDropsFrame" localSheetId="9">#REF!</definedName>
    <definedName name="vMinDelDropsFrame" localSheetId="10">#REF!</definedName>
    <definedName name="vMinDelDropsFrame" localSheetId="11">#REF!</definedName>
    <definedName name="vMinDelDropsFrame" localSheetId="0">#REF!</definedName>
    <definedName name="vMinDelDropsFrame">'[41]Priced Schedule Validation'!$EH$15:$EI$20</definedName>
    <definedName name="vo" localSheetId="3">#REF!</definedName>
    <definedName name="vo" localSheetId="9" hidden="1">{"consolidated",#N/A,FALSE,"Sheet1";"cms",#N/A,FALSE,"Sheet1";"fse",#N/A,FALSE,"Sheet1"}</definedName>
    <definedName name="vo" localSheetId="10" hidden="1">{"consolidated",#N/A,FALSE,"Sheet1";"cms",#N/A,FALSE,"Sheet1";"fse",#N/A,FALSE,"Sheet1"}</definedName>
    <definedName name="vo" localSheetId="0">#REF!</definedName>
    <definedName name="vo">#REF!</definedName>
    <definedName name="vocost" localSheetId="0">#REF!</definedName>
    <definedName name="vocost">#REF!</definedName>
    <definedName name="VOL">#REF!</definedName>
    <definedName name="VOLPREV">#REF!</definedName>
    <definedName name="VOLS">#REF!</definedName>
    <definedName name="volsum">#REF!</definedName>
    <definedName name="VOLUME_1__Conduit">#REF!</definedName>
    <definedName name="VOLUME_12__Fire">#REF!</definedName>
    <definedName name="VOLUME_12__Water">#REF!</definedName>
    <definedName name="VOLUME_12_x_4__Conduit">#REF!</definedName>
    <definedName name="VOLUME_2_">#REF!</definedName>
    <definedName name="VOLUME_2__Conduit">#REF!</definedName>
    <definedName name="VOLUME_2_x_4__Conduit">#REF!</definedName>
    <definedName name="VOLUME_24_x_4__Conduit">#REF!</definedName>
    <definedName name="VOLUME_26_x_4__Conduit">#REF!</definedName>
    <definedName name="VOLUME_28_x_4__Conduit">#REF!</definedName>
    <definedName name="VOLUME_32_x_4__Conduit">#REF!</definedName>
    <definedName name="VOLUME_4__Water">#REF!</definedName>
    <definedName name="VOLUME_4_x_4__Conduit">#REF!</definedName>
    <definedName name="VOLUME_6__Fire">#REF!</definedName>
    <definedName name="VOLUME_6__Water">#REF!</definedName>
    <definedName name="VOLUME_6_x_4__Conduit">#REF!</definedName>
    <definedName name="VOLUME_8__Fire">#REF!</definedName>
    <definedName name="VOLUME_Handhole">#REF!</definedName>
    <definedName name="VOLUME_storm">#REF!</definedName>
    <definedName name="VolumeUnit">#REF!</definedName>
    <definedName name="vOverpanelFanlight" localSheetId="8">#REF!</definedName>
    <definedName name="vOverpanelFanlight" localSheetId="3">#REF!</definedName>
    <definedName name="vOverpanelFanlight" localSheetId="9">#REF!</definedName>
    <definedName name="vOverpanelFanlight" localSheetId="10">#REF!</definedName>
    <definedName name="vOverpanelFanlight" localSheetId="11">#REF!</definedName>
    <definedName name="vOverpanelFanlight" localSheetId="0">#REF!</definedName>
    <definedName name="vOverpanelFanlight">'[41]Priced Schedule Validation'!$L$2:$L$4</definedName>
    <definedName name="VP">#REF!</definedName>
    <definedName name="vPVCPlates" localSheetId="8">#REF!</definedName>
    <definedName name="vPVCPlates" localSheetId="3">#REF!</definedName>
    <definedName name="vPVCPlates" localSheetId="9">#REF!</definedName>
    <definedName name="vPVCPlates" localSheetId="10">#REF!</definedName>
    <definedName name="vPVCPlates" localSheetId="11">#REF!</definedName>
    <definedName name="vPVCPlates" localSheetId="0">#REF!</definedName>
    <definedName name="vPVCPlates">'[41]Priced Schedule Validation'!$AG$2:$AG$13</definedName>
    <definedName name="vRebated" localSheetId="8">#REF!</definedName>
    <definedName name="vRebated" localSheetId="3">#REF!</definedName>
    <definedName name="vRebated" localSheetId="9">#REF!</definedName>
    <definedName name="vRebated" localSheetId="10">#REF!</definedName>
    <definedName name="vRebated" localSheetId="11">#REF!</definedName>
    <definedName name="vRebated" localSheetId="0">#REF!</definedName>
    <definedName name="vRebated">'[41]Priced Schedule Validation'!$O$2:$O$27</definedName>
    <definedName name="vRebateDepth" localSheetId="8">#REF!</definedName>
    <definedName name="vRebateDepth" localSheetId="3">#REF!</definedName>
    <definedName name="vRebateDepth" localSheetId="9">#REF!</definedName>
    <definedName name="vRebateDepth" localSheetId="10">#REF!</definedName>
    <definedName name="vRebateDepth" localSheetId="11">#REF!</definedName>
    <definedName name="vRebateDepth" localSheetId="0">#REF!</definedName>
    <definedName name="vRebateDepth">'[41]Priced Schedule Validation'!$GG$2:$GJ$911</definedName>
    <definedName name="vRebateds" localSheetId="8">#REF!</definedName>
    <definedName name="vRebateds" localSheetId="3">#REF!</definedName>
    <definedName name="vRebateds" localSheetId="9">#REF!</definedName>
    <definedName name="vRebateds" localSheetId="10">#REF!</definedName>
    <definedName name="vRebateds" localSheetId="11">#REF!</definedName>
    <definedName name="vRebateds" localSheetId="0">#REF!</definedName>
    <definedName name="vRebateds">'[41]Priced Schedule Validation'!$O$2:$P$27</definedName>
    <definedName name="VRFChase">#REF!</definedName>
    <definedName name="VRFProcess">#REF!</definedName>
    <definedName name="VRFYield">#REF!</definedName>
    <definedName name="VRN">#REF!</definedName>
    <definedName name="vScreenAcdB" localSheetId="8">#REF!</definedName>
    <definedName name="vScreenAcdB" localSheetId="3">#REF!</definedName>
    <definedName name="vScreenAcdB" localSheetId="9">#REF!</definedName>
    <definedName name="vScreenAcdB" localSheetId="10">#REF!</definedName>
    <definedName name="vScreenAcdB" localSheetId="11">#REF!</definedName>
    <definedName name="vScreenAcdB" localSheetId="0">#REF!</definedName>
    <definedName name="vScreenAcdB">'[68]Priced Schedule Validation'!$N$2:$N$13</definedName>
    <definedName name="vScreenFinish" localSheetId="8">#REF!</definedName>
    <definedName name="vScreenFinish" localSheetId="3">#REF!</definedName>
    <definedName name="vScreenFinish" localSheetId="9">#REF!</definedName>
    <definedName name="vScreenFinish" localSheetId="10">#REF!</definedName>
    <definedName name="vScreenFinish" localSheetId="11">#REF!</definedName>
    <definedName name="vScreenFinish" localSheetId="0">#REF!</definedName>
    <definedName name="vScreenFinish">'[68]Priced Schedule Validation'!$DP$2:$DP$8</definedName>
    <definedName name="vScreenFireRating" localSheetId="8">#REF!</definedName>
    <definedName name="vScreenFireRating" localSheetId="3">#REF!</definedName>
    <definedName name="vScreenFireRating" localSheetId="9">#REF!</definedName>
    <definedName name="vScreenFireRating" localSheetId="10">#REF!</definedName>
    <definedName name="vScreenFireRating" localSheetId="11">#REF!</definedName>
    <definedName name="vScreenFireRating" localSheetId="0">#REF!</definedName>
    <definedName name="vScreenFireRating">'[68]Priced Schedule Validation'!$J$14:$J$16</definedName>
    <definedName name="vScreenFireRatings" localSheetId="8">#REF!</definedName>
    <definedName name="vScreenFireRatings" localSheetId="3">#REF!</definedName>
    <definedName name="vScreenFireRatings" localSheetId="9">#REF!</definedName>
    <definedName name="vScreenFireRatings" localSheetId="10">#REF!</definedName>
    <definedName name="vScreenFireRatings" localSheetId="11">#REF!</definedName>
    <definedName name="vScreenFireRatings" localSheetId="0">#REF!</definedName>
    <definedName name="vScreenFireRatings">'[68]Priced Schedule Validation'!$J$14:$L$16</definedName>
    <definedName name="vScreenFrameMaterial" localSheetId="8">#REF!</definedName>
    <definedName name="vScreenFrameMaterial" localSheetId="3">#REF!</definedName>
    <definedName name="vScreenFrameMaterial" localSheetId="9">#REF!</definedName>
    <definedName name="vScreenFrameMaterial" localSheetId="10">#REF!</definedName>
    <definedName name="vScreenFrameMaterial" localSheetId="11">#REF!</definedName>
    <definedName name="vScreenFrameMaterial" localSheetId="0">#REF!</definedName>
    <definedName name="vScreenFrameMaterial">'[68]Priced Schedule Validation'!$Z$166:$Z$187</definedName>
    <definedName name="vScreenGlassType" localSheetId="8">#REF!</definedName>
    <definedName name="vScreenGlassType" localSheetId="3">#REF!</definedName>
    <definedName name="vScreenGlassType" localSheetId="9">#REF!</definedName>
    <definedName name="vScreenGlassType" localSheetId="10">#REF!</definedName>
    <definedName name="vScreenGlassType" localSheetId="11">#REF!</definedName>
    <definedName name="vScreenGlassType" localSheetId="0">#REF!</definedName>
    <definedName name="vScreenGlassType">'[68]Priced Schedule Validation'!$BY$258:$BY$278</definedName>
    <definedName name="vScreenGlazingFeatures" localSheetId="8">#REF!</definedName>
    <definedName name="vScreenGlazingFeatures" localSheetId="3">#REF!</definedName>
    <definedName name="vScreenGlazingFeatures" localSheetId="9">#REF!</definedName>
    <definedName name="vScreenGlazingFeatures" localSheetId="10">#REF!</definedName>
    <definedName name="vScreenGlazingFeatures" localSheetId="11">#REF!</definedName>
    <definedName name="vScreenGlazingFeatures" localSheetId="0">#REF!</definedName>
    <definedName name="vScreenGlazingFeatures">'[68]Priced Schedule Validation'!$BS$28:$BS$33</definedName>
    <definedName name="vSizeValidation" localSheetId="8">#REF!</definedName>
    <definedName name="vSizeValidation" localSheetId="3">#REF!</definedName>
    <definedName name="vSizeValidation" localSheetId="9">#REF!</definedName>
    <definedName name="vSizeValidation" localSheetId="10">#REF!</definedName>
    <definedName name="vSizeValidation" localSheetId="11">#REF!</definedName>
    <definedName name="vSizeValidation" localSheetId="0">#REF!</definedName>
    <definedName name="vSizeValidation">'[42]Priced Schedule Validation'!$IF$1:$IP$319</definedName>
    <definedName name="vSizeValidations" localSheetId="8">#REF!</definedName>
    <definedName name="vSizeValidations" localSheetId="3">#REF!</definedName>
    <definedName name="vSizeValidations" localSheetId="9">#REF!</definedName>
    <definedName name="vSizeValidations" localSheetId="10">#REF!</definedName>
    <definedName name="vSizeValidations" localSheetId="11">#REF!</definedName>
    <definedName name="vSizeValidations" localSheetId="0">#REF!</definedName>
    <definedName name="vSizeValidations">'[42]Priced Schedule Validation'!$ID$2:$IP$319</definedName>
    <definedName name="VSP">#REF!</definedName>
    <definedName name="VSP_MAT">#REF!</definedName>
    <definedName name="VSP_MO">#REF!</definedName>
    <definedName name="vStopProfile" localSheetId="8">#REF!</definedName>
    <definedName name="vStopProfile" localSheetId="3">#REF!</definedName>
    <definedName name="vStopProfile" localSheetId="9">#REF!</definedName>
    <definedName name="vStopProfile" localSheetId="10">#REF!</definedName>
    <definedName name="vStopProfile" localSheetId="11">#REF!</definedName>
    <definedName name="vStopProfile" localSheetId="0">#REF!</definedName>
    <definedName name="vStopProfile">'[41]Priced Schedule Validation'!$DB$2:$DB$26</definedName>
    <definedName name="VSTS_ValidationRange_0bbd51ffc39a4ce99686617a61e58046" hidden="1">#REF!</definedName>
    <definedName name="VSTS_ValidationRange_42c554409d764e87b0fe48a1e9cf94c3" hidden="1">#REF!</definedName>
    <definedName name="VSTS_ValidationRange_49ae1895dc3f4043bf35a9441f718425" hidden="1">#REF!</definedName>
    <definedName name="VSTS_ValidationRange_be853bc220974849a1f4918e393206b2" hidden="1">#REF!</definedName>
    <definedName name="VSTS_ValidationRange_c24f29fa571e47ce8916e999a0da9f13" hidden="1">#REF!</definedName>
    <definedName name="vSwingingDevice" localSheetId="8">#REF!</definedName>
    <definedName name="vSwingingDevice" localSheetId="3">#REF!</definedName>
    <definedName name="vSwingingDevice" localSheetId="9">#REF!</definedName>
    <definedName name="vSwingingDevice" localSheetId="10">#REF!</definedName>
    <definedName name="vSwingingDevice" localSheetId="11">#REF!</definedName>
    <definedName name="vSwingingDevice" localSheetId="0">#REF!</definedName>
    <definedName name="vSwingingDevice">'[41]Priced Schedule Validation'!$AZ$2:$AZ$115</definedName>
    <definedName name="Vt">#REF!</definedName>
    <definedName name="vulcan">#REF!</definedName>
    <definedName name="vv" localSheetId="9" hidden="1">{#N/A,#N/A,TRUE,"Cover sheet";#N/A,#N/A,TRUE,"Summary";#N/A,#N/A,TRUE,"Key Assumptions";#N/A,#N/A,TRUE,"Profit &amp; Loss";#N/A,#N/A,TRUE,"Balance Sheet";#N/A,#N/A,TRUE,"Cashflow";#N/A,#N/A,TRUE,"IRR";#N/A,#N/A,TRUE,"Ratios";#N/A,#N/A,TRUE,"Debt analysis"}</definedName>
    <definedName name="vv" localSheetId="10" hidden="1">{#N/A,#N/A,TRUE,"Cover sheet";#N/A,#N/A,TRUE,"Summary";#N/A,#N/A,TRUE,"Key Assumptions";#N/A,#N/A,TRUE,"Profit &amp; Loss";#N/A,#N/A,TRUE,"Balance Sheet";#N/A,#N/A,TRUE,"Cashflow";#N/A,#N/A,TRUE,"IRR";#N/A,#N/A,TRUE,"Ratios";#N/A,#N/A,TRUE,"Debt analysis"}</definedName>
    <definedName name="vv" localSheetId="11" hidden="1">{#N/A,#N/A,TRUE,"Cover sheet";#N/A,#N/A,TRUE,"Summary";#N/A,#N/A,TRUE,"Key Assumptions";#N/A,#N/A,TRUE,"Profit &amp; Loss";#N/A,#N/A,TRUE,"Balance Sheet";#N/A,#N/A,TRUE,"Cashflow";#N/A,#N/A,TRUE,"IRR";#N/A,#N/A,TRUE,"Ratios";#N/A,#N/A,TRUE,"Debt analysis"}</definedName>
    <definedName name="vv" hidden="1">{#N/A,#N/A,TRUE,"Cover sheet";#N/A,#N/A,TRUE,"Summary";#N/A,#N/A,TRUE,"Key Assumptions";#N/A,#N/A,TRUE,"Profit &amp; Loss";#N/A,#N/A,TRUE,"Balance Sheet";#N/A,#N/A,TRUE,"Cashflow";#N/A,#N/A,TRUE,"IRR";#N/A,#N/A,TRUE,"Ratios";#N/A,#N/A,TRUE,"Debt analysis"}</definedName>
    <definedName name="vvb">#REF!</definedName>
    <definedName name="vVisionPanel" localSheetId="8">#REF!</definedName>
    <definedName name="vVisionPanel" localSheetId="3">#REF!</definedName>
    <definedName name="vVisionPanel" localSheetId="9">#REF!</definedName>
    <definedName name="vVisionPanel" localSheetId="10">#REF!</definedName>
    <definedName name="vVisionPanel" localSheetId="11">#REF!</definedName>
    <definedName name="vVisionPanel" localSheetId="0">#REF!</definedName>
    <definedName name="vVisionPanel">'[41]Priced Schedule Validation'!$BH$2:$BH$3</definedName>
    <definedName name="vvsvsdfvsdf" hidden="1">#REF!</definedName>
    <definedName name="vvv" hidden="1">#REF!</definedName>
    <definedName name="vvvv" hidden="1">#REF!</definedName>
    <definedName name="vvvvvvvvvvv"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vvvvvvvvvvv"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vvvvvvvvvvv"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vvvvvvvvvvv"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vvvvvvvvvvv"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vvvvvvvvvvv"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vvvvvvvvvvv"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vvvvvvvvvvvvvvvv"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vvvvvvvvvvvvvvvv"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vvvvvvvvvvvvvvvv"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vvvvvvvvvvvvvvvv"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vvvvvvvvvvvvvvvv"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vvvvvvvvvvvvvvvv"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vvvvvvvvvvvvvvvv"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vvvvvvvvvvvvvvvvvv"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vvvvvvvvvvvvvvvvv"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vvvvvvvvvvvvvvvvv"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vvvvvvvvvvvvvvvvv"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vvvvvvvvvvvvvvvvv"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vvvvvvvvvvvvvvvvv"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vvvvvvvvvvvvvvvvv"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vvvvvvvvvvvvvvvvvvvvvvvvvvvvvvvvvv"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vvvvvvvvvvvvvvvvvvvvvvvvvvvvvvvvvv"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vvvvvvvvvvvvvvvvvvvvvvvvvvvvvvvvvv"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vvvvvvvvvvvvvvvvvvvvvvvvvvvvvvvvvv"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vvvvvvvvvvvvvvvvvvvvvvvvvvvvvvvvvv"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vvvvvvvvvvvvvvvvvvvvvvvvvvvvvvvvvv"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vvvvvvvvvvvvvvvvvvvvvvvvvvvvvvvvvv"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xcw" hidden="1">#REF!</definedName>
    <definedName name="vYesNo" localSheetId="8">#REF!</definedName>
    <definedName name="vYesNo" localSheetId="3">#REF!</definedName>
    <definedName name="vYesNo" localSheetId="9">#REF!</definedName>
    <definedName name="vYesNo" localSheetId="10">#REF!</definedName>
    <definedName name="vYesNo" localSheetId="11">#REF!</definedName>
    <definedName name="vYesNo" localSheetId="0">#REF!</definedName>
    <definedName name="vYesNo">'[41]Priced Schedule Validation'!$CN$2:$CN$3</definedName>
    <definedName name="w">#REF!</definedName>
    <definedName name="w3m" localSheetId="9"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3m" localSheetId="10"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3m" localSheetId="1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3m"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3run" localSheetId="9" hidden="1">{"Chart 1",#N/A,FALSE,"Run Rate";"Chart 2",#N/A,FALSE,"Run Rate (2)"}</definedName>
    <definedName name="w3run" localSheetId="10" hidden="1">{"Chart 1",#N/A,FALSE,"Run Rate";"Chart 2",#N/A,FALSE,"Run Rate (2)"}</definedName>
    <definedName name="w3run" localSheetId="11" hidden="1">{"Chart 1",#N/A,FALSE,"Run Rate";"Chart 2",#N/A,FALSE,"Run Rate (2)"}</definedName>
    <definedName name="w3run" hidden="1">{"Chart 1",#N/A,FALSE,"Run Rate";"Chart 2",#N/A,FALSE,"Run Rate (2)"}</definedName>
    <definedName name="w3w2" localSheetId="9" hidden="1">{"whole",#N/A,FALSE,"CS FIN Sum For Rox";"whole",#N/A,FALSE,"Gen_Dist_Act_Bud";"whole",#N/A,FALSE,"Gen_Dist_T3months";"whole",#N/A,FALSE,"GD_PerP";"whole",#N/A,FALSE,"CS_DIST_ActvsBud";"whole",#N/A,FALSE,"CS_DIST_SUM_trail3mo"}</definedName>
    <definedName name="w3w2" localSheetId="10" hidden="1">{"whole",#N/A,FALSE,"CS FIN Sum For Rox";"whole",#N/A,FALSE,"Gen_Dist_Act_Bud";"whole",#N/A,FALSE,"Gen_Dist_T3months";"whole",#N/A,FALSE,"GD_PerP";"whole",#N/A,FALSE,"CS_DIST_ActvsBud";"whole",#N/A,FALSE,"CS_DIST_SUM_trail3mo"}</definedName>
    <definedName name="w3w2" localSheetId="11" hidden="1">{"whole",#N/A,FALSE,"CS FIN Sum For Rox";"whole",#N/A,FALSE,"Gen_Dist_Act_Bud";"whole",#N/A,FALSE,"Gen_Dist_T3months";"whole",#N/A,FALSE,"GD_PerP";"whole",#N/A,FALSE,"CS_DIST_ActvsBud";"whole",#N/A,FALSE,"CS_DIST_SUM_trail3mo"}</definedName>
    <definedName name="w3w2" hidden="1">{"whole",#N/A,FALSE,"CS FIN Sum For Rox";"whole",#N/A,FALSE,"Gen_Dist_Act_Bud";"whole",#N/A,FALSE,"Gen_Dist_T3months";"whole",#N/A,FALSE,"GD_PerP";"whole",#N/A,FALSE,"CS_DIST_ActvsBud";"whole",#N/A,FALSE,"CS_DIST_SUM_trail3mo"}</definedName>
    <definedName name="WA">#REF!</definedName>
    <definedName name="WACC" localSheetId="9" hidden="1">{#N/A,#N/A,TRUE,"Pro Forma";#N/A,#N/A,TRUE,"PF_Bal";#N/A,#N/A,TRUE,"PF_INC";#N/A,#N/A,TRUE,"CBE";#N/A,#N/A,TRUE,"SWK"}</definedName>
    <definedName name="WACC" localSheetId="10" hidden="1">{#N/A,#N/A,TRUE,"Pro Forma";#N/A,#N/A,TRUE,"PF_Bal";#N/A,#N/A,TRUE,"PF_INC";#N/A,#N/A,TRUE,"CBE";#N/A,#N/A,TRUE,"SWK"}</definedName>
    <definedName name="WACC" localSheetId="11" hidden="1">{#N/A,#N/A,TRUE,"Pro Forma";#N/A,#N/A,TRUE,"PF_Bal";#N/A,#N/A,TRUE,"PF_INC";#N/A,#N/A,TRUE,"CBE";#N/A,#N/A,TRUE,"SWK"}</definedName>
    <definedName name="WACC" hidden="1">{#N/A,#N/A,TRUE,"Pro Forma";#N/A,#N/A,TRUE,"PF_Bal";#N/A,#N/A,TRUE,"PF_INC";#N/A,#N/A,TRUE,"CBE";#N/A,#N/A,TRUE,"SWK"}</definedName>
    <definedName name="WACC2" localSheetId="9" hidden="1">{#N/A,#N/A,TRUE,"Cover sheet";#N/A,#N/A,TRUE,"DCF analysis";#N/A,#N/A,TRUE,"WACC calculation"}</definedName>
    <definedName name="WACC2" localSheetId="10" hidden="1">{#N/A,#N/A,TRUE,"Cover sheet";#N/A,#N/A,TRUE,"DCF analysis";#N/A,#N/A,TRUE,"WACC calculation"}</definedName>
    <definedName name="WACC2" localSheetId="11" hidden="1">{#N/A,#N/A,TRUE,"Cover sheet";#N/A,#N/A,TRUE,"DCF analysis";#N/A,#N/A,TRUE,"WACC calculation"}</definedName>
    <definedName name="WACC2" hidden="1">{#N/A,#N/A,TRUE,"Cover sheet";#N/A,#N/A,TRUE,"DCF analysis";#N/A,#N/A,TRUE,"WACC calculation"}</definedName>
    <definedName name="Waccc2" localSheetId="9" hidden="1">{#N/A,#N/A,TRUE,"Cover sheet";#N/A,#N/A,TRUE,"INPUTS";#N/A,#N/A,TRUE,"OUTPUTS";#N/A,#N/A,TRUE,"VALUATION"}</definedName>
    <definedName name="Waccc2" localSheetId="10" hidden="1">{#N/A,#N/A,TRUE,"Cover sheet";#N/A,#N/A,TRUE,"INPUTS";#N/A,#N/A,TRUE,"OUTPUTS";#N/A,#N/A,TRUE,"VALUATION"}</definedName>
    <definedName name="Waccc2" localSheetId="11" hidden="1">{#N/A,#N/A,TRUE,"Cover sheet";#N/A,#N/A,TRUE,"INPUTS";#N/A,#N/A,TRUE,"OUTPUTS";#N/A,#N/A,TRUE,"VALUATION"}</definedName>
    <definedName name="Waccc2" hidden="1">{#N/A,#N/A,TRUE,"Cover sheet";#N/A,#N/A,TRUE,"INPUTS";#N/A,#N/A,TRUE,"OUTPUTS";#N/A,#N/A,TRUE,"VALUATION"}</definedName>
    <definedName name="wade">#REF!</definedName>
    <definedName name="Währung">IF(LEFT(#REF!,3)="EUR","EUR",#REF!)</definedName>
    <definedName name="WALL__FINISHES">#REF!</definedName>
    <definedName name="wall_conc">#REF!</definedName>
    <definedName name="wall_expjt">#REF!</definedName>
    <definedName name="wall_grout">#REF!</definedName>
    <definedName name="Wall_Mortar_2cm">'[16]Unit Price'!$B$56</definedName>
    <definedName name="Wall_Paint">'[16]Unit Price'!$B$58</definedName>
    <definedName name="wall_soffit">#REF!</definedName>
    <definedName name="Wall_Tile">'[16]Unit Price'!$B$57</definedName>
    <definedName name="WALLAREA_1__Conduit">#REF!</definedName>
    <definedName name="WALLAREA_12__Fire">#REF!</definedName>
    <definedName name="WALLAREA_12__Water">#REF!</definedName>
    <definedName name="WALLAREA_12_x_4__Conduit">#REF!</definedName>
    <definedName name="WALLAREA_2_">#REF!</definedName>
    <definedName name="WALLAREA_2__Conduit">#REF!</definedName>
    <definedName name="WALLAREA_2_x_4__Conduit">#REF!</definedName>
    <definedName name="WALLAREA_24_x_4__Conduit">#REF!</definedName>
    <definedName name="WALLAREA_26_x_4__Conduit">#REF!</definedName>
    <definedName name="WALLAREA_28_x_4__Conduit">#REF!</definedName>
    <definedName name="WALLAREA_32_x_4__Conduit">#REF!</definedName>
    <definedName name="WALLAREA_4__Water">#REF!</definedName>
    <definedName name="WALLAREA_4_x_4__Conduit">#REF!</definedName>
    <definedName name="WALLAREA_6__Fire">#REF!</definedName>
    <definedName name="WALLAREA_6__Water">#REF!</definedName>
    <definedName name="WALLAREA_6_x_4__Conduit">#REF!</definedName>
    <definedName name="WALLAREA_8__Fire">#REF!</definedName>
    <definedName name="WALLAREA_Handhole">#REF!</definedName>
    <definedName name="WALLAREA_storm">#REF!</definedName>
    <definedName name="WallFins" localSheetId="8">#REF!</definedName>
    <definedName name="WallFins" localSheetId="3">#REF!</definedName>
    <definedName name="WallFins" localSheetId="9">#REF!</definedName>
    <definedName name="WallFins" localSheetId="10">#REF!</definedName>
    <definedName name="WallFins" localSheetId="11">#REF!</definedName>
    <definedName name="WallFins" localSheetId="0">#REF!</definedName>
    <definedName name="WallFins">'[17]3'!$G$38</definedName>
    <definedName name="wallhydrant">#REF!</definedName>
    <definedName name="WAND">#REF!</definedName>
    <definedName name="wandd">#REF!</definedName>
    <definedName name="waresf">#REF!</definedName>
    <definedName name="WASH_AIR_REPS">#REF!</definedName>
    <definedName name="Wash_WC1" localSheetId="3">#REF!</definedName>
    <definedName name="Wash_WC1" localSheetId="0">#REF!</definedName>
    <definedName name="Wash_WC1">#REF!</definedName>
    <definedName name="water" localSheetId="0">#REF!</definedName>
    <definedName name="water">#REF!</definedName>
    <definedName name="WATER__INSTALLATIONS">#REF!</definedName>
    <definedName name="Water_Closet">#REF!</definedName>
    <definedName name="water_furnace">#REF!</definedName>
    <definedName name="WATER_FURNACE_INT">#REF!</definedName>
    <definedName name="Water_Hammers___Access_Panels">#REF!</definedName>
    <definedName name="Water_Heaters">#REF!</definedName>
    <definedName name="Water_Towers">#REF!</definedName>
    <definedName name="WATER_TREATMENT">#REF!</definedName>
    <definedName name="waterarrestor">#REF!</definedName>
    <definedName name="WATERFURNACE">#REF!</definedName>
    <definedName name="waterhammer">#REF!</definedName>
    <definedName name="waterlevel" localSheetId="0">#REF!</definedName>
    <definedName name="waterlevel">#REF!</definedName>
    <definedName name="watertable" localSheetId="0">#REF!</definedName>
    <definedName name="watertable">#REF!</definedName>
    <definedName name="Watts_per_kW">#REF!</definedName>
    <definedName name="WB">#REF!</definedName>
    <definedName name="WBkTitle">#REF!</definedName>
    <definedName name="WBS">#REF!</definedName>
    <definedName name="WBSTYPES">#REF!</definedName>
    <definedName name="wbu"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bu"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bu"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bu"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bu"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bu"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bu"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buuu"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buuu"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buuu"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buuu"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buuu"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buuu"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buuu"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c">#REF!</definedName>
    <definedName name="WCV">#REF!</definedName>
    <definedName name="WCVD" localSheetId="3">#REF!</definedName>
    <definedName name="WCVD" localSheetId="0">#REF!</definedName>
    <definedName name="WCVD">#REF!</definedName>
    <definedName name="wcxv" hidden="1">#REF!</definedName>
    <definedName name="Wdws" localSheetId="8">#REF!</definedName>
    <definedName name="Wdws" localSheetId="3">#REF!</definedName>
    <definedName name="Wdws" localSheetId="9">#REF!</definedName>
    <definedName name="Wdws" localSheetId="10">#REF!</definedName>
    <definedName name="Wdws" localSheetId="11">#REF!</definedName>
    <definedName name="Wdws" localSheetId="0">#REF!</definedName>
    <definedName name="Wdws">'[17]2'!$G$430</definedName>
    <definedName name="WE" localSheetId="3">#REF!</definedName>
    <definedName name="we" localSheetId="9"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e"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E" localSheetId="0">#REF!</definedName>
    <definedName name="WE">#REF!</definedName>
    <definedName name="WearingCourse" localSheetId="0">#REF!</definedName>
    <definedName name="WearingCourse">#REF!</definedName>
    <definedName name="Wechselkurs">#REF!</definedName>
    <definedName name="wed"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s"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s"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s"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two"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two"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two"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two"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eeeee">#REF!</definedName>
    <definedName name="weeks" localSheetId="0">#REF!</definedName>
    <definedName name="weeks">#REF!</definedName>
    <definedName name="weeks1" localSheetId="0">#REF!</definedName>
    <definedName name="weeks1">#REF!</definedName>
    <definedName name="wefd" localSheetId="9" hidden="1">{"werbung",#N/A,FALSE,"GuV9900-0399";"betrieb",#N/A,FALSE,"GuV9900-0399";"personal",#N/A,FALSE,"GuV9900-0399";"tvg",#N/A,FALSE,"GuV9900-0399";"verwaltung",#N/A,FALSE,"GuV9900-0399"}</definedName>
    <definedName name="wefd" localSheetId="10" hidden="1">{"werbung",#N/A,FALSE,"GuV9900-0399";"betrieb",#N/A,FALSE,"GuV9900-0399";"personal",#N/A,FALSE,"GuV9900-0399";"tvg",#N/A,FALSE,"GuV9900-0399";"verwaltung",#N/A,FALSE,"GuV9900-0399"}</definedName>
    <definedName name="wefd" localSheetId="11" hidden="1">{"werbung",#N/A,FALSE,"GuV9900-0399";"betrieb",#N/A,FALSE,"GuV9900-0399";"personal",#N/A,FALSE,"GuV9900-0399";"tvg",#N/A,FALSE,"GuV9900-0399";"verwaltung",#N/A,FALSE,"GuV9900-0399"}</definedName>
    <definedName name="wefd" hidden="1">{"werbung",#N/A,FALSE,"GuV9900-0399";"betrieb",#N/A,FALSE,"GuV9900-0399";"personal",#N/A,FALSE,"GuV9900-0399";"tvg",#N/A,FALSE,"GuV9900-0399";"verwaltung",#N/A,FALSE,"GuV9900-0399"}</definedName>
    <definedName name="wefrr88"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efrr88"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efrr88"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efrr88"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efrr88"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efrr88"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efrr8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efsdfasdf" localSheetId="9" hidden="1">{"equity comps",#N/A,FALSE,"CS Comps";"equity comps",#N/A,FALSE,"PS Comps";"equity comps",#N/A,FALSE,"GIC_Comps";"equity comps",#N/A,FALSE,"GIC2_Comps";"debt comps",#N/A,FALSE,"CS Comps";"debt comps",#N/A,FALSE,"PS Comps";"debt comps",#N/A,FALSE,"GIC_Comps";"debt comps",#N/A,FALSE,"GIC2_Comps"}</definedName>
    <definedName name="wefsdfasdf" localSheetId="10" hidden="1">{"equity comps",#N/A,FALSE,"CS Comps";"equity comps",#N/A,FALSE,"PS Comps";"equity comps",#N/A,FALSE,"GIC_Comps";"equity comps",#N/A,FALSE,"GIC2_Comps";"debt comps",#N/A,FALSE,"CS Comps";"debt comps",#N/A,FALSE,"PS Comps";"debt comps",#N/A,FALSE,"GIC_Comps";"debt comps",#N/A,FALSE,"GIC2_Comps"}</definedName>
    <definedName name="wefsdfasdf" localSheetId="11" hidden="1">{"equity comps",#N/A,FALSE,"CS Comps";"equity comps",#N/A,FALSE,"PS Comps";"equity comps",#N/A,FALSE,"GIC_Comps";"equity comps",#N/A,FALSE,"GIC2_Comps";"debt comps",#N/A,FALSE,"CS Comps";"debt comps",#N/A,FALSE,"PS Comps";"debt comps",#N/A,FALSE,"GIC_Comps";"debt comps",#N/A,FALSE,"GIC2_Comps"}</definedName>
    <definedName name="wefsdfasdf" hidden="1">{"equity comps",#N/A,FALSE,"CS Comps";"equity comps",#N/A,FALSE,"PS Comps";"equity comps",#N/A,FALSE,"GIC_Comps";"equity comps",#N/A,FALSE,"GIC2_Comps";"debt comps",#N/A,FALSE,"CS Comps";"debt comps",#N/A,FALSE,"PS Comps";"debt comps",#N/A,FALSE,"GIC_Comps";"debt comps",#N/A,FALSE,"GIC2_Comps"}</definedName>
    <definedName name="WEIGHT">#REF!</definedName>
    <definedName name="WEIGHT_1__Conduit">#REF!</definedName>
    <definedName name="WEIGHT_12__Fire">#REF!</definedName>
    <definedName name="WEIGHT_12__Water">#REF!</definedName>
    <definedName name="WEIGHT_12_x_4__Conduit">#REF!</definedName>
    <definedName name="WEIGHT_2_">#REF!</definedName>
    <definedName name="WEIGHT_2__Conduit">#REF!</definedName>
    <definedName name="WEIGHT_2_x_4__Conduit">#REF!</definedName>
    <definedName name="WEIGHT_24_x_4__Conduit">#REF!</definedName>
    <definedName name="WEIGHT_26_x_4__Conduit">#REF!</definedName>
    <definedName name="WEIGHT_28_x_4__Conduit">#REF!</definedName>
    <definedName name="WEIGHT_32_x_4__Conduit">#REF!</definedName>
    <definedName name="WEIGHT_4__Water">#REF!</definedName>
    <definedName name="WEIGHT_4_x_4__Conduit">#REF!</definedName>
    <definedName name="WEIGHT_6__Fire">#REF!</definedName>
    <definedName name="WEIGHT_6__Water">#REF!</definedName>
    <definedName name="WEIGHT_6_x_4__Conduit">#REF!</definedName>
    <definedName name="WEIGHT_8__Fire">#REF!</definedName>
    <definedName name="WEIGHT_Handhole">#REF!</definedName>
    <definedName name="WEIGHT_storm">#REF!</definedName>
    <definedName name="WEIGHT_UNIT">#REF!</definedName>
    <definedName name="weil">#REF!</definedName>
    <definedName name="weil_McClain">#REF!</definedName>
    <definedName name="weq" localSheetId="9" hidden="1">{#N/A,#N/A,FALSE,"SumD";#N/A,#N/A,FALSE,"ElecD";#N/A,#N/A,FALSE,"MechD";#N/A,#N/A,FALSE,"GeotD";#N/A,#N/A,FALSE,"PrcsD";#N/A,#N/A,FALSE,"TunnD";#N/A,#N/A,FALSE,"CivlD";#N/A,#N/A,FALSE,"NtwkD";#N/A,#N/A,FALSE,"EstgD";#N/A,#N/A,FALSE,"PEngD"}</definedName>
    <definedName name="weq" localSheetId="10" hidden="1">{#N/A,#N/A,FALSE,"SumD";#N/A,#N/A,FALSE,"ElecD";#N/A,#N/A,FALSE,"MechD";#N/A,#N/A,FALSE,"GeotD";#N/A,#N/A,FALSE,"PrcsD";#N/A,#N/A,FALSE,"TunnD";#N/A,#N/A,FALSE,"CivlD";#N/A,#N/A,FALSE,"NtwkD";#N/A,#N/A,FALSE,"EstgD";#N/A,#N/A,FALSE,"PEngD"}</definedName>
    <definedName name="weq" localSheetId="11"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qz" localSheetId="9" hidden="1">{#N/A,#N/A,FALSE,"SumD";#N/A,#N/A,FALSE,"ElecD";#N/A,#N/A,FALSE,"MechD";#N/A,#N/A,FALSE,"GeotD";#N/A,#N/A,FALSE,"PrcsD";#N/A,#N/A,FALSE,"TunnD";#N/A,#N/A,FALSE,"CivlD";#N/A,#N/A,FALSE,"NtwkD";#N/A,#N/A,FALSE,"EstgD";#N/A,#N/A,FALSE,"PEngD"}</definedName>
    <definedName name="weqz" localSheetId="10" hidden="1">{#N/A,#N/A,FALSE,"SumD";#N/A,#N/A,FALSE,"ElecD";#N/A,#N/A,FALSE,"MechD";#N/A,#N/A,FALSE,"GeotD";#N/A,#N/A,FALSE,"PrcsD";#N/A,#N/A,FALSE,"TunnD";#N/A,#N/A,FALSE,"CivlD";#N/A,#N/A,FALSE,"NtwkD";#N/A,#N/A,FALSE,"EstgD";#N/A,#N/A,FALSE,"PEngD"}</definedName>
    <definedName name="weqz" localSheetId="11" hidden="1">{#N/A,#N/A,FALSE,"SumD";#N/A,#N/A,FALSE,"ElecD";#N/A,#N/A,FALSE,"MechD";#N/A,#N/A,FALSE,"GeotD";#N/A,#N/A,FALSE,"PrcsD";#N/A,#N/A,FALSE,"TunnD";#N/A,#N/A,FALSE,"CivlD";#N/A,#N/A,FALSE,"NtwkD";#N/A,#N/A,FALSE,"EstgD";#N/A,#N/A,FALSE,"PEngD"}</definedName>
    <definedName name="weqz" hidden="1">{#N/A,#N/A,FALSE,"SumD";#N/A,#N/A,FALSE,"ElecD";#N/A,#N/A,FALSE,"MechD";#N/A,#N/A,FALSE,"GeotD";#N/A,#N/A,FALSE,"PrcsD";#N/A,#N/A,FALSE,"TunnD";#N/A,#N/A,FALSE,"CivlD";#N/A,#N/A,FALSE,"NtwkD";#N/A,#N/A,FALSE,"EstgD";#N/A,#N/A,FALSE,"PEngD"}</definedName>
    <definedName name="werqe">#REF!,#REF!</definedName>
    <definedName name="wetwo"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two"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two"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two"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feab" localSheetId="9" hidden="1">{"werbung",#N/A,FALSE,"GuV9900-0399";"betrieb",#N/A,FALSE,"GuV9900-0399";"personal",#N/A,FALSE,"GuV9900-0399";"tvg",#N/A,FALSE,"GuV9900-0399";"verwaltung",#N/A,FALSE,"GuV9900-0399"}</definedName>
    <definedName name="wfeab" localSheetId="10" hidden="1">{"werbung",#N/A,FALSE,"GuV9900-0399";"betrieb",#N/A,FALSE,"GuV9900-0399";"personal",#N/A,FALSE,"GuV9900-0399";"tvg",#N/A,FALSE,"GuV9900-0399";"verwaltung",#N/A,FALSE,"GuV9900-0399"}</definedName>
    <definedName name="wfeab" localSheetId="11" hidden="1">{"werbung",#N/A,FALSE,"GuV9900-0399";"betrieb",#N/A,FALSE,"GuV9900-0399";"personal",#N/A,FALSE,"GuV9900-0399";"tvg",#N/A,FALSE,"GuV9900-0399";"verwaltung",#N/A,FALSE,"GuV9900-0399"}</definedName>
    <definedName name="wfeab" hidden="1">{"werbung",#N/A,FALSE,"GuV9900-0399";"betrieb",#N/A,FALSE,"GuV9900-0399";"personal",#N/A,FALSE,"GuV9900-0399";"tvg",#N/A,FALSE,"GuV9900-0399";"verwaltung",#N/A,FALSE,"GuV9900-0399"}</definedName>
    <definedName name="WFIN">#REF!</definedName>
    <definedName name="wh">#REF!</definedName>
    <definedName name="What" localSheetId="9"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hat" localSheetId="10"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hat" localSheetId="1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hat"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ho">#N/A</definedName>
    <definedName name="WHY">#REF!</definedName>
    <definedName name="WIN">#REF!</definedName>
    <definedName name="Win_rate">#REF!</definedName>
    <definedName name="WIND">#REF!</definedName>
    <definedName name="WINDOORS">#REF!</definedName>
    <definedName name="WINDOWS">#REF!</definedName>
    <definedName name="WINDOWS__AND__EXTERNAL__DOORS">#REF!</definedName>
    <definedName name="Windows_Doors">#REF!</definedName>
    <definedName name="WINTER_WEATHER">#REF!</definedName>
    <definedName name="wklmnxa"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klmnxa"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klmnxa"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klmnxa"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OOD">#REF!</definedName>
    <definedName name="work_days">#REF!</definedName>
    <definedName name="Work_Groups">#REF!</definedName>
    <definedName name="work_hours">#REF!</definedName>
    <definedName name="Work_Types" localSheetId="8">#REF!</definedName>
    <definedName name="Work_Types" localSheetId="3">#REF!</definedName>
    <definedName name="Work_Types" localSheetId="9">#REF!</definedName>
    <definedName name="Work_Types" localSheetId="10">#REF!</definedName>
    <definedName name="Work_Types" localSheetId="11">#REF!</definedName>
    <definedName name="Work_Types" localSheetId="0">#REF!</definedName>
    <definedName name="Work_Types">'[23]Data List'!$A$16:$A$34</definedName>
    <definedName name="workdegree" localSheetId="3">#REF!</definedName>
    <definedName name="workdegree" localSheetId="0">#REF!</definedName>
    <definedName name="workdegree">#REF!</definedName>
    <definedName name="Working_days_per_month">#REF!</definedName>
    <definedName name="Workstream_names">#REF!</definedName>
    <definedName name="WP">#REF!</definedName>
    <definedName name="WP_under_slab">'[16]Unit Price'!$B$22</definedName>
    <definedName name="WPF">#REF!</definedName>
    <definedName name="wpsall">#REF!</definedName>
    <definedName name="wpssearch">#REF!</definedName>
    <definedName name="wr" localSheetId="9" hidden="1">{"Output-3Column",#N/A,FALSE,"Output"}</definedName>
    <definedName name="wr" localSheetId="10" hidden="1">{"Output-3Column",#N/A,FALSE,"Output"}</definedName>
    <definedName name="wr" localSheetId="11" hidden="1">{"Output-3Column",#N/A,FALSE,"Output"}</definedName>
    <definedName name="wr" hidden="1">{"Output-3Column",#N/A,FALSE,"Output"}</definedName>
    <definedName name="wrgwfgwfgwtrgwrtg">#REF!</definedName>
    <definedName name="wrmh"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mh"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mh"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mh"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mh"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mh"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mh"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 localSheetId="9" hidden="1">{#N/A,#N/A,FALSE,"Summary";#N/A,#N/A,FALSE,"Details";#N/A,#N/A,FALSE,"Month-Hd";#N/A,#N/A,FALSE,"YTD-Hd";#N/A,#N/A,FALSE,"Capital"}</definedName>
    <definedName name="wrn" localSheetId="10" hidden="1">{#N/A,#N/A,FALSE,"Summary";#N/A,#N/A,FALSE,"Details";#N/A,#N/A,FALSE,"Month-Hd";#N/A,#N/A,FALSE,"YTD-Hd";#N/A,#N/A,FALSE,"Capital"}</definedName>
    <definedName name="wrn" localSheetId="11" hidden="1">{#N/A,#N/A,FALSE,"Summary";#N/A,#N/A,FALSE,"Details";#N/A,#N/A,FALSE,"Month-Hd";#N/A,#N/A,FALSE,"YTD-Hd";#N/A,#N/A,FALSE,"Capital"}</definedName>
    <definedName name="wrn" hidden="1">{#N/A,#N/A,FALSE,"Summary";#N/A,#N/A,FALSE,"Details";#N/A,#N/A,FALSE,"Month-Hd";#N/A,#N/A,FALSE,"YTD-Hd";#N/A,#N/A,FALSE,"Capital"}</definedName>
    <definedName name="wrn.1." localSheetId="9" hidden="1">{#N/A,#N/A,FALSE,"Calc";#N/A,#N/A,FALSE,"Sensitivity";#N/A,#N/A,FALSE,"LT Earn.Dil.";#N/A,#N/A,FALSE,"Dil. AVP"}</definedName>
    <definedName name="wrn.1." localSheetId="10" hidden="1">{#N/A,#N/A,FALSE,"Calc";#N/A,#N/A,FALSE,"Sensitivity";#N/A,#N/A,FALSE,"LT Earn.Dil.";#N/A,#N/A,FALSE,"Dil. AVP"}</definedName>
    <definedName name="wrn.1." localSheetId="11" hidden="1">{#N/A,#N/A,FALSE,"Calc";#N/A,#N/A,FALSE,"Sensitivity";#N/A,#N/A,FALSE,"LT Earn.Dil.";#N/A,#N/A,FALSE,"Dil. AVP"}</definedName>
    <definedName name="wrn.1." hidden="1">{#N/A,#N/A,FALSE,"Calc";#N/A,#N/A,FALSE,"Sensitivity";#N/A,#N/A,FALSE,"LT Earn.Dil.";#N/A,#N/A,FALSE,"Dil. AVP"}</definedName>
    <definedName name="wrn.1.1" localSheetId="9" hidden="1">{#N/A,#N/A,FALSE,"Calc";#N/A,#N/A,FALSE,"Sensitivity";#N/A,#N/A,FALSE,"LT Earn.Dil.";#N/A,#N/A,FALSE,"Dil. AVP"}</definedName>
    <definedName name="wrn.1.1" localSheetId="10" hidden="1">{#N/A,#N/A,FALSE,"Calc";#N/A,#N/A,FALSE,"Sensitivity";#N/A,#N/A,FALSE,"LT Earn.Dil.";#N/A,#N/A,FALSE,"Dil. AVP"}</definedName>
    <definedName name="wrn.1.1" localSheetId="11" hidden="1">{#N/A,#N/A,FALSE,"Calc";#N/A,#N/A,FALSE,"Sensitivity";#N/A,#N/A,FALSE,"LT Earn.Dil.";#N/A,#N/A,FALSE,"Dil. AVP"}</definedName>
    <definedName name="wrn.1.1" hidden="1">{#N/A,#N/A,FALSE,"Calc";#N/A,#N/A,FALSE,"Sensitivity";#N/A,#N/A,FALSE,"LT Earn.Dil.";#N/A,#N/A,FALSE,"Dil. AVP"}</definedName>
    <definedName name="wrn.1.1.2" localSheetId="9" hidden="1">{#N/A,#N/A,FALSE,"Calc";#N/A,#N/A,FALSE,"Sensitivity";#N/A,#N/A,FALSE,"LT Earn.Dil.";#N/A,#N/A,FALSE,"Dil. AVP"}</definedName>
    <definedName name="wrn.1.1.2" localSheetId="10" hidden="1">{#N/A,#N/A,FALSE,"Calc";#N/A,#N/A,FALSE,"Sensitivity";#N/A,#N/A,FALSE,"LT Earn.Dil.";#N/A,#N/A,FALSE,"Dil. AVP"}</definedName>
    <definedName name="wrn.1.1.2" localSheetId="11" hidden="1">{#N/A,#N/A,FALSE,"Calc";#N/A,#N/A,FALSE,"Sensitivity";#N/A,#N/A,FALSE,"LT Earn.Dil.";#N/A,#N/A,FALSE,"Dil. AVP"}</definedName>
    <definedName name="wrn.1.1.2" hidden="1">{#N/A,#N/A,FALSE,"Calc";#N/A,#N/A,FALSE,"Sensitivity";#N/A,#N/A,FALSE,"LT Earn.Dil.";#N/A,#N/A,FALSE,"Dil. AVP"}</definedName>
    <definedName name="wrn.1.1.3" localSheetId="9" hidden="1">{#N/A,#N/A,FALSE,"Calc";#N/A,#N/A,FALSE,"Sensitivity";#N/A,#N/A,FALSE,"LT Earn.Dil.";#N/A,#N/A,FALSE,"Dil. AVP"}</definedName>
    <definedName name="wrn.1.1.3" localSheetId="10" hidden="1">{#N/A,#N/A,FALSE,"Calc";#N/A,#N/A,FALSE,"Sensitivity";#N/A,#N/A,FALSE,"LT Earn.Dil.";#N/A,#N/A,FALSE,"Dil. AVP"}</definedName>
    <definedName name="wrn.1.1.3" localSheetId="11" hidden="1">{#N/A,#N/A,FALSE,"Calc";#N/A,#N/A,FALSE,"Sensitivity";#N/A,#N/A,FALSE,"LT Earn.Dil.";#N/A,#N/A,FALSE,"Dil. AVP"}</definedName>
    <definedName name="wrn.1.1.3" hidden="1">{#N/A,#N/A,FALSE,"Calc";#N/A,#N/A,FALSE,"Sensitivity";#N/A,#N/A,FALSE,"LT Earn.Dil.";#N/A,#N/A,FALSE,"Dil. AVP"}</definedName>
    <definedName name="wrn.1.2" localSheetId="9" hidden="1">{#N/A,#N/A,FALSE,"Calc";#N/A,#N/A,FALSE,"Sensitivity";#N/A,#N/A,FALSE,"LT Earn.Dil.";#N/A,#N/A,FALSE,"Dil. AVP"}</definedName>
    <definedName name="wrn.1.2" localSheetId="10" hidden="1">{#N/A,#N/A,FALSE,"Calc";#N/A,#N/A,FALSE,"Sensitivity";#N/A,#N/A,FALSE,"LT Earn.Dil.";#N/A,#N/A,FALSE,"Dil. AVP"}</definedName>
    <definedName name="wrn.1.2" localSheetId="11" hidden="1">{#N/A,#N/A,FALSE,"Calc";#N/A,#N/A,FALSE,"Sensitivity";#N/A,#N/A,FALSE,"LT Earn.Dil.";#N/A,#N/A,FALSE,"Dil. AVP"}</definedName>
    <definedName name="wrn.1.2" hidden="1">{#N/A,#N/A,FALSE,"Calc";#N/A,#N/A,FALSE,"Sensitivity";#N/A,#N/A,FALSE,"LT Earn.Dil.";#N/A,#N/A,FALSE,"Dil. AVP"}</definedName>
    <definedName name="wrn.1.3" localSheetId="9" hidden="1">{#N/A,#N/A,FALSE,"Calc";#N/A,#N/A,FALSE,"Sensitivity";#N/A,#N/A,FALSE,"LT Earn.Dil.";#N/A,#N/A,FALSE,"Dil. AVP"}</definedName>
    <definedName name="wrn.1.3" localSheetId="10" hidden="1">{#N/A,#N/A,FALSE,"Calc";#N/A,#N/A,FALSE,"Sensitivity";#N/A,#N/A,FALSE,"LT Earn.Dil.";#N/A,#N/A,FALSE,"Dil. AVP"}</definedName>
    <definedName name="wrn.1.3" localSheetId="11" hidden="1">{#N/A,#N/A,FALSE,"Calc";#N/A,#N/A,FALSE,"Sensitivity";#N/A,#N/A,FALSE,"LT Earn.Dil.";#N/A,#N/A,FALSE,"Dil. AVP"}</definedName>
    <definedName name="wrn.1.3" hidden="1">{#N/A,#N/A,FALSE,"Calc";#N/A,#N/A,FALSE,"Sensitivity";#N/A,#N/A,FALSE,"LT Earn.Dil.";#N/A,#N/A,FALSE,"Dil. AVP"}</definedName>
    <definedName name="wrn.10yp._.balance._.sheet." localSheetId="9" hidden="1">{"10yp balance sheet",#N/A,FALSE,"Celtel alternative 6"}</definedName>
    <definedName name="wrn.10yp._.balance._.sheet." localSheetId="10" hidden="1">{"10yp balance sheet",#N/A,FALSE,"Celtel alternative 6"}</definedName>
    <definedName name="wrn.10yp._.balance._.sheet." localSheetId="11" hidden="1">{"10yp balance sheet",#N/A,FALSE,"Celtel alternative 6"}</definedName>
    <definedName name="wrn.10yp._.balance._.sheet." hidden="1">{"10yp balance sheet",#N/A,FALSE,"Celtel alternative 6"}</definedName>
    <definedName name="wrn.10yp._.capex." localSheetId="9" hidden="1">{"10yp capex",#N/A,FALSE,"Celtel alternative 6"}</definedName>
    <definedName name="wrn.10yp._.capex." localSheetId="10" hidden="1">{"10yp capex",#N/A,FALSE,"Celtel alternative 6"}</definedName>
    <definedName name="wrn.10yp._.capex." localSheetId="11" hidden="1">{"10yp capex",#N/A,FALSE,"Celtel alternative 6"}</definedName>
    <definedName name="wrn.10yp._.capex." hidden="1">{"10yp capex",#N/A,FALSE,"Celtel alternative 6"}</definedName>
    <definedName name="wrn.10yp._.customers." localSheetId="9" hidden="1">{"10yp customers",#N/A,FALSE,"Celtel alternative 6"}</definedName>
    <definedName name="wrn.10yp._.customers." localSheetId="10" hidden="1">{"10yp customers",#N/A,FALSE,"Celtel alternative 6"}</definedName>
    <definedName name="wrn.10yp._.customers." localSheetId="11" hidden="1">{"10yp customers",#N/A,FALSE,"Celtel alternative 6"}</definedName>
    <definedName name="wrn.10yp._.customers." hidden="1">{"10yp customers",#N/A,FALSE,"Celtel alternative 6"}</definedName>
    <definedName name="wrn.10yp._.graphs." localSheetId="9" hidden="1">{"10yp graphs",#N/A,FALSE,"Market Data"}</definedName>
    <definedName name="wrn.10yp._.graphs." localSheetId="10" hidden="1">{"10yp graphs",#N/A,FALSE,"Market Data"}</definedName>
    <definedName name="wrn.10yp._.graphs." localSheetId="11" hidden="1">{"10yp graphs",#N/A,FALSE,"Market Data"}</definedName>
    <definedName name="wrn.10yp._.graphs." hidden="1">{"10yp graphs",#N/A,FALSE,"Market Data"}</definedName>
    <definedName name="wrn.10yp._.key._.data." localSheetId="9" hidden="1">{"10yp key data",#N/A,FALSE,"Market Data"}</definedName>
    <definedName name="wrn.10yp._.key._.data." localSheetId="10" hidden="1">{"10yp key data",#N/A,FALSE,"Market Data"}</definedName>
    <definedName name="wrn.10yp._.key._.data." localSheetId="11" hidden="1">{"10yp key data",#N/A,FALSE,"Market Data"}</definedName>
    <definedName name="wrn.10yp._.key._.data." hidden="1">{"10yp key data",#N/A,FALSE,"Market Data"}</definedName>
    <definedName name="wrn.10yp._.profit._.and._.loss." localSheetId="9" hidden="1">{"10yp profit and loss",#N/A,FALSE,"Celtel alternative 6"}</definedName>
    <definedName name="wrn.10yp._.profit._.and._.loss." localSheetId="10" hidden="1">{"10yp profit and loss",#N/A,FALSE,"Celtel alternative 6"}</definedName>
    <definedName name="wrn.10yp._.profit._.and._.loss." localSheetId="11" hidden="1">{"10yp profit and loss",#N/A,FALSE,"Celtel alternative 6"}</definedName>
    <definedName name="wrn.10yp._.profit._.and._.loss." hidden="1">{"10yp profit and loss",#N/A,FALSE,"Celtel alternative 6"}</definedName>
    <definedName name="wrn.10yp._.tariffs." localSheetId="9" hidden="1">{"10yp tariffs",#N/A,FALSE,"Celtel alternative 6"}</definedName>
    <definedName name="wrn.10yp._.tariffs." localSheetId="10" hidden="1">{"10yp tariffs",#N/A,FALSE,"Celtel alternative 6"}</definedName>
    <definedName name="wrn.10yp._.tariffs." localSheetId="11" hidden="1">{"10yp tariffs",#N/A,FALSE,"Celtel alternative 6"}</definedName>
    <definedName name="wrn.10yp._.tariffs." hidden="1">{"10yp tariffs",#N/A,FALSE,"Celtel alternative 6"}</definedName>
    <definedName name="wrn.1995._.Analysis." localSheetId="9" hidden="1">{#N/A,#N/A,FALSE,"1995 Rev &amp; Exp"}</definedName>
    <definedName name="wrn.1995._.Analysis." localSheetId="10" hidden="1">{#N/A,#N/A,FALSE,"1995 Rev &amp; Exp"}</definedName>
    <definedName name="wrn.1995._.Analysis." localSheetId="11" hidden="1">{#N/A,#N/A,FALSE,"1995 Rev &amp; Exp"}</definedName>
    <definedName name="wrn.1995._.Analysis." hidden="1">{#N/A,#N/A,FALSE,"1995 Rev &amp; Exp"}</definedName>
    <definedName name="wrn.1997." localSheetId="9" hidden="1">{"CoverSheet",#N/A,TRUE,"97CoverPage";#N/A,#N/A,TRUE,"97TableOfContents";"CY 1997",#N/A,TRUE,"97CashFlowBeforeFinancing";"CY 1997",#N/A,TRUE,"97CashFlowAfterFinancing ";"CY 1997",#N/A,TRUE,"97Escrow Closings (all) ";"CY 1997",#N/A,TRUE,"97Revenue Summary";"CY 1997",#N/A,TRUE,"97 A-1 Sales";"CY 1997",#N/A,TRUE,"97 A-2 Sales";"CY 1997",#N/A,TRUE,"97 B-1 Sales";"CY 1997",#N/A,TRUE,"97 B-2 Sales";"CY 1997",#N/A,TRUE,"97 D-1 Sales";"CY 1997",#N/A,TRUE,"97 H Sales";"CY 1997",#N/A,TRUE,"97 I Sales";"CY 1997",#N/A,TRUE,"97 J Sales";"CY 1997",#N/A,TRUE,"97 K Sales";"CY 1997",#N/A,TRUE,"97 Land ";"CY 1997",#N/A,TRUE,"97 Pre-Development";"CY 1997",#N/A,TRUE,"97Construction Summary ";"CY 1997",#N/A,TRUE,"97 A-1 DevCosts";"CY 1997",#N/A,TRUE,"97 A-2 DevCosts";"CY 1997",#N/A,TRUE,"97 B-1 DevCosts";"CY 1997",#N/A,TRUE,"97 B-2 DevCosts";"CY 1997",#N/A,TRUE,"97 C DevCosts";#N/A,#N/A,TRUE,"97 D-1 DevCosts";"CY 1997",#N/A,TRUE,"97 E Dev Costs";"CY 1997",#N/A,TRUE,"97 G Dev Costs";#N/A,#N/A,TRUE,"97 H Dev Costs";#N/A,#N/A,TRUE,"97 I Dev Costs";"CY 1997",#N/A,TRUE,"97 J Dev Costs";#N/A,#N/A,TRUE,"97 K Dev Costs";"CY 1997",#N/A,TRUE,"97 Master Dev. Cost Wksht";"CY 1997",#N/A,TRUE,"97 Golf Course Captial ";"CY 1997",#N/A,TRUE,"97 Indirect &amp; Operating Costs ";"CY 1997",#N/A,TRUE,"97 Other SalesRevenue";"CY 1997",#N/A,TRUE,"97 Village Absorption";"CY 1997",#N/A,TRUE,"97 FINANCING";#N/A,#N/A,TRUE,"97 Dev Assumptions";#N/A,#N/A,TRUE,"97 A&amp;B Development Cost";#N/A,#N/A,TRUE,"97 B-2 Bonding ";#N/A,#N/A,TRUE,"97 E Supplemental Schedule";#N/A,#N/A,TRUE,"97 Factors"}</definedName>
    <definedName name="wrn.1997." localSheetId="10" hidden="1">{"CoverSheet",#N/A,TRUE,"97CoverPage";#N/A,#N/A,TRUE,"97TableOfContents";"CY 1997",#N/A,TRUE,"97CashFlowBeforeFinancing";"CY 1997",#N/A,TRUE,"97CashFlowAfterFinancing ";"CY 1997",#N/A,TRUE,"97Escrow Closings (all) ";"CY 1997",#N/A,TRUE,"97Revenue Summary";"CY 1997",#N/A,TRUE,"97 A-1 Sales";"CY 1997",#N/A,TRUE,"97 A-2 Sales";"CY 1997",#N/A,TRUE,"97 B-1 Sales";"CY 1997",#N/A,TRUE,"97 B-2 Sales";"CY 1997",#N/A,TRUE,"97 D-1 Sales";"CY 1997",#N/A,TRUE,"97 H Sales";"CY 1997",#N/A,TRUE,"97 I Sales";"CY 1997",#N/A,TRUE,"97 J Sales";"CY 1997",#N/A,TRUE,"97 K Sales";"CY 1997",#N/A,TRUE,"97 Land ";"CY 1997",#N/A,TRUE,"97 Pre-Development";"CY 1997",#N/A,TRUE,"97Construction Summary ";"CY 1997",#N/A,TRUE,"97 A-1 DevCosts";"CY 1997",#N/A,TRUE,"97 A-2 DevCosts";"CY 1997",#N/A,TRUE,"97 B-1 DevCosts";"CY 1997",#N/A,TRUE,"97 B-2 DevCosts";"CY 1997",#N/A,TRUE,"97 C DevCosts";#N/A,#N/A,TRUE,"97 D-1 DevCosts";"CY 1997",#N/A,TRUE,"97 E Dev Costs";"CY 1997",#N/A,TRUE,"97 G Dev Costs";#N/A,#N/A,TRUE,"97 H Dev Costs";#N/A,#N/A,TRUE,"97 I Dev Costs";"CY 1997",#N/A,TRUE,"97 J Dev Costs";#N/A,#N/A,TRUE,"97 K Dev Costs";"CY 1997",#N/A,TRUE,"97 Master Dev. Cost Wksht";"CY 1997",#N/A,TRUE,"97 Golf Course Captial ";"CY 1997",#N/A,TRUE,"97 Indirect &amp; Operating Costs ";"CY 1997",#N/A,TRUE,"97 Other SalesRevenue";"CY 1997",#N/A,TRUE,"97 Village Absorption";"CY 1997",#N/A,TRUE,"97 FINANCING";#N/A,#N/A,TRUE,"97 Dev Assumptions";#N/A,#N/A,TRUE,"97 A&amp;B Development Cost";#N/A,#N/A,TRUE,"97 B-2 Bonding ";#N/A,#N/A,TRUE,"97 E Supplemental Schedule";#N/A,#N/A,TRUE,"97 Factors"}</definedName>
    <definedName name="wrn.1997." localSheetId="11" hidden="1">{"CoverSheet",#N/A,TRUE,"97CoverPage";#N/A,#N/A,TRUE,"97TableOfContents";"CY 1997",#N/A,TRUE,"97CashFlowBeforeFinancing";"CY 1997",#N/A,TRUE,"97CashFlowAfterFinancing ";"CY 1997",#N/A,TRUE,"97Escrow Closings (all) ";"CY 1997",#N/A,TRUE,"97Revenue Summary";"CY 1997",#N/A,TRUE,"97 A-1 Sales";"CY 1997",#N/A,TRUE,"97 A-2 Sales";"CY 1997",#N/A,TRUE,"97 B-1 Sales";"CY 1997",#N/A,TRUE,"97 B-2 Sales";"CY 1997",#N/A,TRUE,"97 D-1 Sales";"CY 1997",#N/A,TRUE,"97 H Sales";"CY 1997",#N/A,TRUE,"97 I Sales";"CY 1997",#N/A,TRUE,"97 J Sales";"CY 1997",#N/A,TRUE,"97 K Sales";"CY 1997",#N/A,TRUE,"97 Land ";"CY 1997",#N/A,TRUE,"97 Pre-Development";"CY 1997",#N/A,TRUE,"97Construction Summary ";"CY 1997",#N/A,TRUE,"97 A-1 DevCosts";"CY 1997",#N/A,TRUE,"97 A-2 DevCosts";"CY 1997",#N/A,TRUE,"97 B-1 DevCosts";"CY 1997",#N/A,TRUE,"97 B-2 DevCosts";"CY 1997",#N/A,TRUE,"97 C DevCosts";#N/A,#N/A,TRUE,"97 D-1 DevCosts";"CY 1997",#N/A,TRUE,"97 E Dev Costs";"CY 1997",#N/A,TRUE,"97 G Dev Costs";#N/A,#N/A,TRUE,"97 H Dev Costs";#N/A,#N/A,TRUE,"97 I Dev Costs";"CY 1997",#N/A,TRUE,"97 J Dev Costs";#N/A,#N/A,TRUE,"97 K Dev Costs";"CY 1997",#N/A,TRUE,"97 Master Dev. Cost Wksht";"CY 1997",#N/A,TRUE,"97 Golf Course Captial ";"CY 1997",#N/A,TRUE,"97 Indirect &amp; Operating Costs ";"CY 1997",#N/A,TRUE,"97 Other SalesRevenue";"CY 1997",#N/A,TRUE,"97 Village Absorption";"CY 1997",#N/A,TRUE,"97 FINANCING";#N/A,#N/A,TRUE,"97 Dev Assumptions";#N/A,#N/A,TRUE,"97 A&amp;B Development Cost";#N/A,#N/A,TRUE,"97 B-2 Bonding ";#N/A,#N/A,TRUE,"97 E Supplemental Schedule";#N/A,#N/A,TRUE,"97 Factors"}</definedName>
    <definedName name="wrn.1997." hidden="1">{"CoverSheet",#N/A,TRUE,"97CoverPage";#N/A,#N/A,TRUE,"97TableOfContents";"CY 1997",#N/A,TRUE,"97CashFlowBeforeFinancing";"CY 1997",#N/A,TRUE,"97CashFlowAfterFinancing ";"CY 1997",#N/A,TRUE,"97Escrow Closings (all) ";"CY 1997",#N/A,TRUE,"97Revenue Summary";"CY 1997",#N/A,TRUE,"97 A-1 Sales";"CY 1997",#N/A,TRUE,"97 A-2 Sales";"CY 1997",#N/A,TRUE,"97 B-1 Sales";"CY 1997",#N/A,TRUE,"97 B-2 Sales";"CY 1997",#N/A,TRUE,"97 D-1 Sales";"CY 1997",#N/A,TRUE,"97 H Sales";"CY 1997",#N/A,TRUE,"97 I Sales";"CY 1997",#N/A,TRUE,"97 J Sales";"CY 1997",#N/A,TRUE,"97 K Sales";"CY 1997",#N/A,TRUE,"97 Land ";"CY 1997",#N/A,TRUE,"97 Pre-Development";"CY 1997",#N/A,TRUE,"97Construction Summary ";"CY 1997",#N/A,TRUE,"97 A-1 DevCosts";"CY 1997",#N/A,TRUE,"97 A-2 DevCosts";"CY 1997",#N/A,TRUE,"97 B-1 DevCosts";"CY 1997",#N/A,TRUE,"97 B-2 DevCosts";"CY 1997",#N/A,TRUE,"97 C DevCosts";#N/A,#N/A,TRUE,"97 D-1 DevCosts";"CY 1997",#N/A,TRUE,"97 E Dev Costs";"CY 1997",#N/A,TRUE,"97 G Dev Costs";#N/A,#N/A,TRUE,"97 H Dev Costs";#N/A,#N/A,TRUE,"97 I Dev Costs";"CY 1997",#N/A,TRUE,"97 J Dev Costs";#N/A,#N/A,TRUE,"97 K Dev Costs";"CY 1997",#N/A,TRUE,"97 Master Dev. Cost Wksht";"CY 1997",#N/A,TRUE,"97 Golf Course Captial ";"CY 1997",#N/A,TRUE,"97 Indirect &amp; Operating Costs ";"CY 1997",#N/A,TRUE,"97 Other SalesRevenue";"CY 1997",#N/A,TRUE,"97 Village Absorption";"CY 1997",#N/A,TRUE,"97 FINANCING";#N/A,#N/A,TRUE,"97 Dev Assumptions";#N/A,#N/A,TRUE,"97 A&amp;B Development Cost";#N/A,#N/A,TRUE,"97 B-2 Bonding ";#N/A,#N/A,TRUE,"97 E Supplemental Schedule";#N/A,#N/A,TRUE,"97 Factors"}</definedName>
    <definedName name="WRN.2." localSheetId="9" hidden="1">{#N/A,#N/A,FALSE,"Calc";#N/A,#N/A,FALSE,"Sensitivity";#N/A,#N/A,FALSE,"LT Earn.Dil.";#N/A,#N/A,FALSE,"Dil. AVP"}</definedName>
    <definedName name="WRN.2." localSheetId="10" hidden="1">{#N/A,#N/A,FALSE,"Calc";#N/A,#N/A,FALSE,"Sensitivity";#N/A,#N/A,FALSE,"LT Earn.Dil.";#N/A,#N/A,FALSE,"Dil. AVP"}</definedName>
    <definedName name="WRN.2." localSheetId="11" hidden="1">{#N/A,#N/A,FALSE,"Calc";#N/A,#N/A,FALSE,"Sensitivity";#N/A,#N/A,FALSE,"LT Earn.Dil.";#N/A,#N/A,FALSE,"Dil. AVP"}</definedName>
    <definedName name="WRN.2." hidden="1">{#N/A,#N/A,FALSE,"Calc";#N/A,#N/A,FALSE,"Sensitivity";#N/A,#N/A,FALSE,"LT Earn.Dil.";#N/A,#N/A,FALSE,"Dil. AVP"}</definedName>
    <definedName name="wrn.2001._.Budget._.by._.Qtr." localSheetId="9" hidden="1">{"Qtr2001",#N/A,FALSE,"Model";"Office/Retail 2001 by Qtr",#N/A,FALSE,"Formatted Office-Retail Page";"Other Income 2001 by Qtr",#N/A,FALSE,"Other";"Resort/Hotel 2001 by Qtr",#N/A,FALSE,"Hotel";"LDV 2001 by Qtr",#N/A,FALSE,"LDV";"Disp 2001 by Qtr",#N/A,FALSE,"Dispositions"}</definedName>
    <definedName name="wrn.2001._.Budget._.by._.Qtr." localSheetId="10" hidden="1">{"Qtr2001",#N/A,FALSE,"Model";"Office/Retail 2001 by Qtr",#N/A,FALSE,"Formatted Office-Retail Page";"Other Income 2001 by Qtr",#N/A,FALSE,"Other";"Resort/Hotel 2001 by Qtr",#N/A,FALSE,"Hotel";"LDV 2001 by Qtr",#N/A,FALSE,"LDV";"Disp 2001 by Qtr",#N/A,FALSE,"Dispositions"}</definedName>
    <definedName name="wrn.2001._.Budget._.by._.Qtr." localSheetId="11" hidden="1">{"Qtr2001",#N/A,FALSE,"Model";"Office/Retail 2001 by Qtr",#N/A,FALSE,"Formatted Office-Retail Page";"Other Income 2001 by Qtr",#N/A,FALSE,"Other";"Resort/Hotel 2001 by Qtr",#N/A,FALSE,"Hotel";"LDV 2001 by Qtr",#N/A,FALSE,"LDV";"Disp 2001 by Qtr",#N/A,FALSE,"Dispositions"}</definedName>
    <definedName name="wrn.2001._.Budget._.by._.Qtr." hidden="1">{"Qtr2001",#N/A,FALSE,"Model";"Office/Retail 2001 by Qtr",#N/A,FALSE,"Formatted Office-Retail Page";"Other Income 2001 by Qtr",#N/A,FALSE,"Other";"Resort/Hotel 2001 by Qtr",#N/A,FALSE,"Hotel";"LDV 2001 by Qtr",#N/A,FALSE,"LDV";"Disp 2001 by Qtr",#N/A,FALSE,"Dispositions"}</definedName>
    <definedName name="wrn.2001._.Budget._.by._.Year." localSheetId="9"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Year." localSheetId="10"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Year." localSheetId="11"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Year."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y._.Month." localSheetId="9" hidden="1">{"2001 by Month",#N/A,FALSE,"Model";"Resort/Hotel 2001 by Month",#N/A,FALSE,"Hotel";"LDV 2001 By Month",#N/A,FALSE,"LDV";"Other Income By Month",#N/A,FALSE,"Other";"Office/Retail 2001 by Month",#N/A,FALSE,"Formatted Office-Retail Page";"Dispo 2001 by Month",#N/A,FALSE,"Dispositions"}</definedName>
    <definedName name="wrn.2001._.by._.Month." localSheetId="10" hidden="1">{"2001 by Month",#N/A,FALSE,"Model";"Resort/Hotel 2001 by Month",#N/A,FALSE,"Hotel";"LDV 2001 By Month",#N/A,FALSE,"LDV";"Other Income By Month",#N/A,FALSE,"Other";"Office/Retail 2001 by Month",#N/A,FALSE,"Formatted Office-Retail Page";"Dispo 2001 by Month",#N/A,FALSE,"Dispositions"}</definedName>
    <definedName name="wrn.2001._.by._.Month." localSheetId="11" hidden="1">{"2001 by Month",#N/A,FALSE,"Model";"Resort/Hotel 2001 by Month",#N/A,FALSE,"Hotel";"LDV 2001 By Month",#N/A,FALSE,"LDV";"Other Income By Month",#N/A,FALSE,"Other";"Office/Retail 2001 by Month",#N/A,FALSE,"Formatted Office-Retail Page";"Dispo 2001 by Month",#N/A,FALSE,"Dispositions"}</definedName>
    <definedName name="wrn.2001._.by._.Month." hidden="1">{"2001 by Month",#N/A,FALSE,"Model";"Resort/Hotel 2001 by Month",#N/A,FALSE,"Hotel";"LDV 2001 By Month",#N/A,FALSE,"LDV";"Other Income By Month",#N/A,FALSE,"Other";"Office/Retail 2001 by Month",#N/A,FALSE,"Formatted Office-Retail Page";"Dispo 2001 by Month",#N/A,FALSE,"Dispositions"}</definedName>
    <definedName name="wrn.3._.month._.budget." localSheetId="9"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wrn.3._.month._.budget." localSheetId="10"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wrn.3._.month._.budget." localSheetId="11"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wrn.3._.month._.budget."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wrn.313VAL7.XLS." localSheetId="8" hidden="1">{#N/A,#N/A,TRUE,"PROGRESS VALUATION";#N/A,#N/A,TRUE,"PROVISIONAL SUMS";#N/A,#N/A,TRUE,"VARIATIONS";#N/A,#N/A,TRUE,"INTERIM PAYMENTS"}</definedName>
    <definedName name="wrn.313VAL7.XLS." localSheetId="3" hidden="1">{#N/A,#N/A,TRUE,"PROGRESS VALUATION";#N/A,#N/A,TRUE,"PROVISIONAL SUMS";#N/A,#N/A,TRUE,"VARIATIONS";#N/A,#N/A,TRUE,"INTERIM PAYMENTS"}</definedName>
    <definedName name="wrn.313VAL7.XLS." localSheetId="9" hidden="1">{#N/A,#N/A,TRUE,"PROGRESS VALUATION";#N/A,#N/A,TRUE,"PROVISIONAL SUMS";#N/A,#N/A,TRUE,"VARIATIONS";#N/A,#N/A,TRUE,"INTERIM PAYMENTS"}</definedName>
    <definedName name="wrn.313VAL7.XLS." localSheetId="10" hidden="1">{#N/A,#N/A,TRUE,"PROGRESS VALUATION";#N/A,#N/A,TRUE,"PROVISIONAL SUMS";#N/A,#N/A,TRUE,"VARIATIONS";#N/A,#N/A,TRUE,"INTERIM PAYMENTS"}</definedName>
    <definedName name="wrn.313VAL7.XLS." localSheetId="11" hidden="1">{#N/A,#N/A,TRUE,"PROGRESS VALUATION";#N/A,#N/A,TRUE,"PROVISIONAL SUMS";#N/A,#N/A,TRUE,"VARIATIONS";#N/A,#N/A,TRUE,"INTERIM PAYMENTS"}</definedName>
    <definedName name="wrn.313VAL7.XLS." localSheetId="0" hidden="1">{#N/A,#N/A,TRUE,"PROGRESS VALUATION";#N/A,#N/A,TRUE,"PROVISIONAL SUMS";#N/A,#N/A,TRUE,"VARIATIONS";#N/A,#N/A,TRUE,"INTERIM PAYMENTS"}</definedName>
    <definedName name="wrn.313VAL7.XLS." hidden="1">{#N/A,#N/A,TRUE,"PROGRESS VALUATION";#N/A,#N/A,TRUE,"PROVISIONAL SUMS";#N/A,#N/A,TRUE,"VARIATIONS";#N/A,#N/A,TRUE,"INTERIM PAYMENTS"}</definedName>
    <definedName name="wrn.313VAL8.XLS." localSheetId="8" hidden="1">{#N/A,#N/A,TRUE,"PROGRESS VALUATION";#N/A,#N/A,TRUE,"PROVISIONAL SUMS";#N/A,#N/A,TRUE,"VARIATIONS";#N/A,#N/A,TRUE,"INTERIM PAYMENTS"}</definedName>
    <definedName name="wrn.313VAL8.XLS." localSheetId="3" hidden="1">{#N/A,#N/A,TRUE,"PROGRESS VALUATION";#N/A,#N/A,TRUE,"PROVISIONAL SUMS";#N/A,#N/A,TRUE,"VARIATIONS";#N/A,#N/A,TRUE,"INTERIM PAYMENTS"}</definedName>
    <definedName name="wrn.313VAL8.XLS." localSheetId="9" hidden="1">{#N/A,#N/A,TRUE,"PROGRESS VALUATION";#N/A,#N/A,TRUE,"PROVISIONAL SUMS";#N/A,#N/A,TRUE,"VARIATIONS";#N/A,#N/A,TRUE,"INTERIM PAYMENTS"}</definedName>
    <definedName name="wrn.313VAL8.XLS." localSheetId="10" hidden="1">{#N/A,#N/A,TRUE,"PROGRESS VALUATION";#N/A,#N/A,TRUE,"PROVISIONAL SUMS";#N/A,#N/A,TRUE,"VARIATIONS";#N/A,#N/A,TRUE,"INTERIM PAYMENTS"}</definedName>
    <definedName name="wrn.313VAL8.XLS." localSheetId="11" hidden="1">{#N/A,#N/A,TRUE,"PROGRESS VALUATION";#N/A,#N/A,TRUE,"PROVISIONAL SUMS";#N/A,#N/A,TRUE,"VARIATIONS";#N/A,#N/A,TRUE,"INTERIM PAYMENTS"}</definedName>
    <definedName name="wrn.313VAL8.XLS." localSheetId="0" hidden="1">{#N/A,#N/A,TRUE,"PROGRESS VALUATION";#N/A,#N/A,TRUE,"PROVISIONAL SUMS";#N/A,#N/A,TRUE,"VARIATIONS";#N/A,#N/A,TRUE,"INTERIM PAYMENTS"}</definedName>
    <definedName name="wrn.313VAL8.XLS." hidden="1">{#N/A,#N/A,TRUE,"PROGRESS VALUATION";#N/A,#N/A,TRUE,"PROVISIONAL SUMS";#N/A,#N/A,TRUE,"VARIATIONS";#N/A,#N/A,TRUE,"INTERIM PAYMENTS"}</definedName>
    <definedName name="wrn.3yr.CF." localSheetId="9" hidden="1">{"assume",#N/A,FALSE,"K&amp;20th Month CF";"MoCF",#N/A,FALSE,"K&amp;20th Month CF";"AnCF",#N/A,FALSE,"K&amp;20th Month CF"}</definedName>
    <definedName name="wrn.3yr.CF." localSheetId="10" hidden="1">{"assume",#N/A,FALSE,"K&amp;20th Month CF";"MoCF",#N/A,FALSE,"K&amp;20th Month CF";"AnCF",#N/A,FALSE,"K&amp;20th Month CF"}</definedName>
    <definedName name="wrn.3yr.CF." localSheetId="11" hidden="1">{"assume",#N/A,FALSE,"K&amp;20th Month CF";"MoCF",#N/A,FALSE,"K&amp;20th Month CF";"AnCF",#N/A,FALSE,"K&amp;20th Month CF"}</definedName>
    <definedName name="wrn.3yr.CF." hidden="1">{"assume",#N/A,FALSE,"K&amp;20th Month CF";"MoCF",#N/A,FALSE,"K&amp;20th Month CF";"AnCF",#N/A,FALSE,"K&amp;20th Month CF"}</definedName>
    <definedName name="wrn.50._.50." localSheetId="9" hidden="1">{"assumption 50 50",#N/A,TRUE,"Merger";"has gets cash",#N/A,TRUE,"Merger";"accretion dilution",#N/A,TRUE,"Merger";"comparison credit stats",#N/A,TRUE,"Merger";"pf credit stats",#N/A,TRUE,"Merger";"pf sheets",#N/A,TRUE,"Merger"}</definedName>
    <definedName name="wrn.50._.50." localSheetId="10" hidden="1">{"assumption 50 50",#N/A,TRUE,"Merger";"has gets cash",#N/A,TRUE,"Merger";"accretion dilution",#N/A,TRUE,"Merger";"comparison credit stats",#N/A,TRUE,"Merger";"pf credit stats",#N/A,TRUE,"Merger";"pf sheets",#N/A,TRUE,"Merger"}</definedName>
    <definedName name="wrn.50._.50." localSheetId="11" hidden="1">{"assumption 50 50",#N/A,TRUE,"Merger";"has gets cash",#N/A,TRUE,"Merger";"accretion dilution",#N/A,TRUE,"Merger";"comparison credit stats",#N/A,TRUE,"Merger";"pf credit stats",#N/A,TRUE,"Merger";"pf sheets",#N/A,TRUE,"Merger"}</definedName>
    <definedName name="wrn.50._.50." hidden="1">{"assumption 50 50",#N/A,TRUE,"Merger";"has gets cash",#N/A,TRUE,"Merger";"accretion dilution",#N/A,TRUE,"Merger";"comparison credit stats",#N/A,TRUE,"Merger";"pf credit stats",#N/A,TRUE,"Merger";"pf sheets",#N/A,TRUE,"Merger"}</definedName>
    <definedName name="wrn.50_.501" localSheetId="9" hidden="1">{"assumption 50 50",#N/A,TRUE,"Merger";"has gets cash",#N/A,TRUE,"Merger";"accretion dilution",#N/A,TRUE,"Merger";"comparison credit stats",#N/A,TRUE,"Merger";"pf credit stats",#N/A,TRUE,"Merger";"pf sheets",#N/A,TRUE,"Merger"}</definedName>
    <definedName name="wrn.50_.501" localSheetId="10" hidden="1">{"assumption 50 50",#N/A,TRUE,"Merger";"has gets cash",#N/A,TRUE,"Merger";"accretion dilution",#N/A,TRUE,"Merger";"comparison credit stats",#N/A,TRUE,"Merger";"pf credit stats",#N/A,TRUE,"Merger";"pf sheets",#N/A,TRUE,"Merger"}</definedName>
    <definedName name="wrn.50_.501" localSheetId="11" hidden="1">{"assumption 50 50",#N/A,TRUE,"Merger";"has gets cash",#N/A,TRUE,"Merger";"accretion dilution",#N/A,TRUE,"Merger";"comparison credit stats",#N/A,TRUE,"Merger";"pf credit stats",#N/A,TRUE,"Merger";"pf sheets",#N/A,TRUE,"Merger"}</definedName>
    <definedName name="wrn.50_.501" hidden="1">{"assumption 50 50",#N/A,TRUE,"Merger";"has gets cash",#N/A,TRUE,"Merger";"accretion dilution",#N/A,TRUE,"Merger";"comparison credit stats",#N/A,TRUE,"Merger";"pf credit stats",#N/A,TRUE,"Merger";"pf sheets",#N/A,TRUE,"Merger"}</definedName>
    <definedName name="wrn.5022"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5022"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5022"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5022"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5022"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5022"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5022"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511"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511"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51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51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51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511"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5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6713_Financials." localSheetId="9" hidden="1">{#N/A,#N/A,FALSE,"Summary";#N/A,#N/A,FALSE,"Details";#N/A,#N/A,FALSE,"Month-Hd";#N/A,#N/A,FALSE,"YTD-Hd";#N/A,#N/A,FALSE,"Capital"}</definedName>
    <definedName name="wrn.6713_Financials." localSheetId="10" hidden="1">{#N/A,#N/A,FALSE,"Summary";#N/A,#N/A,FALSE,"Details";#N/A,#N/A,FALSE,"Month-Hd";#N/A,#N/A,FALSE,"YTD-Hd";#N/A,#N/A,FALSE,"Capital"}</definedName>
    <definedName name="wrn.6713_Financials." localSheetId="11" hidden="1">{#N/A,#N/A,FALSE,"Summary";#N/A,#N/A,FALSE,"Details";#N/A,#N/A,FALSE,"Month-Hd";#N/A,#N/A,FALSE,"YTD-Hd";#N/A,#N/A,FALSE,"Capital"}</definedName>
    <definedName name="wrn.6713_Financials." hidden="1">{#N/A,#N/A,FALSE,"Summary";#N/A,#N/A,FALSE,"Details";#N/A,#N/A,FALSE,"Month-Hd";#N/A,#N/A,FALSE,"YTD-Hd";#N/A,#N/A,FALSE,"Capital"}</definedName>
    <definedName name="wrn.A.I.s." localSheetId="8" hidden="1">{"A.I.s",#N/A,TRUE,"Architects Instructions"}</definedName>
    <definedName name="wrn.A.I.s." localSheetId="3" hidden="1">{"A.I.s",#N/A,TRUE,"Architects Instructions"}</definedName>
    <definedName name="wrn.A.I.s." localSheetId="9" hidden="1">{"A.I.s",#N/A,TRUE,"Architects Instructions"}</definedName>
    <definedName name="wrn.A.I.s." localSheetId="10" hidden="1">{"A.I.s",#N/A,TRUE,"Architects Instructions"}</definedName>
    <definedName name="wrn.A.I.s." localSheetId="11" hidden="1">{"A.I.s",#N/A,TRUE,"Architects Instructions"}</definedName>
    <definedName name="wrn.A.I.s." localSheetId="0" hidden="1">{"A.I.s",#N/A,TRUE,"Architects Instructions"}</definedName>
    <definedName name="wrn.A.I.s." hidden="1">{"A.I.s",#N/A,TRUE,"Architects Instructions"}</definedName>
    <definedName name="wrn.Acquisition." localSheetId="9" hidden="1">{#N/A,#N/A,TRUE,"Title Page";#N/A,#N/A,TRUE,"Executive Summary";#N/A,#N/A,TRUE,"Vacant Space";#N/A,#N/A,TRUE,"Cash Flow";#N/A,#N/A,TRUE,"Residual (Year 10)";#N/A,#N/A,TRUE,"Pricing Matrix";#N/A,#N/A,TRUE,"Vacancy Detail";#N/A,#N/A,TRUE,"Value Matrix";#N/A,#N/A,TRUE,"GI Detail";#N/A,#N/A,TRUE,"Exp Detail"}</definedName>
    <definedName name="wrn.Acquisition." localSheetId="10" hidden="1">{#N/A,#N/A,TRUE,"Title Page";#N/A,#N/A,TRUE,"Executive Summary";#N/A,#N/A,TRUE,"Vacant Space";#N/A,#N/A,TRUE,"Cash Flow";#N/A,#N/A,TRUE,"Residual (Year 10)";#N/A,#N/A,TRUE,"Pricing Matrix";#N/A,#N/A,TRUE,"Vacancy Detail";#N/A,#N/A,TRUE,"Value Matrix";#N/A,#N/A,TRUE,"GI Detail";#N/A,#N/A,TRUE,"Exp Detail"}</definedName>
    <definedName name="wrn.Acquisition." localSheetId="11" hidden="1">{#N/A,#N/A,TRUE,"Title Page";#N/A,#N/A,TRUE,"Executive Summary";#N/A,#N/A,TRUE,"Vacant Space";#N/A,#N/A,TRUE,"Cash Flow";#N/A,#N/A,TRUE,"Residual (Year 10)";#N/A,#N/A,TRUE,"Pricing Matrix";#N/A,#N/A,TRUE,"Vacancy Detail";#N/A,#N/A,TRUE,"Value Matrix";#N/A,#N/A,TRUE,"GI Detail";#N/A,#N/A,TRUE,"Exp Detail"}</definedName>
    <definedName name="wrn.Acquisition." hidden="1">{#N/A,#N/A,TRUE,"Title Page";#N/A,#N/A,TRUE,"Executive Summary";#N/A,#N/A,TRUE,"Vacant Space";#N/A,#N/A,TRUE,"Cash Flow";#N/A,#N/A,TRUE,"Residual (Year 10)";#N/A,#N/A,TRUE,"Pricing Matrix";#N/A,#N/A,TRUE,"Vacancy Detail";#N/A,#N/A,TRUE,"Value Matrix";#N/A,#N/A,TRUE,"GI Detail";#N/A,#N/A,TRUE,"Exp Detail"}</definedName>
    <definedName name="wrn.Acquisition_matrix." localSheetId="9" hidden="1">{"Acq_matrix",#N/A,FALSE,"Acquisition Matrix"}</definedName>
    <definedName name="wrn.Acquisition_matrix." localSheetId="10" hidden="1">{"Acq_matrix",#N/A,FALSE,"Acquisition Matrix"}</definedName>
    <definedName name="wrn.Acquisition_matrix." localSheetId="11" hidden="1">{"Acq_matrix",#N/A,FALSE,"Acquisition Matrix"}</definedName>
    <definedName name="wrn.Acquisition_matrix." hidden="1">{"Acq_matrix",#N/A,FALSE,"Acquisition Matrix"}</definedName>
    <definedName name="wrn.adj95." localSheetId="9" hidden="1">{"adj95mult",#N/A,FALSE,"COMPCO";"adj95est",#N/A,FALSE,"COMPCO"}</definedName>
    <definedName name="wrn.adj95." localSheetId="10" hidden="1">{"adj95mult",#N/A,FALSE,"COMPCO";"adj95est",#N/A,FALSE,"COMPCO"}</definedName>
    <definedName name="wrn.adj95." localSheetId="11" hidden="1">{"adj95mult",#N/A,FALSE,"COMPCO";"adj95est",#N/A,FALSE,"COMPCO"}</definedName>
    <definedName name="wrn.adj95." hidden="1">{"adj95mult",#N/A,FALSE,"COMPCO";"adj95est",#N/A,FALSE,"COMPCO"}</definedName>
    <definedName name="wrn.Aging._.and._.Trend._.Analysis." localSheetId="9" hidden="1">{#N/A,#N/A,FALSE,"Aging Summary";#N/A,#N/A,FALSE,"Ratio Analysis";#N/A,#N/A,FALSE,"Test 120 Day Accts";#N/A,#N/A,FALSE,"Tickmarks"}</definedName>
    <definedName name="wrn.Aging._.and._.Trend._.Analysis." localSheetId="10" hidden="1">{#N/A,#N/A,FALSE,"Aging Summary";#N/A,#N/A,FALSE,"Ratio Analysis";#N/A,#N/A,FALSE,"Test 120 Day Accts";#N/A,#N/A,FALSE,"Tickmarks"}</definedName>
    <definedName name="wrn.Aging._.and._.Trend._.Analysis." localSheetId="1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JDSuite." localSheetId="9" hidden="1">{"AJD",#N/A,TRUE,"Summary";"AJD",#N/A,TRUE,"CFCONC-outputs";"AJD",#N/A,TRUE,"P&amp;LCONC-outputs";"AJD",#N/A,TRUE,"BSCONC-outputs";"AJD",#N/A,TRUE,"FSCONC-outputs"}</definedName>
    <definedName name="wrn.AJDSuite." localSheetId="10" hidden="1">{"AJD",#N/A,TRUE,"Summary";"AJD",#N/A,TRUE,"CFCONC-outputs";"AJD",#N/A,TRUE,"P&amp;LCONC-outputs";"AJD",#N/A,TRUE,"BSCONC-outputs";"AJD",#N/A,TRUE,"FSCONC-outputs"}</definedName>
    <definedName name="wrn.AJDSuite." localSheetId="11" hidden="1">{"AJD",#N/A,TRUE,"Summary";"AJD",#N/A,TRUE,"CFCONC-outputs";"AJD",#N/A,TRUE,"P&amp;LCONC-outputs";"AJD",#N/A,TRUE,"BSCONC-outputs";"AJD",#N/A,TRUE,"FSCONC-outputs"}</definedName>
    <definedName name="wrn.AJDSuite." hidden="1">{"AJD",#N/A,TRUE,"Summary";"AJD",#N/A,TRUE,"CFCONC-outputs";"AJD",#N/A,TRUE,"P&amp;LCONC-outputs";"AJD",#N/A,TRUE,"BSCONC-outputs";"AJD",#N/A,TRUE,"FSCONC-outputs"}</definedName>
    <definedName name="wrn.ALAN." localSheetId="9"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10"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11" hidden="1">{"CREDIT STATISTICS",#N/A,FALSE,"STATS";"CF_AND_IS",#N/A,FALSE,"PLAN";"DEBT SCHEDULE",#N/A,FALSE,"PLAN";"SUBSCRIBERS",#N/A,FALSE,"PLAN";"DETAIL_REV",#N/A,FALSE,"PLAN";"DETAIL_EXPENSE",#N/A,FALSE,"PLAN";"SALES_AND EXP_DRIVERS",#N/A,FALSE,"PLAN";"FIXED ASSETS",#N/A,FALSE,"PLAN";"DEPRECIATION SCHEDULE",#N/A,FALSE,"PLAN"}</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L." localSheetId="8" hidden="1">{#N/A,#N/A,FALSE,"Sheet1"}</definedName>
    <definedName name="wrn.ALL." localSheetId="3" hidden="1">{#N/A,#N/A,FALSE,"Sheet1"}</definedName>
    <definedName name="wrn.ALL." localSheetId="9" hidden="1">{#N/A,#N/A,FALSE,"Engr Data";#N/A,#N/A,FALSE,"Engr Cur";#N/A,#N/A,FALSE,"DsnDraft";#N/A,#N/A,FALSE,"DsnDftCur";#N/A,#N/A,FALSE,"Supports";#N/A,#N/A,FALSE,"SptCur";#N/A,#N/A,FALSE,"Total";#N/A,#N/A,FALSE,"TotCur";#N/A,#N/A,FALSE,"Client";#N/A,#N/A,FALSE,"Instructions"}</definedName>
    <definedName name="wrn.ALL." localSheetId="10" hidden="1">{#N/A,#N/A,FALSE,"Engr Data";#N/A,#N/A,FALSE,"Engr Cur";#N/A,#N/A,FALSE,"DsnDraft";#N/A,#N/A,FALSE,"DsnDftCur";#N/A,#N/A,FALSE,"Supports";#N/A,#N/A,FALSE,"SptCur";#N/A,#N/A,FALSE,"Total";#N/A,#N/A,FALSE,"TotCur";#N/A,#N/A,FALSE,"Client";#N/A,#N/A,FALSE,"Instructions"}</definedName>
    <definedName name="wrn.ALL." localSheetId="11" hidden="1">{#N/A,#N/A,FALSE,"Sheet1"}</definedName>
    <definedName name="wrn.ALL." localSheetId="0" hidden="1">{#N/A,#N/A,FALSE,"Sheet1"}</definedName>
    <definedName name="wrn.ALL." hidden="1">{#N/A,#N/A,FALSE,"Sheet1"}</definedName>
    <definedName name="wrn.All._.Company._.Analyses." localSheetId="9"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any._.Analyses." localSheetId="10"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any._.Analyses." localSheetId="11"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any._.Analyses."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s." localSheetId="9" hidden="1">{"equity comps",#N/A,FALSE,"CS Comps";"equity comps",#N/A,FALSE,"PS Comps";"equity comps",#N/A,FALSE,"GIC_Comps";"equity comps",#N/A,FALSE,"GIC2_Comps";"debt comps",#N/A,FALSE,"CS Comps";"debt comps",#N/A,FALSE,"PS Comps";"debt comps",#N/A,FALSE,"GIC_Comps";"debt comps",#N/A,FALSE,"GIC2_Comps"}</definedName>
    <definedName name="wrn.all._.comps." localSheetId="10" hidden="1">{"equity comps",#N/A,FALSE,"CS Comps";"equity comps",#N/A,FALSE,"PS Comps";"equity comps",#N/A,FALSE,"GIC_Comps";"equity comps",#N/A,FALSE,"GIC2_Comps";"debt comps",#N/A,FALSE,"CS Comps";"debt comps",#N/A,FALSE,"PS Comps";"debt comps",#N/A,FALSE,"GIC_Comps";"debt comps",#N/A,FALSE,"GIC2_Comps"}</definedName>
    <definedName name="wrn.all._.comps." localSheetId="11" hidden="1">{"equity comps",#N/A,FALSE,"CS Comps";"equity comps",#N/A,FALSE,"PS Comps";"equity comps",#N/A,FALSE,"GIC_Comps";"equity comps",#N/A,FALSE,"GIC2_Comps";"debt comps",#N/A,FALSE,"CS Comps";"debt comps",#N/A,FALSE,"PS Comps";"debt comps",#N/A,FALSE,"GIC_Comps";"debt comps",#N/A,FALSE,"GIC2_Comps"}</definedName>
    <definedName name="wrn.all._.comps." hidden="1">{"equity comps",#N/A,FALSE,"CS Comps";"equity comps",#N/A,FALSE,"PS Comps";"equity comps",#N/A,FALSE,"GIC_Comps";"equity comps",#N/A,FALSE,"GIC2_Comps";"debt comps",#N/A,FALSE,"CS Comps";"debt comps",#N/A,FALSE,"PS Comps";"debt comps",#N/A,FALSE,"GIC_Comps";"debt comps",#N/A,FALSE,"GIC2_Comps"}</definedName>
    <definedName name="wrn.all._.comps.1" localSheetId="9" hidden="1">{"equity comps",#N/A,FALSE,"CS Comps";"equity comps",#N/A,FALSE,"PS Comps";"equity comps",#N/A,FALSE,"GIC_Comps";"equity comps",#N/A,FALSE,"GIC2_Comps";"debt comps",#N/A,FALSE,"CS Comps";"debt comps",#N/A,FALSE,"PS Comps";"debt comps",#N/A,FALSE,"GIC_Comps";"debt comps",#N/A,FALSE,"GIC2_Comps"}</definedName>
    <definedName name="wrn.all._.comps.1" localSheetId="10" hidden="1">{"equity comps",#N/A,FALSE,"CS Comps";"equity comps",#N/A,FALSE,"PS Comps";"equity comps",#N/A,FALSE,"GIC_Comps";"equity comps",#N/A,FALSE,"GIC2_Comps";"debt comps",#N/A,FALSE,"CS Comps";"debt comps",#N/A,FALSE,"PS Comps";"debt comps",#N/A,FALSE,"GIC_Comps";"debt comps",#N/A,FALSE,"GIC2_Comps"}</definedName>
    <definedName name="wrn.all._.comps.1" localSheetId="11" hidden="1">{"equity comps",#N/A,FALSE,"CS Comps";"equity comps",#N/A,FALSE,"PS Comps";"equity comps",#N/A,FALSE,"GIC_Comps";"equity comps",#N/A,FALSE,"GIC2_Comps";"debt comps",#N/A,FALSE,"CS Comps";"debt comps",#N/A,FALSE,"PS Comps";"debt comps",#N/A,FALSE,"GIC_Comps";"debt comps",#N/A,FALSE,"GIC2_Comps"}</definedName>
    <definedName name="wrn.all._.comps.1" hidden="1">{"equity comps",#N/A,FALSE,"CS Comps";"equity comps",#N/A,FALSE,"PS Comps";"equity comps",#N/A,FALSE,"GIC_Comps";"equity comps",#N/A,FALSE,"GIC2_Comps";"debt comps",#N/A,FALSE,"CS Comps";"debt comps",#N/A,FALSE,"PS Comps";"debt comps",#N/A,FALSE,"GIC_Comps";"debt comps",#N/A,FALSE,"GIC2_Comps"}</definedName>
    <definedName name="wrn.all._.input." localSheetId="9"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1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1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localSheetId="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1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eriods." localSheetId="9"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 localSheetId="10"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 localSheetId="11"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Sections." localSheetId="9" hidden="1">{#N/A,#N/A,TRUE,"Table of Contents";"Inn P&amp;L Annual",#N/A,TRUE,"Inn P&amp;L";"Condo P&amp;L Annual",#N/A,TRUE,"Condo P&amp;L";"Townhouse P&amp;L Annual",#N/A,TRUE,"Townhouse P&amp;L";"Ocean Ridge P &amp; L Annual",#N/A,TRUE,"Ocean Ridge P &amp; L";"A-2 to A-4 P&amp;L Annual",#N/A,TRUE," A-2 to A-4 P&amp;L";"Inn P&amp;L Monthly",#N/A,TRUE,"Inn P&amp;L";"Condo P&amp;L Monthly",#N/A,TRUE,"Condo P&amp;L";"Townhouse P&amp;L Monthly",#N/A,TRUE,"Townhouse P&amp;L";"Ocean Ridge Monthly P &amp; L",#N/A,TRUE,"Ocean Ridge P &amp; L";"A-2 to A-4 P&amp;L Monthly",#N/A,TRUE," A-2 to A-4 P&amp;L";"Inn Assumptions",#N/A,TRUE,"Inn Assumptions";"Condo Assumptions",#N/A,TRUE,"Condo Assumptions";"Townhouse Assumptions",#N/A,TRUE,"Townhouse Assumptions";"Ocean Ridge Assumptions",#N/A,TRUE,"Ocean Ridge Assumptions";"A-2 to A-4 Assumptions",#N/A,TRUE,"A-2 to A-4 Assumptions"}</definedName>
    <definedName name="wrn.All._.Sections." localSheetId="10" hidden="1">{#N/A,#N/A,TRUE,"Table of Contents";"Inn P&amp;L Annual",#N/A,TRUE,"Inn P&amp;L";"Condo P&amp;L Annual",#N/A,TRUE,"Condo P&amp;L";"Townhouse P&amp;L Annual",#N/A,TRUE,"Townhouse P&amp;L";"Ocean Ridge P &amp; L Annual",#N/A,TRUE,"Ocean Ridge P &amp; L";"A-2 to A-4 P&amp;L Annual",#N/A,TRUE," A-2 to A-4 P&amp;L";"Inn P&amp;L Monthly",#N/A,TRUE,"Inn P&amp;L";"Condo P&amp;L Monthly",#N/A,TRUE,"Condo P&amp;L";"Townhouse P&amp;L Monthly",#N/A,TRUE,"Townhouse P&amp;L";"Ocean Ridge Monthly P &amp; L",#N/A,TRUE,"Ocean Ridge P &amp; L";"A-2 to A-4 P&amp;L Monthly",#N/A,TRUE," A-2 to A-4 P&amp;L";"Inn Assumptions",#N/A,TRUE,"Inn Assumptions";"Condo Assumptions",#N/A,TRUE,"Condo Assumptions";"Townhouse Assumptions",#N/A,TRUE,"Townhouse Assumptions";"Ocean Ridge Assumptions",#N/A,TRUE,"Ocean Ridge Assumptions";"A-2 to A-4 Assumptions",#N/A,TRUE,"A-2 to A-4 Assumptions"}</definedName>
    <definedName name="wrn.All._.Sections." localSheetId="11" hidden="1">{#N/A,#N/A,TRUE,"Table of Contents";"Inn P&amp;L Annual",#N/A,TRUE,"Inn P&amp;L";"Condo P&amp;L Annual",#N/A,TRUE,"Condo P&amp;L";"Townhouse P&amp;L Annual",#N/A,TRUE,"Townhouse P&amp;L";"Ocean Ridge P &amp; L Annual",#N/A,TRUE,"Ocean Ridge P &amp; L";"A-2 to A-4 P&amp;L Annual",#N/A,TRUE," A-2 to A-4 P&amp;L";"Inn P&amp;L Monthly",#N/A,TRUE,"Inn P&amp;L";"Condo P&amp;L Monthly",#N/A,TRUE,"Condo P&amp;L";"Townhouse P&amp;L Monthly",#N/A,TRUE,"Townhouse P&amp;L";"Ocean Ridge Monthly P &amp; L",#N/A,TRUE,"Ocean Ridge P &amp; L";"A-2 to A-4 P&amp;L Monthly",#N/A,TRUE," A-2 to A-4 P&amp;L";"Inn Assumptions",#N/A,TRUE,"Inn Assumptions";"Condo Assumptions",#N/A,TRUE,"Condo Assumptions";"Townhouse Assumptions",#N/A,TRUE,"Townhouse Assumptions";"Ocean Ridge Assumptions",#N/A,TRUE,"Ocean Ridge Assumptions";"A-2 to A-4 Assumptions",#N/A,TRUE,"A-2 to A-4 Assumptions"}</definedName>
    <definedName name="wrn.All._.Sections." hidden="1">{#N/A,#N/A,TRUE,"Table of Contents";"Inn P&amp;L Annual",#N/A,TRUE,"Inn P&amp;L";"Condo P&amp;L Annual",#N/A,TRUE,"Condo P&amp;L";"Townhouse P&amp;L Annual",#N/A,TRUE,"Townhouse P&amp;L";"Ocean Ridge P &amp; L Annual",#N/A,TRUE,"Ocean Ridge P &amp; L";"A-2 to A-4 P&amp;L Annual",#N/A,TRUE," A-2 to A-4 P&amp;L";"Inn P&amp;L Monthly",#N/A,TRUE,"Inn P&amp;L";"Condo P&amp;L Monthly",#N/A,TRUE,"Condo P&amp;L";"Townhouse P&amp;L Monthly",#N/A,TRUE,"Townhouse P&amp;L";"Ocean Ridge Monthly P &amp; L",#N/A,TRUE,"Ocean Ridge P &amp; L";"A-2 to A-4 P&amp;L Monthly",#N/A,TRUE," A-2 to A-4 P&amp;L";"Inn Assumptions",#N/A,TRUE,"Inn Assumptions";"Condo Assumptions",#N/A,TRUE,"Condo Assumptions";"Townhouse Assumptions",#N/A,TRUE,"Townhouse Assumptions";"Ocean Ridge Assumptions",#N/A,TRUE,"Ocean Ridge Assumptions";"A-2 to A-4 Assumptions",#N/A,TRUE,"A-2 to A-4 Assumptions"}</definedName>
    <definedName name="wrn.All._.Sheets." localSheetId="9" hidden="1">{#N/A,#N/A,FALSE,"Sheet5";#N/A,#N/A,FALSE,"Sheet4";#N/A,#N/A,FALSE,"Sheet2";#N/A,#N/A,FALSE,"Sheet6";#N/A,#N/A,FALSE,"Sheet7";#N/A,#N/A,FALSE,"Sheet8";#N/A,#N/A,FALSE,"Sheet9";#N/A,#N/A,FALSE,"Sheet10"}</definedName>
    <definedName name="wrn.All._.Sheets." localSheetId="10" hidden="1">{#N/A,#N/A,FALSE,"Sheet5";#N/A,#N/A,FALSE,"Sheet4";#N/A,#N/A,FALSE,"Sheet2";#N/A,#N/A,FALSE,"Sheet6";#N/A,#N/A,FALSE,"Sheet7";#N/A,#N/A,FALSE,"Sheet8";#N/A,#N/A,FALSE,"Sheet9";#N/A,#N/A,FALSE,"Sheet10"}</definedName>
    <definedName name="wrn.All._.Sheets." localSheetId="11" hidden="1">{#N/A,#N/A,FALSE,"Sheet5";#N/A,#N/A,FALSE,"Sheet4";#N/A,#N/A,FALSE,"Sheet2";#N/A,#N/A,FALSE,"Sheet6";#N/A,#N/A,FALSE,"Sheet7";#N/A,#N/A,FALSE,"Sheet8";#N/A,#N/A,FALSE,"Sheet9";#N/A,#N/A,FALSE,"Sheet10"}</definedName>
    <definedName name="wrn.All._.Sheets." hidden="1">{#N/A,#N/A,FALSE,"Sheet5";#N/A,#N/A,FALSE,"Sheet4";#N/A,#N/A,FALSE,"Sheet2";#N/A,#N/A,FALSE,"Sheet6";#N/A,#N/A,FALSE,"Sheet7";#N/A,#N/A,FALSE,"Sheet8";#N/A,#N/A,FALSE,"Sheet9";#N/A,#N/A,FALSE,"Sheet10"}</definedName>
    <definedName name="wrn.all.2" localSheetId="9" hidden="1">{#N/A,#N/A,FALSE,"DCF";#N/A,#N/A,FALSE,"WACC";#N/A,#N/A,FALSE,"Sales_EBIT";#N/A,#N/A,FALSE,"Capex_Depreciation";#N/A,#N/A,FALSE,"WC";#N/A,#N/A,FALSE,"Interest";#N/A,#N/A,FALSE,"Assumptions"}</definedName>
    <definedName name="wrn.all.2" localSheetId="10" hidden="1">{#N/A,#N/A,FALSE,"DCF";#N/A,#N/A,FALSE,"WACC";#N/A,#N/A,FALSE,"Sales_EBIT";#N/A,#N/A,FALSE,"Capex_Depreciation";#N/A,#N/A,FALSE,"WC";#N/A,#N/A,FALSE,"Interest";#N/A,#N/A,FALSE,"Assumptions"}</definedName>
    <definedName name="wrn.all.2" localSheetId="11"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ll.II" localSheetId="9" hidden="1">{#N/A,#N/A,FALSE,"Approval Page";#N/A,#N/A,FALSE,"Loan Summary";#N/A,#N/A,FALSE,"LNR Returns";#N/A,#N/A,FALSE,"Refin &amp; Stress Analysis";#N/A,#N/A,FALSE,"Underwriting Model";#N/A,#N/A,FALSE,"Cash Flow"}</definedName>
    <definedName name="wrn.All.II" localSheetId="10" hidden="1">{#N/A,#N/A,FALSE,"Approval Page";#N/A,#N/A,FALSE,"Loan Summary";#N/A,#N/A,FALSE,"LNR Returns";#N/A,#N/A,FALSE,"Refin &amp; Stress Analysis";#N/A,#N/A,FALSE,"Underwriting Model";#N/A,#N/A,FALSE,"Cash Flow"}</definedName>
    <definedName name="wrn.All.II" localSheetId="11" hidden="1">{#N/A,#N/A,FALSE,"Approval Page";#N/A,#N/A,FALSE,"Loan Summary";#N/A,#N/A,FALSE,"LNR Returns";#N/A,#N/A,FALSE,"Refin &amp; Stress Analysis";#N/A,#N/A,FALSE,"Underwriting Model";#N/A,#N/A,FALSE,"Cash Flow"}</definedName>
    <definedName name="wrn.All.II" hidden="1">{#N/A,#N/A,FALSE,"Approval Page";#N/A,#N/A,FALSE,"Loan Summary";#N/A,#N/A,FALSE,"LNR Returns";#N/A,#N/A,FALSE,"Refin &amp; Stress Analysis";#N/A,#N/A,FALSE,"Underwriting Model";#N/A,#N/A,FALSE,"Cash Flow"}</definedName>
    <definedName name="wrn.ALL2." localSheetId="9" hidden="1">{#N/A,#N/A,FALSE,"DCF";#N/A,#N/A,FALSE,"WACC";#N/A,#N/A,FALSE,"Sales_EBIT";#N/A,#N/A,FALSE,"Capex_Depreciation";#N/A,#N/A,FALSE,"WC";#N/A,#N/A,FALSE,"Interest";#N/A,#N/A,FALSE,"Assumptions"}</definedName>
    <definedName name="wrn.ALL2." localSheetId="10" hidden="1">{#N/A,#N/A,FALSE,"DCF";#N/A,#N/A,FALSE,"WACC";#N/A,#N/A,FALSE,"Sales_EBIT";#N/A,#N/A,FALSE,"Capex_Depreciation";#N/A,#N/A,FALSE,"WC";#N/A,#N/A,FALSE,"Interest";#N/A,#N/A,FALSE,"Assumptions"}</definedName>
    <definedName name="wrn.ALL2." localSheetId="11"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llEngine." localSheetId="8" hidden="1">{"FullPL",#N/A,TRUE,"Engine";"PubRestPL",#N/A,TRUE,"Engine";"FunFactoryPL",#N/A,TRUE,"Engine";"TravelInnPL",#N/A,TRUE,"Engine";"LabourCalculation",#N/A,TRUE,"Engine";"CashFlow",#N/A,TRUE,"Engine";"Depreciation",#N/A,TRUE,"Engine";"CapitalAllowances",#N/A,TRUE,"Engine"}</definedName>
    <definedName name="wrn.AllEngine." localSheetId="3" hidden="1">{"FullPL",#N/A,TRUE,"Engine";"PubRestPL",#N/A,TRUE,"Engine";"FunFactoryPL",#N/A,TRUE,"Engine";"TravelInnPL",#N/A,TRUE,"Engine";"LabourCalculation",#N/A,TRUE,"Engine";"CashFlow",#N/A,TRUE,"Engine";"Depreciation",#N/A,TRUE,"Engine";"CapitalAllowances",#N/A,TRUE,"Engine"}</definedName>
    <definedName name="wrn.AllEngine." localSheetId="9" hidden="1">{"FullPL",#N/A,TRUE,"Engine";"PubRestPL",#N/A,TRUE,"Engine";"FunFactoryPL",#N/A,TRUE,"Engine";"TravelInnPL",#N/A,TRUE,"Engine";"LabourCalculation",#N/A,TRUE,"Engine";"CashFlow",#N/A,TRUE,"Engine";"Depreciation",#N/A,TRUE,"Engine";"CapitalAllowances",#N/A,TRUE,"Engine"}</definedName>
    <definedName name="wrn.AllEngine." localSheetId="10" hidden="1">{"FullPL",#N/A,TRUE,"Engine";"PubRestPL",#N/A,TRUE,"Engine";"FunFactoryPL",#N/A,TRUE,"Engine";"TravelInnPL",#N/A,TRUE,"Engine";"LabourCalculation",#N/A,TRUE,"Engine";"CashFlow",#N/A,TRUE,"Engine";"Depreciation",#N/A,TRUE,"Engine";"CapitalAllowances",#N/A,TRUE,"Engine"}</definedName>
    <definedName name="wrn.AllEngine." localSheetId="11" hidden="1">{"FullPL",#N/A,TRUE,"Engine";"PubRestPL",#N/A,TRUE,"Engine";"FunFactoryPL",#N/A,TRUE,"Engine";"TravelInnPL",#N/A,TRUE,"Engine";"LabourCalculation",#N/A,TRUE,"Engine";"CashFlow",#N/A,TRUE,"Engine";"Depreciation",#N/A,TRUE,"Engine";"CapitalAllowances",#N/A,TRUE,"Engine"}</definedName>
    <definedName name="wrn.AllEngine." localSheetId="0" hidden="1">{"FullPL",#N/A,TRUE,"Engine";"PubRestPL",#N/A,TRUE,"Engine";"FunFactoryPL",#N/A,TRUE,"Engine";"TravelInnPL",#N/A,TRUE,"Engine";"LabourCalculation",#N/A,TRUE,"Engine";"CashFlow",#N/A,TRUE,"Engine";"Depreciation",#N/A,TRUE,"Engine";"CapitalAllowances",#N/A,TRUE,"Engine"}</definedName>
    <definedName name="wrn.AllEngine." hidden="1">{"FullPL",#N/A,TRUE,"Engine";"PubRestPL",#N/A,TRUE,"Engine";"FunFactoryPL",#N/A,TRUE,"Engine";"TravelInnPL",#N/A,TRUE,"Engine";"LabourCalculation",#N/A,TRUE,"Engine";"CashFlow",#N/A,TRUE,"Engine";"Depreciation",#N/A,TRUE,"Engine";"CapitalAllowances",#N/A,TRUE,"Engine"}</definedName>
    <definedName name="wrn.Alles." localSheetId="9" hidden="1">{"Alles",#N/A,FALSE,"H A Ü"}</definedName>
    <definedName name="wrn.Alles." localSheetId="10" hidden="1">{"Alles",#N/A,FALSE,"H A Ü"}</definedName>
    <definedName name="wrn.Alles." localSheetId="11" hidden="1">{"Alles",#N/A,FALSE,"H A Ü"}</definedName>
    <definedName name="wrn.Alles." hidden="1">{"Alles",#N/A,FALSE,"H A Ü"}</definedName>
    <definedName name="wrn.allpages." localSheetId="9" hidden="1">{#N/A,#N/A,TRUE,"Historicals";#N/A,#N/A,TRUE,"Charts";#N/A,#N/A,TRUE,"Forecasts"}</definedName>
    <definedName name="wrn.allpages." localSheetId="10" hidden="1">{#N/A,#N/A,TRUE,"Historicals";#N/A,#N/A,TRUE,"Charts";#N/A,#N/A,TRUE,"Forecasts"}</definedName>
    <definedName name="wrn.allpages." localSheetId="11" hidden="1">{#N/A,#N/A,TRUE,"Historicals";#N/A,#N/A,TRUE,"Charts";#N/A,#N/A,TRUE,"Forecasts"}</definedName>
    <definedName name="wrn.allpages." hidden="1">{#N/A,#N/A,TRUE,"Historicals";#N/A,#N/A,TRUE,"Charts";#N/A,#N/A,TRUE,"Forecasts"}</definedName>
    <definedName name="wrn.allper." localSheetId="9"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 localSheetId="10"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 localSheetId="11"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iods." localSheetId="9" hidden="1">{"Summaryall",#N/A,FALSE,"Model";"5Officeall",#N/A,FALSE,"Office-Retail Argus 2002-2006";"Officelegal",#N/A,FALSE,"Formatted Office-Retail Page";"Joint Ventures",#N/A,FALSE,"Joint Ventures";"Hotelall",#N/A,FALSE,"Hotel";"RDVall",#N/A,FALSE,"LDV";"Otherall",#N/A,FALSE,"Other";"Dispoall",#N/A,FALSE,"Dispositions"}</definedName>
    <definedName name="wrn.Allperiods." localSheetId="10" hidden="1">{"Summaryall",#N/A,FALSE,"Model";"5Officeall",#N/A,FALSE,"Office-Retail Argus 2002-2006";"Officelegal",#N/A,FALSE,"Formatted Office-Retail Page";"Joint Ventures",#N/A,FALSE,"Joint Ventures";"Hotelall",#N/A,FALSE,"Hotel";"RDVall",#N/A,FALSE,"LDV";"Otherall",#N/A,FALSE,"Other";"Dispoall",#N/A,FALSE,"Dispositions"}</definedName>
    <definedName name="wrn.Allperiods." localSheetId="11" hidden="1">{"Summaryall",#N/A,FALSE,"Model";"5Officeall",#N/A,FALSE,"Office-Retail Argus 2002-2006";"Officelegal",#N/A,FALSE,"Formatted Office-Retail Page";"Joint Ventures",#N/A,FALSE,"Joint Ventures";"Hotelall",#N/A,FALSE,"Hotel";"RDVall",#N/A,FALSE,"LDV";"Otherall",#N/A,FALSE,"Other";"Dispoall",#N/A,FALSE,"Dispositions"}</definedName>
    <definedName name="wrn.Allperiods." hidden="1">{"Summaryall",#N/A,FALSE,"Model";"5Officeall",#N/A,FALSE,"Office-Retail Argus 2002-2006";"Officelegal",#N/A,FALSE,"Formatted Office-Retail Page";"Joint Ventures",#N/A,FALSE,"Joint Ventures";"Hotelall",#N/A,FALSE,"Hotel";"RDVall",#N/A,FALSE,"LDV";"Otherall",#N/A,FALSE,"Other";"Dispoall",#N/A,FALSE,"Dispositions"}</definedName>
    <definedName name="wrn.Allperiods._.without._.Office._.Detail." localSheetId="9"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 localSheetId="10"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 localSheetId="11"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 hidden="1">{"Summaryall",#N/A,FALSE,"Model";"5 Year Argus Office/Retail Properties",#N/A,FALSE,"Office-Retail Argus 2002-2006";"Joint Ventures",#N/A,FALSE,"Joint Ventures";"Hotelall",#N/A,FALSE,"Hotel";"RDVall",#N/A,FALSE,"LDV";"Otherall",#N/A,FALSE,"Other";"Dispoall",#N/A,FALSE,"Dispositions"}</definedName>
    <definedName name="wrn.annual." localSheetId="9" hidden="1">{"annual",#N/A,FALSE,"Pro Forma"}</definedName>
    <definedName name="wrn.annual." localSheetId="10" hidden="1">{"annual",#N/A,FALSE,"Pro Forma"}</definedName>
    <definedName name="wrn.annual." localSheetId="11" hidden="1">{"annual",#N/A,FALSE,"Pro Forma"}</definedName>
    <definedName name="wrn.annual." hidden="1">{"annual",#N/A,FALSE,"Pro Forma"}</definedName>
    <definedName name="wrn.Annual._.Detail." localSheetId="9" hidden="1">{"annualsum",#N/A,FALSE,"Cost Summary";"annual1",#N/A,FALSE,"Phase_1";"annual2",#N/A,FALSE,"Phase_2";"annual3",#N/A,FALSE,"Phase_3";"annual4",#N/A,FALSE,"Phase_4"}</definedName>
    <definedName name="wrn.Annual._.Detail." localSheetId="10" hidden="1">{"annualsum",#N/A,FALSE,"Cost Summary";"annual1",#N/A,FALSE,"Phase_1";"annual2",#N/A,FALSE,"Phase_2";"annual3",#N/A,FALSE,"Phase_3";"annual4",#N/A,FALSE,"Phase_4"}</definedName>
    <definedName name="wrn.Annual._.Detail." localSheetId="11" hidden="1">{"annualsum",#N/A,FALSE,"Cost Summary";"annual1",#N/A,FALSE,"Phase_1";"annual2",#N/A,FALSE,"Phase_2";"annual3",#N/A,FALSE,"Phase_3";"annual4",#N/A,FALSE,"Phase_4"}</definedName>
    <definedName name="wrn.Annual._.Detail." hidden="1">{"annualsum",#N/A,FALSE,"Cost Summary";"annual1",#N/A,FALSE,"Phase_1";"annual2",#N/A,FALSE,"Phase_2";"annual3",#N/A,FALSE,"Phase_3";"annual4",#N/A,FALSE,"Phase_4"}</definedName>
    <definedName name="wrn.Annual._.Golf." localSheetId="9" hidden="1">{"a_dev",#N/A,FALSE,"Golf Development";"a_memstats",#N/A,FALSE,"Golf Development";"a_opstats",#N/A,FALSE,"Golf Development";"a_rev",#N/A,FALSE,"Golf Development";"a_return",#N/A,FALSE,"Golf Development"}</definedName>
    <definedName name="wrn.Annual._.Golf." localSheetId="10" hidden="1">{"a_dev",#N/A,FALSE,"Golf Development";"a_memstats",#N/A,FALSE,"Golf Development";"a_opstats",#N/A,FALSE,"Golf Development";"a_rev",#N/A,FALSE,"Golf Development";"a_return",#N/A,FALSE,"Golf Development"}</definedName>
    <definedName name="wrn.Annual._.Golf." localSheetId="11" hidden="1">{"a_dev",#N/A,FALSE,"Golf Development";"a_memstats",#N/A,FALSE,"Golf Development";"a_opstats",#N/A,FALSE,"Golf Development";"a_rev",#N/A,FALSE,"Golf Development";"a_return",#N/A,FALSE,"Golf Development"}</definedName>
    <definedName name="wrn.Annual._.Golf." hidden="1">{"a_dev",#N/A,FALSE,"Golf Development";"a_memstats",#N/A,FALSE,"Golf Development";"a_opstats",#N/A,FALSE,"Golf Development";"a_rev",#N/A,FALSE,"Golf Development";"a_return",#N/A,FALSE,"Golf Development"}</definedName>
    <definedName name="wrn.Annual._.Hotel." localSheetId="9" hidden="1">{"annual hotel",#N/A,FALSE,"Hotel Development"}</definedName>
    <definedName name="wrn.Annual._.Hotel." localSheetId="10" hidden="1">{"annual hotel",#N/A,FALSE,"Hotel Development"}</definedName>
    <definedName name="wrn.Annual._.Hotel." localSheetId="11" hidden="1">{"annual hotel",#N/A,FALSE,"Hotel Development"}</definedName>
    <definedName name="wrn.Annual._.Hotel." hidden="1">{"annual hotel",#N/A,FALSE,"Hotel Development"}</definedName>
    <definedName name="wrn.Annual._.Land._.Sales." localSheetId="9" hidden="1">{"annual",#N/A,FALSE,"Land Sales"}</definedName>
    <definedName name="wrn.Annual._.Land._.Sales." localSheetId="10" hidden="1">{"annual",#N/A,FALSE,"Land Sales"}</definedName>
    <definedName name="wrn.Annual._.Land._.Sales." localSheetId="11" hidden="1">{"annual",#N/A,FALSE,"Land Sales"}</definedName>
    <definedName name="wrn.Annual._.Land._.Sales." hidden="1">{"annual",#N/A,FALSE,"Land Sales"}</definedName>
    <definedName name="wrn.Annual._.Report." localSheetId="9" hidden="1">{"annual",#N/A,FALSE,"Pro Forma";#N/A,#N/A,FALSE,"Golf Operations"}</definedName>
    <definedName name="wrn.Annual._.Report." localSheetId="10" hidden="1">{"annual",#N/A,FALSE,"Pro Forma";#N/A,#N/A,FALSE,"Golf Operations"}</definedName>
    <definedName name="wrn.Annual._.Report." localSheetId="11" hidden="1">{"annual",#N/A,FALSE,"Pro Forma";#N/A,#N/A,FALSE,"Golf Operations"}</definedName>
    <definedName name="wrn.Annual._.Report." hidden="1">{"annual",#N/A,FALSE,"Pro Forma";#N/A,#N/A,FALSE,"Golf Operations"}</definedName>
    <definedName name="wrn.Annual._.Report._.no._.releases." localSheetId="9" hidden="1">{"a_sales",#N/A,FALSE,"Summary";"a_debt",#N/A,FALSE,"Summary";"a_cash",#N/A,FALSE,"Summary";"a_accrual",#N/A,FALSE,"Summary"}</definedName>
    <definedName name="wrn.Annual._.Report._.no._.releases." localSheetId="10" hidden="1">{"a_sales",#N/A,FALSE,"Summary";"a_debt",#N/A,FALSE,"Summary";"a_cash",#N/A,FALSE,"Summary";"a_accrual",#N/A,FALSE,"Summary"}</definedName>
    <definedName name="wrn.Annual._.Report._.no._.releases." localSheetId="11" hidden="1">{"a_sales",#N/A,FALSE,"Summary";"a_debt",#N/A,FALSE,"Summary";"a_cash",#N/A,FALSE,"Summary";"a_accrual",#N/A,FALSE,"Summary"}</definedName>
    <definedName name="wrn.Annual._.Report._.no._.releases." hidden="1">{"a_sales",#N/A,FALSE,"Summary";"a_debt",#N/A,FALSE,"Summary";"a_cash",#N/A,FALSE,"Summary";"a_accrual",#N/A,FALSE,"Summary"}</definedName>
    <definedName name="wrn.Annual._.Report._.with._.releases." localSheetId="9" hidden="1">{"a_sales",#N/A,FALSE,"Summary";"a_debt",#N/A,FALSE,"Summary";"a_releases",#N/A,FALSE,"Summary";"a_cash",#N/A,FALSE,"Summary";"a_accrual",#N/A,FALSE,"Summary"}</definedName>
    <definedName name="wrn.Annual._.Report._.with._.releases." localSheetId="10" hidden="1">{"a_sales",#N/A,FALSE,"Summary";"a_debt",#N/A,FALSE,"Summary";"a_releases",#N/A,FALSE,"Summary";"a_cash",#N/A,FALSE,"Summary";"a_accrual",#N/A,FALSE,"Summary"}</definedName>
    <definedName name="wrn.Annual._.Report._.with._.releases." localSheetId="11" hidden="1">{"a_sales",#N/A,FALSE,"Summary";"a_debt",#N/A,FALSE,"Summary";"a_releases",#N/A,FALSE,"Summary";"a_cash",#N/A,FALSE,"Summary";"a_accrual",#N/A,FALSE,"Summary"}</definedName>
    <definedName name="wrn.Annual._.Report._.with._.releases." hidden="1">{"a_sales",#N/A,FALSE,"Summary";"a_debt",#N/A,FALSE,"Summary";"a_releases",#N/A,FALSE,"Summary";"a_cash",#N/A,FALSE,"Summary";"a_accrual",#N/A,FALSE,"Summary"}</definedName>
    <definedName name="wrn.AnnualRentRoll." localSheetId="9" hidden="1">{"AnnualRentRoll",#N/A,FALSE,"RentRoll"}</definedName>
    <definedName name="wrn.AnnualRentRoll." localSheetId="10" hidden="1">{"AnnualRentRoll",#N/A,FALSE,"RentRoll"}</definedName>
    <definedName name="wrn.AnnualRentRoll." localSheetId="11" hidden="1">{"AnnualRentRoll",#N/A,FALSE,"RentRoll"}</definedName>
    <definedName name="wrn.AnnualRentRoll." hidden="1">{"AnnualRentRoll",#N/A,FALSE,"RentRoll"}</definedName>
    <definedName name="wrn.Appraisal." localSheetId="9" hidden="1">{#N/A,#N/A,FALSE,"APPRAISAL";#N/A,#N/A,FALSE,"APPRAISAL 2";#N/A,#N/A,FALSE,"APPRAISAL 3"}</definedName>
    <definedName name="wrn.Appraisal." localSheetId="10" hidden="1">{#N/A,#N/A,FALSE,"APPRAISAL";#N/A,#N/A,FALSE,"APPRAISAL 2";#N/A,#N/A,FALSE,"APPRAISAL 3"}</definedName>
    <definedName name="wrn.Appraisal." localSheetId="11" hidden="1">{#N/A,#N/A,FALSE,"APPRAISAL";#N/A,#N/A,FALSE,"APPRAISAL 2";#N/A,#N/A,FALSE,"APPRAISAL 3"}</definedName>
    <definedName name="wrn.Appraisal." hidden="1">{#N/A,#N/A,FALSE,"APPRAISAL";#N/A,#N/A,FALSE,"APPRAISAL 2";#N/A,#N/A,FALSE,"APPRAISAL 3"}</definedName>
    <definedName name="wrn.AQUIROR._.DCF." localSheetId="9" hidden="1">{"AQUIRORDCF",#N/A,FALSE,"Merger consequences";"Acquirorassns",#N/A,FALSE,"Merger consequences"}</definedName>
    <definedName name="wrn.AQUIROR._.DCF." localSheetId="10" hidden="1">{"AQUIRORDCF",#N/A,FALSE,"Merger consequences";"Acquirorassns",#N/A,FALSE,"Merger consequences"}</definedName>
    <definedName name="wrn.AQUIROR._.DCF." localSheetId="11" hidden="1">{"AQUIRORDCF",#N/A,FALSE,"Merger consequences";"Acquirorassns",#N/A,FALSE,"Merger consequences"}</definedName>
    <definedName name="wrn.AQUIROR._.DCF." hidden="1">{"AQUIRORDCF",#N/A,FALSE,"Merger consequences";"Acquirorassns",#N/A,FALSE,"Merger consequences"}</definedName>
    <definedName name="wrn.Arena._.PCD." localSheetId="9" hidden="1">{#N/A,#N/A,TRUE,"Maritime Park Arena PCD";#N/A,#N/A,TRUE,"Maritime Park Arena IOR"}</definedName>
    <definedName name="wrn.Arena._.PCD." localSheetId="10" hidden="1">{#N/A,#N/A,TRUE,"Maritime Park Arena PCD";#N/A,#N/A,TRUE,"Maritime Park Arena IOR"}</definedName>
    <definedName name="wrn.Arena._.PCD." localSheetId="11" hidden="1">{#N/A,#N/A,TRUE,"Maritime Park Arena PCD";#N/A,#N/A,TRUE,"Maritime Park Arena IOR"}</definedName>
    <definedName name="wrn.Arena._.PCD." hidden="1">{#N/A,#N/A,TRUE,"Maritime Park Arena PCD";#N/A,#N/A,TRUE,"Maritime Park Arena IOR"}</definedName>
    <definedName name="wrn.Asia." localSheetId="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et._.Management." localSheetId="9" hidden="1">{#N/A,#N/A,FALSE,"ASSET MGMT."}</definedName>
    <definedName name="wrn.Asset._.Management." localSheetId="10" hidden="1">{#N/A,#N/A,FALSE,"ASSET MGMT."}</definedName>
    <definedName name="wrn.Asset._.Management." localSheetId="11" hidden="1">{#N/A,#N/A,FALSE,"ASSET MGMT."}</definedName>
    <definedName name="wrn.Asset._.Management." hidden="1">{#N/A,#N/A,FALSE,"ASSET MGMT."}</definedName>
    <definedName name="wrn.assumptions." localSheetId="9" hidden="1">{"casespecific",#N/A,FALSE,"Assumptions"}</definedName>
    <definedName name="wrn.assumptions." localSheetId="10" hidden="1">{"casespecific",#N/A,FALSE,"Assumptions"}</definedName>
    <definedName name="wrn.assumptions." localSheetId="11" hidden="1">{"casespecific",#N/A,FALSE,"Assumptions"}</definedName>
    <definedName name="wrn.assumptions." hidden="1">{"casespecific",#N/A,FALSE,"Assumptions"}</definedName>
    <definedName name="wrn.Atrium." localSheetId="9" hidden="1">{"Atrium-Investor",#N/A,FALSE,"Atrium";"Atrium-Property",#N/A,FALSE,"Atrium"}</definedName>
    <definedName name="wrn.Atrium." localSheetId="10" hidden="1">{"Atrium-Investor",#N/A,FALSE,"Atrium";"Atrium-Property",#N/A,FALSE,"Atrium"}</definedName>
    <definedName name="wrn.Atrium." localSheetId="11" hidden="1">{"Atrium-Investor",#N/A,FALSE,"Atrium";"Atrium-Property",#N/A,FALSE,"Atrium"}</definedName>
    <definedName name="wrn.Atrium." hidden="1">{"Atrium-Investor",#N/A,FALSE,"Atrium";"Atrium-Property",#N/A,FALSE,"Atrium"}</definedName>
    <definedName name="wrn.Audit._.Report." localSheetId="9" hidden="1">{#N/A,#N/A,FALSE,"Sheet2"}</definedName>
    <definedName name="wrn.Audit._.Report." localSheetId="10" hidden="1">{#N/A,#N/A,FALSE,"Sheet2"}</definedName>
    <definedName name="wrn.Audit._.Report." localSheetId="11" hidden="1">{#N/A,#N/A,FALSE,"Sheet2"}</definedName>
    <definedName name="wrn.Audit._.Report." hidden="1">{#N/A,#N/A,FALSE,"Sheet2"}</definedName>
    <definedName name="wrn.Auto._.Comp." localSheetId="9" hidden="1">{#N/A,#N/A,FALSE,"Sheet1"}</definedName>
    <definedName name="wrn.Auto._.Comp." localSheetId="10" hidden="1">{#N/A,#N/A,FALSE,"Sheet1"}</definedName>
    <definedName name="wrn.Auto._.Comp." localSheetId="11" hidden="1">{#N/A,#N/A,FALSE,"Sheet1"}</definedName>
    <definedName name="wrn.Auto._.Comp." hidden="1">{#N/A,#N/A,FALSE,"Sheet1"}</definedName>
    <definedName name="wrn.Auto._.Comp2." localSheetId="9" hidden="1">{#N/A,#N/A,FALSE,"Sheet1"}</definedName>
    <definedName name="wrn.Auto._.Comp2." localSheetId="10" hidden="1">{#N/A,#N/A,FALSE,"Sheet1"}</definedName>
    <definedName name="wrn.Auto._.Comp2." localSheetId="11" hidden="1">{#N/A,#N/A,FALSE,"Sheet1"}</definedName>
    <definedName name="wrn.Auto._.Comp2." hidden="1">{#N/A,#N/A,FALSE,"Sheet1"}</definedName>
    <definedName name="wrn.away." localSheetId="9" hidden="1">{"away stand alones",#N/A,FALSE,"Target"}</definedName>
    <definedName name="wrn.away." localSheetId="10" hidden="1">{"away stand alones",#N/A,FALSE,"Target"}</definedName>
    <definedName name="wrn.away." localSheetId="11" hidden="1">{"away stand alones",#N/A,FALSE,"Target"}</definedName>
    <definedName name="wrn.away." hidden="1">{"away stand alones",#N/A,FALSE,"Target"}</definedName>
    <definedName name="wrn.Backup." localSheetId="9" hidden="1">{#N/A,#N/A,FALSE,"SUBS";#N/A,#N/A,FALSE,"SUPERS";#N/A,#N/A,FALSE,"FINISHES";#N/A,#N/A,FALSE,"FITTINGS";#N/A,#N/A,FALSE,"SERVICES";#N/A,#N/A,FALSE,"SITEWORKS"}</definedName>
    <definedName name="wrn.Backup." localSheetId="10" hidden="1">{#N/A,#N/A,FALSE,"SUBS";#N/A,#N/A,FALSE,"SUPERS";#N/A,#N/A,FALSE,"FINISHES";#N/A,#N/A,FALSE,"FITTINGS";#N/A,#N/A,FALSE,"SERVICES";#N/A,#N/A,FALSE,"SITEWORKS"}</definedName>
    <definedName name="wrn.Backup." localSheetId="11" hidden="1">{#N/A,#N/A,FALSE,"SUBS";#N/A,#N/A,FALSE,"SUPERS";#N/A,#N/A,FALSE,"FINISHES";#N/A,#N/A,FALSE,"FITTINGS";#N/A,#N/A,FALSE,"SERVICES";#N/A,#N/A,FALSE,"SITEWORKS"}</definedName>
    <definedName name="wrn.Backup." hidden="1">{#N/A,#N/A,FALSE,"SUBS";#N/A,#N/A,FALSE,"SUPERS";#N/A,#N/A,FALSE,"FINISHES";#N/A,#N/A,FALSE,"FITTINGS";#N/A,#N/A,FALSE,"SERVICES";#N/A,#N/A,FALSE,"SITEWORKS"}</definedName>
    <definedName name="wrn.bankrep." localSheetId="9" hidden="1">{#N/A,#N/A,FALSE,"ExecSum";#N/A,#N/A,FALSE,"Summary";#N/A,#N/A,FALSE,"Budget";#N/A,#N/A,FALSE,"CashFlow"}</definedName>
    <definedName name="wrn.bankrep." localSheetId="10" hidden="1">{#N/A,#N/A,FALSE,"ExecSum";#N/A,#N/A,FALSE,"Summary";#N/A,#N/A,FALSE,"Budget";#N/A,#N/A,FALSE,"CashFlow"}</definedName>
    <definedName name="wrn.bankrep." localSheetId="11" hidden="1">{#N/A,#N/A,FALSE,"ExecSum";#N/A,#N/A,FALSE,"Summary";#N/A,#N/A,FALSE,"Budget";#N/A,#N/A,FALSE,"CashFlow"}</definedName>
    <definedName name="wrn.bankrep." hidden="1">{#N/A,#N/A,FALSE,"ExecSum";#N/A,#N/A,FALSE,"Summary";#N/A,#N/A,FALSE,"Budget";#N/A,#N/A,FALSE,"CashFlow"}</definedName>
    <definedName name="wrn.baseDEV." localSheetId="9" hidden="1">{"cover",#N/A,TRUE,"Cover";"pnldet",#N/A,TRUE,"BaseCaseDEV";"pnl",#N/A,TRUE,"BaseCaseDEV";"bil",#N/A,TRUE,"BaseCaseDEV";"tabfi",#N/A,TRUE,"BaseCaseDEV";"ratios",#N/A,TRUE,"BaseCaseDEV";"variab",#N/A,TRUE,"BaseCaseDEV";"inv",#N/A,TRUE,"BaseCaseDEV"}</definedName>
    <definedName name="wrn.baseDEV." localSheetId="10" hidden="1">{"cover",#N/A,TRUE,"Cover";"pnldet",#N/A,TRUE,"BaseCaseDEV";"pnl",#N/A,TRUE,"BaseCaseDEV";"bil",#N/A,TRUE,"BaseCaseDEV";"tabfi",#N/A,TRUE,"BaseCaseDEV";"ratios",#N/A,TRUE,"BaseCaseDEV";"variab",#N/A,TRUE,"BaseCaseDEV";"inv",#N/A,TRUE,"BaseCaseDEV"}</definedName>
    <definedName name="wrn.baseDEV." localSheetId="11" hidden="1">{"cover",#N/A,TRUE,"Cover";"pnldet",#N/A,TRUE,"BaseCaseDEV";"pnl",#N/A,TRUE,"BaseCaseDEV";"bil",#N/A,TRUE,"BaseCaseDEV";"tabfi",#N/A,TRUE,"BaseCaseDEV";"ratios",#N/A,TRUE,"BaseCaseDEV";"variab",#N/A,TRUE,"BaseCaseDEV";"inv",#N/A,TRUE,"BaseCaseDEV"}</definedName>
    <definedName name="wrn.baseDEV." hidden="1">{"cover",#N/A,TRUE,"Cover";"pnldet",#N/A,TRUE,"BaseCaseDEV";"pnl",#N/A,TRUE,"BaseCaseDEV";"bil",#N/A,TRUE,"BaseCaseDEV";"tabfi",#N/A,TRUE,"BaseCaseDEV";"ratios",#N/A,TRUE,"BaseCaseDEV";"variab",#N/A,TRUE,"BaseCaseDEV";"inv",#N/A,TRUE,"BaseCaseDEV"}</definedName>
    <definedName name="wrn.BasicEst." localSheetId="8" hidden="1">{#N/A,#N/A,FALSE,"Check Off";#N/A,#N/A,FALSE,"Tender Details";#N/A,#N/A,FALSE,"DB Sub Cont Tick";#N/A,#N/A,FALSE,"Man Supplier Tick";#N/A,#N/A,FALSE,"TenderReview";#N/A,#N/A,FALSE,"Comparison";#N/A,#N/A,FALSE,"Est Adjudication";#N/A,#N/A,FALSE,"Qualification";#N/A,#N/A,FALSE,"Prelims";#N/A,#N/A,FALSE,"Adj Agenda"}</definedName>
    <definedName name="wrn.BasicEst." localSheetId="3" hidden="1">{#N/A,#N/A,FALSE,"Check Off";#N/A,#N/A,FALSE,"Tender Details";#N/A,#N/A,FALSE,"DB Sub Cont Tick";#N/A,#N/A,FALSE,"Man Supplier Tick";#N/A,#N/A,FALSE,"TenderReview";#N/A,#N/A,FALSE,"Comparison";#N/A,#N/A,FALSE,"Est Adjudication";#N/A,#N/A,FALSE,"Qualification";#N/A,#N/A,FALSE,"Prelims";#N/A,#N/A,FALSE,"Adj Agenda"}</definedName>
    <definedName name="wrn.BasicEst." localSheetId="9" hidden="1">{#N/A,#N/A,FALSE,"Check Off";#N/A,#N/A,FALSE,"Tender Details";#N/A,#N/A,FALSE,"DB Sub Cont Tick";#N/A,#N/A,FALSE,"Man Supplier Tick";#N/A,#N/A,FALSE,"TenderReview";#N/A,#N/A,FALSE,"Comparison";#N/A,#N/A,FALSE,"Est Adjudication";#N/A,#N/A,FALSE,"Qualification";#N/A,#N/A,FALSE,"Prelims";#N/A,#N/A,FALSE,"Adj Agenda"}</definedName>
    <definedName name="wrn.BasicEst." localSheetId="10" hidden="1">{#N/A,#N/A,FALSE,"Check Off";#N/A,#N/A,FALSE,"Tender Details";#N/A,#N/A,FALSE,"DB Sub Cont Tick";#N/A,#N/A,FALSE,"Man Supplier Tick";#N/A,#N/A,FALSE,"TenderReview";#N/A,#N/A,FALSE,"Comparison";#N/A,#N/A,FALSE,"Est Adjudication";#N/A,#N/A,FALSE,"Qualification";#N/A,#N/A,FALSE,"Prelims";#N/A,#N/A,FALSE,"Adj Agenda"}</definedName>
    <definedName name="wrn.BasicEst." localSheetId="11" hidden="1">{#N/A,#N/A,FALSE,"Check Off";#N/A,#N/A,FALSE,"Tender Details";#N/A,#N/A,FALSE,"DB Sub Cont Tick";#N/A,#N/A,FALSE,"Man Supplier Tick";#N/A,#N/A,FALSE,"TenderReview";#N/A,#N/A,FALSE,"Comparison";#N/A,#N/A,FALSE,"Est Adjudication";#N/A,#N/A,FALSE,"Qualification";#N/A,#N/A,FALSE,"Prelims";#N/A,#N/A,FALSE,"Adj Agenda"}</definedName>
    <definedName name="wrn.BasicEst." localSheetId="0" hidden="1">{#N/A,#N/A,FALSE,"Check Off";#N/A,#N/A,FALSE,"Tender Details";#N/A,#N/A,FALSE,"DB Sub Cont Tick";#N/A,#N/A,FALSE,"Man Supplier Tick";#N/A,#N/A,FALSE,"TenderReview";#N/A,#N/A,FALSE,"Comparison";#N/A,#N/A,FALSE,"Est Adjudication";#N/A,#N/A,FALSE,"Qualification";#N/A,#N/A,FALSE,"Prelims";#N/A,#N/A,FALSE,"Adj Agenda"}</definedName>
    <definedName name="wrn.BasicEst." hidden="1">{#N/A,#N/A,FALSE,"Check Off";#N/A,#N/A,FALSE,"Tender Details";#N/A,#N/A,FALSE,"DB Sub Cont Tick";#N/A,#N/A,FALSE,"Man Supplier Tick";#N/A,#N/A,FALSE,"TenderReview";#N/A,#N/A,FALSE,"Comparison";#N/A,#N/A,FALSE,"Est Adjudication";#N/A,#N/A,FALSE,"Qualification";#N/A,#N/A,FALSE,"Prelims";#N/A,#N/A,FALSE,"Adj Agenda"}</definedName>
    <definedName name="wrn.BEL." localSheetId="9" hidden="1">{"IS",#N/A,FALSE,"IS";"RPTIS",#N/A,FALSE,"RPTIS";"STATS",#N/A,FALSE,"STATS";"CELL",#N/A,FALSE,"CELL";"BS",#N/A,FALSE,"BS"}</definedName>
    <definedName name="wrn.BEL." localSheetId="10" hidden="1">{"IS",#N/A,FALSE,"IS";"RPTIS",#N/A,FALSE,"RPTIS";"STATS",#N/A,FALSE,"STATS";"CELL",#N/A,FALSE,"CELL";"BS",#N/A,FALSE,"BS"}</definedName>
    <definedName name="wrn.BEL." localSheetId="11" hidden="1">{"IS",#N/A,FALSE,"IS";"RPTIS",#N/A,FALSE,"RPTIS";"STATS",#N/A,FALSE,"STATS";"CELL",#N/A,FALSE,"CELL";"BS",#N/A,FALSE,"BS"}</definedName>
    <definedName name="wrn.BEL." hidden="1">{"IS",#N/A,FALSE,"IS";"RPTIS",#N/A,FALSE,"RPTIS";"STATS",#N/A,FALSE,"STATS";"CELL",#N/A,FALSE,"CELL";"BS",#N/A,FALSE,"BS"}</definedName>
    <definedName name="wrn.Bewegungsbilanz." localSheetId="9" hidden="1">{#N/A,#N/A,FALSE,"Mittelherkunft";#N/A,#N/A,FALSE,"Mittelverwendung"}</definedName>
    <definedName name="wrn.Bewegungsbilanz." localSheetId="10" hidden="1">{#N/A,#N/A,FALSE,"Mittelherkunft";#N/A,#N/A,FALSE,"Mittelverwendung"}</definedName>
    <definedName name="wrn.Bewegungsbilanz." localSheetId="11" hidden="1">{#N/A,#N/A,FALSE,"Mittelherkunft";#N/A,#N/A,FALSE,"Mittelverwendung"}</definedName>
    <definedName name="wrn.Bewegungsbilanz." hidden="1">{#N/A,#N/A,FALSE,"Mittelherkunft";#N/A,#N/A,FALSE,"Mittelverwendung"}</definedName>
    <definedName name="wrn.BIGGER." localSheetId="9" hidden="1">{"PROFORMA",#N/A,FALSE,"A";"BIGGER 1",#N/A,FALSE,"B";"BIGGER 2",#N/A,FALSE,"B";"BIGGER 3",#N/A,FALSE,"B";"SMALL CF 1",#N/A,FALSE,"C"}</definedName>
    <definedName name="wrn.BIGGER." localSheetId="10" hidden="1">{"PROFORMA",#N/A,FALSE,"A";"BIGGER 1",#N/A,FALSE,"B";"BIGGER 2",#N/A,FALSE,"B";"BIGGER 3",#N/A,FALSE,"B";"SMALL CF 1",#N/A,FALSE,"C"}</definedName>
    <definedName name="wrn.BIGGER." localSheetId="11" hidden="1">{"PROFORMA",#N/A,FALSE,"A";"BIGGER 1",#N/A,FALSE,"B";"BIGGER 2",#N/A,FALSE,"B";"BIGGER 3",#N/A,FALSE,"B";"SMALL CF 1",#N/A,FALSE,"C"}</definedName>
    <definedName name="wrn.BIGGER." hidden="1">{"PROFORMA",#N/A,FALSE,"A";"BIGGER 1",#N/A,FALSE,"B";"BIGGER 2",#N/A,FALSE,"B";"BIGGER 3",#N/A,FALSE,"B";"SMALL CF 1",#N/A,FALSE,"C"}</definedName>
    <definedName name="wrn.Bilanz." localSheetId="9" hidden="1">{#N/A,#N/A,FALSE,"Layout Aktiva";#N/A,#N/A,FALSE,"Layout Passiva"}</definedName>
    <definedName name="wrn.Bilanz." localSheetId="10" hidden="1">{#N/A,#N/A,FALSE,"Layout Aktiva";#N/A,#N/A,FALSE,"Layout Passiva"}</definedName>
    <definedName name="wrn.Bilanz." localSheetId="11" hidden="1">{#N/A,#N/A,FALSE,"Layout Aktiva";#N/A,#N/A,FALSE,"Layout Passiva"}</definedName>
    <definedName name="wrn.Bilanz." hidden="1">{#N/A,#N/A,FALSE,"Layout Aktiva";#N/A,#N/A,FALSE,"Layout Passiva"}</definedName>
    <definedName name="wrn.BlackWhite." localSheetId="9" hidden="1">{#N/A,#N/A,FALSE,"NNN sum";#N/A,#N/A,FALSE,"10-yr Opt. A Sum";#N/A,#N/A,FALSE,"10-yr Opt A Other Costs";#N/A,#N/A,FALSE,"Purchase Sum";#N/A,#N/A,FALSE,"Purchase Other Costs"}</definedName>
    <definedName name="wrn.BlackWhite." localSheetId="10" hidden="1">{#N/A,#N/A,FALSE,"NNN sum";#N/A,#N/A,FALSE,"10-yr Opt. A Sum";#N/A,#N/A,FALSE,"10-yr Opt A Other Costs";#N/A,#N/A,FALSE,"Purchase Sum";#N/A,#N/A,FALSE,"Purchase Other Costs"}</definedName>
    <definedName name="wrn.BlackWhite." localSheetId="11" hidden="1">{#N/A,#N/A,FALSE,"NNN sum";#N/A,#N/A,FALSE,"10-yr Opt. A Sum";#N/A,#N/A,FALSE,"10-yr Opt A Other Costs";#N/A,#N/A,FALSE,"Purchase Sum";#N/A,#N/A,FALSE,"Purchase Other Costs"}</definedName>
    <definedName name="wrn.BlackWhite." hidden="1">{#N/A,#N/A,FALSE,"NNN sum";#N/A,#N/A,FALSE,"10-yr Opt. A Sum";#N/A,#N/A,FALSE,"10-yr Opt A Other Costs";#N/A,#N/A,FALSE,"Purchase Sum";#N/A,#N/A,FALSE,"Purchase Other Costs"}</definedName>
    <definedName name="wrn.BlackWhite5" localSheetId="9" hidden="1">{#N/A,#N/A,FALSE,"NNN sum";#N/A,#N/A,FALSE,"10-yr Opt. A Sum";#N/A,#N/A,FALSE,"10-yr Opt A Other Costs";#N/A,#N/A,FALSE,"Purchase Sum";#N/A,#N/A,FALSE,"Purchase Other Costs"}</definedName>
    <definedName name="wrn.BlackWhite5" localSheetId="10" hidden="1">{#N/A,#N/A,FALSE,"NNN sum";#N/A,#N/A,FALSE,"10-yr Opt. A Sum";#N/A,#N/A,FALSE,"10-yr Opt A Other Costs";#N/A,#N/A,FALSE,"Purchase Sum";#N/A,#N/A,FALSE,"Purchase Other Costs"}</definedName>
    <definedName name="wrn.BlackWhite5" localSheetId="11" hidden="1">{#N/A,#N/A,FALSE,"NNN sum";#N/A,#N/A,FALSE,"10-yr Opt. A Sum";#N/A,#N/A,FALSE,"10-yr Opt A Other Costs";#N/A,#N/A,FALSE,"Purchase Sum";#N/A,#N/A,FALSE,"Purchase Other Costs"}</definedName>
    <definedName name="wrn.BlackWhite5" hidden="1">{#N/A,#N/A,FALSE,"NNN sum";#N/A,#N/A,FALSE,"10-yr Opt. A Sum";#N/A,#N/A,FALSE,"10-yr Opt A Other Costs";#N/A,#N/A,FALSE,"Purchase Sum";#N/A,#N/A,FALSE,"Purchase Other Costs"}</definedName>
    <definedName name="wrn.BofA." localSheetId="9" hidden="1">{"BofA-Investor",#N/A,FALSE,"BofA Tower";"BofA-Property",#N/A,FALSE,"BofA Tower"}</definedName>
    <definedName name="wrn.BofA." localSheetId="10" hidden="1">{"BofA-Investor",#N/A,FALSE,"BofA Tower";"BofA-Property",#N/A,FALSE,"BofA Tower"}</definedName>
    <definedName name="wrn.BofA." localSheetId="11" hidden="1">{"BofA-Investor",#N/A,FALSE,"BofA Tower";"BofA-Property",#N/A,FALSE,"BofA Tower"}</definedName>
    <definedName name="wrn.BofA." hidden="1">{"BofA-Investor",#N/A,FALSE,"BofA Tower";"BofA-Property",#N/A,FALSE,"BofA Tower"}</definedName>
    <definedName name="wrn.Book._.Reports." localSheetId="9" hidden="1">{"Current Month",#N/A,FALSE,"Current Compar.";"Year-To-Date",#N/A,FALSE,"Year Comparison";"Forecast",#N/A,FALSE,"Comparison NOI";"Actual Input",#N/A,FALSE,"Act...Ratios"}</definedName>
    <definedName name="wrn.Book._.Reports." localSheetId="10" hidden="1">{"Current Month",#N/A,FALSE,"Current Compar.";"Year-To-Date",#N/A,FALSE,"Year Comparison";"Forecast",#N/A,FALSE,"Comparison NOI";"Actual Input",#N/A,FALSE,"Act...Ratios"}</definedName>
    <definedName name="wrn.Book._.Reports." localSheetId="11" hidden="1">{"Current Month",#N/A,FALSE,"Current Compar.";"Year-To-Date",#N/A,FALSE,"Year Comparison";"Forecast",#N/A,FALSE,"Comparison NOI";"Actual Input",#N/A,FALSE,"Act...Ratios"}</definedName>
    <definedName name="wrn.Book._.Reports." hidden="1">{"Current Month",#N/A,FALSE,"Current Compar.";"Year-To-Date",#N/A,FALSE,"Year Comparison";"Forecast",#N/A,FALSE,"Comparison NOI";"Actual Input",#N/A,FALSE,"Act...Ratios"}</definedName>
    <definedName name="wrn.Both._.Outputs." localSheetId="9" hidden="1">{"LTV Output",#N/A,FALSE,"Output";"DCR Output",#N/A,FALSE,"Output"}</definedName>
    <definedName name="wrn.Both._.Outputs." localSheetId="10" hidden="1">{"LTV Output",#N/A,FALSE,"Output";"DCR Output",#N/A,FALSE,"Output"}</definedName>
    <definedName name="wrn.Both._.Outputs." localSheetId="11" hidden="1">{"LTV Output",#N/A,FALSE,"Output";"DCR Output",#N/A,FALSE,"Output"}</definedName>
    <definedName name="wrn.Both._.Outputs." hidden="1">{"LTV Output",#N/A,FALSE,"Output";"DCR Output",#N/A,FALSE,"Output"}</definedName>
    <definedName name="wrn.BP._.print." localSheetId="9" hidden="1">{#N/A,#N/A,FALSE,"BANNERS";#N/A,#N/A,FALSE,"Market";#N/A,#N/A,FALSE,"Tel Rev";#N/A,#N/A,FALSE,"Revenues IOL";#N/A,#N/A,FALSE,"Invest";#N/A,#N/A,FALSE,"Op Cost1";#N/A,#N/A,FALSE,"Op Cost2";#N/A,#N/A,FALSE,"Oth_&amp;_Tot_Revenues";#N/A,#N/A,FALSE,"Fin Mod";#N/A,#N/A,FALSE,"FinMod_RoW";#N/A,#N/A,FALSE,"P&amp;E Burocrat";#N/A,#N/A,FALSE,"cash flow"}</definedName>
    <definedName name="wrn.BP._.print." localSheetId="10" hidden="1">{#N/A,#N/A,FALSE,"BANNERS";#N/A,#N/A,FALSE,"Market";#N/A,#N/A,FALSE,"Tel Rev";#N/A,#N/A,FALSE,"Revenues IOL";#N/A,#N/A,FALSE,"Invest";#N/A,#N/A,FALSE,"Op Cost1";#N/A,#N/A,FALSE,"Op Cost2";#N/A,#N/A,FALSE,"Oth_&amp;_Tot_Revenues";#N/A,#N/A,FALSE,"Fin Mod";#N/A,#N/A,FALSE,"FinMod_RoW";#N/A,#N/A,FALSE,"P&amp;E Burocrat";#N/A,#N/A,FALSE,"cash flow"}</definedName>
    <definedName name="wrn.BP._.print." localSheetId="11" hidden="1">{#N/A,#N/A,FALSE,"BANNERS";#N/A,#N/A,FALSE,"Market";#N/A,#N/A,FALSE,"Tel Rev";#N/A,#N/A,FALSE,"Revenues IOL";#N/A,#N/A,FALSE,"Invest";#N/A,#N/A,FALSE,"Op Cost1";#N/A,#N/A,FALSE,"Op Cost2";#N/A,#N/A,FALSE,"Oth_&amp;_Tot_Revenues";#N/A,#N/A,FALSE,"Fin Mod";#N/A,#N/A,FALSE,"FinMod_RoW";#N/A,#N/A,FALSE,"P&amp;E Burocrat";#N/A,#N/A,FALSE,"cash flow"}</definedName>
    <definedName name="wrn.BP._.print." hidden="1">{#N/A,#N/A,FALSE,"BANNERS";#N/A,#N/A,FALSE,"Market";#N/A,#N/A,FALSE,"Tel Rev";#N/A,#N/A,FALSE,"Revenues IOL";#N/A,#N/A,FALSE,"Invest";#N/A,#N/A,FALSE,"Op Cost1";#N/A,#N/A,FALSE,"Op Cost2";#N/A,#N/A,FALSE,"Oth_&amp;_Tot_Revenues";#N/A,#N/A,FALSE,"Fin Mod";#N/A,#N/A,FALSE,"FinMod_RoW";#N/A,#N/A,FALSE,"P&amp;E Burocrat";#N/A,#N/A,FALSE,"cash flow"}</definedName>
    <definedName name="wrn.BPlan." localSheetId="9" hidden="1">{#N/A,#N/A,FALSE,"F_Plan";#N/A,#N/A,FALSE,"Parameter"}</definedName>
    <definedName name="wrn.BPlan." localSheetId="10" hidden="1">{#N/A,#N/A,FALSE,"F_Plan";#N/A,#N/A,FALSE,"Parameter"}</definedName>
    <definedName name="wrn.BPlan." localSheetId="11" hidden="1">{#N/A,#N/A,FALSE,"F_Plan";#N/A,#N/A,FALSE,"Parameter"}</definedName>
    <definedName name="wrn.BPlan." hidden="1">{#N/A,#N/A,FALSE,"F_Plan";#N/A,#N/A,FALSE,"Parameter"}</definedName>
    <definedName name="wrn.BQ." localSheetId="8" hidden="1">{#N/A,#N/A,FALSE,"Sheet1"}</definedName>
    <definedName name="wrn.BQ." localSheetId="3" hidden="1">{#N/A,#N/A,FALSE,"Sheet1"}</definedName>
    <definedName name="wrn.BQ." localSheetId="9" hidden="1">{#N/A,#N/A,FALSE,"Sheet1"}</definedName>
    <definedName name="wrn.BQ." localSheetId="10" hidden="1">{#N/A,#N/A,FALSE,"Sheet1"}</definedName>
    <definedName name="wrn.BQ." localSheetId="11" hidden="1">{#N/A,#N/A,FALSE,"Sheet1"}</definedName>
    <definedName name="wrn.BQ." localSheetId="0" hidden="1">{#N/A,#N/A,FALSE,"Sheet1"}</definedName>
    <definedName name="wrn.BQ." hidden="1">{#N/A,#N/A,FALSE,"Sheet1"}</definedName>
    <definedName name="wrn.brian." localSheetId="9" hidden="1">{#N/A,#N/A,FALSE,"output";#N/A,#N/A,FALSE,"contrib";#N/A,#N/A,FALSE,"profile";#N/A,#N/A,FALSE,"comps"}</definedName>
    <definedName name="wrn.brian." localSheetId="10" hidden="1">{#N/A,#N/A,FALSE,"output";#N/A,#N/A,FALSE,"contrib";#N/A,#N/A,FALSE,"profile";#N/A,#N/A,FALSE,"comps"}</definedName>
    <definedName name="wrn.brian." localSheetId="11" hidden="1">{#N/A,#N/A,FALSE,"output";#N/A,#N/A,FALSE,"contrib";#N/A,#N/A,FALSE,"profile";#N/A,#N/A,FALSE,"comps"}</definedName>
    <definedName name="wrn.brian." hidden="1">{#N/A,#N/A,FALSE,"output";#N/A,#N/A,FALSE,"contrib";#N/A,#N/A,FALSE,"profile";#N/A,#N/A,FALSE,"comps"}</definedName>
    <definedName name="wrn.BRS._.and._.DCS._.only." localSheetId="8" hidden="1">{#N/A,#N/A,TRUE,"Details";#N/A,#N/A,TRUE,"BRS";#N/A,#N/A,TRUE,"DCS"}</definedName>
    <definedName name="wrn.BRS._.and._.DCS._.only." localSheetId="3" hidden="1">{#N/A,#N/A,TRUE,"Details";#N/A,#N/A,TRUE,"BRS";#N/A,#N/A,TRUE,"DCS"}</definedName>
    <definedName name="wrn.BRS._.and._.DCS._.only." localSheetId="9" hidden="1">{#N/A,#N/A,TRUE,"Details";#N/A,#N/A,TRUE,"BRS";#N/A,#N/A,TRUE,"DCS"}</definedName>
    <definedName name="wrn.BRS._.and._.DCS._.only." localSheetId="10" hidden="1">{#N/A,#N/A,TRUE,"Details";#N/A,#N/A,TRUE,"BRS";#N/A,#N/A,TRUE,"DCS"}</definedName>
    <definedName name="wrn.BRS._.and._.DCS._.only." localSheetId="11" hidden="1">{#N/A,#N/A,TRUE,"Details";#N/A,#N/A,TRUE,"BRS";#N/A,#N/A,TRUE,"DCS"}</definedName>
    <definedName name="wrn.BRS._.and._.DCS._.only." localSheetId="0" hidden="1">{#N/A,#N/A,TRUE,"Details";#N/A,#N/A,TRUE,"BRS";#N/A,#N/A,TRUE,"DCS"}</definedName>
    <definedName name="wrn.BRS._.and._.DCS._.only." hidden="1">{#N/A,#N/A,TRUE,"Details";#N/A,#N/A,TRUE,"BRS";#N/A,#N/A,TRUE,"DCS"}</definedName>
    <definedName name="wrn.BRS._.Only." localSheetId="8" hidden="1">{#N/A,#N/A,FALSE,"Details";#N/A,#N/A,FALSE,"BRS"}</definedName>
    <definedName name="wrn.BRS._.Only." localSheetId="3" hidden="1">{#N/A,#N/A,FALSE,"Details";#N/A,#N/A,FALSE,"BRS"}</definedName>
    <definedName name="wrn.BRS._.Only." localSheetId="9" hidden="1">{#N/A,#N/A,FALSE,"Details";#N/A,#N/A,FALSE,"BRS"}</definedName>
    <definedName name="wrn.BRS._.Only." localSheetId="10" hidden="1">{#N/A,#N/A,FALSE,"Details";#N/A,#N/A,FALSE,"BRS"}</definedName>
    <definedName name="wrn.BRS._.Only." localSheetId="11" hidden="1">{#N/A,#N/A,FALSE,"Details";#N/A,#N/A,FALSE,"BRS"}</definedName>
    <definedName name="wrn.BRS._.Only." localSheetId="0" hidden="1">{#N/A,#N/A,FALSE,"Details";#N/A,#N/A,FALSE,"BRS"}</definedName>
    <definedName name="wrn.BRS._.Only." hidden="1">{#N/A,#N/A,FALSE,"Details";#N/A,#N/A,FALSE,"BRS"}</definedName>
    <definedName name="wrn.budget." localSheetId="9" hidden="1">{"budget vs all page 1",#N/A,FALSE,"Budget vs All";"budget vs all page 2",#N/A,FALSE,"Budget vs All";"mv to makegood",#N/A,FALSE,"Major Variances";"mv to fc3",#N/A,FALSE,"Major Variances";"mv to fy98",#N/A,FALSE,"Major Variances";"chart 1",#N/A,FALSE,"Charts";"chart 2",#N/A,FALSE,"Charts";"chart 3",#N/A,FALSE,"Charts";"roll-up fy00",#N/A,FALSE,"Roll-up";"production fy00",#N/A,FALSE,"Production";"waste fy00",#N/A,FALSE,"Waste";"total costs fy00",#N/A,FALSE,"Total Costs";"plant costs fy00",#N/A,FALSE,"Plant Costs";"cmw costs fy00",#N/A,FALSE,"CMW Costs";"braintree costs fy00",#N/A,FALSE,"Braintree Costs";"plymouth costs fy00",#N/A,FALSE,"Plymouth Costs";"labor summary fy00",#N/A,FALSE,"Labor Summary";"materials fy00",#N/A,FALSE,"Materials";"maintenance services fy00",#N/A,FALSE,"Maintenance Services";"host fees fy00",#N/A,FALSE,"Host Fees";"close fy00",#N/A,FALSE,"Closure-Post Closure";"interest fy00",#N/A,FALSE,"Interest";"depreciation fy00",#N/A,FALSE,"Depreciation";"purchase fy00",#N/A,FALSE,"Purchase Accounting";"mact revenue fy00",#N/A,FALSE,"MACT Revenues";"mact effect",#N/A,FALSE,"MACT Revenues";"capital fy00",#N/A,FALSE,"Capital";#N/A,#N/A,FALSE,"Sensitivities";"roll-up 15",#N/A,FALSE,"Roll-up";"production 15",#N/A,FALSE,"Production";"waste 15",#N/A,FALSE,"Waste";"parent cash",#N/A,FALSE,"Parent Cash";"capital 15",#N/A,FALSE,"Capital"}</definedName>
    <definedName name="wrn.budget." localSheetId="10" hidden="1">{"budget vs all page 1",#N/A,FALSE,"Budget vs All";"budget vs all page 2",#N/A,FALSE,"Budget vs All";"mv to makegood",#N/A,FALSE,"Major Variances";"mv to fc3",#N/A,FALSE,"Major Variances";"mv to fy98",#N/A,FALSE,"Major Variances";"chart 1",#N/A,FALSE,"Charts";"chart 2",#N/A,FALSE,"Charts";"chart 3",#N/A,FALSE,"Charts";"roll-up fy00",#N/A,FALSE,"Roll-up";"production fy00",#N/A,FALSE,"Production";"waste fy00",#N/A,FALSE,"Waste";"total costs fy00",#N/A,FALSE,"Total Costs";"plant costs fy00",#N/A,FALSE,"Plant Costs";"cmw costs fy00",#N/A,FALSE,"CMW Costs";"braintree costs fy00",#N/A,FALSE,"Braintree Costs";"plymouth costs fy00",#N/A,FALSE,"Plymouth Costs";"labor summary fy00",#N/A,FALSE,"Labor Summary";"materials fy00",#N/A,FALSE,"Materials";"maintenance services fy00",#N/A,FALSE,"Maintenance Services";"host fees fy00",#N/A,FALSE,"Host Fees";"close fy00",#N/A,FALSE,"Closure-Post Closure";"interest fy00",#N/A,FALSE,"Interest";"depreciation fy00",#N/A,FALSE,"Depreciation";"purchase fy00",#N/A,FALSE,"Purchase Accounting";"mact revenue fy00",#N/A,FALSE,"MACT Revenues";"mact effect",#N/A,FALSE,"MACT Revenues";"capital fy00",#N/A,FALSE,"Capital";#N/A,#N/A,FALSE,"Sensitivities";"roll-up 15",#N/A,FALSE,"Roll-up";"production 15",#N/A,FALSE,"Production";"waste 15",#N/A,FALSE,"Waste";"parent cash",#N/A,FALSE,"Parent Cash";"capital 15",#N/A,FALSE,"Capital"}</definedName>
    <definedName name="wrn.budget." localSheetId="11" hidden="1">{"budget vs all page 1",#N/A,FALSE,"Budget vs All";"budget vs all page 2",#N/A,FALSE,"Budget vs All";"mv to makegood",#N/A,FALSE,"Major Variances";"mv to fc3",#N/A,FALSE,"Major Variances";"mv to fy98",#N/A,FALSE,"Major Variances";"chart 1",#N/A,FALSE,"Charts";"chart 2",#N/A,FALSE,"Charts";"chart 3",#N/A,FALSE,"Charts";"roll-up fy00",#N/A,FALSE,"Roll-up";"production fy00",#N/A,FALSE,"Production";"waste fy00",#N/A,FALSE,"Waste";"total costs fy00",#N/A,FALSE,"Total Costs";"plant costs fy00",#N/A,FALSE,"Plant Costs";"cmw costs fy00",#N/A,FALSE,"CMW Costs";"braintree costs fy00",#N/A,FALSE,"Braintree Costs";"plymouth costs fy00",#N/A,FALSE,"Plymouth Costs";"labor summary fy00",#N/A,FALSE,"Labor Summary";"materials fy00",#N/A,FALSE,"Materials";"maintenance services fy00",#N/A,FALSE,"Maintenance Services";"host fees fy00",#N/A,FALSE,"Host Fees";"close fy00",#N/A,FALSE,"Closure-Post Closure";"interest fy00",#N/A,FALSE,"Interest";"depreciation fy00",#N/A,FALSE,"Depreciation";"purchase fy00",#N/A,FALSE,"Purchase Accounting";"mact revenue fy00",#N/A,FALSE,"MACT Revenues";"mact effect",#N/A,FALSE,"MACT Revenues";"capital fy00",#N/A,FALSE,"Capital";#N/A,#N/A,FALSE,"Sensitivities";"roll-up 15",#N/A,FALSE,"Roll-up";"production 15",#N/A,FALSE,"Production";"waste 15",#N/A,FALSE,"Waste";"parent cash",#N/A,FALSE,"Parent Cash";"capital 15",#N/A,FALSE,"Capital"}</definedName>
    <definedName name="wrn.budget." hidden="1">{"budget vs all page 1",#N/A,FALSE,"Budget vs All";"budget vs all page 2",#N/A,FALSE,"Budget vs All";"mv to makegood",#N/A,FALSE,"Major Variances";"mv to fc3",#N/A,FALSE,"Major Variances";"mv to fy98",#N/A,FALSE,"Major Variances";"chart 1",#N/A,FALSE,"Charts";"chart 2",#N/A,FALSE,"Charts";"chart 3",#N/A,FALSE,"Charts";"roll-up fy00",#N/A,FALSE,"Roll-up";"production fy00",#N/A,FALSE,"Production";"waste fy00",#N/A,FALSE,"Waste";"total costs fy00",#N/A,FALSE,"Total Costs";"plant costs fy00",#N/A,FALSE,"Plant Costs";"cmw costs fy00",#N/A,FALSE,"CMW Costs";"braintree costs fy00",#N/A,FALSE,"Braintree Costs";"plymouth costs fy00",#N/A,FALSE,"Plymouth Costs";"labor summary fy00",#N/A,FALSE,"Labor Summary";"materials fy00",#N/A,FALSE,"Materials";"maintenance services fy00",#N/A,FALSE,"Maintenance Services";"host fees fy00",#N/A,FALSE,"Host Fees";"close fy00",#N/A,FALSE,"Closure-Post Closure";"interest fy00",#N/A,FALSE,"Interest";"depreciation fy00",#N/A,FALSE,"Depreciation";"purchase fy00",#N/A,FALSE,"Purchase Accounting";"mact revenue fy00",#N/A,FALSE,"MACT Revenues";"mact effect",#N/A,FALSE,"MACT Revenues";"capital fy00",#N/A,FALSE,"Capital";#N/A,#N/A,FALSE,"Sensitivities";"roll-up 15",#N/A,FALSE,"Roll-up";"production 15",#N/A,FALSE,"Production";"waste 15",#N/A,FALSE,"Waste";"parent cash",#N/A,FALSE,"Parent Cash";"capital 15",#N/A,FALSE,"Capital"}</definedName>
    <definedName name="wrn.budget._.balance._.sheet." localSheetId="9" hidden="1">{"bugdet992000 balance sheet",#N/A,FALSE,"Celtel alternative 6"}</definedName>
    <definedName name="wrn.budget._.balance._.sheet." localSheetId="10" hidden="1">{"bugdet992000 balance sheet",#N/A,FALSE,"Celtel alternative 6"}</definedName>
    <definedName name="wrn.budget._.balance._.sheet." localSheetId="11" hidden="1">{"bugdet992000 balance sheet",#N/A,FALSE,"Celtel alternative 6"}</definedName>
    <definedName name="wrn.budget._.balance._.sheet." hidden="1">{"bugdet992000 balance sheet",#N/A,FALSE,"Celtel alternative 6"}</definedName>
    <definedName name="wrn.budget._.capex." localSheetId="9" hidden="1">{"budget992000 capex",#N/A,FALSE,"Celtel alternative 6"}</definedName>
    <definedName name="wrn.budget._.capex." localSheetId="10" hidden="1">{"budget992000 capex",#N/A,FALSE,"Celtel alternative 6"}</definedName>
    <definedName name="wrn.budget._.capex." localSheetId="11" hidden="1">{"budget992000 capex",#N/A,FALSE,"Celtel alternative 6"}</definedName>
    <definedName name="wrn.budget._.capex." hidden="1">{"budget992000 capex",#N/A,FALSE,"Celtel alternative 6"}</definedName>
    <definedName name="wrn.budget._.customers." localSheetId="9" hidden="1">{"budget992000_customers",#N/A,FALSE,"Celtel alternative 6"}</definedName>
    <definedName name="wrn.budget._.customers." localSheetId="10" hidden="1">{"budget992000_customers",#N/A,FALSE,"Celtel alternative 6"}</definedName>
    <definedName name="wrn.budget._.customers." localSheetId="11" hidden="1">{"budget992000_customers",#N/A,FALSE,"Celtel alternative 6"}</definedName>
    <definedName name="wrn.budget._.customers." hidden="1">{"budget992000_customers",#N/A,FALSE,"Celtel alternative 6"}</definedName>
    <definedName name="wrn.budget._.profit._.and._.loss." localSheetId="9" hidden="1">{"budget992000 profit and loss",#N/A,FALSE,"Celtel alternative 6"}</definedName>
    <definedName name="wrn.budget._.profit._.and._.loss." localSheetId="10" hidden="1">{"budget992000 profit and loss",#N/A,FALSE,"Celtel alternative 6"}</definedName>
    <definedName name="wrn.budget._.profit._.and._.loss." localSheetId="11" hidden="1">{"budget992000 profit and loss",#N/A,FALSE,"Celtel alternative 6"}</definedName>
    <definedName name="wrn.budget._.profit._.and._.loss." hidden="1">{"budget992000 profit and loss",#N/A,FALSE,"Celtel alternative 6"}</definedName>
    <definedName name="wrn.budget._.tariffs._.and._.usage." localSheetId="9" hidden="1">{"budget992000 tariff and usage",#N/A,FALSE,"Celtel alternative 6"}</definedName>
    <definedName name="wrn.budget._.tariffs._.and._.usage." localSheetId="10" hidden="1">{"budget992000 tariff and usage",#N/A,FALSE,"Celtel alternative 6"}</definedName>
    <definedName name="wrn.budget._.tariffs._.and._.usage." localSheetId="11" hidden="1">{"budget992000 tariff and usage",#N/A,FALSE,"Celtel alternative 6"}</definedName>
    <definedName name="wrn.budget._.tariffs._.and._.usage." hidden="1">{"budget992000 tariff and usage",#N/A,FALSE,"Celtel alternative 6"}</definedName>
    <definedName name="wrn.BUILD." localSheetId="9" hidden="1">{"BUILD",#N/A,TRUE,"NI";"BUILD",#N/A,TRUE,"Surrey";"BUILD",#N/A,TRUE,"Herts &amp; Beds";"BUILD",#N/A,TRUE,"Glasgow";"BUILD",#N/A,TRUE,"Kirklees";"BUILD",#N/A,TRUE,"S Wales";"BUILD",#N/A,TRUE,"UK"}</definedName>
    <definedName name="wrn.BUILD." localSheetId="10" hidden="1">{"BUILD",#N/A,TRUE,"NI";"BUILD",#N/A,TRUE,"Surrey";"BUILD",#N/A,TRUE,"Herts &amp; Beds";"BUILD",#N/A,TRUE,"Glasgow";"BUILD",#N/A,TRUE,"Kirklees";"BUILD",#N/A,TRUE,"S Wales";"BUILD",#N/A,TRUE,"UK"}</definedName>
    <definedName name="wrn.BUILD." localSheetId="11" hidden="1">{"BUILD",#N/A,TRUE,"NI";"BUILD",#N/A,TRUE,"Surrey";"BUILD",#N/A,TRUE,"Herts &amp; Beds";"BUILD",#N/A,TRUE,"Glasgow";"BUILD",#N/A,TRUE,"Kirklees";"BUILD",#N/A,TRUE,"S Wales";"BUILD",#N/A,TRUE,"UK"}</definedName>
    <definedName name="wrn.BUILD." hidden="1">{"BUILD",#N/A,TRUE,"NI";"BUILD",#N/A,TRUE,"Surrey";"BUILD",#N/A,TRUE,"Herts &amp; Beds";"BUILD",#N/A,TRUE,"Glasgow";"BUILD",#N/A,TRUE,"Kirklees";"BUILD",#N/A,TRUE,"S Wales";"BUILD",#N/A,TRUE,"UK"}</definedName>
    <definedName name="wrn.Buildups." localSheetId="9" hidden="1">{"ACQ",#N/A,FALSE,"ACQUISITIONS";"ACQF",#N/A,FALSE,"ACQUISITIONS";"PF",#N/A,FALSE,"PROYECTOVILA";"PV",#N/A,FALSE,"PROYECTOVILA";"Fee Dev",#N/A,FALSE,"DEVELOPMENT GROWTH";"gd",#N/A,FALSE,"DEVELOPMENT GROWTH"}</definedName>
    <definedName name="wrn.Buildups." localSheetId="10" hidden="1">{"ACQ",#N/A,FALSE,"ACQUISITIONS";"ACQF",#N/A,FALSE,"ACQUISITIONS";"PF",#N/A,FALSE,"PROYECTOVILA";"PV",#N/A,FALSE,"PROYECTOVILA";"Fee Dev",#N/A,FALSE,"DEVELOPMENT GROWTH";"gd",#N/A,FALSE,"DEVELOPMENT GROWTH"}</definedName>
    <definedName name="wrn.Buildups." localSheetId="11" hidden="1">{"ACQ",#N/A,FALSE,"ACQUISITIONS";"ACQF",#N/A,FALSE,"ACQUISITIONS";"PF",#N/A,FALSE,"PROYECTOVILA";"PV",#N/A,FALSE,"PROYECTOVILA";"Fee Dev",#N/A,FALSE,"DEVELOPMENT GROWTH";"gd",#N/A,FALSE,"DEVELOPMENT GROWTH"}</definedName>
    <definedName name="wrn.Buildups." hidden="1">{"ACQ",#N/A,FALSE,"ACQUISITIONS";"ACQF",#N/A,FALSE,"ACQUISITIONS";"PF",#N/A,FALSE,"PROYECTOVILA";"PV",#N/A,FALSE,"PROYECTOVILA";"Fee Dev",#N/A,FALSE,"DEVELOPMENT GROWTH";"gd",#N/A,FALSE,"DEVELOPMENT GROWTH"}</definedName>
    <definedName name="wrn.CapersPlotter." localSheetId="9" hidden="1">{#N/A,#N/A,FALSE,"DI 2 YEAR MASTER SCHEDULE"}</definedName>
    <definedName name="wrn.CapersPlotter." localSheetId="10" hidden="1">{#N/A,#N/A,FALSE,"DI 2 YEAR MASTER SCHEDULE"}</definedName>
    <definedName name="wrn.CapersPlotter." localSheetId="11" hidden="1">{#N/A,#N/A,FALSE,"DI 2 YEAR MASTER SCHEDULE"}</definedName>
    <definedName name="wrn.CapersPlotter." hidden="1">{#N/A,#N/A,FALSE,"DI 2 YEAR MASTER SCHEDULE"}</definedName>
    <definedName name="wrn.CAPREIT." localSheetId="9" hidden="1">{#N/A,#N/A,FALSE,"CAPREIT"}</definedName>
    <definedName name="wrn.CAPREIT." localSheetId="10" hidden="1">{#N/A,#N/A,FALSE,"CAPREIT"}</definedName>
    <definedName name="wrn.CAPREIT." localSheetId="11" hidden="1">{#N/A,#N/A,FALSE,"CAPREIT"}</definedName>
    <definedName name="wrn.CAPREIT." hidden="1">{#N/A,#N/A,FALSE,"CAPREIT"}</definedName>
    <definedName name="wrn.CAPREIT2" localSheetId="9" hidden="1">{#N/A,#N/A,FALSE,"CAPREIT"}</definedName>
    <definedName name="wrn.CAPREIT2" localSheetId="10" hidden="1">{#N/A,#N/A,FALSE,"CAPREIT"}</definedName>
    <definedName name="wrn.CAPREIT2" localSheetId="11" hidden="1">{#N/A,#N/A,FALSE,"CAPREIT"}</definedName>
    <definedName name="wrn.CAPREIT2" hidden="1">{#N/A,#N/A,FALSE,"CAPREIT"}</definedName>
    <definedName name="wrn.cash." localSheetId="9" hidden="1">{"assumption cash",#N/A,TRUE,"Merger";"has gets cash",#N/A,TRUE,"Merger";"accretion dilution",#N/A,TRUE,"Merger";"comparison credit stats",#N/A,TRUE,"Merger";"pf credit stats",#N/A,TRUE,"Merger";"pf sheets",#N/A,TRUE,"Merger"}</definedName>
    <definedName name="wrn.cash." localSheetId="10" hidden="1">{"assumption cash",#N/A,TRUE,"Merger";"has gets cash",#N/A,TRUE,"Merger";"accretion dilution",#N/A,TRUE,"Merger";"comparison credit stats",#N/A,TRUE,"Merger";"pf credit stats",#N/A,TRUE,"Merger";"pf sheets",#N/A,TRUE,"Merger"}</definedName>
    <definedName name="wrn.cash." localSheetId="11" hidden="1">{"assumption cash",#N/A,TRUE,"Merger";"has gets cash",#N/A,TRUE,"Merger";"accretion dilution",#N/A,TRUE,"Merger";"comparison credit stats",#N/A,TRUE,"Merger";"pf credit stats",#N/A,TRUE,"Merger";"pf sheets",#N/A,TRUE,"Merger"}</definedName>
    <definedName name="wrn.cash." hidden="1">{"assumption cash",#N/A,TRUE,"Merger";"has gets cash",#N/A,TRUE,"Merger";"accretion dilution",#N/A,TRUE,"Merger";"comparison credit stats",#N/A,TRUE,"Merger";"pf credit stats",#N/A,TRUE,"Merger";"pf sheets",#N/A,TRUE,"Merger"}</definedName>
    <definedName name="wrn.Cash._.and._.Accrual." localSheetId="9" hidden="1">{"a_cash",#N/A,FALSE,"Summary";"a_accrual",#N/A,FALSE,"Summary"}</definedName>
    <definedName name="wrn.Cash._.and._.Accrual." localSheetId="10" hidden="1">{"a_cash",#N/A,FALSE,"Summary";"a_accrual",#N/A,FALSE,"Summary"}</definedName>
    <definedName name="wrn.Cash._.and._.Accrual." localSheetId="11" hidden="1">{"a_cash",#N/A,FALSE,"Summary";"a_accrual",#N/A,FALSE,"Summary"}</definedName>
    <definedName name="wrn.Cash._.and._.Accrual." hidden="1">{"a_cash",#N/A,FALSE,"Summary";"a_accrual",#N/A,FALSE,"Summary"}</definedName>
    <definedName name="wrn.Cash._.Flow." localSheetId="9" hidden="1">{#N/A,#N/A,FALSE,"Layout Cash Flow"}</definedName>
    <definedName name="wrn.Cash._.Flow." localSheetId="10" hidden="1">{#N/A,#N/A,FALSE,"Layout Cash Flow"}</definedName>
    <definedName name="wrn.Cash._.Flow." localSheetId="11" hidden="1">{#N/A,#N/A,FALSE,"Layout Cash Flow"}</definedName>
    <definedName name="wrn.Cash._.Flow." hidden="1">{#N/A,#N/A,FALSE,"Layout Cash Flow"}</definedName>
    <definedName name="wrn.Cash._.Plan." localSheetId="9" hidden="1">{"cash plan",#N/A,FALSE,"fccashflow"}</definedName>
    <definedName name="wrn.Cash._.Plan." localSheetId="10" hidden="1">{"cash plan",#N/A,FALSE,"fccashflow"}</definedName>
    <definedName name="wrn.Cash._.Plan." localSheetId="11" hidden="1">{"cash plan",#N/A,FALSE,"fccashflow"}</definedName>
    <definedName name="wrn.Cash._.Plan." hidden="1">{"cash plan",#N/A,FALSE,"fccashflow"}</definedName>
    <definedName name="wrn.CHART2._.detail." localSheetId="9" hidden="1">{#N/A,#N/A,FALSE,"Chart 2 by Prop Type"}</definedName>
    <definedName name="wrn.CHART2._.detail." localSheetId="10" hidden="1">{#N/A,#N/A,FALSE,"Chart 2 by Prop Type"}</definedName>
    <definedName name="wrn.CHART2._.detail." localSheetId="11" hidden="1">{#N/A,#N/A,FALSE,"Chart 2 by Prop Type"}</definedName>
    <definedName name="wrn.CHART2._.detail." hidden="1">{#N/A,#N/A,FALSE,"Chart 2 by Prop Type"}</definedName>
    <definedName name="wrn.Clients._.Office._.and._.sum." localSheetId="9" hidden="1">{#N/A,#N/A,FALSE,"Clients Office";#N/A,#N/A,FALSE,"Co Sum"}</definedName>
    <definedName name="wrn.Clients._.Office._.and._.sum." localSheetId="10" hidden="1">{#N/A,#N/A,FALSE,"Clients Office";#N/A,#N/A,FALSE,"Co Sum"}</definedName>
    <definedName name="wrn.Clients._.Office._.and._.sum." localSheetId="11" hidden="1">{#N/A,#N/A,FALSE,"Clients Office";#N/A,#N/A,FALSE,"Co Sum"}</definedName>
    <definedName name="wrn.Clients._.Office._.and._.sum." hidden="1">{#N/A,#N/A,FALSE,"Clients Office";#N/A,#N/A,FALSE,"Co Sum"}</definedName>
    <definedName name="wrn.clntrpt." localSheetId="9" hidden="1">{#N/A,#N/A,FALSE,"CLIENT HOPSR";#N/A,#N/A,FALSE,"JEG GRAPH";#N/A,#N/A,FALSE,"PROCESS";#N/A,#N/A,FALSE,"CIVIL";#N/A,#N/A,FALSE,"ELECTRICAL";#N/A,#N/A,FALSE,"CNTRL SYS";#N/A,#N/A,FALSE,"MECH";#N/A,#N/A,FALSE,"PIPE"}</definedName>
    <definedName name="wrn.clntrpt." localSheetId="10" hidden="1">{#N/A,#N/A,FALSE,"CLIENT HOPSR";#N/A,#N/A,FALSE,"JEG GRAPH";#N/A,#N/A,FALSE,"PROCESS";#N/A,#N/A,FALSE,"CIVIL";#N/A,#N/A,FALSE,"ELECTRICAL";#N/A,#N/A,FALSE,"CNTRL SYS";#N/A,#N/A,FALSE,"MECH";#N/A,#N/A,FALSE,"PIPE"}</definedName>
    <definedName name="wrn.clntrpt." localSheetId="11" hidden="1">{#N/A,#N/A,FALSE,"CLIENT HOPSR";#N/A,#N/A,FALSE,"JEG GRAPH";#N/A,#N/A,FALSE,"PROCESS";#N/A,#N/A,FALSE,"CIVIL";#N/A,#N/A,FALSE,"ELECTRICAL";#N/A,#N/A,FALSE,"CNTRL SYS";#N/A,#N/A,FALSE,"MECH";#N/A,#N/A,FALSE,"PIPE"}</definedName>
    <definedName name="wrn.clntrpt." hidden="1">{#N/A,#N/A,FALSE,"CLIENT HOPSR";#N/A,#N/A,FALSE,"JEG GRAPH";#N/A,#N/A,FALSE,"PROCESS";#N/A,#N/A,FALSE,"CIVIL";#N/A,#N/A,FALSE,"ELECTRICAL";#N/A,#N/A,FALSE,"CNTRL SYS";#N/A,#N/A,FALSE,"MECH";#N/A,#N/A,FALSE,"PIPE"}</definedName>
    <definedName name="wrn.COMBINED." localSheetId="9" hidden="1">{#N/A,#N/A,FALSE,"INPUTS";#N/A,#N/A,FALSE,"PROFORMA BSHEET";#N/A,#N/A,FALSE,"COMBINED";#N/A,#N/A,FALSE,"HIGH YIELD";#N/A,#N/A,FALSE,"COMB_GRAPHS"}</definedName>
    <definedName name="wrn.COMBINED." localSheetId="10" hidden="1">{#N/A,#N/A,FALSE,"INPUTS";#N/A,#N/A,FALSE,"PROFORMA BSHEET";#N/A,#N/A,FALSE,"COMBINED";#N/A,#N/A,FALSE,"HIGH YIELD";#N/A,#N/A,FALSE,"COMB_GRAPHS"}</definedName>
    <definedName name="wrn.COMBINED." localSheetId="11" hidden="1">{#N/A,#N/A,FALSE,"INPUTS";#N/A,#N/A,FALSE,"PROFORMA BSHEET";#N/A,#N/A,FALSE,"COMBINED";#N/A,#N/A,FALSE,"HIGH YIELD";#N/A,#N/A,FALSE,"COMB_GRAPHS"}</definedName>
    <definedName name="wrn.COMBINED." hidden="1">{#N/A,#N/A,FALSE,"INPUTS";#N/A,#N/A,FALSE,"PROFORMA BSHEET";#N/A,#N/A,FALSE,"COMBINED";#N/A,#N/A,FALSE,"HIGH YIELD";#N/A,#N/A,FALSE,"COMB_GRAPHS"}</definedName>
    <definedName name="wrn.comco." localSheetId="9" hidden="1">{"all",#N/A,FALSE,"Compco";"summary",#N/A,FALSE,"Compco"}</definedName>
    <definedName name="wrn.comco." localSheetId="10" hidden="1">{"all",#N/A,FALSE,"Compco";"summary",#N/A,FALSE,"Compco"}</definedName>
    <definedName name="wrn.comco." localSheetId="11" hidden="1">{"all",#N/A,FALSE,"Compco";"summary",#N/A,FALSE,"Compco"}</definedName>
    <definedName name="wrn.comco." hidden="1">{"all",#N/A,FALSE,"Compco";"summary",#N/A,FALSE,"Compco"}</definedName>
    <definedName name="wrn.Comparison." localSheetId="8" hidden="1">{"Comparison (Sheet1)",#N/A,FALSE,"Sheet1"}</definedName>
    <definedName name="wrn.Comparison." localSheetId="3" hidden="1">{"Comparison (Sheet1)",#N/A,FALSE,"Sheet1"}</definedName>
    <definedName name="wrn.Comparison." localSheetId="9" hidden="1">{"Comparison (Sheet1)",#N/A,FALSE,"Sheet1"}</definedName>
    <definedName name="wrn.Comparison." localSheetId="10" hidden="1">{"Comparison (Sheet1)",#N/A,FALSE,"Sheet1"}</definedName>
    <definedName name="wrn.Comparison." localSheetId="11" hidden="1">{"Comparison (Sheet1)",#N/A,FALSE,"Sheet1"}</definedName>
    <definedName name="wrn.Comparison." localSheetId="0" hidden="1">{"Comparison (Sheet1)",#N/A,FALSE,"Sheet1"}</definedName>
    <definedName name="wrn.Comparison." hidden="1">{"Comparison (Sheet1)",#N/A,FALSE,"Sheet1"}</definedName>
    <definedName name="wrn.compco." localSheetId="9" hidden="1">{"page1",#N/A,FALSE,"BHCOMPC5";"page2",#N/A,FALSE,"BHCOMPC5";"page3",#N/A,FALSE,"BHCOMPC5";"page4",#N/A,FALSE,"BHCOMPC5"}</definedName>
    <definedName name="wrn.compco." localSheetId="10" hidden="1">{"page1",#N/A,FALSE,"BHCOMPC5";"page2",#N/A,FALSE,"BHCOMPC5";"page3",#N/A,FALSE,"BHCOMPC5";"page4",#N/A,FALSE,"BHCOMPC5"}</definedName>
    <definedName name="wrn.compco." localSheetId="11" hidden="1">{"page1",#N/A,FALSE,"BHCOMPC5";"page2",#N/A,FALSE,"BHCOMPC5";"page3",#N/A,FALSE,"BHCOMPC5";"page4",#N/A,FALSE,"BHCOMPC5"}</definedName>
    <definedName name="wrn.compco." hidden="1">{"page1",#N/A,FALSE,"BHCOMPC5";"page2",#N/A,FALSE,"BHCOMPC5";"page3",#N/A,FALSE,"BHCOMPC5";"page4",#N/A,FALSE,"BHCOMPC5"}</definedName>
    <definedName name="wrn.compco2" localSheetId="9" hidden="1">{"page1",#N/A,FALSE,"BHCOMPC5";"page2",#N/A,FALSE,"BHCOMPC5";"page3",#N/A,FALSE,"BHCOMPC5";"page4",#N/A,FALSE,"BHCOMPC5"}</definedName>
    <definedName name="wrn.compco2" localSheetId="10" hidden="1">{"page1",#N/A,FALSE,"BHCOMPC5";"page2",#N/A,FALSE,"BHCOMPC5";"page3",#N/A,FALSE,"BHCOMPC5";"page4",#N/A,FALSE,"BHCOMPC5"}</definedName>
    <definedName name="wrn.compco2" localSheetId="11" hidden="1">{"page1",#N/A,FALSE,"BHCOMPC5";"page2",#N/A,FALSE,"BHCOMPC5";"page3",#N/A,FALSE,"BHCOMPC5";"page4",#N/A,FALSE,"BHCOMPC5"}</definedName>
    <definedName name="wrn.compco2" hidden="1">{"page1",#N/A,FALSE,"BHCOMPC5";"page2",#N/A,FALSE,"BHCOMPC5";"page3",#N/A,FALSE,"BHCOMPC5";"page4",#N/A,FALSE,"BHCOMPC5"}</definedName>
    <definedName name="wrn.Complete." localSheetId="9" hidden="1">{#N/A,#N/A,TRUE,"DCF Summary";#N/A,#N/A,TRUE,"Casema";#N/A,#N/A,TRUE,"UK";#N/A,#N/A,TRUE,"RCF";#N/A,#N/A,TRUE,"Intercable CZ";#N/A,#N/A,TRUE,"Interkabel P";#N/A,#N/A,TRUE,"LBO-Total";#N/A,#N/A,TRUE,"LBO-Casema"}</definedName>
    <definedName name="wrn.Complete." localSheetId="10" hidden="1">{#N/A,#N/A,TRUE,"DCF Summary";#N/A,#N/A,TRUE,"Casema";#N/A,#N/A,TRUE,"UK";#N/A,#N/A,TRUE,"RCF";#N/A,#N/A,TRUE,"Intercable CZ";#N/A,#N/A,TRUE,"Interkabel P";#N/A,#N/A,TRUE,"LBO-Total";#N/A,#N/A,TRUE,"LBO-Casema"}</definedName>
    <definedName name="wrn.Complete." localSheetId="11" hidden="1">{#N/A,#N/A,TRUE,"DCF Summary";#N/A,#N/A,TRUE,"Casema";#N/A,#N/A,TRUE,"UK";#N/A,#N/A,TRUE,"RCF";#N/A,#N/A,TRUE,"Intercable CZ";#N/A,#N/A,TRUE,"Interkabel P";#N/A,#N/A,TRUE,"LBO-Total";#N/A,#N/A,TRUE,"LBO-Casema"}</definedName>
    <definedName name="wrn.Complete." hidden="1">{#N/A,#N/A,TRUE,"DCF Summary";#N/A,#N/A,TRUE,"Casema";#N/A,#N/A,TRUE,"UK";#N/A,#N/A,TRUE,"RCF";#N/A,#N/A,TRUE,"Intercable CZ";#N/A,#N/A,TRUE,"Interkabel P";#N/A,#N/A,TRUE,"LBO-Total";#N/A,#N/A,TRUE,"LBO-Casema"}</definedName>
    <definedName name="wrn.Complete._.Budget." localSheetId="9" hidden="1">{#N/A,#N/A,FALSE,"PropInfo";#N/A,#N/A,FALSE,"Summary";#N/A,#N/A,FALSE,"Comparitive";#N/A,#N/A,FALSE,"RevSummary";#N/A,#N/A,FALSE,"Rooms";#N/A,#N/A,FALSE,"Van";#N/A,#N/A,FALSE,"F&amp;B Rev";#N/A,#N/A,FALSE,"Food";#N/A,#N/A,FALSE,"Bev";#N/A,#N/A,FALSE,"PBX";#N/A,#N/A,FALSE,"Fitness";#N/A,#N/A,FALSE,"Golf #1";#N/A,#N/A,FALSE,"Golf #2 ";#N/A,#N/A,FALSE,"Tennis";#N/A,#N/A,FALSE,"BusCtr";#N/A,#N/A,FALSE,"InRoomVend";#N/A,#N/A,FALSE,"Retail #1";#N/A,#N/A,FALSE,"Retail #2";#N/A,#N/A,FALSE,"Parking";#N/A,#N/A,FALSE,"Rents&amp;Other";#N/A,#N/A,FALSE,"A&amp;G";#N/A,#N/A,FALSE,"A&amp;P";#N/A,#N/A,FALSE,"Comp";#N/A,#N/A,FALSE,"R&amp;M";#N/A,#N/A,FALSE,"Energy";#N/A,#N/A,FALSE,"Capital";#N/A,#N/A,FALSE,"Laundry";#N/A,#N/A,FALSE,"EmpCafe";#N/A,#N/A,FALSE,"PTEB";#N/A,#N/A,FALSE,"Rent Calc"}</definedName>
    <definedName name="wrn.Complete._.Budget." localSheetId="10" hidden="1">{#N/A,#N/A,FALSE,"PropInfo";#N/A,#N/A,FALSE,"Summary";#N/A,#N/A,FALSE,"Comparitive";#N/A,#N/A,FALSE,"RevSummary";#N/A,#N/A,FALSE,"Rooms";#N/A,#N/A,FALSE,"Van";#N/A,#N/A,FALSE,"F&amp;B Rev";#N/A,#N/A,FALSE,"Food";#N/A,#N/A,FALSE,"Bev";#N/A,#N/A,FALSE,"PBX";#N/A,#N/A,FALSE,"Fitness";#N/A,#N/A,FALSE,"Golf #1";#N/A,#N/A,FALSE,"Golf #2 ";#N/A,#N/A,FALSE,"Tennis";#N/A,#N/A,FALSE,"BusCtr";#N/A,#N/A,FALSE,"InRoomVend";#N/A,#N/A,FALSE,"Retail #1";#N/A,#N/A,FALSE,"Retail #2";#N/A,#N/A,FALSE,"Parking";#N/A,#N/A,FALSE,"Rents&amp;Other";#N/A,#N/A,FALSE,"A&amp;G";#N/A,#N/A,FALSE,"A&amp;P";#N/A,#N/A,FALSE,"Comp";#N/A,#N/A,FALSE,"R&amp;M";#N/A,#N/A,FALSE,"Energy";#N/A,#N/A,FALSE,"Capital";#N/A,#N/A,FALSE,"Laundry";#N/A,#N/A,FALSE,"EmpCafe";#N/A,#N/A,FALSE,"PTEB";#N/A,#N/A,FALSE,"Rent Calc"}</definedName>
    <definedName name="wrn.Complete._.Budget." localSheetId="11" hidden="1">{#N/A,#N/A,FALSE,"PropInfo";#N/A,#N/A,FALSE,"Summary";#N/A,#N/A,FALSE,"Comparitive";#N/A,#N/A,FALSE,"RevSummary";#N/A,#N/A,FALSE,"Rooms";#N/A,#N/A,FALSE,"Van";#N/A,#N/A,FALSE,"F&amp;B Rev";#N/A,#N/A,FALSE,"Food";#N/A,#N/A,FALSE,"Bev";#N/A,#N/A,FALSE,"PBX";#N/A,#N/A,FALSE,"Fitness";#N/A,#N/A,FALSE,"Golf #1";#N/A,#N/A,FALSE,"Golf #2 ";#N/A,#N/A,FALSE,"Tennis";#N/A,#N/A,FALSE,"BusCtr";#N/A,#N/A,FALSE,"InRoomVend";#N/A,#N/A,FALSE,"Retail #1";#N/A,#N/A,FALSE,"Retail #2";#N/A,#N/A,FALSE,"Parking";#N/A,#N/A,FALSE,"Rents&amp;Other";#N/A,#N/A,FALSE,"A&amp;G";#N/A,#N/A,FALSE,"A&amp;P";#N/A,#N/A,FALSE,"Comp";#N/A,#N/A,FALSE,"R&amp;M";#N/A,#N/A,FALSE,"Energy";#N/A,#N/A,FALSE,"Capital";#N/A,#N/A,FALSE,"Laundry";#N/A,#N/A,FALSE,"EmpCafe";#N/A,#N/A,FALSE,"PTEB";#N/A,#N/A,FALSE,"Rent Calc"}</definedName>
    <definedName name="wrn.Complete._.Budget." hidden="1">{#N/A,#N/A,FALSE,"PropInfo";#N/A,#N/A,FALSE,"Summary";#N/A,#N/A,FALSE,"Comparitive";#N/A,#N/A,FALSE,"RevSummary";#N/A,#N/A,FALSE,"Rooms";#N/A,#N/A,FALSE,"Van";#N/A,#N/A,FALSE,"F&amp;B Rev";#N/A,#N/A,FALSE,"Food";#N/A,#N/A,FALSE,"Bev";#N/A,#N/A,FALSE,"PBX";#N/A,#N/A,FALSE,"Fitness";#N/A,#N/A,FALSE,"Golf #1";#N/A,#N/A,FALSE,"Golf #2 ";#N/A,#N/A,FALSE,"Tennis";#N/A,#N/A,FALSE,"BusCtr";#N/A,#N/A,FALSE,"InRoomVend";#N/A,#N/A,FALSE,"Retail #1";#N/A,#N/A,FALSE,"Retail #2";#N/A,#N/A,FALSE,"Parking";#N/A,#N/A,FALSE,"Rents&amp;Other";#N/A,#N/A,FALSE,"A&amp;G";#N/A,#N/A,FALSE,"A&amp;P";#N/A,#N/A,FALSE,"Comp";#N/A,#N/A,FALSE,"R&amp;M";#N/A,#N/A,FALSE,"Energy";#N/A,#N/A,FALSE,"Capital";#N/A,#N/A,FALSE,"Laundry";#N/A,#N/A,FALSE,"EmpCafe";#N/A,#N/A,FALSE,"PTEB";#N/A,#N/A,FALSE,"Rent Calc"}</definedName>
    <definedName name="wrn.Complete._.Report."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1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view." localSheetId="9" hidden="1">{#N/A,#N/A,FALSE,"Occ and Rate";#N/A,#N/A,FALSE,"PF Input";#N/A,#N/A,FALSE,"Capital Input";#N/A,#N/A,FALSE,"Proforma Five Yr";#N/A,#N/A,FALSE,"Calculations";#N/A,#N/A,FALSE,"Transaction Summary-DTW"}</definedName>
    <definedName name="wrn.Complete._.Review." localSheetId="10" hidden="1">{#N/A,#N/A,FALSE,"Occ and Rate";#N/A,#N/A,FALSE,"PF Input";#N/A,#N/A,FALSE,"Capital Input";#N/A,#N/A,FALSE,"Proforma Five Yr";#N/A,#N/A,FALSE,"Calculations";#N/A,#N/A,FALSE,"Transaction Summary-DTW"}</definedName>
    <definedName name="wrn.Complete._.Review." localSheetId="11" hidden="1">{#N/A,#N/A,FALSE,"Occ and Rate";#N/A,#N/A,FALSE,"PF Input";#N/A,#N/A,FALSE,"Capital Input";#N/A,#N/A,FALSE,"Proforma Five Yr";#N/A,#N/A,FALSE,"Calculations";#N/A,#N/A,FALSE,"Transaction Summary-DTW"}</definedName>
    <definedName name="wrn.Complete._.Review." hidden="1">{#N/A,#N/A,FALSE,"Occ and Rate";#N/A,#N/A,FALSE,"PF Input";#N/A,#N/A,FALSE,"Capital Input";#N/A,#N/A,FALSE,"Proforma Five Yr";#N/A,#N/A,FALSE,"Calculations";#N/A,#N/A,FALSE,"Transaction Summary-DTW"}</definedName>
    <definedName name="wrn.CompleteReport."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s." localSheetId="9" hidden="1">{"comps",#N/A,FALSE,"comps";"notes",#N/A,FALSE,"comps"}</definedName>
    <definedName name="wrn.comps." localSheetId="10" hidden="1">{"comps",#N/A,FALSE,"comps";"notes",#N/A,FALSE,"comps"}</definedName>
    <definedName name="wrn.comps." localSheetId="11" hidden="1">{"comps",#N/A,FALSE,"comps";"notes",#N/A,FALSE,"comps"}</definedName>
    <definedName name="wrn.comps." hidden="1">{"comps",#N/A,FALSE,"comps";"notes",#N/A,FALSE,"comps"}</definedName>
    <definedName name="wrn.condensed." localSheetId="9" hidden="1">{#N/A,#N/A,FALSE,"Unconsolidated Debt"}</definedName>
    <definedName name="wrn.condensed." localSheetId="10" hidden="1">{#N/A,#N/A,FALSE,"Unconsolidated Debt"}</definedName>
    <definedName name="wrn.condensed." localSheetId="11" hidden="1">{#N/A,#N/A,FALSE,"Unconsolidated Debt"}</definedName>
    <definedName name="wrn.condensed." hidden="1">{#N/A,#N/A,FALSE,"Unconsolidated Debt"}</definedName>
    <definedName name="wrn.Construction._.Costs." localSheetId="9" hidden="1">{"Const Costs Dev",#N/A,FALSE,"Construction Cost Inputs";"Const Costs orig ccy",#N/A,FALSE,"Construction Cost Inputs";"Const Costs USD",#N/A,FALSE,"Construction Cost Inputs"}</definedName>
    <definedName name="wrn.Construction._.Costs." localSheetId="10" hidden="1">{"Const Costs Dev",#N/A,FALSE,"Construction Cost Inputs";"Const Costs orig ccy",#N/A,FALSE,"Construction Cost Inputs";"Const Costs USD",#N/A,FALSE,"Construction Cost Inputs"}</definedName>
    <definedName name="wrn.Construction._.Costs." localSheetId="11" hidden="1">{"Const Costs Dev",#N/A,FALSE,"Construction Cost Inputs";"Const Costs orig ccy",#N/A,FALSE,"Construction Cost Inputs";"Const Costs USD",#N/A,FALSE,"Construction Cost Inputs"}</definedName>
    <definedName name="wrn.Construction._.Costs." hidden="1">{"Const Costs Dev",#N/A,FALSE,"Construction Cost Inputs";"Const Costs orig ccy",#N/A,FALSE,"Construction Cost Inputs";"Const Costs USD",#N/A,FALSE,"Construction Cost Inputs"}</definedName>
    <definedName name="wrn.Continous._.Page._.Numbers._.DCF." localSheetId="9"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localSheetId="10"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localSheetId="11"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ribution." localSheetId="9" hidden="1">{#N/A,#N/A,FALSE,"Contribution Analysis"}</definedName>
    <definedName name="wrn.contribution." localSheetId="10" hidden="1">{#N/A,#N/A,FALSE,"Contribution Analysis"}</definedName>
    <definedName name="wrn.contribution." localSheetId="11" hidden="1">{#N/A,#N/A,FALSE,"Contribution Analysis"}</definedName>
    <definedName name="wrn.contribution." hidden="1">{#N/A,#N/A,FALSE,"Contribution Analysis"}</definedName>
    <definedName name="wrn.Control._.Sheet." localSheetId="9" hidden="1">{#N/A,#N/A,FALSE,"CONTROL"}</definedName>
    <definedName name="wrn.Control._.Sheet." localSheetId="10" hidden="1">{#N/A,#N/A,FALSE,"CONTROL"}</definedName>
    <definedName name="wrn.Control._.Sheet." localSheetId="11" hidden="1">{#N/A,#N/A,FALSE,"CONTROL"}</definedName>
    <definedName name="wrn.Control._.Sheet." hidden="1">{#N/A,#N/A,FALSE,"CONTROL"}</definedName>
    <definedName name="wrn.cooper." localSheetId="9" hidden="1">{#N/A,#N/A,TRUE,"Pro Forma";#N/A,#N/A,TRUE,"PF_Bal";#N/A,#N/A,TRUE,"PF_INC";#N/A,#N/A,TRUE,"CBE";#N/A,#N/A,TRUE,"SWK"}</definedName>
    <definedName name="wrn.cooper." localSheetId="10" hidden="1">{#N/A,#N/A,TRUE,"Pro Forma";#N/A,#N/A,TRUE,"PF_Bal";#N/A,#N/A,TRUE,"PF_INC";#N/A,#N/A,TRUE,"CBE";#N/A,#N/A,TRUE,"SWK"}</definedName>
    <definedName name="wrn.cooper." localSheetId="11" hidden="1">{#N/A,#N/A,TRUE,"Pro Forma";#N/A,#N/A,TRUE,"PF_Bal";#N/A,#N/A,TRUE,"PF_INC";#N/A,#N/A,TRUE,"CBE";#N/A,#N/A,TRUE,"SWK"}</definedName>
    <definedName name="wrn.cooper." hidden="1">{#N/A,#N/A,TRUE,"Pro Forma";#N/A,#N/A,TRUE,"PF_Bal";#N/A,#N/A,TRUE,"PF_INC";#N/A,#N/A,TRUE,"CBE";#N/A,#N/A,TRUE,"SWK"}</definedName>
    <definedName name="wrn.Cost._.Plan._.Report." localSheetId="9" hidden="1">{"Summary",#N/A,TRUE,"Summary";"Cost Plan",#N/A,TRUE,"Cost Plan"}</definedName>
    <definedName name="wrn.Cost._.Plan._.Report." localSheetId="10" hidden="1">{"Summary",#N/A,TRUE,"Summary";"Cost Plan",#N/A,TRUE,"Cost Plan"}</definedName>
    <definedName name="wrn.Cost._.Plan._.Report." localSheetId="11" hidden="1">{"Summary",#N/A,TRUE,"Summary";"Cost Plan",#N/A,TRUE,"Cost Plan"}</definedName>
    <definedName name="wrn.Cost._.Plan._.Report." hidden="1">{"Summary",#N/A,TRUE,"Summary";"Cost Plan",#N/A,TRUE,"Cost Plan"}</definedName>
    <definedName name="wrn.Cost._.Plan._.Report._1" localSheetId="9" hidden="1">{"Summary",#N/A,TRUE,"Summary";"Cost Plan",#N/A,TRUE,"Cost Plan"}</definedName>
    <definedName name="wrn.Cost._.Plan._.Report._1" localSheetId="10" hidden="1">{"Summary",#N/A,TRUE,"Summary";"Cost Plan",#N/A,TRUE,"Cost Plan"}</definedName>
    <definedName name="wrn.Cost._.Plan._.Report._1" localSheetId="11" hidden="1">{"Summary",#N/A,TRUE,"Summary";"Cost Plan",#N/A,TRUE,"Cost Plan"}</definedName>
    <definedName name="wrn.Cost._.Plan._.Report._1" hidden="1">{"Summary",#N/A,TRUE,"Summary";"Cost Plan",#N/A,TRUE,"Cost Plan"}</definedName>
    <definedName name="wrn.Cost._.Report." localSheetId="9" hidden="1">{#N/A,#N/A,TRUE,"COVER";#N/A,#N/A,TRUE,"DETAILS";#N/A,#N/A,TRUE,"SUMMARY";#N/A,#N/A,TRUE,"EXP_MON";#N/A,#N/A,TRUE,"APPENDIX_A";#N/A,#N/A,TRUE,"APPENDIX_B";#N/A,#N/A,TRUE,"APPENDIX_C";#N/A,#N/A,TRUE,"APPENDIX_D";#N/A,#N/A,TRUE,"APPENDIX_E"}</definedName>
    <definedName name="wrn.Cost._.Report." localSheetId="10" hidden="1">{#N/A,#N/A,TRUE,"COVER";#N/A,#N/A,TRUE,"DETAILS";#N/A,#N/A,TRUE,"SUMMARY";#N/A,#N/A,TRUE,"EXP_MON";#N/A,#N/A,TRUE,"APPENDIX_A";#N/A,#N/A,TRUE,"APPENDIX_B";#N/A,#N/A,TRUE,"APPENDIX_C";#N/A,#N/A,TRUE,"APPENDIX_D";#N/A,#N/A,TRUE,"APPENDIX_E"}</definedName>
    <definedName name="wrn.Cost._.Report." localSheetId="11" hidden="1">{#N/A,#N/A,TRUE,"COVER";#N/A,#N/A,TRUE,"DETAILS";#N/A,#N/A,TRUE,"SUMMARY";#N/A,#N/A,TRUE,"EXP_MON";#N/A,#N/A,TRUE,"APPENDIX_A";#N/A,#N/A,TRUE,"APPENDIX_B";#N/A,#N/A,TRUE,"APPENDIX_C";#N/A,#N/A,TRUE,"APPENDIX_D";#N/A,#N/A,TRUE,"APPENDIX_E"}</definedName>
    <definedName name="wrn.Cost._.Report." hidden="1">{#N/A,#N/A,TRUE,"COVER";#N/A,#N/A,TRUE,"DETAILS";#N/A,#N/A,TRUE,"SUMMARY";#N/A,#N/A,TRUE,"EXP_MON";#N/A,#N/A,TRUE,"APPENDIX_A";#N/A,#N/A,TRUE,"APPENDIX_B";#N/A,#N/A,TRUE,"APPENDIX_C";#N/A,#N/A,TRUE,"APPENDIX_D";#N/A,#N/A,TRUE,"APPENDIX_E"}</definedName>
    <definedName name="wrn.Cover." localSheetId="9" hidden="1">{"coverall",#N/A,FALSE,"Definitions";"cover1",#N/A,FALSE,"Definitions";"cover2",#N/A,FALSE,"Definitions";"cover3",#N/A,FALSE,"Definitions";"cover4",#N/A,FALSE,"Definitions";"cover5",#N/A,FALSE,"Definitions";"blank",#N/A,FALSE,"Definitions"}</definedName>
    <definedName name="wrn.Cover." localSheetId="10" hidden="1">{"coverall",#N/A,FALSE,"Definitions";"cover1",#N/A,FALSE,"Definitions";"cover2",#N/A,FALSE,"Definitions";"cover3",#N/A,FALSE,"Definitions";"cover4",#N/A,FALSE,"Definitions";"cover5",#N/A,FALSE,"Definitions";"blank",#N/A,FALSE,"Definitions"}</definedName>
    <definedName name="wrn.Cover." localSheetId="11"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redit._.Summary." localSheetId="9" hidden="1">{#N/A,#N/A,FALSE,"CREDIT"}</definedName>
    <definedName name="wrn.Credit._.Summary." localSheetId="10" hidden="1">{#N/A,#N/A,FALSE,"CREDIT"}</definedName>
    <definedName name="wrn.Credit._.Summary." localSheetId="11" hidden="1">{#N/A,#N/A,FALSE,"CREDIT"}</definedName>
    <definedName name="wrn.Credit._.Summary." hidden="1">{#N/A,#N/A,FALSE,"CREDIT"}</definedName>
    <definedName name="wrn.csc." localSheetId="9" hidden="1">{"orixcsc",#N/A,FALSE,"ORIX CSC";"orixcsc2",#N/A,FALSE,"ORIX CSC"}</definedName>
    <definedName name="wrn.csc." localSheetId="10" hidden="1">{"orixcsc",#N/A,FALSE,"ORIX CSC";"orixcsc2",#N/A,FALSE,"ORIX CSC"}</definedName>
    <definedName name="wrn.csc." localSheetId="11" hidden="1">{"orixcsc",#N/A,FALSE,"ORIX CSC";"orixcsc2",#N/A,FALSE,"ORIX CSC"}</definedName>
    <definedName name="wrn.csc." hidden="1">{"orixcsc",#N/A,FALSE,"ORIX CSC";"orixcsc2",#N/A,FALSE,"ORIX CSC"}</definedName>
    <definedName name="wrn.csc2." localSheetId="9" hidden="1">{#N/A,#N/A,FALSE,"ORIX CSC"}</definedName>
    <definedName name="wrn.csc2." localSheetId="10" hidden="1">{#N/A,#N/A,FALSE,"ORIX CSC"}</definedName>
    <definedName name="wrn.csc2." localSheetId="11" hidden="1">{#N/A,#N/A,FALSE,"ORIX CSC"}</definedName>
    <definedName name="wrn.csc2." hidden="1">{#N/A,#N/A,FALSE,"ORIX CSC"}</definedName>
    <definedName name="wrn.cssa." localSheetId="9" hidden="1">{#N/A,#N/A,FALSE,"WATCHDSC";#N/A,#N/A,FALSE,"2LOSSMOD";#N/A,#N/A,FALSE,"2LOSS";#N/A,#N/A,FALSE,"DSC";#N/A,#N/A,FALSE,"OPERAT";#N/A,#N/A,FALSE,"ADJUST";#N/A,#N/A,FALSE,"LEASE EXPIRE"}</definedName>
    <definedName name="wrn.cssa." localSheetId="10" hidden="1">{#N/A,#N/A,FALSE,"WATCHDSC";#N/A,#N/A,FALSE,"2LOSSMOD";#N/A,#N/A,FALSE,"2LOSS";#N/A,#N/A,FALSE,"DSC";#N/A,#N/A,FALSE,"OPERAT";#N/A,#N/A,FALSE,"ADJUST";#N/A,#N/A,FALSE,"LEASE EXPIRE"}</definedName>
    <definedName name="wrn.cssa." localSheetId="11" hidden="1">{#N/A,#N/A,FALSE,"WATCHDSC";#N/A,#N/A,FALSE,"2LOSSMOD";#N/A,#N/A,FALSE,"2LOSS";#N/A,#N/A,FALSE,"DSC";#N/A,#N/A,FALSE,"OPERAT";#N/A,#N/A,FALSE,"ADJUST";#N/A,#N/A,FALSE,"LEASE EXPIRE"}</definedName>
    <definedName name="wrn.cssa." hidden="1">{#N/A,#N/A,FALSE,"WATCHDSC";#N/A,#N/A,FALSE,"2LOSSMOD";#N/A,#N/A,FALSE,"2LOSS";#N/A,#N/A,FALSE,"DSC";#N/A,#N/A,FALSE,"OPERAT";#N/A,#N/A,FALSE,"ADJUST";#N/A,#N/A,FALSE,"LEASE EXPIRE"}</definedName>
    <definedName name="wrn.cy._.budget." localSheetId="9"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wrn.cy._.budget." localSheetId="10"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wrn.cy._.budget." localSheetId="1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wrn.cy._.budget."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wrn.daily." localSheetId="9" hidden="1">{#N/A,#N/A,FALSE,"Major v. River";#N/A,#N/A,FALSE,"Large Operators";#N/A,#N/A,FALSE,"Smaller Operators";#N/A,#N/A,FALSE,"Equip. Supply";#N/A,#N/A,FALSE,"EBITDA"}</definedName>
    <definedName name="wrn.daily." localSheetId="10" hidden="1">{#N/A,#N/A,FALSE,"Major v. River";#N/A,#N/A,FALSE,"Large Operators";#N/A,#N/A,FALSE,"Smaller Operators";#N/A,#N/A,FALSE,"Equip. Supply";#N/A,#N/A,FALSE,"EBITDA"}</definedName>
    <definedName name="wrn.daily." localSheetId="11" hidden="1">{#N/A,#N/A,FALSE,"Major v. River";#N/A,#N/A,FALSE,"Large Operators";#N/A,#N/A,FALSE,"Smaller Operators";#N/A,#N/A,FALSE,"Equip. Supply";#N/A,#N/A,FALSE,"EBITDA"}</definedName>
    <definedName name="wrn.daily." hidden="1">{#N/A,#N/A,FALSE,"Major v. River";#N/A,#N/A,FALSE,"Large Operators";#N/A,#N/A,FALSE,"Smaller Operators";#N/A,#N/A,FALSE,"Equip. Supply";#N/A,#N/A,FALSE,"EBITDA"}</definedName>
    <definedName name="wrn.data." localSheetId="9" hidden="1">{"data",#N/A,FALSE,"INPUT"}</definedName>
    <definedName name="wrn.data." localSheetId="10" hidden="1">{"data",#N/A,FALSE,"INPUT"}</definedName>
    <definedName name="wrn.data." localSheetId="11" hidden="1">{"data",#N/A,FALSE,"INPUT"}</definedName>
    <definedName name="wrn.data." hidden="1">{"data",#N/A,FALSE,"INPUT"}</definedName>
    <definedName name="wrn.data5" localSheetId="9" hidden="1">{"data",#N/A,FALSE,"INPUT"}</definedName>
    <definedName name="wrn.data5" localSheetId="10" hidden="1">{"data",#N/A,FALSE,"INPUT"}</definedName>
    <definedName name="wrn.data5" localSheetId="11" hidden="1">{"data",#N/A,FALSE,"INPUT"}</definedName>
    <definedName name="wrn.data5" hidden="1">{"data",#N/A,FALSE,"INPUT"}</definedName>
    <definedName name="wrn.database." localSheetId="9" hidden="1">{"subs",#N/A,FALSE,"database ";"proportional",#N/A,FALSE,"database "}</definedName>
    <definedName name="wrn.database." localSheetId="10" hidden="1">{"subs",#N/A,FALSE,"database ";"proportional",#N/A,FALSE,"database "}</definedName>
    <definedName name="wrn.database." localSheetId="11" hidden="1">{"subs",#N/A,FALSE,"database ";"proportional",#N/A,FALSE,"database "}</definedName>
    <definedName name="wrn.database." hidden="1">{"subs",#N/A,FALSE,"database ";"proportional",#N/A,FALSE,"database "}</definedName>
    <definedName name="wrn.DCF." localSheetId="9" hidden="1">{"DCF1",#N/A,FALSE,"SIERRA DCF";"MATRIX1",#N/A,FALSE,"SIERRA DCF"}</definedName>
    <definedName name="wrn.DCF." localSheetId="10" hidden="1">{"DCF1",#N/A,FALSE,"SIERRA DCF";"MATRIX1",#N/A,FALSE,"SIERRA DCF"}</definedName>
    <definedName name="wrn.DCF." localSheetId="11" hidden="1">{"DCF1",#N/A,FALSE,"SIERRA DCF";"MATRIX1",#N/A,FALSE,"SIERRA DCF"}</definedName>
    <definedName name="wrn.DCF." hidden="1">{"DCF1",#N/A,FALSE,"SIERRA DCF";"MATRIX1",#N/A,FALSE,"SIERRA DCF"}</definedName>
    <definedName name="wrn.DCF._.III._.Report." localSheetId="9" hidden="1">{#N/A,#N/A,FALSE,"Cover";#N/A,#N/A,FALSE,"Pres ";#N/A,#N/A,FALSE,"Outputs";#N/A,#N/A,FALSE,"DCF ";#N/A,#N/A,FALSE,"CFS";#N/A,#N/A,FALSE,"BS";#N/A,#N/A,FALSE,"PL";#N/A,#N/A,FALSE,"Control (In)";#N/A,#N/A,FALSE,"Broker (In)";#N/A,#N/A,FALSE,"In-House (In)";#N/A,#N/A,FALSE,"WACC";#N/A,#N/A,FALSE,"Ass";#N/A,#N/A,FALSE,"Check"}</definedName>
    <definedName name="wrn.DCF._.III._.Report." localSheetId="10" hidden="1">{#N/A,#N/A,FALSE,"Cover";#N/A,#N/A,FALSE,"Pres ";#N/A,#N/A,FALSE,"Outputs";#N/A,#N/A,FALSE,"DCF ";#N/A,#N/A,FALSE,"CFS";#N/A,#N/A,FALSE,"BS";#N/A,#N/A,FALSE,"PL";#N/A,#N/A,FALSE,"Control (In)";#N/A,#N/A,FALSE,"Broker (In)";#N/A,#N/A,FALSE,"In-House (In)";#N/A,#N/A,FALSE,"WACC";#N/A,#N/A,FALSE,"Ass";#N/A,#N/A,FALSE,"Check"}</definedName>
    <definedName name="wrn.DCF._.III._.Report." localSheetId="11" hidden="1">{#N/A,#N/A,FALSE,"Cover";#N/A,#N/A,FALSE,"Pres ";#N/A,#N/A,FALSE,"Outputs";#N/A,#N/A,FALSE,"DCF ";#N/A,#N/A,FALSE,"CFS";#N/A,#N/A,FALSE,"BS";#N/A,#N/A,FALSE,"PL";#N/A,#N/A,FALSE,"Control (In)";#N/A,#N/A,FALSE,"Broker (In)";#N/A,#N/A,FALSE,"In-House (In)";#N/A,#N/A,FALSE,"WACC";#N/A,#N/A,FALSE,"Ass";#N/A,#N/A,FALSE,"Check"}</definedName>
    <definedName name="wrn.DCF._.III._.Report." hidden="1">{#N/A,#N/A,FALSE,"Cover";#N/A,#N/A,FALSE,"Pres ";#N/A,#N/A,FALSE,"Outputs";#N/A,#N/A,FALSE,"DCF ";#N/A,#N/A,FALSE,"CFS";#N/A,#N/A,FALSE,"BS";#N/A,#N/A,FALSE,"PL";#N/A,#N/A,FALSE,"Control (In)";#N/A,#N/A,FALSE,"Broker (In)";#N/A,#N/A,FALSE,"In-House (In)";#N/A,#N/A,FALSE,"WACC";#N/A,#N/A,FALSE,"Ass";#N/A,#N/A,FALSE,"Check"}</definedName>
    <definedName name="wrn.DCF._.Only." localSheetId="9" hidden="1">{#N/A,#N/A,FALSE,"DCF Summary";#N/A,#N/A,FALSE,"Casema";#N/A,#N/A,FALSE,"Casema NoTel";#N/A,#N/A,FALSE,"UK";#N/A,#N/A,FALSE,"RCF";#N/A,#N/A,FALSE,"Intercable CZ";#N/A,#N/A,FALSE,"Interkabel P"}</definedName>
    <definedName name="wrn.DCF._.Only." localSheetId="10" hidden="1">{#N/A,#N/A,FALSE,"DCF Summary";#N/A,#N/A,FALSE,"Casema";#N/A,#N/A,FALSE,"Casema NoTel";#N/A,#N/A,FALSE,"UK";#N/A,#N/A,FALSE,"RCF";#N/A,#N/A,FALSE,"Intercable CZ";#N/A,#N/A,FALSE,"Interkabel P"}</definedName>
    <definedName name="wrn.DCF._.Only." localSheetId="11" hidden="1">{#N/A,#N/A,FALSE,"DCF Summary";#N/A,#N/A,FALSE,"Casema";#N/A,#N/A,FALSE,"Casema NoTel";#N/A,#N/A,FALSE,"UK";#N/A,#N/A,FALSE,"RCF";#N/A,#N/A,FALSE,"Intercable CZ";#N/A,#N/A,FALSE,"Interkabel P"}</definedName>
    <definedName name="wrn.DCF._.Only." hidden="1">{#N/A,#N/A,FALSE,"DCF Summary";#N/A,#N/A,FALSE,"Casema";#N/A,#N/A,FALSE,"Casema NoTel";#N/A,#N/A,FALSE,"UK";#N/A,#N/A,FALSE,"RCF";#N/A,#N/A,FALSE,"Intercable CZ";#N/A,#N/A,FALSE,"Interkabel P"}</definedName>
    <definedName name="wrn.DCF_Terminal_Value_qchm." localSheetId="9" hidden="1">{"qchm_dcf",#N/A,FALSE,"QCHMDCF2";"qchm_terminal",#N/A,FALSE,"QCHMDCF2"}</definedName>
    <definedName name="wrn.DCF_Terminal_Value_qchm." localSheetId="10" hidden="1">{"qchm_dcf",#N/A,FALSE,"QCHMDCF2";"qchm_terminal",#N/A,FALSE,"QCHMDCF2"}</definedName>
    <definedName name="wrn.DCF_Terminal_Value_qchm." localSheetId="11" hidden="1">{"qchm_dcf",#N/A,FALSE,"QCHMDCF2";"qchm_terminal",#N/A,FALSE,"QCHMDCF2"}</definedName>
    <definedName name="wrn.DCF_Terminal_Value_qchm." hidden="1">{"qchm_dcf",#N/A,FALSE,"QCHMDCF2";"qchm_terminal",#N/A,FALSE,"QCHMDCF2"}</definedName>
    <definedName name="wrn.DCFEpervier." localSheetId="9"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localSheetId="10"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localSheetId="11"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R._.Output." localSheetId="9" hidden="1">{"DCR Output",#N/A,FALSE,"Output"}</definedName>
    <definedName name="wrn.DCR._.Output." localSheetId="10" hidden="1">{"DCR Output",#N/A,FALSE,"Output"}</definedName>
    <definedName name="wrn.DCR._.Output." localSheetId="11" hidden="1">{"DCR Output",#N/A,FALSE,"Output"}</definedName>
    <definedName name="wrn.DCR._.Output." hidden="1">{"DCR Output",#N/A,FALSE,"Output"}</definedName>
    <definedName name="wrn.DCS._.only." localSheetId="8" hidden="1">{#N/A,#N/A,FALSE,"DCS"}</definedName>
    <definedName name="wrn.DCS._.only." localSheetId="3" hidden="1">{#N/A,#N/A,FALSE,"DCS"}</definedName>
    <definedName name="wrn.DCS._.only." localSheetId="9" hidden="1">{#N/A,#N/A,FALSE,"DCS"}</definedName>
    <definedName name="wrn.DCS._.only." localSheetId="10" hidden="1">{#N/A,#N/A,FALSE,"DCS"}</definedName>
    <definedName name="wrn.DCS._.only." localSheetId="11" hidden="1">{#N/A,#N/A,FALSE,"DCS"}</definedName>
    <definedName name="wrn.DCS._.only." localSheetId="0" hidden="1">{#N/A,#N/A,FALSE,"DCS"}</definedName>
    <definedName name="wrn.DCS._.only." hidden="1">{#N/A,#N/A,FALSE,"DCS"}</definedName>
    <definedName name="wrn.Detail." localSheetId="9" hidden="1">{"Detail",#N/A,FALSE,"Assump";"Detail",#N/A,FALSE,"Muni";"Detail",#N/A,FALSE,"Proj";"Detail",#N/A,FALSE,"Calc";"Present",#N/A,FALSE,"Cover"}</definedName>
    <definedName name="wrn.Detail." localSheetId="10" hidden="1">{"Detail",#N/A,FALSE,"Assump";"Detail",#N/A,FALSE,"Muni";"Detail",#N/A,FALSE,"Proj";"Detail",#N/A,FALSE,"Calc";"Present",#N/A,FALSE,"Cover"}</definedName>
    <definedName name="wrn.Detail." localSheetId="11" hidden="1">{"Detail",#N/A,FALSE,"Assump";"Detail",#N/A,FALSE,"Muni";"Detail",#N/A,FALSE,"Proj";"Detail",#N/A,FALSE,"Calc";"Present",#N/A,FALSE,"Cover"}</definedName>
    <definedName name="wrn.Detail." hidden="1">{"Detail",#N/A,FALSE,"Assump";"Detail",#N/A,FALSE,"Muni";"Detail",#N/A,FALSE,"Proj";"Detail",#N/A,FALSE,"Calc";"Present",#N/A,FALSE,"Cover"}</definedName>
    <definedName name="wrn.dil_anal." localSheetId="9" hidden="1">{"hiden",#N/A,FALSE,"14";"hidden",#N/A,FALSE,"16";"hidden",#N/A,FALSE,"18";"hidden",#N/A,FALSE,"20"}</definedName>
    <definedName name="wrn.dil_anal." localSheetId="10" hidden="1">{"hiden",#N/A,FALSE,"14";"hidden",#N/A,FALSE,"16";"hidden",#N/A,FALSE,"18";"hidden",#N/A,FALSE,"20"}</definedName>
    <definedName name="wrn.dil_anal." localSheetId="11" hidden="1">{"hiden",#N/A,FALSE,"14";"hidden",#N/A,FALSE,"16";"hidden",#N/A,FALSE,"18";"hidden",#N/A,FALSE,"20"}</definedName>
    <definedName name="wrn.dil_anal." hidden="1">{"hiden",#N/A,FALSE,"14";"hidden",#N/A,FALSE,"16";"hidden",#N/A,FALSE,"18";"hidden",#N/A,FALSE,"20"}</definedName>
    <definedName name="wrn.dil_anal.1" localSheetId="9" hidden="1">{"hiden",#N/A,FALSE,"14";"hidden",#N/A,FALSE,"16";"hidden",#N/A,FALSE,"18";"hidden",#N/A,FALSE,"20"}</definedName>
    <definedName name="wrn.dil_anal.1" localSheetId="10" hidden="1">{"hiden",#N/A,FALSE,"14";"hidden",#N/A,FALSE,"16";"hidden",#N/A,FALSE,"18";"hidden",#N/A,FALSE,"20"}</definedName>
    <definedName name="wrn.dil_anal.1" localSheetId="11" hidden="1">{"hiden",#N/A,FALSE,"14";"hidden",#N/A,FALSE,"16";"hidden",#N/A,FALSE,"18";"hidden",#N/A,FALSE,"20"}</definedName>
    <definedName name="wrn.dil_anal.1" hidden="1">{"hiden",#N/A,FALSE,"14";"hidden",#N/A,FALSE,"16";"hidden",#N/A,FALSE,"18";"hidden",#N/A,FALSE,"20"}</definedName>
    <definedName name="wrn.DIMS." localSheetId="8" hidden="1">{#N/A,#N/A,FALSE,"Sheet1"}</definedName>
    <definedName name="wrn.DIMS." localSheetId="3" hidden="1">{#N/A,#N/A,FALSE,"Sheet1"}</definedName>
    <definedName name="wrn.DIMS." localSheetId="9" hidden="1">{#N/A,#N/A,FALSE,"Sheet1"}</definedName>
    <definedName name="wrn.DIMS." localSheetId="10" hidden="1">{#N/A,#N/A,FALSE,"Sheet1"}</definedName>
    <definedName name="wrn.DIMS." localSheetId="11" hidden="1">{#N/A,#N/A,FALSE,"Sheet1"}</definedName>
    <definedName name="wrn.DIMS." localSheetId="0" hidden="1">{#N/A,#N/A,FALSE,"Sheet1"}</definedName>
    <definedName name="wrn.DIMS." hidden="1">{#N/A,#N/A,FALSE,"Sheet1"}</definedName>
    <definedName name="wrn.Divisional._.IS." localSheetId="9" hidden="1">{"Elkton IS",#N/A,FALSE,"Elkton IS";"Marion IS",#N/A,FALSE,"Marion IS";"Clinton IS",#N/A,FALSE,"Clinton IS";"Sebewaing IS",#N/A,FALSE,"Sebewaing IS";"T&amp;E IS",#N/A,FALSE,"T&amp;E IS";"Pedals IS",#N/A,FALSE,"Pedals IS";"Homes IS",#N/A,FALSE,"Homes IS";"Development IS",#N/A,FALSE,"Development IS"}</definedName>
    <definedName name="wrn.Divisional._.IS." localSheetId="10" hidden="1">{"Elkton IS",#N/A,FALSE,"Elkton IS";"Marion IS",#N/A,FALSE,"Marion IS";"Clinton IS",#N/A,FALSE,"Clinton IS";"Sebewaing IS",#N/A,FALSE,"Sebewaing IS";"T&amp;E IS",#N/A,FALSE,"T&amp;E IS";"Pedals IS",#N/A,FALSE,"Pedals IS";"Homes IS",#N/A,FALSE,"Homes IS";"Development IS",#N/A,FALSE,"Development IS"}</definedName>
    <definedName name="wrn.Divisional._.IS." localSheetId="11" hidden="1">{"Elkton IS",#N/A,FALSE,"Elkton IS";"Marion IS",#N/A,FALSE,"Marion IS";"Clinton IS",#N/A,FALSE,"Clinton IS";"Sebewaing IS",#N/A,FALSE,"Sebewaing IS";"T&amp;E IS",#N/A,FALSE,"T&amp;E IS";"Pedals IS",#N/A,FALSE,"Pedals IS";"Homes IS",#N/A,FALSE,"Homes IS";"Development IS",#N/A,FALSE,"Development IS"}</definedName>
    <definedName name="wrn.Divisional._.IS." hidden="1">{"Elkton IS",#N/A,FALSE,"Elkton IS";"Marion IS",#N/A,FALSE,"Marion IS";"Clinton IS",#N/A,FALSE,"Clinton IS";"Sebewaing IS",#N/A,FALSE,"Sebewaing IS";"T&amp;E IS",#N/A,FALSE,"T&amp;E IS";"Pedals IS",#N/A,FALSE,"Pedals IS";"Homes IS",#N/A,FALSE,"Homes IS";"Development IS",#N/A,FALSE,"Development IS"}</definedName>
    <definedName name="wrn.document." localSheetId="9" hidden="1">{"consolidated",#N/A,FALSE,"Sheet1";"cms",#N/A,FALSE,"Sheet1";"fse",#N/A,FALSE,"Sheet1"}</definedName>
    <definedName name="wrn.document." localSheetId="10" hidden="1">{"consolidated",#N/A,FALSE,"Sheet1";"cms",#N/A,FALSE,"Sheet1";"fse",#N/A,FALSE,"Sheet1"}</definedName>
    <definedName name="wrn.document." localSheetId="11" hidden="1">{"consolidated",#N/A,FALSE,"Sheet1";"cms",#N/A,FALSE,"Sheet1";"fse",#N/A,FALSE,"Sheet1"}</definedName>
    <definedName name="wrn.document." hidden="1">{"consolidated",#N/A,FALSE,"Sheet1";"cms",#N/A,FALSE,"Sheet1";"fse",#N/A,FALSE,"Sheet1"}</definedName>
    <definedName name="wrn.document.1" localSheetId="9" hidden="1">{"comp",#N/A,FALSE,"SPEC";"footnotes",#N/A,FALSE,"SPEC"}</definedName>
    <definedName name="wrn.document.1" localSheetId="10" hidden="1">{"comp",#N/A,FALSE,"SPEC";"footnotes",#N/A,FALSE,"SPEC"}</definedName>
    <definedName name="wrn.document.1" localSheetId="11" hidden="1">{"comp",#N/A,FALSE,"SPEC";"footnotes",#N/A,FALSE,"SPEC"}</definedName>
    <definedName name="wrn.document.1" hidden="1">{"comp",#N/A,FALSE,"SPEC";"footnotes",#N/A,FALSE,"SPEC"}</definedName>
    <definedName name="wrn.documentaero." localSheetId="9" hidden="1">{"comps2",#N/A,FALSE,"AERO";"footnotes",#N/A,FALSE,"AERO"}</definedName>
    <definedName name="wrn.documentaero." localSheetId="10" hidden="1">{"comps2",#N/A,FALSE,"AERO";"footnotes",#N/A,FALSE,"AERO"}</definedName>
    <definedName name="wrn.documentaero." localSheetId="11" hidden="1">{"comps2",#N/A,FALSE,"AERO";"footnotes",#N/A,FALSE,"AERO"}</definedName>
    <definedName name="wrn.documentaero." hidden="1">{"comps2",#N/A,FALSE,"AERO";"footnotes",#N/A,FALSE,"AERO"}</definedName>
    <definedName name="wrn.documentaero.1" localSheetId="9" hidden="1">{"comps2",#N/A,FALSE,"AERO";"footnotes",#N/A,FALSE,"AERO"}</definedName>
    <definedName name="wrn.documentaero.1" localSheetId="10" hidden="1">{"comps2",#N/A,FALSE,"AERO";"footnotes",#N/A,FALSE,"AERO"}</definedName>
    <definedName name="wrn.documentaero.1" localSheetId="11" hidden="1">{"comps2",#N/A,FALSE,"AERO";"footnotes",#N/A,FALSE,"AERO"}</definedName>
    <definedName name="wrn.documentaero.1" hidden="1">{"comps2",#N/A,FALSE,"AERO";"footnotes",#N/A,FALSE,"AERO"}</definedName>
    <definedName name="wrn.documenthand." localSheetId="9" hidden="1">{"comps",#N/A,FALSE,"HANDPACK";"footnotes",#N/A,FALSE,"HANDPACK"}</definedName>
    <definedName name="wrn.documenthand." localSheetId="10" hidden="1">{"comps",#N/A,FALSE,"HANDPACK";"footnotes",#N/A,FALSE,"HANDPACK"}</definedName>
    <definedName name="wrn.documenthand." localSheetId="11" hidden="1">{"comps",#N/A,FALSE,"HANDPACK";"footnotes",#N/A,FALSE,"HANDPACK"}</definedName>
    <definedName name="wrn.documenthand." hidden="1">{"comps",#N/A,FALSE,"HANDPACK";"footnotes",#N/A,FALSE,"HANDPACK"}</definedName>
    <definedName name="wrn.documenthand.1" localSheetId="9" hidden="1">{"comps",#N/A,FALSE,"HANDPACK";"footnotes",#N/A,FALSE,"HANDPACK"}</definedName>
    <definedName name="wrn.documenthand.1" localSheetId="10" hidden="1">{"comps",#N/A,FALSE,"HANDPACK";"footnotes",#N/A,FALSE,"HANDPACK"}</definedName>
    <definedName name="wrn.documenthand.1" localSheetId="11" hidden="1">{"comps",#N/A,FALSE,"HANDPACK";"footnotes",#N/A,FALSE,"HANDPACK"}</definedName>
    <definedName name="wrn.documenthand.1" hidden="1">{"comps",#N/A,FALSE,"HANDPACK";"footnotes",#N/A,FALSE,"HANDPACK"}</definedName>
    <definedName name="wrn.DRAFT." localSheetId="9" hidden="1">{#N/A,#N/A,TRUE,"Front Cover";#N/A,#N/A,TRUE,"Type 1";#N/A,#N/A,TRUE,"Type 4";#N/A,#N/A,TRUE,"Type 5";#N/A,#N/A,TRUE,"Type 6B";#N/A,#N/A,TRUE,"Type 9V";#N/A,#N/A,TRUE,"Type 14";#N/A,#N/A,TRUE,"Type 18C";#N/A,#N/A,TRUE,"Type 19F";#N/A,#N/A,TRUE,"Type 23F";#N/A,#N/A,TRUE,"Buffer Requirements"}</definedName>
    <definedName name="wrn.DRAFT." localSheetId="10" hidden="1">{#N/A,#N/A,TRUE,"Front Cover";#N/A,#N/A,TRUE,"Type 1";#N/A,#N/A,TRUE,"Type 4";#N/A,#N/A,TRUE,"Type 5";#N/A,#N/A,TRUE,"Type 6B";#N/A,#N/A,TRUE,"Type 9V";#N/A,#N/A,TRUE,"Type 14";#N/A,#N/A,TRUE,"Type 18C";#N/A,#N/A,TRUE,"Type 19F";#N/A,#N/A,TRUE,"Type 23F";#N/A,#N/A,TRUE,"Buffer Requirements"}</definedName>
    <definedName name="wrn.DRAFT." localSheetId="11" hidden="1">{#N/A,#N/A,TRUE,"Front Cover";#N/A,#N/A,TRUE,"Type 1";#N/A,#N/A,TRUE,"Type 4";#N/A,#N/A,TRUE,"Type 5";#N/A,#N/A,TRUE,"Type 6B";#N/A,#N/A,TRUE,"Type 9V";#N/A,#N/A,TRUE,"Type 14";#N/A,#N/A,TRUE,"Type 18C";#N/A,#N/A,TRUE,"Type 19F";#N/A,#N/A,TRUE,"Type 23F";#N/A,#N/A,TRUE,"Buffer Requirements"}</definedName>
    <definedName name="wrn.DRAFT." hidden="1">{#N/A,#N/A,TRUE,"Front Cover";#N/A,#N/A,TRUE,"Type 1";#N/A,#N/A,TRUE,"Type 4";#N/A,#N/A,TRUE,"Type 5";#N/A,#N/A,TRUE,"Type 6B";#N/A,#N/A,TRUE,"Type 9V";#N/A,#N/A,TRUE,"Type 14";#N/A,#N/A,TRUE,"Type 18C";#N/A,#N/A,TRUE,"Type 19F";#N/A,#N/A,TRUE,"Type 23F";#N/A,#N/A,TRUE,"Buffer Requirements"}</definedName>
    <definedName name="wrn.Earnings._.Model."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onomic._.Value._.Added._.Analysis." localSheetId="9" hidden="1">{"EVA",#N/A,FALSE,"EVA";"WACC",#N/A,FALSE,"WACC"}</definedName>
    <definedName name="wrn.Economic._.Value._.Added._.Analysis." localSheetId="10" hidden="1">{"EVA",#N/A,FALSE,"EVA";"WACC",#N/A,FALSE,"WACC"}</definedName>
    <definedName name="wrn.Economic._.Value._.Added._.Analysis." localSheetId="11" hidden="1">{"EVA",#N/A,FALSE,"EVA";"WACC",#N/A,FALSE,"WACC"}</definedName>
    <definedName name="wrn.Economic._.Value._.Added._.Analysis." hidden="1">{"EVA",#N/A,FALSE,"EVA";"WACC",#N/A,FALSE,"WACC"}</definedName>
    <definedName name="wrn.Edutainment._.Priority._.List." localSheetId="9" hidden="1">{#N/A,#N/A,FALSE,"DI 2 YEAR MASTER SCHEDULE"}</definedName>
    <definedName name="wrn.Edutainment._.Priority._.List." localSheetId="10" hidden="1">{#N/A,#N/A,FALSE,"DI 2 YEAR MASTER SCHEDULE"}</definedName>
    <definedName name="wrn.Edutainment._.Priority._.List." localSheetId="11" hidden="1">{#N/A,#N/A,FALSE,"DI 2 YEAR MASTER SCHEDULE"}</definedName>
    <definedName name="wrn.Edutainment._.Priority._.List." hidden="1">{#N/A,#N/A,FALSE,"DI 2 YEAR MASTER SCHEDULE"}</definedName>
    <definedName name="wrn.elton"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w"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w"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w"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w"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MM._.detail._.edition." localSheetId="9" hidden="1">{#N/A,#N/A,TRUE,"Cover";#N/A,#N/A,TRUE,"Content";"Orders EMM",#N/A,TRUE,"Order Sales";"project EMM",#N/A,TRUE,"Project Control";"Cash EMM",#N/A,TRUE,"Cash Control";"KPI EMM",#N/A,TRUE,"KPI-EMM";"Empl EMM",#N/A,TRUE,"Employees"}</definedName>
    <definedName name="wrn.EMM._.detail._.edition." localSheetId="10" hidden="1">{#N/A,#N/A,TRUE,"Cover";#N/A,#N/A,TRUE,"Content";"Orders EMM",#N/A,TRUE,"Order Sales";"project EMM",#N/A,TRUE,"Project Control";"Cash EMM",#N/A,TRUE,"Cash Control";"KPI EMM",#N/A,TRUE,"KPI-EMM";"Empl EMM",#N/A,TRUE,"Employees"}</definedName>
    <definedName name="wrn.EMM._.detail._.edition." localSheetId="11" hidden="1">{#N/A,#N/A,TRUE,"Cover";#N/A,#N/A,TRUE,"Content";"Orders EMM",#N/A,TRUE,"Order Sales";"project EMM",#N/A,TRUE,"Project Control";"Cash EMM",#N/A,TRUE,"Cash Control";"KPI EMM",#N/A,TRUE,"KPI-EMM";"Empl EMM",#N/A,TRUE,"Employees"}</definedName>
    <definedName name="wrn.EMM._.detail._.edition." hidden="1">{#N/A,#N/A,TRUE,"Cover";#N/A,#N/A,TRUE,"Content";"Orders EMM",#N/A,TRUE,"Order Sales";"project EMM",#N/A,TRUE,"Project Control";"Cash EMM",#N/A,TRUE,"Cash Control";"KPI EMM",#N/A,TRUE,"KPI-EMM";"Empl EMM",#N/A,TRUE,"Employees"}</definedName>
    <definedName name="wrn.Employee._.Efficiency." localSheetId="9" hidden="1">{"Employee Efficiency",#N/A,FALSE,"Benchmarking"}</definedName>
    <definedName name="wrn.Employee._.Efficiency." localSheetId="10" hidden="1">{"Employee Efficiency",#N/A,FALSE,"Benchmarking"}</definedName>
    <definedName name="wrn.Employee._.Efficiency." localSheetId="11" hidden="1">{"Employee Efficiency",#N/A,FALSE,"Benchmarking"}</definedName>
    <definedName name="wrn.Employee._.Efficiency." hidden="1">{"Employee Efficiency",#N/A,FALSE,"Benchmarking"}</definedName>
    <definedName name="wrn.Engineering." localSheetId="9" hidden="1">{#N/A,#N/A,FALSE,"ENGINEERING"}</definedName>
    <definedName name="wrn.Engineering." localSheetId="10" hidden="1">{#N/A,#N/A,FALSE,"ENGINEERING"}</definedName>
    <definedName name="wrn.Engineering." localSheetId="11" hidden="1">{#N/A,#N/A,FALSE,"ENGINEERING"}</definedName>
    <definedName name="wrn.Engineering." hidden="1">{#N/A,#N/A,FALSE,"ENGINEERING"}</definedName>
    <definedName name="wrn.ENTIRE." localSheetId="9" hidden="1">{#N/A,#N/A,FALSE,"SUMMARY";#N/A,#N/A,FALSE,"LEASING SCHEDULE";#N/A,#N/A,FALSE,"EXPLANATION";#N/A,#N/A,FALSE,"EXPLANATION";#N/A,#N/A,FALSE,"ANALYSIS";#N/A,#N/A,FALSE,"SPREAD";#N/A,#N/A,FALSE,"INCOME";#N/A,#N/A,FALSE,"EXPENSES";#N/A,#N/A,FALSE,"CAPITAL";#N/A,#N/A,FALSE,"DEBT SERVICE"}</definedName>
    <definedName name="wrn.ENTIRE." localSheetId="10" hidden="1">{#N/A,#N/A,FALSE,"SUMMARY";#N/A,#N/A,FALSE,"LEASING SCHEDULE";#N/A,#N/A,FALSE,"EXPLANATION";#N/A,#N/A,FALSE,"EXPLANATION";#N/A,#N/A,FALSE,"ANALYSIS";#N/A,#N/A,FALSE,"SPREAD";#N/A,#N/A,FALSE,"INCOME";#N/A,#N/A,FALSE,"EXPENSES";#N/A,#N/A,FALSE,"CAPITAL";#N/A,#N/A,FALSE,"DEBT SERVICE"}</definedName>
    <definedName name="wrn.ENTIRE." localSheetId="11" hidden="1">{#N/A,#N/A,FALSE,"SUMMARY";#N/A,#N/A,FALSE,"LEASING SCHEDULE";#N/A,#N/A,FALSE,"EXPLANATION";#N/A,#N/A,FALSE,"EXPLANATION";#N/A,#N/A,FALSE,"ANALYSIS";#N/A,#N/A,FALSE,"SPREAD";#N/A,#N/A,FALSE,"INCOME";#N/A,#N/A,FALSE,"EXPENSES";#N/A,#N/A,FALSE,"CAPITAL";#N/A,#N/A,FALSE,"DEBT SERVICE"}</definedName>
    <definedName name="wrn.ENTIRE." hidden="1">{#N/A,#N/A,FALSE,"SUMMARY";#N/A,#N/A,FALSE,"LEASING SCHEDULE";#N/A,#N/A,FALSE,"EXPLANATION";#N/A,#N/A,FALSE,"EXPLANATION";#N/A,#N/A,FALSE,"ANALYSIS";#N/A,#N/A,FALSE,"SPREAD";#N/A,#N/A,FALSE,"INCOME";#N/A,#N/A,FALSE,"EXPENSES";#N/A,#N/A,FALSE,"CAPITAL";#N/A,#N/A,FALSE,"DEBT SERVICE"}</definedName>
    <definedName name="wrn.Entire._.Model." localSheetId="9" hidden="1">{"Clothing PL",#N/A,FALSE,"H1H2";"Food PL",#N/A,FALSE,"H1H2";"Group PL",#N/A,FALSE,"H1H2";"Home Furnishings PL",#N/A,FALSE,"H1H2";"LFL assumptions",#N/A,FALSE,"H1H2";"Sales by division",#N/A,FALSE,"H1H2";"UK Retail PL",#N/A,FALSE,"H1H2"}</definedName>
    <definedName name="wrn.Entire._.Model." localSheetId="10" hidden="1">{"Clothing PL",#N/A,FALSE,"H1H2";"Food PL",#N/A,FALSE,"H1H2";"Group PL",#N/A,FALSE,"H1H2";"Home Furnishings PL",#N/A,FALSE,"H1H2";"LFL assumptions",#N/A,FALSE,"H1H2";"Sales by division",#N/A,FALSE,"H1H2";"UK Retail PL",#N/A,FALSE,"H1H2"}</definedName>
    <definedName name="wrn.Entire._.Model." localSheetId="11" hidden="1">{"Clothing PL",#N/A,FALSE,"H1H2";"Food PL",#N/A,FALSE,"H1H2";"Group PL",#N/A,FALSE,"H1H2";"Home Furnishings PL",#N/A,FALSE,"H1H2";"LFL assumptions",#N/A,FALSE,"H1H2";"Sales by division",#N/A,FALSE,"H1H2";"UK Retail PL",#N/A,FALSE,"H1H2"}</definedName>
    <definedName name="wrn.Entire._.Model." hidden="1">{"Clothing PL",#N/A,FALSE,"H1H2";"Food PL",#N/A,FALSE,"H1H2";"Group PL",#N/A,FALSE,"H1H2";"Home Furnishings PL",#N/A,FALSE,"H1H2";"LFL assumptions",#N/A,FALSE,"H1H2";"Sales by division",#N/A,FALSE,"H1H2";"UK Retail PL",#N/A,FALSE,"H1H2"}</definedName>
    <definedName name="wrn.Environmental." localSheetId="9" hidden="1">{#N/A,#N/A,FALSE,"ENVIRONMENTAL"}</definedName>
    <definedName name="wrn.Environmental." localSheetId="10" hidden="1">{#N/A,#N/A,FALSE,"ENVIRONMENTAL"}</definedName>
    <definedName name="wrn.Environmental." localSheetId="11" hidden="1">{#N/A,#N/A,FALSE,"ENVIRONMENTAL"}</definedName>
    <definedName name="wrn.Environmental." hidden="1">{#N/A,#N/A,FALSE,"ENVIRONMENTAL"}</definedName>
    <definedName name="wrn.Equipment._.cost." localSheetId="9" hidden="1">{"Equipment cost",#N/A,FALSE,"bulks"}</definedName>
    <definedName name="wrn.Equipment._.cost." localSheetId="10" hidden="1">{"Equipment cost",#N/A,FALSE,"bulks"}</definedName>
    <definedName name="wrn.Equipment._.cost." localSheetId="11" hidden="1">{"Equipment cost",#N/A,FALSE,"bulks"}</definedName>
    <definedName name="wrn.Equipment._.cost." hidden="1">{"Equipment cost",#N/A,FALSE,"bulks"}</definedName>
    <definedName name="wrn.equity._.comps." localSheetId="9" hidden="1">{"equity comps",#N/A,FALSE,"CS Comps";"equity comps",#N/A,FALSE,"PS Comps";"equity comps",#N/A,FALSE,"GIC_Comps";"equity comps",#N/A,FALSE,"GIC2_Comps"}</definedName>
    <definedName name="wrn.equity._.comps." localSheetId="10" hidden="1">{"equity comps",#N/A,FALSE,"CS Comps";"equity comps",#N/A,FALSE,"PS Comps";"equity comps",#N/A,FALSE,"GIC_Comps";"equity comps",#N/A,FALSE,"GIC2_Comps"}</definedName>
    <definedName name="wrn.equity._.comps." localSheetId="11" hidden="1">{"equity comps",#N/A,FALSE,"CS Comps";"equity comps",#N/A,FALSE,"PS Comps";"equity comps",#N/A,FALSE,"GIC_Comps";"equity comps",#N/A,FALSE,"GIC2_Comps"}</definedName>
    <definedName name="wrn.equity._.comps." hidden="1">{"equity comps",#N/A,FALSE,"CS Comps";"equity comps",#N/A,FALSE,"PS Comps";"equity comps",#N/A,FALSE,"GIC_Comps";"equity comps",#N/A,FALSE,"GIC2_Comps"}</definedName>
    <definedName name="wrn.equity._.comps.1" localSheetId="9" hidden="1">{"equity comps",#N/A,FALSE,"CS Comps";"equity comps",#N/A,FALSE,"PS Comps";"equity comps",#N/A,FALSE,"GIC_Comps";"equity comps",#N/A,FALSE,"GIC2_Comps"}</definedName>
    <definedName name="wrn.equity._.comps.1" localSheetId="10" hidden="1">{"equity comps",#N/A,FALSE,"CS Comps";"equity comps",#N/A,FALSE,"PS Comps";"equity comps",#N/A,FALSE,"GIC_Comps";"equity comps",#N/A,FALSE,"GIC2_Comps"}</definedName>
    <definedName name="wrn.equity._.comps.1" localSheetId="11" hidden="1">{"equity comps",#N/A,FALSE,"CS Comps";"equity comps",#N/A,FALSE,"PS Comps";"equity comps",#N/A,FALSE,"GIC_Comps";"equity comps",#N/A,FALSE,"GIC2_Comps"}</definedName>
    <definedName name="wrn.equity._.comps.1" hidden="1">{"equity comps",#N/A,FALSE,"CS Comps";"equity comps",#N/A,FALSE,"PS Comps";"equity comps",#N/A,FALSE,"GIC_Comps";"equity comps",#N/A,FALSE,"GIC2_Comps"}</definedName>
    <definedName name="wrn.ESTIMATE." localSheetId="9" hidden="1">{#N/A,#N/A,FALSE,"SUMMARY";#N/A,#N/A,FALSE,"20 SITE-CIVIL";#N/A,#N/A,FALSE,"30 OFFSITE IMPVTS";#N/A,#N/A,FALSE,"40 CHLORINATOR";#N/A,#N/A,FALSE,"50 OZONE OPS &amp; GEN";#N/A,#N/A,FALSE,"52 LOX STORAGE";#N/A,#N/A,FALSE,"54 OZONE CONTACTOR";#N/A,#N/A,FALSE,"56 CHEM. STOR";#N/A,#N/A,FALSE,"60 WETWELL &amp; PS";#N/A,#N/A,FALSE,"70 RESERVOIRS";#N/A,#N/A,FALSE,"80 I&amp;C";#N/A,#N/A,FALSE,"90 ELECTRICAL"}</definedName>
    <definedName name="wrn.ESTIMATE." localSheetId="10" hidden="1">{#N/A,#N/A,FALSE,"SUMMARY";#N/A,#N/A,FALSE,"20 SITE-CIVIL";#N/A,#N/A,FALSE,"30 OFFSITE IMPVTS";#N/A,#N/A,FALSE,"40 CHLORINATOR";#N/A,#N/A,FALSE,"50 OZONE OPS &amp; GEN";#N/A,#N/A,FALSE,"52 LOX STORAGE";#N/A,#N/A,FALSE,"54 OZONE CONTACTOR";#N/A,#N/A,FALSE,"56 CHEM. STOR";#N/A,#N/A,FALSE,"60 WETWELL &amp; PS";#N/A,#N/A,FALSE,"70 RESERVOIRS";#N/A,#N/A,FALSE,"80 I&amp;C";#N/A,#N/A,FALSE,"90 ELECTRICAL"}</definedName>
    <definedName name="wrn.ESTIMATE." localSheetId="11" hidden="1">{#N/A,#N/A,FALSE,"SUMMARY";#N/A,#N/A,FALSE,"20 SITE-CIVIL";#N/A,#N/A,FALSE,"30 OFFSITE IMPVTS";#N/A,#N/A,FALSE,"40 CHLORINATOR";#N/A,#N/A,FALSE,"50 OZONE OPS &amp; GEN";#N/A,#N/A,FALSE,"52 LOX STORAGE";#N/A,#N/A,FALSE,"54 OZONE CONTACTOR";#N/A,#N/A,FALSE,"56 CHEM. STOR";#N/A,#N/A,FALSE,"60 WETWELL &amp; PS";#N/A,#N/A,FALSE,"70 RESERVOIRS";#N/A,#N/A,FALSE,"80 I&amp;C";#N/A,#N/A,FALSE,"90 ELECTRICAL"}</definedName>
    <definedName name="wrn.ESTIMATE." hidden="1">{#N/A,#N/A,FALSE,"SUMMARY";#N/A,#N/A,FALSE,"20 SITE-CIVIL";#N/A,#N/A,FALSE,"30 OFFSITE IMPVTS";#N/A,#N/A,FALSE,"40 CHLORINATOR";#N/A,#N/A,FALSE,"50 OZONE OPS &amp; GEN";#N/A,#N/A,FALSE,"52 LOX STORAGE";#N/A,#N/A,FALSE,"54 OZONE CONTACTOR";#N/A,#N/A,FALSE,"56 CHEM. STOR";#N/A,#N/A,FALSE,"60 WETWELL &amp; PS";#N/A,#N/A,FALSE,"70 RESERVOIRS";#N/A,#N/A,FALSE,"80 I&amp;C";#N/A,#N/A,FALSE,"90 ELECTRICAL"}</definedName>
    <definedName name="wrn.ESTIMATE._1" localSheetId="9" hidden="1">{#N/A,#N/A,FALSE,"SUMMARY";#N/A,#N/A,FALSE,"20 SITE-CIVIL";#N/A,#N/A,FALSE,"30 OFFSITE IMPVTS";#N/A,#N/A,FALSE,"40 CHLORINATOR";#N/A,#N/A,FALSE,"50 OZONE OPS &amp; GEN";#N/A,#N/A,FALSE,"52 LOX STORAGE";#N/A,#N/A,FALSE,"54 OZONE CONTACTOR";#N/A,#N/A,FALSE,"56 CHEM. STOR";#N/A,#N/A,FALSE,"60 WETWELL &amp; PS";#N/A,#N/A,FALSE,"70 RESERVOIRS";#N/A,#N/A,FALSE,"80 I&amp;C";#N/A,#N/A,FALSE,"90 ELECTRICAL"}</definedName>
    <definedName name="wrn.ESTIMATE._1" localSheetId="10" hidden="1">{#N/A,#N/A,FALSE,"SUMMARY";#N/A,#N/A,FALSE,"20 SITE-CIVIL";#N/A,#N/A,FALSE,"30 OFFSITE IMPVTS";#N/A,#N/A,FALSE,"40 CHLORINATOR";#N/A,#N/A,FALSE,"50 OZONE OPS &amp; GEN";#N/A,#N/A,FALSE,"52 LOX STORAGE";#N/A,#N/A,FALSE,"54 OZONE CONTACTOR";#N/A,#N/A,FALSE,"56 CHEM. STOR";#N/A,#N/A,FALSE,"60 WETWELL &amp; PS";#N/A,#N/A,FALSE,"70 RESERVOIRS";#N/A,#N/A,FALSE,"80 I&amp;C";#N/A,#N/A,FALSE,"90 ELECTRICAL"}</definedName>
    <definedName name="wrn.ESTIMATE._1" localSheetId="11" hidden="1">{#N/A,#N/A,FALSE,"SUMMARY";#N/A,#N/A,FALSE,"20 SITE-CIVIL";#N/A,#N/A,FALSE,"30 OFFSITE IMPVTS";#N/A,#N/A,FALSE,"40 CHLORINATOR";#N/A,#N/A,FALSE,"50 OZONE OPS &amp; GEN";#N/A,#N/A,FALSE,"52 LOX STORAGE";#N/A,#N/A,FALSE,"54 OZONE CONTACTOR";#N/A,#N/A,FALSE,"56 CHEM. STOR";#N/A,#N/A,FALSE,"60 WETWELL &amp; PS";#N/A,#N/A,FALSE,"70 RESERVOIRS";#N/A,#N/A,FALSE,"80 I&amp;C";#N/A,#N/A,FALSE,"90 ELECTRICAL"}</definedName>
    <definedName name="wrn.ESTIMATE._1" hidden="1">{#N/A,#N/A,FALSE,"SUMMARY";#N/A,#N/A,FALSE,"20 SITE-CIVIL";#N/A,#N/A,FALSE,"30 OFFSITE IMPVTS";#N/A,#N/A,FALSE,"40 CHLORINATOR";#N/A,#N/A,FALSE,"50 OZONE OPS &amp; GEN";#N/A,#N/A,FALSE,"52 LOX STORAGE";#N/A,#N/A,FALSE,"54 OZONE CONTACTOR";#N/A,#N/A,FALSE,"56 CHEM. STOR";#N/A,#N/A,FALSE,"60 WETWELL &amp; PS";#N/A,#N/A,FALSE,"70 RESERVOIRS";#N/A,#N/A,FALSE,"80 I&amp;C";#N/A,#N/A,FALSE,"90 ELECTRICAL"}</definedName>
    <definedName name="wrn.ESTIMATE._2" localSheetId="9" hidden="1">{#N/A,#N/A,FALSE,"SUMMARY";#N/A,#N/A,FALSE,"20 SITE-CIVIL";#N/A,#N/A,FALSE,"30 OFFSITE IMPVTS";#N/A,#N/A,FALSE,"40 CHLORINATOR";#N/A,#N/A,FALSE,"50 OZONE OPS &amp; GEN";#N/A,#N/A,FALSE,"52 LOX STORAGE";#N/A,#N/A,FALSE,"54 OZONE CONTACTOR";#N/A,#N/A,FALSE,"56 CHEM. STOR";#N/A,#N/A,FALSE,"60 WETWELL &amp; PS";#N/A,#N/A,FALSE,"70 RESERVOIRS";#N/A,#N/A,FALSE,"80 I&amp;C";#N/A,#N/A,FALSE,"90 ELECTRICAL"}</definedName>
    <definedName name="wrn.ESTIMATE._2" localSheetId="10" hidden="1">{#N/A,#N/A,FALSE,"SUMMARY";#N/A,#N/A,FALSE,"20 SITE-CIVIL";#N/A,#N/A,FALSE,"30 OFFSITE IMPVTS";#N/A,#N/A,FALSE,"40 CHLORINATOR";#N/A,#N/A,FALSE,"50 OZONE OPS &amp; GEN";#N/A,#N/A,FALSE,"52 LOX STORAGE";#N/A,#N/A,FALSE,"54 OZONE CONTACTOR";#N/A,#N/A,FALSE,"56 CHEM. STOR";#N/A,#N/A,FALSE,"60 WETWELL &amp; PS";#N/A,#N/A,FALSE,"70 RESERVOIRS";#N/A,#N/A,FALSE,"80 I&amp;C";#N/A,#N/A,FALSE,"90 ELECTRICAL"}</definedName>
    <definedName name="wrn.ESTIMATE._2" localSheetId="11" hidden="1">{#N/A,#N/A,FALSE,"SUMMARY";#N/A,#N/A,FALSE,"20 SITE-CIVIL";#N/A,#N/A,FALSE,"30 OFFSITE IMPVTS";#N/A,#N/A,FALSE,"40 CHLORINATOR";#N/A,#N/A,FALSE,"50 OZONE OPS &amp; GEN";#N/A,#N/A,FALSE,"52 LOX STORAGE";#N/A,#N/A,FALSE,"54 OZONE CONTACTOR";#N/A,#N/A,FALSE,"56 CHEM. STOR";#N/A,#N/A,FALSE,"60 WETWELL &amp; PS";#N/A,#N/A,FALSE,"70 RESERVOIRS";#N/A,#N/A,FALSE,"80 I&amp;C";#N/A,#N/A,FALSE,"90 ELECTRICAL"}</definedName>
    <definedName name="wrn.ESTIMATE._2" hidden="1">{#N/A,#N/A,FALSE,"SUMMARY";#N/A,#N/A,FALSE,"20 SITE-CIVIL";#N/A,#N/A,FALSE,"30 OFFSITE IMPVTS";#N/A,#N/A,FALSE,"40 CHLORINATOR";#N/A,#N/A,FALSE,"50 OZONE OPS &amp; GEN";#N/A,#N/A,FALSE,"52 LOX STORAGE";#N/A,#N/A,FALSE,"54 OZONE CONTACTOR";#N/A,#N/A,FALSE,"56 CHEM. STOR";#N/A,#N/A,FALSE,"60 WETWELL &amp; PS";#N/A,#N/A,FALSE,"70 RESERVOIRS";#N/A,#N/A,FALSE,"80 I&amp;C";#N/A,#N/A,FALSE,"90 ELECTRICAL"}</definedName>
    <definedName name="wrn.ESTIMATE._3" localSheetId="9" hidden="1">{#N/A,#N/A,FALSE,"SUMMARY";#N/A,#N/A,FALSE,"20 SITE-CIVIL";#N/A,#N/A,FALSE,"30 OFFSITE IMPVTS";#N/A,#N/A,FALSE,"40 CHLORINATOR";#N/A,#N/A,FALSE,"50 OZONE OPS &amp; GEN";#N/A,#N/A,FALSE,"52 LOX STORAGE";#N/A,#N/A,FALSE,"54 OZONE CONTACTOR";#N/A,#N/A,FALSE,"56 CHEM. STOR";#N/A,#N/A,FALSE,"60 WETWELL &amp; PS";#N/A,#N/A,FALSE,"70 RESERVOIRS";#N/A,#N/A,FALSE,"80 I&amp;C";#N/A,#N/A,FALSE,"90 ELECTRICAL"}</definedName>
    <definedName name="wrn.ESTIMATE._3" localSheetId="10" hidden="1">{#N/A,#N/A,FALSE,"SUMMARY";#N/A,#N/A,FALSE,"20 SITE-CIVIL";#N/A,#N/A,FALSE,"30 OFFSITE IMPVTS";#N/A,#N/A,FALSE,"40 CHLORINATOR";#N/A,#N/A,FALSE,"50 OZONE OPS &amp; GEN";#N/A,#N/A,FALSE,"52 LOX STORAGE";#N/A,#N/A,FALSE,"54 OZONE CONTACTOR";#N/A,#N/A,FALSE,"56 CHEM. STOR";#N/A,#N/A,FALSE,"60 WETWELL &amp; PS";#N/A,#N/A,FALSE,"70 RESERVOIRS";#N/A,#N/A,FALSE,"80 I&amp;C";#N/A,#N/A,FALSE,"90 ELECTRICAL"}</definedName>
    <definedName name="wrn.ESTIMATE._3" localSheetId="11" hidden="1">{#N/A,#N/A,FALSE,"SUMMARY";#N/A,#N/A,FALSE,"20 SITE-CIVIL";#N/A,#N/A,FALSE,"30 OFFSITE IMPVTS";#N/A,#N/A,FALSE,"40 CHLORINATOR";#N/A,#N/A,FALSE,"50 OZONE OPS &amp; GEN";#N/A,#N/A,FALSE,"52 LOX STORAGE";#N/A,#N/A,FALSE,"54 OZONE CONTACTOR";#N/A,#N/A,FALSE,"56 CHEM. STOR";#N/A,#N/A,FALSE,"60 WETWELL &amp; PS";#N/A,#N/A,FALSE,"70 RESERVOIRS";#N/A,#N/A,FALSE,"80 I&amp;C";#N/A,#N/A,FALSE,"90 ELECTRICAL"}</definedName>
    <definedName name="wrn.ESTIMATE._3" hidden="1">{#N/A,#N/A,FALSE,"SUMMARY";#N/A,#N/A,FALSE,"20 SITE-CIVIL";#N/A,#N/A,FALSE,"30 OFFSITE IMPVTS";#N/A,#N/A,FALSE,"40 CHLORINATOR";#N/A,#N/A,FALSE,"50 OZONE OPS &amp; GEN";#N/A,#N/A,FALSE,"52 LOX STORAGE";#N/A,#N/A,FALSE,"54 OZONE CONTACTOR";#N/A,#N/A,FALSE,"56 CHEM. STOR";#N/A,#N/A,FALSE,"60 WETWELL &amp; PS";#N/A,#N/A,FALSE,"70 RESERVOIRS";#N/A,#N/A,FALSE,"80 I&amp;C";#N/A,#N/A,FALSE,"90 ELECTRICAL"}</definedName>
    <definedName name="wrn.ESTIMATE._4" localSheetId="9" hidden="1">{#N/A,#N/A,FALSE,"SUMMARY";#N/A,#N/A,FALSE,"20 SITE-CIVIL";#N/A,#N/A,FALSE,"30 OFFSITE IMPVTS";#N/A,#N/A,FALSE,"40 CHLORINATOR";#N/A,#N/A,FALSE,"50 OZONE OPS &amp; GEN";#N/A,#N/A,FALSE,"52 LOX STORAGE";#N/A,#N/A,FALSE,"54 OZONE CONTACTOR";#N/A,#N/A,FALSE,"56 CHEM. STOR";#N/A,#N/A,FALSE,"60 WETWELL &amp; PS";#N/A,#N/A,FALSE,"70 RESERVOIRS";#N/A,#N/A,FALSE,"80 I&amp;C";#N/A,#N/A,FALSE,"90 ELECTRICAL"}</definedName>
    <definedName name="wrn.ESTIMATE._4" localSheetId="10" hidden="1">{#N/A,#N/A,FALSE,"SUMMARY";#N/A,#N/A,FALSE,"20 SITE-CIVIL";#N/A,#N/A,FALSE,"30 OFFSITE IMPVTS";#N/A,#N/A,FALSE,"40 CHLORINATOR";#N/A,#N/A,FALSE,"50 OZONE OPS &amp; GEN";#N/A,#N/A,FALSE,"52 LOX STORAGE";#N/A,#N/A,FALSE,"54 OZONE CONTACTOR";#N/A,#N/A,FALSE,"56 CHEM. STOR";#N/A,#N/A,FALSE,"60 WETWELL &amp; PS";#N/A,#N/A,FALSE,"70 RESERVOIRS";#N/A,#N/A,FALSE,"80 I&amp;C";#N/A,#N/A,FALSE,"90 ELECTRICAL"}</definedName>
    <definedName name="wrn.ESTIMATE._4" localSheetId="11" hidden="1">{#N/A,#N/A,FALSE,"SUMMARY";#N/A,#N/A,FALSE,"20 SITE-CIVIL";#N/A,#N/A,FALSE,"30 OFFSITE IMPVTS";#N/A,#N/A,FALSE,"40 CHLORINATOR";#N/A,#N/A,FALSE,"50 OZONE OPS &amp; GEN";#N/A,#N/A,FALSE,"52 LOX STORAGE";#N/A,#N/A,FALSE,"54 OZONE CONTACTOR";#N/A,#N/A,FALSE,"56 CHEM. STOR";#N/A,#N/A,FALSE,"60 WETWELL &amp; PS";#N/A,#N/A,FALSE,"70 RESERVOIRS";#N/A,#N/A,FALSE,"80 I&amp;C";#N/A,#N/A,FALSE,"90 ELECTRICAL"}</definedName>
    <definedName name="wrn.ESTIMATE._4" hidden="1">{#N/A,#N/A,FALSE,"SUMMARY";#N/A,#N/A,FALSE,"20 SITE-CIVIL";#N/A,#N/A,FALSE,"30 OFFSITE IMPVTS";#N/A,#N/A,FALSE,"40 CHLORINATOR";#N/A,#N/A,FALSE,"50 OZONE OPS &amp; GEN";#N/A,#N/A,FALSE,"52 LOX STORAGE";#N/A,#N/A,FALSE,"54 OZONE CONTACTOR";#N/A,#N/A,FALSE,"56 CHEM. STOR";#N/A,#N/A,FALSE,"60 WETWELL &amp; PS";#N/A,#N/A,FALSE,"70 RESERVOIRS";#N/A,#N/A,FALSE,"80 I&amp;C";#N/A,#N/A,FALSE,"90 ELECTRICAL"}</definedName>
    <definedName name="wrn.ESTIMATE._5" localSheetId="9" hidden="1">{#N/A,#N/A,FALSE,"SUMMARY";#N/A,#N/A,FALSE,"20 SITE-CIVIL";#N/A,#N/A,FALSE,"30 OFFSITE IMPVTS";#N/A,#N/A,FALSE,"40 CHLORINATOR";#N/A,#N/A,FALSE,"50 OZONE OPS &amp; GEN";#N/A,#N/A,FALSE,"52 LOX STORAGE";#N/A,#N/A,FALSE,"54 OZONE CONTACTOR";#N/A,#N/A,FALSE,"56 CHEM. STOR";#N/A,#N/A,FALSE,"60 WETWELL &amp; PS";#N/A,#N/A,FALSE,"70 RESERVOIRS";#N/A,#N/A,FALSE,"80 I&amp;C";#N/A,#N/A,FALSE,"90 ELECTRICAL"}</definedName>
    <definedName name="wrn.ESTIMATE._5" localSheetId="10" hidden="1">{#N/A,#N/A,FALSE,"SUMMARY";#N/A,#N/A,FALSE,"20 SITE-CIVIL";#N/A,#N/A,FALSE,"30 OFFSITE IMPVTS";#N/A,#N/A,FALSE,"40 CHLORINATOR";#N/A,#N/A,FALSE,"50 OZONE OPS &amp; GEN";#N/A,#N/A,FALSE,"52 LOX STORAGE";#N/A,#N/A,FALSE,"54 OZONE CONTACTOR";#N/A,#N/A,FALSE,"56 CHEM. STOR";#N/A,#N/A,FALSE,"60 WETWELL &amp; PS";#N/A,#N/A,FALSE,"70 RESERVOIRS";#N/A,#N/A,FALSE,"80 I&amp;C";#N/A,#N/A,FALSE,"90 ELECTRICAL"}</definedName>
    <definedName name="wrn.ESTIMATE._5" localSheetId="11" hidden="1">{#N/A,#N/A,FALSE,"SUMMARY";#N/A,#N/A,FALSE,"20 SITE-CIVIL";#N/A,#N/A,FALSE,"30 OFFSITE IMPVTS";#N/A,#N/A,FALSE,"40 CHLORINATOR";#N/A,#N/A,FALSE,"50 OZONE OPS &amp; GEN";#N/A,#N/A,FALSE,"52 LOX STORAGE";#N/A,#N/A,FALSE,"54 OZONE CONTACTOR";#N/A,#N/A,FALSE,"56 CHEM. STOR";#N/A,#N/A,FALSE,"60 WETWELL &amp; PS";#N/A,#N/A,FALSE,"70 RESERVOIRS";#N/A,#N/A,FALSE,"80 I&amp;C";#N/A,#N/A,FALSE,"90 ELECTRICAL"}</definedName>
    <definedName name="wrn.ESTIMATE._5" hidden="1">{#N/A,#N/A,FALSE,"SUMMARY";#N/A,#N/A,FALSE,"20 SITE-CIVIL";#N/A,#N/A,FALSE,"30 OFFSITE IMPVTS";#N/A,#N/A,FALSE,"40 CHLORINATOR";#N/A,#N/A,FALSE,"50 OZONE OPS &amp; GEN";#N/A,#N/A,FALSE,"52 LOX STORAGE";#N/A,#N/A,FALSE,"54 OZONE CONTACTOR";#N/A,#N/A,FALSE,"56 CHEM. STOR";#N/A,#N/A,FALSE,"60 WETWELL &amp; PS";#N/A,#N/A,FALSE,"70 RESERVOIRS";#N/A,#N/A,FALSE,"80 I&amp;C";#N/A,#N/A,FALSE,"90 ELECTRICAL"}</definedName>
    <definedName name="wrn.etar." localSheetId="9"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wrn.etar." localSheetId="10"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wrn.etar." localSheetId="11"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wrn.etar." hidden="1">{#N/A,#N/A,FALSE,"Edificio cloragem";#N/A,#N/A,FALSE,"Aço Edif. Cloragem";#N/A,#N/A,FALSE,"Edificio exploracao";#N/A,#N/A,FALSE,"AÇO Edif. Explora.";#N/A,#N/A,FALSE,"Decantador Secundario";#N/A,#N/A,FALSE,"AÇO -Decantador Secundario";#N/A,#N/A,FALSE,"Recirculação de Lamas";#N/A,#N/A,FALSE,"AÇO Recirculação de Lamas";#N/A,#N/A,FALSE,"Tanque de regularização";#N/A,#N/A,FALSE,"AÇO Tanque Regularização";#N/A,#N/A,FALSE,"Tanque de Contacto";#N/A,#N/A,FALSE,"AÇO Tanque de Contacto";#N/A,#N/A,FALSE,"Desarenador - Desengordurador";#N/A,#N/A,FALSE,"AÇO Desarenador";#N/A,#N/A,FALSE,"Tanque de Arejamento";#N/A,#N/A,FALSE,"AÇO Tanque Arejamento";#N/A,#N/A,FALSE,"Entrada Elevação inicial";#N/A,#N/A,FALSE,"AÇO Elevação inicial"}</definedName>
    <definedName name="wrn.Europe." localSheetId="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10"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1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9"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10"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1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cluding._.valuation." localSheetId="9" hidden="1">{#N/A,#N/A,FALSE,"Cover";#N/A,#N/A,FALSE,"Pres";#N/A,#N/A,FALSE,"Outputs 1";#N/A,#N/A,FALSE,"Prec (in)";#N/A,#N/A,FALSE,"Calc";#N/A,#N/A,FALSE,"Check"}</definedName>
    <definedName name="wrn.Excluding._.valuation." localSheetId="10" hidden="1">{#N/A,#N/A,FALSE,"Cover";#N/A,#N/A,FALSE,"Pres";#N/A,#N/A,FALSE,"Outputs 1";#N/A,#N/A,FALSE,"Prec (in)";#N/A,#N/A,FALSE,"Calc";#N/A,#N/A,FALSE,"Check"}</definedName>
    <definedName name="wrn.Excluding._.valuation." localSheetId="11" hidden="1">{#N/A,#N/A,FALSE,"Cover";#N/A,#N/A,FALSE,"Pres";#N/A,#N/A,FALSE,"Outputs 1";#N/A,#N/A,FALSE,"Prec (in)";#N/A,#N/A,FALSE,"Calc";#N/A,#N/A,FALSE,"Check"}</definedName>
    <definedName name="wrn.Excluding._.valuation." hidden="1">{#N/A,#N/A,FALSE,"Cover";#N/A,#N/A,FALSE,"Pres";#N/A,#N/A,FALSE,"Outputs 1";#N/A,#N/A,FALSE,"Prec (in)";#N/A,#N/A,FALSE,"Calc";#N/A,#N/A,FALSE,"Check"}</definedName>
    <definedName name="wrn.ExecMgt._.Reports." localSheetId="9" hidden="1">{#N/A,#N/A,FALSE,"PropInfo";#N/A,#N/A,FALSE,"Summary";#N/A,#N/A,FALSE,"Comparitive";#N/A,#N/A,FALSE,"RevSummary"}</definedName>
    <definedName name="wrn.ExecMgt._.Reports." localSheetId="10" hidden="1">{#N/A,#N/A,FALSE,"PropInfo";#N/A,#N/A,FALSE,"Summary";#N/A,#N/A,FALSE,"Comparitive";#N/A,#N/A,FALSE,"RevSummary"}</definedName>
    <definedName name="wrn.ExecMgt._.Reports." localSheetId="11" hidden="1">{#N/A,#N/A,FALSE,"PropInfo";#N/A,#N/A,FALSE,"Summary";#N/A,#N/A,FALSE,"Comparitive";#N/A,#N/A,FALSE,"RevSummary"}</definedName>
    <definedName name="wrn.ExecMgt._.Reports." hidden="1">{#N/A,#N/A,FALSE,"PropInfo";#N/A,#N/A,FALSE,"Summary";#N/A,#N/A,FALSE,"Comparitive";#N/A,#N/A,FALSE,"RevSummary"}</definedName>
    <definedName name="wrn.Executive." localSheetId="9" hidden="1">{#N/A,#N/A,FALSE,"yields";#N/A,#N/A,FALSE,"landassum";#N/A,#N/A,FALSE,"eq_year";#N/A,#N/A,FALSE,"k1_ass";#N/A,#N/A,FALSE,"k1_year";#N/A,#N/A,FALSE,"h4_ass";#N/A,#N/A,FALSE,"h4_year";#N/A,#N/A,FALSE,"h5_ass";#N/A,#N/A,FALSE,"h5_year";#N/A,#N/A,FALSE,"h6_ass";#N/A,#N/A,FALSE,"h6_year";#N/A,#N/A,FALSE,"h7_ass";#N/A,#N/A,FALSE,"h7_year"}</definedName>
    <definedName name="wrn.Executive." localSheetId="10" hidden="1">{#N/A,#N/A,FALSE,"yields";#N/A,#N/A,FALSE,"landassum";#N/A,#N/A,FALSE,"eq_year";#N/A,#N/A,FALSE,"k1_ass";#N/A,#N/A,FALSE,"k1_year";#N/A,#N/A,FALSE,"h4_ass";#N/A,#N/A,FALSE,"h4_year";#N/A,#N/A,FALSE,"h5_ass";#N/A,#N/A,FALSE,"h5_year";#N/A,#N/A,FALSE,"h6_ass";#N/A,#N/A,FALSE,"h6_year";#N/A,#N/A,FALSE,"h7_ass";#N/A,#N/A,FALSE,"h7_year"}</definedName>
    <definedName name="wrn.Executive." localSheetId="11" hidden="1">{#N/A,#N/A,FALSE,"yields";#N/A,#N/A,FALSE,"landassum";#N/A,#N/A,FALSE,"eq_year";#N/A,#N/A,FALSE,"k1_ass";#N/A,#N/A,FALSE,"k1_year";#N/A,#N/A,FALSE,"h4_ass";#N/A,#N/A,FALSE,"h4_year";#N/A,#N/A,FALSE,"h5_ass";#N/A,#N/A,FALSE,"h5_year";#N/A,#N/A,FALSE,"h6_ass";#N/A,#N/A,FALSE,"h6_year";#N/A,#N/A,FALSE,"h7_ass";#N/A,#N/A,FALSE,"h7_year"}</definedName>
    <definedName name="wrn.Executive." hidden="1">{#N/A,#N/A,FALSE,"yields";#N/A,#N/A,FALSE,"landassum";#N/A,#N/A,FALSE,"eq_year";#N/A,#N/A,FALSE,"k1_ass";#N/A,#N/A,FALSE,"k1_year";#N/A,#N/A,FALSE,"h4_ass";#N/A,#N/A,FALSE,"h4_year";#N/A,#N/A,FALSE,"h5_ass";#N/A,#N/A,FALSE,"h5_year";#N/A,#N/A,FALSE,"h6_ass";#N/A,#N/A,FALSE,"h6_year";#N/A,#N/A,FALSE,"h7_ass";#N/A,#N/A,FALSE,"h7_year"}</definedName>
    <definedName name="wrn.ExitAndSalesAssumptions." localSheetId="9" hidden="1">{#N/A,#N/A,FALSE,"ExitStratigy"}</definedName>
    <definedName name="wrn.ExitAndSalesAssumptions." localSheetId="10" hidden="1">{#N/A,#N/A,FALSE,"ExitStratigy"}</definedName>
    <definedName name="wrn.ExitAndSalesAssumptions." localSheetId="11" hidden="1">{#N/A,#N/A,FALSE,"ExitStratigy"}</definedName>
    <definedName name="wrn.ExitAndSalesAssumptions." hidden="1">{#N/A,#N/A,FALSE,"ExitStratigy"}</definedName>
    <definedName name="wrn.External._.Report__detail._.hidden." localSheetId="9" hidden="1">{"CREELP external",#N/A,FALSE,"CREELP";#N/A,#N/A,FALSE,"Funding 1 &amp; 2";#N/A,#N/A,FALSE,"Funding 8"}</definedName>
    <definedName name="wrn.External._.Report__detail._.hidden." localSheetId="10" hidden="1">{"CREELP external",#N/A,FALSE,"CREELP";#N/A,#N/A,FALSE,"Funding 1 &amp; 2";#N/A,#N/A,FALSE,"Funding 8"}</definedName>
    <definedName name="wrn.External._.Report__detail._.hidden." localSheetId="11" hidden="1">{"CREELP external",#N/A,FALSE,"CREELP";#N/A,#N/A,FALSE,"Funding 1 &amp; 2";#N/A,#N/A,FALSE,"Funding 8"}</definedName>
    <definedName name="wrn.External._.Report__detail._.hidden." hidden="1">{"CREELP external",#N/A,FALSE,"CREELP";#N/A,#N/A,FALSE,"Funding 1 &amp; 2";#N/A,#N/A,FALSE,"Funding 8"}</definedName>
    <definedName name="wrn.FCB." localSheetId="9" hidden="1">{"FCB_ALL",#N/A,FALSE,"FCB"}</definedName>
    <definedName name="wrn.FCB." localSheetId="10" hidden="1">{"FCB_ALL",#N/A,FALSE,"FCB"}</definedName>
    <definedName name="wrn.FCB." localSheetId="11" hidden="1">{"FCB_ALL",#N/A,FALSE,"FCB"}</definedName>
    <definedName name="wrn.FCB." hidden="1">{"FCB_ALL",#N/A,FALSE,"FCB"}</definedName>
    <definedName name="wrn.fcb2" localSheetId="9" hidden="1">{"FCB_ALL",#N/A,FALSE,"FCB"}</definedName>
    <definedName name="wrn.fcb2" localSheetId="10" hidden="1">{"FCB_ALL",#N/A,FALSE,"FCB"}</definedName>
    <definedName name="wrn.fcb2" localSheetId="11" hidden="1">{"FCB_ALL",#N/A,FALSE,"FCB"}</definedName>
    <definedName name="wrn.fcb2" hidden="1">{"FCB_ALL",#N/A,FALSE,"FCB"}</definedName>
    <definedName name="wrn.FCG." localSheetId="9"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 localSheetId="10"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 localSheetId="11"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eb98." localSheetId="9" hidden="1">{"sheet a",#N/A,FALSE,"A";"2 9 casflow",#N/A,FALSE,"B"}</definedName>
    <definedName name="wrn.Feb98." localSheetId="10" hidden="1">{"sheet a",#N/A,FALSE,"A";"2 9 casflow",#N/A,FALSE,"B"}</definedName>
    <definedName name="wrn.Feb98." localSheetId="11" hidden="1">{"sheet a",#N/A,FALSE,"A";"2 9 casflow",#N/A,FALSE,"B"}</definedName>
    <definedName name="wrn.Feb98." hidden="1">{"sheet a",#N/A,FALSE,"A";"2 9 casflow",#N/A,FALSE,"B"}</definedName>
    <definedName name="wrn.Field._.Office._.and._.Sum." localSheetId="9" hidden="1">{#N/A,#N/A,FALSE,"Field Rates";#N/A,#N/A,FALSE,"Field Sum"}</definedName>
    <definedName name="wrn.Field._.Office._.and._.Sum." localSheetId="10" hidden="1">{#N/A,#N/A,FALSE,"Field Rates";#N/A,#N/A,FALSE,"Field Sum"}</definedName>
    <definedName name="wrn.Field._.Office._.and._.Sum." localSheetId="11" hidden="1">{#N/A,#N/A,FALSE,"Field Rates";#N/A,#N/A,FALSE,"Field Sum"}</definedName>
    <definedName name="wrn.Field._.Office._.and._.Sum." hidden="1">{#N/A,#N/A,FALSE,"Field Rates";#N/A,#N/A,FALSE,"Field Sum"}</definedName>
    <definedName name="wrn.Field_PSS." localSheetId="9" hidden="1">{#N/A,#N/A,FALSE,"Summary";#N/A,#N/A,FALSE,"Expense";#N/A,#N/A,FALSE,"Capital"}</definedName>
    <definedName name="wrn.Field_PSS." localSheetId="10" hidden="1">{#N/A,#N/A,FALSE,"Summary";#N/A,#N/A,FALSE,"Expense";#N/A,#N/A,FALSE,"Capital"}</definedName>
    <definedName name="wrn.Field_PSS." localSheetId="11" hidden="1">{#N/A,#N/A,FALSE,"Summary";#N/A,#N/A,FALSE,"Expense";#N/A,#N/A,FALSE,"Capital"}</definedName>
    <definedName name="wrn.Field_PSS." hidden="1">{#N/A,#N/A,FALSE,"Summary";#N/A,#N/A,FALSE,"Expense";#N/A,#N/A,FALSE,"Capital"}</definedName>
    <definedName name="wrn.FINAL._.ACCOUNT." localSheetId="8" hidden="1">{"Final Account",#N/A,FALSE,"FINAL ACCOUNT";"Final Account",#N/A,FALSE,"GENERAL SUMMARY";"Final Account",#N/A,FALSE,"REMEASUREMENT";"Final Account",#N/A,FALSE,"ARCHITECTS INSTRUCTIONS";"Final Account",#N/A,FALSE,"PROVISIONAL SUMS";"Final Account",#N/A,FALSE,"DOM SPEC SUBCONTRACTORS";"Final Account",#N/A,FALSE,"DAYWORKS";"Final Account",#N/A,FALSE,"LOSS &amp; EXPENSE";"Standard",#N/A,FALSE,"APPENDIX A"}</definedName>
    <definedName name="wrn.FINAL._.ACCOUNT." localSheetId="3" hidden="1">{"Final Account",#N/A,FALSE,"FINAL ACCOUNT";"Final Account",#N/A,FALSE,"GENERAL SUMMARY";"Final Account",#N/A,FALSE,"REMEASUREMENT";"Final Account",#N/A,FALSE,"ARCHITECTS INSTRUCTIONS";"Final Account",#N/A,FALSE,"PROVISIONAL SUMS";"Final Account",#N/A,FALSE,"DOM SPEC SUBCONTRACTORS";"Final Account",#N/A,FALSE,"DAYWORKS";"Final Account",#N/A,FALSE,"LOSS &amp; EXPENSE";"Standard",#N/A,FALSE,"APPENDIX A"}</definedName>
    <definedName name="wrn.Final._.Account." localSheetId="9" hidden="1">{#N/A,#N/A,FALSE,"Header P";#N/A,#N/A,FALSE,"Summary";#N/A,#N/A,FALSE,"CONTRACT WORKS";#N/A,#N/A,FALSE,"Variations";#N/A,#N/A,FALSE,"Dwk"}</definedName>
    <definedName name="wrn.Final._.Account." localSheetId="10" hidden="1">{#N/A,#N/A,FALSE,"Header P";#N/A,#N/A,FALSE,"Summary";#N/A,#N/A,FALSE,"CONTRACT WORKS";#N/A,#N/A,FALSE,"Variations";#N/A,#N/A,FALSE,"Dwk"}</definedName>
    <definedName name="wrn.FINAL._.ACCOUNT." localSheetId="11" hidden="1">{"Final Account",#N/A,FALSE,"FINAL ACCOUNT";"Final Account",#N/A,FALSE,"GENERAL SUMMARY";"Final Account",#N/A,FALSE,"REMEASUREMENT";"Final Account",#N/A,FALSE,"ARCHITECTS INSTRUCTIONS";"Final Account",#N/A,FALSE,"PROVISIONAL SUMS";"Final Account",#N/A,FALSE,"DOM SPEC SUBCONTRACTORS";"Final Account",#N/A,FALSE,"DAYWORKS";"Final Account",#N/A,FALSE,"LOSS &amp; EXPENSE";"Standard",#N/A,FALSE,"APPENDIX A"}</definedName>
    <definedName name="wrn.FINAL._.ACCOUNT." localSheetId="0" hidden="1">{"Final Account",#N/A,FALSE,"FINAL ACCOUNT";"Final Account",#N/A,FALSE,"GENERAL SUMMARY";"Final Account",#N/A,FALSE,"REMEASUREMENT";"Final Account",#N/A,FALSE,"ARCHITECTS INSTRUCTIONS";"Final Account",#N/A,FALSE,"PROVISIONAL SUMS";"Final Account",#N/A,FALSE,"DOM SPEC SUBCONTRACTORS";"Final Account",#N/A,FALSE,"DAYWORKS";"Final Account",#N/A,FALSE,"LOSS &amp; EXPENSE";"Standard",#N/A,FALSE,"APPENDIX A"}</definedName>
    <definedName name="wrn.FINAL._.ACCOUNT." hidden="1">{"Final Account",#N/A,FALSE,"FINAL ACCOUNT";"Final Account",#N/A,FALSE,"GENERAL SUMMARY";"Final Account",#N/A,FALSE,"REMEASUREMENT";"Final Account",#N/A,FALSE,"ARCHITECTS INSTRUCTIONS";"Final Account",#N/A,FALSE,"PROVISIONAL SUMS";"Final Account",#N/A,FALSE,"DOM SPEC SUBCONTRACTORS";"Final Account",#N/A,FALSE,"DAYWORKS";"Final Account",#N/A,FALSE,"LOSS &amp; EXPENSE";"Standard",#N/A,FALSE,"APPENDIX A"}</definedName>
    <definedName name="wrn.Final._.Valuation." localSheetId="8" hidden="1">{"Valuation",#N/A,FALSE,"VALUATION";"Practical Completion",#N/A,FALSE,"RETENTION STATEMENT";"Progress Chart",#N/A,FALSE,"PROGRESS GRAPH"}</definedName>
    <definedName name="wrn.Final._.Valuation." localSheetId="3" hidden="1">{"Valuation",#N/A,FALSE,"VALUATION";"Practical Completion",#N/A,FALSE,"RETENTION STATEMENT";"Progress Chart",#N/A,FALSE,"PROGRESS GRAPH"}</definedName>
    <definedName name="wrn.Final._.Valuation." localSheetId="9" hidden="1">{"Valuation",#N/A,FALSE,"VALUATION";"Practical Completion",#N/A,FALSE,"RETENTION STATEMENT";"Progress Chart",#N/A,FALSE,"PROGRESS GRAPH"}</definedName>
    <definedName name="wrn.Final._.Valuation." localSheetId="10" hidden="1">{"Valuation",#N/A,FALSE,"VALUATION";"Practical Completion",#N/A,FALSE,"RETENTION STATEMENT";"Progress Chart",#N/A,FALSE,"PROGRESS GRAPH"}</definedName>
    <definedName name="wrn.Final._.Valuation." localSheetId="11" hidden="1">{"Valuation",#N/A,FALSE,"VALUATION";"Practical Completion",#N/A,FALSE,"RETENTION STATEMENT";"Progress Chart",#N/A,FALSE,"PROGRESS GRAPH"}</definedName>
    <definedName name="wrn.Final._.Valuation." localSheetId="0" hidden="1">{"Valuation",#N/A,FALSE,"VALUATION";"Practical Completion",#N/A,FALSE,"RETENTION STATEMENT";"Progress Chart",#N/A,FALSE,"PROGRESS GRAPH"}</definedName>
    <definedName name="wrn.Final._.Valuation." hidden="1">{"Valuation",#N/A,FALSE,"VALUATION";"Practical Completion",#N/A,FALSE,"RETENTION STATEMENT";"Progress Chart",#N/A,FALSE,"PROGRESS GRAPH"}</definedName>
    <definedName name="wrn.Finance." localSheetId="9" hidden="1">{#N/A,#N/A,TRUE,"97 FINANCING";#N/A,#N/A,TRUE,"97 Indirect &amp; Operating Costs";#N/A,#N/A,TRUE,"97 Master Dev. Cost Wksht"}</definedName>
    <definedName name="wrn.Finance." localSheetId="10" hidden="1">{#N/A,#N/A,TRUE,"97 FINANCING";#N/A,#N/A,TRUE,"97 Indirect &amp; Operating Costs";#N/A,#N/A,TRUE,"97 Master Dev. Cost Wksht"}</definedName>
    <definedName name="wrn.Finance." localSheetId="11" hidden="1">{#N/A,#N/A,TRUE,"97 FINANCING";#N/A,#N/A,TRUE,"97 Indirect &amp; Operating Costs";#N/A,#N/A,TRUE,"97 Master Dev. Cost Wksht"}</definedName>
    <definedName name="wrn.Finance." hidden="1">{#N/A,#N/A,TRUE,"97 FINANCING";#N/A,#N/A,TRUE,"97 Indirect &amp; Operating Costs";#N/A,#N/A,TRUE,"97 Master Dev. Cost Wksht"}</definedName>
    <definedName name="wrn.Financial._.Databook." localSheetId="9" hidden="1">{#N/A,#N/A,FALSE,"Index";#N/A,#N/A,FALSE,"1.1";#N/A,#N/A,FALSE,"Scenario Summary"}</definedName>
    <definedName name="wrn.Financial._.Databook." localSheetId="10" hidden="1">{#N/A,#N/A,FALSE,"Index";#N/A,#N/A,FALSE,"1.1";#N/A,#N/A,FALSE,"Scenario Summary"}</definedName>
    <definedName name="wrn.Financial._.Databook." localSheetId="11" hidden="1">{#N/A,#N/A,FALSE,"Index";#N/A,#N/A,FALSE,"1.1";#N/A,#N/A,FALSE,"Scenario Summary"}</definedName>
    <definedName name="wrn.Financial._.Databook." hidden="1">{#N/A,#N/A,FALSE,"Index";#N/A,#N/A,FALSE,"1.1";#N/A,#N/A,FALSE,"Scenario Summary"}</definedName>
    <definedName name="wrn.FINANCIAL._.REPORT." localSheetId="8" hidden="1">{"Financial Report",#N/A,FALSE,"COVER (FINREP)";"Financial Report",#N/A,FALSE,"CONTENTS (FINREP)";"Financial Report",#N/A,FALSE,"FINANCIAL STATEMENT";"Financial Report",#N/A,FALSE,"ARCHITECTS INSTRUCTIONS";"Financial Report",#N/A,FALSE,"PROVISIONAL SUMS";"Financial Report",#N/A,FALSE,"ANTICIPATED INSTRUCTIONS";"Financial Report",#N/A,FALSE,"LOSS &amp; EXPENSE";"Standard",#N/A,FALSE,"APPENDIX A"}</definedName>
    <definedName name="wrn.FINANCIAL._.REPORT." localSheetId="3" hidden="1">{"Financial Report",#N/A,FALSE,"COVER (FINREP)";"Financial Report",#N/A,FALSE,"CONTENTS (FINREP)";"Financial Report",#N/A,FALSE,"FINANCIAL STATEMENT";"Financial Report",#N/A,FALSE,"ARCHITECTS INSTRUCTIONS";"Financial Report",#N/A,FALSE,"PROVISIONAL SUMS";"Financial Report",#N/A,FALSE,"ANTICIPATED INSTRUCTIONS";"Financial Report",#N/A,FALSE,"LOSS &amp; EXPENSE";"Standard",#N/A,FALSE,"APPENDIX A"}</definedName>
    <definedName name="wrn.FINANCIAL._.REPORT." localSheetId="9" hidden="1">{"Financial Report",#N/A,FALSE,"COVER (FINREP)";"Financial Report",#N/A,FALSE,"CONTENTS (FINREP)";"Financial Report",#N/A,FALSE,"FINANCIAL STATEMENT";"Financial Report",#N/A,FALSE,"ARCHITECTS INSTRUCTIONS";"Financial Report",#N/A,FALSE,"PROVISIONAL SUMS";"Financial Report",#N/A,FALSE,"ANTICIPATED INSTRUCTIONS";"Financial Report",#N/A,FALSE,"LOSS &amp; EXPENSE";"Standard",#N/A,FALSE,"APPENDIX A"}</definedName>
    <definedName name="wrn.FINANCIAL._.REPORT." localSheetId="10" hidden="1">{"Financial Report",#N/A,FALSE,"COVER (FINREP)";"Financial Report",#N/A,FALSE,"CONTENTS (FINREP)";"Financial Report",#N/A,FALSE,"FINANCIAL STATEMENT";"Financial Report",#N/A,FALSE,"ARCHITECTS INSTRUCTIONS";"Financial Report",#N/A,FALSE,"PROVISIONAL SUMS";"Financial Report",#N/A,FALSE,"ANTICIPATED INSTRUCTIONS";"Financial Report",#N/A,FALSE,"LOSS &amp; EXPENSE";"Standard",#N/A,FALSE,"APPENDIX A"}</definedName>
    <definedName name="wrn.FINANCIAL._.REPORT." localSheetId="11" hidden="1">{"Financial Report",#N/A,FALSE,"COVER (FINREP)";"Financial Report",#N/A,FALSE,"CONTENTS (FINREP)";"Financial Report",#N/A,FALSE,"FINANCIAL STATEMENT";"Financial Report",#N/A,FALSE,"ARCHITECTS INSTRUCTIONS";"Financial Report",#N/A,FALSE,"PROVISIONAL SUMS";"Financial Report",#N/A,FALSE,"ANTICIPATED INSTRUCTIONS";"Financial Report",#N/A,FALSE,"LOSS &amp; EXPENSE";"Standard",#N/A,FALSE,"APPENDIX A"}</definedName>
    <definedName name="wrn.FINANCIAL._.REPORT." localSheetId="0" hidden="1">{"Financial Report",#N/A,FALSE,"COVER (FINREP)";"Financial Report",#N/A,FALSE,"CONTENTS (FINREP)";"Financial Report",#N/A,FALSE,"FINANCIAL STATEMENT";"Financial Report",#N/A,FALSE,"ARCHITECTS INSTRUCTIONS";"Financial Report",#N/A,FALSE,"PROVISIONAL SUMS";"Financial Report",#N/A,FALSE,"ANTICIPATED INSTRUCTIONS";"Financial Report",#N/A,FALSE,"LOSS &amp; EXPENSE";"Standard",#N/A,FALSE,"APPENDIX A"}</definedName>
    <definedName name="wrn.FINANCIAL._.REPORT." hidden="1">{"Financial Report",#N/A,FALSE,"COVER (FINREP)";"Financial Report",#N/A,FALSE,"CONTENTS (FINREP)";"Financial Report",#N/A,FALSE,"FINANCIAL STATEMENT";"Financial Report",#N/A,FALSE,"ARCHITECTS INSTRUCTIONS";"Financial Report",#N/A,FALSE,"PROVISIONAL SUMS";"Financial Report",#N/A,FALSE,"ANTICIPATED INSTRUCTIONS";"Financial Report",#N/A,FALSE,"LOSS &amp; EXPENSE";"Standard",#N/A,FALSE,"APPENDIX A"}</definedName>
    <definedName name="wrn.Financials." localSheetId="9" hidden="1">{#N/A,#N/A,TRUE,"P&amp;L";#N/A,#N/A,TRUE,"12mth";#N/A,#N/A,TRUE,"Comp";#N/A,#N/A,TRUE,"CashFl";#N/A,#N/A,TRUE,"Resv";#N/A,#N/A,TRUE,"Dist";#N/A,#N/A,TRUE,"Rent";#N/A,#N/A,TRUE,"Pilot";#N/A,#N/A,TRUE,"CAM";#N/A,#N/A,TRUE,"Gross Sales"}</definedName>
    <definedName name="wrn.Financials." localSheetId="10" hidden="1">{#N/A,#N/A,TRUE,"P&amp;L";#N/A,#N/A,TRUE,"12mth";#N/A,#N/A,TRUE,"Comp";#N/A,#N/A,TRUE,"CashFl";#N/A,#N/A,TRUE,"Resv";#N/A,#N/A,TRUE,"Dist";#N/A,#N/A,TRUE,"Rent";#N/A,#N/A,TRUE,"Pilot";#N/A,#N/A,TRUE,"CAM";#N/A,#N/A,TRUE,"Gross Sales"}</definedName>
    <definedName name="wrn.Financials." localSheetId="11" hidden="1">{#N/A,#N/A,TRUE,"P&amp;L";#N/A,#N/A,TRUE,"12mth";#N/A,#N/A,TRUE,"Comp";#N/A,#N/A,TRUE,"CashFl";#N/A,#N/A,TRUE,"Resv";#N/A,#N/A,TRUE,"Dist";#N/A,#N/A,TRUE,"Rent";#N/A,#N/A,TRUE,"Pilot";#N/A,#N/A,TRUE,"CAM";#N/A,#N/A,TRUE,"Gross Sales"}</definedName>
    <definedName name="wrn.Financials." hidden="1">{#N/A,#N/A,TRUE,"P&amp;L";#N/A,#N/A,TRUE,"12mth";#N/A,#N/A,TRUE,"Comp";#N/A,#N/A,TRUE,"CashFl";#N/A,#N/A,TRUE,"Resv";#N/A,#N/A,TRUE,"Dist";#N/A,#N/A,TRUE,"Rent";#N/A,#N/A,TRUE,"Pilot";#N/A,#N/A,TRUE,"CAM";#N/A,#N/A,TRUE,"Gross Sales"}</definedName>
    <definedName name="wrn.Financials_long." localSheetId="9" hidden="1">{"IS",#N/A,FALSE,"Financials2 (Expanded)";"bsa",#N/A,FALSE,"Financials2 (Expanded)";"BS",#N/A,FALSE,"Financials2 (Expanded)";"CF",#N/A,FALSE,"Financials2 (Expanded)"}</definedName>
    <definedName name="wrn.Financials_long." localSheetId="10" hidden="1">{"IS",#N/A,FALSE,"Financials2 (Expanded)";"bsa",#N/A,FALSE,"Financials2 (Expanded)";"BS",#N/A,FALSE,"Financials2 (Expanded)";"CF",#N/A,FALSE,"Financials2 (Expanded)"}</definedName>
    <definedName name="wrn.Financials_long." localSheetId="11" hidden="1">{"IS",#N/A,FALSE,"Financials2 (Expanded)";"bsa",#N/A,FALSE,"Financials2 (Expanded)";"BS",#N/A,FALSE,"Financials2 (Expanded)";"CF",#N/A,FALSE,"Financials2 (Expanded)"}</definedName>
    <definedName name="wrn.Financials_long." hidden="1">{"IS",#N/A,FALSE,"Financials2 (Expanded)";"bsa",#N/A,FALSE,"Financials2 (Expanded)";"BS",#N/A,FALSE,"Financials2 (Expanded)";"CF",#N/A,FALSE,"Financials2 (Expanded)"}</definedName>
    <definedName name="wrn.Financing._.Inputs." localSheetId="9" hidden="1">{"BuildIn 2 Funding Assump",#N/A,FALSE,"Building Inputs";"BuildIn Capex plus Extras",#N/A,FALSE,"Building Inputs"}</definedName>
    <definedName name="wrn.Financing._.Inputs." localSheetId="10" hidden="1">{"BuildIn 2 Funding Assump",#N/A,FALSE,"Building Inputs";"BuildIn Capex plus Extras",#N/A,FALSE,"Building Inputs"}</definedName>
    <definedName name="wrn.Financing._.Inputs." localSheetId="11" hidden="1">{"BuildIn 2 Funding Assump",#N/A,FALSE,"Building Inputs";"BuildIn Capex plus Extras",#N/A,FALSE,"Building Inputs"}</definedName>
    <definedName name="wrn.Financing._.Inputs." hidden="1">{"BuildIn 2 Funding Assump",#N/A,FALSE,"Building Inputs";"BuildIn Capex plus Extras",#N/A,FALSE,"Building Inputs"}</definedName>
    <definedName name="wrn.Finanzbedarfsrechnung." localSheetId="9" hidden="1">{#N/A,#N/A,FALSE,"Finanzbedarfsrechnung"}</definedName>
    <definedName name="wrn.Finanzbedarfsrechnung." localSheetId="10" hidden="1">{#N/A,#N/A,FALSE,"Finanzbedarfsrechnung"}</definedName>
    <definedName name="wrn.Finanzbedarfsrechnung." localSheetId="11" hidden="1">{#N/A,#N/A,FALSE,"Finanzbedarfsrechnung"}</definedName>
    <definedName name="wrn.Finanzbedarfsrechnung." hidden="1">{#N/A,#N/A,FALSE,"Finanzbedarfsrechnung"}</definedName>
    <definedName name="wrn.FORMULAS." localSheetId="9" hidden="1">{"FORMULAS",#N/A,FALSE,"ESTIMATE"}</definedName>
    <definedName name="wrn.FORMULAS." localSheetId="10" hidden="1">{"FORMULAS",#N/A,FALSE,"ESTIMATE"}</definedName>
    <definedName name="wrn.FORMULAS." localSheetId="11" hidden="1">{"FORMULAS",#N/A,FALSE,"ESTIMATE"}</definedName>
    <definedName name="wrn.FORMULAS." hidden="1">{"FORMULAS",#N/A,FALSE,"ESTIMATE"}</definedName>
    <definedName name="wrn.FOschedules." localSheetId="9" hidden="1">{"FOschedule1",#N/A,FALSE,"Sheet1";"FOschedule2",#N/A,FALSE,"Sheet1";"FOschedule3",#N/A,FALSE,"Sheet1"}</definedName>
    <definedName name="wrn.FOschedules." localSheetId="10" hidden="1">{"FOschedule1",#N/A,FALSE,"Sheet1";"FOschedule2",#N/A,FALSE,"Sheet1";"FOschedule3",#N/A,FALSE,"Sheet1"}</definedName>
    <definedName name="wrn.FOschedules." localSheetId="11" hidden="1">{"FOschedule1",#N/A,FALSE,"Sheet1";"FOschedule2",#N/A,FALSE,"Sheet1";"FOschedule3",#N/A,FALSE,"Sheet1"}</definedName>
    <definedName name="wrn.FOschedules." hidden="1">{"FOschedule1",#N/A,FALSE,"Sheet1";"FOschedule2",#N/A,FALSE,"Sheet1";"FOschedule3",#N/A,FALSE,"Sheet1"}</definedName>
    <definedName name="wrn.FOUR._.CASES." localSheetId="9" hidden="1">{"MODEL","ALL STOCK",FALSE,"CS First Boston Merger Model";"MODEL","ALL CASH",FALSE,"CS First Boston Merger Model";"MODEL","ALL CASH WITH EQUITY OFFERING",FALSE,"CS First Boston Merger Model";"MODEL","HALF CASH/HALF STOCK",FALSE,"CS First Boston Merger Model"}</definedName>
    <definedName name="wrn.FOUR._.CASES." localSheetId="10" hidden="1">{"MODEL","ALL STOCK",FALSE,"CS First Boston Merger Model";"MODEL","ALL CASH",FALSE,"CS First Boston Merger Model";"MODEL","ALL CASH WITH EQUITY OFFERING",FALSE,"CS First Boston Merger Model";"MODEL","HALF CASH/HALF STOCK",FALSE,"CS First Boston Merger Model"}</definedName>
    <definedName name="wrn.FOUR._.CASES." localSheetId="11" hidden="1">{"MODEL","ALL STOCK",FALSE,"CS First Boston Merger Model";"MODEL","ALL CASH",FALSE,"CS First Boston Merger Model";"MODEL","ALL CASH WITH EQUITY OFFERING",FALSE,"CS First Boston Merger Model";"MODEL","HALF CASH/HALF STOCK",FALSE,"CS First Boston Merger Model"}</definedName>
    <definedName name="wrn.FOUR._.CASES." hidden="1">{"MODEL","ALL STOCK",FALSE,"CS First Boston Merger Model";"MODEL","ALL CASH",FALSE,"CS First Boston Merger Model";"MODEL","ALL CASH WITH EQUITY OFFERING",FALSE,"CS First Boston Merger Model";"MODEL","HALF CASH/HALF STOCK",FALSE,"CS First Boston Merger Model"}</definedName>
    <definedName name="wrn.fred." localSheetId="9" hidden="1">{"cover",#N/A,TRUE,"BaseCase";"pnl",#N/A,TRUE,"BaseCase";"pnldet",#N/A,TRUE,"BaseCase";"bil",#N/A,TRUE,"BaseCase";"tabfi",#N/A,TRUE,"BaseCase";"ratios",#N/A,TRUE,"BaseCase";"variab",#N/A,TRUE,"BaseCase";"inv",#N/A,TRUE,"BaseCase"}</definedName>
    <definedName name="wrn.fred." localSheetId="10" hidden="1">{"cover",#N/A,TRUE,"BaseCase";"pnl",#N/A,TRUE,"BaseCase";"pnldet",#N/A,TRUE,"BaseCase";"bil",#N/A,TRUE,"BaseCase";"tabfi",#N/A,TRUE,"BaseCase";"ratios",#N/A,TRUE,"BaseCase";"variab",#N/A,TRUE,"BaseCase";"inv",#N/A,TRUE,"BaseCase"}</definedName>
    <definedName name="wrn.fred." localSheetId="11" hidden="1">{"cover",#N/A,TRUE,"BaseCase";"pnl",#N/A,TRUE,"BaseCase";"pnldet",#N/A,TRUE,"BaseCase";"bil",#N/A,TRUE,"BaseCase";"tabfi",#N/A,TRUE,"BaseCase";"ratios",#N/A,TRUE,"BaseCase";"variab",#N/A,TRUE,"BaseCase";"inv",#N/A,TRUE,"BaseCase"}</definedName>
    <definedName name="wrn.fred." hidden="1">{"cover",#N/A,TRUE,"BaseCase";"pnl",#N/A,TRUE,"BaseCase";"pnldet",#N/A,TRUE,"BaseCase";"bil",#N/A,TRUE,"BaseCase";"tabfi",#N/A,TRUE,"BaseCase";"ratios",#N/A,TRUE,"BaseCase";"variab",#N/A,TRUE,"BaseCase";"inv",#N/A,TRUE,"BaseCase"}</definedName>
    <definedName name="wrn.Fredrik." localSheetId="9" hidden="1">{#N/A,#N/A,TRUE,"Title Page";#N/A,#N/A,TRUE,"Executive Summary";#N/A,#N/A,TRUE,"Assumptions";#N/A,#N/A,TRUE,"Narrative Assumptions";#N/A,#N/A,TRUE,"Vacant Space";#N/A,#N/A,TRUE,"2nd Generation";#N/A,#N/A,TRUE,"Cash Flow";#N/A,#N/A,TRUE,"Residual (Year 10)";#N/A,#N/A,TRUE,"Residual (Year 20)";#N/A,#N/A,TRUE,"Pricing Matrix";#N/A,#N/A,TRUE,"Expiration Schedule";#N/A,#N/A,TRUE,"Expiration Graph ";#N/A,#N/A,TRUE,"Vacancy Detail";#N/A,#N/A,TRUE,"Value Matrix";#N/A,#N/A,TRUE,"Value Matrix (2)";#N/A,#N/A,TRUE,"GI Detail";#N/A,#N/A,TRUE,"ALease-up Schedule";#N/A,#N/A,TRUE,"Exp Detail";#N/A,#N/A,TRUE,"Exp Analysis Fixed-Var";#N/A,#N/A,TRUE,"Capital Plan"}</definedName>
    <definedName name="wrn.Fredrik." localSheetId="10" hidden="1">{#N/A,#N/A,TRUE,"Title Page";#N/A,#N/A,TRUE,"Executive Summary";#N/A,#N/A,TRUE,"Assumptions";#N/A,#N/A,TRUE,"Narrative Assumptions";#N/A,#N/A,TRUE,"Vacant Space";#N/A,#N/A,TRUE,"2nd Generation";#N/A,#N/A,TRUE,"Cash Flow";#N/A,#N/A,TRUE,"Residual (Year 10)";#N/A,#N/A,TRUE,"Residual (Year 20)";#N/A,#N/A,TRUE,"Pricing Matrix";#N/A,#N/A,TRUE,"Expiration Schedule";#N/A,#N/A,TRUE,"Expiration Graph ";#N/A,#N/A,TRUE,"Vacancy Detail";#N/A,#N/A,TRUE,"Value Matrix";#N/A,#N/A,TRUE,"Value Matrix (2)";#N/A,#N/A,TRUE,"GI Detail";#N/A,#N/A,TRUE,"ALease-up Schedule";#N/A,#N/A,TRUE,"Exp Detail";#N/A,#N/A,TRUE,"Exp Analysis Fixed-Var";#N/A,#N/A,TRUE,"Capital Plan"}</definedName>
    <definedName name="wrn.Fredrik." localSheetId="11" hidden="1">{#N/A,#N/A,TRUE,"Title Page";#N/A,#N/A,TRUE,"Executive Summary";#N/A,#N/A,TRUE,"Assumptions";#N/A,#N/A,TRUE,"Narrative Assumptions";#N/A,#N/A,TRUE,"Vacant Space";#N/A,#N/A,TRUE,"2nd Generation";#N/A,#N/A,TRUE,"Cash Flow";#N/A,#N/A,TRUE,"Residual (Year 10)";#N/A,#N/A,TRUE,"Residual (Year 20)";#N/A,#N/A,TRUE,"Pricing Matrix";#N/A,#N/A,TRUE,"Expiration Schedule";#N/A,#N/A,TRUE,"Expiration Graph ";#N/A,#N/A,TRUE,"Vacancy Detail";#N/A,#N/A,TRUE,"Value Matrix";#N/A,#N/A,TRUE,"Value Matrix (2)";#N/A,#N/A,TRUE,"GI Detail";#N/A,#N/A,TRUE,"ALease-up Schedule";#N/A,#N/A,TRUE,"Exp Detail";#N/A,#N/A,TRUE,"Exp Analysis Fixed-Var";#N/A,#N/A,TRUE,"Capital Plan"}</definedName>
    <definedName name="wrn.Fredrik." hidden="1">{#N/A,#N/A,TRUE,"Title Page";#N/A,#N/A,TRUE,"Executive Summary";#N/A,#N/A,TRUE,"Assumptions";#N/A,#N/A,TRUE,"Narrative Assumptions";#N/A,#N/A,TRUE,"Vacant Space";#N/A,#N/A,TRUE,"2nd Generation";#N/A,#N/A,TRUE,"Cash Flow";#N/A,#N/A,TRUE,"Residual (Year 10)";#N/A,#N/A,TRUE,"Residual (Year 20)";#N/A,#N/A,TRUE,"Pricing Matrix";#N/A,#N/A,TRUE,"Expiration Schedule";#N/A,#N/A,TRUE,"Expiration Graph ";#N/A,#N/A,TRUE,"Vacancy Detail";#N/A,#N/A,TRUE,"Value Matrix";#N/A,#N/A,TRUE,"Value Matrix (2)";#N/A,#N/A,TRUE,"GI Detail";#N/A,#N/A,TRUE,"ALease-up Schedule";#N/A,#N/A,TRUE,"Exp Detail";#N/A,#N/A,TRUE,"Exp Analysis Fixed-Var";#N/A,#N/A,TRUE,"Capital Plan"}</definedName>
    <definedName name="wrn.Full." localSheetId="9" hidden="1">{#N/A,#N/A,FALSE,"Cover";"outputs total",#N/A,FALSE,"Outputs"}</definedName>
    <definedName name="wrn.Full." localSheetId="10" hidden="1">{#N/A,#N/A,FALSE,"Cover";"outputs total",#N/A,FALSE,"Outputs"}</definedName>
    <definedName name="wrn.Full." localSheetId="11" hidden="1">{#N/A,#N/A,FALSE,"Cover";"outputs total",#N/A,FALSE,"Outputs"}</definedName>
    <definedName name="wrn.Full." hidden="1">{#N/A,#N/A,FALSE,"Cover";"outputs total",#N/A,FALSE,"Outputs"}</definedName>
    <definedName name="wrn.Full._.Budget._.Print." localSheetId="8" hidden="1">{#N/A,#N/A,TRUE,"Details";#N/A,#N/A,TRUE,"BRS";#N/A,#N/A,TRUE,"DCS";#N/A,#N/A,TRUE,"Summary";#N/A,#N/A,TRUE,"Shell";#N/A,#N/A,TRUE,"Car Park";#N/A,#N/A,TRUE,"Elevations";#N/A,#N/A,TRUE,"Bar  Rest";#N/A,#N/A,TRUE,"WC's";#N/A,#N/A,TRUE,"Service";#N/A,#N/A,TRUE,"Kirchen";#N/A,#N/A,TRUE,"Collection"}</definedName>
    <definedName name="wrn.Full._.Budget._.Print." localSheetId="3" hidden="1">{#N/A,#N/A,TRUE,"Details";#N/A,#N/A,TRUE,"BRS";#N/A,#N/A,TRUE,"DCS";#N/A,#N/A,TRUE,"Summary";#N/A,#N/A,TRUE,"Shell";#N/A,#N/A,TRUE,"Car Park";#N/A,#N/A,TRUE,"Elevations";#N/A,#N/A,TRUE,"Bar  Rest";#N/A,#N/A,TRUE,"WC's";#N/A,#N/A,TRUE,"Service";#N/A,#N/A,TRUE,"Kirchen";#N/A,#N/A,TRUE,"Collection"}</definedName>
    <definedName name="wrn.Full._.Budget._.Print." localSheetId="9" hidden="1">{#N/A,#N/A,TRUE,"Details";#N/A,#N/A,TRUE,"BRS";#N/A,#N/A,TRUE,"DCS";#N/A,#N/A,TRUE,"Summary";#N/A,#N/A,TRUE,"Shell";#N/A,#N/A,TRUE,"Car Park";#N/A,#N/A,TRUE,"Elevations";#N/A,#N/A,TRUE,"Bar  Rest";#N/A,#N/A,TRUE,"WC's";#N/A,#N/A,TRUE,"Service";#N/A,#N/A,TRUE,"Kirchen";#N/A,#N/A,TRUE,"Collection"}</definedName>
    <definedName name="wrn.Full._.Budget._.Print." localSheetId="10" hidden="1">{#N/A,#N/A,TRUE,"Details";#N/A,#N/A,TRUE,"BRS";#N/A,#N/A,TRUE,"DCS";#N/A,#N/A,TRUE,"Summary";#N/A,#N/A,TRUE,"Shell";#N/A,#N/A,TRUE,"Car Park";#N/A,#N/A,TRUE,"Elevations";#N/A,#N/A,TRUE,"Bar  Rest";#N/A,#N/A,TRUE,"WC's";#N/A,#N/A,TRUE,"Service";#N/A,#N/A,TRUE,"Kirchen";#N/A,#N/A,TRUE,"Collection"}</definedName>
    <definedName name="wrn.Full._.Budget._.Print." localSheetId="11" hidden="1">{#N/A,#N/A,TRUE,"Details";#N/A,#N/A,TRUE,"BRS";#N/A,#N/A,TRUE,"DCS";#N/A,#N/A,TRUE,"Summary";#N/A,#N/A,TRUE,"Shell";#N/A,#N/A,TRUE,"Car Park";#N/A,#N/A,TRUE,"Elevations";#N/A,#N/A,TRUE,"Bar  Rest";#N/A,#N/A,TRUE,"WC's";#N/A,#N/A,TRUE,"Service";#N/A,#N/A,TRUE,"Kirchen";#N/A,#N/A,TRUE,"Collection"}</definedName>
    <definedName name="wrn.Full._.Budget._.Print." localSheetId="0" hidden="1">{#N/A,#N/A,TRUE,"Details";#N/A,#N/A,TRUE,"BRS";#N/A,#N/A,TRUE,"DCS";#N/A,#N/A,TRUE,"Summary";#N/A,#N/A,TRUE,"Shell";#N/A,#N/A,TRUE,"Car Park";#N/A,#N/A,TRUE,"Elevations";#N/A,#N/A,TRUE,"Bar  Rest";#N/A,#N/A,TRUE,"WC's";#N/A,#N/A,TRUE,"Service";#N/A,#N/A,TRUE,"Kirchen";#N/A,#N/A,TRUE,"Collection"}</definedName>
    <definedName name="wrn.Full._.Budget._.Print." hidden="1">{#N/A,#N/A,TRUE,"Details";#N/A,#N/A,TRUE,"BRS";#N/A,#N/A,TRUE,"DCS";#N/A,#N/A,TRUE,"Summary";#N/A,#N/A,TRUE,"Shell";#N/A,#N/A,TRUE,"Car Park";#N/A,#N/A,TRUE,"Elevations";#N/A,#N/A,TRUE,"Bar  Rest";#N/A,#N/A,TRUE,"WC's";#N/A,#N/A,TRUE,"Service";#N/A,#N/A,TRUE,"Kirchen";#N/A,#N/A,TRUE,"Collection"}</definedName>
    <definedName name="wrn.Full._.model." localSheetId="9" hidden="1">{#N/A,#N/A,TRUE,"Cover sheet";#N/A,#N/A,TRUE,"Summary";#N/A,#N/A,TRUE,"Key Assumptions";#N/A,#N/A,TRUE,"Profit &amp; Loss";#N/A,#N/A,TRUE,"Balance Sheet";#N/A,#N/A,TRUE,"Cashflow";#N/A,#N/A,TRUE,"IRR";#N/A,#N/A,TRUE,"Ratios";#N/A,#N/A,TRUE,"Debt analysis"}</definedName>
    <definedName name="wrn.Full._.model." localSheetId="10" hidden="1">{#N/A,#N/A,TRUE,"Cover sheet";#N/A,#N/A,TRUE,"Summary";#N/A,#N/A,TRUE,"Key Assumptions";#N/A,#N/A,TRUE,"Profit &amp; Loss";#N/A,#N/A,TRUE,"Balance Sheet";#N/A,#N/A,TRUE,"Cashflow";#N/A,#N/A,TRUE,"IRR";#N/A,#N/A,TRUE,"Ratios";#N/A,#N/A,TRUE,"Debt analysis"}</definedName>
    <definedName name="wrn.Full._.model." localSheetId="11" hidden="1">{#N/A,#N/A,TRUE,"Cover sheet";#N/A,#N/A,TRUE,"Summary";#N/A,#N/A,TRUE,"Key Assumptions";#N/A,#N/A,TRUE,"Profit &amp; Loss";#N/A,#N/A,TRUE,"Balance Sheet";#N/A,#N/A,TRUE,"Cashflow";#N/A,#N/A,TRUE,"IRR";#N/A,#N/A,TRUE,"Ratios";#N/A,#N/A,TRUE,"Debt analysis"}</definedName>
    <definedName name="wrn.Full._.model." hidden="1">{#N/A,#N/A,TRUE,"Cover sheet";#N/A,#N/A,TRUE,"Summary";#N/A,#N/A,TRUE,"Key Assumptions";#N/A,#N/A,TRUE,"Profit &amp; Loss";#N/A,#N/A,TRUE,"Balance Sheet";#N/A,#N/A,TRUE,"Cashflow";#N/A,#N/A,TRUE,"IRR";#N/A,#N/A,TRUE,"Ratios";#N/A,#N/A,TRUE,"Debt analysis"}</definedName>
    <definedName name="wrn.Full._.Monty." localSheetId="9"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10"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1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report." localSheetId="9"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 localSheetId="10"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 localSheetId="11"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without._.data." localSheetId="9"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10"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11"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model2" localSheetId="9" hidden="1">{"landexbravo",#N/A,FALSE,"Land (ex Bravo)";"Schenker_HO",#N/A,FALSE,"Schenker HO";"Landincbravo",#N/A,FALSE,"Land + Bravo";"Logistics",#N/A,FALSE,"Logistics";"Airandsea",#N/A,FALSE,"Air &amp; Sea";"Schenkgroup",#N/A,FALSE,"Schenker Group";"RaabKarcher",#N/A,FALSE,"Raab Karcher";"Brenntag",#N/A,FALSE,"Brenntag";"Interfer",#N/A,FALSE,"Interfer";"F_S",#N/A,FALSE,"F&amp;S";"Full_line",#N/A,FALSE,"Wholesale";"Auto_S",#N/A,FALSE,"Auto_S";"Otherco",#N/A,FALSE,"Other co";"Centraladmin",#N/A,FALSE,"Central Ad";"Consol_adj",#N/A,FALSE,"Consol adj";"Summary98",#N/A,FALSE,"Summary";"Bravo",#N/A,FALSE,"Bravo";"Offerletter",#N/A,FALSE,"Offer letter 1";"Front sheet",#N/A,FALSE,"Comments"}</definedName>
    <definedName name="wrn.Full_model2" localSheetId="10" hidden="1">{"landexbravo",#N/A,FALSE,"Land (ex Bravo)";"Schenker_HO",#N/A,FALSE,"Schenker HO";"Landincbravo",#N/A,FALSE,"Land + Bravo";"Logistics",#N/A,FALSE,"Logistics";"Airandsea",#N/A,FALSE,"Air &amp; Sea";"Schenkgroup",#N/A,FALSE,"Schenker Group";"RaabKarcher",#N/A,FALSE,"Raab Karcher";"Brenntag",#N/A,FALSE,"Brenntag";"Interfer",#N/A,FALSE,"Interfer";"F_S",#N/A,FALSE,"F&amp;S";"Full_line",#N/A,FALSE,"Wholesale";"Auto_S",#N/A,FALSE,"Auto_S";"Otherco",#N/A,FALSE,"Other co";"Centraladmin",#N/A,FALSE,"Central Ad";"Consol_adj",#N/A,FALSE,"Consol adj";"Summary98",#N/A,FALSE,"Summary";"Bravo",#N/A,FALSE,"Bravo";"Offerletter",#N/A,FALSE,"Offer letter 1";"Front sheet",#N/A,FALSE,"Comments"}</definedName>
    <definedName name="wrn.Full_model2" localSheetId="11" hidden="1">{"landexbravo",#N/A,FALSE,"Land (ex Bravo)";"Schenker_HO",#N/A,FALSE,"Schenker HO";"Landincbravo",#N/A,FALSE,"Land + Bravo";"Logistics",#N/A,FALSE,"Logistics";"Airandsea",#N/A,FALSE,"Air &amp; Sea";"Schenkgroup",#N/A,FALSE,"Schenker Group";"RaabKarcher",#N/A,FALSE,"Raab Karcher";"Brenntag",#N/A,FALSE,"Brenntag";"Interfer",#N/A,FALSE,"Interfer";"F_S",#N/A,FALSE,"F&amp;S";"Full_line",#N/A,FALSE,"Wholesale";"Auto_S",#N/A,FALSE,"Auto_S";"Otherco",#N/A,FALSE,"Other co";"Centraladmin",#N/A,FALSE,"Central Ad";"Consol_adj",#N/A,FALSE,"Consol adj";"Summary98",#N/A,FALSE,"Summary";"Bravo",#N/A,FALSE,"Bravo";"Offerletter",#N/A,FALSE,"Offer letter 1";"Front sheet",#N/A,FALSE,"Comments"}</definedName>
    <definedName name="wrn.Full_model2" hidden="1">{"landexbravo",#N/A,FALSE,"Land (ex Bravo)";"Schenker_HO",#N/A,FALSE,"Schenker HO";"Landincbravo",#N/A,FALSE,"Land + Bravo";"Logistics",#N/A,FALSE,"Logistics";"Airandsea",#N/A,FALSE,"Air &amp; Sea";"Schenkgroup",#N/A,FALSE,"Schenker Group";"RaabKarcher",#N/A,FALSE,"Raab Karcher";"Brenntag",#N/A,FALSE,"Brenntag";"Interfer",#N/A,FALSE,"Interfer";"F_S",#N/A,FALSE,"F&amp;S";"Full_line",#N/A,FALSE,"Wholesale";"Auto_S",#N/A,FALSE,"Auto_S";"Otherco",#N/A,FALSE,"Other co";"Centraladmin",#N/A,FALSE,"Central Ad";"Consol_adj",#N/A,FALSE,"Consol adj";"Summary98",#N/A,FALSE,"Summary";"Bravo",#N/A,FALSE,"Bravo";"Offerletter",#N/A,FALSE,"Offer letter 1";"Front sheet",#N/A,FALSE,"Comments"}</definedName>
    <definedName name="wrn.Full_Template." localSheetId="9"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_Template." localSheetId="10"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_Template." localSheetId="11"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_Template."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Printout." localSheetId="9"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FullPrintout." localSheetId="10"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FullPrintout." localSheetId="1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FullPrintout."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FY97SBP." localSheetId="9" hidden="1">{#N/A,#N/A,FALSE,"FY97";#N/A,#N/A,FALSE,"FY98";#N/A,#N/A,FALSE,"FY99";#N/A,#N/A,FALSE,"FY00";#N/A,#N/A,FALSE,"FY01"}</definedName>
    <definedName name="wrn.FY97SBP." localSheetId="10" hidden="1">{#N/A,#N/A,FALSE,"FY97";#N/A,#N/A,FALSE,"FY98";#N/A,#N/A,FALSE,"FY99";#N/A,#N/A,FALSE,"FY00";#N/A,#N/A,FALSE,"FY01"}</definedName>
    <definedName name="wrn.FY97SBP." localSheetId="11" hidden="1">{#N/A,#N/A,FALSE,"FY97";#N/A,#N/A,FALSE,"FY98";#N/A,#N/A,FALSE,"FY99";#N/A,#N/A,FALSE,"FY00";#N/A,#N/A,FALSE,"FY01"}</definedName>
    <definedName name="wrn.FY97SBP." hidden="1">{#N/A,#N/A,FALSE,"FY97";#N/A,#N/A,FALSE,"FY98";#N/A,#N/A,FALSE,"FY99";#N/A,#N/A,FALSE,"FY00";#N/A,#N/A,FALSE,"FY01"}</definedName>
    <definedName name="wrn.GenDistPac." localSheetId="9" hidden="1">{"whole",#N/A,FALSE,"Gen_Dist_Act_Bud";"whole",#N/A,FALSE,"Gen_Dist_T3months";"whole",#N/A,FALSE,"GD_PerP";"whole",#N/A,FALSE,"HR_Dist";"whole",#N/A,FALSE,"CS_DIST_ActvsBud";"whole",#N/A,FALSE,"CS_DIST_SUM_trail3mo";"whole",#N/A,FALSE,"ITG_act_Bud";"whole",#N/A,FALSE,"ITG_T3Mo"}</definedName>
    <definedName name="wrn.GenDistPac." localSheetId="10" hidden="1">{"whole",#N/A,FALSE,"Gen_Dist_Act_Bud";"whole",#N/A,FALSE,"Gen_Dist_T3months";"whole",#N/A,FALSE,"GD_PerP";"whole",#N/A,FALSE,"HR_Dist";"whole",#N/A,FALSE,"CS_DIST_ActvsBud";"whole",#N/A,FALSE,"CS_DIST_SUM_trail3mo";"whole",#N/A,FALSE,"ITG_act_Bud";"whole",#N/A,FALSE,"ITG_T3Mo"}</definedName>
    <definedName name="wrn.GenDistPac." localSheetId="11" hidden="1">{"whole",#N/A,FALSE,"Gen_Dist_Act_Bud";"whole",#N/A,FALSE,"Gen_Dist_T3months";"whole",#N/A,FALSE,"GD_PerP";"whole",#N/A,FALSE,"HR_Dist";"whole",#N/A,FALSE,"CS_DIST_ActvsBud";"whole",#N/A,FALSE,"CS_DIST_SUM_trail3mo";"whole",#N/A,FALSE,"ITG_act_Bud";"whole",#N/A,FALSE,"ITG_T3Mo"}</definedName>
    <definedName name="wrn.GenDistPac." hidden="1">{"whole",#N/A,FALSE,"Gen_Dist_Act_Bud";"whole",#N/A,FALSE,"Gen_Dist_T3months";"whole",#N/A,FALSE,"GD_PerP";"whole",#N/A,FALSE,"HR_Dist";"whole",#N/A,FALSE,"CS_DIST_ActvsBud";"whole",#N/A,FALSE,"CS_DIST_SUM_trail3mo";"whole",#N/A,FALSE,"ITG_act_Bud";"whole",#N/A,FALSE,"ITG_T3Mo"}</definedName>
    <definedName name="wrn.GENSERV." localSheetId="9" hidden="1">{#N/A,#N/A,FALSE,"VISTAF"}</definedName>
    <definedName name="wrn.GENSERV." localSheetId="10" hidden="1">{#N/A,#N/A,FALSE,"VISTAF"}</definedName>
    <definedName name="wrn.GENSERV." localSheetId="11" hidden="1">{#N/A,#N/A,FALSE,"VISTAF"}</definedName>
    <definedName name="wrn.GENSERV." hidden="1">{#N/A,#N/A,FALSE,"VISTAF"}</definedName>
    <definedName name="wrn.Glamorgan._.monthly." localSheetId="8" hidden="1">{#N/A,#N/A,FALSE,"Cover";#N/A,#N/A,FALSE,"Contents";#N/A,#N/A,FALSE,"Key Data";#N/A,#N/A,FALSE,"Anticipated";#N/A,#N/A,FALSE,"Cashflow";#N/A,#N/A,FALSE,"Change Notes"}</definedName>
    <definedName name="wrn.Glamorgan._.monthly." localSheetId="3" hidden="1">{#N/A,#N/A,FALSE,"Cover";#N/A,#N/A,FALSE,"Contents";#N/A,#N/A,FALSE,"Key Data";#N/A,#N/A,FALSE,"Anticipated";#N/A,#N/A,FALSE,"Cashflow";#N/A,#N/A,FALSE,"Change Notes"}</definedName>
    <definedName name="wrn.Glamorgan._.monthly." localSheetId="9" hidden="1">{#N/A,#N/A,FALSE,"Cover";#N/A,#N/A,FALSE,"Contents";#N/A,#N/A,FALSE,"Key Data";#N/A,#N/A,FALSE,"Anticipated";#N/A,#N/A,FALSE,"Cashflow";#N/A,#N/A,FALSE,"Change Notes"}</definedName>
    <definedName name="wrn.Glamorgan._.monthly." localSheetId="10" hidden="1">{#N/A,#N/A,FALSE,"Cover";#N/A,#N/A,FALSE,"Contents";#N/A,#N/A,FALSE,"Key Data";#N/A,#N/A,FALSE,"Anticipated";#N/A,#N/A,FALSE,"Cashflow";#N/A,#N/A,FALSE,"Change Notes"}</definedName>
    <definedName name="wrn.Glamorgan._.monthly." localSheetId="11" hidden="1">{#N/A,#N/A,FALSE,"Cover";#N/A,#N/A,FALSE,"Contents";#N/A,#N/A,FALSE,"Key Data";#N/A,#N/A,FALSE,"Anticipated";#N/A,#N/A,FALSE,"Cashflow";#N/A,#N/A,FALSE,"Change Notes"}</definedName>
    <definedName name="wrn.Glamorgan._.monthly." localSheetId="0" hidden="1">{#N/A,#N/A,FALSE,"Cover";#N/A,#N/A,FALSE,"Contents";#N/A,#N/A,FALSE,"Key Data";#N/A,#N/A,FALSE,"Anticipated";#N/A,#N/A,FALSE,"Cashflow";#N/A,#N/A,FALSE,"Change Notes"}</definedName>
    <definedName name="wrn.Glamorgan._.monthly." hidden="1">{#N/A,#N/A,FALSE,"Cover";#N/A,#N/A,FALSE,"Contents";#N/A,#N/A,FALSE,"Key Data";#N/A,#N/A,FALSE,"Anticipated";#N/A,#N/A,FALSE,"Cashflow";#N/A,#N/A,FALSE,"Change Notes"}</definedName>
    <definedName name="wrn.Global._.CompCo." localSheetId="9" hidden="1">{"Outputs",#N/A,TRUE,"North America";"Outputs",#N/A,TRUE,"Europe";"Outputs",#N/A,TRUE,"Asia Pacific";"Outputs",#N/A,TRUE,"Latin America";"Outputs",#N/A,TRUE,"Wireless"}</definedName>
    <definedName name="wrn.Global._.CompCo." localSheetId="10" hidden="1">{"Outputs",#N/A,TRUE,"North America";"Outputs",#N/A,TRUE,"Europe";"Outputs",#N/A,TRUE,"Asia Pacific";"Outputs",#N/A,TRUE,"Latin America";"Outputs",#N/A,TRUE,"Wireless"}</definedName>
    <definedName name="wrn.Global._.CompCo." localSheetId="11" hidden="1">{"Outputs",#N/A,TRUE,"North America";"Outputs",#N/A,TRUE,"Europe";"Outputs",#N/A,TRUE,"Asia Pacific";"Outputs",#N/A,TRUE,"Latin America";"Outputs",#N/A,TRUE,"Wireless"}</definedName>
    <definedName name="wrn.Global._.CompCo." hidden="1">{"Outputs",#N/A,TRUE,"North America";"Outputs",#N/A,TRUE,"Europe";"Outputs",#N/A,TRUE,"Asia Pacific";"Outputs",#N/A,TRUE,"Latin America";"Outputs",#N/A,TRUE,"Wireless"}</definedName>
    <definedName name="wrn.Graph._.edition." localSheetId="9" hidden="1">{#N/A,#N/A,FALSE,"KPI-EMM-Graph";#N/A,#N/A,FALSE,"Cost Graph";#N/A,#N/A,FALSE,"Cash graph";#N/A,#N/A,FALSE,"Order Sales Graph"}</definedName>
    <definedName name="wrn.Graph._.edition." localSheetId="10" hidden="1">{#N/A,#N/A,FALSE,"KPI-EMM-Graph";#N/A,#N/A,FALSE,"Cost Graph";#N/A,#N/A,FALSE,"Cash graph";#N/A,#N/A,FALSE,"Order Sales Graph"}</definedName>
    <definedName name="wrn.Graph._.edition." localSheetId="11" hidden="1">{#N/A,#N/A,FALSE,"KPI-EMM-Graph";#N/A,#N/A,FALSE,"Cost Graph";#N/A,#N/A,FALSE,"Cash graph";#N/A,#N/A,FALSE,"Order Sales Graph"}</definedName>
    <definedName name="wrn.Graph._.edition." hidden="1">{#N/A,#N/A,FALSE,"KPI-EMM-Graph";#N/A,#N/A,FALSE,"Cost Graph";#N/A,#N/A,FALSE,"Cash graph";#N/A,#N/A,FALSE,"Order Sales Graph"}</definedName>
    <definedName name="wrn.GRAPHS." localSheetId="9" hidden="1">{#N/A,#N/A,FALSE,"ACQ_GRAPHS";#N/A,#N/A,FALSE,"T_1 GRAPHS";#N/A,#N/A,FALSE,"T_2 GRAPHS";#N/A,#N/A,FALSE,"COMB_GRAPHS"}</definedName>
    <definedName name="wrn.GRAPHS." localSheetId="10" hidden="1">{#N/A,#N/A,FALSE,"ACQ_GRAPHS";#N/A,#N/A,FALSE,"T_1 GRAPHS";#N/A,#N/A,FALSE,"T_2 GRAPHS";#N/A,#N/A,FALSE,"COMB_GRAPHS"}</definedName>
    <definedName name="wrn.GRAPHS." localSheetId="11" hidden="1">{#N/A,#N/A,FALSE,"ACQ_GRAPHS";#N/A,#N/A,FALSE,"T_1 GRAPHS";#N/A,#N/A,FALSE,"T_2 GRAPHS";#N/A,#N/A,FALSE,"COMB_GRAPHS"}</definedName>
    <definedName name="wrn.GRAPHS." hidden="1">{#N/A,#N/A,FALSE,"ACQ_GRAPHS";#N/A,#N/A,FALSE,"T_1 GRAPHS";#N/A,#N/A,FALSE,"T_2 GRAPHS";#N/A,#N/A,FALSE,"COMB_GRAPHS"}</definedName>
    <definedName name="wrn.greg." localSheetId="9" hidden="1">{"three",#N/A,FALSE,"Capital";"four",#N/A,FALSE,"Capital"}</definedName>
    <definedName name="wrn.greg." localSheetId="10" hidden="1">{"three",#N/A,FALSE,"Capital";"four",#N/A,FALSE,"Capital"}</definedName>
    <definedName name="wrn.greg." localSheetId="11" hidden="1">{"three",#N/A,FALSE,"Capital";"four",#N/A,FALSE,"Capital"}</definedName>
    <definedName name="wrn.greg." hidden="1">{"three",#N/A,FALSE,"Capital";"four",#N/A,FALSE,"Capital"}</definedName>
    <definedName name="wrn.GSA._.PRINT." localSheetId="9" hidden="1">{#N/A,#N/A,FALSE,"DEV COSTS";#N/A,#N/A,FALSE,"10-YR C. F."}</definedName>
    <definedName name="wrn.GSA._.PRINT." localSheetId="10" hidden="1">{#N/A,#N/A,FALSE,"DEV COSTS";#N/A,#N/A,FALSE,"10-YR C. F."}</definedName>
    <definedName name="wrn.GSA._.PRINT." localSheetId="11" hidden="1">{#N/A,#N/A,FALSE,"DEV COSTS";#N/A,#N/A,FALSE,"10-YR C. F."}</definedName>
    <definedName name="wrn.GSA._.PRINT." hidden="1">{#N/A,#N/A,FALSE,"DEV COSTS";#N/A,#N/A,FALSE,"10-YR C. F."}</definedName>
    <definedName name="wrn.gsa._PRINT5" localSheetId="9" hidden="1">{#N/A,#N/A,FALSE,"DEV COSTS";#N/A,#N/A,FALSE,"10-YR C. F."}</definedName>
    <definedName name="wrn.gsa._PRINT5" localSheetId="10" hidden="1">{#N/A,#N/A,FALSE,"DEV COSTS";#N/A,#N/A,FALSE,"10-YR C. F."}</definedName>
    <definedName name="wrn.gsa._PRINT5" localSheetId="11" hidden="1">{#N/A,#N/A,FALSE,"DEV COSTS";#N/A,#N/A,FALSE,"10-YR C. F."}</definedName>
    <definedName name="wrn.gsa._PRINT5" hidden="1">{#N/A,#N/A,FALSE,"DEV COSTS";#N/A,#N/A,FALSE,"10-YR C. F."}</definedName>
    <definedName name="wrn.Gund._.Arena._.PCD." localSheetId="9" hidden="1">{#N/A,#N/A,TRUE,"Gund Arena PCD";#N/A,#N/A,TRUE,"Gund Arena IOR"}</definedName>
    <definedName name="wrn.Gund._.Arena._.PCD." localSheetId="10" hidden="1">{#N/A,#N/A,TRUE,"Gund Arena PCD";#N/A,#N/A,TRUE,"Gund Arena IOR"}</definedName>
    <definedName name="wrn.Gund._.Arena._.PCD." localSheetId="11" hidden="1">{#N/A,#N/A,TRUE,"Gund Arena PCD";#N/A,#N/A,TRUE,"Gund Arena IOR"}</definedName>
    <definedName name="wrn.Gund._.Arena._.PCD." hidden="1">{#N/A,#N/A,TRUE,"Gund Arena PCD";#N/A,#N/A,TRUE,"Gund Arena IOR"}</definedName>
    <definedName name="wrn.GuV." localSheetId="9" hidden="1">{#N/A,#N/A,FALSE,"Layout GuV"}</definedName>
    <definedName name="wrn.GuV." localSheetId="10" hidden="1">{#N/A,#N/A,FALSE,"Layout GuV"}</definedName>
    <definedName name="wrn.GuV." localSheetId="11" hidden="1">{#N/A,#N/A,FALSE,"Layout GuV"}</definedName>
    <definedName name="wrn.GuV." hidden="1">{#N/A,#N/A,FALSE,"Layout GuV"}</definedName>
    <definedName name="wrn.HAMMOND." localSheetId="9"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 localSheetId="10"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 localSheetId="11"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ightower." localSheetId="9" hidden="1">{"Hightower-Investor",#N/A,FALSE,"Hightower";"Hightower-Property",#N/A,FALSE,"Hightower"}</definedName>
    <definedName name="wrn.Hightower." localSheetId="10" hidden="1">{"Hightower-Investor",#N/A,FALSE,"Hightower";"Hightower-Property",#N/A,FALSE,"Hightower"}</definedName>
    <definedName name="wrn.Hightower." localSheetId="11" hidden="1">{"Hightower-Investor",#N/A,FALSE,"Hightower";"Hightower-Property",#N/A,FALSE,"Hightower"}</definedName>
    <definedName name="wrn.Hightower." hidden="1">{"Hightower-Investor",#N/A,FALSE,"Hightower";"Hightower-Property",#N/A,FALSE,"Hightower"}</definedName>
    <definedName name="wrn.Historical._.Analysis." localSheetId="9" hidden="1">{#N/A,#N/A,FALSE,"HISTORICAL REV &amp; EXP"}</definedName>
    <definedName name="wrn.Historical._.Analysis." localSheetId="10" hidden="1">{#N/A,#N/A,FALSE,"HISTORICAL REV &amp; EXP"}</definedName>
    <definedName name="wrn.Historical._.Analysis." localSheetId="11" hidden="1">{#N/A,#N/A,FALSE,"HISTORICAL REV &amp; EXP"}</definedName>
    <definedName name="wrn.Historical._.Analysis." hidden="1">{#N/A,#N/A,FALSE,"HISTORICAL REV &amp; EXP"}</definedName>
    <definedName name="wrn.Historical._.Financials." localSheetId="9" hidden="1">{"Summary PL",#N/A,FALSE,"Summary PL";"Summary BS",#N/A,FALSE,"Summary BS";"12-31-02 PL 12",#N/A,FALSE,"12-31-02 PL 12";"12-31-01 PL 12",#N/A,FALSE,"12-31-01 PL 12";"12-31-00 PL 12",#N/A,FALSE,"12-31-00 PL 12";"12-31-99 PL 12",#N/A,FALSE,"12-31-99 PL 12";"12-31-98 PL 12",#N/A,FALSE,"12-31-98 PL 12";"12-31-97 PL 6",#N/A,FALSE,"12-31-97 PL 6";"12-31-97 BS",#N/A,FALSE,"12-31-97 BS";"6-30-97 PL 12",#N/A,FALSE,"6-30-97 PL 12";"6-30-97 BS",#N/A,FALSE,"6-30-97 BS";"6-30-96 PL 12",#N/A,FALSE,"6-30-96 PL 12";"6-30-96 BS",#N/A,FALSE,"6-30-96 BS"}</definedName>
    <definedName name="wrn.Historical._.Financials." localSheetId="10" hidden="1">{"Summary PL",#N/A,FALSE,"Summary PL";"Summary BS",#N/A,FALSE,"Summary BS";"12-31-02 PL 12",#N/A,FALSE,"12-31-02 PL 12";"12-31-01 PL 12",#N/A,FALSE,"12-31-01 PL 12";"12-31-00 PL 12",#N/A,FALSE,"12-31-00 PL 12";"12-31-99 PL 12",#N/A,FALSE,"12-31-99 PL 12";"12-31-98 PL 12",#N/A,FALSE,"12-31-98 PL 12";"12-31-97 PL 6",#N/A,FALSE,"12-31-97 PL 6";"12-31-97 BS",#N/A,FALSE,"12-31-97 BS";"6-30-97 PL 12",#N/A,FALSE,"6-30-97 PL 12";"6-30-97 BS",#N/A,FALSE,"6-30-97 BS";"6-30-96 PL 12",#N/A,FALSE,"6-30-96 PL 12";"6-30-96 BS",#N/A,FALSE,"6-30-96 BS"}</definedName>
    <definedName name="wrn.Historical._.Financials." localSheetId="11" hidden="1">{"Summary PL",#N/A,FALSE,"Summary PL";"Summary BS",#N/A,FALSE,"Summary BS";"12-31-02 PL 12",#N/A,FALSE,"12-31-02 PL 12";"12-31-01 PL 12",#N/A,FALSE,"12-31-01 PL 12";"12-31-00 PL 12",#N/A,FALSE,"12-31-00 PL 12";"12-31-99 PL 12",#N/A,FALSE,"12-31-99 PL 12";"12-31-98 PL 12",#N/A,FALSE,"12-31-98 PL 12";"12-31-97 PL 6",#N/A,FALSE,"12-31-97 PL 6";"12-31-97 BS",#N/A,FALSE,"12-31-97 BS";"6-30-97 PL 12",#N/A,FALSE,"6-30-97 PL 12";"6-30-97 BS",#N/A,FALSE,"6-30-97 BS";"6-30-96 PL 12",#N/A,FALSE,"6-30-96 PL 12";"6-30-96 BS",#N/A,FALSE,"6-30-96 BS"}</definedName>
    <definedName name="wrn.Historical._.Financials." hidden="1">{"Summary PL",#N/A,FALSE,"Summary PL";"Summary BS",#N/A,FALSE,"Summary BS";"12-31-02 PL 12",#N/A,FALSE,"12-31-02 PL 12";"12-31-01 PL 12",#N/A,FALSE,"12-31-01 PL 12";"12-31-00 PL 12",#N/A,FALSE,"12-31-00 PL 12";"12-31-99 PL 12",#N/A,FALSE,"12-31-99 PL 12";"12-31-98 PL 12",#N/A,FALSE,"12-31-98 PL 12";"12-31-97 PL 6",#N/A,FALSE,"12-31-97 PL 6";"12-31-97 BS",#N/A,FALSE,"12-31-97 BS";"6-30-97 PL 12",#N/A,FALSE,"6-30-97 PL 12";"6-30-97 BS",#N/A,FALSE,"6-30-97 BS";"6-30-96 PL 12",#N/A,FALSE,"6-30-96 PL 12";"6-30-96 BS",#N/A,FALSE,"6-30-96 BS"}</definedName>
    <definedName name="wrn.HO._.Rates._.and._.Sum." localSheetId="9" hidden="1">{#N/A,#N/A,FALSE,"HO Rates";#N/A,#N/A,FALSE,"HO Sum"}</definedName>
    <definedName name="wrn.HO._.Rates._.and._.Sum." localSheetId="10" hidden="1">{#N/A,#N/A,FALSE,"HO Rates";#N/A,#N/A,FALSE,"HO Sum"}</definedName>
    <definedName name="wrn.HO._.Rates._.and._.Sum." localSheetId="11" hidden="1">{#N/A,#N/A,FALSE,"HO Rates";#N/A,#N/A,FALSE,"HO Sum"}</definedName>
    <definedName name="wrn.HO._.Rates._.and._.Sum." hidden="1">{#N/A,#N/A,FALSE,"HO Rates";#N/A,#N/A,FALSE,"HO Sum"}</definedName>
    <definedName name="wrn.Hold._.Sell." localSheetId="9" hidden="1">{#N/A,#N/A,FALSE,"13Residual 2007";#N/A,#N/A,FALSE,"14Residual 2008";#N/A,#N/A,FALSE,"15Residual 2009";#N/A,#N/A,FALSE,"16Residual 2010";#N/A,#N/A,FALSE,"17Residual 2011";#N/A,#N/A,FALSE,"18Hold Disposition Matrix";#N/A,#N/A,FALSE,"19Other Disposition Matrix"}</definedName>
    <definedName name="wrn.Hold._.Sell." localSheetId="10" hidden="1">{#N/A,#N/A,FALSE,"13Residual 2007";#N/A,#N/A,FALSE,"14Residual 2008";#N/A,#N/A,FALSE,"15Residual 2009";#N/A,#N/A,FALSE,"16Residual 2010";#N/A,#N/A,FALSE,"17Residual 2011";#N/A,#N/A,FALSE,"18Hold Disposition Matrix";#N/A,#N/A,FALSE,"19Other Disposition Matrix"}</definedName>
    <definedName name="wrn.Hold._.Sell." localSheetId="11" hidden="1">{#N/A,#N/A,FALSE,"13Residual 2007";#N/A,#N/A,FALSE,"14Residual 2008";#N/A,#N/A,FALSE,"15Residual 2009";#N/A,#N/A,FALSE,"16Residual 2010";#N/A,#N/A,FALSE,"17Residual 2011";#N/A,#N/A,FALSE,"18Hold Disposition Matrix";#N/A,#N/A,FALSE,"19Other Disposition Matrix"}</definedName>
    <definedName name="wrn.Hold._.Sell." hidden="1">{#N/A,#N/A,FALSE,"13Residual 2007";#N/A,#N/A,FALSE,"14Residual 2008";#N/A,#N/A,FALSE,"15Residual 2009";#N/A,#N/A,FALSE,"16Residual 2010";#N/A,#N/A,FALSE,"17Residual 2011";#N/A,#N/A,FALSE,"18Hold Disposition Matrix";#N/A,#N/A,FALSE,"19Other Disposition Matrix"}</definedName>
    <definedName name="wrn.HR_Details." localSheetId="9" hidden="1">{"whole",#N/A,FALSE,"6701";"whole",#N/A,FALSE,"6702";"whole",#N/A,FALSE,"7710";"whole",#N/A,FALSE,"7714";"whole",#N/A,FALSE,"7729";"whole",#N/A,FALSE,"7730";"whole",#N/A,FALSE,"7731";"whole",#N/A,FALSE,"7736";"whole",#N/A,FALSE,"7737";"whole",#N/A,FALSE,"7738";"whole",#N/A,FALSE,"7743";"Whole",#N/A,FALSE,"7740";"whole",#N/A,FALSE,"7744";"whole",#N/A,FALSE,"7745"}</definedName>
    <definedName name="wrn.HR_Details." localSheetId="10" hidden="1">{"whole",#N/A,FALSE,"6701";"whole",#N/A,FALSE,"6702";"whole",#N/A,FALSE,"7710";"whole",#N/A,FALSE,"7714";"whole",#N/A,FALSE,"7729";"whole",#N/A,FALSE,"7730";"whole",#N/A,FALSE,"7731";"whole",#N/A,FALSE,"7736";"whole",#N/A,FALSE,"7737";"whole",#N/A,FALSE,"7738";"whole",#N/A,FALSE,"7743";"Whole",#N/A,FALSE,"7740";"whole",#N/A,FALSE,"7744";"whole",#N/A,FALSE,"7745"}</definedName>
    <definedName name="wrn.HR_Details." localSheetId="11" hidden="1">{"whole",#N/A,FALSE,"6701";"whole",#N/A,FALSE,"6702";"whole",#N/A,FALSE,"7710";"whole",#N/A,FALSE,"7714";"whole",#N/A,FALSE,"7729";"whole",#N/A,FALSE,"7730";"whole",#N/A,FALSE,"7731";"whole",#N/A,FALSE,"7736";"whole",#N/A,FALSE,"7737";"whole",#N/A,FALSE,"7738";"whole",#N/A,FALSE,"7743";"Whole",#N/A,FALSE,"7740";"whole",#N/A,FALSE,"7744";"whole",#N/A,FALSE,"7745"}</definedName>
    <definedName name="wrn.HR_Details." hidden="1">{"whole",#N/A,FALSE,"6701";"whole",#N/A,FALSE,"6702";"whole",#N/A,FALSE,"7710";"whole",#N/A,FALSE,"7714";"whole",#N/A,FALSE,"7729";"whole",#N/A,FALSE,"7730";"whole",#N/A,FALSE,"7731";"whole",#N/A,FALSE,"7736";"whole",#N/A,FALSE,"7737";"whole",#N/A,FALSE,"7738";"whole",#N/A,FALSE,"7743";"Whole",#N/A,FALSE,"7740";"whole",#N/A,FALSE,"7744";"whole",#N/A,FALSE,"7745"}</definedName>
    <definedName name="wrn.HR_HR" localSheetId="9" hidden="1">{"whole",#N/A,FALSE,"6701";"whole",#N/A,FALSE,"6702";"whole",#N/A,FALSE,"7710";"whole",#N/A,FALSE,"7714";"whole",#N/A,FALSE,"7729";"whole",#N/A,FALSE,"7730";"whole",#N/A,FALSE,"7731";"whole",#N/A,FALSE,"7736";"whole",#N/A,FALSE,"7737";"whole",#N/A,FALSE,"7738";"whole",#N/A,FALSE,"7743";"Whole",#N/A,FALSE,"7740";"whole",#N/A,FALSE,"7744";"whole",#N/A,FALSE,"7745"}</definedName>
    <definedName name="wrn.HR_HR" localSheetId="10" hidden="1">{"whole",#N/A,FALSE,"6701";"whole",#N/A,FALSE,"6702";"whole",#N/A,FALSE,"7710";"whole",#N/A,FALSE,"7714";"whole",#N/A,FALSE,"7729";"whole",#N/A,FALSE,"7730";"whole",#N/A,FALSE,"7731";"whole",#N/A,FALSE,"7736";"whole",#N/A,FALSE,"7737";"whole",#N/A,FALSE,"7738";"whole",#N/A,FALSE,"7743";"Whole",#N/A,FALSE,"7740";"whole",#N/A,FALSE,"7744";"whole",#N/A,FALSE,"7745"}</definedName>
    <definedName name="wrn.HR_HR" localSheetId="11" hidden="1">{"whole",#N/A,FALSE,"6701";"whole",#N/A,FALSE,"6702";"whole",#N/A,FALSE,"7710";"whole",#N/A,FALSE,"7714";"whole",#N/A,FALSE,"7729";"whole",#N/A,FALSE,"7730";"whole",#N/A,FALSE,"7731";"whole",#N/A,FALSE,"7736";"whole",#N/A,FALSE,"7737";"whole",#N/A,FALSE,"7738";"whole",#N/A,FALSE,"7743";"Whole",#N/A,FALSE,"7740";"whole",#N/A,FALSE,"7744";"whole",#N/A,FALSE,"7745"}</definedName>
    <definedName name="wrn.HR_HR" hidden="1">{"whole",#N/A,FALSE,"6701";"whole",#N/A,FALSE,"6702";"whole",#N/A,FALSE,"7710";"whole",#N/A,FALSE,"7714";"whole",#N/A,FALSE,"7729";"whole",#N/A,FALSE,"7730";"whole",#N/A,FALSE,"7731";"whole",#N/A,FALSE,"7736";"whole",#N/A,FALSE,"7737";"whole",#N/A,FALSE,"7738";"whole",#N/A,FALSE,"7743";"Whole",#N/A,FALSE,"7740";"whole",#N/A,FALSE,"7744";"whole",#N/A,FALSE,"7745"}</definedName>
    <definedName name="wrn.IGT._.Model." localSheetId="9" hidden="1">{#N/A,#N/A,TRUE,"IGT";#N/A,#N/A,TRUE,"IGTSLOT"}</definedName>
    <definedName name="wrn.IGT._.Model." localSheetId="10" hidden="1">{#N/A,#N/A,TRUE,"IGT";#N/A,#N/A,TRUE,"IGTSLOT"}</definedName>
    <definedName name="wrn.IGT._.Model." localSheetId="11" hidden="1">{#N/A,#N/A,TRUE,"IGT";#N/A,#N/A,TRUE,"IGTSLOT"}</definedName>
    <definedName name="wrn.IGT._.Model." hidden="1">{#N/A,#N/A,TRUE,"IGT";#N/A,#N/A,TRUE,"IGTSLOT"}</definedName>
    <definedName name="wrn.Ilijan._.Print." localSheetId="9"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 localSheetId="10"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 localSheetId="11"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mp." localSheetId="9" hidden="1">{"vue1",#N/A,FALSE,"synthese";"vue2",#N/A,FALSE,"synthese"}</definedName>
    <definedName name="wrn.imp." localSheetId="10" hidden="1">{"vue1",#N/A,FALSE,"synthese";"vue2",#N/A,FALSE,"synthese"}</definedName>
    <definedName name="wrn.imp." localSheetId="11" hidden="1">{"vue1",#N/A,FALSE,"synthese";"vue2",#N/A,FALSE,"synthese"}</definedName>
    <definedName name="wrn.imp." hidden="1">{"vue1",#N/A,FALSE,"synthese";"vue2",#N/A,FALSE,"synthese"}</definedName>
    <definedName name="wrn.income._.statement." localSheetId="9" hidden="1">{"income statement",#N/A,FALSE,"ATLAS-A"}</definedName>
    <definedName name="wrn.income._.statement." localSheetId="10" hidden="1">{"income statement",#N/A,FALSE,"ATLAS-A"}</definedName>
    <definedName name="wrn.income._.statement." localSheetId="11" hidden="1">{"income statement",#N/A,FALSE,"ATLAS-A"}</definedName>
    <definedName name="wrn.income._.statement." hidden="1">{"income statement",#N/A,FALSE,"ATLAS-A"}</definedName>
    <definedName name="wrn.Index." localSheetId="9" hidden="1">{#N/A,#N/A,FALSE,"INDEX"}</definedName>
    <definedName name="wrn.Index." localSheetId="10" hidden="1">{#N/A,#N/A,FALSE,"INDEX"}</definedName>
    <definedName name="wrn.Index." localSheetId="11" hidden="1">{#N/A,#N/A,FALSE,"INDEX"}</definedName>
    <definedName name="wrn.Index." hidden="1">{#N/A,#N/A,FALSE,"INDEX"}</definedName>
    <definedName name="wrn.input._.and._.output." localSheetId="9"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0"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1"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s." localSheetId="9" hidden="1">{"Inputs",#N/A,TRUE,"North America";"Inputs",#N/A,TRUE,"Europe";"Inputs",#N/A,TRUE,"Asia Pacific";"Inputs",#N/A,TRUE,"Latin America";"Inputs",#N/A,TRUE,"Wireless"}</definedName>
    <definedName name="wrn.Inputs." localSheetId="10" hidden="1">{"Inputs",#N/A,TRUE,"North America";"Inputs",#N/A,TRUE,"Europe";"Inputs",#N/A,TRUE,"Asia Pacific";"Inputs",#N/A,TRUE,"Latin America";"Inputs",#N/A,TRUE,"Wireless"}</definedName>
    <definedName name="wrn.Inputs." localSheetId="11" hidden="1">{"Inputs",#N/A,TRUE,"North America";"Inputs",#N/A,TRUE,"Europe";"Inputs",#N/A,TRUE,"Asia Pacific";"Inputs",#N/A,TRUE,"Latin America";"Inputs",#N/A,TRUE,"Wireless"}</definedName>
    <definedName name="wrn.Inputs." hidden="1">{"Inputs",#N/A,TRUE,"North America";"Inputs",#N/A,TRUE,"Europe";"Inputs",#N/A,TRUE,"Asia Pacific";"Inputs",#N/A,TRUE,"Latin America";"Inputs",#N/A,TRUE,"Wireless"}</definedName>
    <definedName name="wrn.Inputs._.outputs." localSheetId="8" hidden="1">{"key inputs",#N/A,FALSE,"Key Inputs";"key outputs",#N/A,FALSE,"Outputs";"Other inputs",#N/A,FALSE,"Other Inputs";"cashflow",#N/A,FALSE,"Statemnts"}</definedName>
    <definedName name="wrn.Inputs._.outputs." localSheetId="3" hidden="1">{"key inputs",#N/A,FALSE,"Key Inputs";"key outputs",#N/A,FALSE,"Outputs";"Other inputs",#N/A,FALSE,"Other Inputs";"cashflow",#N/A,FALSE,"Statemnts"}</definedName>
    <definedName name="wrn.Inputs._.outputs." localSheetId="9" hidden="1">{"key inputs",#N/A,FALSE,"Key Inputs";"key outputs",#N/A,FALSE,"Outputs";"Other inputs",#N/A,FALSE,"Other Inputs";"cashflow",#N/A,FALSE,"Statemnts"}</definedName>
    <definedName name="wrn.Inputs._.outputs." localSheetId="10" hidden="1">{"key inputs",#N/A,FALSE,"Key Inputs";"key outputs",#N/A,FALSE,"Outputs";"Other inputs",#N/A,FALSE,"Other Inputs";"cashflow",#N/A,FALSE,"Statemnts"}</definedName>
    <definedName name="wrn.Inputs._.outputs." localSheetId="11" hidden="1">{"key inputs",#N/A,FALSE,"Key Inputs";"key outputs",#N/A,FALSE,"Outputs";"Other inputs",#N/A,FALSE,"Other Inputs";"cashflow",#N/A,FALSE,"Statemnts"}</definedName>
    <definedName name="wrn.Inputs._.outputs." localSheetId="0" hidden="1">{"key inputs",#N/A,FALSE,"Key Inputs";"key outputs",#N/A,FALSE,"Outputs";"Other inputs",#N/A,FALSE,"Other Inputs";"cashflow",#N/A,FALSE,"Statemnts"}</definedName>
    <definedName name="wrn.Inputs._.outputs." hidden="1">{"key inputs",#N/A,FALSE,"Key Inputs";"key outputs",#N/A,FALSE,"Outputs";"Other inputs",#N/A,FALSE,"Other Inputs";"cashflow",#N/A,FALSE,"Statemnts"}</definedName>
    <definedName name="wrn.Inputs._.outputs._1" localSheetId="8" hidden="1">{"key inputs",#N/A,FALSE,"Key Inputs";"key outputs",#N/A,FALSE,"Outputs";"Other inputs",#N/A,FALSE,"Other Inputs";"cashflow",#N/A,FALSE,"Statemnts"}</definedName>
    <definedName name="wrn.Inputs._.outputs._1" localSheetId="3" hidden="1">{"key inputs",#N/A,FALSE,"Key Inputs";"key outputs",#N/A,FALSE,"Outputs";"Other inputs",#N/A,FALSE,"Other Inputs";"cashflow",#N/A,FALSE,"Statemnts"}</definedName>
    <definedName name="wrn.Inputs._.outputs._1" localSheetId="9" hidden="1">{"key inputs",#N/A,FALSE,"Key Inputs";"key outputs",#N/A,FALSE,"Outputs";"Other inputs",#N/A,FALSE,"Other Inputs";"cashflow",#N/A,FALSE,"Statemnts"}</definedName>
    <definedName name="wrn.Inputs._.outputs._1" localSheetId="10" hidden="1">{"key inputs",#N/A,FALSE,"Key Inputs";"key outputs",#N/A,FALSE,"Outputs";"Other inputs",#N/A,FALSE,"Other Inputs";"cashflow",#N/A,FALSE,"Statemnts"}</definedName>
    <definedName name="wrn.Inputs._.outputs._1" localSheetId="11" hidden="1">{"key inputs",#N/A,FALSE,"Key Inputs";"key outputs",#N/A,FALSE,"Outputs";"Other inputs",#N/A,FALSE,"Other Inputs";"cashflow",#N/A,FALSE,"Statemnts"}</definedName>
    <definedName name="wrn.Inputs._.outputs._1" localSheetId="0" hidden="1">{"key inputs",#N/A,FALSE,"Key Inputs";"key outputs",#N/A,FALSE,"Outputs";"Other inputs",#N/A,FALSE,"Other Inputs";"cashflow",#N/A,FALSE,"Statemnts"}</definedName>
    <definedName name="wrn.Inputs._.outputs._1" hidden="1">{"key inputs",#N/A,FALSE,"Key Inputs";"key outputs",#N/A,FALSE,"Outputs";"Other inputs",#N/A,FALSE,"Other Inputs";"cashflow",#N/A,FALSE,"Statemnts"}</definedName>
    <definedName name="wrn.Inputs._.outputs._1_1" localSheetId="8" hidden="1">{"key inputs",#N/A,FALSE,"Key Inputs";"key outputs",#N/A,FALSE,"Outputs";"Other inputs",#N/A,FALSE,"Other Inputs";"cashflow",#N/A,FALSE,"Statemnts"}</definedName>
    <definedName name="wrn.Inputs._.outputs._1_1" localSheetId="3" hidden="1">{"key inputs",#N/A,FALSE,"Key Inputs";"key outputs",#N/A,FALSE,"Outputs";"Other inputs",#N/A,FALSE,"Other Inputs";"cashflow",#N/A,FALSE,"Statemnts"}</definedName>
    <definedName name="wrn.Inputs._.outputs._1_1" localSheetId="9" hidden="1">{"key inputs",#N/A,FALSE,"Key Inputs";"key outputs",#N/A,FALSE,"Outputs";"Other inputs",#N/A,FALSE,"Other Inputs";"cashflow",#N/A,FALSE,"Statemnts"}</definedName>
    <definedName name="wrn.Inputs._.outputs._1_1" localSheetId="10" hidden="1">{"key inputs",#N/A,FALSE,"Key Inputs";"key outputs",#N/A,FALSE,"Outputs";"Other inputs",#N/A,FALSE,"Other Inputs";"cashflow",#N/A,FALSE,"Statemnts"}</definedName>
    <definedName name="wrn.Inputs._.outputs._1_1" localSheetId="11" hidden="1">{"key inputs",#N/A,FALSE,"Key Inputs";"key outputs",#N/A,FALSE,"Outputs";"Other inputs",#N/A,FALSE,"Other Inputs";"cashflow",#N/A,FALSE,"Statemnts"}</definedName>
    <definedName name="wrn.Inputs._.outputs._1_1" localSheetId="0" hidden="1">{"key inputs",#N/A,FALSE,"Key Inputs";"key outputs",#N/A,FALSE,"Outputs";"Other inputs",#N/A,FALSE,"Other Inputs";"cashflow",#N/A,FALSE,"Statemnts"}</definedName>
    <definedName name="wrn.Inputs._.outputs._1_1" hidden="1">{"key inputs",#N/A,FALSE,"Key Inputs";"key outputs",#N/A,FALSE,"Outputs";"Other inputs",#N/A,FALSE,"Other Inputs";"cashflow",#N/A,FALSE,"Statemnts"}</definedName>
    <definedName name="wrn.Inputs._.outputs._1_2" localSheetId="8" hidden="1">{"key inputs",#N/A,FALSE,"Key Inputs";"key outputs",#N/A,FALSE,"Outputs";"Other inputs",#N/A,FALSE,"Other Inputs";"cashflow",#N/A,FALSE,"Statemnts"}</definedName>
    <definedName name="wrn.Inputs._.outputs._1_2" localSheetId="3" hidden="1">{"key inputs",#N/A,FALSE,"Key Inputs";"key outputs",#N/A,FALSE,"Outputs";"Other inputs",#N/A,FALSE,"Other Inputs";"cashflow",#N/A,FALSE,"Statemnts"}</definedName>
    <definedName name="wrn.Inputs._.outputs._1_2" localSheetId="9" hidden="1">{"key inputs",#N/A,FALSE,"Key Inputs";"key outputs",#N/A,FALSE,"Outputs";"Other inputs",#N/A,FALSE,"Other Inputs";"cashflow",#N/A,FALSE,"Statemnts"}</definedName>
    <definedName name="wrn.Inputs._.outputs._1_2" localSheetId="10" hidden="1">{"key inputs",#N/A,FALSE,"Key Inputs";"key outputs",#N/A,FALSE,"Outputs";"Other inputs",#N/A,FALSE,"Other Inputs";"cashflow",#N/A,FALSE,"Statemnts"}</definedName>
    <definedName name="wrn.Inputs._.outputs._1_2" localSheetId="11" hidden="1">{"key inputs",#N/A,FALSE,"Key Inputs";"key outputs",#N/A,FALSE,"Outputs";"Other inputs",#N/A,FALSE,"Other Inputs";"cashflow",#N/A,FALSE,"Statemnts"}</definedName>
    <definedName name="wrn.Inputs._.outputs._1_2" localSheetId="0" hidden="1">{"key inputs",#N/A,FALSE,"Key Inputs";"key outputs",#N/A,FALSE,"Outputs";"Other inputs",#N/A,FALSE,"Other Inputs";"cashflow",#N/A,FALSE,"Statemnts"}</definedName>
    <definedName name="wrn.Inputs._.outputs._1_2" hidden="1">{"key inputs",#N/A,FALSE,"Key Inputs";"key outputs",#N/A,FALSE,"Outputs";"Other inputs",#N/A,FALSE,"Other Inputs";"cashflow",#N/A,FALSE,"Statemnts"}</definedName>
    <definedName name="wrn.Inputs._.outputs._1_3" localSheetId="8" hidden="1">{"key inputs",#N/A,FALSE,"Key Inputs";"key outputs",#N/A,FALSE,"Outputs";"Other inputs",#N/A,FALSE,"Other Inputs";"cashflow",#N/A,FALSE,"Statemnts"}</definedName>
    <definedName name="wrn.Inputs._.outputs._1_3" localSheetId="3" hidden="1">{"key inputs",#N/A,FALSE,"Key Inputs";"key outputs",#N/A,FALSE,"Outputs";"Other inputs",#N/A,FALSE,"Other Inputs";"cashflow",#N/A,FALSE,"Statemnts"}</definedName>
    <definedName name="wrn.Inputs._.outputs._1_3" localSheetId="9" hidden="1">{"key inputs",#N/A,FALSE,"Key Inputs";"key outputs",#N/A,FALSE,"Outputs";"Other inputs",#N/A,FALSE,"Other Inputs";"cashflow",#N/A,FALSE,"Statemnts"}</definedName>
    <definedName name="wrn.Inputs._.outputs._1_3" localSheetId="10" hidden="1">{"key inputs",#N/A,FALSE,"Key Inputs";"key outputs",#N/A,FALSE,"Outputs";"Other inputs",#N/A,FALSE,"Other Inputs";"cashflow",#N/A,FALSE,"Statemnts"}</definedName>
    <definedName name="wrn.Inputs._.outputs._1_3" localSheetId="11" hidden="1">{"key inputs",#N/A,FALSE,"Key Inputs";"key outputs",#N/A,FALSE,"Outputs";"Other inputs",#N/A,FALSE,"Other Inputs";"cashflow",#N/A,FALSE,"Statemnts"}</definedName>
    <definedName name="wrn.Inputs._.outputs._1_3" localSheetId="0" hidden="1">{"key inputs",#N/A,FALSE,"Key Inputs";"key outputs",#N/A,FALSE,"Outputs";"Other inputs",#N/A,FALSE,"Other Inputs";"cashflow",#N/A,FALSE,"Statemnts"}</definedName>
    <definedName name="wrn.Inputs._.outputs._1_3" hidden="1">{"key inputs",#N/A,FALSE,"Key Inputs";"key outputs",#N/A,FALSE,"Outputs";"Other inputs",#N/A,FALSE,"Other Inputs";"cashflow",#N/A,FALSE,"Statemnts"}</definedName>
    <definedName name="wrn.Inputs._.outputs._1_4" localSheetId="8" hidden="1">{"key inputs",#N/A,FALSE,"Key Inputs";"key outputs",#N/A,FALSE,"Outputs";"Other inputs",#N/A,FALSE,"Other Inputs";"cashflow",#N/A,FALSE,"Statemnts"}</definedName>
    <definedName name="wrn.Inputs._.outputs._1_4" localSheetId="3" hidden="1">{"key inputs",#N/A,FALSE,"Key Inputs";"key outputs",#N/A,FALSE,"Outputs";"Other inputs",#N/A,FALSE,"Other Inputs";"cashflow",#N/A,FALSE,"Statemnts"}</definedName>
    <definedName name="wrn.Inputs._.outputs._1_4" localSheetId="9" hidden="1">{"key inputs",#N/A,FALSE,"Key Inputs";"key outputs",#N/A,FALSE,"Outputs";"Other inputs",#N/A,FALSE,"Other Inputs";"cashflow",#N/A,FALSE,"Statemnts"}</definedName>
    <definedName name="wrn.Inputs._.outputs._1_4" localSheetId="10" hidden="1">{"key inputs",#N/A,FALSE,"Key Inputs";"key outputs",#N/A,FALSE,"Outputs";"Other inputs",#N/A,FALSE,"Other Inputs";"cashflow",#N/A,FALSE,"Statemnts"}</definedName>
    <definedName name="wrn.Inputs._.outputs._1_4" localSheetId="11" hidden="1">{"key inputs",#N/A,FALSE,"Key Inputs";"key outputs",#N/A,FALSE,"Outputs";"Other inputs",#N/A,FALSE,"Other Inputs";"cashflow",#N/A,FALSE,"Statemnts"}</definedName>
    <definedName name="wrn.Inputs._.outputs._1_4" localSheetId="0" hidden="1">{"key inputs",#N/A,FALSE,"Key Inputs";"key outputs",#N/A,FALSE,"Outputs";"Other inputs",#N/A,FALSE,"Other Inputs";"cashflow",#N/A,FALSE,"Statemnts"}</definedName>
    <definedName name="wrn.Inputs._.outputs._1_4" hidden="1">{"key inputs",#N/A,FALSE,"Key Inputs";"key outputs",#N/A,FALSE,"Outputs";"Other inputs",#N/A,FALSE,"Other Inputs";"cashflow",#N/A,FALSE,"Statemnts"}</definedName>
    <definedName name="wrn.Inputs._.outputs._1_5" localSheetId="8" hidden="1">{"key inputs",#N/A,FALSE,"Key Inputs";"key outputs",#N/A,FALSE,"Outputs";"Other inputs",#N/A,FALSE,"Other Inputs";"cashflow",#N/A,FALSE,"Statemnts"}</definedName>
    <definedName name="wrn.Inputs._.outputs._1_5" localSheetId="3" hidden="1">{"key inputs",#N/A,FALSE,"Key Inputs";"key outputs",#N/A,FALSE,"Outputs";"Other inputs",#N/A,FALSE,"Other Inputs";"cashflow",#N/A,FALSE,"Statemnts"}</definedName>
    <definedName name="wrn.Inputs._.outputs._1_5" localSheetId="9" hidden="1">{"key inputs",#N/A,FALSE,"Key Inputs";"key outputs",#N/A,FALSE,"Outputs";"Other inputs",#N/A,FALSE,"Other Inputs";"cashflow",#N/A,FALSE,"Statemnts"}</definedName>
    <definedName name="wrn.Inputs._.outputs._1_5" localSheetId="10" hidden="1">{"key inputs",#N/A,FALSE,"Key Inputs";"key outputs",#N/A,FALSE,"Outputs";"Other inputs",#N/A,FALSE,"Other Inputs";"cashflow",#N/A,FALSE,"Statemnts"}</definedName>
    <definedName name="wrn.Inputs._.outputs._1_5" localSheetId="11" hidden="1">{"key inputs",#N/A,FALSE,"Key Inputs";"key outputs",#N/A,FALSE,"Outputs";"Other inputs",#N/A,FALSE,"Other Inputs";"cashflow",#N/A,FALSE,"Statemnts"}</definedName>
    <definedName name="wrn.Inputs._.outputs._1_5" localSheetId="0" hidden="1">{"key inputs",#N/A,FALSE,"Key Inputs";"key outputs",#N/A,FALSE,"Outputs";"Other inputs",#N/A,FALSE,"Other Inputs";"cashflow",#N/A,FALSE,"Statemnts"}</definedName>
    <definedName name="wrn.Inputs._.outputs._1_5" hidden="1">{"key inputs",#N/A,FALSE,"Key Inputs";"key outputs",#N/A,FALSE,"Outputs";"Other inputs",#N/A,FALSE,"Other Inputs";"cashflow",#N/A,FALSE,"Statemnts"}</definedName>
    <definedName name="wrn.Inputs._.outputs._2" localSheetId="8" hidden="1">{"key inputs",#N/A,FALSE,"Key Inputs";"key outputs",#N/A,FALSE,"Outputs";"Other inputs",#N/A,FALSE,"Other Inputs";"cashflow",#N/A,FALSE,"Statemnts"}</definedName>
    <definedName name="wrn.Inputs._.outputs._2" localSheetId="3" hidden="1">{"key inputs",#N/A,FALSE,"Key Inputs";"key outputs",#N/A,FALSE,"Outputs";"Other inputs",#N/A,FALSE,"Other Inputs";"cashflow",#N/A,FALSE,"Statemnts"}</definedName>
    <definedName name="wrn.Inputs._.outputs._2" localSheetId="9" hidden="1">{"key inputs",#N/A,FALSE,"Key Inputs";"key outputs",#N/A,FALSE,"Outputs";"Other inputs",#N/A,FALSE,"Other Inputs";"cashflow",#N/A,FALSE,"Statemnts"}</definedName>
    <definedName name="wrn.Inputs._.outputs._2" localSheetId="10" hidden="1">{"key inputs",#N/A,FALSE,"Key Inputs";"key outputs",#N/A,FALSE,"Outputs";"Other inputs",#N/A,FALSE,"Other Inputs";"cashflow",#N/A,FALSE,"Statemnts"}</definedName>
    <definedName name="wrn.Inputs._.outputs._2" localSheetId="11" hidden="1">{"key inputs",#N/A,FALSE,"Key Inputs";"key outputs",#N/A,FALSE,"Outputs";"Other inputs",#N/A,FALSE,"Other Inputs";"cashflow",#N/A,FALSE,"Statemnts"}</definedName>
    <definedName name="wrn.Inputs._.outputs._2" localSheetId="0" hidden="1">{"key inputs",#N/A,FALSE,"Key Inputs";"key outputs",#N/A,FALSE,"Outputs";"Other inputs",#N/A,FALSE,"Other Inputs";"cashflow",#N/A,FALSE,"Statemnts"}</definedName>
    <definedName name="wrn.Inputs._.outputs._2" hidden="1">{"key inputs",#N/A,FALSE,"Key Inputs";"key outputs",#N/A,FALSE,"Outputs";"Other inputs",#N/A,FALSE,"Other Inputs";"cashflow",#N/A,FALSE,"Statemnts"}</definedName>
    <definedName name="wrn.Inputs._.outputs._2_1" localSheetId="8" hidden="1">{"key inputs",#N/A,FALSE,"Key Inputs";"key outputs",#N/A,FALSE,"Outputs";"Other inputs",#N/A,FALSE,"Other Inputs";"cashflow",#N/A,FALSE,"Statemnts"}</definedName>
    <definedName name="wrn.Inputs._.outputs._2_1" localSheetId="3" hidden="1">{"key inputs",#N/A,FALSE,"Key Inputs";"key outputs",#N/A,FALSE,"Outputs";"Other inputs",#N/A,FALSE,"Other Inputs";"cashflow",#N/A,FALSE,"Statemnts"}</definedName>
    <definedName name="wrn.Inputs._.outputs._2_1" localSheetId="9" hidden="1">{"key inputs",#N/A,FALSE,"Key Inputs";"key outputs",#N/A,FALSE,"Outputs";"Other inputs",#N/A,FALSE,"Other Inputs";"cashflow",#N/A,FALSE,"Statemnts"}</definedName>
    <definedName name="wrn.Inputs._.outputs._2_1" localSheetId="10" hidden="1">{"key inputs",#N/A,FALSE,"Key Inputs";"key outputs",#N/A,FALSE,"Outputs";"Other inputs",#N/A,FALSE,"Other Inputs";"cashflow",#N/A,FALSE,"Statemnts"}</definedName>
    <definedName name="wrn.Inputs._.outputs._2_1" localSheetId="11" hidden="1">{"key inputs",#N/A,FALSE,"Key Inputs";"key outputs",#N/A,FALSE,"Outputs";"Other inputs",#N/A,FALSE,"Other Inputs";"cashflow",#N/A,FALSE,"Statemnts"}</definedName>
    <definedName name="wrn.Inputs._.outputs._2_1" localSheetId="0" hidden="1">{"key inputs",#N/A,FALSE,"Key Inputs";"key outputs",#N/A,FALSE,"Outputs";"Other inputs",#N/A,FALSE,"Other Inputs";"cashflow",#N/A,FALSE,"Statemnts"}</definedName>
    <definedName name="wrn.Inputs._.outputs._2_1" hidden="1">{"key inputs",#N/A,FALSE,"Key Inputs";"key outputs",#N/A,FALSE,"Outputs";"Other inputs",#N/A,FALSE,"Other Inputs";"cashflow",#N/A,FALSE,"Statemnts"}</definedName>
    <definedName name="wrn.Inputs._.outputs._2_2" localSheetId="8" hidden="1">{"key inputs",#N/A,FALSE,"Key Inputs";"key outputs",#N/A,FALSE,"Outputs";"Other inputs",#N/A,FALSE,"Other Inputs";"cashflow",#N/A,FALSE,"Statemnts"}</definedName>
    <definedName name="wrn.Inputs._.outputs._2_2" localSheetId="3" hidden="1">{"key inputs",#N/A,FALSE,"Key Inputs";"key outputs",#N/A,FALSE,"Outputs";"Other inputs",#N/A,FALSE,"Other Inputs";"cashflow",#N/A,FALSE,"Statemnts"}</definedName>
    <definedName name="wrn.Inputs._.outputs._2_2" localSheetId="9" hidden="1">{"key inputs",#N/A,FALSE,"Key Inputs";"key outputs",#N/A,FALSE,"Outputs";"Other inputs",#N/A,FALSE,"Other Inputs";"cashflow",#N/A,FALSE,"Statemnts"}</definedName>
    <definedName name="wrn.Inputs._.outputs._2_2" localSheetId="10" hidden="1">{"key inputs",#N/A,FALSE,"Key Inputs";"key outputs",#N/A,FALSE,"Outputs";"Other inputs",#N/A,FALSE,"Other Inputs";"cashflow",#N/A,FALSE,"Statemnts"}</definedName>
    <definedName name="wrn.Inputs._.outputs._2_2" localSheetId="11" hidden="1">{"key inputs",#N/A,FALSE,"Key Inputs";"key outputs",#N/A,FALSE,"Outputs";"Other inputs",#N/A,FALSE,"Other Inputs";"cashflow",#N/A,FALSE,"Statemnts"}</definedName>
    <definedName name="wrn.Inputs._.outputs._2_2" localSheetId="0" hidden="1">{"key inputs",#N/A,FALSE,"Key Inputs";"key outputs",#N/A,FALSE,"Outputs";"Other inputs",#N/A,FALSE,"Other Inputs";"cashflow",#N/A,FALSE,"Statemnts"}</definedName>
    <definedName name="wrn.Inputs._.outputs._2_2" hidden="1">{"key inputs",#N/A,FALSE,"Key Inputs";"key outputs",#N/A,FALSE,"Outputs";"Other inputs",#N/A,FALSE,"Other Inputs";"cashflow",#N/A,FALSE,"Statemnts"}</definedName>
    <definedName name="wrn.Inputs._.outputs._2_3" localSheetId="8" hidden="1">{"key inputs",#N/A,FALSE,"Key Inputs";"key outputs",#N/A,FALSE,"Outputs";"Other inputs",#N/A,FALSE,"Other Inputs";"cashflow",#N/A,FALSE,"Statemnts"}</definedName>
    <definedName name="wrn.Inputs._.outputs._2_3" localSheetId="3" hidden="1">{"key inputs",#N/A,FALSE,"Key Inputs";"key outputs",#N/A,FALSE,"Outputs";"Other inputs",#N/A,FALSE,"Other Inputs";"cashflow",#N/A,FALSE,"Statemnts"}</definedName>
    <definedName name="wrn.Inputs._.outputs._2_3" localSheetId="9" hidden="1">{"key inputs",#N/A,FALSE,"Key Inputs";"key outputs",#N/A,FALSE,"Outputs";"Other inputs",#N/A,FALSE,"Other Inputs";"cashflow",#N/A,FALSE,"Statemnts"}</definedName>
    <definedName name="wrn.Inputs._.outputs._2_3" localSheetId="10" hidden="1">{"key inputs",#N/A,FALSE,"Key Inputs";"key outputs",#N/A,FALSE,"Outputs";"Other inputs",#N/A,FALSE,"Other Inputs";"cashflow",#N/A,FALSE,"Statemnts"}</definedName>
    <definedName name="wrn.Inputs._.outputs._2_3" localSheetId="11" hidden="1">{"key inputs",#N/A,FALSE,"Key Inputs";"key outputs",#N/A,FALSE,"Outputs";"Other inputs",#N/A,FALSE,"Other Inputs";"cashflow",#N/A,FALSE,"Statemnts"}</definedName>
    <definedName name="wrn.Inputs._.outputs._2_3" localSheetId="0" hidden="1">{"key inputs",#N/A,FALSE,"Key Inputs";"key outputs",#N/A,FALSE,"Outputs";"Other inputs",#N/A,FALSE,"Other Inputs";"cashflow",#N/A,FALSE,"Statemnts"}</definedName>
    <definedName name="wrn.Inputs._.outputs._2_3" hidden="1">{"key inputs",#N/A,FALSE,"Key Inputs";"key outputs",#N/A,FALSE,"Outputs";"Other inputs",#N/A,FALSE,"Other Inputs";"cashflow",#N/A,FALSE,"Statemnts"}</definedName>
    <definedName name="wrn.Inputs._.outputs._2_4" localSheetId="8" hidden="1">{"key inputs",#N/A,FALSE,"Key Inputs";"key outputs",#N/A,FALSE,"Outputs";"Other inputs",#N/A,FALSE,"Other Inputs";"cashflow",#N/A,FALSE,"Statemnts"}</definedName>
    <definedName name="wrn.Inputs._.outputs._2_4" localSheetId="3" hidden="1">{"key inputs",#N/A,FALSE,"Key Inputs";"key outputs",#N/A,FALSE,"Outputs";"Other inputs",#N/A,FALSE,"Other Inputs";"cashflow",#N/A,FALSE,"Statemnts"}</definedName>
    <definedName name="wrn.Inputs._.outputs._2_4" localSheetId="9" hidden="1">{"key inputs",#N/A,FALSE,"Key Inputs";"key outputs",#N/A,FALSE,"Outputs";"Other inputs",#N/A,FALSE,"Other Inputs";"cashflow",#N/A,FALSE,"Statemnts"}</definedName>
    <definedName name="wrn.Inputs._.outputs._2_4" localSheetId="10" hidden="1">{"key inputs",#N/A,FALSE,"Key Inputs";"key outputs",#N/A,FALSE,"Outputs";"Other inputs",#N/A,FALSE,"Other Inputs";"cashflow",#N/A,FALSE,"Statemnts"}</definedName>
    <definedName name="wrn.Inputs._.outputs._2_4" localSheetId="11" hidden="1">{"key inputs",#N/A,FALSE,"Key Inputs";"key outputs",#N/A,FALSE,"Outputs";"Other inputs",#N/A,FALSE,"Other Inputs";"cashflow",#N/A,FALSE,"Statemnts"}</definedName>
    <definedName name="wrn.Inputs._.outputs._2_4" localSheetId="0" hidden="1">{"key inputs",#N/A,FALSE,"Key Inputs";"key outputs",#N/A,FALSE,"Outputs";"Other inputs",#N/A,FALSE,"Other Inputs";"cashflow",#N/A,FALSE,"Statemnts"}</definedName>
    <definedName name="wrn.Inputs._.outputs._2_4" hidden="1">{"key inputs",#N/A,FALSE,"Key Inputs";"key outputs",#N/A,FALSE,"Outputs";"Other inputs",#N/A,FALSE,"Other Inputs";"cashflow",#N/A,FALSE,"Statemnts"}</definedName>
    <definedName name="wrn.Inputs._.outputs._2_5" localSheetId="8" hidden="1">{"key inputs",#N/A,FALSE,"Key Inputs";"key outputs",#N/A,FALSE,"Outputs";"Other inputs",#N/A,FALSE,"Other Inputs";"cashflow",#N/A,FALSE,"Statemnts"}</definedName>
    <definedName name="wrn.Inputs._.outputs._2_5" localSheetId="3" hidden="1">{"key inputs",#N/A,FALSE,"Key Inputs";"key outputs",#N/A,FALSE,"Outputs";"Other inputs",#N/A,FALSE,"Other Inputs";"cashflow",#N/A,FALSE,"Statemnts"}</definedName>
    <definedName name="wrn.Inputs._.outputs._2_5" localSheetId="9" hidden="1">{"key inputs",#N/A,FALSE,"Key Inputs";"key outputs",#N/A,FALSE,"Outputs";"Other inputs",#N/A,FALSE,"Other Inputs";"cashflow",#N/A,FALSE,"Statemnts"}</definedName>
    <definedName name="wrn.Inputs._.outputs._2_5" localSheetId="10" hidden="1">{"key inputs",#N/A,FALSE,"Key Inputs";"key outputs",#N/A,FALSE,"Outputs";"Other inputs",#N/A,FALSE,"Other Inputs";"cashflow",#N/A,FALSE,"Statemnts"}</definedName>
    <definedName name="wrn.Inputs._.outputs._2_5" localSheetId="11" hidden="1">{"key inputs",#N/A,FALSE,"Key Inputs";"key outputs",#N/A,FALSE,"Outputs";"Other inputs",#N/A,FALSE,"Other Inputs";"cashflow",#N/A,FALSE,"Statemnts"}</definedName>
    <definedName name="wrn.Inputs._.outputs._2_5" localSheetId="0" hidden="1">{"key inputs",#N/A,FALSE,"Key Inputs";"key outputs",#N/A,FALSE,"Outputs";"Other inputs",#N/A,FALSE,"Other Inputs";"cashflow",#N/A,FALSE,"Statemnts"}</definedName>
    <definedName name="wrn.Inputs._.outputs._2_5" hidden="1">{"key inputs",#N/A,FALSE,"Key Inputs";"key outputs",#N/A,FALSE,"Outputs";"Other inputs",#N/A,FALSE,"Other Inputs";"cashflow",#N/A,FALSE,"Statemnts"}</definedName>
    <definedName name="wrn.Inputs._.outputs._3" localSheetId="8" hidden="1">{"key inputs",#N/A,FALSE,"Key Inputs";"key outputs",#N/A,FALSE,"Outputs";"Other inputs",#N/A,FALSE,"Other Inputs";"cashflow",#N/A,FALSE,"Statemnts"}</definedName>
    <definedName name="wrn.Inputs._.outputs._3" localSheetId="3" hidden="1">{"key inputs",#N/A,FALSE,"Key Inputs";"key outputs",#N/A,FALSE,"Outputs";"Other inputs",#N/A,FALSE,"Other Inputs";"cashflow",#N/A,FALSE,"Statemnts"}</definedName>
    <definedName name="wrn.Inputs._.outputs._3" localSheetId="9" hidden="1">{"key inputs",#N/A,FALSE,"Key Inputs";"key outputs",#N/A,FALSE,"Outputs";"Other inputs",#N/A,FALSE,"Other Inputs";"cashflow",#N/A,FALSE,"Statemnts"}</definedName>
    <definedName name="wrn.Inputs._.outputs._3" localSheetId="10" hidden="1">{"key inputs",#N/A,FALSE,"Key Inputs";"key outputs",#N/A,FALSE,"Outputs";"Other inputs",#N/A,FALSE,"Other Inputs";"cashflow",#N/A,FALSE,"Statemnts"}</definedName>
    <definedName name="wrn.Inputs._.outputs._3" localSheetId="11" hidden="1">{"key inputs",#N/A,FALSE,"Key Inputs";"key outputs",#N/A,FALSE,"Outputs";"Other inputs",#N/A,FALSE,"Other Inputs";"cashflow",#N/A,FALSE,"Statemnts"}</definedName>
    <definedName name="wrn.Inputs._.outputs._3" localSheetId="0" hidden="1">{"key inputs",#N/A,FALSE,"Key Inputs";"key outputs",#N/A,FALSE,"Outputs";"Other inputs",#N/A,FALSE,"Other Inputs";"cashflow",#N/A,FALSE,"Statemnts"}</definedName>
    <definedName name="wrn.Inputs._.outputs._3" hidden="1">{"key inputs",#N/A,FALSE,"Key Inputs";"key outputs",#N/A,FALSE,"Outputs";"Other inputs",#N/A,FALSE,"Other Inputs";"cashflow",#N/A,FALSE,"Statemnts"}</definedName>
    <definedName name="wrn.Inputs._.outputs._3_1" localSheetId="8" hidden="1">{"key inputs",#N/A,FALSE,"Key Inputs";"key outputs",#N/A,FALSE,"Outputs";"Other inputs",#N/A,FALSE,"Other Inputs";"cashflow",#N/A,FALSE,"Statemnts"}</definedName>
    <definedName name="wrn.Inputs._.outputs._3_1" localSheetId="3" hidden="1">{"key inputs",#N/A,FALSE,"Key Inputs";"key outputs",#N/A,FALSE,"Outputs";"Other inputs",#N/A,FALSE,"Other Inputs";"cashflow",#N/A,FALSE,"Statemnts"}</definedName>
    <definedName name="wrn.Inputs._.outputs._3_1" localSheetId="9" hidden="1">{"key inputs",#N/A,FALSE,"Key Inputs";"key outputs",#N/A,FALSE,"Outputs";"Other inputs",#N/A,FALSE,"Other Inputs";"cashflow",#N/A,FALSE,"Statemnts"}</definedName>
    <definedName name="wrn.Inputs._.outputs._3_1" localSheetId="10" hidden="1">{"key inputs",#N/A,FALSE,"Key Inputs";"key outputs",#N/A,FALSE,"Outputs";"Other inputs",#N/A,FALSE,"Other Inputs";"cashflow",#N/A,FALSE,"Statemnts"}</definedName>
    <definedName name="wrn.Inputs._.outputs._3_1" localSheetId="11" hidden="1">{"key inputs",#N/A,FALSE,"Key Inputs";"key outputs",#N/A,FALSE,"Outputs";"Other inputs",#N/A,FALSE,"Other Inputs";"cashflow",#N/A,FALSE,"Statemnts"}</definedName>
    <definedName name="wrn.Inputs._.outputs._3_1" localSheetId="0" hidden="1">{"key inputs",#N/A,FALSE,"Key Inputs";"key outputs",#N/A,FALSE,"Outputs";"Other inputs",#N/A,FALSE,"Other Inputs";"cashflow",#N/A,FALSE,"Statemnts"}</definedName>
    <definedName name="wrn.Inputs._.outputs._3_1" hidden="1">{"key inputs",#N/A,FALSE,"Key Inputs";"key outputs",#N/A,FALSE,"Outputs";"Other inputs",#N/A,FALSE,"Other Inputs";"cashflow",#N/A,FALSE,"Statemnts"}</definedName>
    <definedName name="wrn.Inputs._.outputs._3_2" localSheetId="8" hidden="1">{"key inputs",#N/A,FALSE,"Key Inputs";"key outputs",#N/A,FALSE,"Outputs";"Other inputs",#N/A,FALSE,"Other Inputs";"cashflow",#N/A,FALSE,"Statemnts"}</definedName>
    <definedName name="wrn.Inputs._.outputs._3_2" localSheetId="3" hidden="1">{"key inputs",#N/A,FALSE,"Key Inputs";"key outputs",#N/A,FALSE,"Outputs";"Other inputs",#N/A,FALSE,"Other Inputs";"cashflow",#N/A,FALSE,"Statemnts"}</definedName>
    <definedName name="wrn.Inputs._.outputs._3_2" localSheetId="9" hidden="1">{"key inputs",#N/A,FALSE,"Key Inputs";"key outputs",#N/A,FALSE,"Outputs";"Other inputs",#N/A,FALSE,"Other Inputs";"cashflow",#N/A,FALSE,"Statemnts"}</definedName>
    <definedName name="wrn.Inputs._.outputs._3_2" localSheetId="10" hidden="1">{"key inputs",#N/A,FALSE,"Key Inputs";"key outputs",#N/A,FALSE,"Outputs";"Other inputs",#N/A,FALSE,"Other Inputs";"cashflow",#N/A,FALSE,"Statemnts"}</definedName>
    <definedName name="wrn.Inputs._.outputs._3_2" localSheetId="11" hidden="1">{"key inputs",#N/A,FALSE,"Key Inputs";"key outputs",#N/A,FALSE,"Outputs";"Other inputs",#N/A,FALSE,"Other Inputs";"cashflow",#N/A,FALSE,"Statemnts"}</definedName>
    <definedName name="wrn.Inputs._.outputs._3_2" localSheetId="0" hidden="1">{"key inputs",#N/A,FALSE,"Key Inputs";"key outputs",#N/A,FALSE,"Outputs";"Other inputs",#N/A,FALSE,"Other Inputs";"cashflow",#N/A,FALSE,"Statemnts"}</definedName>
    <definedName name="wrn.Inputs._.outputs._3_2" hidden="1">{"key inputs",#N/A,FALSE,"Key Inputs";"key outputs",#N/A,FALSE,"Outputs";"Other inputs",#N/A,FALSE,"Other Inputs";"cashflow",#N/A,FALSE,"Statemnts"}</definedName>
    <definedName name="wrn.Inputs._.outputs._3_3" localSheetId="8" hidden="1">{"key inputs",#N/A,FALSE,"Key Inputs";"key outputs",#N/A,FALSE,"Outputs";"Other inputs",#N/A,FALSE,"Other Inputs";"cashflow",#N/A,FALSE,"Statemnts"}</definedName>
    <definedName name="wrn.Inputs._.outputs._3_3" localSheetId="3" hidden="1">{"key inputs",#N/A,FALSE,"Key Inputs";"key outputs",#N/A,FALSE,"Outputs";"Other inputs",#N/A,FALSE,"Other Inputs";"cashflow",#N/A,FALSE,"Statemnts"}</definedName>
    <definedName name="wrn.Inputs._.outputs._3_3" localSheetId="9" hidden="1">{"key inputs",#N/A,FALSE,"Key Inputs";"key outputs",#N/A,FALSE,"Outputs";"Other inputs",#N/A,FALSE,"Other Inputs";"cashflow",#N/A,FALSE,"Statemnts"}</definedName>
    <definedName name="wrn.Inputs._.outputs._3_3" localSheetId="10" hidden="1">{"key inputs",#N/A,FALSE,"Key Inputs";"key outputs",#N/A,FALSE,"Outputs";"Other inputs",#N/A,FALSE,"Other Inputs";"cashflow",#N/A,FALSE,"Statemnts"}</definedName>
    <definedName name="wrn.Inputs._.outputs._3_3" localSheetId="11" hidden="1">{"key inputs",#N/A,FALSE,"Key Inputs";"key outputs",#N/A,FALSE,"Outputs";"Other inputs",#N/A,FALSE,"Other Inputs";"cashflow",#N/A,FALSE,"Statemnts"}</definedName>
    <definedName name="wrn.Inputs._.outputs._3_3" localSheetId="0" hidden="1">{"key inputs",#N/A,FALSE,"Key Inputs";"key outputs",#N/A,FALSE,"Outputs";"Other inputs",#N/A,FALSE,"Other Inputs";"cashflow",#N/A,FALSE,"Statemnts"}</definedName>
    <definedName name="wrn.Inputs._.outputs._3_3" hidden="1">{"key inputs",#N/A,FALSE,"Key Inputs";"key outputs",#N/A,FALSE,"Outputs";"Other inputs",#N/A,FALSE,"Other Inputs";"cashflow",#N/A,FALSE,"Statemnts"}</definedName>
    <definedName name="wrn.Inputs._.outputs._3_4" localSheetId="8" hidden="1">{"key inputs",#N/A,FALSE,"Key Inputs";"key outputs",#N/A,FALSE,"Outputs";"Other inputs",#N/A,FALSE,"Other Inputs";"cashflow",#N/A,FALSE,"Statemnts"}</definedName>
    <definedName name="wrn.Inputs._.outputs._3_4" localSheetId="3" hidden="1">{"key inputs",#N/A,FALSE,"Key Inputs";"key outputs",#N/A,FALSE,"Outputs";"Other inputs",#N/A,FALSE,"Other Inputs";"cashflow",#N/A,FALSE,"Statemnts"}</definedName>
    <definedName name="wrn.Inputs._.outputs._3_4" localSheetId="9" hidden="1">{"key inputs",#N/A,FALSE,"Key Inputs";"key outputs",#N/A,FALSE,"Outputs";"Other inputs",#N/A,FALSE,"Other Inputs";"cashflow",#N/A,FALSE,"Statemnts"}</definedName>
    <definedName name="wrn.Inputs._.outputs._3_4" localSheetId="10" hidden="1">{"key inputs",#N/A,FALSE,"Key Inputs";"key outputs",#N/A,FALSE,"Outputs";"Other inputs",#N/A,FALSE,"Other Inputs";"cashflow",#N/A,FALSE,"Statemnts"}</definedName>
    <definedName name="wrn.Inputs._.outputs._3_4" localSheetId="11" hidden="1">{"key inputs",#N/A,FALSE,"Key Inputs";"key outputs",#N/A,FALSE,"Outputs";"Other inputs",#N/A,FALSE,"Other Inputs";"cashflow",#N/A,FALSE,"Statemnts"}</definedName>
    <definedName name="wrn.Inputs._.outputs._3_4" localSheetId="0" hidden="1">{"key inputs",#N/A,FALSE,"Key Inputs";"key outputs",#N/A,FALSE,"Outputs";"Other inputs",#N/A,FALSE,"Other Inputs";"cashflow",#N/A,FALSE,"Statemnts"}</definedName>
    <definedName name="wrn.Inputs._.outputs._3_4" hidden="1">{"key inputs",#N/A,FALSE,"Key Inputs";"key outputs",#N/A,FALSE,"Outputs";"Other inputs",#N/A,FALSE,"Other Inputs";"cashflow",#N/A,FALSE,"Statemnts"}</definedName>
    <definedName name="wrn.Inputs._.outputs._3_5" localSheetId="8" hidden="1">{"key inputs",#N/A,FALSE,"Key Inputs";"key outputs",#N/A,FALSE,"Outputs";"Other inputs",#N/A,FALSE,"Other Inputs";"cashflow",#N/A,FALSE,"Statemnts"}</definedName>
    <definedName name="wrn.Inputs._.outputs._3_5" localSheetId="3" hidden="1">{"key inputs",#N/A,FALSE,"Key Inputs";"key outputs",#N/A,FALSE,"Outputs";"Other inputs",#N/A,FALSE,"Other Inputs";"cashflow",#N/A,FALSE,"Statemnts"}</definedName>
    <definedName name="wrn.Inputs._.outputs._3_5" localSheetId="9" hidden="1">{"key inputs",#N/A,FALSE,"Key Inputs";"key outputs",#N/A,FALSE,"Outputs";"Other inputs",#N/A,FALSE,"Other Inputs";"cashflow",#N/A,FALSE,"Statemnts"}</definedName>
    <definedName name="wrn.Inputs._.outputs._3_5" localSheetId="10" hidden="1">{"key inputs",#N/A,FALSE,"Key Inputs";"key outputs",#N/A,FALSE,"Outputs";"Other inputs",#N/A,FALSE,"Other Inputs";"cashflow",#N/A,FALSE,"Statemnts"}</definedName>
    <definedName name="wrn.Inputs._.outputs._3_5" localSheetId="11" hidden="1">{"key inputs",#N/A,FALSE,"Key Inputs";"key outputs",#N/A,FALSE,"Outputs";"Other inputs",#N/A,FALSE,"Other Inputs";"cashflow",#N/A,FALSE,"Statemnts"}</definedName>
    <definedName name="wrn.Inputs._.outputs._3_5" localSheetId="0" hidden="1">{"key inputs",#N/A,FALSE,"Key Inputs";"key outputs",#N/A,FALSE,"Outputs";"Other inputs",#N/A,FALSE,"Other Inputs";"cashflow",#N/A,FALSE,"Statemnts"}</definedName>
    <definedName name="wrn.Inputs._.outputs._3_5" hidden="1">{"key inputs",#N/A,FALSE,"Key Inputs";"key outputs",#N/A,FALSE,"Outputs";"Other inputs",#N/A,FALSE,"Other Inputs";"cashflow",#N/A,FALSE,"Statemnts"}</definedName>
    <definedName name="wrn.Inputs._.outputs._4" localSheetId="8" hidden="1">{"key inputs",#N/A,FALSE,"Key Inputs";"key outputs",#N/A,FALSE,"Outputs";"Other inputs",#N/A,FALSE,"Other Inputs";"cashflow",#N/A,FALSE,"Statemnts"}</definedName>
    <definedName name="wrn.Inputs._.outputs._4" localSheetId="3" hidden="1">{"key inputs",#N/A,FALSE,"Key Inputs";"key outputs",#N/A,FALSE,"Outputs";"Other inputs",#N/A,FALSE,"Other Inputs";"cashflow",#N/A,FALSE,"Statemnts"}</definedName>
    <definedName name="wrn.Inputs._.outputs._4" localSheetId="9" hidden="1">{"key inputs",#N/A,FALSE,"Key Inputs";"key outputs",#N/A,FALSE,"Outputs";"Other inputs",#N/A,FALSE,"Other Inputs";"cashflow",#N/A,FALSE,"Statemnts"}</definedName>
    <definedName name="wrn.Inputs._.outputs._4" localSheetId="10" hidden="1">{"key inputs",#N/A,FALSE,"Key Inputs";"key outputs",#N/A,FALSE,"Outputs";"Other inputs",#N/A,FALSE,"Other Inputs";"cashflow",#N/A,FALSE,"Statemnts"}</definedName>
    <definedName name="wrn.Inputs._.outputs._4" localSheetId="11" hidden="1">{"key inputs",#N/A,FALSE,"Key Inputs";"key outputs",#N/A,FALSE,"Outputs";"Other inputs",#N/A,FALSE,"Other Inputs";"cashflow",#N/A,FALSE,"Statemnts"}</definedName>
    <definedName name="wrn.Inputs._.outputs._4" localSheetId="0" hidden="1">{"key inputs",#N/A,FALSE,"Key Inputs";"key outputs",#N/A,FALSE,"Outputs";"Other inputs",#N/A,FALSE,"Other Inputs";"cashflow",#N/A,FALSE,"Statemnts"}</definedName>
    <definedName name="wrn.Inputs._.outputs._4" hidden="1">{"key inputs",#N/A,FALSE,"Key Inputs";"key outputs",#N/A,FALSE,"Outputs";"Other inputs",#N/A,FALSE,"Other Inputs";"cashflow",#N/A,FALSE,"Statemnts"}</definedName>
    <definedName name="wrn.Inputs._.outputs._4_1" localSheetId="8" hidden="1">{"key inputs",#N/A,FALSE,"Key Inputs";"key outputs",#N/A,FALSE,"Outputs";"Other inputs",#N/A,FALSE,"Other Inputs";"cashflow",#N/A,FALSE,"Statemnts"}</definedName>
    <definedName name="wrn.Inputs._.outputs._4_1" localSheetId="3" hidden="1">{"key inputs",#N/A,FALSE,"Key Inputs";"key outputs",#N/A,FALSE,"Outputs";"Other inputs",#N/A,FALSE,"Other Inputs";"cashflow",#N/A,FALSE,"Statemnts"}</definedName>
    <definedName name="wrn.Inputs._.outputs._4_1" localSheetId="9" hidden="1">{"key inputs",#N/A,FALSE,"Key Inputs";"key outputs",#N/A,FALSE,"Outputs";"Other inputs",#N/A,FALSE,"Other Inputs";"cashflow",#N/A,FALSE,"Statemnts"}</definedName>
    <definedName name="wrn.Inputs._.outputs._4_1" localSheetId="10" hidden="1">{"key inputs",#N/A,FALSE,"Key Inputs";"key outputs",#N/A,FALSE,"Outputs";"Other inputs",#N/A,FALSE,"Other Inputs";"cashflow",#N/A,FALSE,"Statemnts"}</definedName>
    <definedName name="wrn.Inputs._.outputs._4_1" localSheetId="11" hidden="1">{"key inputs",#N/A,FALSE,"Key Inputs";"key outputs",#N/A,FALSE,"Outputs";"Other inputs",#N/A,FALSE,"Other Inputs";"cashflow",#N/A,FALSE,"Statemnts"}</definedName>
    <definedName name="wrn.Inputs._.outputs._4_1" localSheetId="0" hidden="1">{"key inputs",#N/A,FALSE,"Key Inputs";"key outputs",#N/A,FALSE,"Outputs";"Other inputs",#N/A,FALSE,"Other Inputs";"cashflow",#N/A,FALSE,"Statemnts"}</definedName>
    <definedName name="wrn.Inputs._.outputs._4_1" hidden="1">{"key inputs",#N/A,FALSE,"Key Inputs";"key outputs",#N/A,FALSE,"Outputs";"Other inputs",#N/A,FALSE,"Other Inputs";"cashflow",#N/A,FALSE,"Statemnts"}</definedName>
    <definedName name="wrn.Inputs._.outputs._4_2" localSheetId="8" hidden="1">{"key inputs",#N/A,FALSE,"Key Inputs";"key outputs",#N/A,FALSE,"Outputs";"Other inputs",#N/A,FALSE,"Other Inputs";"cashflow",#N/A,FALSE,"Statemnts"}</definedName>
    <definedName name="wrn.Inputs._.outputs._4_2" localSheetId="3" hidden="1">{"key inputs",#N/A,FALSE,"Key Inputs";"key outputs",#N/A,FALSE,"Outputs";"Other inputs",#N/A,FALSE,"Other Inputs";"cashflow",#N/A,FALSE,"Statemnts"}</definedName>
    <definedName name="wrn.Inputs._.outputs._4_2" localSheetId="9" hidden="1">{"key inputs",#N/A,FALSE,"Key Inputs";"key outputs",#N/A,FALSE,"Outputs";"Other inputs",#N/A,FALSE,"Other Inputs";"cashflow",#N/A,FALSE,"Statemnts"}</definedName>
    <definedName name="wrn.Inputs._.outputs._4_2" localSheetId="10" hidden="1">{"key inputs",#N/A,FALSE,"Key Inputs";"key outputs",#N/A,FALSE,"Outputs";"Other inputs",#N/A,FALSE,"Other Inputs";"cashflow",#N/A,FALSE,"Statemnts"}</definedName>
    <definedName name="wrn.Inputs._.outputs._4_2" localSheetId="11" hidden="1">{"key inputs",#N/A,FALSE,"Key Inputs";"key outputs",#N/A,FALSE,"Outputs";"Other inputs",#N/A,FALSE,"Other Inputs";"cashflow",#N/A,FALSE,"Statemnts"}</definedName>
    <definedName name="wrn.Inputs._.outputs._4_2" localSheetId="0" hidden="1">{"key inputs",#N/A,FALSE,"Key Inputs";"key outputs",#N/A,FALSE,"Outputs";"Other inputs",#N/A,FALSE,"Other Inputs";"cashflow",#N/A,FALSE,"Statemnts"}</definedName>
    <definedName name="wrn.Inputs._.outputs._4_2" hidden="1">{"key inputs",#N/A,FALSE,"Key Inputs";"key outputs",#N/A,FALSE,"Outputs";"Other inputs",#N/A,FALSE,"Other Inputs";"cashflow",#N/A,FALSE,"Statemnts"}</definedName>
    <definedName name="wrn.Inputs._.outputs._4_3" localSheetId="8" hidden="1">{"key inputs",#N/A,FALSE,"Key Inputs";"key outputs",#N/A,FALSE,"Outputs";"Other inputs",#N/A,FALSE,"Other Inputs";"cashflow",#N/A,FALSE,"Statemnts"}</definedName>
    <definedName name="wrn.Inputs._.outputs._4_3" localSheetId="3" hidden="1">{"key inputs",#N/A,FALSE,"Key Inputs";"key outputs",#N/A,FALSE,"Outputs";"Other inputs",#N/A,FALSE,"Other Inputs";"cashflow",#N/A,FALSE,"Statemnts"}</definedName>
    <definedName name="wrn.Inputs._.outputs._4_3" localSheetId="9" hidden="1">{"key inputs",#N/A,FALSE,"Key Inputs";"key outputs",#N/A,FALSE,"Outputs";"Other inputs",#N/A,FALSE,"Other Inputs";"cashflow",#N/A,FALSE,"Statemnts"}</definedName>
    <definedName name="wrn.Inputs._.outputs._4_3" localSheetId="10" hidden="1">{"key inputs",#N/A,FALSE,"Key Inputs";"key outputs",#N/A,FALSE,"Outputs";"Other inputs",#N/A,FALSE,"Other Inputs";"cashflow",#N/A,FALSE,"Statemnts"}</definedName>
    <definedName name="wrn.Inputs._.outputs._4_3" localSheetId="11" hidden="1">{"key inputs",#N/A,FALSE,"Key Inputs";"key outputs",#N/A,FALSE,"Outputs";"Other inputs",#N/A,FALSE,"Other Inputs";"cashflow",#N/A,FALSE,"Statemnts"}</definedName>
    <definedName name="wrn.Inputs._.outputs._4_3" localSheetId="0" hidden="1">{"key inputs",#N/A,FALSE,"Key Inputs";"key outputs",#N/A,FALSE,"Outputs";"Other inputs",#N/A,FALSE,"Other Inputs";"cashflow",#N/A,FALSE,"Statemnts"}</definedName>
    <definedName name="wrn.Inputs._.outputs._4_3" hidden="1">{"key inputs",#N/A,FALSE,"Key Inputs";"key outputs",#N/A,FALSE,"Outputs";"Other inputs",#N/A,FALSE,"Other Inputs";"cashflow",#N/A,FALSE,"Statemnts"}</definedName>
    <definedName name="wrn.Inputs._.outputs._4_4" localSheetId="8" hidden="1">{"key inputs",#N/A,FALSE,"Key Inputs";"key outputs",#N/A,FALSE,"Outputs";"Other inputs",#N/A,FALSE,"Other Inputs";"cashflow",#N/A,FALSE,"Statemnts"}</definedName>
    <definedName name="wrn.Inputs._.outputs._4_4" localSheetId="3" hidden="1">{"key inputs",#N/A,FALSE,"Key Inputs";"key outputs",#N/A,FALSE,"Outputs";"Other inputs",#N/A,FALSE,"Other Inputs";"cashflow",#N/A,FALSE,"Statemnts"}</definedName>
    <definedName name="wrn.Inputs._.outputs._4_4" localSheetId="9" hidden="1">{"key inputs",#N/A,FALSE,"Key Inputs";"key outputs",#N/A,FALSE,"Outputs";"Other inputs",#N/A,FALSE,"Other Inputs";"cashflow",#N/A,FALSE,"Statemnts"}</definedName>
    <definedName name="wrn.Inputs._.outputs._4_4" localSheetId="10" hidden="1">{"key inputs",#N/A,FALSE,"Key Inputs";"key outputs",#N/A,FALSE,"Outputs";"Other inputs",#N/A,FALSE,"Other Inputs";"cashflow",#N/A,FALSE,"Statemnts"}</definedName>
    <definedName name="wrn.Inputs._.outputs._4_4" localSheetId="11" hidden="1">{"key inputs",#N/A,FALSE,"Key Inputs";"key outputs",#N/A,FALSE,"Outputs";"Other inputs",#N/A,FALSE,"Other Inputs";"cashflow",#N/A,FALSE,"Statemnts"}</definedName>
    <definedName name="wrn.Inputs._.outputs._4_4" localSheetId="0" hidden="1">{"key inputs",#N/A,FALSE,"Key Inputs";"key outputs",#N/A,FALSE,"Outputs";"Other inputs",#N/A,FALSE,"Other Inputs";"cashflow",#N/A,FALSE,"Statemnts"}</definedName>
    <definedName name="wrn.Inputs._.outputs._4_4" hidden="1">{"key inputs",#N/A,FALSE,"Key Inputs";"key outputs",#N/A,FALSE,"Outputs";"Other inputs",#N/A,FALSE,"Other Inputs";"cashflow",#N/A,FALSE,"Statemnts"}</definedName>
    <definedName name="wrn.Inputs._.outputs._4_5" localSheetId="8" hidden="1">{"key inputs",#N/A,FALSE,"Key Inputs";"key outputs",#N/A,FALSE,"Outputs";"Other inputs",#N/A,FALSE,"Other Inputs";"cashflow",#N/A,FALSE,"Statemnts"}</definedName>
    <definedName name="wrn.Inputs._.outputs._4_5" localSheetId="3" hidden="1">{"key inputs",#N/A,FALSE,"Key Inputs";"key outputs",#N/A,FALSE,"Outputs";"Other inputs",#N/A,FALSE,"Other Inputs";"cashflow",#N/A,FALSE,"Statemnts"}</definedName>
    <definedName name="wrn.Inputs._.outputs._4_5" localSheetId="9" hidden="1">{"key inputs",#N/A,FALSE,"Key Inputs";"key outputs",#N/A,FALSE,"Outputs";"Other inputs",#N/A,FALSE,"Other Inputs";"cashflow",#N/A,FALSE,"Statemnts"}</definedName>
    <definedName name="wrn.Inputs._.outputs._4_5" localSheetId="10" hidden="1">{"key inputs",#N/A,FALSE,"Key Inputs";"key outputs",#N/A,FALSE,"Outputs";"Other inputs",#N/A,FALSE,"Other Inputs";"cashflow",#N/A,FALSE,"Statemnts"}</definedName>
    <definedName name="wrn.Inputs._.outputs._4_5" localSheetId="11" hidden="1">{"key inputs",#N/A,FALSE,"Key Inputs";"key outputs",#N/A,FALSE,"Outputs";"Other inputs",#N/A,FALSE,"Other Inputs";"cashflow",#N/A,FALSE,"Statemnts"}</definedName>
    <definedName name="wrn.Inputs._.outputs._4_5" localSheetId="0" hidden="1">{"key inputs",#N/A,FALSE,"Key Inputs";"key outputs",#N/A,FALSE,"Outputs";"Other inputs",#N/A,FALSE,"Other Inputs";"cashflow",#N/A,FALSE,"Statemnts"}</definedName>
    <definedName name="wrn.Inputs._.outputs._4_5" hidden="1">{"key inputs",#N/A,FALSE,"Key Inputs";"key outputs",#N/A,FALSE,"Outputs";"Other inputs",#N/A,FALSE,"Other Inputs";"cashflow",#N/A,FALSE,"Statemnts"}</definedName>
    <definedName name="wrn.Inputs._.outputs._5" localSheetId="8" hidden="1">{"key inputs",#N/A,FALSE,"Key Inputs";"key outputs",#N/A,FALSE,"Outputs";"Other inputs",#N/A,FALSE,"Other Inputs";"cashflow",#N/A,FALSE,"Statemnts"}</definedName>
    <definedName name="wrn.Inputs._.outputs._5" localSheetId="3" hidden="1">{"key inputs",#N/A,FALSE,"Key Inputs";"key outputs",#N/A,FALSE,"Outputs";"Other inputs",#N/A,FALSE,"Other Inputs";"cashflow",#N/A,FALSE,"Statemnts"}</definedName>
    <definedName name="wrn.Inputs._.outputs._5" localSheetId="9" hidden="1">{"key inputs",#N/A,FALSE,"Key Inputs";"key outputs",#N/A,FALSE,"Outputs";"Other inputs",#N/A,FALSE,"Other Inputs";"cashflow",#N/A,FALSE,"Statemnts"}</definedName>
    <definedName name="wrn.Inputs._.outputs._5" localSheetId="10" hidden="1">{"key inputs",#N/A,FALSE,"Key Inputs";"key outputs",#N/A,FALSE,"Outputs";"Other inputs",#N/A,FALSE,"Other Inputs";"cashflow",#N/A,FALSE,"Statemnts"}</definedName>
    <definedName name="wrn.Inputs._.outputs._5" localSheetId="11" hidden="1">{"key inputs",#N/A,FALSE,"Key Inputs";"key outputs",#N/A,FALSE,"Outputs";"Other inputs",#N/A,FALSE,"Other Inputs";"cashflow",#N/A,FALSE,"Statemnts"}</definedName>
    <definedName name="wrn.Inputs._.outputs._5" localSheetId="0" hidden="1">{"key inputs",#N/A,FALSE,"Key Inputs";"key outputs",#N/A,FALSE,"Outputs";"Other inputs",#N/A,FALSE,"Other Inputs";"cashflow",#N/A,FALSE,"Statemnts"}</definedName>
    <definedName name="wrn.Inputs._.outputs._5" hidden="1">{"key inputs",#N/A,FALSE,"Key Inputs";"key outputs",#N/A,FALSE,"Outputs";"Other inputs",#N/A,FALSE,"Other Inputs";"cashflow",#N/A,FALSE,"Statemnts"}</definedName>
    <definedName name="wrn.Inputs._.outputs._5_1" localSheetId="8" hidden="1">{"key inputs",#N/A,FALSE,"Key Inputs";"key outputs",#N/A,FALSE,"Outputs";"Other inputs",#N/A,FALSE,"Other Inputs";"cashflow",#N/A,FALSE,"Statemnts"}</definedName>
    <definedName name="wrn.Inputs._.outputs._5_1" localSheetId="3" hidden="1">{"key inputs",#N/A,FALSE,"Key Inputs";"key outputs",#N/A,FALSE,"Outputs";"Other inputs",#N/A,FALSE,"Other Inputs";"cashflow",#N/A,FALSE,"Statemnts"}</definedName>
    <definedName name="wrn.Inputs._.outputs._5_1" localSheetId="9" hidden="1">{"key inputs",#N/A,FALSE,"Key Inputs";"key outputs",#N/A,FALSE,"Outputs";"Other inputs",#N/A,FALSE,"Other Inputs";"cashflow",#N/A,FALSE,"Statemnts"}</definedName>
    <definedName name="wrn.Inputs._.outputs._5_1" localSheetId="10" hidden="1">{"key inputs",#N/A,FALSE,"Key Inputs";"key outputs",#N/A,FALSE,"Outputs";"Other inputs",#N/A,FALSE,"Other Inputs";"cashflow",#N/A,FALSE,"Statemnts"}</definedName>
    <definedName name="wrn.Inputs._.outputs._5_1" localSheetId="11" hidden="1">{"key inputs",#N/A,FALSE,"Key Inputs";"key outputs",#N/A,FALSE,"Outputs";"Other inputs",#N/A,FALSE,"Other Inputs";"cashflow",#N/A,FALSE,"Statemnts"}</definedName>
    <definedName name="wrn.Inputs._.outputs._5_1" localSheetId="0" hidden="1">{"key inputs",#N/A,FALSE,"Key Inputs";"key outputs",#N/A,FALSE,"Outputs";"Other inputs",#N/A,FALSE,"Other Inputs";"cashflow",#N/A,FALSE,"Statemnts"}</definedName>
    <definedName name="wrn.Inputs._.outputs._5_1" hidden="1">{"key inputs",#N/A,FALSE,"Key Inputs";"key outputs",#N/A,FALSE,"Outputs";"Other inputs",#N/A,FALSE,"Other Inputs";"cashflow",#N/A,FALSE,"Statemnts"}</definedName>
    <definedName name="wrn.Inputs._.outputs._5_2" localSheetId="8" hidden="1">{"key inputs",#N/A,FALSE,"Key Inputs";"key outputs",#N/A,FALSE,"Outputs";"Other inputs",#N/A,FALSE,"Other Inputs";"cashflow",#N/A,FALSE,"Statemnts"}</definedName>
    <definedName name="wrn.Inputs._.outputs._5_2" localSheetId="3" hidden="1">{"key inputs",#N/A,FALSE,"Key Inputs";"key outputs",#N/A,FALSE,"Outputs";"Other inputs",#N/A,FALSE,"Other Inputs";"cashflow",#N/A,FALSE,"Statemnts"}</definedName>
    <definedName name="wrn.Inputs._.outputs._5_2" localSheetId="9" hidden="1">{"key inputs",#N/A,FALSE,"Key Inputs";"key outputs",#N/A,FALSE,"Outputs";"Other inputs",#N/A,FALSE,"Other Inputs";"cashflow",#N/A,FALSE,"Statemnts"}</definedName>
    <definedName name="wrn.Inputs._.outputs._5_2" localSheetId="10" hidden="1">{"key inputs",#N/A,FALSE,"Key Inputs";"key outputs",#N/A,FALSE,"Outputs";"Other inputs",#N/A,FALSE,"Other Inputs";"cashflow",#N/A,FALSE,"Statemnts"}</definedName>
    <definedName name="wrn.Inputs._.outputs._5_2" localSheetId="11" hidden="1">{"key inputs",#N/A,FALSE,"Key Inputs";"key outputs",#N/A,FALSE,"Outputs";"Other inputs",#N/A,FALSE,"Other Inputs";"cashflow",#N/A,FALSE,"Statemnts"}</definedName>
    <definedName name="wrn.Inputs._.outputs._5_2" localSheetId="0" hidden="1">{"key inputs",#N/A,FALSE,"Key Inputs";"key outputs",#N/A,FALSE,"Outputs";"Other inputs",#N/A,FALSE,"Other Inputs";"cashflow",#N/A,FALSE,"Statemnts"}</definedName>
    <definedName name="wrn.Inputs._.outputs._5_2" hidden="1">{"key inputs",#N/A,FALSE,"Key Inputs";"key outputs",#N/A,FALSE,"Outputs";"Other inputs",#N/A,FALSE,"Other Inputs";"cashflow",#N/A,FALSE,"Statemnts"}</definedName>
    <definedName name="wrn.Inputs._.outputs._5_3" localSheetId="8" hidden="1">{"key inputs",#N/A,FALSE,"Key Inputs";"key outputs",#N/A,FALSE,"Outputs";"Other inputs",#N/A,FALSE,"Other Inputs";"cashflow",#N/A,FALSE,"Statemnts"}</definedName>
    <definedName name="wrn.Inputs._.outputs._5_3" localSheetId="3" hidden="1">{"key inputs",#N/A,FALSE,"Key Inputs";"key outputs",#N/A,FALSE,"Outputs";"Other inputs",#N/A,FALSE,"Other Inputs";"cashflow",#N/A,FALSE,"Statemnts"}</definedName>
    <definedName name="wrn.Inputs._.outputs._5_3" localSheetId="9" hidden="1">{"key inputs",#N/A,FALSE,"Key Inputs";"key outputs",#N/A,FALSE,"Outputs";"Other inputs",#N/A,FALSE,"Other Inputs";"cashflow",#N/A,FALSE,"Statemnts"}</definedName>
    <definedName name="wrn.Inputs._.outputs._5_3" localSheetId="10" hidden="1">{"key inputs",#N/A,FALSE,"Key Inputs";"key outputs",#N/A,FALSE,"Outputs";"Other inputs",#N/A,FALSE,"Other Inputs";"cashflow",#N/A,FALSE,"Statemnts"}</definedName>
    <definedName name="wrn.Inputs._.outputs._5_3" localSheetId="11" hidden="1">{"key inputs",#N/A,FALSE,"Key Inputs";"key outputs",#N/A,FALSE,"Outputs";"Other inputs",#N/A,FALSE,"Other Inputs";"cashflow",#N/A,FALSE,"Statemnts"}</definedName>
    <definedName name="wrn.Inputs._.outputs._5_3" localSheetId="0" hidden="1">{"key inputs",#N/A,FALSE,"Key Inputs";"key outputs",#N/A,FALSE,"Outputs";"Other inputs",#N/A,FALSE,"Other Inputs";"cashflow",#N/A,FALSE,"Statemnts"}</definedName>
    <definedName name="wrn.Inputs._.outputs._5_3" hidden="1">{"key inputs",#N/A,FALSE,"Key Inputs";"key outputs",#N/A,FALSE,"Outputs";"Other inputs",#N/A,FALSE,"Other Inputs";"cashflow",#N/A,FALSE,"Statemnts"}</definedName>
    <definedName name="wrn.Inputs._.outputs._5_4" localSheetId="8" hidden="1">{"key inputs",#N/A,FALSE,"Key Inputs";"key outputs",#N/A,FALSE,"Outputs";"Other inputs",#N/A,FALSE,"Other Inputs";"cashflow",#N/A,FALSE,"Statemnts"}</definedName>
    <definedName name="wrn.Inputs._.outputs._5_4" localSheetId="3" hidden="1">{"key inputs",#N/A,FALSE,"Key Inputs";"key outputs",#N/A,FALSE,"Outputs";"Other inputs",#N/A,FALSE,"Other Inputs";"cashflow",#N/A,FALSE,"Statemnts"}</definedName>
    <definedName name="wrn.Inputs._.outputs._5_4" localSheetId="9" hidden="1">{"key inputs",#N/A,FALSE,"Key Inputs";"key outputs",#N/A,FALSE,"Outputs";"Other inputs",#N/A,FALSE,"Other Inputs";"cashflow",#N/A,FALSE,"Statemnts"}</definedName>
    <definedName name="wrn.Inputs._.outputs._5_4" localSheetId="10" hidden="1">{"key inputs",#N/A,FALSE,"Key Inputs";"key outputs",#N/A,FALSE,"Outputs";"Other inputs",#N/A,FALSE,"Other Inputs";"cashflow",#N/A,FALSE,"Statemnts"}</definedName>
    <definedName name="wrn.Inputs._.outputs._5_4" localSheetId="11" hidden="1">{"key inputs",#N/A,FALSE,"Key Inputs";"key outputs",#N/A,FALSE,"Outputs";"Other inputs",#N/A,FALSE,"Other Inputs";"cashflow",#N/A,FALSE,"Statemnts"}</definedName>
    <definedName name="wrn.Inputs._.outputs._5_4" localSheetId="0" hidden="1">{"key inputs",#N/A,FALSE,"Key Inputs";"key outputs",#N/A,FALSE,"Outputs";"Other inputs",#N/A,FALSE,"Other Inputs";"cashflow",#N/A,FALSE,"Statemnts"}</definedName>
    <definedName name="wrn.Inputs._.outputs._5_4" hidden="1">{"key inputs",#N/A,FALSE,"Key Inputs";"key outputs",#N/A,FALSE,"Outputs";"Other inputs",#N/A,FALSE,"Other Inputs";"cashflow",#N/A,FALSE,"Statemnts"}</definedName>
    <definedName name="wrn.Inputs._.outputs._5_5" localSheetId="8" hidden="1">{"key inputs",#N/A,FALSE,"Key Inputs";"key outputs",#N/A,FALSE,"Outputs";"Other inputs",#N/A,FALSE,"Other Inputs";"cashflow",#N/A,FALSE,"Statemnts"}</definedName>
    <definedName name="wrn.Inputs._.outputs._5_5" localSheetId="3" hidden="1">{"key inputs",#N/A,FALSE,"Key Inputs";"key outputs",#N/A,FALSE,"Outputs";"Other inputs",#N/A,FALSE,"Other Inputs";"cashflow",#N/A,FALSE,"Statemnts"}</definedName>
    <definedName name="wrn.Inputs._.outputs._5_5" localSheetId="9" hidden="1">{"key inputs",#N/A,FALSE,"Key Inputs";"key outputs",#N/A,FALSE,"Outputs";"Other inputs",#N/A,FALSE,"Other Inputs";"cashflow",#N/A,FALSE,"Statemnts"}</definedName>
    <definedName name="wrn.Inputs._.outputs._5_5" localSheetId="10" hidden="1">{"key inputs",#N/A,FALSE,"Key Inputs";"key outputs",#N/A,FALSE,"Outputs";"Other inputs",#N/A,FALSE,"Other Inputs";"cashflow",#N/A,FALSE,"Statemnts"}</definedName>
    <definedName name="wrn.Inputs._.outputs._5_5" localSheetId="11" hidden="1">{"key inputs",#N/A,FALSE,"Key Inputs";"key outputs",#N/A,FALSE,"Outputs";"Other inputs",#N/A,FALSE,"Other Inputs";"cashflow",#N/A,FALSE,"Statemnts"}</definedName>
    <definedName name="wrn.Inputs._.outputs._5_5" localSheetId="0" hidden="1">{"key inputs",#N/A,FALSE,"Key Inputs";"key outputs",#N/A,FALSE,"Outputs";"Other inputs",#N/A,FALSE,"Other Inputs";"cashflow",#N/A,FALSE,"Statemnts"}</definedName>
    <definedName name="wrn.Inputs._.outputs._5_5" hidden="1">{"key inputs",#N/A,FALSE,"Key Inputs";"key outputs",#N/A,FALSE,"Outputs";"Other inputs",#N/A,FALSE,"Other Inputs";"cashflow",#N/A,FALSE,"Statemnts"}</definedName>
    <definedName name="wrn.Interim._.Valuation." localSheetId="8" hidden="1">{"Valuation",#N/A,FALSE,"VALUATION";"Standard",#N/A,FALSE,"RETENTION STATEMENT";"Progress Chart",#N/A,FALSE,"PROGRESS GRAPH"}</definedName>
    <definedName name="wrn.Interim._.Valuation." localSheetId="3" hidden="1">{"Valuation",#N/A,FALSE,"VALUATION";"Standard",#N/A,FALSE,"RETENTION STATEMENT";"Progress Chart",#N/A,FALSE,"PROGRESS GRAPH"}</definedName>
    <definedName name="wrn.Interim._.Valuation." localSheetId="9" hidden="1">{"Valuation",#N/A,FALSE,"VALUATION";"Standard",#N/A,FALSE,"RETENTION STATEMENT";"Progress Chart",#N/A,FALSE,"PROGRESS GRAPH"}</definedName>
    <definedName name="wrn.Interim._.Valuation." localSheetId="10" hidden="1">{"Valuation",#N/A,FALSE,"VALUATION";"Standard",#N/A,FALSE,"RETENTION STATEMENT";"Progress Chart",#N/A,FALSE,"PROGRESS GRAPH"}</definedName>
    <definedName name="wrn.Interim._.Valuation." localSheetId="11" hidden="1">{"Valuation",#N/A,FALSE,"VALUATION";"Standard",#N/A,FALSE,"RETENTION STATEMENT";"Progress Chart",#N/A,FALSE,"PROGRESS GRAPH"}</definedName>
    <definedName name="wrn.Interim._.Valuation." localSheetId="0" hidden="1">{"Valuation",#N/A,FALSE,"VALUATION";"Standard",#N/A,FALSE,"RETENTION STATEMENT";"Progress Chart",#N/A,FALSE,"PROGRESS GRAPH"}</definedName>
    <definedName name="wrn.Interim._.Valuation." hidden="1">{"Valuation",#N/A,FALSE,"VALUATION";"Standard",#N/A,FALSE,"RETENTION STATEMENT";"Progress Chart",#N/A,FALSE,"PROGRESS GRAPH"}</definedName>
    <definedName name="wrn.Internal._.Report__detail._.displayed." localSheetId="9" hidden="1">{"CREELP Internal",#N/A,FALSE,"CREELP";#N/A,#N/A,FALSE,"Funding 1 &amp; 2";#N/A,#N/A,FALSE,"Funding 8";#N/A,#N/A,FALSE,"Capitalization";#N/A,#N/A,FALSE,"Company EBITDA"}</definedName>
    <definedName name="wrn.Internal._.Report__detail._.displayed." localSheetId="10" hidden="1">{"CREELP Internal",#N/A,FALSE,"CREELP";#N/A,#N/A,FALSE,"Funding 1 &amp; 2";#N/A,#N/A,FALSE,"Funding 8";#N/A,#N/A,FALSE,"Capitalization";#N/A,#N/A,FALSE,"Company EBITDA"}</definedName>
    <definedName name="wrn.Internal._.Report__detail._.displayed." localSheetId="11" hidden="1">{"CREELP Internal",#N/A,FALSE,"CREELP";#N/A,#N/A,FALSE,"Funding 1 &amp; 2";#N/A,#N/A,FALSE,"Funding 8";#N/A,#N/A,FALSE,"Capitalization";#N/A,#N/A,FALSE,"Company EBITDA"}</definedName>
    <definedName name="wrn.Internal._.Report__detail._.displayed." hidden="1">{"CREELP Internal",#N/A,FALSE,"CREELP";#N/A,#N/A,FALSE,"Funding 1 &amp; 2";#N/A,#N/A,FALSE,"Funding 8";#N/A,#N/A,FALSE,"Capitalization";#N/A,#N/A,FALSE,"Company EBITDA"}</definedName>
    <definedName name="wrn.international." localSheetId="9" hidden="1">{"sweden",#N/A,FALSE,"Sweden";"germany",#N/A,FALSE,"Germany";"portugal",#N/A,FALSE,"Portugal";"belgium",#N/A,FALSE,"Belgium";"japan",#N/A,FALSE,"Japan ";"italy",#N/A,FALSE,"Italy";"spain",#N/A,FALSE,"Spain";"korea",#N/A,FALSE,"Korea"}</definedName>
    <definedName name="wrn.international." localSheetId="10" hidden="1">{"sweden",#N/A,FALSE,"Sweden";"germany",#N/A,FALSE,"Germany";"portugal",#N/A,FALSE,"Portugal";"belgium",#N/A,FALSE,"Belgium";"japan",#N/A,FALSE,"Japan ";"italy",#N/A,FALSE,"Italy";"spain",#N/A,FALSE,"Spain";"korea",#N/A,FALSE,"Korea"}</definedName>
    <definedName name="wrn.international." localSheetId="11" hidden="1">{"sweden",#N/A,FALSE,"Sweden";"germany",#N/A,FALSE,"Germany";"portugal",#N/A,FALSE,"Portugal";"belgium",#N/A,FALSE,"Belgium";"japan",#N/A,FALSE,"Japan ";"italy",#N/A,FALSE,"Italy";"spain",#N/A,FALSE,"Spain";"korea",#N/A,FALSE,"Korea"}</definedName>
    <definedName name="wrn.international." hidden="1">{"sweden",#N/A,FALSE,"Sweden";"germany",#N/A,FALSE,"Germany";"portugal",#N/A,FALSE,"Portugal";"belgium",#N/A,FALSE,"Belgium";"japan",#N/A,FALSE,"Japan ";"italy",#N/A,FALSE,"Italy";"spain",#N/A,FALSE,"Spain";"korea",#N/A,FALSE,"Korea"}</definedName>
    <definedName name="wrn.Investment._.Review." localSheetId="9" hidden="1">{#N/A,#N/A,FALSE,"Proforma Five Yr";#N/A,#N/A,FALSE,"Capital Input";#N/A,#N/A,FALSE,"Calculations";#N/A,#N/A,FALSE,"Transaction Summary-DTW"}</definedName>
    <definedName name="wrn.Investment._.Review." localSheetId="10" hidden="1">{#N/A,#N/A,FALSE,"Proforma Five Yr";#N/A,#N/A,FALSE,"Capital Input";#N/A,#N/A,FALSE,"Calculations";#N/A,#N/A,FALSE,"Transaction Summary-DTW"}</definedName>
    <definedName name="wrn.Investment._.Review." localSheetId="11" hidden="1">{#N/A,#N/A,FALSE,"Proforma Five Yr";#N/A,#N/A,FALSE,"Capital Input";#N/A,#N/A,FALSE,"Calculations";#N/A,#N/A,FALSE,"Transaction Summary-DTW"}</definedName>
    <definedName name="wrn.Investment._.Review." hidden="1">{#N/A,#N/A,FALSE,"Proforma Five Yr";#N/A,#N/A,FALSE,"Capital Input";#N/A,#N/A,FALSE,"Calculations";#N/A,#N/A,FALSE,"Transaction Summary-DTW"}</definedName>
    <definedName name="wrn.jan._.98." localSheetId="9" hidden="1">{"sheet a",#N/A,FALSE,"A";"sheet b 1",#N/A,FALSE,"B";"sheet b 2",#N/A,FALSE,"B"}</definedName>
    <definedName name="wrn.jan._.98." localSheetId="10" hidden="1">{"sheet a",#N/A,FALSE,"A";"sheet b 1",#N/A,FALSE,"B";"sheet b 2",#N/A,FALSE,"B"}</definedName>
    <definedName name="wrn.jan._.98." localSheetId="11" hidden="1">{"sheet a",#N/A,FALSE,"A";"sheet b 1",#N/A,FALSE,"B";"sheet b 2",#N/A,FALSE,"B"}</definedName>
    <definedName name="wrn.jan._.98." hidden="1">{"sheet a",#N/A,FALSE,"A";"sheet b 1",#N/A,FALSE,"B";"sheet b 2",#N/A,FALSE,"B"}</definedName>
    <definedName name="wrn.Japan_Capers_Ed._.Pub." localSheetId="9" hidden="1">{"Japan_Capers_Ed_Pub",#N/A,FALSE,"DI 2 YEAR MASTER SCHEDULE"}</definedName>
    <definedName name="wrn.Japan_Capers_Ed._.Pub." localSheetId="10" hidden="1">{"Japan_Capers_Ed_Pub",#N/A,FALSE,"DI 2 YEAR MASTER SCHEDULE"}</definedName>
    <definedName name="wrn.Japan_Capers_Ed._.Pub." localSheetId="11" hidden="1">{"Japan_Capers_Ed_Pub",#N/A,FALSE,"DI 2 YEAR MASTER SCHEDULE"}</definedName>
    <definedName name="wrn.Japan_Capers_Ed._.Pub." hidden="1">{"Japan_Capers_Ed_Pub",#N/A,FALSE,"DI 2 YEAR MASTER SCHEDULE"}</definedName>
    <definedName name="wrn.jegrpt." localSheetId="9" hidden="1">{#N/A,#N/A,FALSE,"PJT STATUS RVW";#N/A,#N/A,FALSE,"MAPS CKLIST";#N/A,#N/A,FALSE,"HOPSR-BASE-IHOCS";#N/A,#N/A,FALSE,"HOPSR-BASE FOR REPORT";#N/A,#N/A,FALSE,"GEN SERVICES";#N/A,#N/A,FALSE,"FINANCIAL";#N/A,#N/A,FALSE,"CONTRACT CURVES";#N/A,#N/A,FALSE,"JEG GRAPH";#N/A,#N/A,FALSE,"JEG GRAPH (2)"}</definedName>
    <definedName name="wrn.jegrpt." localSheetId="10" hidden="1">{#N/A,#N/A,FALSE,"PJT STATUS RVW";#N/A,#N/A,FALSE,"MAPS CKLIST";#N/A,#N/A,FALSE,"HOPSR-BASE-IHOCS";#N/A,#N/A,FALSE,"HOPSR-BASE FOR REPORT";#N/A,#N/A,FALSE,"GEN SERVICES";#N/A,#N/A,FALSE,"FINANCIAL";#N/A,#N/A,FALSE,"CONTRACT CURVES";#N/A,#N/A,FALSE,"JEG GRAPH";#N/A,#N/A,FALSE,"JEG GRAPH (2)"}</definedName>
    <definedName name="wrn.jegrpt." localSheetId="11" hidden="1">{#N/A,#N/A,FALSE,"PJT STATUS RVW";#N/A,#N/A,FALSE,"MAPS CKLIST";#N/A,#N/A,FALSE,"HOPSR-BASE-IHOCS";#N/A,#N/A,FALSE,"HOPSR-BASE FOR REPORT";#N/A,#N/A,FALSE,"GEN SERVICES";#N/A,#N/A,FALSE,"FINANCIAL";#N/A,#N/A,FALSE,"CONTRACT CURVES";#N/A,#N/A,FALSE,"JEG GRAPH";#N/A,#N/A,FALSE,"JEG GRAPH (2)"}</definedName>
    <definedName name="wrn.jegrpt." hidden="1">{#N/A,#N/A,FALSE,"PJT STATUS RVW";#N/A,#N/A,FALSE,"MAPS CKLIST";#N/A,#N/A,FALSE,"HOPSR-BASE-IHOCS";#N/A,#N/A,FALSE,"HOPSR-BASE FOR REPORT";#N/A,#N/A,FALSE,"GEN SERVICES";#N/A,#N/A,FALSE,"FINANCIAL";#N/A,#N/A,FALSE,"CONTRACT CURVES";#N/A,#N/A,FALSE,"JEG GRAPH";#N/A,#N/A,FALSE,"JEG GRAPH (2)"}</definedName>
    <definedName name="wrn.Kaikki." localSheetId="8" hidden="1">{#N/A,#N/A,TRUE,"Uudet laitteet";#N/A,#N/A,TRUE,"Uudet kaapelit";#N/A,#N/A,TRUE,"Uudet hyllyt";#N/A,#N/A,TRUE,"Yksikkö-ja erillishinnat"}</definedName>
    <definedName name="wrn.Kaikki." localSheetId="5" hidden="1">{#N/A,#N/A,TRUE,"Uudet laitteet";#N/A,#N/A,TRUE,"Uudet kaapelit";#N/A,#N/A,TRUE,"Uudet hyllyt";#N/A,#N/A,TRUE,"Yksikkö-ja erillishinnat"}</definedName>
    <definedName name="wrn.Kaikki." localSheetId="3" hidden="1">{#N/A,#N/A,TRUE,"Uudet laitteet";#N/A,#N/A,TRUE,"Uudet kaapelit";#N/A,#N/A,TRUE,"Uudet hyllyt";#N/A,#N/A,TRUE,"Yksikkö-ja erillishinnat"}</definedName>
    <definedName name="wrn.Kaikki." localSheetId="9" hidden="1">{#N/A,#N/A,TRUE,"Uudet laitteet";#N/A,#N/A,TRUE,"Uudet kaapelit";#N/A,#N/A,TRUE,"Uudet hyllyt";#N/A,#N/A,TRUE,"Yksikkö-ja erillishinnat"}</definedName>
    <definedName name="wrn.Kaikki." localSheetId="10" hidden="1">{#N/A,#N/A,TRUE,"Uudet laitteet";#N/A,#N/A,TRUE,"Uudet kaapelit";#N/A,#N/A,TRUE,"Uudet hyllyt";#N/A,#N/A,TRUE,"Yksikkö-ja erillishinnat"}</definedName>
    <definedName name="wrn.Kaikki." localSheetId="1" hidden="1">{#N/A,#N/A,TRUE,"Uudet laitteet";#N/A,#N/A,TRUE,"Uudet kaapelit";#N/A,#N/A,TRUE,"Uudet hyllyt";#N/A,#N/A,TRUE,"Yksikkö-ja erillishinnat"}</definedName>
    <definedName name="wrn.Kaikki." localSheetId="11" hidden="1">{#N/A,#N/A,TRUE,"Uudet laitteet";#N/A,#N/A,TRUE,"Uudet kaapelit";#N/A,#N/A,TRUE,"Uudet hyllyt";#N/A,#N/A,TRUE,"Yksikkö-ja erillishinnat"}</definedName>
    <definedName name="wrn.Kaikki." localSheetId="0" hidden="1">{#N/A,#N/A,TRUE,"Uudet laitteet";#N/A,#N/A,TRUE,"Uudet kaapelit";#N/A,#N/A,TRUE,"Uudet hyllyt";#N/A,#N/A,TRUE,"Yksikkö-ja erillishinnat"}</definedName>
    <definedName name="wrn.Kaikki." hidden="1">{#N/A,#N/A,TRUE,"Uudet laitteet";#N/A,#N/A,TRUE,"Uudet kaapelit";#N/A,#N/A,TRUE,"Uudet hyllyt";#N/A,#N/A,TRUE,"Yksikkö-ja erillishinnat"}</definedName>
    <definedName name="wrn.Kaikki2." localSheetId="8" hidden="1">{#N/A,#N/A,TRUE,"Uudet laitteet";#N/A,#N/A,TRUE,"Uudet kaapelit";#N/A,#N/A,TRUE,"Uudet hyllyt";#N/A,#N/A,TRUE,"Yksikkö-ja erillishinnat"}</definedName>
    <definedName name="wrn.Kaikki2." localSheetId="5" hidden="1">{#N/A,#N/A,TRUE,"Uudet laitteet";#N/A,#N/A,TRUE,"Uudet kaapelit";#N/A,#N/A,TRUE,"Uudet hyllyt";#N/A,#N/A,TRUE,"Yksikkö-ja erillishinnat"}</definedName>
    <definedName name="wrn.Kaikki2." localSheetId="3" hidden="1">{#N/A,#N/A,TRUE,"Uudet laitteet";#N/A,#N/A,TRUE,"Uudet kaapelit";#N/A,#N/A,TRUE,"Uudet hyllyt";#N/A,#N/A,TRUE,"Yksikkö-ja erillishinnat"}</definedName>
    <definedName name="wrn.Kaikki2." localSheetId="9" hidden="1">{#N/A,#N/A,TRUE,"Uudet laitteet";#N/A,#N/A,TRUE,"Uudet kaapelit";#N/A,#N/A,TRUE,"Uudet hyllyt";#N/A,#N/A,TRUE,"Yksikkö-ja erillishinnat"}</definedName>
    <definedName name="wrn.Kaikki2." localSheetId="10" hidden="1">{#N/A,#N/A,TRUE,"Uudet laitteet";#N/A,#N/A,TRUE,"Uudet kaapelit";#N/A,#N/A,TRUE,"Uudet hyllyt";#N/A,#N/A,TRUE,"Yksikkö-ja erillishinnat"}</definedName>
    <definedName name="wrn.Kaikki2." localSheetId="1" hidden="1">{#N/A,#N/A,TRUE,"Uudet laitteet";#N/A,#N/A,TRUE,"Uudet kaapelit";#N/A,#N/A,TRUE,"Uudet hyllyt";#N/A,#N/A,TRUE,"Yksikkö-ja erillishinnat"}</definedName>
    <definedName name="wrn.Kaikki2." localSheetId="11" hidden="1">{#N/A,#N/A,TRUE,"Uudet laitteet";#N/A,#N/A,TRUE,"Uudet kaapelit";#N/A,#N/A,TRUE,"Uudet hyllyt";#N/A,#N/A,TRUE,"Yksikkö-ja erillishinnat"}</definedName>
    <definedName name="wrn.Kaikki2." localSheetId="0" hidden="1">{#N/A,#N/A,TRUE,"Uudet laitteet";#N/A,#N/A,TRUE,"Uudet kaapelit";#N/A,#N/A,TRUE,"Uudet hyllyt";#N/A,#N/A,TRUE,"Yksikkö-ja erillishinnat"}</definedName>
    <definedName name="wrn.Kaikki2." hidden="1">{#N/A,#N/A,TRUE,"Uudet laitteet";#N/A,#N/A,TRUE,"Uudet kaapelit";#N/A,#N/A,TRUE,"Uudet hyllyt";#N/A,#N/A,TRUE,"Yksikkö-ja erillishinnat"}</definedName>
    <definedName name="wrn.Kenngb." localSheetId="9" hidden="1">{#N/A,#N/A,FALSE,"SKG_SC";#N/A,#N/A,FALSE,"SKG_KP";#N/A,#N/A,FALSE,"SCG_KC";#N/A,#N/A,FALSE,"SKG_PM";#N/A,#N/A,FALSE,"SKG_Asta";#N/A,#N/A,FALSE,"SKG_DE";#N/A,#N/A,FALSE,"SKG_FA";#N/A,#N/A,FALSE,"SKG_EM";#N/A,#N/A,FALSE,"SKG_AK";#N/A,#N/A,FALSE,"SKG_CER";#N/A,#N/A,FALSE,"SKG_BA";#N/A,#N/A,FALSE,"SKG_KO"}</definedName>
    <definedName name="wrn.Kenngb." localSheetId="10" hidden="1">{#N/A,#N/A,FALSE,"SKG_SC";#N/A,#N/A,FALSE,"SKG_KP";#N/A,#N/A,FALSE,"SCG_KC";#N/A,#N/A,FALSE,"SKG_PM";#N/A,#N/A,FALSE,"SKG_Asta";#N/A,#N/A,FALSE,"SKG_DE";#N/A,#N/A,FALSE,"SKG_FA";#N/A,#N/A,FALSE,"SKG_EM";#N/A,#N/A,FALSE,"SKG_AK";#N/A,#N/A,FALSE,"SKG_CER";#N/A,#N/A,FALSE,"SKG_BA";#N/A,#N/A,FALSE,"SKG_KO"}</definedName>
    <definedName name="wrn.Kenngb." localSheetId="11" hidden="1">{#N/A,#N/A,FALSE,"SKG_SC";#N/A,#N/A,FALSE,"SKG_KP";#N/A,#N/A,FALSE,"SCG_KC";#N/A,#N/A,FALSE,"SKG_PM";#N/A,#N/A,FALSE,"SKG_Asta";#N/A,#N/A,FALSE,"SKG_DE";#N/A,#N/A,FALSE,"SKG_FA";#N/A,#N/A,FALSE,"SKG_EM";#N/A,#N/A,FALSE,"SKG_AK";#N/A,#N/A,FALSE,"SKG_CER";#N/A,#N/A,FALSE,"SKG_BA";#N/A,#N/A,FALSE,"SKG_KO"}</definedName>
    <definedName name="wrn.Kenngb." hidden="1">{#N/A,#N/A,FALSE,"SKG_SC";#N/A,#N/A,FALSE,"SKG_KP";#N/A,#N/A,FALSE,"SCG_KC";#N/A,#N/A,FALSE,"SKG_PM";#N/A,#N/A,FALSE,"SKG_Asta";#N/A,#N/A,FALSE,"SKG_DE";#N/A,#N/A,FALSE,"SKG_FA";#N/A,#N/A,FALSE,"SKG_EM";#N/A,#N/A,FALSE,"SKG_AK";#N/A,#N/A,FALSE,"SKG_CER";#N/A,#N/A,FALSE,"SKG_BA";#N/A,#N/A,FALSE,"SKG_KO"}</definedName>
    <definedName name="wrn.khkh"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khkh"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khkh"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khkh"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khkh"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khkh"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khkh"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khkh1"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khkh1"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khkh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khkh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khkh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khkh1"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khkh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Komplettausdruck." localSheetId="9" hidden="1">{#N/A,#N/A,FALSE,"Layout Aktiva";#N/A,#N/A,FALSE,"Layout Passiva";#N/A,#N/A,FALSE,"Layout GuV";#N/A,#N/A,FALSE,"Layout Cash Flow";#N/A,#N/A,FALSE,"Mittelherkunft";#N/A,#N/A,FALSE,"Mittelverwendung";#N/A,#N/A,FALSE,"Finanzbedarfsrechnung"}</definedName>
    <definedName name="wrn.Komplettausdruck." localSheetId="10" hidden="1">{#N/A,#N/A,FALSE,"Layout Aktiva";#N/A,#N/A,FALSE,"Layout Passiva";#N/A,#N/A,FALSE,"Layout GuV";#N/A,#N/A,FALSE,"Layout Cash Flow";#N/A,#N/A,FALSE,"Mittelherkunft";#N/A,#N/A,FALSE,"Mittelverwendung";#N/A,#N/A,FALSE,"Finanzbedarfsrechnung"}</definedName>
    <definedName name="wrn.Komplettausdruck." localSheetId="11" hidden="1">{#N/A,#N/A,FALSE,"Layout Aktiva";#N/A,#N/A,FALSE,"Layout Passiva";#N/A,#N/A,FALSE,"Layout GuV";#N/A,#N/A,FALSE,"Layout Cash Flow";#N/A,#N/A,FALSE,"Mittelherkunft";#N/A,#N/A,FALSE,"Mittelverwendung";#N/A,#N/A,FALSE,"Finanzbedarfsrechnung"}</definedName>
    <definedName name="wrn.Komplettausdruck." hidden="1">{#N/A,#N/A,FALSE,"Layout Aktiva";#N/A,#N/A,FALSE,"Layout Passiva";#N/A,#N/A,FALSE,"Layout GuV";#N/A,#N/A,FALSE,"Layout Cash Flow";#N/A,#N/A,FALSE,"Mittelherkunft";#N/A,#N/A,FALSE,"Mittelverwendung";#N/A,#N/A,FALSE,"Finanzbedarfsrechnung"}</definedName>
    <definedName name="wrn.Kontenverteilung." localSheetId="9" hidden="1">{"Kontenverteilung",#N/A,FALSE,"H A Ü"}</definedName>
    <definedName name="wrn.Kontenverteilung." localSheetId="10" hidden="1">{"Kontenverteilung",#N/A,FALSE,"H A Ü"}</definedName>
    <definedName name="wrn.Kontenverteilung." localSheetId="11" hidden="1">{"Kontenverteilung",#N/A,FALSE,"H A Ü"}</definedName>
    <definedName name="wrn.Kontenverteilung." hidden="1">{"Kontenverteilung",#N/A,FALSE,"H A Ü"}</definedName>
    <definedName name="wrn.kpI." localSheetId="9" hidden="1">{#N/A,#N/A,FALSE,"Top page";#N/A,#N/A,FALSE,"Weekly KPI";#N/A,#N/A,FALSE,"Customer Count Growth";#N/A,#N/A,FALSE,"Customer Spending Growth";#N/A,#N/A,FALSE,"Sales Growth";#N/A,#N/A,FALSE,"Customer Spending";#N/A,#N/A,FALSE,"Credit Card % to Sales"}</definedName>
    <definedName name="wrn.kpI." localSheetId="10" hidden="1">{#N/A,#N/A,FALSE,"Top page";#N/A,#N/A,FALSE,"Weekly KPI";#N/A,#N/A,FALSE,"Customer Count Growth";#N/A,#N/A,FALSE,"Customer Spending Growth";#N/A,#N/A,FALSE,"Sales Growth";#N/A,#N/A,FALSE,"Customer Spending";#N/A,#N/A,FALSE,"Credit Card % to Sales"}</definedName>
    <definedName name="wrn.kpI." localSheetId="11" hidden="1">{#N/A,#N/A,FALSE,"Top page";#N/A,#N/A,FALSE,"Weekly KPI";#N/A,#N/A,FALSE,"Customer Count Growth";#N/A,#N/A,FALSE,"Customer Spending Growth";#N/A,#N/A,FALSE,"Sales Growth";#N/A,#N/A,FALSE,"Customer Spending";#N/A,#N/A,FALSE,"Credit Card % to Sales"}</definedName>
    <definedName name="wrn.kpI." hidden="1">{#N/A,#N/A,FALSE,"Top page";#N/A,#N/A,FALSE,"Weekly KPI";#N/A,#N/A,FALSE,"Customer Count Growth";#N/A,#N/A,FALSE,"Customer Spending Growth";#N/A,#N/A,FALSE,"Sales Growth";#N/A,#N/A,FALSE,"Customer Spending";#N/A,#N/A,FALSE,"Credit Card % to Sales"}</definedName>
    <definedName name="wrn.Leases." localSheetId="9" hidden="1">{#N/A,#N/A,FALSE,"Leases"}</definedName>
    <definedName name="wrn.Leases." localSheetId="10" hidden="1">{#N/A,#N/A,FALSE,"Leases"}</definedName>
    <definedName name="wrn.Leases." localSheetId="11" hidden="1">{#N/A,#N/A,FALSE,"Leases"}</definedName>
    <definedName name="wrn.Leases." hidden="1">{#N/A,#N/A,FALSE,"Leases"}</definedName>
    <definedName name="wrn.lh97." localSheetId="9" hidden="1">{"RETRO",#N/A,FALSE,"Ret";"retro",#N/A,FALSE,"Ret_RO";"retp",#N/A,FALSE,"Ret_P";"livro",#N/A,FALSE,"Livr_RO";"livp",#N/A,FALSE,"Livr_P";"puro",#N/A,FALSE,"Pu_RO";"pup",#N/A,FALSE,"Pu_P";"stocro",#N/A,FALSE,"Stock_RO";"stocp",#N/A,FALSE,"Stock_P";"vitro",#N/A,FALSE,"Vitr-RO";"vitp",#N/A,FALSE,"Vitr-P";"destro",#N/A,FALSE,"Dest_RO";"destp",#N/A,FALSE,"Dest_P"}</definedName>
    <definedName name="wrn.lh97." localSheetId="10" hidden="1">{"RETRO",#N/A,FALSE,"Ret";"retro",#N/A,FALSE,"Ret_RO";"retp",#N/A,FALSE,"Ret_P";"livro",#N/A,FALSE,"Livr_RO";"livp",#N/A,FALSE,"Livr_P";"puro",#N/A,FALSE,"Pu_RO";"pup",#N/A,FALSE,"Pu_P";"stocro",#N/A,FALSE,"Stock_RO";"stocp",#N/A,FALSE,"Stock_P";"vitro",#N/A,FALSE,"Vitr-RO";"vitp",#N/A,FALSE,"Vitr-P";"destro",#N/A,FALSE,"Dest_RO";"destp",#N/A,FALSE,"Dest_P"}</definedName>
    <definedName name="wrn.lh97." localSheetId="11" hidden="1">{"RETRO",#N/A,FALSE,"Ret";"retro",#N/A,FALSE,"Ret_RO";"retp",#N/A,FALSE,"Ret_P";"livro",#N/A,FALSE,"Livr_RO";"livp",#N/A,FALSE,"Livr_P";"puro",#N/A,FALSE,"Pu_RO";"pup",#N/A,FALSE,"Pu_P";"stocro",#N/A,FALSE,"Stock_RO";"stocp",#N/A,FALSE,"Stock_P";"vitro",#N/A,FALSE,"Vitr-RO";"vitp",#N/A,FALSE,"Vitr-P";"destro",#N/A,FALSE,"Dest_RO";"destp",#N/A,FALSE,"Dest_P"}</definedName>
    <definedName name="wrn.lh97." hidden="1">{"RETRO",#N/A,FALSE,"Ret";"retro",#N/A,FALSE,"Ret_RO";"retp",#N/A,FALSE,"Ret_P";"livro",#N/A,FALSE,"Livr_RO";"livp",#N/A,FALSE,"Livr_P";"puro",#N/A,FALSE,"Pu_RO";"pup",#N/A,FALSE,"Pu_P";"stocro",#N/A,FALSE,"Stock_RO";"stocp",#N/A,FALSE,"Stock_P";"vitro",#N/A,FALSE,"Vitr-RO";"vitp",#N/A,FALSE,"Vitr-P";"destro",#N/A,FALSE,"Dest_RO";"destp",#N/A,FALSE,"Dest_P"}</definedName>
    <definedName name="wrn.Line._.Efficiency." localSheetId="9" hidden="1">{"Line Efficiency",#N/A,FALSE,"Benchmarking"}</definedName>
    <definedName name="wrn.Line._.Efficiency." localSheetId="10" hidden="1">{"Line Efficiency",#N/A,FALSE,"Benchmarking"}</definedName>
    <definedName name="wrn.Line._.Efficiency." localSheetId="11" hidden="1">{"Line Efficiency",#N/A,FALSE,"Benchmarking"}</definedName>
    <definedName name="wrn.Line._.Efficiency." hidden="1">{"Line Efficiency",#N/A,FALSE,"Benchmarking"}</definedName>
    <definedName name="wrn.Loan._.Pricing._.Analysis." localSheetId="9" hidden="1">{#N/A,#N/A,FALSE,"LOAN ANALYSIS"}</definedName>
    <definedName name="wrn.Loan._.Pricing._.Analysis." localSheetId="10" hidden="1">{#N/A,#N/A,FALSE,"LOAN ANALYSIS"}</definedName>
    <definedName name="wrn.Loan._.Pricing._.Analysis." localSheetId="11" hidden="1">{#N/A,#N/A,FALSE,"LOAN ANALYSIS"}</definedName>
    <definedName name="wrn.Loan._.Pricing._.Analysis." hidden="1">{#N/A,#N/A,FALSE,"LOAN ANALYSIS"}</definedName>
    <definedName name="wrn.LoanInformation." localSheetId="9" hidden="1">{#N/A,#N/A,FALSE,"LoanAssumptions"}</definedName>
    <definedName name="wrn.LoanInformation." localSheetId="10" hidden="1">{#N/A,#N/A,FALSE,"LoanAssumptions"}</definedName>
    <definedName name="wrn.LoanInformation." localSheetId="11" hidden="1">{#N/A,#N/A,FALSE,"LoanAssumptions"}</definedName>
    <definedName name="wrn.LoanInformation." hidden="1">{#N/A,#N/A,FALSE,"LoanAssumptions"}</definedName>
    <definedName name="wrn.Lodging." localSheetId="9" hidden="1">{#N/A,#N/A,FALSE,"EPS";#N/A,#N/A,FALSE,"EBITDA"}</definedName>
    <definedName name="wrn.Lodging." localSheetId="10" hidden="1">{#N/A,#N/A,FALSE,"EPS";#N/A,#N/A,FALSE,"EBITDA"}</definedName>
    <definedName name="wrn.Lodging." localSheetId="11" hidden="1">{#N/A,#N/A,FALSE,"EPS";#N/A,#N/A,FALSE,"EBITDA"}</definedName>
    <definedName name="wrn.Lodging." hidden="1">{#N/A,#N/A,FALSE,"EPS";#N/A,#N/A,FALSE,"EBITDA"}</definedName>
    <definedName name="wrn.LOURES." localSheetId="9" hidden="1">{"LOURES1",#N/A,TRUE,"Sheet1";"LOURES2",#N/A,TRUE,"Sheet1"}</definedName>
    <definedName name="wrn.LOURES." localSheetId="10" hidden="1">{"LOURES1",#N/A,TRUE,"Sheet1";"LOURES2",#N/A,TRUE,"Sheet1"}</definedName>
    <definedName name="wrn.LOURES." localSheetId="11" hidden="1">{"LOURES1",#N/A,TRUE,"Sheet1";"LOURES2",#N/A,TRUE,"Sheet1"}</definedName>
    <definedName name="wrn.LOURES." hidden="1">{"LOURES1",#N/A,TRUE,"Sheet1";"LOURES2",#N/A,TRUE,"Sheet1"}</definedName>
    <definedName name="wrn.Ltd._.Service._.Budget." localSheetId="9" hidden="1">{#N/A,#N/A,FALSE,"PropInfo";#N/A,#N/A,FALSE,"Summary";#N/A,#N/A,FALSE,"Comparitive";#N/A,#N/A,FALSE,"RevSummary";#N/A,#N/A,FALSE,"Rooms";#N/A,#N/A,FALSE,"PBX";#N/A,#N/A,FALSE,"Rents&amp;Other";#N/A,#N/A,FALSE,"A&amp;G";#N/A,#N/A,FALSE,"A&amp;P";#N/A,#N/A,FALSE,"Comp";#N/A,#N/A,FALSE,"R&amp;M";#N/A,#N/A,FALSE,"Energy";#N/A,#N/A,FALSE,"Capital";#N/A,#N/A,FALSE,"Laundry";#N/A,#N/A,FALSE,"PTEB";#N/A,#N/A,FALSE,"Rent Calc"}</definedName>
    <definedName name="wrn.Ltd._.Service._.Budget." localSheetId="10" hidden="1">{#N/A,#N/A,FALSE,"PropInfo";#N/A,#N/A,FALSE,"Summary";#N/A,#N/A,FALSE,"Comparitive";#N/A,#N/A,FALSE,"RevSummary";#N/A,#N/A,FALSE,"Rooms";#N/A,#N/A,FALSE,"PBX";#N/A,#N/A,FALSE,"Rents&amp;Other";#N/A,#N/A,FALSE,"A&amp;G";#N/A,#N/A,FALSE,"A&amp;P";#N/A,#N/A,FALSE,"Comp";#N/A,#N/A,FALSE,"R&amp;M";#N/A,#N/A,FALSE,"Energy";#N/A,#N/A,FALSE,"Capital";#N/A,#N/A,FALSE,"Laundry";#N/A,#N/A,FALSE,"PTEB";#N/A,#N/A,FALSE,"Rent Calc"}</definedName>
    <definedName name="wrn.Ltd._.Service._.Budget." localSheetId="11" hidden="1">{#N/A,#N/A,FALSE,"PropInfo";#N/A,#N/A,FALSE,"Summary";#N/A,#N/A,FALSE,"Comparitive";#N/A,#N/A,FALSE,"RevSummary";#N/A,#N/A,FALSE,"Rooms";#N/A,#N/A,FALSE,"PBX";#N/A,#N/A,FALSE,"Rents&amp;Other";#N/A,#N/A,FALSE,"A&amp;G";#N/A,#N/A,FALSE,"A&amp;P";#N/A,#N/A,FALSE,"Comp";#N/A,#N/A,FALSE,"R&amp;M";#N/A,#N/A,FALSE,"Energy";#N/A,#N/A,FALSE,"Capital";#N/A,#N/A,FALSE,"Laundry";#N/A,#N/A,FALSE,"PTEB";#N/A,#N/A,FALSE,"Rent Calc"}</definedName>
    <definedName name="wrn.Ltd._.Service._.Budget." hidden="1">{#N/A,#N/A,FALSE,"PropInfo";#N/A,#N/A,FALSE,"Summary";#N/A,#N/A,FALSE,"Comparitive";#N/A,#N/A,FALSE,"RevSummary";#N/A,#N/A,FALSE,"Rooms";#N/A,#N/A,FALSE,"PBX";#N/A,#N/A,FALSE,"Rents&amp;Other";#N/A,#N/A,FALSE,"A&amp;G";#N/A,#N/A,FALSE,"A&amp;P";#N/A,#N/A,FALSE,"Comp";#N/A,#N/A,FALSE,"R&amp;M";#N/A,#N/A,FALSE,"Energy";#N/A,#N/A,FALSE,"Capital";#N/A,#N/A,FALSE,"Laundry";#N/A,#N/A,FALSE,"PTEB";#N/A,#N/A,FALSE,"Rent Calc"}</definedName>
    <definedName name="wrn.LTV._.Output." localSheetId="9" hidden="1">{"LTV Output",#N/A,FALSE,"Output"}</definedName>
    <definedName name="wrn.LTV._.Output." localSheetId="10" hidden="1">{"LTV Output",#N/A,FALSE,"Output"}</definedName>
    <definedName name="wrn.LTV._.Output." localSheetId="11" hidden="1">{"LTV Output",#N/A,FALSE,"Output"}</definedName>
    <definedName name="wrn.LTV._.Output." hidden="1">{"LTV Output",#N/A,FALSE,"Output"}</definedName>
    <definedName name="wrn.MARGIN." localSheetId="9" hidden="1">{#N/A,#N/A,FALSE,"VISTAF"}</definedName>
    <definedName name="wrn.MARGIN." localSheetId="10" hidden="1">{#N/A,#N/A,FALSE,"VISTAF"}</definedName>
    <definedName name="wrn.MARGIN." localSheetId="11" hidden="1">{#N/A,#N/A,FALSE,"VISTAF"}</definedName>
    <definedName name="wrn.MARGIN." hidden="1">{#N/A,#N/A,FALSE,"VISTAF"}</definedName>
    <definedName name="wrn.mario" localSheetId="9" hidden="1">{"Area1",#N/A,TRUE,"Obiettivo";"Area2",#N/A,TRUE,"Dati per Direzione"}</definedName>
    <definedName name="wrn.mario" localSheetId="10" hidden="1">{"Area1",#N/A,TRUE,"Obiettivo";"Area2",#N/A,TRUE,"Dati per Direzione"}</definedName>
    <definedName name="wrn.mario" localSheetId="11" hidden="1">{"Area1",#N/A,TRUE,"Obiettivo";"Area2",#N/A,TRUE,"Dati per Direzione"}</definedName>
    <definedName name="wrn.mario" hidden="1">{"Area1",#N/A,TRUE,"Obiettivo";"Area2",#N/A,TRUE,"Dati per Direzione"}</definedName>
    <definedName name="wrn.Mario." localSheetId="9" hidden="1">{"Area1",#N/A,TRUE,"Obiettivo";"Area2",#N/A,TRUE,"Dati per Direzione"}</definedName>
    <definedName name="wrn.Mario." localSheetId="10" hidden="1">{"Area1",#N/A,TRUE,"Obiettivo";"Area2",#N/A,TRUE,"Dati per Direzione"}</definedName>
    <definedName name="wrn.Mario." localSheetId="11" hidden="1">{"Area1",#N/A,TRUE,"Obiettivo";"Area2",#N/A,TRUE,"Dati per Direzione"}</definedName>
    <definedName name="wrn.Mario." hidden="1">{"Area1",#N/A,TRUE,"Obiettivo";"Area2",#N/A,TRUE,"Dati per Direzione"}</definedName>
    <definedName name="wrn.Market._.Values." localSheetId="9" hidden="1">{#N/A,#N/A,TRUE,"10 Yr Hold";#N/A,#N/A,TRUE,"7 Yr Hold";#N/A,#N/A,TRUE,"5 Yr Hold";#N/A,#N/A,TRUE,"3 Yr Hold"}</definedName>
    <definedName name="wrn.Market._.Values." localSheetId="10" hidden="1">{#N/A,#N/A,TRUE,"10 Yr Hold";#N/A,#N/A,TRUE,"7 Yr Hold";#N/A,#N/A,TRUE,"5 Yr Hold";#N/A,#N/A,TRUE,"3 Yr Hold"}</definedName>
    <definedName name="wrn.Market._.Values." localSheetId="11" hidden="1">{#N/A,#N/A,TRUE,"10 Yr Hold";#N/A,#N/A,TRUE,"7 Yr Hold";#N/A,#N/A,TRUE,"5 Yr Hold";#N/A,#N/A,TRUE,"3 Yr Hold"}</definedName>
    <definedName name="wrn.Market._.Values." hidden="1">{#N/A,#N/A,TRUE,"10 Yr Hold";#N/A,#N/A,TRUE,"7 Yr Hold";#N/A,#N/A,TRUE,"5 Yr Hold";#N/A,#N/A,TRUE,"3 Yr Hold"}</definedName>
    <definedName name="wrn.Marketing." localSheetId="9" hidden="1">{#N/A,#N/A,FALSE,"2Assumptions";#N/A,#N/A,FALSE,"3Cash Flow";#N/A,#N/A,FALSE,"I&amp;E";#N/A,#N/A,FALSE,"I&amp;E (2)";#N/A,#N/A,FALSE,"10Vacancy Matrix";#N/A,#N/A,FALSE,"11Expiration Schedule"}</definedName>
    <definedName name="wrn.Marketing." localSheetId="10" hidden="1">{#N/A,#N/A,FALSE,"2Assumptions";#N/A,#N/A,FALSE,"3Cash Flow";#N/A,#N/A,FALSE,"I&amp;E";#N/A,#N/A,FALSE,"I&amp;E (2)";#N/A,#N/A,FALSE,"10Vacancy Matrix";#N/A,#N/A,FALSE,"11Expiration Schedule"}</definedName>
    <definedName name="wrn.Marketing." localSheetId="11" hidden="1">{#N/A,#N/A,FALSE,"2Assumptions";#N/A,#N/A,FALSE,"3Cash Flow";#N/A,#N/A,FALSE,"I&amp;E";#N/A,#N/A,FALSE,"I&amp;E (2)";#N/A,#N/A,FALSE,"10Vacancy Matrix";#N/A,#N/A,FALSE,"11Expiration Schedule"}</definedName>
    <definedName name="wrn.Marketing." hidden="1">{#N/A,#N/A,FALSE,"2Assumptions";#N/A,#N/A,FALSE,"3Cash Flow";#N/A,#N/A,FALSE,"I&amp;E";#N/A,#N/A,FALSE,"I&amp;E (2)";#N/A,#N/A,FALSE,"10Vacancy Matrix";#N/A,#N/A,FALSE,"11Expiration Schedule"}</definedName>
    <definedName name="wrn.Massimo." localSheetId="9"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 localSheetId="1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emo." localSheetId="9" hidden="1">{#N/A,#N/A,TRUE,"financial";#N/A,#N/A,TRUE,"plants"}</definedName>
    <definedName name="wrn.memo." localSheetId="10" hidden="1">{#N/A,#N/A,TRUE,"financial";#N/A,#N/A,TRUE,"plants"}</definedName>
    <definedName name="wrn.memo." localSheetId="11" hidden="1">{#N/A,#N/A,TRUE,"financial";#N/A,#N/A,TRUE,"plants"}</definedName>
    <definedName name="wrn.memo." hidden="1">{#N/A,#N/A,TRUE,"financial";#N/A,#N/A,TRUE,"plants"}</definedName>
    <definedName name="wrn.merger." localSheetId="9"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 localSheetId="10"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 localSheetId="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hrfcst." localSheetId="9" hidden="1">{#N/A,#N/A,FALSE,"MANHR FCST-BASE"}</definedName>
    <definedName name="wrn.mhrfcst." localSheetId="10" hidden="1">{#N/A,#N/A,FALSE,"MANHR FCST-BASE"}</definedName>
    <definedName name="wrn.mhrfcst." localSheetId="11" hidden="1">{#N/A,#N/A,FALSE,"MANHR FCST-BASE"}</definedName>
    <definedName name="wrn.mhrfcst." hidden="1">{#N/A,#N/A,FALSE,"MANHR FCST-BASE"}</definedName>
    <definedName name="wrn.Mikemur."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mur."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mur."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mur."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murdist." localSheetId="9" hidden="1">{"whole",#N/A,FALSE,"Gen_Dist_Act_Bud";"whole",#N/A,FALSE,"Gen_Dist_T3months";"whole",#N/A,FALSE,"GD_PerP";"whole",#N/A,FALSE,"HR Dist'n"}</definedName>
    <definedName name="wrn.Mikemurdist." localSheetId="10" hidden="1">{"whole",#N/A,FALSE,"Gen_Dist_Act_Bud";"whole",#N/A,FALSE,"Gen_Dist_T3months";"whole",#N/A,FALSE,"GD_PerP";"whole",#N/A,FALSE,"HR Dist'n"}</definedName>
    <definedName name="wrn.Mikemurdist." localSheetId="11" hidden="1">{"whole",#N/A,FALSE,"Gen_Dist_Act_Bud";"whole",#N/A,FALSE,"Gen_Dist_T3months";"whole",#N/A,FALSE,"GD_PerP";"whole",#N/A,FALSE,"HR Dist'n"}</definedName>
    <definedName name="wrn.Mikemurdist." hidden="1">{"whole",#N/A,FALSE,"Gen_Dist_Act_Bud";"whole",#N/A,FALSE,"Gen_Dist_T3months";"whole",#N/A,FALSE,"GD_PerP";"whole",#N/A,FALSE,"HR Dist'n"}</definedName>
    <definedName name="wrn.mirBellagio." localSheetId="9" hidden="1">{#N/A,#N/A,FALSE,"MIR";#N/A,#N/A,FALSE,"NYNY"}</definedName>
    <definedName name="wrn.mirBellagio." localSheetId="10" hidden="1">{#N/A,#N/A,FALSE,"MIR";#N/A,#N/A,FALSE,"NYNY"}</definedName>
    <definedName name="wrn.mirBellagio." localSheetId="11" hidden="1">{#N/A,#N/A,FALSE,"MIR";#N/A,#N/A,FALSE,"NYNY"}</definedName>
    <definedName name="wrn.mirBellagio." hidden="1">{#N/A,#N/A,FALSE,"MIR";#N/A,#N/A,FALSE,"NYNY"}</definedName>
    <definedName name="wrn.MODEL." localSheetId="9" hidden="1">{"IS",#N/A,FALSE,"Income Statement";"ISR",#N/A,FALSE,"Income Statement Ratios";"BS",#N/A,FALSE,"Balance Sheet";"BSR",#N/A,FALSE,"Balance Sheet Ratios";"CF",#N/A,FALSE,"Cash Flow";"SALES",#N/A,FALSE,"Sales Analysis";"RR",#N/A,FALSE,"Recent Results"}</definedName>
    <definedName name="wrn.MODEL." localSheetId="10" hidden="1">{"IS",#N/A,FALSE,"Income Statement";"ISR",#N/A,FALSE,"Income Statement Ratios";"BS",#N/A,FALSE,"Balance Sheet";"BSR",#N/A,FALSE,"Balance Sheet Ratios";"CF",#N/A,FALSE,"Cash Flow";"SALES",#N/A,FALSE,"Sales Analysis";"RR",#N/A,FALSE,"Recent Results"}</definedName>
    <definedName name="wrn.MODEL." localSheetId="11" hidden="1">{"IS",#N/A,FALSE,"Income Statement";"ISR",#N/A,FALSE,"Income Statement Ratios";"BS",#N/A,FALSE,"Balance Sheet";"BSR",#N/A,FALSE,"Balance Sheet Ratios";"CF",#N/A,FALSE,"Cash Flow";"SALES",#N/A,FALSE,"Sales Analysis";"RR",#N/A,FALSE,"Recent Results"}</definedName>
    <definedName name="wrn.MODEL." hidden="1">{"IS",#N/A,FALSE,"Income Statement";"ISR",#N/A,FALSE,"Income Statement Ratios";"BS",#N/A,FALSE,"Balance Sheet";"BSR",#N/A,FALSE,"Balance Sheet Ratios";"CF",#N/A,FALSE,"Cash Flow";"SALES",#N/A,FALSE,"Sales Analysis";"RR",#N/A,FALSE,"Recent Results"}</definedName>
    <definedName name="wrn.MODEL5" localSheetId="9" hidden="1">{"IS",#N/A,FALSE,"Income Statement";"ISR",#N/A,FALSE,"Income Statement Ratios";"BS",#N/A,FALSE,"Balance Sheet";"BSR",#N/A,FALSE,"Balance Sheet Ratios";"CF",#N/A,FALSE,"Cash Flow";"SALES",#N/A,FALSE,"Sales Analysis";"RR",#N/A,FALSE,"Recent Results"}</definedName>
    <definedName name="wrn.MODEL5" localSheetId="10" hidden="1">{"IS",#N/A,FALSE,"Income Statement";"ISR",#N/A,FALSE,"Income Statement Ratios";"BS",#N/A,FALSE,"Balance Sheet";"BSR",#N/A,FALSE,"Balance Sheet Ratios";"CF",#N/A,FALSE,"Cash Flow";"SALES",#N/A,FALSE,"Sales Analysis";"RR",#N/A,FALSE,"Recent Results"}</definedName>
    <definedName name="wrn.MODEL5" localSheetId="11" hidden="1">{"IS",#N/A,FALSE,"Income Statement";"ISR",#N/A,FALSE,"Income Statement Ratios";"BS",#N/A,FALSE,"Balance Sheet";"BSR",#N/A,FALSE,"Balance Sheet Ratios";"CF",#N/A,FALSE,"Cash Flow";"SALES",#N/A,FALSE,"Sales Analysis";"RR",#N/A,FALSE,"Recent Results"}</definedName>
    <definedName name="wrn.MODEL5" hidden="1">{"IS",#N/A,FALSE,"Income Statement";"ISR",#N/A,FALSE,"Income Statement Ratios";"BS",#N/A,FALSE,"Balance Sheet";"BSR",#N/A,FALSE,"Balance Sheet Ratios";"CF",#N/A,FALSE,"Cash Flow";"SALES",#N/A,FALSE,"Sales Analysis";"RR",#N/A,FALSE,"Recent Results"}</definedName>
    <definedName name="wrn.ModelReview." localSheetId="9" hidden="1">{"model-allper",#N/A,FALSE,"Model";"i-s-allper",#N/A,FALSE,"Income Statement";"formoff-allper",#N/A,FALSE,"Formated Office Detail";"office-retail-allper",#N/A,FALSE,"Office-Retail Argus 2002-2006";"AcqDispo",#N/A,FALSE,"Dispositions";"jointventures-allper",#N/A,FALSE,"Joint Ventures";"hotel-allper",#N/A,FALSE,"Hotel";"ldv-allper",#N/A,FALSE,"LDV";"Int&amp;OthInc-allper",#N/A,FALSE,"Interest &amp; Other Inc";"debt-allper",#N/A,FALSE,"Debt";"debt service calc-allper",#N/A,FALSE,"Debt Service Calc";"OthUncon-allper",#N/A,FALSE,"Other Uncons";"shares-allper",#N/A,FALSE,"Shares"}</definedName>
    <definedName name="wrn.ModelReview." localSheetId="10" hidden="1">{"model-allper",#N/A,FALSE,"Model";"i-s-allper",#N/A,FALSE,"Income Statement";"formoff-allper",#N/A,FALSE,"Formated Office Detail";"office-retail-allper",#N/A,FALSE,"Office-Retail Argus 2002-2006";"AcqDispo",#N/A,FALSE,"Dispositions";"jointventures-allper",#N/A,FALSE,"Joint Ventures";"hotel-allper",#N/A,FALSE,"Hotel";"ldv-allper",#N/A,FALSE,"LDV";"Int&amp;OthInc-allper",#N/A,FALSE,"Interest &amp; Other Inc";"debt-allper",#N/A,FALSE,"Debt";"debt service calc-allper",#N/A,FALSE,"Debt Service Calc";"OthUncon-allper",#N/A,FALSE,"Other Uncons";"shares-allper",#N/A,FALSE,"Shares"}</definedName>
    <definedName name="wrn.ModelReview." localSheetId="11" hidden="1">{"model-allper",#N/A,FALSE,"Model";"i-s-allper",#N/A,FALSE,"Income Statement";"formoff-allper",#N/A,FALSE,"Formated Office Detail";"office-retail-allper",#N/A,FALSE,"Office-Retail Argus 2002-2006";"AcqDispo",#N/A,FALSE,"Dispositions";"jointventures-allper",#N/A,FALSE,"Joint Ventures";"hotel-allper",#N/A,FALSE,"Hotel";"ldv-allper",#N/A,FALSE,"LDV";"Int&amp;OthInc-allper",#N/A,FALSE,"Interest &amp; Other Inc";"debt-allper",#N/A,FALSE,"Debt";"debt service calc-allper",#N/A,FALSE,"Debt Service Calc";"OthUncon-allper",#N/A,FALSE,"Other Uncons";"shares-allper",#N/A,FALSE,"Shares"}</definedName>
    <definedName name="wrn.ModelReview." hidden="1">{"model-allper",#N/A,FALSE,"Model";"i-s-allper",#N/A,FALSE,"Income Statement";"formoff-allper",#N/A,FALSE,"Formated Office Detail";"office-retail-allper",#N/A,FALSE,"Office-Retail Argus 2002-2006";"AcqDispo",#N/A,FALSE,"Dispositions";"jointventures-allper",#N/A,FALSE,"Joint Ventures";"hotel-allper",#N/A,FALSE,"Hotel";"ldv-allper",#N/A,FALSE,"LDV";"Int&amp;OthInc-allper",#N/A,FALSE,"Interest &amp; Other Inc";"debt-allper",#N/A,FALSE,"Debt";"debt service calc-allper",#N/A,FALSE,"Debt Service Calc";"OthUncon-allper",#N/A,FALSE,"Other Uncons";"shares-allper",#N/A,FALSE,"Shares"}</definedName>
    <definedName name="wrn.Month._.end._.report." localSheetId="9" hidden="1">{#N/A,#N/A,FALSE,"Bud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wrn.Month._.end._.report." localSheetId="10" hidden="1">{#N/A,#N/A,FALSE,"Bud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wrn.Month._.end._.report." localSheetId="11" hidden="1">{#N/A,#N/A,FALSE,"Bud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wrn.Month._.end._.report." hidden="1">{#N/A,#N/A,FALSE,"Bud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wrn.monthly." localSheetId="9" hidden="1">{#N/A,#N/A,FALSE,"Running Total";#N/A,#N/A,FALSE,"Oct 96";#N/A,#N/A,FALSE,"Nov 96";#N/A,#N/A,FALSE,"Dec 96";#N/A,#N/A,FALSE,"Jan 97";#N/A,#N/A,FALSE,"Feb 97";#N/A,#N/A,FALSE,"Mar 97";#N/A,#N/A,FALSE,"Apr 97";#N/A,#N/A,FALSE,"May 97";#N/A,#N/A,FALSE,"June 97";#N/A,#N/A,FALSE,"July 97"}</definedName>
    <definedName name="wrn.monthly." localSheetId="10" hidden="1">{#N/A,#N/A,FALSE,"Running Total";#N/A,#N/A,FALSE,"Oct 96";#N/A,#N/A,FALSE,"Nov 96";#N/A,#N/A,FALSE,"Dec 96";#N/A,#N/A,FALSE,"Jan 97";#N/A,#N/A,FALSE,"Feb 97";#N/A,#N/A,FALSE,"Mar 97";#N/A,#N/A,FALSE,"Apr 97";#N/A,#N/A,FALSE,"May 97";#N/A,#N/A,FALSE,"June 97";#N/A,#N/A,FALSE,"July 97"}</definedName>
    <definedName name="wrn.monthly." localSheetId="11" hidden="1">{#N/A,#N/A,FALSE,"Running Total";#N/A,#N/A,FALSE,"Oct 96";#N/A,#N/A,FALSE,"Nov 96";#N/A,#N/A,FALSE,"Dec 96";#N/A,#N/A,FALSE,"Jan 97";#N/A,#N/A,FALSE,"Feb 97";#N/A,#N/A,FALSE,"Mar 97";#N/A,#N/A,FALSE,"Apr 97";#N/A,#N/A,FALSE,"May 97";#N/A,#N/A,FALSE,"June 97";#N/A,#N/A,FALSE,"July 97"}</definedName>
    <definedName name="wrn.monthly." hidden="1">{#N/A,#N/A,FALSE,"Running Total";#N/A,#N/A,FALSE,"Oct 96";#N/A,#N/A,FALSE,"Nov 96";#N/A,#N/A,FALSE,"Dec 96";#N/A,#N/A,FALSE,"Jan 97";#N/A,#N/A,FALSE,"Feb 97";#N/A,#N/A,FALSE,"Mar 97";#N/A,#N/A,FALSE,"Apr 97";#N/A,#N/A,FALSE,"May 97";#N/A,#N/A,FALSE,"June 97";#N/A,#N/A,FALSE,"July 97"}</definedName>
    <definedName name="wrn.Monthly._.Report." localSheetId="8" hidden="1">{#N/A,#N/A,FALSE,"Cover";#N/A,#N/A,FALSE,"Contents";#N/A,#N/A,FALSE,"Key Data";#N/A,#N/A,FALSE,"Cashflow";#N/A,#N/A,FALSE,"Change Notes"}</definedName>
    <definedName name="wrn.Monthly._.Report." localSheetId="3" hidden="1">{#N/A,#N/A,FALSE,"Cover";#N/A,#N/A,FALSE,"Contents";#N/A,#N/A,FALSE,"Key Data";#N/A,#N/A,FALSE,"Cashflow";#N/A,#N/A,FALSE,"Change Notes"}</definedName>
    <definedName name="wrn.Monthly._.Report." localSheetId="9" hidden="1">{#N/A,#N/A,FALSE,"Cover";#N/A,#N/A,FALSE,"Contents";#N/A,#N/A,FALSE,"Key Data";#N/A,#N/A,FALSE,"Cashflow";#N/A,#N/A,FALSE,"Change Notes"}</definedName>
    <definedName name="wrn.Monthly._.Report." localSheetId="10" hidden="1">{#N/A,#N/A,FALSE,"Cover";#N/A,#N/A,FALSE,"Contents";#N/A,#N/A,FALSE,"Key Data";#N/A,#N/A,FALSE,"Cashflow";#N/A,#N/A,FALSE,"Change Notes"}</definedName>
    <definedName name="wrn.Monthly._.Report." localSheetId="11" hidden="1">{#N/A,#N/A,FALSE,"Cover";#N/A,#N/A,FALSE,"Contents";#N/A,#N/A,FALSE,"Key Data";#N/A,#N/A,FALSE,"Cashflow";#N/A,#N/A,FALSE,"Change Notes"}</definedName>
    <definedName name="wrn.Monthly._.Report." localSheetId="0" hidden="1">{#N/A,#N/A,FALSE,"Cover";#N/A,#N/A,FALSE,"Contents";#N/A,#N/A,FALSE,"Key Data";#N/A,#N/A,FALSE,"Cashflow";#N/A,#N/A,FALSE,"Change Notes"}</definedName>
    <definedName name="wrn.Monthly._.Report." hidden="1">{#N/A,#N/A,FALSE,"Cover";#N/A,#N/A,FALSE,"Contents";#N/A,#N/A,FALSE,"Key Data";#N/A,#N/A,FALSE,"Cashflow";#N/A,#N/A,FALSE,"Change Notes"}</definedName>
    <definedName name="wrn.MonthlyRentRoll." localSheetId="9" hidden="1">{"MonthlyRentRoll",#N/A,FALSE,"RentRoll"}</definedName>
    <definedName name="wrn.MonthlyRentRoll." localSheetId="10" hidden="1">{"MonthlyRentRoll",#N/A,FALSE,"RentRoll"}</definedName>
    <definedName name="wrn.MonthlyRentRoll." localSheetId="11" hidden="1">{"MonthlyRentRoll",#N/A,FALSE,"RentRoll"}</definedName>
    <definedName name="wrn.MonthlyRentRoll." hidden="1">{"MonthlyRentRoll",#N/A,FALSE,"RentRoll"}</definedName>
    <definedName name="wrn.monthlyrentroll1" localSheetId="9" hidden="1">{"MonthlyRentRoll",#N/A,FALSE,"RentRoll"}</definedName>
    <definedName name="wrn.monthlyrentroll1" localSheetId="10" hidden="1">{"MonthlyRentRoll",#N/A,FALSE,"RentRoll"}</definedName>
    <definedName name="wrn.monthlyrentroll1" localSheetId="11" hidden="1">{"MonthlyRentRoll",#N/A,FALSE,"RentRoll"}</definedName>
    <definedName name="wrn.monthlyrentroll1" hidden="1">{"MonthlyRentRoll",#N/A,FALSE,"RentRoll"}</definedName>
    <definedName name="wrn.MS._.Report." localSheetId="9" hidden="1">{"MS Project",#N/A,TRUE,"Project";"MS Customer Service",#N/A,TRUE,"Customer Service";"MS Mechanical",#N/A,TRUE,"Mechanical";"MS Structural",#N/A,TRUE,"Structural";"MS Critical Areas",#N/A,TRUE,"Critical Areas";"MS Broadband",#N/A,TRUE,"Broadband";"MS Electrical",#N/A,TRUE,"Electrical";"MS FurnFac",#N/A,TRUE,"FurnFac";"MS Digital",#N/A,TRUE,"Digital";"MS Janitorial",#N/A,TRUE,"Janitorial";"MS Landscaping",#N/A,TRUE,"Landscaping";"MS SLA Goals",#N/A,TRUE,"SLA Customer Work Orders"}</definedName>
    <definedName name="wrn.MS._.Report." localSheetId="10" hidden="1">{"MS Project",#N/A,TRUE,"Project";"MS Customer Service",#N/A,TRUE,"Customer Service";"MS Mechanical",#N/A,TRUE,"Mechanical";"MS Structural",#N/A,TRUE,"Structural";"MS Critical Areas",#N/A,TRUE,"Critical Areas";"MS Broadband",#N/A,TRUE,"Broadband";"MS Electrical",#N/A,TRUE,"Electrical";"MS FurnFac",#N/A,TRUE,"FurnFac";"MS Digital",#N/A,TRUE,"Digital";"MS Janitorial",#N/A,TRUE,"Janitorial";"MS Landscaping",#N/A,TRUE,"Landscaping";"MS SLA Goals",#N/A,TRUE,"SLA Customer Work Orders"}</definedName>
    <definedName name="wrn.MS._.Report." localSheetId="11" hidden="1">{"MS Project",#N/A,TRUE,"Project";"MS Customer Service",#N/A,TRUE,"Customer Service";"MS Mechanical",#N/A,TRUE,"Mechanical";"MS Structural",#N/A,TRUE,"Structural";"MS Critical Areas",#N/A,TRUE,"Critical Areas";"MS Broadband",#N/A,TRUE,"Broadband";"MS Electrical",#N/A,TRUE,"Electrical";"MS FurnFac",#N/A,TRUE,"FurnFac";"MS Digital",#N/A,TRUE,"Digital";"MS Janitorial",#N/A,TRUE,"Janitorial";"MS Landscaping",#N/A,TRUE,"Landscaping";"MS SLA Goals",#N/A,TRUE,"SLA Customer Work Orders"}</definedName>
    <definedName name="wrn.MS._.Report." hidden="1">{"MS Project",#N/A,TRUE,"Project";"MS Customer Service",#N/A,TRUE,"Customer Service";"MS Mechanical",#N/A,TRUE,"Mechanical";"MS Structural",#N/A,TRUE,"Structural";"MS Critical Areas",#N/A,TRUE,"Critical Areas";"MS Broadband",#N/A,TRUE,"Broadband";"MS Electrical",#N/A,TRUE,"Electrical";"MS FurnFac",#N/A,TRUE,"FurnFac";"MS Digital",#N/A,TRUE,"Digital";"MS Janitorial",#N/A,TRUE,"Janitorial";"MS Landscaping",#N/A,TRUE,"Landscaping";"MS SLA Goals",#N/A,TRUE,"SLA Customer Work Orders"}</definedName>
    <definedName name="wrn.MYR._.Template." localSheetId="9"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MYR._.Template." localSheetId="10"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MYR._.Template." localSheetId="1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MYR._.Template."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new._.report." localSheetId="9" hidden="1">{#N/A,#N/A,FALSE,"PROJECT BUDET";#N/A,#N/A,FALSE,"page 8";#N/A,#N/A,FALSE,"page 9";"page 1",#N/A,FALSE,"page 11,12,13,14";"page 2",#N/A,FALSE,"page 11,12,13,14";"page 3",#N/A,FALSE,"page 11,12,13,14";"page 4",#N/A,FALSE,"page 11,12,13,14";#N/A,#N/A,FALSE,"page 10";#N/A,#N/A,FALSE,"PAGE 18 &amp; 19";"PAGE15",#N/A,FALSE,"page 15,16,17";"PAGE16",#N/A,FALSE,"page 15,16,17";"PAGE17",#N/A,FALSE,"page 15,16,17";"PAGE18",#N/A,FALSE,"page 15,16,17";#N/A,#N/A,FALSE,"page 20";#N/A,#N/A,FALSE,"page 21";#N/A,#N/A,FALSE,"page 22";#N/A,#N/A,FALSE,"page 23";#N/A,#N/A,FALSE,"page 24";#N/A,#N/A,FALSE,"page 25";#N/A,#N/A,FALSE,"page 26";#N/A,#N/A,FALSE,"page 27";#N/A,#N/A,FALSE,"page 28";#N/A,#N/A,FALSE,"page 29";#N/A,#N/A,FALSE,"page 30";#N/A,#N/A,FALSE,"page 31"}</definedName>
    <definedName name="wrn.new._.report." localSheetId="10" hidden="1">{#N/A,#N/A,FALSE,"PROJECT BUDET";#N/A,#N/A,FALSE,"page 8";#N/A,#N/A,FALSE,"page 9";"page 1",#N/A,FALSE,"page 11,12,13,14";"page 2",#N/A,FALSE,"page 11,12,13,14";"page 3",#N/A,FALSE,"page 11,12,13,14";"page 4",#N/A,FALSE,"page 11,12,13,14";#N/A,#N/A,FALSE,"page 10";#N/A,#N/A,FALSE,"PAGE 18 &amp; 19";"PAGE15",#N/A,FALSE,"page 15,16,17";"PAGE16",#N/A,FALSE,"page 15,16,17";"PAGE17",#N/A,FALSE,"page 15,16,17";"PAGE18",#N/A,FALSE,"page 15,16,17";#N/A,#N/A,FALSE,"page 20";#N/A,#N/A,FALSE,"page 21";#N/A,#N/A,FALSE,"page 22";#N/A,#N/A,FALSE,"page 23";#N/A,#N/A,FALSE,"page 24";#N/A,#N/A,FALSE,"page 25";#N/A,#N/A,FALSE,"page 26";#N/A,#N/A,FALSE,"page 27";#N/A,#N/A,FALSE,"page 28";#N/A,#N/A,FALSE,"page 29";#N/A,#N/A,FALSE,"page 30";#N/A,#N/A,FALSE,"page 31"}</definedName>
    <definedName name="wrn.new._.report." localSheetId="11" hidden="1">{#N/A,#N/A,FALSE,"PROJECT BUDET";#N/A,#N/A,FALSE,"page 8";#N/A,#N/A,FALSE,"page 9";"page 1",#N/A,FALSE,"page 11,12,13,14";"page 2",#N/A,FALSE,"page 11,12,13,14";"page 3",#N/A,FALSE,"page 11,12,13,14";"page 4",#N/A,FALSE,"page 11,12,13,14";#N/A,#N/A,FALSE,"page 10";#N/A,#N/A,FALSE,"PAGE 18 &amp; 19";"PAGE15",#N/A,FALSE,"page 15,16,17";"PAGE16",#N/A,FALSE,"page 15,16,17";"PAGE17",#N/A,FALSE,"page 15,16,17";"PAGE18",#N/A,FALSE,"page 15,16,17";#N/A,#N/A,FALSE,"page 20";#N/A,#N/A,FALSE,"page 21";#N/A,#N/A,FALSE,"page 22";#N/A,#N/A,FALSE,"page 23";#N/A,#N/A,FALSE,"page 24";#N/A,#N/A,FALSE,"page 25";#N/A,#N/A,FALSE,"page 26";#N/A,#N/A,FALSE,"page 27";#N/A,#N/A,FALSE,"page 28";#N/A,#N/A,FALSE,"page 29";#N/A,#N/A,FALSE,"page 30";#N/A,#N/A,FALSE,"page 31"}</definedName>
    <definedName name="wrn.new._.report." hidden="1">{#N/A,#N/A,FALSE,"PROJECT BUDET";#N/A,#N/A,FALSE,"page 8";#N/A,#N/A,FALSE,"page 9";"page 1",#N/A,FALSE,"page 11,12,13,14";"page 2",#N/A,FALSE,"page 11,12,13,14";"page 3",#N/A,FALSE,"page 11,12,13,14";"page 4",#N/A,FALSE,"page 11,12,13,14";#N/A,#N/A,FALSE,"page 10";#N/A,#N/A,FALSE,"PAGE 18 &amp; 19";"PAGE15",#N/A,FALSE,"page 15,16,17";"PAGE16",#N/A,FALSE,"page 15,16,17";"PAGE17",#N/A,FALSE,"page 15,16,17";"PAGE18",#N/A,FALSE,"page 15,16,17";#N/A,#N/A,FALSE,"page 20";#N/A,#N/A,FALSE,"page 21";#N/A,#N/A,FALSE,"page 22";#N/A,#N/A,FALSE,"page 23";#N/A,#N/A,FALSE,"page 24";#N/A,#N/A,FALSE,"page 25";#N/A,#N/A,FALSE,"page 26";#N/A,#N/A,FALSE,"page 27";#N/A,#N/A,FALSE,"page 28";#N/A,#N/A,FALSE,"page 29";#N/A,#N/A,FALSE,"page 30";#N/A,#N/A,FALSE,"page 31"}</definedName>
    <definedName name="WRN.NEW._.REPORT2" localSheetId="9" hidden="1">{#N/A,#N/A,FALSE,"PROJECT BUDET";#N/A,#N/A,FALSE,"page 8";#N/A,#N/A,FALSE,"page 9";"page 1",#N/A,FALSE,"page 11,12,13,14";"page 2",#N/A,FALSE,"page 11,12,13,14";"page 3",#N/A,FALSE,"page 11,12,13,14";"page 4",#N/A,FALSE,"page 11,12,13,14";#N/A,#N/A,FALSE,"page 10";#N/A,#N/A,FALSE,"PAGE 18 &amp; 19";"PAGE15",#N/A,FALSE,"page 15,16,17";"PAGE16",#N/A,FALSE,"page 15,16,17";"PAGE17",#N/A,FALSE,"page 15,16,17";"PAGE18",#N/A,FALSE,"page 15,16,17";#N/A,#N/A,FALSE,"page 20";#N/A,#N/A,FALSE,"page 21";#N/A,#N/A,FALSE,"page 22";#N/A,#N/A,FALSE,"page 23";#N/A,#N/A,FALSE,"page 24";#N/A,#N/A,FALSE,"page 25";#N/A,#N/A,FALSE,"page 26";#N/A,#N/A,FALSE,"page 27";#N/A,#N/A,FALSE,"page 28";#N/A,#N/A,FALSE,"page 29";#N/A,#N/A,FALSE,"page 30";#N/A,#N/A,FALSE,"page 31"}</definedName>
    <definedName name="WRN.NEW._.REPORT2" localSheetId="10" hidden="1">{#N/A,#N/A,FALSE,"PROJECT BUDET";#N/A,#N/A,FALSE,"page 8";#N/A,#N/A,FALSE,"page 9";"page 1",#N/A,FALSE,"page 11,12,13,14";"page 2",#N/A,FALSE,"page 11,12,13,14";"page 3",#N/A,FALSE,"page 11,12,13,14";"page 4",#N/A,FALSE,"page 11,12,13,14";#N/A,#N/A,FALSE,"page 10";#N/A,#N/A,FALSE,"PAGE 18 &amp; 19";"PAGE15",#N/A,FALSE,"page 15,16,17";"PAGE16",#N/A,FALSE,"page 15,16,17";"PAGE17",#N/A,FALSE,"page 15,16,17";"PAGE18",#N/A,FALSE,"page 15,16,17";#N/A,#N/A,FALSE,"page 20";#N/A,#N/A,FALSE,"page 21";#N/A,#N/A,FALSE,"page 22";#N/A,#N/A,FALSE,"page 23";#N/A,#N/A,FALSE,"page 24";#N/A,#N/A,FALSE,"page 25";#N/A,#N/A,FALSE,"page 26";#N/A,#N/A,FALSE,"page 27";#N/A,#N/A,FALSE,"page 28";#N/A,#N/A,FALSE,"page 29";#N/A,#N/A,FALSE,"page 30";#N/A,#N/A,FALSE,"page 31"}</definedName>
    <definedName name="WRN.NEW._.REPORT2" localSheetId="11" hidden="1">{#N/A,#N/A,FALSE,"PROJECT BUDET";#N/A,#N/A,FALSE,"page 8";#N/A,#N/A,FALSE,"page 9";"page 1",#N/A,FALSE,"page 11,12,13,14";"page 2",#N/A,FALSE,"page 11,12,13,14";"page 3",#N/A,FALSE,"page 11,12,13,14";"page 4",#N/A,FALSE,"page 11,12,13,14";#N/A,#N/A,FALSE,"page 10";#N/A,#N/A,FALSE,"PAGE 18 &amp; 19";"PAGE15",#N/A,FALSE,"page 15,16,17";"PAGE16",#N/A,FALSE,"page 15,16,17";"PAGE17",#N/A,FALSE,"page 15,16,17";"PAGE18",#N/A,FALSE,"page 15,16,17";#N/A,#N/A,FALSE,"page 20";#N/A,#N/A,FALSE,"page 21";#N/A,#N/A,FALSE,"page 22";#N/A,#N/A,FALSE,"page 23";#N/A,#N/A,FALSE,"page 24";#N/A,#N/A,FALSE,"page 25";#N/A,#N/A,FALSE,"page 26";#N/A,#N/A,FALSE,"page 27";#N/A,#N/A,FALSE,"page 28";#N/A,#N/A,FALSE,"page 29";#N/A,#N/A,FALSE,"page 30";#N/A,#N/A,FALSE,"page 31"}</definedName>
    <definedName name="WRN.NEW._.REPORT2" hidden="1">{#N/A,#N/A,FALSE,"PROJECT BUDET";#N/A,#N/A,FALSE,"page 8";#N/A,#N/A,FALSE,"page 9";"page 1",#N/A,FALSE,"page 11,12,13,14";"page 2",#N/A,FALSE,"page 11,12,13,14";"page 3",#N/A,FALSE,"page 11,12,13,14";"page 4",#N/A,FALSE,"page 11,12,13,14";#N/A,#N/A,FALSE,"page 10";#N/A,#N/A,FALSE,"PAGE 18 &amp; 19";"PAGE15",#N/A,FALSE,"page 15,16,17";"PAGE16",#N/A,FALSE,"page 15,16,17";"PAGE17",#N/A,FALSE,"page 15,16,17";"PAGE18",#N/A,FALSE,"page 15,16,17";#N/A,#N/A,FALSE,"page 20";#N/A,#N/A,FALSE,"page 21";#N/A,#N/A,FALSE,"page 22";#N/A,#N/A,FALSE,"page 23";#N/A,#N/A,FALSE,"page 24";#N/A,#N/A,FALSE,"page 25";#N/A,#N/A,FALSE,"page 26";#N/A,#N/A,FALSE,"page 27";#N/A,#N/A,FALSE,"page 28";#N/A,#N/A,FALSE,"page 29";#N/A,#N/A,FALSE,"page 30";#N/A,#N/A,FALSE,"page 31"}</definedName>
    <definedName name="wrn.newDEV." localSheetId="9" hidden="1">{"cover",#N/A,TRUE,"Cover";"pnl_NEWDEV",#N/A,TRUE,"NewCaseDEV";"bil_NEWDEV",#N/A,TRUE,"NewCaseDEV";"tabfi_NEWDEV",#N/A,TRUE,"NewCaseDEV";"ratios_NEWDEV",#N/A,TRUE,"NewCaseDEV";"variab_NEWDEV",#N/A,TRUE,"NewCaseDEV";"inv_NEWDEV",#N/A,TRUE,"NewCaseDEV"}</definedName>
    <definedName name="wrn.newDEV." localSheetId="10" hidden="1">{"cover",#N/A,TRUE,"Cover";"pnl_NEWDEV",#N/A,TRUE,"NewCaseDEV";"bil_NEWDEV",#N/A,TRUE,"NewCaseDEV";"tabfi_NEWDEV",#N/A,TRUE,"NewCaseDEV";"ratios_NEWDEV",#N/A,TRUE,"NewCaseDEV";"variab_NEWDEV",#N/A,TRUE,"NewCaseDEV";"inv_NEWDEV",#N/A,TRUE,"NewCaseDEV"}</definedName>
    <definedName name="wrn.newDEV." localSheetId="11" hidden="1">{"cover",#N/A,TRUE,"Cover";"pnl_NEWDEV",#N/A,TRUE,"NewCaseDEV";"bil_NEWDEV",#N/A,TRUE,"NewCaseDEV";"tabfi_NEWDEV",#N/A,TRUE,"NewCaseDEV";"ratios_NEWDEV",#N/A,TRUE,"NewCaseDEV";"variab_NEWDEV",#N/A,TRUE,"NewCaseDEV";"inv_NEWDEV",#N/A,TRUE,"NewCaseDEV"}</definedName>
    <definedName name="wrn.newDEV." hidden="1">{"cover",#N/A,TRUE,"Cover";"pnl_NEWDEV",#N/A,TRUE,"NewCaseDEV";"bil_NEWDEV",#N/A,TRUE,"NewCaseDEV";"tabfi_NEWDEV",#N/A,TRUE,"NewCaseDEV";"ratios_NEWDEV",#N/A,TRUE,"NewCaseDEV";"variab_NEWDEV",#N/A,TRUE,"NewCaseDEV";"inv_NEWDEV",#N/A,TRUE,"NewCaseDEV"}</definedName>
    <definedName name="wrn.newEUR." localSheetId="9" hidden="1">{"cover",#N/A,TRUE,"Cover";"pnl_NEWEUR",#N/A,TRUE,"NewCaseEUR";"bil_NEWEUR",#N/A,TRUE,"NewCaseEUR";"tabfi_NEWEUR",#N/A,TRUE,"NewCaseEUR";"ratios_NEWEUR",#N/A,TRUE,"NewCaseEUR";"variab_NEWEUR",#N/A,TRUE,"NewCaseEUR";"inv_NEWEUR",#N/A,TRUE,"NewCaseEUR"}</definedName>
    <definedName name="wrn.newEUR." localSheetId="10" hidden="1">{"cover",#N/A,TRUE,"Cover";"pnl_NEWEUR",#N/A,TRUE,"NewCaseEUR";"bil_NEWEUR",#N/A,TRUE,"NewCaseEUR";"tabfi_NEWEUR",#N/A,TRUE,"NewCaseEUR";"ratios_NEWEUR",#N/A,TRUE,"NewCaseEUR";"variab_NEWEUR",#N/A,TRUE,"NewCaseEUR";"inv_NEWEUR",#N/A,TRUE,"NewCaseEUR"}</definedName>
    <definedName name="wrn.newEUR." localSheetId="11" hidden="1">{"cover",#N/A,TRUE,"Cover";"pnl_NEWEUR",#N/A,TRUE,"NewCaseEUR";"bil_NEWEUR",#N/A,TRUE,"NewCaseEUR";"tabfi_NEWEUR",#N/A,TRUE,"NewCaseEUR";"ratios_NEWEUR",#N/A,TRUE,"NewCaseEUR";"variab_NEWEUR",#N/A,TRUE,"NewCaseEUR";"inv_NEWEUR",#N/A,TRUE,"NewCaseEUR"}</definedName>
    <definedName name="wrn.newEUR." hidden="1">{"cover",#N/A,TRUE,"Cover";"pnl_NEWEUR",#N/A,TRUE,"NewCaseEUR";"bil_NEWEUR",#N/A,TRUE,"NewCaseEUR";"tabfi_NEWEUR",#N/A,TRUE,"NewCaseEUR";"ratios_NEWEUR",#N/A,TRUE,"NewCaseEUR";"variab_NEWEUR",#N/A,TRUE,"NewCaseEUR";"inv_NEWEUR",#N/A,TRUE,"NewCaseEUR"}</definedName>
    <definedName name="wrn.offering." localSheetId="9" hidden="1">{"nwp1",#N/A,FALSE,"pro forma offering";"first sensitivity",#N/A,FALSE,"pro forma offering";"summary",#N/A,FALSE,"pro forma offering";"ownership",#N/A,FALSE,"pro forma offering";"pf1",#N/A,FALSE,"pro forma offering";"data tables",#N/A,FALSE,"pro forma offering"}</definedName>
    <definedName name="wrn.offering." localSheetId="10" hidden="1">{"nwp1",#N/A,FALSE,"pro forma offering";"first sensitivity",#N/A,FALSE,"pro forma offering";"summary",#N/A,FALSE,"pro forma offering";"ownership",#N/A,FALSE,"pro forma offering";"pf1",#N/A,FALSE,"pro forma offering";"data tables",#N/A,FALSE,"pro forma offering"}</definedName>
    <definedName name="wrn.offering." localSheetId="11" hidden="1">{"nwp1",#N/A,FALSE,"pro forma offering";"first sensitivity",#N/A,FALSE,"pro forma offering";"summary",#N/A,FALSE,"pro forma offering";"ownership",#N/A,FALSE,"pro forma offering";"pf1",#N/A,FALSE,"pro forma offering";"data tables",#N/A,FALSE,"pro forma offering"}</definedName>
    <definedName name="wrn.offering." hidden="1">{"nwp1",#N/A,FALSE,"pro forma offering";"first sensitivity",#N/A,FALSE,"pro forma offering";"summary",#N/A,FALSE,"pro forma offering";"ownership",#N/A,FALSE,"pro forma offering";"pf1",#N/A,FALSE,"pro forma offering";"data tables",#N/A,FALSE,"pro forma offering"}</definedName>
    <definedName name="wrn.offices." localSheetId="9" hidden="1">{"off p1",#N/A,TRUE,"Regions";"off p2",#N/A,TRUE,"Regions";"off p3",#N/A,TRUE,"Regions";"off p4",#N/A,TRUE,"Regions"}</definedName>
    <definedName name="wrn.offices." localSheetId="10" hidden="1">{"off p1",#N/A,TRUE,"Regions";"off p2",#N/A,TRUE,"Regions";"off p3",#N/A,TRUE,"Regions";"off p4",#N/A,TRUE,"Regions"}</definedName>
    <definedName name="wrn.offices." localSheetId="11" hidden="1">{"off p1",#N/A,TRUE,"Regions";"off p2",#N/A,TRUE,"Regions";"off p3",#N/A,TRUE,"Regions";"off p4",#N/A,TRUE,"Regions"}</definedName>
    <definedName name="wrn.offices." hidden="1">{"off p1",#N/A,TRUE,"Regions";"off p2",#N/A,TRUE,"Regions";"off p3",#N/A,TRUE,"Regions";"off p4",#N/A,TRUE,"Regions"}</definedName>
    <definedName name="wrn.OpCostIn." localSheetId="9" hidden="1">{"OpCostIn Technical",#N/A,FALSE,"Operations Cost Inputs";"OpCostIn V plus F",#N/A,FALSE,"Operations Cost Inputs";"OpCostIn Maint",#N/A,FALSE,"Operations Cost Inputs";"OpCostIn LDs Add Cost",#N/A,FALSE,"Operations Cost Inputs"}</definedName>
    <definedName name="wrn.OpCostIn." localSheetId="10" hidden="1">{"OpCostIn Technical",#N/A,FALSE,"Operations Cost Inputs";"OpCostIn V plus F",#N/A,FALSE,"Operations Cost Inputs";"OpCostIn Maint",#N/A,FALSE,"Operations Cost Inputs";"OpCostIn LDs Add Cost",#N/A,FALSE,"Operations Cost Inputs"}</definedName>
    <definedName name="wrn.OpCostIn." localSheetId="11" hidden="1">{"OpCostIn Technical",#N/A,FALSE,"Operations Cost Inputs";"OpCostIn V plus F",#N/A,FALSE,"Operations Cost Inputs";"OpCostIn Maint",#N/A,FALSE,"Operations Cost Inputs";"OpCostIn LDs Add Cost",#N/A,FALSE,"Operations Cost Inputs"}</definedName>
    <definedName name="wrn.OpCostIn." hidden="1">{"OpCostIn Technical",#N/A,FALSE,"Operations Cost Inputs";"OpCostIn V plus F",#N/A,FALSE,"Operations Cost Inputs";"OpCostIn Maint",#N/A,FALSE,"Operations Cost Inputs";"OpCostIn LDs Add Cost",#N/A,FALSE,"Operations Cost Inputs"}</definedName>
    <definedName name="wrn.open." localSheetId="9" hidden="1">{#N/A,#N/A,FALSE,"Unconsolidated Debt"}</definedName>
    <definedName name="wrn.open." localSheetId="10" hidden="1">{#N/A,#N/A,FALSE,"Unconsolidated Debt"}</definedName>
    <definedName name="wrn.open." localSheetId="11" hidden="1">{#N/A,#N/A,FALSE,"Unconsolidated Debt"}</definedName>
    <definedName name="wrn.open." hidden="1">{#N/A,#N/A,FALSE,"Unconsolidated Debt"}</definedName>
    <definedName name="wrn.OperatingAssumtions." localSheetId="9" hidden="1">{#N/A,#N/A,FALSE,"OperatingAssumptions"}</definedName>
    <definedName name="wrn.OperatingAssumtions." localSheetId="10" hidden="1">{#N/A,#N/A,FALSE,"OperatingAssumptions"}</definedName>
    <definedName name="wrn.OperatingAssumtions." localSheetId="11" hidden="1">{#N/A,#N/A,FALSE,"OperatingAssumptions"}</definedName>
    <definedName name="wrn.OperatingAssumtions." hidden="1">{#N/A,#N/A,FALSE,"OperatingAssumptions"}</definedName>
    <definedName name="wrn.Operations._.Review." localSheetId="9" hidden="1">{#N/A,#N/A,FALSE,"Proforma Five Yr";#N/A,#N/A,FALSE,"Occ and Rate";#N/A,#N/A,FALSE,"PF Input";#N/A,#N/A,FALSE,"Hotcomps"}</definedName>
    <definedName name="wrn.Operations._.Review." localSheetId="10" hidden="1">{#N/A,#N/A,FALSE,"Proforma Five Yr";#N/A,#N/A,FALSE,"Occ and Rate";#N/A,#N/A,FALSE,"PF Input";#N/A,#N/A,FALSE,"Hotcomps"}</definedName>
    <definedName name="wrn.Operations._.Review." localSheetId="11" hidden="1">{#N/A,#N/A,FALSE,"Proforma Five Yr";#N/A,#N/A,FALSE,"Occ and Rate";#N/A,#N/A,FALSE,"PF Input";#N/A,#N/A,FALSE,"Hotcomps"}</definedName>
    <definedName name="wrn.Operations._.Review." hidden="1">{#N/A,#N/A,FALSE,"Proforma Five Yr";#N/A,#N/A,FALSE,"Occ and Rate";#N/A,#N/A,FALSE,"PF Input";#N/A,#N/A,FALSE,"Hotcomps"}</definedName>
    <definedName name="wrn.Output." localSheetId="9" hidden="1">{#N/A,#N/A,FALSE,"FY99";#N/A,#N/A,FALSE,"FY00"}</definedName>
    <definedName name="wrn.Output." localSheetId="10" hidden="1">{#N/A,#N/A,FALSE,"FY99";#N/A,#N/A,FALSE,"FY00"}</definedName>
    <definedName name="wrn.Output." localSheetId="11" hidden="1">{#N/A,#N/A,FALSE,"FY99";#N/A,#N/A,FALSE,"FY00"}</definedName>
    <definedName name="wrn.Output." hidden="1">{#N/A,#N/A,FALSE,"FY99";#N/A,#N/A,FALSE,"FY00"}</definedName>
    <definedName name="wrn.output2" localSheetId="9" hidden="1">{"DCF","UPSIDE CASE",FALSE,"Sheet1";"DCF","BASE CASE",FALSE,"Sheet1";"DCF","DOWNSIDE CASE",FALSE,"Sheet1"}</definedName>
    <definedName name="wrn.output2" localSheetId="10" hidden="1">{"DCF","UPSIDE CASE",FALSE,"Sheet1";"DCF","BASE CASE",FALSE,"Sheet1";"DCF","DOWNSIDE CASE",FALSE,"Sheet1"}</definedName>
    <definedName name="wrn.output2" localSheetId="11" hidden="1">{"DCF","UPSIDE CASE",FALSE,"Sheet1";"DCF","BASE CASE",FALSE,"Sheet1";"DCF","DOWNSIDE CASE",FALSE,"Sheet1"}</definedName>
    <definedName name="wrn.output2" hidden="1">{"DCF","UPSIDE CASE",FALSE,"Sheet1";"DCF","BASE CASE",FALSE,"Sheet1";"DCF","DOWNSIDE CASE",FALSE,"Sheet1"}</definedName>
    <definedName name="wrn.Output3Column." localSheetId="9" hidden="1">{"Output-3Column",#N/A,FALSE,"Output"}</definedName>
    <definedName name="wrn.Output3Column." localSheetId="10" hidden="1">{"Output-3Column",#N/A,FALSE,"Output"}</definedName>
    <definedName name="wrn.Output3Column." localSheetId="11" hidden="1">{"Output-3Column",#N/A,FALSE,"Output"}</definedName>
    <definedName name="wrn.Output3Column." hidden="1">{"Output-3Column",#N/A,FALSE,"Output"}</definedName>
    <definedName name="wrn.OutputAll." localSheetId="9" hidden="1">{"Output-All",#N/A,FALSE,"Output"}</definedName>
    <definedName name="wrn.OutputAll." localSheetId="10" hidden="1">{"Output-All",#N/A,FALSE,"Output"}</definedName>
    <definedName name="wrn.OutputAll." localSheetId="11" hidden="1">{"Output-All",#N/A,FALSE,"Output"}</definedName>
    <definedName name="wrn.OutputAll." hidden="1">{"Output-All",#N/A,FALSE,"Output"}</definedName>
    <definedName name="wrn.OutputBaseYear." localSheetId="9" hidden="1">{"Output-BaseYear",#N/A,FALSE,"Output"}</definedName>
    <definedName name="wrn.OutputBaseYear." localSheetId="10" hidden="1">{"Output-BaseYear",#N/A,FALSE,"Output"}</definedName>
    <definedName name="wrn.OutputBaseYear." localSheetId="11" hidden="1">{"Output-BaseYear",#N/A,FALSE,"Output"}</definedName>
    <definedName name="wrn.OutputBaseYear." hidden="1">{"Output-BaseYear",#N/A,FALSE,"Output"}</definedName>
    <definedName name="wrn.OutputMin." localSheetId="9" hidden="1">{"Output-Min",#N/A,FALSE,"Output"}</definedName>
    <definedName name="wrn.OutputMin." localSheetId="10" hidden="1">{"Output-Min",#N/A,FALSE,"Output"}</definedName>
    <definedName name="wrn.OutputMin." localSheetId="11" hidden="1">{"Output-Min",#N/A,FALSE,"Output"}</definedName>
    <definedName name="wrn.OutputMin." hidden="1">{"Output-Min",#N/A,FALSE,"Output"}</definedName>
    <definedName name="wrn.OutputPercent." localSheetId="9" hidden="1">{"Output%",#N/A,FALSE,"Output"}</definedName>
    <definedName name="wrn.OutputPercent." localSheetId="10" hidden="1">{"Output%",#N/A,FALSE,"Output"}</definedName>
    <definedName name="wrn.OutputPercent." localSheetId="11" hidden="1">{"Output%",#N/A,FALSE,"Output"}</definedName>
    <definedName name="wrn.OutputPercent." hidden="1">{"Output%",#N/A,FALSE,"Output"}</definedName>
    <definedName name="wrn.P854._.ADDENDUM." localSheetId="9" hidden="1">{#N/A,#N/A,FALSE,"mgtsum.XLS";#N/A,#N/A,FALSE,"CAPONE";#N/A,#N/A,FALSE,"CAPTWO";#N/A,#N/A,FALSE,"CAPTHREE"}</definedName>
    <definedName name="wrn.P854._.ADDENDUM." localSheetId="10" hidden="1">{#N/A,#N/A,FALSE,"mgtsum.XLS";#N/A,#N/A,FALSE,"CAPONE";#N/A,#N/A,FALSE,"CAPTWO";#N/A,#N/A,FALSE,"CAPTHREE"}</definedName>
    <definedName name="wrn.P854._.ADDENDUM." localSheetId="11" hidden="1">{#N/A,#N/A,FALSE,"mgtsum.XLS";#N/A,#N/A,FALSE,"CAPONE";#N/A,#N/A,FALSE,"CAPTWO";#N/A,#N/A,FALSE,"CAPTHREE"}</definedName>
    <definedName name="wrn.P854._.ADDENDUM." hidden="1">{#N/A,#N/A,FALSE,"mgtsum.XLS";#N/A,#N/A,FALSE,"CAPONE";#N/A,#N/A,FALSE,"CAPTWO";#N/A,#N/A,FALSE,"CAPTHREE"}</definedName>
    <definedName name="wrn.p854._.addendum2" localSheetId="9" hidden="1">{#N/A,#N/A,FALSE,"mgtsum.XLS";#N/A,#N/A,FALSE,"CAPONE";#N/A,#N/A,FALSE,"CAPTWO";#N/A,#N/A,FALSE,"CAPTHREE"}</definedName>
    <definedName name="wrn.p854._.addendum2" localSheetId="10" hidden="1">{#N/A,#N/A,FALSE,"mgtsum.XLS";#N/A,#N/A,FALSE,"CAPONE";#N/A,#N/A,FALSE,"CAPTWO";#N/A,#N/A,FALSE,"CAPTHREE"}</definedName>
    <definedName name="wrn.p854._.addendum2" localSheetId="11" hidden="1">{#N/A,#N/A,FALSE,"mgtsum.XLS";#N/A,#N/A,FALSE,"CAPONE";#N/A,#N/A,FALSE,"CAPTWO";#N/A,#N/A,FALSE,"CAPTHREE"}</definedName>
    <definedName name="wrn.p854._.addendum2" hidden="1">{#N/A,#N/A,FALSE,"mgtsum.XLS";#N/A,#N/A,FALSE,"CAPONE";#N/A,#N/A,FALSE,"CAPTWO";#N/A,#N/A,FALSE,"CAPTHREE"}</definedName>
    <definedName name="wrn.p854._.addendum3" localSheetId="9" hidden="1">{#N/A,#N/A,FALSE,"mgtsum.XLS";#N/A,#N/A,FALSE,"CAPONE";#N/A,#N/A,FALSE,"CAPTWO";#N/A,#N/A,FALSE,"CAPTHREE"}</definedName>
    <definedName name="wrn.p854._.addendum3" localSheetId="10" hidden="1">{#N/A,#N/A,FALSE,"mgtsum.XLS";#N/A,#N/A,FALSE,"CAPONE";#N/A,#N/A,FALSE,"CAPTWO";#N/A,#N/A,FALSE,"CAPTHREE"}</definedName>
    <definedName name="wrn.p854._.addendum3" localSheetId="11" hidden="1">{#N/A,#N/A,FALSE,"mgtsum.XLS";#N/A,#N/A,FALSE,"CAPONE";#N/A,#N/A,FALSE,"CAPTWO";#N/A,#N/A,FALSE,"CAPTHREE"}</definedName>
    <definedName name="wrn.p854._.addendum3" hidden="1">{#N/A,#N/A,FALSE,"mgtsum.XLS";#N/A,#N/A,FALSE,"CAPONE";#N/A,#N/A,FALSE,"CAPTWO";#N/A,#N/A,FALSE,"CAPTHREE"}</definedName>
    <definedName name="wrn.Package." localSheetId="9"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ckage." localSheetId="10"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ckage." localSheetId="11"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ckage."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RTIAL." localSheetId="9" hidden="1">{"new",#N/A,FALSE,"D";"PROFORMA",#N/A,FALSE,"A";"partial 1",#N/A,FALSE,"B";"partial 2",#N/A,FALSE,"B";"partial 3",#N/A,FALSE,"B";"SMALL CF 1",#N/A,FALSE,"C"}</definedName>
    <definedName name="wrn.PARTIAL." localSheetId="10" hidden="1">{"new",#N/A,FALSE,"D";"PROFORMA",#N/A,FALSE,"A";"partial 1",#N/A,FALSE,"B";"partial 2",#N/A,FALSE,"B";"partial 3",#N/A,FALSE,"B";"SMALL CF 1",#N/A,FALSE,"C"}</definedName>
    <definedName name="wrn.PARTIAL." localSheetId="11" hidden="1">{"new",#N/A,FALSE,"D";"PROFORMA",#N/A,FALSE,"A";"partial 1",#N/A,FALSE,"B";"partial 2",#N/A,FALSE,"B";"partial 3",#N/A,FALSE,"B";"SMALL CF 1",#N/A,FALSE,"C"}</definedName>
    <definedName name="wrn.PARTIAL." hidden="1">{"new",#N/A,FALSE,"D";"PROFORMA",#N/A,FALSE,"A";"partial 1",#N/A,FALSE,"B";"partial 2",#N/A,FALSE,"B";"partial 3",#N/A,FALSE,"B";"SMALL CF 1",#N/A,FALSE,"C"}</definedName>
    <definedName name="wrn.Pavilion." localSheetId="9" hidden="1">{"Pavilion-Investor",#N/A,FALSE,"Pavilion";"Pavilion-Property",#N/A,FALSE,"Pavilion"}</definedName>
    <definedName name="wrn.Pavilion." localSheetId="10" hidden="1">{"Pavilion-Investor",#N/A,FALSE,"Pavilion";"Pavilion-Property",#N/A,FALSE,"Pavilion"}</definedName>
    <definedName name="wrn.Pavilion." localSheetId="11" hidden="1">{"Pavilion-Investor",#N/A,FALSE,"Pavilion";"Pavilion-Property",#N/A,FALSE,"Pavilion"}</definedName>
    <definedName name="wrn.Pavilion." hidden="1">{"Pavilion-Investor",#N/A,FALSE,"Pavilion";"Pavilion-Property",#N/A,FALSE,"Pavilion"}</definedName>
    <definedName name="wrn.perimeter._.comp." localSheetId="9" hidden="1">{#N/A,#N/A,TRUE,"comp";#N/A,#N/A,TRUE,"notes"}</definedName>
    <definedName name="wrn.perimeter._.comp." localSheetId="10" hidden="1">{#N/A,#N/A,TRUE,"comp";#N/A,#N/A,TRUE,"notes"}</definedName>
    <definedName name="wrn.perimeter._.comp." localSheetId="11" hidden="1">{#N/A,#N/A,TRUE,"comp";#N/A,#N/A,TRUE,"notes"}</definedName>
    <definedName name="wrn.perimeter._.comp." hidden="1">{#N/A,#N/A,TRUE,"comp";#N/A,#N/A,TRUE,"notes"}</definedName>
    <definedName name="wrn.Phase._.I." localSheetId="9" hidden="1">{#N/A,#N/A,FALSE,"Transaction Summary-DTW";#N/A,#N/A,FALSE,"Proforma Five Yr";#N/A,#N/A,FALSE,"Occ and Rate"}</definedName>
    <definedName name="wrn.Phase._.I." localSheetId="10" hidden="1">{#N/A,#N/A,FALSE,"Transaction Summary-DTW";#N/A,#N/A,FALSE,"Proforma Five Yr";#N/A,#N/A,FALSE,"Occ and Rate"}</definedName>
    <definedName name="wrn.Phase._.I." localSheetId="11" hidden="1">{#N/A,#N/A,FALSE,"Transaction Summary-DTW";#N/A,#N/A,FALSE,"Proforma Five Yr";#N/A,#N/A,FALSE,"Occ and Rate"}</definedName>
    <definedName name="wrn.Phase._.I." hidden="1">{#N/A,#N/A,FALSE,"Transaction Summary-DTW";#N/A,#N/A,FALSE,"Proforma Five Yr";#N/A,#N/A,FALSE,"Occ and Rate"}</definedName>
    <definedName name="wrn.Pianocomp." localSheetId="9" hidden="1">{"page_1",#N/A,TRUE,"Sheet1";"page_2",#N/A,TRUE,"Sheet1";"page_notes",#N/A,TRUE,"Sheet1"}</definedName>
    <definedName name="wrn.Pianocomp." localSheetId="10" hidden="1">{"page_1",#N/A,TRUE,"Sheet1";"page_2",#N/A,TRUE,"Sheet1";"page_notes",#N/A,TRUE,"Sheet1"}</definedName>
    <definedName name="wrn.Pianocomp." localSheetId="11" hidden="1">{"page_1",#N/A,TRUE,"Sheet1";"page_2",#N/A,TRUE,"Sheet1";"page_notes",#N/A,TRUE,"Sheet1"}</definedName>
    <definedName name="wrn.Pianocomp." hidden="1">{"page_1",#N/A,TRUE,"Sheet1";"page_2",#N/A,TRUE,"Sheet1";"page_notes",#N/A,TRUE,"Sheet1"}</definedName>
    <definedName name="wrn.plbscf." localSheetId="9" hidden="1">{"p_l",#N/A,FALSE,"Summary Accounts"}</definedName>
    <definedName name="wrn.plbscf." localSheetId="10" hidden="1">{"p_l",#N/A,FALSE,"Summary Accounts"}</definedName>
    <definedName name="wrn.plbscf." localSheetId="11" hidden="1">{"p_l",#N/A,FALSE,"Summary Accounts"}</definedName>
    <definedName name="wrn.plbscf." hidden="1">{"p_l",#N/A,FALSE,"Summary Accounts"}</definedName>
    <definedName name="wrn.PLsandCashFlow." localSheetId="8" hidden="1">{"FullPL",#N/A,TRUE,"Engine";"PubRestPL",#N/A,TRUE,"Engine";"FunFactoryPL",#N/A,TRUE,"Engine";"TravelInnPL",#N/A,TRUE,"Engine";"CashFlow",#N/A,TRUE,"Engine"}</definedName>
    <definedName name="wrn.PLsandCashFlow." localSheetId="3" hidden="1">{"FullPL",#N/A,TRUE,"Engine";"PubRestPL",#N/A,TRUE,"Engine";"FunFactoryPL",#N/A,TRUE,"Engine";"TravelInnPL",#N/A,TRUE,"Engine";"CashFlow",#N/A,TRUE,"Engine"}</definedName>
    <definedName name="wrn.PLsandCashFlow." localSheetId="9" hidden="1">{"FullPL",#N/A,TRUE,"Engine";"PubRestPL",#N/A,TRUE,"Engine";"FunFactoryPL",#N/A,TRUE,"Engine";"TravelInnPL",#N/A,TRUE,"Engine";"CashFlow",#N/A,TRUE,"Engine"}</definedName>
    <definedName name="wrn.PLsandCashFlow." localSheetId="10" hidden="1">{"FullPL",#N/A,TRUE,"Engine";"PubRestPL",#N/A,TRUE,"Engine";"FunFactoryPL",#N/A,TRUE,"Engine";"TravelInnPL",#N/A,TRUE,"Engine";"CashFlow",#N/A,TRUE,"Engine"}</definedName>
    <definedName name="wrn.PLsandCashFlow." localSheetId="11" hidden="1">{"FullPL",#N/A,TRUE,"Engine";"PubRestPL",#N/A,TRUE,"Engine";"FunFactoryPL",#N/A,TRUE,"Engine";"TravelInnPL",#N/A,TRUE,"Engine";"CashFlow",#N/A,TRUE,"Engine"}</definedName>
    <definedName name="wrn.PLsandCashFlow." localSheetId="0" hidden="1">{"FullPL",#N/A,TRUE,"Engine";"PubRestPL",#N/A,TRUE,"Engine";"FunFactoryPL",#N/A,TRUE,"Engine";"TravelInnPL",#N/A,TRUE,"Engine";"CashFlow",#N/A,TRUE,"Engine"}</definedName>
    <definedName name="wrn.PLsandCashFlow." hidden="1">{"FullPL",#N/A,TRUE,"Engine";"PubRestPL",#N/A,TRUE,"Engine";"FunFactoryPL",#N/A,TRUE,"Engine";"TravelInnPL",#N/A,TRUE,"Engine";"CashFlow",#N/A,TRUE,"Engine"}</definedName>
    <definedName name="wrn.pr3sty." localSheetId="9" hidden="1">{#N/A,#N/A,FALSE,"intag";#N/A,#N/A,FALSE,"budg";#N/A,#N/A,FALSE,"samtl"}</definedName>
    <definedName name="wrn.pr3sty." localSheetId="10" hidden="1">{#N/A,#N/A,FALSE,"intag";#N/A,#N/A,FALSE,"budg";#N/A,#N/A,FALSE,"samtl"}</definedName>
    <definedName name="wrn.pr3sty." localSheetId="11" hidden="1">{#N/A,#N/A,FALSE,"intag";#N/A,#N/A,FALSE,"budg";#N/A,#N/A,FALSE,"samtl"}</definedName>
    <definedName name="wrn.pr3sty." hidden="1">{#N/A,#N/A,FALSE,"intag";#N/A,#N/A,FALSE,"budg";#N/A,#N/A,FALSE,"samtl"}</definedName>
    <definedName name="wrn.pres." localSheetId="9" hidden="1">{#N/A,#N/A,FALSE,"Major v. River";#N/A,#N/A,FALSE,"Industry";#N/A,#N/A,FALSE,"Large Operators";#N/A,#N/A,FALSE,"Smaller Operators";#N/A,#N/A,FALSE,"Equip. Supply";#N/A,#N/A,FALSE,"EBITDA";#N/A,#N/A,FALSE,"States";#N/A,#N/A,FALSE,"LV Detail"}</definedName>
    <definedName name="wrn.pres." localSheetId="10" hidden="1">{#N/A,#N/A,FALSE,"Major v. River";#N/A,#N/A,FALSE,"Industry";#N/A,#N/A,FALSE,"Large Operators";#N/A,#N/A,FALSE,"Smaller Operators";#N/A,#N/A,FALSE,"Equip. Supply";#N/A,#N/A,FALSE,"EBITDA";#N/A,#N/A,FALSE,"States";#N/A,#N/A,FALSE,"LV Detail"}</definedName>
    <definedName name="wrn.pres." localSheetId="11" hidden="1">{#N/A,#N/A,FALSE,"Major v. River";#N/A,#N/A,FALSE,"Industry";#N/A,#N/A,FALSE,"Large Operators";#N/A,#N/A,FALSE,"Smaller Operators";#N/A,#N/A,FALSE,"Equip. Supply";#N/A,#N/A,FALSE,"EBITDA";#N/A,#N/A,FALSE,"States";#N/A,#N/A,FALSE,"LV Detail"}</definedName>
    <definedName name="wrn.pres." hidden="1">{#N/A,#N/A,FALSE,"Major v. River";#N/A,#N/A,FALSE,"Industry";#N/A,#N/A,FALSE,"Large Operators";#N/A,#N/A,FALSE,"Smaller Operators";#N/A,#N/A,FALSE,"Equip. Supply";#N/A,#N/A,FALSE,"EBITDA";#N/A,#N/A,FALSE,"States";#N/A,#N/A,FALSE,"LV Detail"}</definedName>
    <definedName name="wrn.pres97." localSheetId="9"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localSheetId="10"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localSheetId="11"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ent." localSheetId="9" hidden="1">{"Present",#N/A,FALSE,"Assump";"Present",#N/A,FALSE,"Calc";"Present",#N/A,FALSE,"Cover"}</definedName>
    <definedName name="wrn.Present." localSheetId="10" hidden="1">{"Present",#N/A,FALSE,"Assump";"Present",#N/A,FALSE,"Calc";"Present",#N/A,FALSE,"Cover"}</definedName>
    <definedName name="wrn.Present." localSheetId="11" hidden="1">{"Present",#N/A,FALSE,"Assump";"Present",#N/A,FALSE,"Calc";"Present",#N/A,FALSE,"Cover"}</definedName>
    <definedName name="wrn.Present." hidden="1">{"Present",#N/A,FALSE,"Assump";"Present",#N/A,FALSE,"Calc";"Present",#N/A,FALSE,"Cover"}</definedName>
    <definedName name="wrn.Presentation." localSheetId="9" hidden="1">{#N/A,#N/A,TRUE,"Summary";"AnnualRentRoll",#N/A,TRUE,"RentRoll";#N/A,#N/A,TRUE,"ExitStratigy";#N/A,#N/A,TRUE,"OperatingAssumptions"}</definedName>
    <definedName name="wrn.Presentation." localSheetId="10" hidden="1">{#N/A,#N/A,TRUE,"Summary";"AnnualRentRoll",#N/A,TRUE,"RentRoll";#N/A,#N/A,TRUE,"ExitStratigy";#N/A,#N/A,TRUE,"OperatingAssumptions"}</definedName>
    <definedName name="wrn.Presentation." localSheetId="11" hidden="1">{#N/A,#N/A,TRUE,"Summary";"AnnualRentRoll",#N/A,TRUE,"RentRoll";#N/A,#N/A,TRUE,"ExitStratigy";#N/A,#N/A,TRUE,"OperatingAssumptions"}</definedName>
    <definedName name="wrn.Presentation." hidden="1">{#N/A,#N/A,TRUE,"Summary";"AnnualRentRoll",#N/A,TRUE,"RentRoll";#N/A,#N/A,TRUE,"ExitStratigy";#N/A,#N/A,TRUE,"OperatingAssumptions"}</definedName>
    <definedName name="wrn.Pricing._.Strategy." localSheetId="9"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 localSheetId="10"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 localSheetId="11"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meCo." localSheetId="9" hidden="1">{"print 1",#N/A,FALSE,"PrimeCo PCS";"print 2",#N/A,FALSE,"PrimeCo PCS";"valuation",#N/A,FALSE,"PrimeCo PCS"}</definedName>
    <definedName name="wrn.PrimeCo." localSheetId="10" hidden="1">{"print 1",#N/A,FALSE,"PrimeCo PCS";"print 2",#N/A,FALSE,"PrimeCo PCS";"valuation",#N/A,FALSE,"PrimeCo PCS"}</definedName>
    <definedName name="wrn.PrimeCo." localSheetId="11" hidden="1">{"print 1",#N/A,FALSE,"PrimeCo PCS";"print 2",#N/A,FALSE,"PrimeCo PCS";"valuation",#N/A,FALSE,"PrimeCo PCS"}</definedName>
    <definedName name="wrn.PrimeCo." hidden="1">{"print 1",#N/A,FALSE,"PrimeCo PCS";"print 2",#N/A,FALSE,"PrimeCo PCS";"valuation",#N/A,FALSE,"PrimeCo PCS"}</definedName>
    <definedName name="wrn.print" localSheetId="9" hidden="1">{"page1",#N/A,FALSE,"PROFORMA";"page2",#N/A,FALSE,"PROFORMA";"page3",#N/A,FALSE,"PROFORMA";"page4",#N/A,FALSE,"PROFORMA";"page5",#N/A,FALSE,"PROFORMA";"page6",#N/A,FALSE,"PROFORMA";"page7",#N/A,FALSE,"PROFORMA";"page8",#N/A,FALSE,"PROFORMA"}</definedName>
    <definedName name="wrn.print" localSheetId="10" hidden="1">{"page1",#N/A,FALSE,"PROFORMA";"page2",#N/A,FALSE,"PROFORMA";"page3",#N/A,FALSE,"PROFORMA";"page4",#N/A,FALSE,"PROFORMA";"page5",#N/A,FALSE,"PROFORMA";"page6",#N/A,FALSE,"PROFORMA";"page7",#N/A,FALSE,"PROFORMA";"page8",#N/A,FALSE,"PROFORMA"}</definedName>
    <definedName name="wrn.print" localSheetId="11" hidden="1">{"page1",#N/A,FALSE,"PROFORMA";"page2",#N/A,FALSE,"PROFORMA";"page3",#N/A,FALSE,"PROFORMA";"page4",#N/A,FALSE,"PROFORMA";"page5",#N/A,FALSE,"PROFORMA";"page6",#N/A,FALSE,"PROFORMA";"page7",#N/A,FALSE,"PROFORMA";"page8",#N/A,FALSE,"PROFORMA"}</definedName>
    <definedName name="wrn.print" hidden="1">{"page1",#N/A,FALSE,"PROFORMA";"page2",#N/A,FALSE,"PROFORMA";"page3",#N/A,FALSE,"PROFORMA";"page4",#N/A,FALSE,"PROFORMA";"page5",#N/A,FALSE,"PROFORMA";"page6",#N/A,FALSE,"PROFORMA";"page7",#N/A,FALSE,"PROFORMA";"page8",#N/A,FALSE,"PROFORMA"}</definedName>
    <definedName name="wrn.print." localSheetId="9" hidden="1">{#N/A,#N/A,FALSE,"SUMMARY";#N/A,#N/A,FALSE,"ITI";#N/A,#N/A,FALSE,"Rostra";#N/A,#N/A,FALSE,"Lavelle";#N/A,#N/A,FALSE,"Eagle";#N/A,#N/A,FALSE,"Baird";#N/A,#N/A,FALSE,"Ass";#N/A,#N/A,FALSE,"Golden";#N/A,#N/A,FALSE,"Struck";#N/A,#N/A,FALSE,"Wrights";#N/A,#N/A,FALSE,"TEKRA";#N/A,#N/A,FALSE,"Kux";#N/A,#N/A,FALSE,"SPI";#N/A,#N/A,FALSE,"Midwest"}</definedName>
    <definedName name="wrn.print." localSheetId="10" hidden="1">{#N/A,#N/A,FALSE,"SUMMARY";#N/A,#N/A,FALSE,"ITI";#N/A,#N/A,FALSE,"Rostra";#N/A,#N/A,FALSE,"Lavelle";#N/A,#N/A,FALSE,"Eagle";#N/A,#N/A,FALSE,"Baird";#N/A,#N/A,FALSE,"Ass";#N/A,#N/A,FALSE,"Golden";#N/A,#N/A,FALSE,"Struck";#N/A,#N/A,FALSE,"Wrights";#N/A,#N/A,FALSE,"TEKRA";#N/A,#N/A,FALSE,"Kux";#N/A,#N/A,FALSE,"SPI";#N/A,#N/A,FALSE,"Midwest"}</definedName>
    <definedName name="wrn.print." localSheetId="11" hidden="1">{#N/A,#N/A,FALSE,"SUMMARY";#N/A,#N/A,FALSE,"ITI";#N/A,#N/A,FALSE,"Rostra";#N/A,#N/A,FALSE,"Lavelle";#N/A,#N/A,FALSE,"Eagle";#N/A,#N/A,FALSE,"Baird";#N/A,#N/A,FALSE,"Ass";#N/A,#N/A,FALSE,"Golden";#N/A,#N/A,FALSE,"Struck";#N/A,#N/A,FALSE,"Wrights";#N/A,#N/A,FALSE,"TEKRA";#N/A,#N/A,FALSE,"Kux";#N/A,#N/A,FALSE,"SPI";#N/A,#N/A,FALSE,"Midwest"}</definedName>
    <definedName name="wrn.print." hidden="1">{#N/A,#N/A,FALSE,"SUMMARY";#N/A,#N/A,FALSE,"ITI";#N/A,#N/A,FALSE,"Rostra";#N/A,#N/A,FALSE,"Lavelle";#N/A,#N/A,FALSE,"Eagle";#N/A,#N/A,FALSE,"Baird";#N/A,#N/A,FALSE,"Ass";#N/A,#N/A,FALSE,"Golden";#N/A,#N/A,FALSE,"Struck";#N/A,#N/A,FALSE,"Wrights";#N/A,#N/A,FALSE,"TEKRA";#N/A,#N/A,FALSE,"Kux";#N/A,#N/A,FALSE,"SPI";#N/A,#N/A,FALSE,"Midwest"}</definedName>
    <definedName name="wrn.Print._.4." localSheetId="9" hidden="1">{"Outflow 1",#N/A,FALSE,"Outflows-Inflows";"Outflow 2",#N/A,FALSE,"Outflows-Inflows";"Inflow 1",#N/A,FALSE,"Outflows-Inflows";"Inflow 2",#N/A,FALSE,"Outflows-Inflows"}</definedName>
    <definedName name="wrn.Print._.4." localSheetId="10" hidden="1">{"Outflow 1",#N/A,FALSE,"Outflows-Inflows";"Outflow 2",#N/A,FALSE,"Outflows-Inflows";"Inflow 1",#N/A,FALSE,"Outflows-Inflows";"Inflow 2",#N/A,FALSE,"Outflows-Inflows"}</definedName>
    <definedName name="wrn.Print._.4." localSheetId="11" hidden="1">{"Outflow 1",#N/A,FALSE,"Outflows-Inflows";"Outflow 2",#N/A,FALSE,"Outflows-Inflows";"Inflow 1",#N/A,FALSE,"Outflows-Inflows";"Inflow 2",#N/A,FALSE,"Outflows-Inflows"}</definedName>
    <definedName name="wrn.Print._.4." hidden="1">{"Outflow 1",#N/A,FALSE,"Outflows-Inflows";"Outflow 2",#N/A,FALSE,"Outflows-Inflows";"Inflow 1",#N/A,FALSE,"Outflows-Inflows";"Inflow 2",#N/A,FALSE,"Outflows-Inflows"}</definedName>
    <definedName name="wrn.Print._.6." localSheetId="9" hidden="1">{"print 1.6",#N/A,FALSE,"Sheet1";"print 2.6",#N/A,FALSE,"Sheet1";"print 3.6",#N/A,FALSE,"Sheet1";"print 4.6",#N/A,FALSE,"Sheet1";"print 5.6",#N/A,FALSE,"Sheet1";"print 6.6",#N/A,FALSE,"Sheet1"}</definedName>
    <definedName name="wrn.Print._.6." localSheetId="10" hidden="1">{"print 1.6",#N/A,FALSE,"Sheet1";"print 2.6",#N/A,FALSE,"Sheet1";"print 3.6",#N/A,FALSE,"Sheet1";"print 4.6",#N/A,FALSE,"Sheet1";"print 5.6",#N/A,FALSE,"Sheet1";"print 6.6",#N/A,FALSE,"Sheet1"}</definedName>
    <definedName name="wrn.Print._.6." localSheetId="11" hidden="1">{"print 1.6",#N/A,FALSE,"Sheet1";"print 2.6",#N/A,FALSE,"Sheet1";"print 3.6",#N/A,FALSE,"Sheet1";"print 4.6",#N/A,FALSE,"Sheet1";"print 5.6",#N/A,FALSE,"Sheet1";"print 6.6",#N/A,FALSE,"Sheet1"}</definedName>
    <definedName name="wrn.Print._.6." hidden="1">{"print 1.6",#N/A,FALSE,"Sheet1";"print 2.6",#N/A,FALSE,"Sheet1";"print 3.6",#N/A,FALSE,"Sheet1";"print 4.6",#N/A,FALSE,"Sheet1";"print 5.6",#N/A,FALSE,"Sheet1";"print 6.6",#N/A,FALSE,"Sheet1"}</definedName>
    <definedName name="wrn.print._.all." localSheetId="9" hidden="1">{"sum of the parts",#N/A,FALSE,"Sum-of-the-Parts";"LBO analysis",#N/A,FALSE,"LBO P&amp;L";"p&amp;L",#N/A,FALSE,"LBO P&amp;L";"cash flow",#N/A,FALSE,"CF";"cap struct",#N/A,FALSE,"LBO P&amp;L";"equity return",#N/A,FALSE,"return"}</definedName>
    <definedName name="wrn.print._.all." localSheetId="10" hidden="1">{"sum of the parts",#N/A,FALSE,"Sum-of-the-Parts";"LBO analysis",#N/A,FALSE,"LBO P&amp;L";"p&amp;L",#N/A,FALSE,"LBO P&amp;L";"cash flow",#N/A,FALSE,"CF";"cap struct",#N/A,FALSE,"LBO P&amp;L";"equity return",#N/A,FALSE,"return"}</definedName>
    <definedName name="wrn.print._.all." localSheetId="11" hidden="1">{"sum of the parts",#N/A,FALSE,"Sum-of-the-Parts";"LBO analysis",#N/A,FALSE,"LBO P&amp;L";"p&amp;L",#N/A,FALSE,"LBO P&amp;L";"cash flow",#N/A,FALSE,"CF";"cap struct",#N/A,FALSE,"LBO P&amp;L";"equity return",#N/A,FALSE,"return"}</definedName>
    <definedName name="wrn.print._.all." hidden="1">{"sum of the parts",#N/A,FALSE,"Sum-of-the-Parts";"LBO analysis",#N/A,FALSE,"LBO P&amp;L";"p&amp;L",#N/A,FALSE,"LBO P&amp;L";"cash flow",#N/A,FALSE,"CF";"cap struct",#N/A,FALSE,"LBO P&amp;L";"equity return",#N/A,FALSE,"return"}</definedName>
    <definedName name="wrn.Print._.CRXLAND._.Openings." localSheetId="9" hidden="1">{"Print CRXLAND Assumptions",#N/A,FALSE,"CRXLAND Openings";"Print CRXLAND Openings",#N/A,FALSE,"CRXLAND Openings"}</definedName>
    <definedName name="wrn.Print._.CRXLAND._.Openings." localSheetId="10" hidden="1">{"Print CRXLAND Assumptions",#N/A,FALSE,"CRXLAND Openings";"Print CRXLAND Openings",#N/A,FALSE,"CRXLAND Openings"}</definedName>
    <definedName name="wrn.Print._.CRXLAND._.Openings." localSheetId="11" hidden="1">{"Print CRXLAND Assumptions",#N/A,FALSE,"CRXLAND Openings";"Print CRXLAND Openings",#N/A,FALSE,"CRXLAND Openings"}</definedName>
    <definedName name="wrn.Print._.CRXLAND._.Openings." hidden="1">{"Print CRXLAND Assumptions",#N/A,FALSE,"CRXLAND Openings";"Print CRXLAND Openings",#N/A,FALSE,"CRXLAND Openings"}</definedName>
    <definedName name="wrn.Print._.Everything." localSheetId="9"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wrn.Print._.Everything." localSheetId="10"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wrn.Print._.Everything." localSheetId="11"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wrn.Print._.Everything."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wrn.print._.graphs." localSheetId="9" hidden="1">{"cap_structure",#N/A,FALSE,"Graph-Mkt Cap";"price",#N/A,FALSE,"Graph-Price";"ebit",#N/A,FALSE,"Graph-EBITDA";"ebitda",#N/A,FALSE,"Graph-EBITDA"}</definedName>
    <definedName name="wrn.print._.graphs." localSheetId="10" hidden="1">{"cap_structure",#N/A,FALSE,"Graph-Mkt Cap";"price",#N/A,FALSE,"Graph-Price";"ebit",#N/A,FALSE,"Graph-EBITDA";"ebitda",#N/A,FALSE,"Graph-EBITDA"}</definedName>
    <definedName name="wrn.print._.graphs." localSheetId="11"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Inc.._.Statement._.and._.Stats.." localSheetId="9" hidden="1">{"print annual inc. statement",#N/A,FALSE,"Summary";"print annual stats",#N/A,FALSE,"Summary";"print quarterly inc. statement",#N/A,FALSE,"Summary";"print quarterly stats",#N/A,FALSE,"Summary"}</definedName>
    <definedName name="wrn.Print._.Inc.._.Statement._.and._.Stats.." localSheetId="10" hidden="1">{"print annual inc. statement",#N/A,FALSE,"Summary";"print annual stats",#N/A,FALSE,"Summary";"print quarterly inc. statement",#N/A,FALSE,"Summary";"print quarterly stats",#N/A,FALSE,"Summary"}</definedName>
    <definedName name="wrn.Print._.Inc.._.Statement._.and._.Stats.." localSheetId="11" hidden="1">{"print annual inc. statement",#N/A,FALSE,"Summary";"print annual stats",#N/A,FALSE,"Summary";"print quarterly inc. statement",#N/A,FALSE,"Summary";"print quarterly stats",#N/A,FALSE,"Summary"}</definedName>
    <definedName name="wrn.Print._.Inc.._.Statement._.and._.Stats.." hidden="1">{"print annual inc. statement",#N/A,FALSE,"Summary";"print annual stats",#N/A,FALSE,"Summary";"print quarterly inc. statement",#N/A,FALSE,"Summary";"print quarterly stats",#N/A,FALSE,"Summary"}</definedName>
    <definedName name="wrn.Print._.Model." localSheetId="9"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10"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11"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out." localSheetId="9" hidden="1">{#N/A,#N/A,FALSE,"Cover";#N/A,#N/A,FALSE,"Scenari";#N/A,#N/A,FALSE,"P&amp;L - AH";#N/A,#N/A,FALSE,"BS - AH";#N/A,#N/A,FALSE,"CF - AH";#N/A,#N/A,FALSE,"P&amp;L HoldCo";#N/A,#N/A,FALSE,"BS HoldCo";#N/A,#N/A,FALSE,"CF HoldCo";#N/A,#N/A,FALSE,"P&amp;L Conso";#N/A,#N/A,FALSE,"BS Conso";#N/A,#N/A,FALSE,"CF Conso";#N/A,#N/A,FALSE,"Revenues";#N/A,#N/A,FALSE,"Opex";#N/A,#N/A,FALSE,"Capex";#N/A,#N/A,FALSE,"WC";#N/A,#N/A,FALSE,"Debt";#N/A,#N/A,FALSE,"Taxes";#N/A,#N/A,FALSE,"Minorities";#N/A,#N/A,FALSE,"Devaluation"}</definedName>
    <definedName name="wrn.print._.out." localSheetId="10" hidden="1">{#N/A,#N/A,FALSE,"Cover";#N/A,#N/A,FALSE,"Scenari";#N/A,#N/A,FALSE,"P&amp;L - AH";#N/A,#N/A,FALSE,"BS - AH";#N/A,#N/A,FALSE,"CF - AH";#N/A,#N/A,FALSE,"P&amp;L HoldCo";#N/A,#N/A,FALSE,"BS HoldCo";#N/A,#N/A,FALSE,"CF HoldCo";#N/A,#N/A,FALSE,"P&amp;L Conso";#N/A,#N/A,FALSE,"BS Conso";#N/A,#N/A,FALSE,"CF Conso";#N/A,#N/A,FALSE,"Revenues";#N/A,#N/A,FALSE,"Opex";#N/A,#N/A,FALSE,"Capex";#N/A,#N/A,FALSE,"WC";#N/A,#N/A,FALSE,"Debt";#N/A,#N/A,FALSE,"Taxes";#N/A,#N/A,FALSE,"Minorities";#N/A,#N/A,FALSE,"Devaluation"}</definedName>
    <definedName name="wrn.print._.out." localSheetId="11" hidden="1">{#N/A,#N/A,FALSE,"Cover";#N/A,#N/A,FALSE,"Scenari";#N/A,#N/A,FALSE,"P&amp;L - AH";#N/A,#N/A,FALSE,"BS - AH";#N/A,#N/A,FALSE,"CF - AH";#N/A,#N/A,FALSE,"P&amp;L HoldCo";#N/A,#N/A,FALSE,"BS HoldCo";#N/A,#N/A,FALSE,"CF HoldCo";#N/A,#N/A,FALSE,"P&amp;L Conso";#N/A,#N/A,FALSE,"BS Conso";#N/A,#N/A,FALSE,"CF Conso";#N/A,#N/A,FALSE,"Revenues";#N/A,#N/A,FALSE,"Opex";#N/A,#N/A,FALSE,"Capex";#N/A,#N/A,FALSE,"WC";#N/A,#N/A,FALSE,"Debt";#N/A,#N/A,FALSE,"Taxes";#N/A,#N/A,FALSE,"Minorities";#N/A,#N/A,FALSE,"Devaluation"}</definedName>
    <definedName name="wrn.print._.out." hidden="1">{#N/A,#N/A,FALSE,"Cover";#N/A,#N/A,FALSE,"Scenari";#N/A,#N/A,FALSE,"P&amp;L - AH";#N/A,#N/A,FALSE,"BS - AH";#N/A,#N/A,FALSE,"CF - AH";#N/A,#N/A,FALSE,"P&amp;L HoldCo";#N/A,#N/A,FALSE,"BS HoldCo";#N/A,#N/A,FALSE,"CF HoldCo";#N/A,#N/A,FALSE,"P&amp;L Conso";#N/A,#N/A,FALSE,"BS Conso";#N/A,#N/A,FALSE,"CF Conso";#N/A,#N/A,FALSE,"Revenues";#N/A,#N/A,FALSE,"Opex";#N/A,#N/A,FALSE,"Capex";#N/A,#N/A,FALSE,"WC";#N/A,#N/A,FALSE,"Debt";#N/A,#N/A,FALSE,"Taxes";#N/A,#N/A,FALSE,"Minorities";#N/A,#N/A,FALSE,"Devaluation"}</definedName>
    <definedName name="wrn.Print._.Output." localSheetId="9" hidden="1">{#N/A,#N/A,FALSE,"OUTPUT SHEET "}</definedName>
    <definedName name="wrn.Print._.Output." localSheetId="10" hidden="1">{#N/A,#N/A,FALSE,"OUTPUT SHEET "}</definedName>
    <definedName name="wrn.Print._.Output." localSheetId="11" hidden="1">{#N/A,#N/A,FALSE,"OUTPUT SHEET "}</definedName>
    <definedName name="wrn.Print._.Output." hidden="1">{#N/A,#N/A,FALSE,"OUTPUT SHEET "}</definedName>
    <definedName name="wrn.print._.pages." localSheetId="9" hidden="1">{#N/A,#N/A,FALSE,"Spain MKT";#N/A,#N/A,FALSE,"Assumptions";#N/A,#N/A,FALSE,"Adve";#N/A,#N/A,FALSE,"E-Commerce";#N/A,#N/A,FALSE,"Opex";#N/A,#N/A,FALSE,"P&amp;L";#N/A,#N/A,FALSE,"FCF &amp; DCF"}</definedName>
    <definedName name="wrn.print._.pages." localSheetId="10" hidden="1">{#N/A,#N/A,FALSE,"Spain MKT";#N/A,#N/A,FALSE,"Assumptions";#N/A,#N/A,FALSE,"Adve";#N/A,#N/A,FALSE,"E-Commerce";#N/A,#N/A,FALSE,"Opex";#N/A,#N/A,FALSE,"P&amp;L";#N/A,#N/A,FALSE,"FCF &amp; DCF"}</definedName>
    <definedName name="wrn.print._.pages." localSheetId="11" hidden="1">{#N/A,#N/A,FALSE,"Spain MKT";#N/A,#N/A,FALSE,"Assumptions";#N/A,#N/A,FALSE,"Adve";#N/A,#N/A,FALSE,"E-Commerce";#N/A,#N/A,FALSE,"Opex";#N/A,#N/A,FALSE,"P&amp;L";#N/A,#N/A,FALSE,"FCF &amp; DCF"}</definedName>
    <definedName name="wrn.print._.pages." hidden="1">{#N/A,#N/A,FALSE,"Spain MKT";#N/A,#N/A,FALSE,"Assumptions";#N/A,#N/A,FALSE,"Adve";#N/A,#N/A,FALSE,"E-Commerce";#N/A,#N/A,FALSE,"Opex";#N/A,#N/A,FALSE,"P&amp;L";#N/A,#N/A,FALSE,"FCF &amp; DCF"}</definedName>
    <definedName name="wrn.print._.raw._.data._.entry." localSheetId="9" hidden="1">{"inputs raw data",#N/A,TRUE,"INPUT"}</definedName>
    <definedName name="wrn.print._.raw._.data._.entry." localSheetId="10" hidden="1">{"inputs raw data",#N/A,TRUE,"INPUT"}</definedName>
    <definedName name="wrn.print._.raw._.data._.entry." localSheetId="11" hidden="1">{"inputs raw data",#N/A,TRUE,"INPUT"}</definedName>
    <definedName name="wrn.print._.raw._.data._.entry." hidden="1">{"inputs raw data",#N/A,TRUE,"INPUT"}</definedName>
    <definedName name="wrn.Print._.Report." localSheetId="9" hidden="1">{"annual",#N/A,FALSE,"Sheet2";"quarters",#N/A,FALSE,"Sheet2"}</definedName>
    <definedName name="wrn.Print._.Report." localSheetId="10" hidden="1">{"annual",#N/A,FALSE,"Sheet2";"quarters",#N/A,FALSE,"Sheet2"}</definedName>
    <definedName name="wrn.Print._.Report." localSheetId="11" hidden="1">{"annual",#N/A,FALSE,"Sheet2";"quarters",#N/A,FALSE,"Sheet2"}</definedName>
    <definedName name="wrn.Print._.Report." hidden="1">{"annual",#N/A,FALSE,"Sheet2";"quarters",#N/A,FALSE,"Sheet2"}</definedName>
    <definedName name="wrn.Print._.SPHI._.Openings." localSheetId="9" hidden="1">{"Print SPHI Assumptions",#N/A,FALSE,"SPHI Openings";"Print SPHI Openings",#N/A,FALSE,"SPHI Openings"}</definedName>
    <definedName name="wrn.Print._.SPHI._.Openings." localSheetId="10" hidden="1">{"Print SPHI Assumptions",#N/A,FALSE,"SPHI Openings";"Print SPHI Openings",#N/A,FALSE,"SPHI Openings"}</definedName>
    <definedName name="wrn.Print._.SPHI._.Openings." localSheetId="11" hidden="1">{"Print SPHI Assumptions",#N/A,FALSE,"SPHI Openings";"Print SPHI Openings",#N/A,FALSE,"SPHI Openings"}</definedName>
    <definedName name="wrn.Print._.SPHI._.Openings." hidden="1">{"Print SPHI Assumptions",#N/A,FALSE,"SPHI Openings";"Print SPHI Openings",#N/A,FALSE,"SPHI Openings"}</definedName>
    <definedName name="wrn.print._.standalone." localSheetId="9" hidden="1">{"standalone1",#N/A,FALSE,"DCFBase";"standalone2",#N/A,FALSE,"DCFBase"}</definedName>
    <definedName name="wrn.print._.standalone." localSheetId="10" hidden="1">{"standalone1",#N/A,FALSE,"DCFBase";"standalone2",#N/A,FALSE,"DCFBase"}</definedName>
    <definedName name="wrn.print._.standalone." localSheetId="11" hidden="1">{"standalone1",#N/A,FALSE,"DCFBase";"standalone2",#N/A,FALSE,"DCFBase"}</definedName>
    <definedName name="wrn.print._.standalone." hidden="1">{"standalone1",#N/A,FALSE,"DCFBase";"standalone2",#N/A,FALSE,"DCFBase"}</definedName>
    <definedName name="wrn.Print._.STAY._.Openings." localSheetId="9" hidden="1">{"print STAY opening assumptions",#N/A,FALSE,"STAY Openings";"print STAY openings",#N/A,FALSE,"STAY Openings"}</definedName>
    <definedName name="wrn.Print._.STAY._.Openings." localSheetId="10" hidden="1">{"print STAY opening assumptions",#N/A,FALSE,"STAY Openings";"print STAY openings",#N/A,FALSE,"STAY Openings"}</definedName>
    <definedName name="wrn.Print._.STAY._.Openings." localSheetId="11" hidden="1">{"print STAY opening assumptions",#N/A,FALSE,"STAY Openings";"print STAY openings",#N/A,FALSE,"STAY Openings"}</definedName>
    <definedName name="wrn.Print._.STAY._.Openings." hidden="1">{"print STAY opening assumptions",#N/A,FALSE,"STAY Openings";"print STAY openings",#N/A,FALSE,"STAY Openings"}</definedName>
    <definedName name="wrn.print._.summary._.sheets." localSheetId="9" hidden="1">{"summary1",#N/A,TRUE,"Comps";"summary2",#N/A,TRUE,"Comps";"summary3",#N/A,TRUE,"Comps"}</definedName>
    <definedName name="wrn.print._.summary._.sheets." localSheetId="10" hidden="1">{"summary1",#N/A,TRUE,"Comps";"summary2",#N/A,TRUE,"Comps";"summary3",#N/A,TRUE,"Comps"}</definedName>
    <definedName name="wrn.print._.summary._.sheets." localSheetId="11" hidden="1">{"summary1",#N/A,TRUE,"Comps";"summary2",#N/A,TRUE,"Comps";"summary3",#N/A,TRUE,"Comps"}</definedName>
    <definedName name="wrn.print._.summary._.sheets." hidden="1">{"summary1",#N/A,TRUE,"Comps";"summary2",#N/A,TRUE,"Comps";"summary3",#N/A,TRUE,"Comps"}</definedName>
    <definedName name="wrn.Print._.the._.lot." localSheetId="9" hidden="1">{"First Page",#N/A,FALSE,"Surfactants LBO";"Second Page",#N/A,FALSE,"Surfactants LBO"}</definedName>
    <definedName name="wrn.Print._.the._.lot." localSheetId="10" hidden="1">{"First Page",#N/A,FALSE,"Surfactants LBO";"Second Page",#N/A,FALSE,"Surfactants LBO"}</definedName>
    <definedName name="wrn.Print._.the._.lot." localSheetId="11" hidden="1">{"First Page",#N/A,FALSE,"Surfactants LBO";"Second Page",#N/A,FALSE,"Surfactants LBO"}</definedName>
    <definedName name="wrn.Print._.the._.lot." hidden="1">{"First Page",#N/A,FALSE,"Surfactants LBO";"Second Page",#N/A,FALSE,"Surfactants LBO"}</definedName>
    <definedName name="wrn.Print._.Three._.Page._.Model." localSheetId="9" hidden="1">{"Page One",#N/A,FALSE,"Model";"Page 2",#N/A,FALSE,"Model";"Page 3",#N/A,FALSE,"Model"}</definedName>
    <definedName name="wrn.Print._.Three._.Page._.Model." localSheetId="10" hidden="1">{"Page One",#N/A,FALSE,"Model";"Page 2",#N/A,FALSE,"Model";"Page 3",#N/A,FALSE,"Model"}</definedName>
    <definedName name="wrn.Print._.Three._.Page._.Model." localSheetId="11" hidden="1">{"Page One",#N/A,FALSE,"Model";"Page 2",#N/A,FALSE,"Model";"Page 3",#N/A,FALSE,"Model"}</definedName>
    <definedName name="wrn.Print._.Three._.Page._.Model." hidden="1">{"Page One",#N/A,FALSE,"Model";"Page 2",#N/A,FALSE,"Model";"Page 3",#N/A,FALSE,"Model"}</definedName>
    <definedName name="wrn.Print._.whole._.Report." localSheetId="9"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10"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11"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out." localSheetId="9" hidden="1">{#N/A,#N/A,TRUE,"Cover";#N/A,#N/A,TRUE,"Summary";#N/A,#N/A,TRUE,"P&amp;L";#N/A,#N/A,TRUE,"BS";#N/A,#N/A,TRUE,"CF";#N/A,#N/A,TRUE,"Auna TLC";#N/A,#N/A,TRUE,"Amena - Market Evolution";#N/A,#N/A,TRUE,"Amena - Revenues";#N/A,#N/A,TRUE,"Debt &amp; Obligations";#N/A,#N/A,TRUE,"Assets &amp; Deferred Rights";#N/A,#N/A,TRUE,"BB internet market - comps";#N/A,#N/A,TRUE,"CaTV market - comps"}</definedName>
    <definedName name="wrn.Print.out." localSheetId="10" hidden="1">{#N/A,#N/A,TRUE,"Cover";#N/A,#N/A,TRUE,"Summary";#N/A,#N/A,TRUE,"P&amp;L";#N/A,#N/A,TRUE,"BS";#N/A,#N/A,TRUE,"CF";#N/A,#N/A,TRUE,"Auna TLC";#N/A,#N/A,TRUE,"Amena - Market Evolution";#N/A,#N/A,TRUE,"Amena - Revenues";#N/A,#N/A,TRUE,"Debt &amp; Obligations";#N/A,#N/A,TRUE,"Assets &amp; Deferred Rights";#N/A,#N/A,TRUE,"BB internet market - comps";#N/A,#N/A,TRUE,"CaTV market - comps"}</definedName>
    <definedName name="wrn.Print.out." localSheetId="11" hidden="1">{#N/A,#N/A,TRUE,"Cover";#N/A,#N/A,TRUE,"Summary";#N/A,#N/A,TRUE,"P&amp;L";#N/A,#N/A,TRUE,"BS";#N/A,#N/A,TRUE,"CF";#N/A,#N/A,TRUE,"Auna TLC";#N/A,#N/A,TRUE,"Amena - Market Evolution";#N/A,#N/A,TRUE,"Amena - Revenues";#N/A,#N/A,TRUE,"Debt &amp; Obligations";#N/A,#N/A,TRUE,"Assets &amp; Deferred Rights";#N/A,#N/A,TRUE,"BB internet market - comps";#N/A,#N/A,TRUE,"CaTV market - comps"}</definedName>
    <definedName name="wrn.Print.out." hidden="1">{#N/A,#N/A,TRUE,"Cover";#N/A,#N/A,TRUE,"Summary";#N/A,#N/A,TRUE,"P&amp;L";#N/A,#N/A,TRUE,"BS";#N/A,#N/A,TRUE,"CF";#N/A,#N/A,TRUE,"Auna TLC";#N/A,#N/A,TRUE,"Amena - Market Evolution";#N/A,#N/A,TRUE,"Amena - Revenues";#N/A,#N/A,TRUE,"Debt &amp; Obligations";#N/A,#N/A,TRUE,"Assets &amp; Deferred Rights";#N/A,#N/A,TRUE,"BB internet market - comps";#N/A,#N/A,TRUE,"CaTV market - comps"}</definedName>
    <definedName name="wrn.Print_All." localSheetId="9" hidden="1">{"Cover_PA1",#N/A,TRUE,"Cover";"TOC_PA1",#N/A,TRUE,"TOC";"Definitions_PA1",#N/A,TRUE,"Definitions";"LBO_Input_PA1",#N/A,TRUE,"LBO Input";"LBO_Output_PA1",#N/A,TRUE,"LBO Output";"IRR_PA1",#N/A,TRUE,"IRR";"Case_PA1",#N/A,TRUE,"Case";"DivSum_PA1",#N/A,TRUE,"DivSum";"SidebySide_PA1",#N/A,TRUE,"SideBySide";"Group_PA1",#N/A,TRUE,"Group";"BSheet_PA1",#N/A,TRUE,"BSheet";"Debt_PA1",#N/A,TRUE,"Debt";"Tax_PA1",#N/A,TRUE,"Tax";"Consolidated_PA1",#N/A,TRUE,"Consolidated";"BEL_PA1",#N/A,TRUE,"BEL";"NL_PA1",#N/A,TRUE,"NL";"PRT_PA1",#N/A,TRUE,"PRT";"IRL_PA1",#N/A,TRUE,"IRL";"ROU_PA1",#N/A,TRUE,"ROU(EUR)";"HQ_PA1",#N/A,TRUE,"HQ";"Publitec_PA1",#N/A,TRUE,"Publitec";"ZAF_PA1",#N/A,TRUE,"ZAF(EUR)";"PRI_PA1",#N/A,TRUE,"PRI(EUR)"}</definedName>
    <definedName name="wrn.Print_All." localSheetId="10" hidden="1">{"Cover_PA1",#N/A,TRUE,"Cover";"TOC_PA1",#N/A,TRUE,"TOC";"Definitions_PA1",#N/A,TRUE,"Definitions";"LBO_Input_PA1",#N/A,TRUE,"LBO Input";"LBO_Output_PA1",#N/A,TRUE,"LBO Output";"IRR_PA1",#N/A,TRUE,"IRR";"Case_PA1",#N/A,TRUE,"Case";"DivSum_PA1",#N/A,TRUE,"DivSum";"SidebySide_PA1",#N/A,TRUE,"SideBySide";"Group_PA1",#N/A,TRUE,"Group";"BSheet_PA1",#N/A,TRUE,"BSheet";"Debt_PA1",#N/A,TRUE,"Debt";"Tax_PA1",#N/A,TRUE,"Tax";"Consolidated_PA1",#N/A,TRUE,"Consolidated";"BEL_PA1",#N/A,TRUE,"BEL";"NL_PA1",#N/A,TRUE,"NL";"PRT_PA1",#N/A,TRUE,"PRT";"IRL_PA1",#N/A,TRUE,"IRL";"ROU_PA1",#N/A,TRUE,"ROU(EUR)";"HQ_PA1",#N/A,TRUE,"HQ";"Publitec_PA1",#N/A,TRUE,"Publitec";"ZAF_PA1",#N/A,TRUE,"ZAF(EUR)";"PRI_PA1",#N/A,TRUE,"PRI(EUR)"}</definedName>
    <definedName name="wrn.Print_All." localSheetId="11" hidden="1">{"Cover_PA1",#N/A,TRUE,"Cover";"TOC_PA1",#N/A,TRUE,"TOC";"Definitions_PA1",#N/A,TRUE,"Definitions";"LBO_Input_PA1",#N/A,TRUE,"LBO Input";"LBO_Output_PA1",#N/A,TRUE,"LBO Output";"IRR_PA1",#N/A,TRUE,"IRR";"Case_PA1",#N/A,TRUE,"Case";"DivSum_PA1",#N/A,TRUE,"DivSum";"SidebySide_PA1",#N/A,TRUE,"SideBySide";"Group_PA1",#N/A,TRUE,"Group";"BSheet_PA1",#N/A,TRUE,"BSheet";"Debt_PA1",#N/A,TRUE,"Debt";"Tax_PA1",#N/A,TRUE,"Tax";"Consolidated_PA1",#N/A,TRUE,"Consolidated";"BEL_PA1",#N/A,TRUE,"BEL";"NL_PA1",#N/A,TRUE,"NL";"PRT_PA1",#N/A,TRUE,"PRT";"IRL_PA1",#N/A,TRUE,"IRL";"ROU_PA1",#N/A,TRUE,"ROU(EUR)";"HQ_PA1",#N/A,TRUE,"HQ";"Publitec_PA1",#N/A,TRUE,"Publitec";"ZAF_PA1",#N/A,TRUE,"ZAF(EUR)";"PRI_PA1",#N/A,TRUE,"PRI(EUR)"}</definedName>
    <definedName name="wrn.Print_All." hidden="1">{"Cover_PA1",#N/A,TRUE,"Cover";"TOC_PA1",#N/A,TRUE,"TOC";"Definitions_PA1",#N/A,TRUE,"Definitions";"LBO_Input_PA1",#N/A,TRUE,"LBO Input";"LBO_Output_PA1",#N/A,TRUE,"LBO Output";"IRR_PA1",#N/A,TRUE,"IRR";"Case_PA1",#N/A,TRUE,"Case";"DivSum_PA1",#N/A,TRUE,"DivSum";"SidebySide_PA1",#N/A,TRUE,"SideBySide";"Group_PA1",#N/A,TRUE,"Group";"BSheet_PA1",#N/A,TRUE,"BSheet";"Debt_PA1",#N/A,TRUE,"Debt";"Tax_PA1",#N/A,TRUE,"Tax";"Consolidated_PA1",#N/A,TRUE,"Consolidated";"BEL_PA1",#N/A,TRUE,"BEL";"NL_PA1",#N/A,TRUE,"NL";"PRT_PA1",#N/A,TRUE,"PRT";"IRL_PA1",#N/A,TRUE,"IRL";"ROU_PA1",#N/A,TRUE,"ROU(EUR)";"HQ_PA1",#N/A,TRUE,"HQ";"Publitec_PA1",#N/A,TRUE,"Publitec";"ZAF_PA1",#N/A,TRUE,"ZAF(EUR)";"PRI_PA1",#N/A,TRUE,"PRI(EUR)"}</definedName>
    <definedName name="wrn.Print_Buyer." localSheetId="9" hidden="1">{#N/A,"DR",FALSE,"increm pf";#N/A,"MAMSI",FALSE,"increm pf";#N/A,"MAXI",FALSE,"increm pf";#N/A,"PCAM",FALSE,"increm pf";#N/A,"PHSV",FALSE,"increm pf";#N/A,"SIE",FALSE,"increm pf"}</definedName>
    <definedName name="wrn.Print_Buyer." localSheetId="10" hidden="1">{#N/A,"DR",FALSE,"increm pf";#N/A,"MAMSI",FALSE,"increm pf";#N/A,"MAXI",FALSE,"increm pf";#N/A,"PCAM",FALSE,"increm pf";#N/A,"PHSV",FALSE,"increm pf";#N/A,"SIE",FALSE,"increm pf"}</definedName>
    <definedName name="wrn.Print_Buyer." localSheetId="11"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LBO." localSheetId="9" hidden="1">{"Cover_PA1",#N/A,TRUE,"Cover";"LBO_Input_PA1",#N/A,TRUE,"LBO Input";"LBO_Output_PA1",#N/A,TRUE,"LBO Output"}</definedName>
    <definedName name="wrn.Print_LBO." localSheetId="10" hidden="1">{"Cover_PA1",#N/A,TRUE,"Cover";"LBO_Input_PA1",#N/A,TRUE,"LBO Input";"LBO_Output_PA1",#N/A,TRUE,"LBO Output"}</definedName>
    <definedName name="wrn.Print_LBO." localSheetId="11" hidden="1">{"Cover_PA1",#N/A,TRUE,"Cover";"LBO_Input_PA1",#N/A,TRUE,"LBO Input";"LBO_Output_PA1",#N/A,TRUE,"LBO Output"}</definedName>
    <definedName name="wrn.Print_LBO." hidden="1">{"Cover_PA1",#N/A,TRUE,"Cover";"LBO_Input_PA1",#N/A,TRUE,"LBO Input";"LBO_Output_PA1",#N/A,TRUE,"LBO Output"}</definedName>
    <definedName name="wrn.Print_model." localSheetId="9"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localSheetId="10"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localSheetId="11"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Subsidiaries." localSheetId="9" hidden="1">{"Consolidated_PA1",#N/A,TRUE,"Consolidated";"BEL_PA1",#N/A,TRUE,"BEL";"NL_PA1",#N/A,TRUE,"NL";"PRT_PA1",#N/A,TRUE,"PRT";"IRL_PA1",#N/A,TRUE,"IRL";"ROU_PA1",#N/A,TRUE,"ROU(EUR)";"HQ_PA1",#N/A,TRUE,"HQ";"Publitec_PA1",#N/A,TRUE,"Publitec"}</definedName>
    <definedName name="wrn.Print_Subsidiaries." localSheetId="10" hidden="1">{"Consolidated_PA1",#N/A,TRUE,"Consolidated";"BEL_PA1",#N/A,TRUE,"BEL";"NL_PA1",#N/A,TRUE,"NL";"PRT_PA1",#N/A,TRUE,"PRT";"IRL_PA1",#N/A,TRUE,"IRL";"ROU_PA1",#N/A,TRUE,"ROU(EUR)";"HQ_PA1",#N/A,TRUE,"HQ";"Publitec_PA1",#N/A,TRUE,"Publitec"}</definedName>
    <definedName name="wrn.Print_Subsidiaries." localSheetId="11" hidden="1">{"Consolidated_PA1",#N/A,TRUE,"Consolidated";"BEL_PA1",#N/A,TRUE,"BEL";"NL_PA1",#N/A,TRUE,"NL";"PRT_PA1",#N/A,TRUE,"PRT";"IRL_PA1",#N/A,TRUE,"IRL";"ROU_PA1",#N/A,TRUE,"ROU(EUR)";"HQ_PA1",#N/A,TRUE,"HQ";"Publitec_PA1",#N/A,TRUE,"Publitec"}</definedName>
    <definedName name="wrn.Print_Subsidiaries." hidden="1">{"Consolidated_PA1",#N/A,TRUE,"Consolidated";"BEL_PA1",#N/A,TRUE,"BEL";"NL_PA1",#N/A,TRUE,"NL";"PRT_PA1",#N/A,TRUE,"PRT";"IRL_PA1",#N/A,TRUE,"IRL";"ROU_PA1",#N/A,TRUE,"ROU(EUR)";"HQ_PA1",#N/A,TRUE,"HQ";"Publitec_PA1",#N/A,TRUE,"Publitec"}</definedName>
    <definedName name="wrn.Print_Target." localSheetId="9"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1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1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2" localSheetId="9" hidden="1">{"vi1",#N/A,FALSE,"Financial Statements";"vi2",#N/A,FALSE,"Financial Statements";#N/A,#N/A,FALSE,"DCF"}</definedName>
    <definedName name="wrn.print2" localSheetId="10" hidden="1">{"vi1",#N/A,FALSE,"Financial Statements";"vi2",#N/A,FALSE,"Financial Statements";#N/A,#N/A,FALSE,"DCF"}</definedName>
    <definedName name="wrn.print2" localSheetId="11" hidden="1">{"vi1",#N/A,FALSE,"Financial Statements";"vi2",#N/A,FALSE,"Financial Statements";#N/A,#N/A,FALSE,"DCF"}</definedName>
    <definedName name="wrn.print2" hidden="1">{"vi1",#N/A,FALSE,"Financial Statements";"vi2",#N/A,FALSE,"Financial Statements";#N/A,#N/A,FALSE,"DCF"}</definedName>
    <definedName name="wrn.print2." localSheetId="9" hidden="1">{"Assump",#N/A,TRUE,"Proforma";"first",#N/A,TRUE,"Proforma";"second",#N/A,TRUE,"Proforma";"lease1",#N/A,TRUE,"Proforma";"lease2",#N/A,TRUE,"Proforma"}</definedName>
    <definedName name="wrn.print2." localSheetId="10" hidden="1">{"Assump",#N/A,TRUE,"Proforma";"first",#N/A,TRUE,"Proforma";"second",#N/A,TRUE,"Proforma";"lease1",#N/A,TRUE,"Proforma";"lease2",#N/A,TRUE,"Proforma"}</definedName>
    <definedName name="wrn.print2." localSheetId="11" hidden="1">{"Assump",#N/A,TRUE,"Proforma";"first",#N/A,TRUE,"Proforma";"second",#N/A,TRUE,"Proforma";"lease1",#N/A,TRUE,"Proforma";"lease2",#N/A,TRUE,"Proforma"}</definedName>
    <definedName name="wrn.print2." hidden="1">{"Assump",#N/A,TRUE,"Proforma";"first",#N/A,TRUE,"Proforma";"second",#N/A,TRUE,"Proforma";"lease1",#N/A,TRUE,"Proforma";"lease2",#N/A,TRUE,"Proforma"}</definedName>
    <definedName name="wrn.print3" localSheetId="9" hidden="1">{"vi1",#N/A,FALSE,"Financial Statements";"vi2",#N/A,FALSE,"Financial Statements";#N/A,#N/A,FALSE,"DCF"}</definedName>
    <definedName name="wrn.print3" localSheetId="10" hidden="1">{"vi1",#N/A,FALSE,"Financial Statements";"vi2",#N/A,FALSE,"Financial Statements";#N/A,#N/A,FALSE,"DCF"}</definedName>
    <definedName name="wrn.print3" localSheetId="11" hidden="1">{"vi1",#N/A,FALSE,"Financial Statements";"vi2",#N/A,FALSE,"Financial Statements";#N/A,#N/A,FALSE,"DCF"}</definedName>
    <definedName name="wrn.print3" hidden="1">{"vi1",#N/A,FALSE,"Financial Statements";"vi2",#N/A,FALSE,"Financial Statements";#N/A,#N/A,FALSE,"DCF"}</definedName>
    <definedName name="wrn.print5" localSheetId="9" hidden="1">{"Assump",#N/A,TRUE,"Proforma";"first",#N/A,TRUE,"Proforma";"second",#N/A,TRUE,"Proforma";"lease1",#N/A,TRUE,"Proforma";"lease2",#N/A,TRUE,"Proforma"}</definedName>
    <definedName name="wrn.print5" localSheetId="10" hidden="1">{"Assump",#N/A,TRUE,"Proforma";"first",#N/A,TRUE,"Proforma";"second",#N/A,TRUE,"Proforma";"lease1",#N/A,TRUE,"Proforma";"lease2",#N/A,TRUE,"Proforma"}</definedName>
    <definedName name="wrn.print5" localSheetId="11" hidden="1">{"Assump",#N/A,TRUE,"Proforma";"first",#N/A,TRUE,"Proforma";"second",#N/A,TRUE,"Proforma";"lease1",#N/A,TRUE,"Proforma";"lease2",#N/A,TRUE,"Proforma"}</definedName>
    <definedName name="wrn.print5" hidden="1">{"Assump",#N/A,TRUE,"Proforma";"first",#N/A,TRUE,"Proforma";"second",#N/A,TRUE,"Proforma";"lease1",#N/A,TRUE,"Proforma";"lease2",#N/A,TRUE,"Proforma"}</definedName>
    <definedName name="wrn.PrintAll." localSheetId="9" hidden="1">{"PA1",#N/A,FALSE,"BORDMW";"pa2",#N/A,FALSE,"BORDMW";"PA3",#N/A,FALSE,"BORDMW";"PA4",#N/A,FALSE,"BORDMW"}</definedName>
    <definedName name="wrn.PrintAll." localSheetId="10" hidden="1">{"PA1",#N/A,FALSE,"BORDMW";"pa2",#N/A,FALSE,"BORDMW";"PA3",#N/A,FALSE,"BORDMW";"PA4",#N/A,FALSE,"BORDMW"}</definedName>
    <definedName name="wrn.PrintAll." localSheetId="11" hidden="1">{"PA1",#N/A,FALSE,"BORDMW";"pa2",#N/A,FALSE,"BORDMW";"PA3",#N/A,FALSE,"BORDMW";"PA4",#N/A,FALSE,"BORDMW"}</definedName>
    <definedName name="wrn.PrintAll." hidden="1">{"PA1",#N/A,FALSE,"BORDMW";"pa2",#N/A,FALSE,"BORDMW";"PA3",#N/A,FALSE,"BORDMW";"PA4",#N/A,FALSE,"BORDMW"}</definedName>
    <definedName name="wrn.PrintallD." localSheetId="9" hidden="1">{#N/A,#N/A,FALSE,"SumD";#N/A,#N/A,FALSE,"ElecD";#N/A,#N/A,FALSE,"MechD";#N/A,#N/A,FALSE,"GeotD";#N/A,#N/A,FALSE,"PrcsD";#N/A,#N/A,FALSE,"TunnD";#N/A,#N/A,FALSE,"CivlD";#N/A,#N/A,FALSE,"NtwkD";#N/A,#N/A,FALSE,"EstgD";#N/A,#N/A,FALSE,"PEngD"}</definedName>
    <definedName name="wrn.PrintallD." localSheetId="10" hidden="1">{#N/A,#N/A,FALSE,"SumD";#N/A,#N/A,FALSE,"ElecD";#N/A,#N/A,FALSE,"MechD";#N/A,#N/A,FALSE,"GeotD";#N/A,#N/A,FALSE,"PrcsD";#N/A,#N/A,FALSE,"TunnD";#N/A,#N/A,FALSE,"CivlD";#N/A,#N/A,FALSE,"NtwkD";#N/A,#N/A,FALSE,"EstgD";#N/A,#N/A,FALSE,"PEngD"}</definedName>
    <definedName name="wrn.PrintallD." localSheetId="11"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9" hidden="1">{#N/A,#N/A,FALSE,"SumG";#N/A,#N/A,FALSE,"ElecG";#N/A,#N/A,FALSE,"MechG";#N/A,#N/A,FALSE,"GeotG";#N/A,#N/A,FALSE,"PrcsG";#N/A,#N/A,FALSE,"TunnG";#N/A,#N/A,FALSE,"CivlG";#N/A,#N/A,FALSE,"NtwkG";#N/A,#N/A,FALSE,"EstgG";#N/A,#N/A,FALSE,"PEngG"}</definedName>
    <definedName name="wrn.PrintallG." localSheetId="10" hidden="1">{#N/A,#N/A,FALSE,"SumG";#N/A,#N/A,FALSE,"ElecG";#N/A,#N/A,FALSE,"MechG";#N/A,#N/A,FALSE,"GeotG";#N/A,#N/A,FALSE,"PrcsG";#N/A,#N/A,FALSE,"TunnG";#N/A,#N/A,FALSE,"CivlG";#N/A,#N/A,FALSE,"NtwkG";#N/A,#N/A,FALSE,"EstgG";#N/A,#N/A,FALSE,"PEngG"}</definedName>
    <definedName name="wrn.PrintallG." localSheetId="11"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printallz" localSheetId="9" hidden="1">{#N/A,#N/A,FALSE,"SumD";#N/A,#N/A,FALSE,"ElecD";#N/A,#N/A,FALSE,"MechD";#N/A,#N/A,FALSE,"GeotD";#N/A,#N/A,FALSE,"PrcsD";#N/A,#N/A,FALSE,"TunnD";#N/A,#N/A,FALSE,"CivlD";#N/A,#N/A,FALSE,"NtwkD";#N/A,#N/A,FALSE,"EstgD";#N/A,#N/A,FALSE,"PEngD"}</definedName>
    <definedName name="wrn.printallz" localSheetId="10" hidden="1">{#N/A,#N/A,FALSE,"SumD";#N/A,#N/A,FALSE,"ElecD";#N/A,#N/A,FALSE,"MechD";#N/A,#N/A,FALSE,"GeotD";#N/A,#N/A,FALSE,"PrcsD";#N/A,#N/A,FALSE,"TunnD";#N/A,#N/A,FALSE,"CivlD";#N/A,#N/A,FALSE,"NtwkD";#N/A,#N/A,FALSE,"EstgD";#N/A,#N/A,FALSE,"PEngD"}</definedName>
    <definedName name="wrn.printallz" localSheetId="11" hidden="1">{#N/A,#N/A,FALSE,"SumD";#N/A,#N/A,FALSE,"ElecD";#N/A,#N/A,FALSE,"MechD";#N/A,#N/A,FALSE,"GeotD";#N/A,#N/A,FALSE,"PrcsD";#N/A,#N/A,FALSE,"TunnD";#N/A,#N/A,FALSE,"CivlD";#N/A,#N/A,FALSE,"NtwkD";#N/A,#N/A,FALSE,"EstgD";#N/A,#N/A,FALSE,"PEngD"}</definedName>
    <definedName name="wrn.printallz" hidden="1">{#N/A,#N/A,FALSE,"SumD";#N/A,#N/A,FALSE,"ElecD";#N/A,#N/A,FALSE,"MechD";#N/A,#N/A,FALSE,"GeotD";#N/A,#N/A,FALSE,"PrcsD";#N/A,#N/A,FALSE,"TunnD";#N/A,#N/A,FALSE,"CivlD";#N/A,#N/A,FALSE,"NtwkD";#N/A,#N/A,FALSE,"EstgD";#N/A,#N/A,FALSE,"PEngD"}</definedName>
    <definedName name="wrn.PrintCap." localSheetId="9" hidden="1">{"page1",#N/A,FALSE,"Capital";"page2",#N/A,FALSE,"Capital";"page3",#N/A,FALSE,"Capital"}</definedName>
    <definedName name="wrn.PrintCap." localSheetId="10" hidden="1">{"page1",#N/A,FALSE,"Capital";"page2",#N/A,FALSE,"Capital";"page3",#N/A,FALSE,"Capital"}</definedName>
    <definedName name="wrn.PrintCap." localSheetId="11" hidden="1">{"page1",#N/A,FALSE,"Capital";"page2",#N/A,FALSE,"Capital";"page3",#N/A,FALSE,"Capital"}</definedName>
    <definedName name="wrn.PrintCap." hidden="1">{"page1",#N/A,FALSE,"Capital";"page2",#N/A,FALSE,"Capital";"page3",#N/A,FALSE,"Capital"}</definedName>
    <definedName name="wrn.Printing._.the._.transactions._.sheets." localSheetId="9" hidden="1">{#N/A,#N/A,FALSE,"Eastern";#N/A,#N/A,FALSE,"Western"}</definedName>
    <definedName name="wrn.Printing._.the._.transactions._.sheets." localSheetId="10" hidden="1">{#N/A,#N/A,FALSE,"Eastern";#N/A,#N/A,FALSE,"Western"}</definedName>
    <definedName name="wrn.Printing._.the._.transactions._.sheets." localSheetId="11" hidden="1">{#N/A,#N/A,FALSE,"Eastern";#N/A,#N/A,FALSE,"Western"}</definedName>
    <definedName name="wrn.Printing._.the._.transactions._.sheets." hidden="1">{#N/A,#N/A,FALSE,"Eastern";#N/A,#N/A,FALSE,"Western"}</definedName>
    <definedName name="wrn.printout." localSheetId="9" hidden="1">{#N/A,#N/A,FALSE,"BANNERS";#N/A,#N/A,FALSE,"Market";#N/A,#N/A,FALSE,"# of POP MAN";#N/A,#N/A,FALSE,"Penet Input";#N/A,#N/A,FALSE,"Tel Rev";#N/A,#N/A,FALSE,"Invest";#N/A,#N/A,FALSE,"Op Cost1";#N/A,#N/A,FALSE,"Op Cost2";#N/A,#N/A,FALSE,"Oth_&amp;_Tot_Revenues";#N/A,#N/A,FALSE,"Fin Mod";#N/A,#N/A,FALSE,"P&amp;E Burocrat";#N/A,#N/A,FALSE,"cash flow"}</definedName>
    <definedName name="wrn.printout." localSheetId="10" hidden="1">{#N/A,#N/A,FALSE,"BANNERS";#N/A,#N/A,FALSE,"Market";#N/A,#N/A,FALSE,"# of POP MAN";#N/A,#N/A,FALSE,"Penet Input";#N/A,#N/A,FALSE,"Tel Rev";#N/A,#N/A,FALSE,"Invest";#N/A,#N/A,FALSE,"Op Cost1";#N/A,#N/A,FALSE,"Op Cost2";#N/A,#N/A,FALSE,"Oth_&amp;_Tot_Revenues";#N/A,#N/A,FALSE,"Fin Mod";#N/A,#N/A,FALSE,"P&amp;E Burocrat";#N/A,#N/A,FALSE,"cash flow"}</definedName>
    <definedName name="wrn.printout." localSheetId="11" hidden="1">{#N/A,#N/A,FALSE,"BANNERS";#N/A,#N/A,FALSE,"Market";#N/A,#N/A,FALSE,"# of POP MAN";#N/A,#N/A,FALSE,"Penet Input";#N/A,#N/A,FALSE,"Tel Rev";#N/A,#N/A,FALSE,"Invest";#N/A,#N/A,FALSE,"Op Cost1";#N/A,#N/A,FALSE,"Op Cost2";#N/A,#N/A,FALSE,"Oth_&amp;_Tot_Revenues";#N/A,#N/A,FALSE,"Fin Mod";#N/A,#N/A,FALSE,"P&amp;E Burocrat";#N/A,#N/A,FALSE,"cash flow"}</definedName>
    <definedName name="wrn.printout." hidden="1">{#N/A,#N/A,FALSE,"BANNERS";#N/A,#N/A,FALSE,"Market";#N/A,#N/A,FALSE,"# of POP MAN";#N/A,#N/A,FALSE,"Penet Input";#N/A,#N/A,FALSE,"Tel Rev";#N/A,#N/A,FALSE,"Invest";#N/A,#N/A,FALSE,"Op Cost1";#N/A,#N/A,FALSE,"Op Cost2";#N/A,#N/A,FALSE,"Oth_&amp;_Tot_Revenues";#N/A,#N/A,FALSE,"Fin Mod";#N/A,#N/A,FALSE,"P&amp;E Burocrat";#N/A,#N/A,FALSE,"cash flow"}</definedName>
    <definedName name="wrn.PRINTREP." localSheetId="9" hidden="1">{"PRINTREP",#N/A,FALSE,"Sheet1"}</definedName>
    <definedName name="wrn.PRINTREP." localSheetId="10" hidden="1">{"PRINTREP",#N/A,FALSE,"Sheet1"}</definedName>
    <definedName name="wrn.PRINTREP." localSheetId="11" hidden="1">{"PRINTREP",#N/A,FALSE,"Sheet1"}</definedName>
    <definedName name="wrn.PRINTREP." hidden="1">{"PRINTREP",#N/A,FALSE,"Sheet1"}</definedName>
    <definedName name="wrn.Priority._.list." localSheetId="9" hidden="1">{#N/A,#N/A,FALSE,"DI 2 YEAR MASTER SCHEDULE"}</definedName>
    <definedName name="wrn.Priority._.list." localSheetId="10" hidden="1">{#N/A,#N/A,FALSE,"DI 2 YEAR MASTER SCHEDULE"}</definedName>
    <definedName name="wrn.Priority._.list." localSheetId="11" hidden="1">{#N/A,#N/A,FALSE,"DI 2 YEAR MASTER SCHEDULE"}</definedName>
    <definedName name="wrn.Priority._.list." hidden="1">{#N/A,#N/A,FALSE,"DI 2 YEAR MASTER SCHEDULE"}</definedName>
    <definedName name="wrn.Prjcted._.Mnthly._.Qtys." localSheetId="9" hidden="1">{#N/A,#N/A,FALSE,"PRJCTED MNTHLY QTY's"}</definedName>
    <definedName name="wrn.Prjcted._.Mnthly._.Qtys." localSheetId="10" hidden="1">{#N/A,#N/A,FALSE,"PRJCTED MNTHLY QTY's"}</definedName>
    <definedName name="wrn.Prjcted._.Mnthly._.Qtys." localSheetId="11" hidden="1">{#N/A,#N/A,FALSE,"PRJCTED MNTHLY QTY's"}</definedName>
    <definedName name="wrn.Prjcted._.Mnthly._.Qtys." hidden="1">{#N/A,#N/A,FALSE,"PRJCTED MNTHLY QTY's"}</definedName>
    <definedName name="wrn.Prjcted._.Qtrly._.Dollars." localSheetId="9" hidden="1">{#N/A,#N/A,FALSE,"PRJCTED QTRLY $'s"}</definedName>
    <definedName name="wrn.Prjcted._.Qtrly._.Dollars." localSheetId="10" hidden="1">{#N/A,#N/A,FALSE,"PRJCTED QTRLY $'s"}</definedName>
    <definedName name="wrn.Prjcted._.Qtrly._.Dollars." localSheetId="11" hidden="1">{#N/A,#N/A,FALSE,"PRJCTED QTRLY $'s"}</definedName>
    <definedName name="wrn.Prjcted._.Qtrly._.Dollars." hidden="1">{#N/A,#N/A,FALSE,"PRJCTED QTRLY $'s"}</definedName>
    <definedName name="wrn.Prjcted._.Qtrly._.Qtys." localSheetId="9" hidden="1">{#N/A,#N/A,FALSE,"PRJCTED QTRLY QTY's"}</definedName>
    <definedName name="wrn.Prjcted._.Qtrly._.Qtys." localSheetId="10" hidden="1">{#N/A,#N/A,FALSE,"PRJCTED QTRLY QTY's"}</definedName>
    <definedName name="wrn.Prjcted._.Qtrly._.Qtys." localSheetId="11" hidden="1">{#N/A,#N/A,FALSE,"PRJCTED QTRLY QTY's"}</definedName>
    <definedName name="wrn.Prjcted._.Qtrly._.Qtys." hidden="1">{#N/A,#N/A,FALSE,"PRJCTED QTRLY QTY's"}</definedName>
    <definedName name="wrn.prntallgz" localSheetId="9" hidden="1">{#N/A,#N/A,FALSE,"SumG";#N/A,#N/A,FALSE,"ElecG";#N/A,#N/A,FALSE,"MechG";#N/A,#N/A,FALSE,"GeotG";#N/A,#N/A,FALSE,"PrcsG";#N/A,#N/A,FALSE,"TunnG";#N/A,#N/A,FALSE,"CivlG";#N/A,#N/A,FALSE,"NtwkG";#N/A,#N/A,FALSE,"EstgG";#N/A,#N/A,FALSE,"PEngG"}</definedName>
    <definedName name="wrn.prntallgz" localSheetId="10" hidden="1">{#N/A,#N/A,FALSE,"SumG";#N/A,#N/A,FALSE,"ElecG";#N/A,#N/A,FALSE,"MechG";#N/A,#N/A,FALSE,"GeotG";#N/A,#N/A,FALSE,"PrcsG";#N/A,#N/A,FALSE,"TunnG";#N/A,#N/A,FALSE,"CivlG";#N/A,#N/A,FALSE,"NtwkG";#N/A,#N/A,FALSE,"EstgG";#N/A,#N/A,FALSE,"PEngG"}</definedName>
    <definedName name="wrn.prntallgz" localSheetId="11" hidden="1">{#N/A,#N/A,FALSE,"SumG";#N/A,#N/A,FALSE,"ElecG";#N/A,#N/A,FALSE,"MechG";#N/A,#N/A,FALSE,"GeotG";#N/A,#N/A,FALSE,"PrcsG";#N/A,#N/A,FALSE,"TunnG";#N/A,#N/A,FALSE,"CivlG";#N/A,#N/A,FALSE,"NtwkG";#N/A,#N/A,FALSE,"EstgG";#N/A,#N/A,FALSE,"PEngG"}</definedName>
    <definedName name="wrn.prntallgz" hidden="1">{#N/A,#N/A,FALSE,"SumG";#N/A,#N/A,FALSE,"ElecG";#N/A,#N/A,FALSE,"MechG";#N/A,#N/A,FALSE,"GeotG";#N/A,#N/A,FALSE,"PrcsG";#N/A,#N/A,FALSE,"TunnG";#N/A,#N/A,FALSE,"CivlG";#N/A,#N/A,FALSE,"NtwkG";#N/A,#N/A,FALSE,"EstgG";#N/A,#N/A,FALSE,"PEngG"}</definedName>
    <definedName name="wrn.prodcon." localSheetId="9" hidden="1">{"closed",#N/A,FALSE,"Consolidated Products - Budget";"expanded",#N/A,FALSE,"Consolidated Products - Budget"}</definedName>
    <definedName name="wrn.prodcon." localSheetId="10" hidden="1">{"closed",#N/A,FALSE,"Consolidated Products - Budget";"expanded",#N/A,FALSE,"Consolidated Products - Budget"}</definedName>
    <definedName name="wrn.prodcon." localSheetId="11" hidden="1">{"closed",#N/A,FALSE,"Consolidated Products - Budget";"expanded",#N/A,FALSE,"Consolidated Products - Budget"}</definedName>
    <definedName name="wrn.prodcon." hidden="1">{"closed",#N/A,FALSE,"Consolidated Products - Budget";"expanded",#N/A,FALSE,"Consolidated Products - Budget"}</definedName>
    <definedName name="wrn.prodcon1" localSheetId="9" hidden="1">{"closed",#N/A,FALSE,"Consolidated Products - Budget";"expanded",#N/A,FALSE,"Consolidated Products - Budget"}</definedName>
    <definedName name="wrn.prodcon1" localSheetId="10" hidden="1">{"closed",#N/A,FALSE,"Consolidated Products - Budget";"expanded",#N/A,FALSE,"Consolidated Products - Budget"}</definedName>
    <definedName name="wrn.prodcon1" localSheetId="11" hidden="1">{"closed",#N/A,FALSE,"Consolidated Products - Budget";"expanded",#N/A,FALSE,"Consolidated Products - Budget"}</definedName>
    <definedName name="wrn.prodcon1" hidden="1">{"closed",#N/A,FALSE,"Consolidated Products - Budget";"expanded",#N/A,FALSE,"Consolidated Products - Budget"}</definedName>
    <definedName name="wrn.Proforma." localSheetId="9" hidden="1">{#N/A,#N/A,TRUE,"Summary";#N/A,#N/A,TRUE,"InPlace";#N/A,#N/A,TRUE,"Stable";#N/A,#N/A,TRUE,"RentRoll";#N/A,#N/A,TRUE,"I&amp;E";#N/A,#N/A,TRUE,"Expense Detail";#N/A,#N/A,TRUE,"CAM Recov(InPlace)";#N/A,#N/A,TRUE,"CAM Recov(Stable)";#N/A,#N/A,TRUE,"Tax Recov";#N/A,#N/A,TRUE,"Expiration";#N/A,#N/A,TRUE,"Sales";#N/A,#N/A,TRUE,"Tax"}</definedName>
    <definedName name="wrn.Proforma." localSheetId="10" hidden="1">{#N/A,#N/A,TRUE,"Summary";#N/A,#N/A,TRUE,"InPlace";#N/A,#N/A,TRUE,"Stable";#N/A,#N/A,TRUE,"RentRoll";#N/A,#N/A,TRUE,"I&amp;E";#N/A,#N/A,TRUE,"Expense Detail";#N/A,#N/A,TRUE,"CAM Recov(InPlace)";#N/A,#N/A,TRUE,"CAM Recov(Stable)";#N/A,#N/A,TRUE,"Tax Recov";#N/A,#N/A,TRUE,"Expiration";#N/A,#N/A,TRUE,"Sales";#N/A,#N/A,TRUE,"Tax"}</definedName>
    <definedName name="wrn.Proforma." localSheetId="11" hidden="1">{#N/A,#N/A,TRUE,"Summary";#N/A,#N/A,TRUE,"InPlace";#N/A,#N/A,TRUE,"Stable";#N/A,#N/A,TRUE,"RentRoll";#N/A,#N/A,TRUE,"I&amp;E";#N/A,#N/A,TRUE,"Expense Detail";#N/A,#N/A,TRUE,"CAM Recov(InPlace)";#N/A,#N/A,TRUE,"CAM Recov(Stable)";#N/A,#N/A,TRUE,"Tax Recov";#N/A,#N/A,TRUE,"Expiration";#N/A,#N/A,TRUE,"Sales";#N/A,#N/A,TRUE,"Tax"}</definedName>
    <definedName name="wrn.Proforma." hidden="1">{#N/A,#N/A,TRUE,"Summary";#N/A,#N/A,TRUE,"InPlace";#N/A,#N/A,TRUE,"Stable";#N/A,#N/A,TRUE,"RentRoll";#N/A,#N/A,TRUE,"I&amp;E";#N/A,#N/A,TRUE,"Expense Detail";#N/A,#N/A,TRUE,"CAM Recov(InPlace)";#N/A,#N/A,TRUE,"CAM Recov(Stable)";#N/A,#N/A,TRUE,"Tax Recov";#N/A,#N/A,TRUE,"Expiration";#N/A,#N/A,TRUE,"Sales";#N/A,#N/A,TRUE,"Tax"}</definedName>
    <definedName name="wrn.Proforma._.Review." localSheetId="9" hidden="1">{#N/A,#N/A,FALSE,"Occ and Rate";#N/A,#N/A,FALSE,"PF Input";#N/A,#N/A,FALSE,"Proforma Five Yr";#N/A,#N/A,FALSE,"Hotcomps"}</definedName>
    <definedName name="wrn.Proforma._.Review." localSheetId="10" hidden="1">{#N/A,#N/A,FALSE,"Occ and Rate";#N/A,#N/A,FALSE,"PF Input";#N/A,#N/A,FALSE,"Proforma Five Yr";#N/A,#N/A,FALSE,"Hotcomps"}</definedName>
    <definedName name="wrn.Proforma._.Review." localSheetId="11" hidden="1">{#N/A,#N/A,FALSE,"Occ and Rate";#N/A,#N/A,FALSE,"PF Input";#N/A,#N/A,FALSE,"Proforma Five Yr";#N/A,#N/A,FALSE,"Hotcomps"}</definedName>
    <definedName name="wrn.Proforma._.Review." hidden="1">{#N/A,#N/A,FALSE,"Occ and Rate";#N/A,#N/A,FALSE,"PF Input";#N/A,#N/A,FALSE,"Proforma Five Yr";#N/A,#N/A,FALSE,"Hotcomps"}</definedName>
    <definedName name="wrn.Program._.Compliance." localSheetId="9" hidden="1">{#N/A,#N/A,FALSE,"COMPLIANCE"}</definedName>
    <definedName name="wrn.Program._.Compliance." localSheetId="10" hidden="1">{#N/A,#N/A,FALSE,"COMPLIANCE"}</definedName>
    <definedName name="wrn.Program._.Compliance." localSheetId="11" hidden="1">{#N/A,#N/A,FALSE,"COMPLIANCE"}</definedName>
    <definedName name="wrn.Program._.Compliance." hidden="1">{#N/A,#N/A,FALSE,"COMPLIANCE"}</definedName>
    <definedName name="wrn.PROGRESS._.VALUATION." localSheetId="8" hidden="1">{#N/A,#N/A,TRUE,"VALUATION";#N/A,#N/A,TRUE,"VALUATION DETAILS";#N/A,#N/A,TRUE,"PAID TO DATE"}</definedName>
    <definedName name="wrn.PROGRESS._.VALUATION." localSheetId="3" hidden="1">{#N/A,#N/A,TRUE,"VALUATION";#N/A,#N/A,TRUE,"VALUATION DETAILS";#N/A,#N/A,TRUE,"PAID TO DATE"}</definedName>
    <definedName name="wrn.PROGRESS._.VALUATION." localSheetId="9" hidden="1">{#N/A,#N/A,TRUE,"VALUATION";#N/A,#N/A,TRUE,"VALUATION DETAILS";#N/A,#N/A,TRUE,"PAID TO DATE"}</definedName>
    <definedName name="wrn.PROGRESS._.VALUATION." localSheetId="10" hidden="1">{#N/A,#N/A,TRUE,"VALUATION";#N/A,#N/A,TRUE,"VALUATION DETAILS";#N/A,#N/A,TRUE,"PAID TO DATE"}</definedName>
    <definedName name="wrn.PROGRESS._.VALUATION." localSheetId="11" hidden="1">{#N/A,#N/A,TRUE,"VALUATION";#N/A,#N/A,TRUE,"VALUATION DETAILS";#N/A,#N/A,TRUE,"PAID TO DATE"}</definedName>
    <definedName name="wrn.PROGRESS._.VALUATION." localSheetId="0" hidden="1">{#N/A,#N/A,TRUE,"VALUATION";#N/A,#N/A,TRUE,"VALUATION DETAILS";#N/A,#N/A,TRUE,"PAID TO DATE"}</definedName>
    <definedName name="wrn.PROGRESS._.VALUATION." hidden="1">{#N/A,#N/A,TRUE,"VALUATION";#N/A,#N/A,TRUE,"VALUATION DETAILS";#N/A,#N/A,TRUE,"PAID TO DATE"}</definedName>
    <definedName name="wrn.Projection._.Inputs." localSheetId="9" hidden="1">{"Elkton Input 3",#N/A,FALSE,"Elkton Months";"Elkton Input 1",#N/A,FALSE,"Elkton Inputs";"Elkton Input 2",#N/A,FALSE,"Elkton Inputs";"Marion Input 3",#N/A,FALSE,"Marion Months";"Marion Input 1",#N/A,FALSE,"Marion Inputs";"Marion Input 2",#N/A,FALSE,"Marion Inputs";"Clinton Input 3",#N/A,FALSE,"Clinton Months";"Clinton Input 1",#N/A,FALSE,"Clinton Inputs";"Clinton Input 2",#N/A,FALSE,"Clinton Inputs";"Sebewaing Input 3",#N/A,FALSE,"Sebewaing Months";"Sebewaing Input 1",#N/A,FALSE,"Sebewaing Inputs";"Sebewaing Input 2",#N/A,FALSE,"Sebewaing Inputs"}</definedName>
    <definedName name="wrn.Projection._.Inputs." localSheetId="10" hidden="1">{"Elkton Input 3",#N/A,FALSE,"Elkton Months";"Elkton Input 1",#N/A,FALSE,"Elkton Inputs";"Elkton Input 2",#N/A,FALSE,"Elkton Inputs";"Marion Input 3",#N/A,FALSE,"Marion Months";"Marion Input 1",#N/A,FALSE,"Marion Inputs";"Marion Input 2",#N/A,FALSE,"Marion Inputs";"Clinton Input 3",#N/A,FALSE,"Clinton Months";"Clinton Input 1",#N/A,FALSE,"Clinton Inputs";"Clinton Input 2",#N/A,FALSE,"Clinton Inputs";"Sebewaing Input 3",#N/A,FALSE,"Sebewaing Months";"Sebewaing Input 1",#N/A,FALSE,"Sebewaing Inputs";"Sebewaing Input 2",#N/A,FALSE,"Sebewaing Inputs"}</definedName>
    <definedName name="wrn.Projection._.Inputs." localSheetId="11" hidden="1">{"Elkton Input 3",#N/A,FALSE,"Elkton Months";"Elkton Input 1",#N/A,FALSE,"Elkton Inputs";"Elkton Input 2",#N/A,FALSE,"Elkton Inputs";"Marion Input 3",#N/A,FALSE,"Marion Months";"Marion Input 1",#N/A,FALSE,"Marion Inputs";"Marion Input 2",#N/A,FALSE,"Marion Inputs";"Clinton Input 3",#N/A,FALSE,"Clinton Months";"Clinton Input 1",#N/A,FALSE,"Clinton Inputs";"Clinton Input 2",#N/A,FALSE,"Clinton Inputs";"Sebewaing Input 3",#N/A,FALSE,"Sebewaing Months";"Sebewaing Input 1",#N/A,FALSE,"Sebewaing Inputs";"Sebewaing Input 2",#N/A,FALSE,"Sebewaing Inputs"}</definedName>
    <definedName name="wrn.Projection._.Inputs." hidden="1">{"Elkton Input 3",#N/A,FALSE,"Elkton Months";"Elkton Input 1",#N/A,FALSE,"Elkton Inputs";"Elkton Input 2",#N/A,FALSE,"Elkton Inputs";"Marion Input 3",#N/A,FALSE,"Marion Months";"Marion Input 1",#N/A,FALSE,"Marion Inputs";"Marion Input 2",#N/A,FALSE,"Marion Inputs";"Clinton Input 3",#N/A,FALSE,"Clinton Months";"Clinton Input 1",#N/A,FALSE,"Clinton Inputs";"Clinton Input 2",#N/A,FALSE,"Clinton Inputs";"Sebewaing Input 3",#N/A,FALSE,"Sebewaing Months";"Sebewaing Input 1",#N/A,FALSE,"Sebewaing Inputs";"Sebewaing Input 2",#N/A,FALSE,"Sebewaing Inputs"}</definedName>
    <definedName name="wrn.ProMonte." localSheetId="9" hidden="1">{#N/A,#N/A,FALSE,"Assump";"view1",#N/A,FALSE,"P&amp;L";"view2",#N/A,FALSE,"P&amp;L";#N/A,#N/A,FALSE,"P&amp;L PERC";"view1",#N/A,FALSE,"BS";"view2",#N/A,FALSE,"BS";#N/A,#N/A,FALSE,"CF";#N/A,#N/A,FALSE,"Debt Rep";#N/A,#N/A,FALSE,"Ratios";#N/A,#N/A,FALSE,"adjusted BS";#N/A,#N/A,FALSE,"96-97 P&amp;L";#N/A,#N/A,FALSE,"96-97 BS"}</definedName>
    <definedName name="wrn.ProMonte." localSheetId="10" hidden="1">{#N/A,#N/A,FALSE,"Assump";"view1",#N/A,FALSE,"P&amp;L";"view2",#N/A,FALSE,"P&amp;L";#N/A,#N/A,FALSE,"P&amp;L PERC";"view1",#N/A,FALSE,"BS";"view2",#N/A,FALSE,"BS";#N/A,#N/A,FALSE,"CF";#N/A,#N/A,FALSE,"Debt Rep";#N/A,#N/A,FALSE,"Ratios";#N/A,#N/A,FALSE,"adjusted BS";#N/A,#N/A,FALSE,"96-97 P&amp;L";#N/A,#N/A,FALSE,"96-97 BS"}</definedName>
    <definedName name="wrn.ProMonte." localSheetId="11" hidden="1">{#N/A,#N/A,FALSE,"Assump";"view1",#N/A,FALSE,"P&amp;L";"view2",#N/A,FALSE,"P&amp;L";#N/A,#N/A,FALSE,"P&amp;L PERC";"view1",#N/A,FALSE,"BS";"view2",#N/A,FALSE,"BS";#N/A,#N/A,FALSE,"CF";#N/A,#N/A,FALSE,"Debt Rep";#N/A,#N/A,FALSE,"Ratios";#N/A,#N/A,FALSE,"adjusted BS";#N/A,#N/A,FALSE,"96-97 P&amp;L";#N/A,#N/A,FALSE,"96-97 BS"}</definedName>
    <definedName name="wrn.ProMonte." hidden="1">{#N/A,#N/A,FALSE,"Assump";"view1",#N/A,FALSE,"P&amp;L";"view2",#N/A,FALSE,"P&amp;L";#N/A,#N/A,FALSE,"P&amp;L PERC";"view1",#N/A,FALSE,"BS";"view2",#N/A,FALSE,"BS";#N/A,#N/A,FALSE,"CF";#N/A,#N/A,FALSE,"Debt Rep";#N/A,#N/A,FALSE,"Ratios";#N/A,#N/A,FALSE,"adjusted BS";#N/A,#N/A,FALSE,"96-97 P&amp;L";#N/A,#N/A,FALSE,"96-97 BS"}</definedName>
    <definedName name="wrn.Property._.Description." localSheetId="9" hidden="1">{#N/A,#N/A,FALSE,"PROP. DESCRIPTION"}</definedName>
    <definedName name="wrn.Property._.Description." localSheetId="10" hidden="1">{#N/A,#N/A,FALSE,"PROP. DESCRIPTION"}</definedName>
    <definedName name="wrn.Property._.Description." localSheetId="11" hidden="1">{#N/A,#N/A,FALSE,"PROP. DESCRIPTION"}</definedName>
    <definedName name="wrn.Property._.Description." hidden="1">{#N/A,#N/A,FALSE,"PROP. DESCRIPTION"}</definedName>
    <definedName name="wrn.PropertyInformation." localSheetId="9" hidden="1">{#N/A,#N/A,FALSE,"PropertyInfo"}</definedName>
    <definedName name="wrn.PropertyInformation." localSheetId="10" hidden="1">{#N/A,#N/A,FALSE,"PropertyInfo"}</definedName>
    <definedName name="wrn.PropertyInformation." localSheetId="11" hidden="1">{#N/A,#N/A,FALSE,"PropertyInfo"}</definedName>
    <definedName name="wrn.PropertyInformation." hidden="1">{#N/A,#N/A,FALSE,"PropertyInfo"}</definedName>
    <definedName name="wrn.quarterly." localSheetId="9" hidden="1">{"quarterly",#N/A,FALSE,"Pro Forma"}</definedName>
    <definedName name="wrn.quarterly." localSheetId="10" hidden="1">{"quarterly",#N/A,FALSE,"Pro Forma"}</definedName>
    <definedName name="wrn.quarterly." localSheetId="11" hidden="1">{"quarterly",#N/A,FALSE,"Pro Forma"}</definedName>
    <definedName name="wrn.quarterly." hidden="1">{"quarterly",#N/A,FALSE,"Pro Forma"}</definedName>
    <definedName name="wrn.rapport._.1." localSheetId="9" hidden="1">{#N/A,#N/A,TRUE,"Forecast &amp; Analysis";#N/A,#N/A,TRUE,"Market Values";#N/A,#N/A,TRUE,"Ratios";#N/A,#N/A,TRUE,"Regressions";#N/A,#N/A,TRUE,"Market Values";#N/A,#N/A,TRUE,"Parameters &amp; Results"}</definedName>
    <definedName name="wrn.rapport._.1." localSheetId="10" hidden="1">{#N/A,#N/A,TRUE,"Forecast &amp; Analysis";#N/A,#N/A,TRUE,"Market Values";#N/A,#N/A,TRUE,"Ratios";#N/A,#N/A,TRUE,"Regressions";#N/A,#N/A,TRUE,"Market Values";#N/A,#N/A,TRUE,"Parameters &amp; Results"}</definedName>
    <definedName name="wrn.rapport._.1." localSheetId="11" hidden="1">{#N/A,#N/A,TRUE,"Forecast &amp; Analysis";#N/A,#N/A,TRUE,"Market Values";#N/A,#N/A,TRUE,"Ratios";#N/A,#N/A,TRUE,"Regressions";#N/A,#N/A,TRUE,"Market Values";#N/A,#N/A,TRUE,"Parameters &amp; Results"}</definedName>
    <definedName name="wrn.rapport._.1." hidden="1">{#N/A,#N/A,TRUE,"Forecast &amp; Analysis";#N/A,#N/A,TRUE,"Market Values";#N/A,#N/A,TRUE,"Ratios";#N/A,#N/A,TRUE,"Regressions";#N/A,#N/A,TRUE,"Market Values";#N/A,#N/A,TRUE,"Parameters &amp; Results"}</definedName>
    <definedName name="wrn.ratios." localSheetId="9" hidden="1">{"ratios",#N/A,FALSE,"Summary Accounts"}</definedName>
    <definedName name="wrn.ratios." localSheetId="10" hidden="1">{"ratios",#N/A,FALSE,"Summary Accounts"}</definedName>
    <definedName name="wrn.ratios." localSheetId="11" hidden="1">{"ratios",#N/A,FALSE,"Summary Accounts"}</definedName>
    <definedName name="wrn.ratios." hidden="1">{"ratios",#N/A,FALSE,"Summary Accounts"}</definedName>
    <definedName name="wrn.Releases._.Cash._.Accrual." localSheetId="9" hidden="1">{"a_releases",#N/A,FALSE,"Summary";"a_cash",#N/A,FALSE,"Summary";"a_accrual",#N/A,FALSE,"Summary"}</definedName>
    <definedName name="wrn.Releases._.Cash._.Accrual." localSheetId="10" hidden="1">{"a_releases",#N/A,FALSE,"Summary";"a_cash",#N/A,FALSE,"Summary";"a_accrual",#N/A,FALSE,"Summary"}</definedName>
    <definedName name="wrn.Releases._.Cash._.Accrual." localSheetId="11" hidden="1">{"a_releases",#N/A,FALSE,"Summary";"a_cash",#N/A,FALSE,"Summary";"a_accrual",#N/A,FALSE,"Summary"}</definedName>
    <definedName name="wrn.Releases._.Cash._.Accrual." hidden="1">{"a_releases",#N/A,FALSE,"Summary";"a_cash",#N/A,FALSE,"Summary";"a_accrual",#N/A,FALSE,"Summary"}</definedName>
    <definedName name="wrn.rep"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1"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1"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1"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4"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4"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4"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4"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4"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4"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4"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0"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0"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0"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0"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0"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0"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1."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1"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1"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1"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1_1"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1_1"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1_1"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1_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2"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2"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2"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2"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2_1"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2_1"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2_1"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2_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3"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3"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3"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3_1"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3_1"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3_1"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3_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4"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4"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4"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4"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4_1"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4_1"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4_1"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4_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5"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5"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5"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5"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5_1"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5_1"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5_1"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1_5_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1"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1"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1"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1_1"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1_1"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1_1"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1_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2"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2"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2"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2"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2_1"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2_1"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2_1"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2_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3"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3"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3"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3_1"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3_1"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3_1"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3_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4"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4"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4"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4"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4_1"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4_1"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4_1"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4_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5"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5"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5"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5"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5_1"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5_1"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5_1"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2_5_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1"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1"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1"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1_1"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1_1"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1_1"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1_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2"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2"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2"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2"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2_1"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2_1"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2_1"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2_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3"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3"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3"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3_1"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3_1"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3_1"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3_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4"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4"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4"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4"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4_1"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4_1"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4_1"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4_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5"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5"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5"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5"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5_1"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5_1"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5_1"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3_5_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1"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1"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1"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1_1"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1_1"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1_1"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1_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2"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2"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2"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2"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2_1"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2_1"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2_1"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2_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3"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3"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3"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3_1"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3_1"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3_1"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3_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4"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4"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4"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4"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4_1"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4_1"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4_1"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4_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5"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5"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5"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5"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5_1"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5_1"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5_1"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4_5_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5"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5"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5"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5"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5_1"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5_1"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5_1"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_5_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2"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2"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2"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2"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2"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2"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2"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2."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1_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1_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1_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1_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2"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2"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2"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2"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2_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2_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2_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2_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3"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3"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3"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3_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3_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3_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3_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4"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4"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4"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4"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4_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4_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4_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4_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5"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5"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5"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5"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5_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5_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5_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1_5_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1_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1_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1_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1_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2"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2"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2"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2"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2_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2_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2_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2_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3"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3"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3"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3_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3_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3_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3_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4"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4"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4"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4"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4_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4_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4_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4_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5"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5"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5"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5"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5_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5_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5_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2_5_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1_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1_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1_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1_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2"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2"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2"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2"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2_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2_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2_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2_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3"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3"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3"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3_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3_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3_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3_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4"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4"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4"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4"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4_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4_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4_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4_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5"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5"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5"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5"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5_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5_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5_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3_5_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1_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1_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1_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1_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2"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2"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2"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2"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2_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2_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2_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2_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3"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3"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3"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3_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3_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3_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3_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4"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4"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4"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4"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4_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4_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4_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4_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5"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5"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5"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5"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5_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5_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5_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4_5_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5"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5"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5"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5"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5_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5_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5_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_5_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3"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3"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3"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3"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3"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3"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3."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1_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1_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1_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1_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2"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2"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2"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2"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2_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2_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2_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2_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3"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3"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3"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3_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3_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3_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3_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4"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4"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4"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4"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4_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4_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4_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4_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5"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5"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5"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5"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5_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5_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5_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1_5_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1_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1_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1_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1_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2"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2"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2"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2"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2_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2_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2_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2_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3"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3"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3"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3_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3_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3_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3_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4"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4"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4"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4"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4_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4_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4_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4_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5"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5"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5"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5"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5_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5_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5_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2_5_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1_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1_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1_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1_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2"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2"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2"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2"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2_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2_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2_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2_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3"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3"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3"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3_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3_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3_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3_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4"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4"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4"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4"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4_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4_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4_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4_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5"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5"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5"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5"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5_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5_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5_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3_5_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1_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1_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1_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1_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2"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2"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2"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2"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2_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2_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2_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2_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3"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3"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3"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3_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3_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3_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3_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4"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4"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4"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4"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4_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4_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4_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4_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5"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5"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5"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5"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5_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5_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5_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4_5_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5"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5"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5"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5"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5_1"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5_1"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5_1"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_5_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4"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4"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4"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4"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4"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4"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4"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45"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45"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45"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45"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45"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45"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45"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5"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5"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5"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5"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5"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5"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5"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6"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6"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6"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6"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6"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6"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6"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7"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7"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7"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7"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7"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7"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7"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8"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8"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8"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8"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8"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8"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9"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9"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9"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9"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9"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9"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10"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10"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10"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10"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10"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10"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11"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11"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11"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11"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11"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11"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12"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12"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12"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12"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12"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12"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12"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5"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5"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5"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5"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5"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5"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5"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55"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55"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55"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55"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55"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55"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55"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67"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67"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67"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67"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67"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67"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67"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89"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89"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89"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89"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89"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89"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8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9507"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9507"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9507"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9507"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9507"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9507"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9507"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99"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99"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99"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99"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99"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99"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9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6"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6"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6"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6"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6"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6"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6"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7"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7"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7"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7"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7"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7"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7"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ort." localSheetId="9" hidden="1">{#N/A,#N/A,TRUE,"Cover";#N/A,#N/A,TRUE,"Summary";#N/A,#N/A,TRUE,"P&amp;L";#N/A,#N/A,TRUE,"CF";#N/A,#N/A,TRUE,"BS";#N/A,#N/A,TRUE,"CaTV";#N/A,#N/A,TRUE,"Internet";#N/A,#N/A,TRUE,"Network";#N/A,#N/A,TRUE,"Assets &amp; Deferred Rights";#N/A,#N/A,TRUE,"Debt &amp; Obligations"}</definedName>
    <definedName name="wrn.Report." localSheetId="10" hidden="1">{#N/A,#N/A,TRUE,"Cover";#N/A,#N/A,TRUE,"Summary";#N/A,#N/A,TRUE,"P&amp;L";#N/A,#N/A,TRUE,"CF";#N/A,#N/A,TRUE,"BS";#N/A,#N/A,TRUE,"CaTV";#N/A,#N/A,TRUE,"Internet";#N/A,#N/A,TRUE,"Network";#N/A,#N/A,TRUE,"Assets &amp; Deferred Rights";#N/A,#N/A,TRUE,"Debt &amp; Obligations"}</definedName>
    <definedName name="wrn.Report." localSheetId="11" hidden="1">{#N/A,#N/A,TRUE,"Cover";#N/A,#N/A,TRUE,"Summary";#N/A,#N/A,TRUE,"P&amp;L";#N/A,#N/A,TRUE,"CF";#N/A,#N/A,TRUE,"BS";#N/A,#N/A,TRUE,"CaTV";#N/A,#N/A,TRUE,"Internet";#N/A,#N/A,TRUE,"Network";#N/A,#N/A,TRUE,"Assets &amp; Deferred Rights";#N/A,#N/A,TRUE,"Debt &amp; Obligations"}</definedName>
    <definedName name="wrn.Report." hidden="1">{#N/A,#N/A,TRUE,"Cover";#N/A,#N/A,TRUE,"Summary";#N/A,#N/A,TRUE,"P&amp;L";#N/A,#N/A,TRUE,"CF";#N/A,#N/A,TRUE,"BS";#N/A,#N/A,TRUE,"CaTV";#N/A,#N/A,TRUE,"Internet";#N/A,#N/A,TRUE,"Network";#N/A,#N/A,TRUE,"Assets &amp; Deferred Rights";#N/A,#N/A,TRUE,"Debt &amp; Obligations"}</definedName>
    <definedName name="wrn.Report1." localSheetId="9" hidden="1">{#N/A,#N/A,FALSE,"Operations";#N/A,#N/A,FALSE,"Financials"}</definedName>
    <definedName name="wrn.Report1." localSheetId="10" hidden="1">{#N/A,#N/A,FALSE,"Operations";#N/A,#N/A,FALSE,"Financials"}</definedName>
    <definedName name="wrn.Report1." localSheetId="11" hidden="1">{#N/A,#N/A,FALSE,"Operations";#N/A,#N/A,FALSE,"Financials"}</definedName>
    <definedName name="wrn.Report1." hidden="1">{#N/A,#N/A,FALSE,"Operations";#N/A,#N/A,FALSE,"Financials"}</definedName>
    <definedName name="wrn.Report5" localSheetId="9" hidden="1">{#N/A,#N/A,FALSE,"Summary";#N/A,#N/A,FALSE,"Assumptions";#N/A,#N/A,FALSE,"Cash Flow";#N/A,#N/A,FALSE,"Residual Calculation";#N/A,#N/A,FALSE,"Pricing Matrix";#N/A,#N/A,FALSE,"Pricing Matrix II";#N/A,#N/A,FALSE,"Expiration Schedule"}</definedName>
    <definedName name="wrn.Report5" localSheetId="10" hidden="1">{#N/A,#N/A,FALSE,"Summary";#N/A,#N/A,FALSE,"Assumptions";#N/A,#N/A,FALSE,"Cash Flow";#N/A,#N/A,FALSE,"Residual Calculation";#N/A,#N/A,FALSE,"Pricing Matrix";#N/A,#N/A,FALSE,"Pricing Matrix II";#N/A,#N/A,FALSE,"Expiration Schedule"}</definedName>
    <definedName name="wrn.Report5" localSheetId="11" hidden="1">{#N/A,#N/A,FALSE,"Summary";#N/A,#N/A,FALSE,"Assumptions";#N/A,#N/A,FALSE,"Cash Flow";#N/A,#N/A,FALSE,"Residual Calculation";#N/A,#N/A,FALSE,"Pricing Matrix";#N/A,#N/A,FALSE,"Pricing Matrix II";#N/A,#N/A,FALSE,"Expiration Schedule"}</definedName>
    <definedName name="wrn.Report5" hidden="1">{#N/A,#N/A,FALSE,"Summary";#N/A,#N/A,FALSE,"Assumptions";#N/A,#N/A,FALSE,"Cash Flow";#N/A,#N/A,FALSE,"Residual Calculation";#N/A,#N/A,FALSE,"Pricing Matrix";#N/A,#N/A,FALSE,"Pricing Matrix II";#N/A,#N/A,FALSE,"Expiration Schedule"}</definedName>
    <definedName name="wrn.reps"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s"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s"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s"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s"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s"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s"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q"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q"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q"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q"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q"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q"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q"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tail." localSheetId="9" hidden="1">{"retail page1",#N/A,FALSE,"Regions";"retail page2",#N/A,FALSE,"Regions";"retail page3",#N/A,FALSE,"Regions";"retail page4",#N/A,FALSE,"Regions"}</definedName>
    <definedName name="wrn.retail." localSheetId="10" hidden="1">{"retail page1",#N/A,FALSE,"Regions";"retail page2",#N/A,FALSE,"Regions";"retail page3",#N/A,FALSE,"Regions";"retail page4",#N/A,FALSE,"Regions"}</definedName>
    <definedName name="wrn.retail." localSheetId="11" hidden="1">{"retail page1",#N/A,FALSE,"Regions";"retail page2",#N/A,FALSE,"Regions";"retail page3",#N/A,FALSE,"Regions";"retail page4",#N/A,FALSE,"Regions"}</definedName>
    <definedName name="wrn.retail." hidden="1">{"retail page1",#N/A,FALSE,"Regions";"retail page2",#N/A,FALSE,"Regions";"retail page3",#N/A,FALSE,"Regions";"retail page4",#N/A,FALSE,"Regions"}</definedName>
    <definedName name="wrn.retail2." localSheetId="9" hidden="1">{"retail page1",#N/A,FALSE,"Regions";"retail page2",#N/A,FALSE,"Regions";"retail page3",#N/A,FALSE,"Regions";"retail page4",#N/A,FALSE,"Regions"}</definedName>
    <definedName name="wrn.retail2." localSheetId="10" hidden="1">{"retail page1",#N/A,FALSE,"Regions";"retail page2",#N/A,FALSE,"Regions";"retail page3",#N/A,FALSE,"Regions";"retail page4",#N/A,FALSE,"Regions"}</definedName>
    <definedName name="wrn.retail2." localSheetId="11" hidden="1">{"retail page1",#N/A,FALSE,"Regions";"retail page2",#N/A,FALSE,"Regions";"retail page3",#N/A,FALSE,"Regions";"retail page4",#N/A,FALSE,"Regions"}</definedName>
    <definedName name="wrn.retail2." hidden="1">{"retail page1",#N/A,FALSE,"Regions";"retail page2",#N/A,FALSE,"Regions";"retail page3",#N/A,FALSE,"Regions";"retail page4",#N/A,FALSE,"Regions"}</definedName>
    <definedName name="wrn.ReWemtl." localSheetId="9" hidden="1">{"werbung",#N/A,FALSE,"GuV9900-0399";"betrieb",#N/A,FALSE,"GuV9900-0399";"personal",#N/A,FALSE,"GuV9900-0399";"tvg",#N/A,FALSE,"GuV9900-0399";"verwaltung",#N/A,FALSE,"GuV9900-0399"}</definedName>
    <definedName name="wrn.ReWemtl." localSheetId="10" hidden="1">{"werbung",#N/A,FALSE,"GuV9900-0399";"betrieb",#N/A,FALSE,"GuV9900-0399";"personal",#N/A,FALSE,"GuV9900-0399";"tvg",#N/A,FALSE,"GuV9900-0399";"verwaltung",#N/A,FALSE,"GuV9900-0399"}</definedName>
    <definedName name="wrn.ReWemtl." localSheetId="11" hidden="1">{"werbung",#N/A,FALSE,"GuV9900-0399";"betrieb",#N/A,FALSE,"GuV9900-0399";"personal",#N/A,FALSE,"GuV9900-0399";"tvg",#N/A,FALSE,"GuV9900-0399";"verwaltung",#N/A,FALSE,"GuV9900-0399"}</definedName>
    <definedName name="wrn.ReWemtl." hidden="1">{"werbung",#N/A,FALSE,"GuV9900-0399";"betrieb",#N/A,FALSE,"GuV9900-0399";"personal",#N/A,FALSE,"GuV9900-0399";"tvg",#N/A,FALSE,"GuV9900-0399";"verwaltung",#N/A,FALSE,"GuV9900-0399"}</definedName>
    <definedName name="wrn.REY8489"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Y8489"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Y8489"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Y8489"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Y8489"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Y8489"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Y848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Y8490"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Y8490"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Y8490"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Y8490"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Y8490"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Y8490"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Y849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isk._.Analysis._.Report._.1." localSheetId="9" hidden="1">{#N/A,#N/A,FALSE,"Sheet2";#N/A,#N/A,FALSE,"Sheet4";#N/A,#N/A,FALSE,"Sheet5"}</definedName>
    <definedName name="wrn.Risk._.Analysis._.Report._.1." localSheetId="10" hidden="1">{#N/A,#N/A,FALSE,"Sheet2";#N/A,#N/A,FALSE,"Sheet4";#N/A,#N/A,FALSE,"Sheet5"}</definedName>
    <definedName name="wrn.Risk._.Analysis._.Report._.1." localSheetId="11" hidden="1">{#N/A,#N/A,FALSE,"Sheet2";#N/A,#N/A,FALSE,"Sheet4";#N/A,#N/A,FALSE,"Sheet5"}</definedName>
    <definedName name="wrn.Risk._.Analysis._.Report._.1." hidden="1">{#N/A,#N/A,FALSE,"Sheet2";#N/A,#N/A,FALSE,"Sheet4";#N/A,#N/A,FALSE,"Sheet5"}</definedName>
    <definedName name="wrn.Roxanna." localSheetId="9" hidden="1">{"whole",#N/A,FALSE,"CS HC";"whole",#N/A,FALSE,"CS_ACTvsBud";"whole",#N/A,FALSE,"CSTrail3mo";"whole",#N/A,FALSE,"CS Cost Per Head ";"whole",#N/A,FALSE,"CS CPH YTD"}</definedName>
    <definedName name="wrn.Roxanna." localSheetId="10" hidden="1">{"whole",#N/A,FALSE,"CS HC";"whole",#N/A,FALSE,"CS_ACTvsBud";"whole",#N/A,FALSE,"CSTrail3mo";"whole",#N/A,FALSE,"CS Cost Per Head ";"whole",#N/A,FALSE,"CS CPH YTD"}</definedName>
    <definedName name="wrn.Roxanna." localSheetId="11" hidden="1">{"whole",#N/A,FALSE,"CS HC";"whole",#N/A,FALSE,"CS_ACTvsBud";"whole",#N/A,FALSE,"CSTrail3mo";"whole",#N/A,FALSE,"CS Cost Per Head ";"whole",#N/A,FALSE,"CS CPH YTD"}</definedName>
    <definedName name="wrn.Roxanna." hidden="1">{"whole",#N/A,FALSE,"CS HC";"whole",#N/A,FALSE,"CS_ACTvsBud";"whole",#N/A,FALSE,"CSTrail3mo";"whole",#N/A,FALSE,"CS Cost Per Head ";"whole",#N/A,FALSE,"CS CPH YTD"}</definedName>
    <definedName name="wrn.Roxydist." localSheetId="9" hidden="1">{"whole",#N/A,FALSE,"CS FIN Sum For Rox";"whole",#N/A,FALSE,"Gen_Dist_Act_Bud";"whole",#N/A,FALSE,"Gen_Dist_T3months";"whole",#N/A,FALSE,"GD_PerP";"whole",#N/A,FALSE,"CS_DIST_ActvsBud";"whole",#N/A,FALSE,"CS_DIST_SUM_trail3mo"}</definedName>
    <definedName name="wrn.Roxydist." localSheetId="10" hidden="1">{"whole",#N/A,FALSE,"CS FIN Sum For Rox";"whole",#N/A,FALSE,"Gen_Dist_Act_Bud";"whole",#N/A,FALSE,"Gen_Dist_T3months";"whole",#N/A,FALSE,"GD_PerP";"whole",#N/A,FALSE,"CS_DIST_ActvsBud";"whole",#N/A,FALSE,"CS_DIST_SUM_trail3mo"}</definedName>
    <definedName name="wrn.Roxydist." localSheetId="11" hidden="1">{"whole",#N/A,FALSE,"CS FIN Sum For Rox";"whole",#N/A,FALSE,"Gen_Dist_Act_Bud";"whole",#N/A,FALSE,"Gen_Dist_T3months";"whole",#N/A,FALSE,"GD_PerP";"whole",#N/A,FALSE,"CS_DIST_ActvsBud";"whole",#N/A,FALSE,"CS_DIST_SUM_trail3mo"}</definedName>
    <definedName name="wrn.Roxydist." hidden="1">{"whole",#N/A,FALSE,"CS FIN Sum For Rox";"whole",#N/A,FALSE,"Gen_Dist_Act_Bud";"whole",#N/A,FALSE,"Gen_Dist_T3months";"whole",#N/A,FALSE,"GD_PerP";"whole",#N/A,FALSE,"CS_DIST_ActvsBud";"whole",#N/A,FALSE,"CS_DIST_SUM_trail3mo"}</definedName>
    <definedName name="wrn.rpt96." localSheetId="9" hidden="1">{"rmrev1",#N/A,FALSE,"Forecast96";"rmrev2",#N/A,FALSE,"Forecast96";"rmrev3",#N/A,FALSE,"Forecast96"}</definedName>
    <definedName name="wrn.rpt96." localSheetId="10" hidden="1">{"rmrev1",#N/A,FALSE,"Forecast96";"rmrev2",#N/A,FALSE,"Forecast96";"rmrev3",#N/A,FALSE,"Forecast96"}</definedName>
    <definedName name="wrn.rpt96." localSheetId="11" hidden="1">{"rmrev1",#N/A,FALSE,"Forecast96";"rmrev2",#N/A,FALSE,"Forecast96";"rmrev3",#N/A,FALSE,"Forecast96"}</definedName>
    <definedName name="wrn.rpt96." hidden="1">{"rmrev1",#N/A,FALSE,"Forecast96";"rmrev2",#N/A,FALSE,"Forecast96";"rmrev3",#N/A,FALSE,"Forecast96"}</definedName>
    <definedName name="wrn.Run._.Rates." localSheetId="9" hidden="1">{"Chart 1",#N/A,FALSE,"Run Rate";"Chart 2",#N/A,FALSE,"Run Rate (2)"}</definedName>
    <definedName name="wrn.Run._.Rates." localSheetId="10" hidden="1">{"Chart 1",#N/A,FALSE,"Run Rate";"Chart 2",#N/A,FALSE,"Run Rate (2)"}</definedName>
    <definedName name="wrn.Run._.Rates." localSheetId="11" hidden="1">{"Chart 1",#N/A,FALSE,"Run Rate";"Chart 2",#N/A,FALSE,"Run Rate (2)"}</definedName>
    <definedName name="wrn.Run._.Rates." hidden="1">{"Chart 1",#N/A,FALSE,"Run Rate";"Chart 2",#N/A,FALSE,"Run Rate (2)"}</definedName>
    <definedName name="wrn.ruth." localSheetId="9" hidden="1">{"retail p1",#N/A,FALSE,"Regions"}</definedName>
    <definedName name="wrn.ruth." localSheetId="10" hidden="1">{"retail p1",#N/A,FALSE,"Regions"}</definedName>
    <definedName name="wrn.ruth." localSheetId="11" hidden="1">{"retail p1",#N/A,FALSE,"Regions"}</definedName>
    <definedName name="wrn.ruth." hidden="1">{"retail p1",#N/A,FALSE,"Regions"}</definedName>
    <definedName name="wrn.ruth2." localSheetId="9" hidden="1">{"retail p1",#N/A,FALSE,"Regions"}</definedName>
    <definedName name="wrn.ruth2." localSheetId="10" hidden="1">{"retail p1",#N/A,FALSE,"Regions"}</definedName>
    <definedName name="wrn.ruth2." localSheetId="11" hidden="1">{"retail p1",#N/A,FALSE,"Regions"}</definedName>
    <definedName name="wrn.ruth2." hidden="1">{"retail p1",#N/A,FALSE,"Regions"}</definedName>
    <definedName name="wrn.Saldenliste." localSheetId="9" hidden="1">{"Saldenliste",#N/A,FALSE,"H A Ü"}</definedName>
    <definedName name="wrn.Saldenliste." localSheetId="10" hidden="1">{"Saldenliste",#N/A,FALSE,"H A Ü"}</definedName>
    <definedName name="wrn.Saldenliste." localSheetId="11" hidden="1">{"Saldenliste",#N/A,FALSE,"H A Ü"}</definedName>
    <definedName name="wrn.Saldenliste." hidden="1">{"Saldenliste",#N/A,FALSE,"H A Ü"}</definedName>
    <definedName name="wrn.sales." localSheetId="9" hidden="1">{"sales",#N/A,FALSE,"Sales";"sales existing",#N/A,FALSE,"Sales";"sales rd1",#N/A,FALSE,"Sales";"sales rd2",#N/A,FALSE,"Sales"}</definedName>
    <definedName name="wrn.sales." localSheetId="10" hidden="1">{"sales",#N/A,FALSE,"Sales";"sales existing",#N/A,FALSE,"Sales";"sales rd1",#N/A,FALSE,"Sales";"sales rd2",#N/A,FALSE,"Sales"}</definedName>
    <definedName name="wrn.sales." localSheetId="11" hidden="1">{"sales",#N/A,FALSE,"Sales";"sales existing",#N/A,FALSE,"Sales";"sales rd1",#N/A,FALSE,"Sales";"sales rd2",#N/A,FALSE,"Sales"}</definedName>
    <definedName name="wrn.sales." hidden="1">{"sales",#N/A,FALSE,"Sales";"sales existing",#N/A,FALSE,"Sales";"sales rd1",#N/A,FALSE,"Sales";"sales rd2",#N/A,FALSE,"Sales"}</definedName>
    <definedName name="wrn.Sales._.and._.Debt." localSheetId="9" hidden="1">{"a_sales",#N/A,FALSE,"Summary";"a_debt",#N/A,FALSE,"Summary"}</definedName>
    <definedName name="wrn.Sales._.and._.Debt." localSheetId="10" hidden="1">{"a_sales",#N/A,FALSE,"Summary";"a_debt",#N/A,FALSE,"Summary"}</definedName>
    <definedName name="wrn.Sales._.and._.Debt." localSheetId="11" hidden="1">{"a_sales",#N/A,FALSE,"Summary";"a_debt",#N/A,FALSE,"Summary"}</definedName>
    <definedName name="wrn.Sales._.and._.Debt." hidden="1">{"a_sales",#N/A,FALSE,"Summary";"a_debt",#N/A,FALSE,"Summary"}</definedName>
    <definedName name="wrn.Sapere." localSheetId="9" hidden="1">{"risultati",#N/A,FALSE,"Revenues";"ricavi advertising",#N/A,FALSE,"Revenues";"ricavi e-commerce",#N/A,FALSE,"Revenues";"ricavi fee for content",#N/A,FALSE,"Revenues";"costi infrastruttura",#N/A,FALSE,"Costi";"altri costi",#N/A,FALSE,"Costi";"conto economico",#N/A,FALSE,"Conto economico";"Flussi di cassa",#N/A,FALSE,"FCF"}</definedName>
    <definedName name="wrn.Sapere." localSheetId="10" hidden="1">{"risultati",#N/A,FALSE,"Revenues";"ricavi advertising",#N/A,FALSE,"Revenues";"ricavi e-commerce",#N/A,FALSE,"Revenues";"ricavi fee for content",#N/A,FALSE,"Revenues";"costi infrastruttura",#N/A,FALSE,"Costi";"altri costi",#N/A,FALSE,"Costi";"conto economico",#N/A,FALSE,"Conto economico";"Flussi di cassa",#N/A,FALSE,"FCF"}</definedName>
    <definedName name="wrn.Sapere." localSheetId="11" hidden="1">{"risultati",#N/A,FALSE,"Revenues";"ricavi advertising",#N/A,FALSE,"Revenues";"ricavi e-commerce",#N/A,FALSE,"Revenues";"ricavi fee for content",#N/A,FALSE,"Revenues";"costi infrastruttura",#N/A,FALSE,"Costi";"altri costi",#N/A,FALSE,"Costi";"conto economico",#N/A,FALSE,"Conto economico";"Flussi di cassa",#N/A,FALSE,"FCF"}</definedName>
    <definedName name="wrn.Sapere." hidden="1">{"risultati",#N/A,FALSE,"Revenues";"ricavi advertising",#N/A,FALSE,"Revenues";"ricavi e-commerce",#N/A,FALSE,"Revenues";"ricavi fee for content",#N/A,FALSE,"Revenues";"costi infrastruttura",#N/A,FALSE,"Costi";"altri costi",#N/A,FALSE,"Costi";"conto economico",#N/A,FALSE,"Conto economico";"Flussi di cassa",#N/A,FALSE,"FCF"}</definedName>
    <definedName name="wrn.schedules." localSheetId="9" hidden="1">{"schedule1",#N/A,FALSE,"Sheet1";"schedule2",#N/A,FALSE,"Sheet1";"schedule3",#N/A,FALSE,"Sheet1";"schedule4",#N/A,FALSE,"Sheet1";"schedule5",#N/A,FALSE,"Sheet1";"schedule6",#N/A,FALSE,"Sheet1"}</definedName>
    <definedName name="wrn.schedules." localSheetId="10" hidden="1">{"schedule1",#N/A,FALSE,"Sheet1";"schedule2",#N/A,FALSE,"Sheet1";"schedule3",#N/A,FALSE,"Sheet1";"schedule4",#N/A,FALSE,"Sheet1";"schedule5",#N/A,FALSE,"Sheet1";"schedule6",#N/A,FALSE,"Sheet1"}</definedName>
    <definedName name="wrn.schedules." localSheetId="11" hidden="1">{"schedule1",#N/A,FALSE,"Sheet1";"schedule2",#N/A,FALSE,"Sheet1";"schedule3",#N/A,FALSE,"Sheet1";"schedule4",#N/A,FALSE,"Sheet1";"schedule5",#N/A,FALSE,"Sheet1";"schedule6",#N/A,FALSE,"Sheet1"}</definedName>
    <definedName name="wrn.schedules." hidden="1">{"schedule1",#N/A,FALSE,"Sheet1";"schedule2",#N/A,FALSE,"Sheet1";"schedule3",#N/A,FALSE,"Sheet1";"schedule4",#N/A,FALSE,"Sheet1";"schedule5",#N/A,FALSE,"Sheet1";"schedule6",#N/A,FALSE,"Sheet1"}</definedName>
    <definedName name="wrn.sens." localSheetId="9" hidden="1">{#N/A,#N/A,FALSE,"Sensitivities";#N/A,#N/A,FALSE,"Sensitivities2"}</definedName>
    <definedName name="wrn.sens." localSheetId="10" hidden="1">{#N/A,#N/A,FALSE,"Sensitivities";#N/A,#N/A,FALSE,"Sensitivities2"}</definedName>
    <definedName name="wrn.sens." localSheetId="11" hidden="1">{#N/A,#N/A,FALSE,"Sensitivities";#N/A,#N/A,FALSE,"Sensitivities2"}</definedName>
    <definedName name="wrn.sens." hidden="1">{#N/A,#N/A,FALSE,"Sensitivities";#N/A,#N/A,FALSE,"Sensitivities2"}</definedName>
    <definedName name="wrn.sensitivity." localSheetId="9" hidden="1">{"sensitivity",#N/A,FALSE,"Sensitivity"}</definedName>
    <definedName name="wrn.sensitivity." localSheetId="10" hidden="1">{"sensitivity",#N/A,FALSE,"Sensitivity"}</definedName>
    <definedName name="wrn.sensitivity." localSheetId="11" hidden="1">{"sensitivity",#N/A,FALSE,"Sensitivity"}</definedName>
    <definedName name="wrn.sensitivity." hidden="1">{"sensitivity",#N/A,FALSE,"Sensitivity"}</definedName>
    <definedName name="wrn.sensitivity._.analyses." localSheetId="9" hidden="1">{"general",#N/A,FALSE,"Assumptions"}</definedName>
    <definedName name="wrn.sensitivity._.analyses." localSheetId="10" hidden="1">{"general",#N/A,FALSE,"Assumptions"}</definedName>
    <definedName name="wrn.sensitivity._.analyses." localSheetId="11" hidden="1">{"general",#N/A,FALSE,"Assumptions"}</definedName>
    <definedName name="wrn.sensitivity._.analyses." hidden="1">{"general",#N/A,FALSE,"Assumptions"}</definedName>
    <definedName name="wrn.Shared._.Costs." localSheetId="9" hidden="1">{"cash flow",#N/A,FALSE,"Shared Costs";"allocations",#N/A,FALSE,"Shared Costs"}</definedName>
    <definedName name="wrn.Shared._.Costs." localSheetId="10" hidden="1">{"cash flow",#N/A,FALSE,"Shared Costs";"allocations",#N/A,FALSE,"Shared Costs"}</definedName>
    <definedName name="wrn.Shared._.Costs." localSheetId="11" hidden="1">{"cash flow",#N/A,FALSE,"Shared Costs";"allocations",#N/A,FALSE,"Shared Costs"}</definedName>
    <definedName name="wrn.Shared._.Costs." hidden="1">{"cash flow",#N/A,FALSE,"Shared Costs";"allocations",#N/A,FALSE,"Shared Costs"}</definedName>
    <definedName name="wrn.SHORT." localSheetId="9" hidden="1">{"CREDIT STATISTICS",#N/A,FALSE,"STATS";"CF_AND_IS",#N/A,FALSE,"PLAN";"BALSHEET",#N/A,FALSE,"BALANCE SHEET"}</definedName>
    <definedName name="wrn.SHORT." localSheetId="10" hidden="1">{"CREDIT STATISTICS",#N/A,FALSE,"STATS";"CF_AND_IS",#N/A,FALSE,"PLAN";"BALSHEET",#N/A,FALSE,"BALANCE SHEET"}</definedName>
    <definedName name="wrn.SHORT." localSheetId="11" hidden="1">{"CREDIT STATISTICS",#N/A,FALSE,"STATS";"CF_AND_IS",#N/A,FALSE,"PLAN";"BALSHEET",#N/A,FALSE,"BALANCE SHEET"}</definedName>
    <definedName name="wrn.SHORT." hidden="1">{"CREDIT STATISTICS",#N/A,FALSE,"STATS";"CF_AND_IS",#N/A,FALSE,"PLAN";"BALSHEET",#N/A,FALSE,"BALANCE SHEET"}</definedName>
    <definedName name="wrn.Short._.Print." localSheetId="9" hidden="1">{#N/A,#N/A,FALSE,"Cover";#N/A,#N/A,FALSE,"Stack";#N/A,#N/A,FALSE,"Cost S";#N/A,#N/A,FALSE," CF";#N/A,#N/A,FALSE,"Investor"}</definedName>
    <definedName name="wrn.Short._.Print." localSheetId="10" hidden="1">{#N/A,#N/A,FALSE,"Cover";#N/A,#N/A,FALSE,"Stack";#N/A,#N/A,FALSE,"Cost S";#N/A,#N/A,FALSE," CF";#N/A,#N/A,FALSE,"Investor"}</definedName>
    <definedName name="wrn.Short._.Print." localSheetId="11" hidden="1">{#N/A,#N/A,FALSE,"Cover";#N/A,#N/A,FALSE,"Stack";#N/A,#N/A,FALSE,"Cost S";#N/A,#N/A,FALSE," CF";#N/A,#N/A,FALSE,"Investor"}</definedName>
    <definedName name="wrn.Short._.Print." hidden="1">{#N/A,#N/A,FALSE,"Cover";#N/A,#N/A,FALSE,"Stack";#N/A,#N/A,FALSE,"Cost S";#N/A,#N/A,FALSE," CF";#N/A,#N/A,FALSE,"Investor"}</definedName>
    <definedName name="wrn.SKSCS1." localSheetId="9" hidden="1">{#N/A,#N/A,FALSE,"Antony Financials";#N/A,#N/A,FALSE,"Cowboy Financials";#N/A,#N/A,FALSE,"Combined";#N/A,#N/A,FALSE,"Valuematrix";#N/A,#N/A,FALSE,"DCFAntony";#N/A,#N/A,FALSE,"DCFCowboy";#N/A,#N/A,FALSE,"DCFCombined"}</definedName>
    <definedName name="wrn.SKSCS1." localSheetId="10" hidden="1">{#N/A,#N/A,FALSE,"Antony Financials";#N/A,#N/A,FALSE,"Cowboy Financials";#N/A,#N/A,FALSE,"Combined";#N/A,#N/A,FALSE,"Valuematrix";#N/A,#N/A,FALSE,"DCFAntony";#N/A,#N/A,FALSE,"DCFCowboy";#N/A,#N/A,FALSE,"DCFCombined"}</definedName>
    <definedName name="wrn.SKSCS1." localSheetId="11" hidden="1">{#N/A,#N/A,FALSE,"Antony Financials";#N/A,#N/A,FALSE,"Cowboy Financials";#N/A,#N/A,FALSE,"Combined";#N/A,#N/A,FALSE,"Valuematrix";#N/A,#N/A,FALSE,"DCFAntony";#N/A,#N/A,FALSE,"DCFCowboy";#N/A,#N/A,FALSE,"DCFCombined"}</definedName>
    <definedName name="wrn.SKSCS1." hidden="1">{#N/A,#N/A,FALSE,"Antony Financials";#N/A,#N/A,FALSE,"Cowboy Financials";#N/A,#N/A,FALSE,"Combined";#N/A,#N/A,FALSE,"Valuematrix";#N/A,#N/A,FALSE,"DCFAntony";#N/A,#N/A,FALSE,"DCFCowboy";#N/A,#N/A,FALSE,"DCFCombined"}</definedName>
    <definedName name="wrn.sony11.09." localSheetId="9" hidden="1">{#N/A,#N/A,FALSE,"cover sheet";#N/A,#N/A,FALSE,"page 1";#N/A,#N/A,FALSE,"page 2";#N/A,#N/A,FALSE,"page 3";"page4a",#N/A,FALSE,"page 4";"page 5",#N/A,FALSE,"page 5 &amp; 6";"page 6",#N/A,FALSE,"page 5 &amp; 6";#N/A,#N/A,FALSE,"page 7";#N/A,#N/A,FALSE,"page 8";#N/A,#N/A,FALSE,"SCH15 RENT UP LOSS";#N/A,#N/A,FALSE,"page 9";#N/A,#N/A,FALSE,"SCH15 RENT UP LOSS";"prorent",#N/A,FALSE,"SCH 15 RENTAL ASSUMPTIONS";"rentblda",#N/A,FALSE,"SHEET 21 BLD A RENT UP";"rentb1",#N/A,FALSE,"SHEET 22 BLD B-1 RENT UP";"rentb2",#N/A,FALSE,"SHEET 23 BLD B-2 APARTMENT";"rentbldc",#N/A,FALSE,"SHEET 24 OFFICE BLDG C";"rentbldd",#N/A,FALSE,"SHEET 25 BLDG D";"rentblde1",#N/A,FALSE,"SHEET 26 BLDG E-1";"rentblde2",#N/A,FALSE,"SHEET 26 BLDG E-2";"rentbldgf",#N/A,FALSE,"SHEET 27 BLDG F";"rentbg",#N/A,FALSE,"B-GRADE CINEMA &amp; PARKING"}</definedName>
    <definedName name="wrn.sony11.09." localSheetId="10" hidden="1">{#N/A,#N/A,FALSE,"cover sheet";#N/A,#N/A,FALSE,"page 1";#N/A,#N/A,FALSE,"page 2";#N/A,#N/A,FALSE,"page 3";"page4a",#N/A,FALSE,"page 4";"page 5",#N/A,FALSE,"page 5 &amp; 6";"page 6",#N/A,FALSE,"page 5 &amp; 6";#N/A,#N/A,FALSE,"page 7";#N/A,#N/A,FALSE,"page 8";#N/A,#N/A,FALSE,"SCH15 RENT UP LOSS";#N/A,#N/A,FALSE,"page 9";#N/A,#N/A,FALSE,"SCH15 RENT UP LOSS";"prorent",#N/A,FALSE,"SCH 15 RENTAL ASSUMPTIONS";"rentblda",#N/A,FALSE,"SHEET 21 BLD A RENT UP";"rentb1",#N/A,FALSE,"SHEET 22 BLD B-1 RENT UP";"rentb2",#N/A,FALSE,"SHEET 23 BLD B-2 APARTMENT";"rentbldc",#N/A,FALSE,"SHEET 24 OFFICE BLDG C";"rentbldd",#N/A,FALSE,"SHEET 25 BLDG D";"rentblde1",#N/A,FALSE,"SHEET 26 BLDG E-1";"rentblde2",#N/A,FALSE,"SHEET 26 BLDG E-2";"rentbldgf",#N/A,FALSE,"SHEET 27 BLDG F";"rentbg",#N/A,FALSE,"B-GRADE CINEMA &amp; PARKING"}</definedName>
    <definedName name="wrn.sony11.09." localSheetId="11" hidden="1">{#N/A,#N/A,FALSE,"cover sheet";#N/A,#N/A,FALSE,"page 1";#N/A,#N/A,FALSE,"page 2";#N/A,#N/A,FALSE,"page 3";"page4a",#N/A,FALSE,"page 4";"page 5",#N/A,FALSE,"page 5 &amp; 6";"page 6",#N/A,FALSE,"page 5 &amp; 6";#N/A,#N/A,FALSE,"page 7";#N/A,#N/A,FALSE,"page 8";#N/A,#N/A,FALSE,"SCH15 RENT UP LOSS";#N/A,#N/A,FALSE,"page 9";#N/A,#N/A,FALSE,"SCH15 RENT UP LOSS";"prorent",#N/A,FALSE,"SCH 15 RENTAL ASSUMPTIONS";"rentblda",#N/A,FALSE,"SHEET 21 BLD A RENT UP";"rentb1",#N/A,FALSE,"SHEET 22 BLD B-1 RENT UP";"rentb2",#N/A,FALSE,"SHEET 23 BLD B-2 APARTMENT";"rentbldc",#N/A,FALSE,"SHEET 24 OFFICE BLDG C";"rentbldd",#N/A,FALSE,"SHEET 25 BLDG D";"rentblde1",#N/A,FALSE,"SHEET 26 BLDG E-1";"rentblde2",#N/A,FALSE,"SHEET 26 BLDG E-2";"rentbldgf",#N/A,FALSE,"SHEET 27 BLDG F";"rentbg",#N/A,FALSE,"B-GRADE CINEMA &amp; PARKING"}</definedName>
    <definedName name="wrn.sony11.09." hidden="1">{#N/A,#N/A,FALSE,"cover sheet";#N/A,#N/A,FALSE,"page 1";#N/A,#N/A,FALSE,"page 2";#N/A,#N/A,FALSE,"page 3";"page4a",#N/A,FALSE,"page 4";"page 5",#N/A,FALSE,"page 5 &amp; 6";"page 6",#N/A,FALSE,"page 5 &amp; 6";#N/A,#N/A,FALSE,"page 7";#N/A,#N/A,FALSE,"page 8";#N/A,#N/A,FALSE,"SCH15 RENT UP LOSS";#N/A,#N/A,FALSE,"page 9";#N/A,#N/A,FALSE,"SCH15 RENT UP LOSS";"prorent",#N/A,FALSE,"SCH 15 RENTAL ASSUMPTIONS";"rentblda",#N/A,FALSE,"SHEET 21 BLD A RENT UP";"rentb1",#N/A,FALSE,"SHEET 22 BLD B-1 RENT UP";"rentb2",#N/A,FALSE,"SHEET 23 BLD B-2 APARTMENT";"rentbldc",#N/A,FALSE,"SHEET 24 OFFICE BLDG C";"rentbldd",#N/A,FALSE,"SHEET 25 BLDG D";"rentblde1",#N/A,FALSE,"SHEET 26 BLDG E-1";"rentblde2",#N/A,FALSE,"SHEET 26 BLDG E-2";"rentbldgf",#N/A,FALSE,"SHEET 27 BLDG F";"rentbg",#N/A,FALSE,"B-GRADE CINEMA &amp; PARKING"}</definedName>
    <definedName name="wrn.SouthTrust." localSheetId="9" hidden="1">{"SouthTrust-Investor",#N/A,FALSE,"SouthTrust";"SouthTrust-Property",#N/A,FALSE,"SouthTrust"}</definedName>
    <definedName name="wrn.SouthTrust." localSheetId="10" hidden="1">{"SouthTrust-Investor",#N/A,FALSE,"SouthTrust";"SouthTrust-Property",#N/A,FALSE,"SouthTrust"}</definedName>
    <definedName name="wrn.SouthTrust." localSheetId="11" hidden="1">{"SouthTrust-Investor",#N/A,FALSE,"SouthTrust";"SouthTrust-Property",#N/A,FALSE,"SouthTrust"}</definedName>
    <definedName name="wrn.SouthTrust." hidden="1">{"SouthTrust-Investor",#N/A,FALSE,"SouthTrust";"SouthTrust-Property",#N/A,FALSE,"SouthTrust"}</definedName>
    <definedName name="wrn.Stadium._.PCD." localSheetId="9" hidden="1">{#N/A,#N/A,TRUE,"Ericsson Stadium PCD ";#N/A,#N/A,TRUE,"Ericsson Stadium IOR"}</definedName>
    <definedName name="wrn.Stadium._.PCD." localSheetId="10" hidden="1">{#N/A,#N/A,TRUE,"Ericsson Stadium PCD ";#N/A,#N/A,TRUE,"Ericsson Stadium IOR"}</definedName>
    <definedName name="wrn.Stadium._.PCD." localSheetId="11" hidden="1">{#N/A,#N/A,TRUE,"Ericsson Stadium PCD ";#N/A,#N/A,TRUE,"Ericsson Stadium IOR"}</definedName>
    <definedName name="wrn.Stadium._.PCD." hidden="1">{#N/A,#N/A,TRUE,"Ericsson Stadium PCD ";#N/A,#N/A,TRUE,"Ericsson Stadium IOR"}</definedName>
    <definedName name="wrn.stand_alone." localSheetId="9" hidden="1">{#N/A,#N/A,FALSE,"CBE";#N/A,#N/A,FALSE,"SWK"}</definedName>
    <definedName name="wrn.stand_alone." localSheetId="10" hidden="1">{#N/A,#N/A,FALSE,"CBE";#N/A,#N/A,FALSE,"SWK"}</definedName>
    <definedName name="wrn.stand_alone." localSheetId="11" hidden="1">{#N/A,#N/A,FALSE,"CBE";#N/A,#N/A,FALSE,"SWK"}</definedName>
    <definedName name="wrn.stand_alone." hidden="1">{#N/A,#N/A,FALSE,"CBE";#N/A,#N/A,FALSE,"SWK"}</definedName>
    <definedName name="wrn.STAND_ALONE_BOTH." localSheetId="9" hidden="1">{"FCB_ALL",#N/A,FALSE,"FCB";"GREY_ALL",#N/A,FALSE,"GREY"}</definedName>
    <definedName name="wrn.STAND_ALONE_BOTH." localSheetId="10" hidden="1">{"FCB_ALL",#N/A,FALSE,"FCB";"GREY_ALL",#N/A,FALSE,"GREY"}</definedName>
    <definedName name="wrn.STAND_ALONE_BOTH." localSheetId="11" hidden="1">{"FCB_ALL",#N/A,FALSE,"FCB";"GREY_ALL",#N/A,FALSE,"GREY"}</definedName>
    <definedName name="wrn.STAND_ALONE_BOTH." hidden="1">{"FCB_ALL",#N/A,FALSE,"FCB";"GREY_ALL",#N/A,FALSE,"GREY"}</definedName>
    <definedName name="wrn.Sugar." localSheetId="9" hidden="1">{"Sugar-Investor",#N/A,FALSE,"Sugar";"Sugar-Property",#N/A,FALSE,"Sugar"}</definedName>
    <definedName name="wrn.Sugar." localSheetId="10" hidden="1">{"Sugar-Investor",#N/A,FALSE,"Sugar";"Sugar-Property",#N/A,FALSE,"Sugar"}</definedName>
    <definedName name="wrn.Sugar." localSheetId="11" hidden="1">{"Sugar-Investor",#N/A,FALSE,"Sugar";"Sugar-Property",#N/A,FALSE,"Sugar"}</definedName>
    <definedName name="wrn.Sugar." hidden="1">{"Sugar-Investor",#N/A,FALSE,"Sugar";"Sugar-Property",#N/A,FALSE,"Sugar"}</definedName>
    <definedName name="wrn.SUM._.ONLY." localSheetId="9" hidden="1">{"SUMMARY",#N/A,FALSE,"BIDSUM"}</definedName>
    <definedName name="wrn.SUM._.ONLY." localSheetId="10" hidden="1">{"SUMMARY",#N/A,FALSE,"BIDSUM"}</definedName>
    <definedName name="wrn.SUM._.ONLY." localSheetId="11" hidden="1">{"SUMMARY",#N/A,FALSE,"BIDSUM"}</definedName>
    <definedName name="wrn.SUM._.ONLY." hidden="1">{"SUMMARY",#N/A,FALSE,"BIDSUM"}</definedName>
    <definedName name="wrn.SUM._.WITH._.GC." localSheetId="9" hidden="1">{"SUMMARY",#N/A,FALSE,"BIDSUM";"SUMALTS",#N/A,FALSE,"BIDSUM";#N/A,#N/A,FALSE,"GCOND"}</definedName>
    <definedName name="wrn.SUM._.WITH._.GC." localSheetId="10" hidden="1">{"SUMMARY",#N/A,FALSE,"BIDSUM";"SUMALTS",#N/A,FALSE,"BIDSUM";#N/A,#N/A,FALSE,"GCOND"}</definedName>
    <definedName name="wrn.SUM._.WITH._.GC." localSheetId="11" hidden="1">{"SUMMARY",#N/A,FALSE,"BIDSUM";"SUMALTS",#N/A,FALSE,"BIDSUM";#N/A,#N/A,FALSE,"GCOND"}</definedName>
    <definedName name="wrn.SUM._.WITH._.GC." hidden="1">{"SUMMARY",#N/A,FALSE,"BIDSUM";"SUMALTS",#N/A,FALSE,"BIDSUM";#N/A,#N/A,FALSE,"GCOND"}</definedName>
    <definedName name="wrn.sum1." localSheetId="9" hidden="1">{"sum1",#N/A,FALSE,"Grand Total";"sum1",#N/A,FALSE,"CAs";"sum1",#N/A,FALSE,"HWSCo1T";"sum1",#N/A,FALSE,"WSCo";"sum1",#N/A,FALSE,"FL";"sum1",#N/A,FALSE,"DTT";"sum1",#N/A,FALSE,"DAB";"sum1",#N/A,FALSE,"HSCo"}</definedName>
    <definedName name="wrn.sum1." localSheetId="10" hidden="1">{"sum1",#N/A,FALSE,"Grand Total";"sum1",#N/A,FALSE,"CAs";"sum1",#N/A,FALSE,"HWSCo1T";"sum1",#N/A,FALSE,"WSCo";"sum1",#N/A,FALSE,"FL";"sum1",#N/A,FALSE,"DTT";"sum1",#N/A,FALSE,"DAB";"sum1",#N/A,FALSE,"HSCo"}</definedName>
    <definedName name="wrn.sum1." localSheetId="11" hidden="1">{"sum1",#N/A,FALSE,"Grand Total";"sum1",#N/A,FALSE,"CAs";"sum1",#N/A,FALSE,"HWSCo1T";"sum1",#N/A,FALSE,"WSCo";"sum1",#N/A,FALSE,"FL";"sum1",#N/A,FALSE,"DTT";"sum1",#N/A,FALSE,"DAB";"sum1",#N/A,FALSE,"HSCo"}</definedName>
    <definedName name="wrn.sum1." hidden="1">{"sum1",#N/A,FALSE,"Grand Total";"sum1",#N/A,FALSE,"CAs";"sum1",#N/A,FALSE,"HWSCo1T";"sum1",#N/A,FALSE,"WSCo";"sum1",#N/A,FALSE,"FL";"sum1",#N/A,FALSE,"DTT";"sum1",#N/A,FALSE,"DAB";"sum1",#N/A,FALSE,"HSCo"}</definedName>
    <definedName name="wrn.sum2." localSheetId="9" hidden="1">{"sum1",#N/A,FALSE,"Grand Total";"sum1",#N/A,FALSE,"CAs";"sum1",#N/A,FALSE,"HWSCo1T";"sum1",#N/A,FALSE,"WSCo";"sum1",#N/A,FALSE,"FL";"sum1",#N/A,FALSE,"DTT";"sum1",#N/A,FALSE,"DAB";"sum1",#N/A,FALSE,"HSCo"}</definedName>
    <definedName name="wrn.sum2." localSheetId="10" hidden="1">{"sum1",#N/A,FALSE,"Grand Total";"sum1",#N/A,FALSE,"CAs";"sum1",#N/A,FALSE,"HWSCo1T";"sum1",#N/A,FALSE,"WSCo";"sum1",#N/A,FALSE,"FL";"sum1",#N/A,FALSE,"DTT";"sum1",#N/A,FALSE,"DAB";"sum1",#N/A,FALSE,"HSCo"}</definedName>
    <definedName name="wrn.sum2." localSheetId="11" hidden="1">{"sum1",#N/A,FALSE,"Grand Total";"sum1",#N/A,FALSE,"CAs";"sum1",#N/A,FALSE,"HWSCo1T";"sum1",#N/A,FALSE,"WSCo";"sum1",#N/A,FALSE,"FL";"sum1",#N/A,FALSE,"DTT";"sum1",#N/A,FALSE,"DAB";"sum1",#N/A,FALSE,"HSCo"}</definedName>
    <definedName name="wrn.sum2." hidden="1">{"sum1",#N/A,FALSE,"Grand Total";"sum1",#N/A,FALSE,"CAs";"sum1",#N/A,FALSE,"HWSCo1T";"sum1",#N/A,FALSE,"WSCo";"sum1",#N/A,FALSE,"FL";"sum1",#N/A,FALSE,"DTT";"sum1",#N/A,FALSE,"DAB";"sum1",#N/A,FALSE,"HSCo"}</definedName>
    <definedName name="wrn.summaries." localSheetId="9"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localSheetId="10"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localSheetId="11"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localSheetId="9" hidden="1">{#N/A,#N/A,FALSE,"Summary"}</definedName>
    <definedName name="wrn.Summary." localSheetId="10" hidden="1">{#N/A,#N/A,FALSE,"Summary"}</definedName>
    <definedName name="wrn.Summary." localSheetId="11" hidden="1">{#N/A,#N/A,FALSE,"Summary"}</definedName>
    <definedName name="wrn.Summary." hidden="1">{#N/A,#N/A,FALSE,"Summary"}</definedName>
    <definedName name="wrn.Summary._.Overview." localSheetId="9" hidden="1">{#N/A,#N/A,FALSE,"OVERVIEW"}</definedName>
    <definedName name="wrn.Summary._.Overview." localSheetId="10" hidden="1">{#N/A,#N/A,FALSE,"OVERVIEW"}</definedName>
    <definedName name="wrn.Summary._.Overview." localSheetId="11" hidden="1">{#N/A,#N/A,FALSE,"OVERVIEW"}</definedName>
    <definedName name="wrn.Summary._.Overview." hidden="1">{#N/A,#N/A,FALSE,"OVERVIEW"}</definedName>
    <definedName name="wrn.Summary._.results." localSheetId="8" hidden="1">{"key inputs",#N/A,TRUE,"Key Inputs";"key outputs",#N/A,TRUE,"Outputs";"Other inputs",#N/A,TRUE,"Other Inputs";"Revenue",#N/A,TRUE,"Rev"}</definedName>
    <definedName name="wrn.Summary._.results." localSheetId="3" hidden="1">{"key inputs",#N/A,TRUE,"Key Inputs";"key outputs",#N/A,TRUE,"Outputs";"Other inputs",#N/A,TRUE,"Other Inputs";"Revenue",#N/A,TRUE,"Rev"}</definedName>
    <definedName name="wrn.Summary._.results." localSheetId="9" hidden="1">{"key inputs",#N/A,TRUE,"Key Inputs";"key outputs",#N/A,TRUE,"Outputs";"Other inputs",#N/A,TRUE,"Other Inputs";"Revenue",#N/A,TRUE,"Rev"}</definedName>
    <definedName name="wrn.Summary._.results." localSheetId="10" hidden="1">{"key inputs",#N/A,TRUE,"Key Inputs";"key outputs",#N/A,TRUE,"Outputs";"Other inputs",#N/A,TRUE,"Other Inputs";"Revenue",#N/A,TRUE,"Rev"}</definedName>
    <definedName name="wrn.Summary._.results." localSheetId="11" hidden="1">{"key inputs",#N/A,TRUE,"Key Inputs";"key outputs",#N/A,TRUE,"Outputs";"Other inputs",#N/A,TRUE,"Other Inputs";"Revenue",#N/A,TRUE,"Rev"}</definedName>
    <definedName name="wrn.Summary._.results." localSheetId="0" hidden="1">{"key inputs",#N/A,TRUE,"Key Inputs";"key outputs",#N/A,TRUE,"Outputs";"Other inputs",#N/A,TRUE,"Other Inputs";"Revenue",#N/A,TRUE,"Rev"}</definedName>
    <definedName name="wrn.Summary._.results." hidden="1">{"key inputs",#N/A,TRUE,"Key Inputs";"key outputs",#N/A,TRUE,"Outputs";"Other inputs",#N/A,TRUE,"Other Inputs";"Revenue",#N/A,TRUE,"Rev"}</definedName>
    <definedName name="wrn.Summary._.results._1" localSheetId="8" hidden="1">{"key inputs",#N/A,TRUE,"Key Inputs";"key outputs",#N/A,TRUE,"Outputs";"Other inputs",#N/A,TRUE,"Other Inputs";"Revenue",#N/A,TRUE,"Rev"}</definedName>
    <definedName name="wrn.Summary._.results._1" localSheetId="3" hidden="1">{"key inputs",#N/A,TRUE,"Key Inputs";"key outputs",#N/A,TRUE,"Outputs";"Other inputs",#N/A,TRUE,"Other Inputs";"Revenue",#N/A,TRUE,"Rev"}</definedName>
    <definedName name="wrn.Summary._.results._1" localSheetId="9" hidden="1">{"key inputs",#N/A,TRUE,"Key Inputs";"key outputs",#N/A,TRUE,"Outputs";"Other inputs",#N/A,TRUE,"Other Inputs";"Revenue",#N/A,TRUE,"Rev"}</definedName>
    <definedName name="wrn.Summary._.results._1" localSheetId="10" hidden="1">{"key inputs",#N/A,TRUE,"Key Inputs";"key outputs",#N/A,TRUE,"Outputs";"Other inputs",#N/A,TRUE,"Other Inputs";"Revenue",#N/A,TRUE,"Rev"}</definedName>
    <definedName name="wrn.Summary._.results._1" localSheetId="11" hidden="1">{"key inputs",#N/A,TRUE,"Key Inputs";"key outputs",#N/A,TRUE,"Outputs";"Other inputs",#N/A,TRUE,"Other Inputs";"Revenue",#N/A,TRUE,"Rev"}</definedName>
    <definedName name="wrn.Summary._.results._1" localSheetId="0" hidden="1">{"key inputs",#N/A,TRUE,"Key Inputs";"key outputs",#N/A,TRUE,"Outputs";"Other inputs",#N/A,TRUE,"Other Inputs";"Revenue",#N/A,TRUE,"Rev"}</definedName>
    <definedName name="wrn.Summary._.results._1" hidden="1">{"key inputs",#N/A,TRUE,"Key Inputs";"key outputs",#N/A,TRUE,"Outputs";"Other inputs",#N/A,TRUE,"Other Inputs";"Revenue",#N/A,TRUE,"Rev"}</definedName>
    <definedName name="wrn.Summary._.results._1_1" localSheetId="8" hidden="1">{"key inputs",#N/A,TRUE,"Key Inputs";"key outputs",#N/A,TRUE,"Outputs";"Other inputs",#N/A,TRUE,"Other Inputs";"Revenue",#N/A,TRUE,"Rev"}</definedName>
    <definedName name="wrn.Summary._.results._1_1" localSheetId="3" hidden="1">{"key inputs",#N/A,TRUE,"Key Inputs";"key outputs",#N/A,TRUE,"Outputs";"Other inputs",#N/A,TRUE,"Other Inputs";"Revenue",#N/A,TRUE,"Rev"}</definedName>
    <definedName name="wrn.Summary._.results._1_1" localSheetId="9" hidden="1">{"key inputs",#N/A,TRUE,"Key Inputs";"key outputs",#N/A,TRUE,"Outputs";"Other inputs",#N/A,TRUE,"Other Inputs";"Revenue",#N/A,TRUE,"Rev"}</definedName>
    <definedName name="wrn.Summary._.results._1_1" localSheetId="10" hidden="1">{"key inputs",#N/A,TRUE,"Key Inputs";"key outputs",#N/A,TRUE,"Outputs";"Other inputs",#N/A,TRUE,"Other Inputs";"Revenue",#N/A,TRUE,"Rev"}</definedName>
    <definedName name="wrn.Summary._.results._1_1" localSheetId="11" hidden="1">{"key inputs",#N/A,TRUE,"Key Inputs";"key outputs",#N/A,TRUE,"Outputs";"Other inputs",#N/A,TRUE,"Other Inputs";"Revenue",#N/A,TRUE,"Rev"}</definedName>
    <definedName name="wrn.Summary._.results._1_1" localSheetId="0" hidden="1">{"key inputs",#N/A,TRUE,"Key Inputs";"key outputs",#N/A,TRUE,"Outputs";"Other inputs",#N/A,TRUE,"Other Inputs";"Revenue",#N/A,TRUE,"Rev"}</definedName>
    <definedName name="wrn.Summary._.results._1_1" hidden="1">{"key inputs",#N/A,TRUE,"Key Inputs";"key outputs",#N/A,TRUE,"Outputs";"Other inputs",#N/A,TRUE,"Other Inputs";"Revenue",#N/A,TRUE,"Rev"}</definedName>
    <definedName name="wrn.Summary._.results._1_2" localSheetId="8" hidden="1">{"key inputs",#N/A,TRUE,"Key Inputs";"key outputs",#N/A,TRUE,"Outputs";"Other inputs",#N/A,TRUE,"Other Inputs";"Revenue",#N/A,TRUE,"Rev"}</definedName>
    <definedName name="wrn.Summary._.results._1_2" localSheetId="3" hidden="1">{"key inputs",#N/A,TRUE,"Key Inputs";"key outputs",#N/A,TRUE,"Outputs";"Other inputs",#N/A,TRUE,"Other Inputs";"Revenue",#N/A,TRUE,"Rev"}</definedName>
    <definedName name="wrn.Summary._.results._1_2" localSheetId="9" hidden="1">{"key inputs",#N/A,TRUE,"Key Inputs";"key outputs",#N/A,TRUE,"Outputs";"Other inputs",#N/A,TRUE,"Other Inputs";"Revenue",#N/A,TRUE,"Rev"}</definedName>
    <definedName name="wrn.Summary._.results._1_2" localSheetId="10" hidden="1">{"key inputs",#N/A,TRUE,"Key Inputs";"key outputs",#N/A,TRUE,"Outputs";"Other inputs",#N/A,TRUE,"Other Inputs";"Revenue",#N/A,TRUE,"Rev"}</definedName>
    <definedName name="wrn.Summary._.results._1_2" localSheetId="11" hidden="1">{"key inputs",#N/A,TRUE,"Key Inputs";"key outputs",#N/A,TRUE,"Outputs";"Other inputs",#N/A,TRUE,"Other Inputs";"Revenue",#N/A,TRUE,"Rev"}</definedName>
    <definedName name="wrn.Summary._.results._1_2" localSheetId="0" hidden="1">{"key inputs",#N/A,TRUE,"Key Inputs";"key outputs",#N/A,TRUE,"Outputs";"Other inputs",#N/A,TRUE,"Other Inputs";"Revenue",#N/A,TRUE,"Rev"}</definedName>
    <definedName name="wrn.Summary._.results._1_2" hidden="1">{"key inputs",#N/A,TRUE,"Key Inputs";"key outputs",#N/A,TRUE,"Outputs";"Other inputs",#N/A,TRUE,"Other Inputs";"Revenue",#N/A,TRUE,"Rev"}</definedName>
    <definedName name="wrn.Summary._.results._1_3" localSheetId="8" hidden="1">{"key inputs",#N/A,TRUE,"Key Inputs";"key outputs",#N/A,TRUE,"Outputs";"Other inputs",#N/A,TRUE,"Other Inputs";"Revenue",#N/A,TRUE,"Rev"}</definedName>
    <definedName name="wrn.Summary._.results._1_3" localSheetId="3" hidden="1">{"key inputs",#N/A,TRUE,"Key Inputs";"key outputs",#N/A,TRUE,"Outputs";"Other inputs",#N/A,TRUE,"Other Inputs";"Revenue",#N/A,TRUE,"Rev"}</definedName>
    <definedName name="wrn.Summary._.results._1_3" localSheetId="9" hidden="1">{"key inputs",#N/A,TRUE,"Key Inputs";"key outputs",#N/A,TRUE,"Outputs";"Other inputs",#N/A,TRUE,"Other Inputs";"Revenue",#N/A,TRUE,"Rev"}</definedName>
    <definedName name="wrn.Summary._.results._1_3" localSheetId="10" hidden="1">{"key inputs",#N/A,TRUE,"Key Inputs";"key outputs",#N/A,TRUE,"Outputs";"Other inputs",#N/A,TRUE,"Other Inputs";"Revenue",#N/A,TRUE,"Rev"}</definedName>
    <definedName name="wrn.Summary._.results._1_3" localSheetId="11" hidden="1">{"key inputs",#N/A,TRUE,"Key Inputs";"key outputs",#N/A,TRUE,"Outputs";"Other inputs",#N/A,TRUE,"Other Inputs";"Revenue",#N/A,TRUE,"Rev"}</definedName>
    <definedName name="wrn.Summary._.results._1_3" localSheetId="0" hidden="1">{"key inputs",#N/A,TRUE,"Key Inputs";"key outputs",#N/A,TRUE,"Outputs";"Other inputs",#N/A,TRUE,"Other Inputs";"Revenue",#N/A,TRUE,"Rev"}</definedName>
    <definedName name="wrn.Summary._.results._1_3" hidden="1">{"key inputs",#N/A,TRUE,"Key Inputs";"key outputs",#N/A,TRUE,"Outputs";"Other inputs",#N/A,TRUE,"Other Inputs";"Revenue",#N/A,TRUE,"Rev"}</definedName>
    <definedName name="wrn.Summary._.results._1_4" localSheetId="8" hidden="1">{"key inputs",#N/A,TRUE,"Key Inputs";"key outputs",#N/A,TRUE,"Outputs";"Other inputs",#N/A,TRUE,"Other Inputs";"Revenue",#N/A,TRUE,"Rev"}</definedName>
    <definedName name="wrn.Summary._.results._1_4" localSheetId="3" hidden="1">{"key inputs",#N/A,TRUE,"Key Inputs";"key outputs",#N/A,TRUE,"Outputs";"Other inputs",#N/A,TRUE,"Other Inputs";"Revenue",#N/A,TRUE,"Rev"}</definedName>
    <definedName name="wrn.Summary._.results._1_4" localSheetId="9" hidden="1">{"key inputs",#N/A,TRUE,"Key Inputs";"key outputs",#N/A,TRUE,"Outputs";"Other inputs",#N/A,TRUE,"Other Inputs";"Revenue",#N/A,TRUE,"Rev"}</definedName>
    <definedName name="wrn.Summary._.results._1_4" localSheetId="10" hidden="1">{"key inputs",#N/A,TRUE,"Key Inputs";"key outputs",#N/A,TRUE,"Outputs";"Other inputs",#N/A,TRUE,"Other Inputs";"Revenue",#N/A,TRUE,"Rev"}</definedName>
    <definedName name="wrn.Summary._.results._1_4" localSheetId="11" hidden="1">{"key inputs",#N/A,TRUE,"Key Inputs";"key outputs",#N/A,TRUE,"Outputs";"Other inputs",#N/A,TRUE,"Other Inputs";"Revenue",#N/A,TRUE,"Rev"}</definedName>
    <definedName name="wrn.Summary._.results._1_4" localSheetId="0" hidden="1">{"key inputs",#N/A,TRUE,"Key Inputs";"key outputs",#N/A,TRUE,"Outputs";"Other inputs",#N/A,TRUE,"Other Inputs";"Revenue",#N/A,TRUE,"Rev"}</definedName>
    <definedName name="wrn.Summary._.results._1_4" hidden="1">{"key inputs",#N/A,TRUE,"Key Inputs";"key outputs",#N/A,TRUE,"Outputs";"Other inputs",#N/A,TRUE,"Other Inputs";"Revenue",#N/A,TRUE,"Rev"}</definedName>
    <definedName name="wrn.Summary._.results._1_5" localSheetId="8" hidden="1">{"key inputs",#N/A,TRUE,"Key Inputs";"key outputs",#N/A,TRUE,"Outputs";"Other inputs",#N/A,TRUE,"Other Inputs";"Revenue",#N/A,TRUE,"Rev"}</definedName>
    <definedName name="wrn.Summary._.results._1_5" localSheetId="3" hidden="1">{"key inputs",#N/A,TRUE,"Key Inputs";"key outputs",#N/A,TRUE,"Outputs";"Other inputs",#N/A,TRUE,"Other Inputs";"Revenue",#N/A,TRUE,"Rev"}</definedName>
    <definedName name="wrn.Summary._.results._1_5" localSheetId="9" hidden="1">{"key inputs",#N/A,TRUE,"Key Inputs";"key outputs",#N/A,TRUE,"Outputs";"Other inputs",#N/A,TRUE,"Other Inputs";"Revenue",#N/A,TRUE,"Rev"}</definedName>
    <definedName name="wrn.Summary._.results._1_5" localSheetId="10" hidden="1">{"key inputs",#N/A,TRUE,"Key Inputs";"key outputs",#N/A,TRUE,"Outputs";"Other inputs",#N/A,TRUE,"Other Inputs";"Revenue",#N/A,TRUE,"Rev"}</definedName>
    <definedName name="wrn.Summary._.results._1_5" localSheetId="11" hidden="1">{"key inputs",#N/A,TRUE,"Key Inputs";"key outputs",#N/A,TRUE,"Outputs";"Other inputs",#N/A,TRUE,"Other Inputs";"Revenue",#N/A,TRUE,"Rev"}</definedName>
    <definedName name="wrn.Summary._.results._1_5" localSheetId="0" hidden="1">{"key inputs",#N/A,TRUE,"Key Inputs";"key outputs",#N/A,TRUE,"Outputs";"Other inputs",#N/A,TRUE,"Other Inputs";"Revenue",#N/A,TRUE,"Rev"}</definedName>
    <definedName name="wrn.Summary._.results._1_5" hidden="1">{"key inputs",#N/A,TRUE,"Key Inputs";"key outputs",#N/A,TRUE,"Outputs";"Other inputs",#N/A,TRUE,"Other Inputs";"Revenue",#N/A,TRUE,"Rev"}</definedName>
    <definedName name="wrn.Summary._.results._2" localSheetId="8" hidden="1">{"key inputs",#N/A,TRUE,"Key Inputs";"key outputs",#N/A,TRUE,"Outputs";"Other inputs",#N/A,TRUE,"Other Inputs";"Revenue",#N/A,TRUE,"Rev"}</definedName>
    <definedName name="wrn.Summary._.results._2" localSheetId="3" hidden="1">{"key inputs",#N/A,TRUE,"Key Inputs";"key outputs",#N/A,TRUE,"Outputs";"Other inputs",#N/A,TRUE,"Other Inputs";"Revenue",#N/A,TRUE,"Rev"}</definedName>
    <definedName name="wrn.Summary._.results._2" localSheetId="9" hidden="1">{"key inputs",#N/A,TRUE,"Key Inputs";"key outputs",#N/A,TRUE,"Outputs";"Other inputs",#N/A,TRUE,"Other Inputs";"Revenue",#N/A,TRUE,"Rev"}</definedName>
    <definedName name="wrn.Summary._.results._2" localSheetId="10" hidden="1">{"key inputs",#N/A,TRUE,"Key Inputs";"key outputs",#N/A,TRUE,"Outputs";"Other inputs",#N/A,TRUE,"Other Inputs";"Revenue",#N/A,TRUE,"Rev"}</definedName>
    <definedName name="wrn.Summary._.results._2" localSheetId="11" hidden="1">{"key inputs",#N/A,TRUE,"Key Inputs";"key outputs",#N/A,TRUE,"Outputs";"Other inputs",#N/A,TRUE,"Other Inputs";"Revenue",#N/A,TRUE,"Rev"}</definedName>
    <definedName name="wrn.Summary._.results._2" localSheetId="0" hidden="1">{"key inputs",#N/A,TRUE,"Key Inputs";"key outputs",#N/A,TRUE,"Outputs";"Other inputs",#N/A,TRUE,"Other Inputs";"Revenue",#N/A,TRUE,"Rev"}</definedName>
    <definedName name="wrn.Summary._.results._2" hidden="1">{"key inputs",#N/A,TRUE,"Key Inputs";"key outputs",#N/A,TRUE,"Outputs";"Other inputs",#N/A,TRUE,"Other Inputs";"Revenue",#N/A,TRUE,"Rev"}</definedName>
    <definedName name="wrn.Summary._.results._2_1" localSheetId="8" hidden="1">{"key inputs",#N/A,TRUE,"Key Inputs";"key outputs",#N/A,TRUE,"Outputs";"Other inputs",#N/A,TRUE,"Other Inputs";"Revenue",#N/A,TRUE,"Rev"}</definedName>
    <definedName name="wrn.Summary._.results._2_1" localSheetId="3" hidden="1">{"key inputs",#N/A,TRUE,"Key Inputs";"key outputs",#N/A,TRUE,"Outputs";"Other inputs",#N/A,TRUE,"Other Inputs";"Revenue",#N/A,TRUE,"Rev"}</definedName>
    <definedName name="wrn.Summary._.results._2_1" localSheetId="9" hidden="1">{"key inputs",#N/A,TRUE,"Key Inputs";"key outputs",#N/A,TRUE,"Outputs";"Other inputs",#N/A,TRUE,"Other Inputs";"Revenue",#N/A,TRUE,"Rev"}</definedName>
    <definedName name="wrn.Summary._.results._2_1" localSheetId="10" hidden="1">{"key inputs",#N/A,TRUE,"Key Inputs";"key outputs",#N/A,TRUE,"Outputs";"Other inputs",#N/A,TRUE,"Other Inputs";"Revenue",#N/A,TRUE,"Rev"}</definedName>
    <definedName name="wrn.Summary._.results._2_1" localSheetId="11" hidden="1">{"key inputs",#N/A,TRUE,"Key Inputs";"key outputs",#N/A,TRUE,"Outputs";"Other inputs",#N/A,TRUE,"Other Inputs";"Revenue",#N/A,TRUE,"Rev"}</definedName>
    <definedName name="wrn.Summary._.results._2_1" localSheetId="0" hidden="1">{"key inputs",#N/A,TRUE,"Key Inputs";"key outputs",#N/A,TRUE,"Outputs";"Other inputs",#N/A,TRUE,"Other Inputs";"Revenue",#N/A,TRUE,"Rev"}</definedName>
    <definedName name="wrn.Summary._.results._2_1" hidden="1">{"key inputs",#N/A,TRUE,"Key Inputs";"key outputs",#N/A,TRUE,"Outputs";"Other inputs",#N/A,TRUE,"Other Inputs";"Revenue",#N/A,TRUE,"Rev"}</definedName>
    <definedName name="wrn.Summary._.results._2_2" localSheetId="8" hidden="1">{"key inputs",#N/A,TRUE,"Key Inputs";"key outputs",#N/A,TRUE,"Outputs";"Other inputs",#N/A,TRUE,"Other Inputs";"Revenue",#N/A,TRUE,"Rev"}</definedName>
    <definedName name="wrn.Summary._.results._2_2" localSheetId="3" hidden="1">{"key inputs",#N/A,TRUE,"Key Inputs";"key outputs",#N/A,TRUE,"Outputs";"Other inputs",#N/A,TRUE,"Other Inputs";"Revenue",#N/A,TRUE,"Rev"}</definedName>
    <definedName name="wrn.Summary._.results._2_2" localSheetId="9" hidden="1">{"key inputs",#N/A,TRUE,"Key Inputs";"key outputs",#N/A,TRUE,"Outputs";"Other inputs",#N/A,TRUE,"Other Inputs";"Revenue",#N/A,TRUE,"Rev"}</definedName>
    <definedName name="wrn.Summary._.results._2_2" localSheetId="10" hidden="1">{"key inputs",#N/A,TRUE,"Key Inputs";"key outputs",#N/A,TRUE,"Outputs";"Other inputs",#N/A,TRUE,"Other Inputs";"Revenue",#N/A,TRUE,"Rev"}</definedName>
    <definedName name="wrn.Summary._.results._2_2" localSheetId="11" hidden="1">{"key inputs",#N/A,TRUE,"Key Inputs";"key outputs",#N/A,TRUE,"Outputs";"Other inputs",#N/A,TRUE,"Other Inputs";"Revenue",#N/A,TRUE,"Rev"}</definedName>
    <definedName name="wrn.Summary._.results._2_2" localSheetId="0" hidden="1">{"key inputs",#N/A,TRUE,"Key Inputs";"key outputs",#N/A,TRUE,"Outputs";"Other inputs",#N/A,TRUE,"Other Inputs";"Revenue",#N/A,TRUE,"Rev"}</definedName>
    <definedName name="wrn.Summary._.results._2_2" hidden="1">{"key inputs",#N/A,TRUE,"Key Inputs";"key outputs",#N/A,TRUE,"Outputs";"Other inputs",#N/A,TRUE,"Other Inputs";"Revenue",#N/A,TRUE,"Rev"}</definedName>
    <definedName name="wrn.Summary._.results._2_3" localSheetId="8" hidden="1">{"key inputs",#N/A,TRUE,"Key Inputs";"key outputs",#N/A,TRUE,"Outputs";"Other inputs",#N/A,TRUE,"Other Inputs";"Revenue",#N/A,TRUE,"Rev"}</definedName>
    <definedName name="wrn.Summary._.results._2_3" localSheetId="3" hidden="1">{"key inputs",#N/A,TRUE,"Key Inputs";"key outputs",#N/A,TRUE,"Outputs";"Other inputs",#N/A,TRUE,"Other Inputs";"Revenue",#N/A,TRUE,"Rev"}</definedName>
    <definedName name="wrn.Summary._.results._2_3" localSheetId="9" hidden="1">{"key inputs",#N/A,TRUE,"Key Inputs";"key outputs",#N/A,TRUE,"Outputs";"Other inputs",#N/A,TRUE,"Other Inputs";"Revenue",#N/A,TRUE,"Rev"}</definedName>
    <definedName name="wrn.Summary._.results._2_3" localSheetId="10" hidden="1">{"key inputs",#N/A,TRUE,"Key Inputs";"key outputs",#N/A,TRUE,"Outputs";"Other inputs",#N/A,TRUE,"Other Inputs";"Revenue",#N/A,TRUE,"Rev"}</definedName>
    <definedName name="wrn.Summary._.results._2_3" localSheetId="11" hidden="1">{"key inputs",#N/A,TRUE,"Key Inputs";"key outputs",#N/A,TRUE,"Outputs";"Other inputs",#N/A,TRUE,"Other Inputs";"Revenue",#N/A,TRUE,"Rev"}</definedName>
    <definedName name="wrn.Summary._.results._2_3" localSheetId="0" hidden="1">{"key inputs",#N/A,TRUE,"Key Inputs";"key outputs",#N/A,TRUE,"Outputs";"Other inputs",#N/A,TRUE,"Other Inputs";"Revenue",#N/A,TRUE,"Rev"}</definedName>
    <definedName name="wrn.Summary._.results._2_3" hidden="1">{"key inputs",#N/A,TRUE,"Key Inputs";"key outputs",#N/A,TRUE,"Outputs";"Other inputs",#N/A,TRUE,"Other Inputs";"Revenue",#N/A,TRUE,"Rev"}</definedName>
    <definedName name="wrn.Summary._.results._2_4" localSheetId="8" hidden="1">{"key inputs",#N/A,TRUE,"Key Inputs";"key outputs",#N/A,TRUE,"Outputs";"Other inputs",#N/A,TRUE,"Other Inputs";"Revenue",#N/A,TRUE,"Rev"}</definedName>
    <definedName name="wrn.Summary._.results._2_4" localSheetId="3" hidden="1">{"key inputs",#N/A,TRUE,"Key Inputs";"key outputs",#N/A,TRUE,"Outputs";"Other inputs",#N/A,TRUE,"Other Inputs";"Revenue",#N/A,TRUE,"Rev"}</definedName>
    <definedName name="wrn.Summary._.results._2_4" localSheetId="9" hidden="1">{"key inputs",#N/A,TRUE,"Key Inputs";"key outputs",#N/A,TRUE,"Outputs";"Other inputs",#N/A,TRUE,"Other Inputs";"Revenue",#N/A,TRUE,"Rev"}</definedName>
    <definedName name="wrn.Summary._.results._2_4" localSheetId="10" hidden="1">{"key inputs",#N/A,TRUE,"Key Inputs";"key outputs",#N/A,TRUE,"Outputs";"Other inputs",#N/A,TRUE,"Other Inputs";"Revenue",#N/A,TRUE,"Rev"}</definedName>
    <definedName name="wrn.Summary._.results._2_4" localSheetId="11" hidden="1">{"key inputs",#N/A,TRUE,"Key Inputs";"key outputs",#N/A,TRUE,"Outputs";"Other inputs",#N/A,TRUE,"Other Inputs";"Revenue",#N/A,TRUE,"Rev"}</definedName>
    <definedName name="wrn.Summary._.results._2_4" localSheetId="0" hidden="1">{"key inputs",#N/A,TRUE,"Key Inputs";"key outputs",#N/A,TRUE,"Outputs";"Other inputs",#N/A,TRUE,"Other Inputs";"Revenue",#N/A,TRUE,"Rev"}</definedName>
    <definedName name="wrn.Summary._.results._2_4" hidden="1">{"key inputs",#N/A,TRUE,"Key Inputs";"key outputs",#N/A,TRUE,"Outputs";"Other inputs",#N/A,TRUE,"Other Inputs";"Revenue",#N/A,TRUE,"Rev"}</definedName>
    <definedName name="wrn.Summary._.results._2_5" localSheetId="8" hidden="1">{"key inputs",#N/A,TRUE,"Key Inputs";"key outputs",#N/A,TRUE,"Outputs";"Other inputs",#N/A,TRUE,"Other Inputs";"Revenue",#N/A,TRUE,"Rev"}</definedName>
    <definedName name="wrn.Summary._.results._2_5" localSheetId="3" hidden="1">{"key inputs",#N/A,TRUE,"Key Inputs";"key outputs",#N/A,TRUE,"Outputs";"Other inputs",#N/A,TRUE,"Other Inputs";"Revenue",#N/A,TRUE,"Rev"}</definedName>
    <definedName name="wrn.Summary._.results._2_5" localSheetId="9" hidden="1">{"key inputs",#N/A,TRUE,"Key Inputs";"key outputs",#N/A,TRUE,"Outputs";"Other inputs",#N/A,TRUE,"Other Inputs";"Revenue",#N/A,TRUE,"Rev"}</definedName>
    <definedName name="wrn.Summary._.results._2_5" localSheetId="10" hidden="1">{"key inputs",#N/A,TRUE,"Key Inputs";"key outputs",#N/A,TRUE,"Outputs";"Other inputs",#N/A,TRUE,"Other Inputs";"Revenue",#N/A,TRUE,"Rev"}</definedName>
    <definedName name="wrn.Summary._.results._2_5" localSheetId="11" hidden="1">{"key inputs",#N/A,TRUE,"Key Inputs";"key outputs",#N/A,TRUE,"Outputs";"Other inputs",#N/A,TRUE,"Other Inputs";"Revenue",#N/A,TRUE,"Rev"}</definedName>
    <definedName name="wrn.Summary._.results._2_5" localSheetId="0" hidden="1">{"key inputs",#N/A,TRUE,"Key Inputs";"key outputs",#N/A,TRUE,"Outputs";"Other inputs",#N/A,TRUE,"Other Inputs";"Revenue",#N/A,TRUE,"Rev"}</definedName>
    <definedName name="wrn.Summary._.results._2_5" hidden="1">{"key inputs",#N/A,TRUE,"Key Inputs";"key outputs",#N/A,TRUE,"Outputs";"Other inputs",#N/A,TRUE,"Other Inputs";"Revenue",#N/A,TRUE,"Rev"}</definedName>
    <definedName name="wrn.Summary._.results._3" localSheetId="8" hidden="1">{"key inputs",#N/A,TRUE,"Key Inputs";"key outputs",#N/A,TRUE,"Outputs";"Other inputs",#N/A,TRUE,"Other Inputs";"Revenue",#N/A,TRUE,"Rev"}</definedName>
    <definedName name="wrn.Summary._.results._3" localSheetId="3" hidden="1">{"key inputs",#N/A,TRUE,"Key Inputs";"key outputs",#N/A,TRUE,"Outputs";"Other inputs",#N/A,TRUE,"Other Inputs";"Revenue",#N/A,TRUE,"Rev"}</definedName>
    <definedName name="wrn.Summary._.results._3" localSheetId="9" hidden="1">{"key inputs",#N/A,TRUE,"Key Inputs";"key outputs",#N/A,TRUE,"Outputs";"Other inputs",#N/A,TRUE,"Other Inputs";"Revenue",#N/A,TRUE,"Rev"}</definedName>
    <definedName name="wrn.Summary._.results._3" localSheetId="10" hidden="1">{"key inputs",#N/A,TRUE,"Key Inputs";"key outputs",#N/A,TRUE,"Outputs";"Other inputs",#N/A,TRUE,"Other Inputs";"Revenue",#N/A,TRUE,"Rev"}</definedName>
    <definedName name="wrn.Summary._.results._3" localSheetId="11" hidden="1">{"key inputs",#N/A,TRUE,"Key Inputs";"key outputs",#N/A,TRUE,"Outputs";"Other inputs",#N/A,TRUE,"Other Inputs";"Revenue",#N/A,TRUE,"Rev"}</definedName>
    <definedName name="wrn.Summary._.results._3" localSheetId="0" hidden="1">{"key inputs",#N/A,TRUE,"Key Inputs";"key outputs",#N/A,TRUE,"Outputs";"Other inputs",#N/A,TRUE,"Other Inputs";"Revenue",#N/A,TRUE,"Rev"}</definedName>
    <definedName name="wrn.Summary._.results._3" hidden="1">{"key inputs",#N/A,TRUE,"Key Inputs";"key outputs",#N/A,TRUE,"Outputs";"Other inputs",#N/A,TRUE,"Other Inputs";"Revenue",#N/A,TRUE,"Rev"}</definedName>
    <definedName name="wrn.Summary._.results._3_1" localSheetId="8" hidden="1">{"key inputs",#N/A,TRUE,"Key Inputs";"key outputs",#N/A,TRUE,"Outputs";"Other inputs",#N/A,TRUE,"Other Inputs";"Revenue",#N/A,TRUE,"Rev"}</definedName>
    <definedName name="wrn.Summary._.results._3_1" localSheetId="3" hidden="1">{"key inputs",#N/A,TRUE,"Key Inputs";"key outputs",#N/A,TRUE,"Outputs";"Other inputs",#N/A,TRUE,"Other Inputs";"Revenue",#N/A,TRUE,"Rev"}</definedName>
    <definedName name="wrn.Summary._.results._3_1" localSheetId="9" hidden="1">{"key inputs",#N/A,TRUE,"Key Inputs";"key outputs",#N/A,TRUE,"Outputs";"Other inputs",#N/A,TRUE,"Other Inputs";"Revenue",#N/A,TRUE,"Rev"}</definedName>
    <definedName name="wrn.Summary._.results._3_1" localSheetId="10" hidden="1">{"key inputs",#N/A,TRUE,"Key Inputs";"key outputs",#N/A,TRUE,"Outputs";"Other inputs",#N/A,TRUE,"Other Inputs";"Revenue",#N/A,TRUE,"Rev"}</definedName>
    <definedName name="wrn.Summary._.results._3_1" localSheetId="11" hidden="1">{"key inputs",#N/A,TRUE,"Key Inputs";"key outputs",#N/A,TRUE,"Outputs";"Other inputs",#N/A,TRUE,"Other Inputs";"Revenue",#N/A,TRUE,"Rev"}</definedName>
    <definedName name="wrn.Summary._.results._3_1" localSheetId="0" hidden="1">{"key inputs",#N/A,TRUE,"Key Inputs";"key outputs",#N/A,TRUE,"Outputs";"Other inputs",#N/A,TRUE,"Other Inputs";"Revenue",#N/A,TRUE,"Rev"}</definedName>
    <definedName name="wrn.Summary._.results._3_1" hidden="1">{"key inputs",#N/A,TRUE,"Key Inputs";"key outputs",#N/A,TRUE,"Outputs";"Other inputs",#N/A,TRUE,"Other Inputs";"Revenue",#N/A,TRUE,"Rev"}</definedName>
    <definedName name="wrn.Summary._.results._3_2" localSheetId="8" hidden="1">{"key inputs",#N/A,TRUE,"Key Inputs";"key outputs",#N/A,TRUE,"Outputs";"Other inputs",#N/A,TRUE,"Other Inputs";"Revenue",#N/A,TRUE,"Rev"}</definedName>
    <definedName name="wrn.Summary._.results._3_2" localSheetId="3" hidden="1">{"key inputs",#N/A,TRUE,"Key Inputs";"key outputs",#N/A,TRUE,"Outputs";"Other inputs",#N/A,TRUE,"Other Inputs";"Revenue",#N/A,TRUE,"Rev"}</definedName>
    <definedName name="wrn.Summary._.results._3_2" localSheetId="9" hidden="1">{"key inputs",#N/A,TRUE,"Key Inputs";"key outputs",#N/A,TRUE,"Outputs";"Other inputs",#N/A,TRUE,"Other Inputs";"Revenue",#N/A,TRUE,"Rev"}</definedName>
    <definedName name="wrn.Summary._.results._3_2" localSheetId="10" hidden="1">{"key inputs",#N/A,TRUE,"Key Inputs";"key outputs",#N/A,TRUE,"Outputs";"Other inputs",#N/A,TRUE,"Other Inputs";"Revenue",#N/A,TRUE,"Rev"}</definedName>
    <definedName name="wrn.Summary._.results._3_2" localSheetId="11" hidden="1">{"key inputs",#N/A,TRUE,"Key Inputs";"key outputs",#N/A,TRUE,"Outputs";"Other inputs",#N/A,TRUE,"Other Inputs";"Revenue",#N/A,TRUE,"Rev"}</definedName>
    <definedName name="wrn.Summary._.results._3_2" localSheetId="0" hidden="1">{"key inputs",#N/A,TRUE,"Key Inputs";"key outputs",#N/A,TRUE,"Outputs";"Other inputs",#N/A,TRUE,"Other Inputs";"Revenue",#N/A,TRUE,"Rev"}</definedName>
    <definedName name="wrn.Summary._.results._3_2" hidden="1">{"key inputs",#N/A,TRUE,"Key Inputs";"key outputs",#N/A,TRUE,"Outputs";"Other inputs",#N/A,TRUE,"Other Inputs";"Revenue",#N/A,TRUE,"Rev"}</definedName>
    <definedName name="wrn.Summary._.results._3_3" localSheetId="8" hidden="1">{"key inputs",#N/A,TRUE,"Key Inputs";"key outputs",#N/A,TRUE,"Outputs";"Other inputs",#N/A,TRUE,"Other Inputs";"Revenue",#N/A,TRUE,"Rev"}</definedName>
    <definedName name="wrn.Summary._.results._3_3" localSheetId="3" hidden="1">{"key inputs",#N/A,TRUE,"Key Inputs";"key outputs",#N/A,TRUE,"Outputs";"Other inputs",#N/A,TRUE,"Other Inputs";"Revenue",#N/A,TRUE,"Rev"}</definedName>
    <definedName name="wrn.Summary._.results._3_3" localSheetId="9" hidden="1">{"key inputs",#N/A,TRUE,"Key Inputs";"key outputs",#N/A,TRUE,"Outputs";"Other inputs",#N/A,TRUE,"Other Inputs";"Revenue",#N/A,TRUE,"Rev"}</definedName>
    <definedName name="wrn.Summary._.results._3_3" localSheetId="10" hidden="1">{"key inputs",#N/A,TRUE,"Key Inputs";"key outputs",#N/A,TRUE,"Outputs";"Other inputs",#N/A,TRUE,"Other Inputs";"Revenue",#N/A,TRUE,"Rev"}</definedName>
    <definedName name="wrn.Summary._.results._3_3" localSheetId="11" hidden="1">{"key inputs",#N/A,TRUE,"Key Inputs";"key outputs",#N/A,TRUE,"Outputs";"Other inputs",#N/A,TRUE,"Other Inputs";"Revenue",#N/A,TRUE,"Rev"}</definedName>
    <definedName name="wrn.Summary._.results._3_3" localSheetId="0" hidden="1">{"key inputs",#N/A,TRUE,"Key Inputs";"key outputs",#N/A,TRUE,"Outputs";"Other inputs",#N/A,TRUE,"Other Inputs";"Revenue",#N/A,TRUE,"Rev"}</definedName>
    <definedName name="wrn.Summary._.results._3_3" hidden="1">{"key inputs",#N/A,TRUE,"Key Inputs";"key outputs",#N/A,TRUE,"Outputs";"Other inputs",#N/A,TRUE,"Other Inputs";"Revenue",#N/A,TRUE,"Rev"}</definedName>
    <definedName name="wrn.Summary._.results._3_4" localSheetId="8" hidden="1">{"key inputs",#N/A,TRUE,"Key Inputs";"key outputs",#N/A,TRUE,"Outputs";"Other inputs",#N/A,TRUE,"Other Inputs";"Revenue",#N/A,TRUE,"Rev"}</definedName>
    <definedName name="wrn.Summary._.results._3_4" localSheetId="3" hidden="1">{"key inputs",#N/A,TRUE,"Key Inputs";"key outputs",#N/A,TRUE,"Outputs";"Other inputs",#N/A,TRUE,"Other Inputs";"Revenue",#N/A,TRUE,"Rev"}</definedName>
    <definedName name="wrn.Summary._.results._3_4" localSheetId="9" hidden="1">{"key inputs",#N/A,TRUE,"Key Inputs";"key outputs",#N/A,TRUE,"Outputs";"Other inputs",#N/A,TRUE,"Other Inputs";"Revenue",#N/A,TRUE,"Rev"}</definedName>
    <definedName name="wrn.Summary._.results._3_4" localSheetId="10" hidden="1">{"key inputs",#N/A,TRUE,"Key Inputs";"key outputs",#N/A,TRUE,"Outputs";"Other inputs",#N/A,TRUE,"Other Inputs";"Revenue",#N/A,TRUE,"Rev"}</definedName>
    <definedName name="wrn.Summary._.results._3_4" localSheetId="11" hidden="1">{"key inputs",#N/A,TRUE,"Key Inputs";"key outputs",#N/A,TRUE,"Outputs";"Other inputs",#N/A,TRUE,"Other Inputs";"Revenue",#N/A,TRUE,"Rev"}</definedName>
    <definedName name="wrn.Summary._.results._3_4" localSheetId="0" hidden="1">{"key inputs",#N/A,TRUE,"Key Inputs";"key outputs",#N/A,TRUE,"Outputs";"Other inputs",#N/A,TRUE,"Other Inputs";"Revenue",#N/A,TRUE,"Rev"}</definedName>
    <definedName name="wrn.Summary._.results._3_4" hidden="1">{"key inputs",#N/A,TRUE,"Key Inputs";"key outputs",#N/A,TRUE,"Outputs";"Other inputs",#N/A,TRUE,"Other Inputs";"Revenue",#N/A,TRUE,"Rev"}</definedName>
    <definedName name="wrn.Summary._.results._3_5" localSheetId="8" hidden="1">{"key inputs",#N/A,TRUE,"Key Inputs";"key outputs",#N/A,TRUE,"Outputs";"Other inputs",#N/A,TRUE,"Other Inputs";"Revenue",#N/A,TRUE,"Rev"}</definedName>
    <definedName name="wrn.Summary._.results._3_5" localSheetId="3" hidden="1">{"key inputs",#N/A,TRUE,"Key Inputs";"key outputs",#N/A,TRUE,"Outputs";"Other inputs",#N/A,TRUE,"Other Inputs";"Revenue",#N/A,TRUE,"Rev"}</definedName>
    <definedName name="wrn.Summary._.results._3_5" localSheetId="9" hidden="1">{"key inputs",#N/A,TRUE,"Key Inputs";"key outputs",#N/A,TRUE,"Outputs";"Other inputs",#N/A,TRUE,"Other Inputs";"Revenue",#N/A,TRUE,"Rev"}</definedName>
    <definedName name="wrn.Summary._.results._3_5" localSheetId="10" hidden="1">{"key inputs",#N/A,TRUE,"Key Inputs";"key outputs",#N/A,TRUE,"Outputs";"Other inputs",#N/A,TRUE,"Other Inputs";"Revenue",#N/A,TRUE,"Rev"}</definedName>
    <definedName name="wrn.Summary._.results._3_5" localSheetId="11" hidden="1">{"key inputs",#N/A,TRUE,"Key Inputs";"key outputs",#N/A,TRUE,"Outputs";"Other inputs",#N/A,TRUE,"Other Inputs";"Revenue",#N/A,TRUE,"Rev"}</definedName>
    <definedName name="wrn.Summary._.results._3_5" localSheetId="0" hidden="1">{"key inputs",#N/A,TRUE,"Key Inputs";"key outputs",#N/A,TRUE,"Outputs";"Other inputs",#N/A,TRUE,"Other Inputs";"Revenue",#N/A,TRUE,"Rev"}</definedName>
    <definedName name="wrn.Summary._.results._3_5" hidden="1">{"key inputs",#N/A,TRUE,"Key Inputs";"key outputs",#N/A,TRUE,"Outputs";"Other inputs",#N/A,TRUE,"Other Inputs";"Revenue",#N/A,TRUE,"Rev"}</definedName>
    <definedName name="wrn.Summary._.results._4" localSheetId="8" hidden="1">{"key inputs",#N/A,TRUE,"Key Inputs";"key outputs",#N/A,TRUE,"Outputs";"Other inputs",#N/A,TRUE,"Other Inputs";"Revenue",#N/A,TRUE,"Rev"}</definedName>
    <definedName name="wrn.Summary._.results._4" localSheetId="3" hidden="1">{"key inputs",#N/A,TRUE,"Key Inputs";"key outputs",#N/A,TRUE,"Outputs";"Other inputs",#N/A,TRUE,"Other Inputs";"Revenue",#N/A,TRUE,"Rev"}</definedName>
    <definedName name="wrn.Summary._.results._4" localSheetId="9" hidden="1">{"key inputs",#N/A,TRUE,"Key Inputs";"key outputs",#N/A,TRUE,"Outputs";"Other inputs",#N/A,TRUE,"Other Inputs";"Revenue",#N/A,TRUE,"Rev"}</definedName>
    <definedName name="wrn.Summary._.results._4" localSheetId="10" hidden="1">{"key inputs",#N/A,TRUE,"Key Inputs";"key outputs",#N/A,TRUE,"Outputs";"Other inputs",#N/A,TRUE,"Other Inputs";"Revenue",#N/A,TRUE,"Rev"}</definedName>
    <definedName name="wrn.Summary._.results._4" localSheetId="11" hidden="1">{"key inputs",#N/A,TRUE,"Key Inputs";"key outputs",#N/A,TRUE,"Outputs";"Other inputs",#N/A,TRUE,"Other Inputs";"Revenue",#N/A,TRUE,"Rev"}</definedName>
    <definedName name="wrn.Summary._.results._4" localSheetId="0" hidden="1">{"key inputs",#N/A,TRUE,"Key Inputs";"key outputs",#N/A,TRUE,"Outputs";"Other inputs",#N/A,TRUE,"Other Inputs";"Revenue",#N/A,TRUE,"Rev"}</definedName>
    <definedName name="wrn.Summary._.results._4" hidden="1">{"key inputs",#N/A,TRUE,"Key Inputs";"key outputs",#N/A,TRUE,"Outputs";"Other inputs",#N/A,TRUE,"Other Inputs";"Revenue",#N/A,TRUE,"Rev"}</definedName>
    <definedName name="wrn.Summary._.results._4_1" localSheetId="8" hidden="1">{"key inputs",#N/A,TRUE,"Key Inputs";"key outputs",#N/A,TRUE,"Outputs";"Other inputs",#N/A,TRUE,"Other Inputs";"Revenue",#N/A,TRUE,"Rev"}</definedName>
    <definedName name="wrn.Summary._.results._4_1" localSheetId="3" hidden="1">{"key inputs",#N/A,TRUE,"Key Inputs";"key outputs",#N/A,TRUE,"Outputs";"Other inputs",#N/A,TRUE,"Other Inputs";"Revenue",#N/A,TRUE,"Rev"}</definedName>
    <definedName name="wrn.Summary._.results._4_1" localSheetId="9" hidden="1">{"key inputs",#N/A,TRUE,"Key Inputs";"key outputs",#N/A,TRUE,"Outputs";"Other inputs",#N/A,TRUE,"Other Inputs";"Revenue",#N/A,TRUE,"Rev"}</definedName>
    <definedName name="wrn.Summary._.results._4_1" localSheetId="10" hidden="1">{"key inputs",#N/A,TRUE,"Key Inputs";"key outputs",#N/A,TRUE,"Outputs";"Other inputs",#N/A,TRUE,"Other Inputs";"Revenue",#N/A,TRUE,"Rev"}</definedName>
    <definedName name="wrn.Summary._.results._4_1" localSheetId="11" hidden="1">{"key inputs",#N/A,TRUE,"Key Inputs";"key outputs",#N/A,TRUE,"Outputs";"Other inputs",#N/A,TRUE,"Other Inputs";"Revenue",#N/A,TRUE,"Rev"}</definedName>
    <definedName name="wrn.Summary._.results._4_1" localSheetId="0" hidden="1">{"key inputs",#N/A,TRUE,"Key Inputs";"key outputs",#N/A,TRUE,"Outputs";"Other inputs",#N/A,TRUE,"Other Inputs";"Revenue",#N/A,TRUE,"Rev"}</definedName>
    <definedName name="wrn.Summary._.results._4_1" hidden="1">{"key inputs",#N/A,TRUE,"Key Inputs";"key outputs",#N/A,TRUE,"Outputs";"Other inputs",#N/A,TRUE,"Other Inputs";"Revenue",#N/A,TRUE,"Rev"}</definedName>
    <definedName name="wrn.Summary._.results._4_2" localSheetId="8" hidden="1">{"key inputs",#N/A,TRUE,"Key Inputs";"key outputs",#N/A,TRUE,"Outputs";"Other inputs",#N/A,TRUE,"Other Inputs";"Revenue",#N/A,TRUE,"Rev"}</definedName>
    <definedName name="wrn.Summary._.results._4_2" localSheetId="3" hidden="1">{"key inputs",#N/A,TRUE,"Key Inputs";"key outputs",#N/A,TRUE,"Outputs";"Other inputs",#N/A,TRUE,"Other Inputs";"Revenue",#N/A,TRUE,"Rev"}</definedName>
    <definedName name="wrn.Summary._.results._4_2" localSheetId="9" hidden="1">{"key inputs",#N/A,TRUE,"Key Inputs";"key outputs",#N/A,TRUE,"Outputs";"Other inputs",#N/A,TRUE,"Other Inputs";"Revenue",#N/A,TRUE,"Rev"}</definedName>
    <definedName name="wrn.Summary._.results._4_2" localSheetId="10" hidden="1">{"key inputs",#N/A,TRUE,"Key Inputs";"key outputs",#N/A,TRUE,"Outputs";"Other inputs",#N/A,TRUE,"Other Inputs";"Revenue",#N/A,TRUE,"Rev"}</definedName>
    <definedName name="wrn.Summary._.results._4_2" localSheetId="11" hidden="1">{"key inputs",#N/A,TRUE,"Key Inputs";"key outputs",#N/A,TRUE,"Outputs";"Other inputs",#N/A,TRUE,"Other Inputs";"Revenue",#N/A,TRUE,"Rev"}</definedName>
    <definedName name="wrn.Summary._.results._4_2" localSheetId="0" hidden="1">{"key inputs",#N/A,TRUE,"Key Inputs";"key outputs",#N/A,TRUE,"Outputs";"Other inputs",#N/A,TRUE,"Other Inputs";"Revenue",#N/A,TRUE,"Rev"}</definedName>
    <definedName name="wrn.Summary._.results._4_2" hidden="1">{"key inputs",#N/A,TRUE,"Key Inputs";"key outputs",#N/A,TRUE,"Outputs";"Other inputs",#N/A,TRUE,"Other Inputs";"Revenue",#N/A,TRUE,"Rev"}</definedName>
    <definedName name="wrn.Summary._.results._4_3" localSheetId="8" hidden="1">{"key inputs",#N/A,TRUE,"Key Inputs";"key outputs",#N/A,TRUE,"Outputs";"Other inputs",#N/A,TRUE,"Other Inputs";"Revenue",#N/A,TRUE,"Rev"}</definedName>
    <definedName name="wrn.Summary._.results._4_3" localSheetId="3" hidden="1">{"key inputs",#N/A,TRUE,"Key Inputs";"key outputs",#N/A,TRUE,"Outputs";"Other inputs",#N/A,TRUE,"Other Inputs";"Revenue",#N/A,TRUE,"Rev"}</definedName>
    <definedName name="wrn.Summary._.results._4_3" localSheetId="9" hidden="1">{"key inputs",#N/A,TRUE,"Key Inputs";"key outputs",#N/A,TRUE,"Outputs";"Other inputs",#N/A,TRUE,"Other Inputs";"Revenue",#N/A,TRUE,"Rev"}</definedName>
    <definedName name="wrn.Summary._.results._4_3" localSheetId="10" hidden="1">{"key inputs",#N/A,TRUE,"Key Inputs";"key outputs",#N/A,TRUE,"Outputs";"Other inputs",#N/A,TRUE,"Other Inputs";"Revenue",#N/A,TRUE,"Rev"}</definedName>
    <definedName name="wrn.Summary._.results._4_3" localSheetId="11" hidden="1">{"key inputs",#N/A,TRUE,"Key Inputs";"key outputs",#N/A,TRUE,"Outputs";"Other inputs",#N/A,TRUE,"Other Inputs";"Revenue",#N/A,TRUE,"Rev"}</definedName>
    <definedName name="wrn.Summary._.results._4_3" localSheetId="0" hidden="1">{"key inputs",#N/A,TRUE,"Key Inputs";"key outputs",#N/A,TRUE,"Outputs";"Other inputs",#N/A,TRUE,"Other Inputs";"Revenue",#N/A,TRUE,"Rev"}</definedName>
    <definedName name="wrn.Summary._.results._4_3" hidden="1">{"key inputs",#N/A,TRUE,"Key Inputs";"key outputs",#N/A,TRUE,"Outputs";"Other inputs",#N/A,TRUE,"Other Inputs";"Revenue",#N/A,TRUE,"Rev"}</definedName>
    <definedName name="wrn.Summary._.results._4_4" localSheetId="8" hidden="1">{"key inputs",#N/A,TRUE,"Key Inputs";"key outputs",#N/A,TRUE,"Outputs";"Other inputs",#N/A,TRUE,"Other Inputs";"Revenue",#N/A,TRUE,"Rev"}</definedName>
    <definedName name="wrn.Summary._.results._4_4" localSheetId="3" hidden="1">{"key inputs",#N/A,TRUE,"Key Inputs";"key outputs",#N/A,TRUE,"Outputs";"Other inputs",#N/A,TRUE,"Other Inputs";"Revenue",#N/A,TRUE,"Rev"}</definedName>
    <definedName name="wrn.Summary._.results._4_4" localSheetId="9" hidden="1">{"key inputs",#N/A,TRUE,"Key Inputs";"key outputs",#N/A,TRUE,"Outputs";"Other inputs",#N/A,TRUE,"Other Inputs";"Revenue",#N/A,TRUE,"Rev"}</definedName>
    <definedName name="wrn.Summary._.results._4_4" localSheetId="10" hidden="1">{"key inputs",#N/A,TRUE,"Key Inputs";"key outputs",#N/A,TRUE,"Outputs";"Other inputs",#N/A,TRUE,"Other Inputs";"Revenue",#N/A,TRUE,"Rev"}</definedName>
    <definedName name="wrn.Summary._.results._4_4" localSheetId="11" hidden="1">{"key inputs",#N/A,TRUE,"Key Inputs";"key outputs",#N/A,TRUE,"Outputs";"Other inputs",#N/A,TRUE,"Other Inputs";"Revenue",#N/A,TRUE,"Rev"}</definedName>
    <definedName name="wrn.Summary._.results._4_4" localSheetId="0" hidden="1">{"key inputs",#N/A,TRUE,"Key Inputs";"key outputs",#N/A,TRUE,"Outputs";"Other inputs",#N/A,TRUE,"Other Inputs";"Revenue",#N/A,TRUE,"Rev"}</definedName>
    <definedName name="wrn.Summary._.results._4_4" hidden="1">{"key inputs",#N/A,TRUE,"Key Inputs";"key outputs",#N/A,TRUE,"Outputs";"Other inputs",#N/A,TRUE,"Other Inputs";"Revenue",#N/A,TRUE,"Rev"}</definedName>
    <definedName name="wrn.Summary._.results._4_5" localSheetId="8" hidden="1">{"key inputs",#N/A,TRUE,"Key Inputs";"key outputs",#N/A,TRUE,"Outputs";"Other inputs",#N/A,TRUE,"Other Inputs";"Revenue",#N/A,TRUE,"Rev"}</definedName>
    <definedName name="wrn.Summary._.results._4_5" localSheetId="3" hidden="1">{"key inputs",#N/A,TRUE,"Key Inputs";"key outputs",#N/A,TRUE,"Outputs";"Other inputs",#N/A,TRUE,"Other Inputs";"Revenue",#N/A,TRUE,"Rev"}</definedName>
    <definedName name="wrn.Summary._.results._4_5" localSheetId="9" hidden="1">{"key inputs",#N/A,TRUE,"Key Inputs";"key outputs",#N/A,TRUE,"Outputs";"Other inputs",#N/A,TRUE,"Other Inputs";"Revenue",#N/A,TRUE,"Rev"}</definedName>
    <definedName name="wrn.Summary._.results._4_5" localSheetId="10" hidden="1">{"key inputs",#N/A,TRUE,"Key Inputs";"key outputs",#N/A,TRUE,"Outputs";"Other inputs",#N/A,TRUE,"Other Inputs";"Revenue",#N/A,TRUE,"Rev"}</definedName>
    <definedName name="wrn.Summary._.results._4_5" localSheetId="11" hidden="1">{"key inputs",#N/A,TRUE,"Key Inputs";"key outputs",#N/A,TRUE,"Outputs";"Other inputs",#N/A,TRUE,"Other Inputs";"Revenue",#N/A,TRUE,"Rev"}</definedName>
    <definedName name="wrn.Summary._.results._4_5" localSheetId="0" hidden="1">{"key inputs",#N/A,TRUE,"Key Inputs";"key outputs",#N/A,TRUE,"Outputs";"Other inputs",#N/A,TRUE,"Other Inputs";"Revenue",#N/A,TRUE,"Rev"}</definedName>
    <definedName name="wrn.Summary._.results._4_5" hidden="1">{"key inputs",#N/A,TRUE,"Key Inputs";"key outputs",#N/A,TRUE,"Outputs";"Other inputs",#N/A,TRUE,"Other Inputs";"Revenue",#N/A,TRUE,"Rev"}</definedName>
    <definedName name="wrn.Summary._.results._5" localSheetId="8" hidden="1">{"key inputs",#N/A,TRUE,"Key Inputs";"key outputs",#N/A,TRUE,"Outputs";"Other inputs",#N/A,TRUE,"Other Inputs";"Revenue",#N/A,TRUE,"Rev"}</definedName>
    <definedName name="wrn.Summary._.results._5" localSheetId="3" hidden="1">{"key inputs",#N/A,TRUE,"Key Inputs";"key outputs",#N/A,TRUE,"Outputs";"Other inputs",#N/A,TRUE,"Other Inputs";"Revenue",#N/A,TRUE,"Rev"}</definedName>
    <definedName name="wrn.Summary._.results._5" localSheetId="9" hidden="1">{"key inputs",#N/A,TRUE,"Key Inputs";"key outputs",#N/A,TRUE,"Outputs";"Other inputs",#N/A,TRUE,"Other Inputs";"Revenue",#N/A,TRUE,"Rev"}</definedName>
    <definedName name="wrn.Summary._.results._5" localSheetId="10" hidden="1">{"key inputs",#N/A,TRUE,"Key Inputs";"key outputs",#N/A,TRUE,"Outputs";"Other inputs",#N/A,TRUE,"Other Inputs";"Revenue",#N/A,TRUE,"Rev"}</definedName>
    <definedName name="wrn.Summary._.results._5" localSheetId="11" hidden="1">{"key inputs",#N/A,TRUE,"Key Inputs";"key outputs",#N/A,TRUE,"Outputs";"Other inputs",#N/A,TRUE,"Other Inputs";"Revenue",#N/A,TRUE,"Rev"}</definedName>
    <definedName name="wrn.Summary._.results._5" localSheetId="0" hidden="1">{"key inputs",#N/A,TRUE,"Key Inputs";"key outputs",#N/A,TRUE,"Outputs";"Other inputs",#N/A,TRUE,"Other Inputs";"Revenue",#N/A,TRUE,"Rev"}</definedName>
    <definedName name="wrn.Summary._.results._5" hidden="1">{"key inputs",#N/A,TRUE,"Key Inputs";"key outputs",#N/A,TRUE,"Outputs";"Other inputs",#N/A,TRUE,"Other Inputs";"Revenue",#N/A,TRUE,"Rev"}</definedName>
    <definedName name="wrn.Summary._.results._5_1" localSheetId="8" hidden="1">{"key inputs",#N/A,TRUE,"Key Inputs";"key outputs",#N/A,TRUE,"Outputs";"Other inputs",#N/A,TRUE,"Other Inputs";"Revenue",#N/A,TRUE,"Rev"}</definedName>
    <definedName name="wrn.Summary._.results._5_1" localSheetId="3" hidden="1">{"key inputs",#N/A,TRUE,"Key Inputs";"key outputs",#N/A,TRUE,"Outputs";"Other inputs",#N/A,TRUE,"Other Inputs";"Revenue",#N/A,TRUE,"Rev"}</definedName>
    <definedName name="wrn.Summary._.results._5_1" localSheetId="9" hidden="1">{"key inputs",#N/A,TRUE,"Key Inputs";"key outputs",#N/A,TRUE,"Outputs";"Other inputs",#N/A,TRUE,"Other Inputs";"Revenue",#N/A,TRUE,"Rev"}</definedName>
    <definedName name="wrn.Summary._.results._5_1" localSheetId="10" hidden="1">{"key inputs",#N/A,TRUE,"Key Inputs";"key outputs",#N/A,TRUE,"Outputs";"Other inputs",#N/A,TRUE,"Other Inputs";"Revenue",#N/A,TRUE,"Rev"}</definedName>
    <definedName name="wrn.Summary._.results._5_1" localSheetId="11" hidden="1">{"key inputs",#N/A,TRUE,"Key Inputs";"key outputs",#N/A,TRUE,"Outputs";"Other inputs",#N/A,TRUE,"Other Inputs";"Revenue",#N/A,TRUE,"Rev"}</definedName>
    <definedName name="wrn.Summary._.results._5_1" localSheetId="0" hidden="1">{"key inputs",#N/A,TRUE,"Key Inputs";"key outputs",#N/A,TRUE,"Outputs";"Other inputs",#N/A,TRUE,"Other Inputs";"Revenue",#N/A,TRUE,"Rev"}</definedName>
    <definedName name="wrn.Summary._.results._5_1" hidden="1">{"key inputs",#N/A,TRUE,"Key Inputs";"key outputs",#N/A,TRUE,"Outputs";"Other inputs",#N/A,TRUE,"Other Inputs";"Revenue",#N/A,TRUE,"Rev"}</definedName>
    <definedName name="wrn.Summary._.results._5_2" localSheetId="8" hidden="1">{"key inputs",#N/A,TRUE,"Key Inputs";"key outputs",#N/A,TRUE,"Outputs";"Other inputs",#N/A,TRUE,"Other Inputs";"Revenue",#N/A,TRUE,"Rev"}</definedName>
    <definedName name="wrn.Summary._.results._5_2" localSheetId="3" hidden="1">{"key inputs",#N/A,TRUE,"Key Inputs";"key outputs",#N/A,TRUE,"Outputs";"Other inputs",#N/A,TRUE,"Other Inputs";"Revenue",#N/A,TRUE,"Rev"}</definedName>
    <definedName name="wrn.Summary._.results._5_2" localSheetId="9" hidden="1">{"key inputs",#N/A,TRUE,"Key Inputs";"key outputs",#N/A,TRUE,"Outputs";"Other inputs",#N/A,TRUE,"Other Inputs";"Revenue",#N/A,TRUE,"Rev"}</definedName>
    <definedName name="wrn.Summary._.results._5_2" localSheetId="10" hidden="1">{"key inputs",#N/A,TRUE,"Key Inputs";"key outputs",#N/A,TRUE,"Outputs";"Other inputs",#N/A,TRUE,"Other Inputs";"Revenue",#N/A,TRUE,"Rev"}</definedName>
    <definedName name="wrn.Summary._.results._5_2" localSheetId="11" hidden="1">{"key inputs",#N/A,TRUE,"Key Inputs";"key outputs",#N/A,TRUE,"Outputs";"Other inputs",#N/A,TRUE,"Other Inputs";"Revenue",#N/A,TRUE,"Rev"}</definedName>
    <definedName name="wrn.Summary._.results._5_2" localSheetId="0" hidden="1">{"key inputs",#N/A,TRUE,"Key Inputs";"key outputs",#N/A,TRUE,"Outputs";"Other inputs",#N/A,TRUE,"Other Inputs";"Revenue",#N/A,TRUE,"Rev"}</definedName>
    <definedName name="wrn.Summary._.results._5_2" hidden="1">{"key inputs",#N/A,TRUE,"Key Inputs";"key outputs",#N/A,TRUE,"Outputs";"Other inputs",#N/A,TRUE,"Other Inputs";"Revenue",#N/A,TRUE,"Rev"}</definedName>
    <definedName name="wrn.Summary._.results._5_3" localSheetId="8" hidden="1">{"key inputs",#N/A,TRUE,"Key Inputs";"key outputs",#N/A,TRUE,"Outputs";"Other inputs",#N/A,TRUE,"Other Inputs";"Revenue",#N/A,TRUE,"Rev"}</definedName>
    <definedName name="wrn.Summary._.results._5_3" localSheetId="3" hidden="1">{"key inputs",#N/A,TRUE,"Key Inputs";"key outputs",#N/A,TRUE,"Outputs";"Other inputs",#N/A,TRUE,"Other Inputs";"Revenue",#N/A,TRUE,"Rev"}</definedName>
    <definedName name="wrn.Summary._.results._5_3" localSheetId="9" hidden="1">{"key inputs",#N/A,TRUE,"Key Inputs";"key outputs",#N/A,TRUE,"Outputs";"Other inputs",#N/A,TRUE,"Other Inputs";"Revenue",#N/A,TRUE,"Rev"}</definedName>
    <definedName name="wrn.Summary._.results._5_3" localSheetId="10" hidden="1">{"key inputs",#N/A,TRUE,"Key Inputs";"key outputs",#N/A,TRUE,"Outputs";"Other inputs",#N/A,TRUE,"Other Inputs";"Revenue",#N/A,TRUE,"Rev"}</definedName>
    <definedName name="wrn.Summary._.results._5_3" localSheetId="11" hidden="1">{"key inputs",#N/A,TRUE,"Key Inputs";"key outputs",#N/A,TRUE,"Outputs";"Other inputs",#N/A,TRUE,"Other Inputs";"Revenue",#N/A,TRUE,"Rev"}</definedName>
    <definedName name="wrn.Summary._.results._5_3" localSheetId="0" hidden="1">{"key inputs",#N/A,TRUE,"Key Inputs";"key outputs",#N/A,TRUE,"Outputs";"Other inputs",#N/A,TRUE,"Other Inputs";"Revenue",#N/A,TRUE,"Rev"}</definedName>
    <definedName name="wrn.Summary._.results._5_3" hidden="1">{"key inputs",#N/A,TRUE,"Key Inputs";"key outputs",#N/A,TRUE,"Outputs";"Other inputs",#N/A,TRUE,"Other Inputs";"Revenue",#N/A,TRUE,"Rev"}</definedName>
    <definedName name="wrn.Summary._.results._5_4" localSheetId="8" hidden="1">{"key inputs",#N/A,TRUE,"Key Inputs";"key outputs",#N/A,TRUE,"Outputs";"Other inputs",#N/A,TRUE,"Other Inputs";"Revenue",#N/A,TRUE,"Rev"}</definedName>
    <definedName name="wrn.Summary._.results._5_4" localSheetId="3" hidden="1">{"key inputs",#N/A,TRUE,"Key Inputs";"key outputs",#N/A,TRUE,"Outputs";"Other inputs",#N/A,TRUE,"Other Inputs";"Revenue",#N/A,TRUE,"Rev"}</definedName>
    <definedName name="wrn.Summary._.results._5_4" localSheetId="9" hidden="1">{"key inputs",#N/A,TRUE,"Key Inputs";"key outputs",#N/A,TRUE,"Outputs";"Other inputs",#N/A,TRUE,"Other Inputs";"Revenue",#N/A,TRUE,"Rev"}</definedName>
    <definedName name="wrn.Summary._.results._5_4" localSheetId="10" hidden="1">{"key inputs",#N/A,TRUE,"Key Inputs";"key outputs",#N/A,TRUE,"Outputs";"Other inputs",#N/A,TRUE,"Other Inputs";"Revenue",#N/A,TRUE,"Rev"}</definedName>
    <definedName name="wrn.Summary._.results._5_4" localSheetId="11" hidden="1">{"key inputs",#N/A,TRUE,"Key Inputs";"key outputs",#N/A,TRUE,"Outputs";"Other inputs",#N/A,TRUE,"Other Inputs";"Revenue",#N/A,TRUE,"Rev"}</definedName>
    <definedName name="wrn.Summary._.results._5_4" localSheetId="0" hidden="1">{"key inputs",#N/A,TRUE,"Key Inputs";"key outputs",#N/A,TRUE,"Outputs";"Other inputs",#N/A,TRUE,"Other Inputs";"Revenue",#N/A,TRUE,"Rev"}</definedName>
    <definedName name="wrn.Summary._.results._5_4" hidden="1">{"key inputs",#N/A,TRUE,"Key Inputs";"key outputs",#N/A,TRUE,"Outputs";"Other inputs",#N/A,TRUE,"Other Inputs";"Revenue",#N/A,TRUE,"Rev"}</definedName>
    <definedName name="wrn.Summary._.results._5_5" localSheetId="8" hidden="1">{"key inputs",#N/A,TRUE,"Key Inputs";"key outputs",#N/A,TRUE,"Outputs";"Other inputs",#N/A,TRUE,"Other Inputs";"Revenue",#N/A,TRUE,"Rev"}</definedName>
    <definedName name="wrn.Summary._.results._5_5" localSheetId="3" hidden="1">{"key inputs",#N/A,TRUE,"Key Inputs";"key outputs",#N/A,TRUE,"Outputs";"Other inputs",#N/A,TRUE,"Other Inputs";"Revenue",#N/A,TRUE,"Rev"}</definedName>
    <definedName name="wrn.Summary._.results._5_5" localSheetId="9" hidden="1">{"key inputs",#N/A,TRUE,"Key Inputs";"key outputs",#N/A,TRUE,"Outputs";"Other inputs",#N/A,TRUE,"Other Inputs";"Revenue",#N/A,TRUE,"Rev"}</definedName>
    <definedName name="wrn.Summary._.results._5_5" localSheetId="10" hidden="1">{"key inputs",#N/A,TRUE,"Key Inputs";"key outputs",#N/A,TRUE,"Outputs";"Other inputs",#N/A,TRUE,"Other Inputs";"Revenue",#N/A,TRUE,"Rev"}</definedName>
    <definedName name="wrn.Summary._.results._5_5" localSheetId="11" hidden="1">{"key inputs",#N/A,TRUE,"Key Inputs";"key outputs",#N/A,TRUE,"Outputs";"Other inputs",#N/A,TRUE,"Other Inputs";"Revenue",#N/A,TRUE,"Rev"}</definedName>
    <definedName name="wrn.Summary._.results._5_5" localSheetId="0" hidden="1">{"key inputs",#N/A,TRUE,"Key Inputs";"key outputs",#N/A,TRUE,"Outputs";"Other inputs",#N/A,TRUE,"Other Inputs";"Revenue",#N/A,TRUE,"Rev"}</definedName>
    <definedName name="wrn.Summary._.results._5_5" hidden="1">{"key inputs",#N/A,TRUE,"Key Inputs";"key outputs",#N/A,TRUE,"Outputs";"Other inputs",#N/A,TRUE,"Other Inputs";"Revenue",#N/A,TRUE,"Rev"}</definedName>
    <definedName name="wrn.Summary._.West._.Anglia." localSheetId="9" hidden="1">{#N/A,#N/A,FALSE,"Front Sheet";#N/A,#N/A,FALSE,"Management Staff";#N/A,#N/A,FALSE,"Summary";#N/A,#N/A,FALSE,"Permanent Way Staff";#N/A,#N/A,FALSE,"Clerical, General Staff";#N/A,#N/A,FALSE,"Transport";#N/A,#N/A,FALSE,"Communications";#N/A,#N/A,FALSE,"Electricity and Gas";#N/A,#N/A,FALSE,"Water";#N/A,#N/A,FALSE,"Sub-Contractors";#N/A,#N/A,FALSE,"Training";#N/A,#N/A,FALSE,"Insurance, Bond";#N/A,#N/A,FALSE,"IT ";#N/A,#N/A,FALSE,"Office Accommodation";#N/A,#N/A,FALSE,"Asset Depreciation";#N/A,#N/A,FALSE,"Offie Supplies";#N/A,#N/A,FALSE,"Clothing, Cleaning";#N/A,#N/A,FALSE,"Sundrys";#N/A,#N/A,FALSE,"Plant"}</definedName>
    <definedName name="wrn.Summary._.West._.Anglia." localSheetId="10" hidden="1">{#N/A,#N/A,FALSE,"Front Sheet";#N/A,#N/A,FALSE,"Management Staff";#N/A,#N/A,FALSE,"Summary";#N/A,#N/A,FALSE,"Permanent Way Staff";#N/A,#N/A,FALSE,"Clerical, General Staff";#N/A,#N/A,FALSE,"Transport";#N/A,#N/A,FALSE,"Communications";#N/A,#N/A,FALSE,"Electricity and Gas";#N/A,#N/A,FALSE,"Water";#N/A,#N/A,FALSE,"Sub-Contractors";#N/A,#N/A,FALSE,"Training";#N/A,#N/A,FALSE,"Insurance, Bond";#N/A,#N/A,FALSE,"IT ";#N/A,#N/A,FALSE,"Office Accommodation";#N/A,#N/A,FALSE,"Asset Depreciation";#N/A,#N/A,FALSE,"Offie Supplies";#N/A,#N/A,FALSE,"Clothing, Cleaning";#N/A,#N/A,FALSE,"Sundrys";#N/A,#N/A,FALSE,"Plant"}</definedName>
    <definedName name="wrn.Summary._.West._.Anglia." localSheetId="11" hidden="1">{#N/A,#N/A,FALSE,"Front Sheet";#N/A,#N/A,FALSE,"Management Staff";#N/A,#N/A,FALSE,"Summary";#N/A,#N/A,FALSE,"Permanent Way Staff";#N/A,#N/A,FALSE,"Clerical, General Staff";#N/A,#N/A,FALSE,"Transport";#N/A,#N/A,FALSE,"Communications";#N/A,#N/A,FALSE,"Electricity and Gas";#N/A,#N/A,FALSE,"Water";#N/A,#N/A,FALSE,"Sub-Contractors";#N/A,#N/A,FALSE,"Training";#N/A,#N/A,FALSE,"Insurance, Bond";#N/A,#N/A,FALSE,"IT ";#N/A,#N/A,FALSE,"Office Accommodation";#N/A,#N/A,FALSE,"Asset Depreciation";#N/A,#N/A,FALSE,"Offie Supplies";#N/A,#N/A,FALSE,"Clothing, Cleaning";#N/A,#N/A,FALSE,"Sundrys";#N/A,#N/A,FALSE,"Plant"}</definedName>
    <definedName name="wrn.Summary._.West._.Anglia." hidden="1">{#N/A,#N/A,FALSE,"Front Sheet";#N/A,#N/A,FALSE,"Management Staff";#N/A,#N/A,FALSE,"Summary";#N/A,#N/A,FALSE,"Permanent Way Staff";#N/A,#N/A,FALSE,"Clerical, General Staff";#N/A,#N/A,FALSE,"Transport";#N/A,#N/A,FALSE,"Communications";#N/A,#N/A,FALSE,"Electricity and Gas";#N/A,#N/A,FALSE,"Water";#N/A,#N/A,FALSE,"Sub-Contractors";#N/A,#N/A,FALSE,"Training";#N/A,#N/A,FALSE,"Insurance, Bond";#N/A,#N/A,FALSE,"IT ";#N/A,#N/A,FALSE,"Office Accommodation";#N/A,#N/A,FALSE,"Asset Depreciation";#N/A,#N/A,FALSE,"Offie Supplies";#N/A,#N/A,FALSE,"Clothing, Cleaning";#N/A,#N/A,FALSE,"Sundrys";#N/A,#N/A,FALSE,"Plant"}</definedName>
    <definedName name="wrn.Summary._.with._.short._.outputs." localSheetId="9" hidden="1">{#N/A,#N/A,FALSE,"Cover";"Short outputs",#N/A,FALSE,"Outputs";#N/A,#N/A,FALSE,"Control (In)";"tesco summary",#N/A,FALSE,"Tesco";"Outputs and Co summaries",#N/A,FALSE,"Sainsbury";"Outputs and Co Summaries",#N/A,FALSE,"Carrefour";"Outputs and Co summaries",#N/A,FALSE,"Co D";"Outputs and Co summaries",#N/A,FALSE,"Co E"}</definedName>
    <definedName name="wrn.Summary._.with._.short._.outputs." localSheetId="10" hidden="1">{#N/A,#N/A,FALSE,"Cover";"Short outputs",#N/A,FALSE,"Outputs";#N/A,#N/A,FALSE,"Control (In)";"tesco summary",#N/A,FALSE,"Tesco";"Outputs and Co summaries",#N/A,FALSE,"Sainsbury";"Outputs and Co Summaries",#N/A,FALSE,"Carrefour";"Outputs and Co summaries",#N/A,FALSE,"Co D";"Outputs and Co summaries",#N/A,FALSE,"Co E"}</definedName>
    <definedName name="wrn.Summary._.with._.short._.outputs." localSheetId="11" hidden="1">{#N/A,#N/A,FALSE,"Cover";"Short outputs",#N/A,FALSE,"Outputs";#N/A,#N/A,FALSE,"Control (In)";"tesco summary",#N/A,FALSE,"Tesco";"Outputs and Co summaries",#N/A,FALSE,"Sainsbury";"Outputs and Co Summaries",#N/A,FALSE,"Carrefour";"Outputs and Co summaries",#N/A,FALSE,"Co D";"Outputs and Co summaries",#N/A,FALSE,"Co E"}</definedName>
    <definedName name="wrn.Summary._.with._.short._.outputs." hidden="1">{#N/A,#N/A,FALSE,"Cover";"Short outputs",#N/A,FALSE,"Outputs";#N/A,#N/A,FALSE,"Control (In)";"tesco summary",#N/A,FALSE,"Tesco";"Outputs and Co summaries",#N/A,FALSE,"Sainsbury";"Outputs and Co Summaries",#N/A,FALSE,"Carrefour";"Outputs and Co summaries",#N/A,FALSE,"Co D";"Outputs and Co summaries",#N/A,FALSE,"Co E"}</definedName>
    <definedName name="wrn.SummaryPgs." localSheetId="9" hidden="1">{#N/A,#N/A,FALSE,"CreditStat";#N/A,#N/A,FALSE,"SPbrkup";#N/A,#N/A,FALSE,"MerSPsyn";#N/A,#N/A,FALSE,"MerSPwKCsyn";#N/A,#N/A,FALSE,"MerSPwKCsyn (2)";#N/A,#N/A,FALSE,"CreditStat (2)"}</definedName>
    <definedName name="wrn.SummaryPgs." localSheetId="10" hidden="1">{#N/A,#N/A,FALSE,"CreditStat";#N/A,#N/A,FALSE,"SPbrkup";#N/A,#N/A,FALSE,"MerSPsyn";#N/A,#N/A,FALSE,"MerSPwKCsyn";#N/A,#N/A,FALSE,"MerSPwKCsyn (2)";#N/A,#N/A,FALSE,"CreditStat (2)"}</definedName>
    <definedName name="wrn.SummaryPgs." localSheetId="11" hidden="1">{#N/A,#N/A,FALSE,"CreditStat";#N/A,#N/A,FALSE,"SPbrkup";#N/A,#N/A,FALSE,"MerSPsyn";#N/A,#N/A,FALSE,"MerSPwKCsyn";#N/A,#N/A,FALSE,"MerSPwKCsyn (2)";#N/A,#N/A,FALSE,"CreditStat (2)"}</definedName>
    <definedName name="wrn.SummaryPgs." hidden="1">{#N/A,#N/A,FALSE,"CreditStat";#N/A,#N/A,FALSE,"SPbrkup";#N/A,#N/A,FALSE,"MerSPsyn";#N/A,#N/A,FALSE,"MerSPwKCsyn";#N/A,#N/A,FALSE,"MerSPwKCsyn (2)";#N/A,#N/A,FALSE,"CreditStat (2)"}</definedName>
    <definedName name="wrn.SUN1." localSheetId="9" hidden="1">{#N/A,#N/A,FALSE,"Assumptions";#N/A,#N/A,FALSE,"office";#N/A,#N/A,FALSE,"monthly"}</definedName>
    <definedName name="wrn.SUN1." localSheetId="10" hidden="1">{#N/A,#N/A,FALSE,"Assumptions";#N/A,#N/A,FALSE,"office";#N/A,#N/A,FALSE,"monthly"}</definedName>
    <definedName name="wrn.SUN1." localSheetId="11" hidden="1">{#N/A,#N/A,FALSE,"Assumptions";#N/A,#N/A,FALSE,"office";#N/A,#N/A,FALSE,"monthly"}</definedName>
    <definedName name="wrn.SUN1." hidden="1">{#N/A,#N/A,FALSE,"Assumptions";#N/A,#N/A,FALSE,"office";#N/A,#N/A,FALSE,"monthly"}</definedName>
    <definedName name="wrn.SunModel." localSheetId="9" hidden="1">{#N/A,#N/A,FALSE,"summary";#N/A,#N/A,FALSE,"SIH";#N/A,#N/A,FALSE,"SIH Value";#N/A,#N/A,FALSE,"tax est.";#N/A,#N/A,FALSE,"Mohegan";#N/A,#N/A,FALSE,"Resorts";#N/A,#N/A,FALSE,"Win Per Day";#N/A,#N/A,FALSE,"CapStr"}</definedName>
    <definedName name="wrn.SunModel." localSheetId="10" hidden="1">{#N/A,#N/A,FALSE,"summary";#N/A,#N/A,FALSE,"SIH";#N/A,#N/A,FALSE,"SIH Value";#N/A,#N/A,FALSE,"tax est.";#N/A,#N/A,FALSE,"Mohegan";#N/A,#N/A,FALSE,"Resorts";#N/A,#N/A,FALSE,"Win Per Day";#N/A,#N/A,FALSE,"CapStr"}</definedName>
    <definedName name="wrn.SunModel." localSheetId="11" hidden="1">{#N/A,#N/A,FALSE,"summary";#N/A,#N/A,FALSE,"SIH";#N/A,#N/A,FALSE,"SIH Value";#N/A,#N/A,FALSE,"tax est.";#N/A,#N/A,FALSE,"Mohegan";#N/A,#N/A,FALSE,"Resorts";#N/A,#N/A,FALSE,"Win Per Day";#N/A,#N/A,FALSE,"CapStr"}</definedName>
    <definedName name="wrn.SunModel." hidden="1">{#N/A,#N/A,FALSE,"summary";#N/A,#N/A,FALSE,"SIH";#N/A,#N/A,FALSE,"SIH Value";#N/A,#N/A,FALSE,"tax est.";#N/A,#N/A,FALSE,"Mohegan";#N/A,#N/A,FALSE,"Resorts";#N/A,#N/A,FALSE,"Win Per Day";#N/A,#N/A,FALSE,"CapStr"}</definedName>
    <definedName name="wrn.Super._.Executive." localSheetId="9" hidden="1">{#N/A,#N/A,FALSE,"yields";#N/A,#N/A,FALSE,"k1_ass";#N/A,#N/A,FALSE,"h4_ass";#N/A,#N/A,FALSE,"h5_ass";#N/A,#N/A,FALSE,"h6_ass";#N/A,#N/A,FALSE,"h7_ass"}</definedName>
    <definedName name="wrn.Super._.Executive." localSheetId="10" hidden="1">{#N/A,#N/A,FALSE,"yields";#N/A,#N/A,FALSE,"k1_ass";#N/A,#N/A,FALSE,"h4_ass";#N/A,#N/A,FALSE,"h5_ass";#N/A,#N/A,FALSE,"h6_ass";#N/A,#N/A,FALSE,"h7_ass"}</definedName>
    <definedName name="wrn.Super._.Executive." localSheetId="11" hidden="1">{#N/A,#N/A,FALSE,"yields";#N/A,#N/A,FALSE,"k1_ass";#N/A,#N/A,FALSE,"h4_ass";#N/A,#N/A,FALSE,"h5_ass";#N/A,#N/A,FALSE,"h6_ass";#N/A,#N/A,FALSE,"h7_ass"}</definedName>
    <definedName name="wrn.Super._.Executive." hidden="1">{#N/A,#N/A,FALSE,"yields";#N/A,#N/A,FALSE,"k1_ass";#N/A,#N/A,FALSE,"h4_ass";#N/A,#N/A,FALSE,"h5_ass";#N/A,#N/A,FALSE,"h6_ass";#N/A,#N/A,FALSE,"h7_ass"}</definedName>
    <definedName name="wrn.Target._.Comparison." localSheetId="9" hidden="1">{"Target Comparison",#N/A,FALSE,"Summary"}</definedName>
    <definedName name="wrn.Target._.Comparison." localSheetId="10" hidden="1">{"Target Comparison",#N/A,FALSE,"Summary"}</definedName>
    <definedName name="wrn.Target._.Comparison." localSheetId="11" hidden="1">{"Target Comparison",#N/A,FALSE,"Summary"}</definedName>
    <definedName name="wrn.Target._.Comparison." hidden="1">{"Target Comparison",#N/A,FALSE,"Summary"}</definedName>
    <definedName name="wrn.TARGET._.DCF." localSheetId="9" hidden="1">{"targetdcf",#N/A,FALSE,"Merger consequences";"TARGETASSU",#N/A,FALSE,"Merger consequences";"TERMINAL VALUE",#N/A,FALSE,"Merger consequences"}</definedName>
    <definedName name="wrn.TARGET._.DCF." localSheetId="10" hidden="1">{"targetdcf",#N/A,FALSE,"Merger consequences";"TARGETASSU",#N/A,FALSE,"Merger consequences";"TERMINAL VALUE",#N/A,FALSE,"Merger consequences"}</definedName>
    <definedName name="wrn.TARGET._.DCF." localSheetId="11" hidden="1">{"targetdcf",#N/A,FALSE,"Merger consequences";"TARGETASSU",#N/A,FALSE,"Merger consequences";"TERMINAL VALUE",#N/A,FALSE,"Merger consequences"}</definedName>
    <definedName name="wrn.TARGET._.DCF." hidden="1">{"targetdcf",#N/A,FALSE,"Merger consequences";"TARGETASSU",#N/A,FALSE,"Merger consequences";"TERMINAL VALUE",#N/A,FALSE,"Merger consequences"}</definedName>
    <definedName name="wrn.Tariff._.Analysis." localSheetId="9" hidden="1">{"Tarifica91",#N/A,FALSE,"Tariffs";"Tarifica92",#N/A,FALSE,"Tariffs";"Tarifica93",#N/A,FALSE,"Tariffs";"Tarifica94",#N/A,FALSE,"Tariffs";"Tarifica95",#N/A,FALSE,"Tariffs";"Tarifica96",#N/A,FALSE,"Tariffs"}</definedName>
    <definedName name="wrn.Tariff._.Analysis." localSheetId="10" hidden="1">{"Tarifica91",#N/A,FALSE,"Tariffs";"Tarifica92",#N/A,FALSE,"Tariffs";"Tarifica93",#N/A,FALSE,"Tariffs";"Tarifica94",#N/A,FALSE,"Tariffs";"Tarifica95",#N/A,FALSE,"Tariffs";"Tarifica96",#N/A,FALSE,"Tariffs"}</definedName>
    <definedName name="wrn.Tariff._.Analysis." localSheetId="11" hidden="1">{"Tarifica91",#N/A,FALSE,"Tariffs";"Tarifica92",#N/A,FALSE,"Tariffs";"Tarifica93",#N/A,FALSE,"Tariffs";"Tarifica94",#N/A,FALSE,"Tariffs";"Tarifica95",#N/A,FALSE,"Tariffs";"Tarifica96",#N/A,FALSE,"Tariffs"}</definedName>
    <definedName name="wrn.Tariff._.Analysis." hidden="1">{"Tarifica91",#N/A,FALSE,"Tariffs";"Tarifica92",#N/A,FALSE,"Tariffs";"Tarifica93",#N/A,FALSE,"Tariffs";"Tarifica94",#N/A,FALSE,"Tariffs";"Tarifica95",#N/A,FALSE,"Tariffs";"Tarifica96",#N/A,FALSE,"Tariffs"}</definedName>
    <definedName name="wrn.Tariff._.Comaprison." localSheetId="9" hidden="1">{"Tariff Comparison",#N/A,FALSE,"Benchmarking";"Tariff Comparison 2",#N/A,FALSE,"Benchmarking";"Tariff Comparison 3",#N/A,FALSE,"Benchmarking"}</definedName>
    <definedName name="wrn.Tariff._.Comaprison." localSheetId="10" hidden="1">{"Tariff Comparison",#N/A,FALSE,"Benchmarking";"Tariff Comparison 2",#N/A,FALSE,"Benchmarking";"Tariff Comparison 3",#N/A,FALSE,"Benchmarking"}</definedName>
    <definedName name="wrn.Tariff._.Comaprison." localSheetId="11" hidden="1">{"Tariff Comparison",#N/A,FALSE,"Benchmarking";"Tariff Comparison 2",#N/A,FALSE,"Benchmarking";"Tariff Comparison 3",#N/A,FALSE,"Benchmarking"}</definedName>
    <definedName name="wrn.Tariff._.Comaprison." hidden="1">{"Tariff Comparison",#N/A,FALSE,"Benchmarking";"Tariff Comparison 2",#N/A,FALSE,"Benchmarking";"Tariff Comparison 3",#N/A,FALSE,"Benchmarking"}</definedName>
    <definedName name="wrn.TBfichesA." localSheetId="9" hidden="1">{#N/A,#N/A,FALSE,"A1";#N/A,#N/A,FALSE,"A2";#N/A,#N/A,FALSE,"A3A";#N/A,#N/A,FALSE,"A3B"}</definedName>
    <definedName name="wrn.TBfichesA." localSheetId="10" hidden="1">{#N/A,#N/A,FALSE,"A1";#N/A,#N/A,FALSE,"A2";#N/A,#N/A,FALSE,"A3A";#N/A,#N/A,FALSE,"A3B"}</definedName>
    <definedName name="wrn.TBfichesA." localSheetId="11" hidden="1">{#N/A,#N/A,FALSE,"A1";#N/A,#N/A,FALSE,"A2";#N/A,#N/A,FALSE,"A3A";#N/A,#N/A,FALSE,"A3B"}</definedName>
    <definedName name="wrn.TBfichesA." hidden="1">{#N/A,#N/A,FALSE,"A1";#N/A,#N/A,FALSE,"A2";#N/A,#N/A,FALSE,"A3A";#N/A,#N/A,FALSE,"A3B"}</definedName>
    <definedName name="wrn.Telstra._.Inputs." localSheetId="9" hidden="1">{"Inputs",#N/A,FALSE,"US_FL";"Inputs",#N/A,FALSE,"EUROPE_FL";"Inputs",#N/A,FALSE,"ASIA_FL"}</definedName>
    <definedName name="wrn.Telstra._.Inputs." localSheetId="10" hidden="1">{"Inputs",#N/A,FALSE,"US_FL";"Inputs",#N/A,FALSE,"EUROPE_FL";"Inputs",#N/A,FALSE,"ASIA_FL"}</definedName>
    <definedName name="wrn.Telstra._.Inputs." localSheetId="11" hidden="1">{"Inputs",#N/A,FALSE,"US_FL";"Inputs",#N/A,FALSE,"EUROPE_FL";"Inputs",#N/A,FALSE,"ASIA_FL"}</definedName>
    <definedName name="wrn.Telstra._.Inputs." hidden="1">{"Inputs",#N/A,FALSE,"US_FL";"Inputs",#N/A,FALSE,"EUROPE_FL";"Inputs",#N/A,FALSE,"ASIA_FL"}</definedName>
    <definedName name="wrn.Telstra._.Output." localSheetId="9" hidden="1">{"Output",#N/A,FALSE,"US_FL";"Output",#N/A,FALSE,"EUROPE_FL";"Output",#N/A,FALSE,"ASIA_FL"}</definedName>
    <definedName name="wrn.Telstra._.Output." localSheetId="10" hidden="1">{"Output",#N/A,FALSE,"US_FL";"Output",#N/A,FALSE,"EUROPE_FL";"Output",#N/A,FALSE,"ASIA_FL"}</definedName>
    <definedName name="wrn.Telstra._.Output." localSheetId="11" hidden="1">{"Output",#N/A,FALSE,"US_FL";"Output",#N/A,FALSE,"EUROPE_FL";"Output",#N/A,FALSE,"ASIA_FL"}</definedName>
    <definedName name="wrn.Telstra._.Output." hidden="1">{"Output",#N/A,FALSE,"US_FL";"Output",#N/A,FALSE,"EUROPE_FL";"Output",#N/A,FALSE,"ASIA_FL"}</definedName>
    <definedName name="wrn.Template." localSheetId="9"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 localSheetId="10"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 localSheetId="11"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nants." localSheetId="9" hidden="1">{#N/A,#N/A,FALSE,"TENANTS"}</definedName>
    <definedName name="wrn.Tenants." localSheetId="10" hidden="1">{#N/A,#N/A,FALSE,"TENANTS"}</definedName>
    <definedName name="wrn.Tenants." localSheetId="11" hidden="1">{#N/A,#N/A,FALSE,"TENANTS"}</definedName>
    <definedName name="wrn.Tenants." hidden="1">{#N/A,#N/A,FALSE,"TENANTS"}</definedName>
    <definedName name="wrn.test." localSheetId="9" hidden="1">{"test2",#N/A,TRUE,"Prices"}</definedName>
    <definedName name="wrn.test." localSheetId="10" hidden="1">{"test2",#N/A,TRUE,"Prices"}</definedName>
    <definedName name="wrn.test." localSheetId="11" hidden="1">{"test2",#N/A,TRUE,"Prices"}</definedName>
    <definedName name="wrn.test." hidden="1">{"test2",#N/A,TRUE,"Prices"}</definedName>
    <definedName name="wrn.Test2." localSheetId="9" hidden="1">{"CoverSheet 97",#N/A,TRUE,"97CoverPage";"CY 1997",#N/A,TRUE,"97TableOfContents";"CY 1997",#N/A,TRUE,"97CashFlowBeforeFinancing"}</definedName>
    <definedName name="wrn.Test2." localSheetId="10" hidden="1">{"CoverSheet 97",#N/A,TRUE,"97CoverPage";"CY 1997",#N/A,TRUE,"97TableOfContents";"CY 1997",#N/A,TRUE,"97CashFlowBeforeFinancing"}</definedName>
    <definedName name="wrn.Test2." localSheetId="11" hidden="1">{"CoverSheet 97",#N/A,TRUE,"97CoverPage";"CY 1997",#N/A,TRUE,"97TableOfContents";"CY 1997",#N/A,TRUE,"97CashFlowBeforeFinancing"}</definedName>
    <definedName name="wrn.Test2." hidden="1">{"CoverSheet 97",#N/A,TRUE,"97CoverPage";"CY 1997",#N/A,TRUE,"97TableOfContents";"CY 1997",#N/A,TRUE,"97CashFlowBeforeFinancing"}</definedName>
    <definedName name="wrn.Thomas_Case." localSheetId="9" hidden="1">{#N/A,#N/A,TRUE,"Thomas Case";#N/A,#N/A,TRUE,"Corporate Overhead";#N/A,#N/A,TRUE,"Arizona";#N/A,#N/A,TRUE,"Cal";#N/A,#N/A,TRUE,"Illinois";#N/A,#N/A,TRUE,"Indiana";#N/A,#N/A,TRUE,"Ohio";#N/A,#N/A,TRUE,"Pennsylvania";#N/A,#N/A,TRUE,"Growth";#N/A,#N/A,TRUE,"Anthem";#N/A,#N/A,TRUE,"Pipeline"}</definedName>
    <definedName name="wrn.Thomas_Case." localSheetId="10" hidden="1">{#N/A,#N/A,TRUE,"Thomas Case";#N/A,#N/A,TRUE,"Corporate Overhead";#N/A,#N/A,TRUE,"Arizona";#N/A,#N/A,TRUE,"Cal";#N/A,#N/A,TRUE,"Illinois";#N/A,#N/A,TRUE,"Indiana";#N/A,#N/A,TRUE,"Ohio";#N/A,#N/A,TRUE,"Pennsylvania";#N/A,#N/A,TRUE,"Growth";#N/A,#N/A,TRUE,"Anthem";#N/A,#N/A,TRUE,"Pipeline"}</definedName>
    <definedName name="wrn.Thomas_Case." localSheetId="11" hidden="1">{#N/A,#N/A,TRUE,"Thomas Case";#N/A,#N/A,TRUE,"Corporate Overhead";#N/A,#N/A,TRUE,"Arizona";#N/A,#N/A,TRUE,"Cal";#N/A,#N/A,TRUE,"Illinois";#N/A,#N/A,TRUE,"Indiana";#N/A,#N/A,TRUE,"Ohio";#N/A,#N/A,TRUE,"Pennsylvania";#N/A,#N/A,TRUE,"Growth";#N/A,#N/A,TRUE,"Anthem";#N/A,#N/A,TRUE,"Pipeline"}</definedName>
    <definedName name="wrn.Thomas_Case." hidden="1">{#N/A,#N/A,TRUE,"Thomas Case";#N/A,#N/A,TRUE,"Corporate Overhead";#N/A,#N/A,TRUE,"Arizona";#N/A,#N/A,TRUE,"Cal";#N/A,#N/A,TRUE,"Illinois";#N/A,#N/A,TRUE,"Indiana";#N/A,#N/A,TRUE,"Ohio";#N/A,#N/A,TRUE,"Pennsylvania";#N/A,#N/A,TRUE,"Growth";#N/A,#N/A,TRUE,"Anthem";#N/A,#N/A,TRUE,"Pipeline"}</definedName>
    <definedName name="wrn.tobacco." localSheetId="9" hidden="1">{"income",#N/A,FALSE,"TOBACCO";"value",#N/A,FALSE,"TOBACCO";"assum1",#N/A,FALSE,"TOBACCO";"assum2",#N/A,FALSE,"TOBACCO";"swisher",#N/A,FALSE,"TOBACCO";"martin",#N/A,FALSE,"TOBACCO";"helme1",#N/A,FALSE,"TOBACCO";"helme2",#N/A,FALSE,"TOBACCO";"HELME3",#N/A,FALSE,"TOBACCO";"depmatrix",#N/A,FALSE,"TOBACCO"}</definedName>
    <definedName name="wrn.tobacco." localSheetId="10" hidden="1">{"income",#N/A,FALSE,"TOBACCO";"value",#N/A,FALSE,"TOBACCO";"assum1",#N/A,FALSE,"TOBACCO";"assum2",#N/A,FALSE,"TOBACCO";"swisher",#N/A,FALSE,"TOBACCO";"martin",#N/A,FALSE,"TOBACCO";"helme1",#N/A,FALSE,"TOBACCO";"helme2",#N/A,FALSE,"TOBACCO";"HELME3",#N/A,FALSE,"TOBACCO";"depmatrix",#N/A,FALSE,"TOBACCO"}</definedName>
    <definedName name="wrn.tobacco." localSheetId="11" hidden="1">{"income",#N/A,FALSE,"TOBACCO";"value",#N/A,FALSE,"TOBACCO";"assum1",#N/A,FALSE,"TOBACCO";"assum2",#N/A,FALSE,"TOBACCO";"swisher",#N/A,FALSE,"TOBACCO";"martin",#N/A,FALSE,"TOBACCO";"helme1",#N/A,FALSE,"TOBACCO";"helme2",#N/A,FALSE,"TOBACCO";"HELME3",#N/A,FALSE,"TOBACCO";"depmatrix",#N/A,FALSE,"TOBACCO"}</definedName>
    <definedName name="wrn.tobacco." hidden="1">{"income",#N/A,FALSE,"TOBACCO";"value",#N/A,FALSE,"TOBACCO";"assum1",#N/A,FALSE,"TOBACCO";"assum2",#N/A,FALSE,"TOBACCO";"swisher",#N/A,FALSE,"TOBACCO";"martin",#N/A,FALSE,"TOBACCO";"helme1",#N/A,FALSE,"TOBACCO";"helme2",#N/A,FALSE,"TOBACCO";"HELME3",#N/A,FALSE,"TOBACCO";"depmatrix",#N/A,FALSE,"TOBACCO"}</definedName>
    <definedName name="wrn.TOTAL." localSheetId="9" hidden="1">{"INCOME",#N/A,FALSE,"DECATUR-DIMMIT";"value",#N/A,FALSE,"DECATUR-DIMMIT";"ASSUM1",#N/A,FALSE,"DECATUR-DIMMIT";"ASSUM2",#N/A,FALSE,"DECATUR-DIMMIT";"DECP1",#N/A,FALSE,"DECATUR-DIMMIT";"DECP2",#N/A,FALSE,"DECATUR-DIMMIT";"DECP3",#N/A,FALSE,"DECATUR-DIMMIT";"DIMP1",#N/A,FALSE,"DECATUR-DIMMIT";"depmatrix",#N/A,FALSE,"DECATUR-DIMMIT"}</definedName>
    <definedName name="wrn.TOTAL." localSheetId="10" hidden="1">{"INCOME",#N/A,FALSE,"DECATUR-DIMMIT";"value",#N/A,FALSE,"DECATUR-DIMMIT";"ASSUM1",#N/A,FALSE,"DECATUR-DIMMIT";"ASSUM2",#N/A,FALSE,"DECATUR-DIMMIT";"DECP1",#N/A,FALSE,"DECATUR-DIMMIT";"DECP2",#N/A,FALSE,"DECATUR-DIMMIT";"DECP3",#N/A,FALSE,"DECATUR-DIMMIT";"DIMP1",#N/A,FALSE,"DECATUR-DIMMIT";"depmatrix",#N/A,FALSE,"DECATUR-DIMMIT"}</definedName>
    <definedName name="wrn.TOTAL." localSheetId="11" hidden="1">{"INCOME",#N/A,FALSE,"DECATUR-DIMMIT";"value",#N/A,FALSE,"DECATUR-DIMMIT";"ASSUM1",#N/A,FALSE,"DECATUR-DIMMIT";"ASSUM2",#N/A,FALSE,"DECATUR-DIMMIT";"DECP1",#N/A,FALSE,"DECATUR-DIMMIT";"DECP2",#N/A,FALSE,"DECATUR-DIMMIT";"DECP3",#N/A,FALSE,"DECATUR-DIMMIT";"DIMP1",#N/A,FALSE,"DECATUR-DIMMIT";"depmatrix",#N/A,FALSE,"DECATUR-DIMMIT"}</definedName>
    <definedName name="wrn.TOTAL." hidden="1">{"INCOME",#N/A,FALSE,"DECATUR-DIMMIT";"value",#N/A,FALSE,"DECATUR-DIMMIT";"ASSUM1",#N/A,FALSE,"DECATUR-DIMMIT";"ASSUM2",#N/A,FALSE,"DECATUR-DIMMIT";"DECP1",#N/A,FALSE,"DECATUR-DIMMIT";"DECP2",#N/A,FALSE,"DECATUR-DIMMIT";"DECP3",#N/A,FALSE,"DECATUR-DIMMIT";"DIMP1",#N/A,FALSE,"DECATUR-DIMMIT";"depmatrix",#N/A,FALSE,"DECATUR-DIMMIT"}</definedName>
    <definedName name="wrn.Total._.Comco." localSheetId="9" hidden="1">{"Page1",#N/A,FALSE,"Summary";"Page2",#N/A,FALSE,"Summary";"Page3",#N/A,FALSE,"Summary";"Page4",#N/A,FALSE,"Summary"}</definedName>
    <definedName name="wrn.Total._.Comco." localSheetId="10" hidden="1">{"Page1",#N/A,FALSE,"Summary";"Page2",#N/A,FALSE,"Summary";"Page3",#N/A,FALSE,"Summary";"Page4",#N/A,FALSE,"Summary"}</definedName>
    <definedName name="wrn.Total._.Comco." localSheetId="11" hidden="1">{"Page1",#N/A,FALSE,"Summary";"Page2",#N/A,FALSE,"Summary";"Page3",#N/A,FALSE,"Summary";"Page4",#N/A,FALSE,"Summary"}</definedName>
    <definedName name="wrn.Total._.Comco." hidden="1">{"Page1",#N/A,FALSE,"Summary";"Page2",#N/A,FALSE,"Summary";"Page3",#N/A,FALSE,"Summary";"Page4",#N/A,FALSE,"Summary"}</definedName>
    <definedName name="wrn.TOTAL._.SHEETS." localSheetId="9" hidden="1">{#N/A,#N/A,FALSE,"DEV COSTS";#N/A,#N/A,FALSE,"10-YR C. F."}</definedName>
    <definedName name="wrn.TOTAL._.SHEETS." localSheetId="10" hidden="1">{#N/A,#N/A,FALSE,"DEV COSTS";#N/A,#N/A,FALSE,"10-YR C. F."}</definedName>
    <definedName name="wrn.TOTAL._.SHEETS." localSheetId="11" hidden="1">{#N/A,#N/A,FALSE,"DEV COSTS";#N/A,#N/A,FALSE,"10-YR C. F."}</definedName>
    <definedName name="wrn.TOTAL._.SHEETS." hidden="1">{#N/A,#N/A,FALSE,"DEV COSTS";#N/A,#N/A,FALSE,"10-YR C. F."}</definedName>
    <definedName name="wrn.TOTAL._.SHEETS5" localSheetId="9" hidden="1">{#N/A,#N/A,FALSE,"DEV COSTS";#N/A,#N/A,FALSE,"10-YR C. F."}</definedName>
    <definedName name="wrn.TOTAL._.SHEETS5" localSheetId="10" hidden="1">{#N/A,#N/A,FALSE,"DEV COSTS";#N/A,#N/A,FALSE,"10-YR C. F."}</definedName>
    <definedName name="wrn.TOTAL._.SHEETS5" localSheetId="11" hidden="1">{#N/A,#N/A,FALSE,"DEV COSTS";#N/A,#N/A,FALSE,"10-YR C. F."}</definedName>
    <definedName name="wrn.TOTAL._.SHEETS5" hidden="1">{#N/A,#N/A,FALSE,"DEV COSTS";#N/A,#N/A,FALSE,"10-YR C. F."}</definedName>
    <definedName name="wrn.Total5" localSheetId="9" hidden="1">{#N/A,#N/A,FALSE,"Exec Sum";#N/A,#N/A,FALSE,"Rent Rate Comp";#N/A,#N/A,FALSE,"Rate, NPV Comp";#N/A,#N/A,FALSE,"Opt A NNN";#N/A,#N/A,FALSE,"15-yr Opt. A Sum";#N/A,#N/A,FALSE,"15-yr Opt A Other Costs";#N/A,#N/A,FALSE,"10-yr Opt. A Sum";#N/A,#N/A,FALSE,"10-yr Opt A Other Costs";#N/A,#N/A,FALSE,"NPV Calc"}</definedName>
    <definedName name="wrn.Total5" localSheetId="10" hidden="1">{#N/A,#N/A,FALSE,"Exec Sum";#N/A,#N/A,FALSE,"Rent Rate Comp";#N/A,#N/A,FALSE,"Rate, NPV Comp";#N/A,#N/A,FALSE,"Opt A NNN";#N/A,#N/A,FALSE,"15-yr Opt. A Sum";#N/A,#N/A,FALSE,"15-yr Opt A Other Costs";#N/A,#N/A,FALSE,"10-yr Opt. A Sum";#N/A,#N/A,FALSE,"10-yr Opt A Other Costs";#N/A,#N/A,FALSE,"NPV Calc"}</definedName>
    <definedName name="wrn.Total5" localSheetId="11" hidden="1">{#N/A,#N/A,FALSE,"Exec Sum";#N/A,#N/A,FALSE,"Rent Rate Comp";#N/A,#N/A,FALSE,"Rate, NPV Comp";#N/A,#N/A,FALSE,"Opt A NNN";#N/A,#N/A,FALSE,"15-yr Opt. A Sum";#N/A,#N/A,FALSE,"15-yr Opt A Other Costs";#N/A,#N/A,FALSE,"10-yr Opt. A Sum";#N/A,#N/A,FALSE,"10-yr Opt A Other Costs";#N/A,#N/A,FALSE,"NPV Calc"}</definedName>
    <definedName name="wrn.Total5" hidden="1">{#N/A,#N/A,FALSE,"Exec Sum";#N/A,#N/A,FALSE,"Rent Rate Comp";#N/A,#N/A,FALSE,"Rate, NPV Comp";#N/A,#N/A,FALSE,"Opt A NNN";#N/A,#N/A,FALSE,"15-yr Opt. A Sum";#N/A,#N/A,FALSE,"15-yr Opt A Other Costs";#N/A,#N/A,FALSE,"10-yr Opt. A Sum";#N/A,#N/A,FALSE,"10-yr Opt A Other Costs";#N/A,#N/A,FALSE,"NPV Calc"}</definedName>
    <definedName name="wrn.totalcomp." localSheetId="9" hidden="1">{"comp1",#N/A,FALSE,"COMPS";"footnotes",#N/A,FALSE,"COMPS"}</definedName>
    <definedName name="wrn.totalcomp." localSheetId="10" hidden="1">{"comp1",#N/A,FALSE,"COMPS";"footnotes",#N/A,FALSE,"COMPS"}</definedName>
    <definedName name="wrn.totalcomp." localSheetId="11" hidden="1">{"comp1",#N/A,FALSE,"COMPS";"footnotes",#N/A,FALSE,"COMPS"}</definedName>
    <definedName name="wrn.totalcomp." hidden="1">{"comp1",#N/A,FALSE,"COMPS";"footnotes",#N/A,FALSE,"COMPS"}</definedName>
    <definedName name="wrn.totalcomp.1" localSheetId="9" hidden="1">{"comp1",#N/A,FALSE,"COMPS";"footnotes",#N/A,FALSE,"COMPS"}</definedName>
    <definedName name="wrn.totalcomp.1" localSheetId="10" hidden="1">{"comp1",#N/A,FALSE,"COMPS";"footnotes",#N/A,FALSE,"COMPS"}</definedName>
    <definedName name="wrn.totalcomp.1" localSheetId="11" hidden="1">{"comp1",#N/A,FALSE,"COMPS";"footnotes",#N/A,FALSE,"COMPS"}</definedName>
    <definedName name="wrn.totalcomp.1" hidden="1">{"comp1",#N/A,FALSE,"COMPS";"footnotes",#N/A,FALSE,"COMPS"}</definedName>
    <definedName name="wrn.Tout._.Sauf._.BG." localSheetId="9"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1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1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wnPoint." localSheetId="9" hidden="1">{"Townpoint-Investor",#N/A,FALSE,"TownPoint";"Townpoint-Property",#N/A,FALSE,"TownPoint"}</definedName>
    <definedName name="wrn.TownPoint." localSheetId="10" hidden="1">{"Townpoint-Investor",#N/A,FALSE,"TownPoint";"Townpoint-Property",#N/A,FALSE,"TownPoint"}</definedName>
    <definedName name="wrn.TownPoint." localSheetId="11" hidden="1">{"Townpoint-Investor",#N/A,FALSE,"TownPoint";"Townpoint-Property",#N/A,FALSE,"TownPoint"}</definedName>
    <definedName name="wrn.TownPoint." hidden="1">{"Townpoint-Investor",#N/A,FALSE,"TownPoint";"Townpoint-Property",#N/A,FALSE,"TownPoint"}</definedName>
    <definedName name="wrn.trans._.sum." localSheetId="9" hidden="1">{"trans assumptions",#N/A,FALSE,"Merger";"trans accretion",#N/A,FALSE,"Merger"}</definedName>
    <definedName name="wrn.trans._.sum." localSheetId="10" hidden="1">{"trans assumptions",#N/A,FALSE,"Merger";"trans accretion",#N/A,FALSE,"Merger"}</definedName>
    <definedName name="wrn.trans._.sum." localSheetId="11" hidden="1">{"trans assumptions",#N/A,FALSE,"Merger";"trans accretion",#N/A,FALSE,"Merger"}</definedName>
    <definedName name="wrn.trans._.sum." hidden="1">{"trans assumptions",#N/A,FALSE,"Merger";"trans accretion",#N/A,FALSE,"Merger"}</definedName>
    <definedName name="wrn.tryv"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tryv"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tryv"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tryv"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tryv"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tryv"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tryv"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Tweety." localSheetId="9" hidden="1">{#N/A,#N/A,FALSE,"A&amp;E";#N/A,#N/A,FALSE,"HighTop";#N/A,#N/A,FALSE,"JG";#N/A,#N/A,FALSE,"RI";#N/A,#N/A,FALSE,"woHT";#N/A,#N/A,FALSE,"woHT&amp;JG"}</definedName>
    <definedName name="wrn.Tweety." localSheetId="10" hidden="1">{#N/A,#N/A,FALSE,"A&amp;E";#N/A,#N/A,FALSE,"HighTop";#N/A,#N/A,FALSE,"JG";#N/A,#N/A,FALSE,"RI";#N/A,#N/A,FALSE,"woHT";#N/A,#N/A,FALSE,"woHT&amp;JG"}</definedName>
    <definedName name="wrn.Tweety." localSheetId="11" hidden="1">{#N/A,#N/A,FALSE,"A&amp;E";#N/A,#N/A,FALSE,"HighTop";#N/A,#N/A,FALSE,"JG";#N/A,#N/A,FALSE,"RI";#N/A,#N/A,FALSE,"woHT";#N/A,#N/A,FALSE,"woHT&amp;JG"}</definedName>
    <definedName name="wrn.Tweety." hidden="1">{#N/A,#N/A,FALSE,"A&amp;E";#N/A,#N/A,FALSE,"HighTop";#N/A,#N/A,FALSE,"JG";#N/A,#N/A,FALSE,"RI";#N/A,#N/A,FALSE,"woHT";#N/A,#N/A,FALSE,"woHT&amp;JG"}</definedName>
    <definedName name="wrn.Tycon._.Model." localSheetId="9" hidden="1">{"rtn",#N/A,FALSE,"RTN";"tables",#N/A,FALSE,"RTN";"cf",#N/A,FALSE,"CF";"stats",#N/A,FALSE,"Stats";"prop",#N/A,FALSE,"Prop"}</definedName>
    <definedName name="wrn.Tycon._.Model." localSheetId="10" hidden="1">{"rtn",#N/A,FALSE,"RTN";"tables",#N/A,FALSE,"RTN";"cf",#N/A,FALSE,"CF";"stats",#N/A,FALSE,"Stats";"prop",#N/A,FALSE,"Prop"}</definedName>
    <definedName name="wrn.Tycon._.Model." localSheetId="11" hidden="1">{"rtn",#N/A,FALSE,"RTN";"tables",#N/A,FALSE,"RTN";"cf",#N/A,FALSE,"CF";"stats",#N/A,FALSE,"Stats";"prop",#N/A,FALSE,"Prop"}</definedName>
    <definedName name="wrn.Tycon._.Model." hidden="1">{"rtn",#N/A,FALSE,"RTN";"tables",#N/A,FALSE,"RTN";"cf",#N/A,FALSE,"CF";"stats",#N/A,FALSE,"Stats";"prop",#N/A,FALSE,"Prop"}</definedName>
    <definedName name="wrn.Umsatz." localSheetId="9" hidden="1">{#N/A,#N/A,FALSE,"Umsatz";#N/A,#N/A,FALSE,"Base V.02";#N/A,#N/A,FALSE,"Charts"}</definedName>
    <definedName name="wrn.Umsatz." localSheetId="10" hidden="1">{#N/A,#N/A,FALSE,"Umsatz";#N/A,#N/A,FALSE,"Base V.02";#N/A,#N/A,FALSE,"Charts"}</definedName>
    <definedName name="wrn.Umsatz." localSheetId="11" hidden="1">{#N/A,#N/A,FALSE,"Umsatz";#N/A,#N/A,FALSE,"Base V.02";#N/A,#N/A,FALSE,"Charts"}</definedName>
    <definedName name="wrn.Umsatz." hidden="1">{#N/A,#N/A,FALSE,"Umsatz";#N/A,#N/A,FALSE,"Base V.02";#N/A,#N/A,FALSE,"Charts"}</definedName>
    <definedName name="wrn.up." localSheetId="9" hidden="1">{"up stand alones",#N/A,FALSE,"Acquiror"}</definedName>
    <definedName name="wrn.up." localSheetId="10" hidden="1">{"up stand alones",#N/A,FALSE,"Acquiror"}</definedName>
    <definedName name="wrn.up." localSheetId="11" hidden="1">{"up stand alones",#N/A,FALSE,"Acquiror"}</definedName>
    <definedName name="wrn.up." hidden="1">{"up stand alones",#N/A,FALSE,"Acquiror"}</definedName>
    <definedName name="wrn.USSC_Reports." localSheetId="9"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SC_Reports." localSheetId="10"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SC_Reports." localSheetId="11"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SC_Reports."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W." localSheetId="9" hidden="1">{"IS",#N/A,FALSE,"IS";"RPTIS",#N/A,FALSE,"RPTIS";"STATS",#N/A,FALSE,"STATS";"BS",#N/A,FALSE,"BS"}</definedName>
    <definedName name="wrn.USW." localSheetId="10" hidden="1">{"IS",#N/A,FALSE,"IS";"RPTIS",#N/A,FALSE,"RPTIS";"STATS",#N/A,FALSE,"STATS";"BS",#N/A,FALSE,"BS"}</definedName>
    <definedName name="wrn.USW." localSheetId="11" hidden="1">{"IS",#N/A,FALSE,"IS";"RPTIS",#N/A,FALSE,"RPTIS";"STATS",#N/A,FALSE,"STATS";"BS",#N/A,FALSE,"BS"}</definedName>
    <definedName name="wrn.USW." hidden="1">{"IS",#N/A,FALSE,"IS";"RPTIS",#N/A,FALSE,"RPTIS";"STATS",#N/A,FALSE,"STATS";"BS",#N/A,FALSE,"BS"}</definedName>
    <definedName name="wrn.UTILITIES." localSheetId="9" hidden="1">{"UTILITIES",#N/A,FALSE,"GENERAL"}</definedName>
    <definedName name="wrn.UTILITIES." localSheetId="10" hidden="1">{"UTILITIES",#N/A,FALSE,"GENERAL"}</definedName>
    <definedName name="wrn.UTILITIES." localSheetId="11" hidden="1">{"UTILITIES",#N/A,FALSE,"GENERAL"}</definedName>
    <definedName name="wrn.UTILITIES." hidden="1">{"UTILITIES",#N/A,FALSE,"GENERAL"}</definedName>
    <definedName name="wrn.UTL._.Position." localSheetId="9" hidden="1">{"UTL effect",#N/A,FALSE,"Sensitivity"}</definedName>
    <definedName name="wrn.UTL._.Position." localSheetId="10" hidden="1">{"UTL effect",#N/A,FALSE,"Sensitivity"}</definedName>
    <definedName name="wrn.UTL._.Position." localSheetId="11" hidden="1">{"UTL effect",#N/A,FALSE,"Sensitivity"}</definedName>
    <definedName name="wrn.UTL._.Position." hidden="1">{"UTL effect",#N/A,FALSE,"Sensitivity"}</definedName>
    <definedName name="wrn.VALUATION." localSheetId="9" hidden="1">{#N/A,#N/A,FALSE,"Valuation Assumptions";#N/A,#N/A,FALSE,"Summary";#N/A,#N/A,FALSE,"DCF";#N/A,#N/A,FALSE,"Valuation";#N/A,#N/A,FALSE,"WACC";#N/A,#N/A,FALSE,"UBVH";#N/A,#N/A,FALSE,"Free Cash Flow"}</definedName>
    <definedName name="wrn.VALUATION." localSheetId="10" hidden="1">{#N/A,#N/A,FALSE,"Valuation Assumptions";#N/A,#N/A,FALSE,"Summary";#N/A,#N/A,FALSE,"DCF";#N/A,#N/A,FALSE,"Valuation";#N/A,#N/A,FALSE,"WACC";#N/A,#N/A,FALSE,"UBVH";#N/A,#N/A,FALSE,"Free Cash Flow"}</definedName>
    <definedName name="wrn.VALUATION." localSheetId="11" hidden="1">{#N/A,#N/A,FALSE,"Valuation Assumptions";#N/A,#N/A,FALSE,"Summary";#N/A,#N/A,FALSE,"DCF";#N/A,#N/A,FALSE,"Valuation";#N/A,#N/A,FALSE,"WACC";#N/A,#N/A,FALSE,"UBVH";#N/A,#N/A,FALSE,"Free Cash Flow"}</definedName>
    <definedName name="wrn.VALUATION." hidden="1">{#N/A,#N/A,FALSE,"Valuation Assumptions";#N/A,#N/A,FALSE,"Summary";#N/A,#N/A,FALSE,"DCF";#N/A,#N/A,FALSE,"Valuation";#N/A,#N/A,FALSE,"WACC";#N/A,#N/A,FALSE,"UBVH";#N/A,#N/A,FALSE,"Free Cash Flow"}</definedName>
    <definedName name="wrn.VALUATION._.REPORT." localSheetId="8"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wrn.VALUATION._.REPORT." localSheetId="3"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wrn.VALUATION._.REPORT." localSheetId="9"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wrn.VALUATION._.REPORT." localSheetId="10"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wrn.VALUATION._.REPORT." localSheetId="11"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wrn.VALUATION._.REPORT." localSheetId="0"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wrn.VALUATION._.REPORT."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wrn.vmarch99" localSheetId="9" hidden="1">{#N/A,#N/A,TRUE,"Valeurs99"}</definedName>
    <definedName name="wrn.vmarch99" localSheetId="10" hidden="1">{#N/A,#N/A,TRUE,"Valeurs99"}</definedName>
    <definedName name="wrn.vmarch99" localSheetId="11" hidden="1">{#N/A,#N/A,TRUE,"Valeurs99"}</definedName>
    <definedName name="wrn.vmarch99" hidden="1">{#N/A,#N/A,TRUE,"Valeurs99"}</definedName>
    <definedName name="wrn.VMARCH99." localSheetId="9" hidden="1">{#N/A,#N/A,TRUE,"Valeurs99"}</definedName>
    <definedName name="wrn.VMARCH99." localSheetId="10" hidden="1">{#N/A,#N/A,TRUE,"Valeurs99"}</definedName>
    <definedName name="wrn.VMARCH99." localSheetId="11" hidden="1">{#N/A,#N/A,TRUE,"Valeurs99"}</definedName>
    <definedName name="wrn.VMARCH99." hidden="1">{#N/A,#N/A,TRUE,"Valeurs99"}</definedName>
    <definedName name="wrn.Wacc." localSheetId="9" hidden="1">{"Area1",#N/A,FALSE,"OREWACC";"Area2",#N/A,FALSE,"OREWACC"}</definedName>
    <definedName name="wrn.Wacc." localSheetId="10" hidden="1">{"Area1",#N/A,FALSE,"OREWACC";"Area2",#N/A,FALSE,"OREWACC"}</definedName>
    <definedName name="wrn.Wacc." localSheetId="11" hidden="1">{"Area1",#N/A,FALSE,"OREWACC";"Area2",#N/A,FALSE,"OREWACC"}</definedName>
    <definedName name="wrn.Wacc." hidden="1">{"Area1",#N/A,FALSE,"OREWACC";"Area2",#N/A,FALSE,"OREWACC"}</definedName>
    <definedName name="wrn.Warrington._.Widnes._.QS._.Costs." localSheetId="8" hidden="1">{#N/A,#N/A,TRUE,"Cover";#N/A,#N/A,TRUE,"Conts";#N/A,#N/A,TRUE,"VOS";#N/A,#N/A,TRUE,"Warrington";#N/A,#N/A,TRUE,"Widnes"}</definedName>
    <definedName name="wrn.Warrington._.Widnes._.QS._.Costs." localSheetId="3" hidden="1">{#N/A,#N/A,TRUE,"Cover";#N/A,#N/A,TRUE,"Conts";#N/A,#N/A,TRUE,"VOS";#N/A,#N/A,TRUE,"Warrington";#N/A,#N/A,TRUE,"Widnes"}</definedName>
    <definedName name="wrn.Warrington._.Widnes._.QS._.Costs." localSheetId="9" hidden="1">{#N/A,#N/A,TRUE,"Cover";#N/A,#N/A,TRUE,"Conts";#N/A,#N/A,TRUE,"VOS";#N/A,#N/A,TRUE,"Warrington";#N/A,#N/A,TRUE,"Widnes"}</definedName>
    <definedName name="wrn.Warrington._.Widnes._.QS._.Costs." localSheetId="10" hidden="1">{#N/A,#N/A,TRUE,"Cover";#N/A,#N/A,TRUE,"Conts";#N/A,#N/A,TRUE,"VOS";#N/A,#N/A,TRUE,"Warrington";#N/A,#N/A,TRUE,"Widnes"}</definedName>
    <definedName name="wrn.Warrington._.Widnes._.QS._.Costs." localSheetId="11" hidden="1">{#N/A,#N/A,TRUE,"Cover";#N/A,#N/A,TRUE,"Conts";#N/A,#N/A,TRUE,"VOS";#N/A,#N/A,TRUE,"Warrington";#N/A,#N/A,TRUE,"Widnes"}</definedName>
    <definedName name="wrn.Warrington._.Widnes._.QS._.Costs." localSheetId="0" hidden="1">{#N/A,#N/A,TRUE,"Cover";#N/A,#N/A,TRUE,"Conts";#N/A,#N/A,TRUE,"VOS";#N/A,#N/A,TRUE,"Warrington";#N/A,#N/A,TRUE,"Widnes"}</definedName>
    <definedName name="wrn.Warrington._.Widnes._.QS._.Costs." hidden="1">{#N/A,#N/A,TRUE,"Cover";#N/A,#N/A,TRUE,"Conts";#N/A,#N/A,TRUE,"VOS";#N/A,#N/A,TRUE,"Warrington";#N/A,#N/A,TRUE,"Widnes"}</definedName>
    <definedName name="wrn.weekly." localSheetId="9" hidden="1">{#N/A,#N/A,FALSE,"Large Operators";#N/A,#N/A,FALSE,"Smaller Operators";#N/A,#N/A,FALSE,"Equip. Supply";#N/A,#N/A,FALSE,"EBITDA";#N/A,#N/A,FALSE,"perform"}</definedName>
    <definedName name="wrn.weekly." localSheetId="10" hidden="1">{#N/A,#N/A,FALSE,"Large Operators";#N/A,#N/A,FALSE,"Smaller Operators";#N/A,#N/A,FALSE,"Equip. Supply";#N/A,#N/A,FALSE,"EBITDA";#N/A,#N/A,FALSE,"perform"}</definedName>
    <definedName name="wrn.weekly." localSheetId="11" hidden="1">{#N/A,#N/A,FALSE,"Large Operators";#N/A,#N/A,FALSE,"Smaller Operators";#N/A,#N/A,FALSE,"Equip. Supply";#N/A,#N/A,FALSE,"EBITDA";#N/A,#N/A,FALSE,"perform"}</definedName>
    <definedName name="wrn.weekly." hidden="1">{#N/A,#N/A,FALSE,"Large Operators";#N/A,#N/A,FALSE,"Smaller Operators";#N/A,#N/A,FALSE,"Equip. Supply";#N/A,#N/A,FALSE,"EBITDA";#N/A,#N/A,FALSE,"perform"}</definedName>
    <definedName name="wrn.Worcester._.Model._._._.Full." localSheetId="9" hidden="1">{"Title",#N/A,TRUE,"Title";"Assumptions",#N/A,TRUE,"Assumptions";"Cash Flow",#N/A,TRUE,"Cash Flow";"Profit and Loss",#N/A,TRUE,"Profit and Loss";"Balance Sheet",#N/A,TRUE,"Balance Sheet";"Operating Expenditure",#N/A,TRUE,"Operational Expenditure";"Preoperating Expenditure",#N/A,TRUE,"Pre-operating Expenditure";"Revenue",#N/A,TRUE,"Revenue";"Senior Debt",#N/A,TRUE,"Senior Debt";"Subordinated Debt",#N/A,TRUE,"Subordinated Debt";"Debt Service",#N/A,TRUE,"Debt Service";"Depreciation",#N/A,TRUE,"Depreciation charges";"Taxation",#N/A,TRUE,"Taxation";"Dividends",#N/A,TRUE,"Dividends";"Inputs",#N/A,TRUE,"Inputs"}</definedName>
    <definedName name="wrn.Worcester._.Model._._._.Full." localSheetId="10" hidden="1">{"Title",#N/A,TRUE,"Title";"Assumptions",#N/A,TRUE,"Assumptions";"Cash Flow",#N/A,TRUE,"Cash Flow";"Profit and Loss",#N/A,TRUE,"Profit and Loss";"Balance Sheet",#N/A,TRUE,"Balance Sheet";"Operating Expenditure",#N/A,TRUE,"Operational Expenditure";"Preoperating Expenditure",#N/A,TRUE,"Pre-operating Expenditure";"Revenue",#N/A,TRUE,"Revenue";"Senior Debt",#N/A,TRUE,"Senior Debt";"Subordinated Debt",#N/A,TRUE,"Subordinated Debt";"Debt Service",#N/A,TRUE,"Debt Service";"Depreciation",#N/A,TRUE,"Depreciation charges";"Taxation",#N/A,TRUE,"Taxation";"Dividends",#N/A,TRUE,"Dividends";"Inputs",#N/A,TRUE,"Inputs"}</definedName>
    <definedName name="wrn.Worcester._.Model._._._.Full." localSheetId="11" hidden="1">{"Title",#N/A,TRUE,"Title";"Assumptions",#N/A,TRUE,"Assumptions";"Cash Flow",#N/A,TRUE,"Cash Flow";"Profit and Loss",#N/A,TRUE,"Profit and Loss";"Balance Sheet",#N/A,TRUE,"Balance Sheet";"Operating Expenditure",#N/A,TRUE,"Operational Expenditure";"Preoperating Expenditure",#N/A,TRUE,"Pre-operating Expenditure";"Revenue",#N/A,TRUE,"Revenue";"Senior Debt",#N/A,TRUE,"Senior Debt";"Subordinated Debt",#N/A,TRUE,"Subordinated Debt";"Debt Service",#N/A,TRUE,"Debt Service";"Depreciation",#N/A,TRUE,"Depreciation charges";"Taxation",#N/A,TRUE,"Taxation";"Dividends",#N/A,TRUE,"Dividends";"Inputs",#N/A,TRUE,"Inputs"}</definedName>
    <definedName name="wrn.Worcester._.Model._._._.Full." hidden="1">{"Title",#N/A,TRUE,"Title";"Assumptions",#N/A,TRUE,"Assumptions";"Cash Flow",#N/A,TRUE,"Cash Flow";"Profit and Loss",#N/A,TRUE,"Profit and Loss";"Balance Sheet",#N/A,TRUE,"Balance Sheet";"Operating Expenditure",#N/A,TRUE,"Operational Expenditure";"Preoperating Expenditure",#N/A,TRUE,"Pre-operating Expenditure";"Revenue",#N/A,TRUE,"Revenue";"Senior Debt",#N/A,TRUE,"Senior Debt";"Subordinated Debt",#N/A,TRUE,"Subordinated Debt";"Debt Service",#N/A,TRUE,"Debt Service";"Depreciation",#N/A,TRUE,"Depreciation charges";"Taxation",#N/A,TRUE,"Taxation";"Dividends",#N/A,TRUE,"Dividends";"Inputs",#N/A,TRUE,"Inputs"}</definedName>
    <definedName name="wrn.Working._.Party._.List." localSheetId="9" hidden="1">{#N/A,#N/A,FALSE,"Working List"}</definedName>
    <definedName name="wrn.Working._.Party._.List." localSheetId="10" hidden="1">{#N/A,#N/A,FALSE,"Working List"}</definedName>
    <definedName name="wrn.Working._.Party._.List." localSheetId="11" hidden="1">{#N/A,#N/A,FALSE,"Working List"}</definedName>
    <definedName name="wrn.Working._.Party._.List." hidden="1">{#N/A,#N/A,FALSE,"Working List"}</definedName>
    <definedName name="wrn.XL._.DTR." localSheetId="9" hidden="1">{#N/A,#N/A,TRUE,"XL Cash Flow";#N/A,#N/A,TRUE,"Prop Valuation";#N/A,#N/A,TRUE,"Equity";#N/A,#N/A,TRUE,"Modeling assumptions";#N/A,#N/A,TRUE,"NER Model";#N/A,#N/A,TRUE,"Lease Exp";#N/A,#N/A,TRUE,"Inc &amp; Exp";#N/A,#N/A,TRUE,"Formatted - roll";#N/A,#N/A,TRUE,"Debt Model";#N/A,#N/A,TRUE,"Debt-Moody";#N/A,#N/A,TRUE,"Debt"}</definedName>
    <definedName name="wrn.XL._.DTR." localSheetId="10" hidden="1">{#N/A,#N/A,TRUE,"XL Cash Flow";#N/A,#N/A,TRUE,"Prop Valuation";#N/A,#N/A,TRUE,"Equity";#N/A,#N/A,TRUE,"Modeling assumptions";#N/A,#N/A,TRUE,"NER Model";#N/A,#N/A,TRUE,"Lease Exp";#N/A,#N/A,TRUE,"Inc &amp; Exp";#N/A,#N/A,TRUE,"Formatted - roll";#N/A,#N/A,TRUE,"Debt Model";#N/A,#N/A,TRUE,"Debt-Moody";#N/A,#N/A,TRUE,"Debt"}</definedName>
    <definedName name="wrn.XL._.DTR." localSheetId="11" hidden="1">{#N/A,#N/A,TRUE,"XL Cash Flow";#N/A,#N/A,TRUE,"Prop Valuation";#N/A,#N/A,TRUE,"Equity";#N/A,#N/A,TRUE,"Modeling assumptions";#N/A,#N/A,TRUE,"NER Model";#N/A,#N/A,TRUE,"Lease Exp";#N/A,#N/A,TRUE,"Inc &amp; Exp";#N/A,#N/A,TRUE,"Formatted - roll";#N/A,#N/A,TRUE,"Debt Model";#N/A,#N/A,TRUE,"Debt-Moody";#N/A,#N/A,TRUE,"Debt"}</definedName>
    <definedName name="wrn.XL._.DTR." hidden="1">{#N/A,#N/A,TRUE,"XL Cash Flow";#N/A,#N/A,TRUE,"Prop Valuation";#N/A,#N/A,TRUE,"Equity";#N/A,#N/A,TRUE,"Modeling assumptions";#N/A,#N/A,TRUE,"NER Model";#N/A,#N/A,TRUE,"Lease Exp";#N/A,#N/A,TRUE,"Inc &amp; Exp";#N/A,#N/A,TRUE,"Formatted - roll";#N/A,#N/A,TRUE,"Debt Model";#N/A,#N/A,TRUE,"Debt-Moody";#N/A,#N/A,TRUE,"Debt"}</definedName>
    <definedName name="wrn.Yield._.Graph." localSheetId="9" hidden="1">{#N/A,#N/A,FALSE,"Yield Graph"}</definedName>
    <definedName name="wrn.Yield._.Graph." localSheetId="10" hidden="1">{#N/A,#N/A,FALSE,"Yield Graph"}</definedName>
    <definedName name="wrn.Yield._.Graph." localSheetId="11" hidden="1">{#N/A,#N/A,FALSE,"Yield Graph"}</definedName>
    <definedName name="wrn.Yield._.Graph." hidden="1">{#N/A,#N/A,FALSE,"Yield Graph"}</definedName>
    <definedName name="wrn.Yield._.Graph._.plus._.Input." localSheetId="9" hidden="1">{#N/A,#N/A,FALSE,"Yield Graph";#N/A,#N/A,FALSE,"Rent Roll";#N/A,#N/A,FALSE,"OE Yr1";#N/A,#N/A,FALSE,"Repl.Cst.+Ins."}</definedName>
    <definedName name="wrn.Yield._.Graph._.plus._.Input." localSheetId="10" hidden="1">{#N/A,#N/A,FALSE,"Yield Graph";#N/A,#N/A,FALSE,"Rent Roll";#N/A,#N/A,FALSE,"OE Yr1";#N/A,#N/A,FALSE,"Repl.Cst.+Ins."}</definedName>
    <definedName name="wrn.Yield._.Graph._.plus._.Input." localSheetId="11" hidden="1">{#N/A,#N/A,FALSE,"Yield Graph";#N/A,#N/A,FALSE,"Rent Roll";#N/A,#N/A,FALSE,"OE Yr1";#N/A,#N/A,FALSE,"Repl.Cst.+Ins."}</definedName>
    <definedName name="wrn.Yield._.Graph._.plus._.Input." hidden="1">{#N/A,#N/A,FALSE,"Yield Graph";#N/A,#N/A,FALSE,"Rent Roll";#N/A,#N/A,FALSE,"OE Yr1";#N/A,#N/A,FALSE,"Repl.Cst.+Ins."}</definedName>
    <definedName name="wrn_otpt" localSheetId="9" hidden="1">{"DCF","UPSIDE CASE",FALSE,"Sheet1";"DCF","BASE CASE",FALSE,"Sheet1";"DCF","DOWNSIDE CASE",FALSE,"Sheet1"}</definedName>
    <definedName name="wrn_otpt" localSheetId="10" hidden="1">{"DCF","UPSIDE CASE",FALSE,"Sheet1";"DCF","BASE CASE",FALSE,"Sheet1";"DCF","DOWNSIDE CASE",FALSE,"Sheet1"}</definedName>
    <definedName name="wrn_otpt" localSheetId="11" hidden="1">{"DCF","UPSIDE CASE",FALSE,"Sheet1";"DCF","BASE CASE",FALSE,"Sheet1";"DCF","DOWNSIDE CASE",FALSE,"Sheet1"}</definedName>
    <definedName name="wrn_otpt" hidden="1">{"DCF","UPSIDE CASE",FALSE,"Sheet1";"DCF","BASE CASE",FALSE,"Sheet1";"DCF","DOWNSIDE CASE",FALSE,"Sheet1"}</definedName>
    <definedName name="wrn1.1.1" localSheetId="9" hidden="1">{#N/A,#N/A,FALSE,"Calc";#N/A,#N/A,FALSE,"Sensitivity";#N/A,#N/A,FALSE,"LT Earn.Dil.";#N/A,#N/A,FALSE,"Dil. AVP"}</definedName>
    <definedName name="wrn1.1.1" localSheetId="10" hidden="1">{#N/A,#N/A,FALSE,"Calc";#N/A,#N/A,FALSE,"Sensitivity";#N/A,#N/A,FALSE,"LT Earn.Dil.";#N/A,#N/A,FALSE,"Dil. AVP"}</definedName>
    <definedName name="wrn1.1.1" localSheetId="11" hidden="1">{#N/A,#N/A,FALSE,"Calc";#N/A,#N/A,FALSE,"Sensitivity";#N/A,#N/A,FALSE,"LT Earn.Dil.";#N/A,#N/A,FALSE,"Dil. AVP"}</definedName>
    <definedName name="wrn1.1.1" hidden="1">{#N/A,#N/A,FALSE,"Calc";#N/A,#N/A,FALSE,"Sensitivity";#N/A,#N/A,FALSE,"LT Earn.Dil.";#N/A,#N/A,FALSE,"Dil. AVP"}</definedName>
    <definedName name="wrn1.prodcon" localSheetId="9" hidden="1">{"closed",#N/A,FALSE,"Consolidated Products - Budget";"expanded",#N/A,FALSE,"Consolidated Products - Budget"}</definedName>
    <definedName name="wrn1.prodcon" localSheetId="10" hidden="1">{"closed",#N/A,FALSE,"Consolidated Products - Budget";"expanded",#N/A,FALSE,"Consolidated Products - Budget"}</definedName>
    <definedName name="wrn1.prodcon" localSheetId="11" hidden="1">{"closed",#N/A,FALSE,"Consolidated Products - Budget";"expanded",#N/A,FALSE,"Consolidated Products - Budget"}</definedName>
    <definedName name="wrn1.prodcon" hidden="1">{"closed",#N/A,FALSE,"Consolidated Products - Budget";"expanded",#N/A,FALSE,"Consolidated Products - Budget"}</definedName>
    <definedName name="wrn2.Bplan." localSheetId="9" hidden="1">{#N/A,#N/A,FALSE,"F_Plan";#N/A,#N/A,FALSE,"Parameter"}</definedName>
    <definedName name="wrn2.Bplan." localSheetId="10" hidden="1">{#N/A,#N/A,FALSE,"F_Plan";#N/A,#N/A,FALSE,"Parameter"}</definedName>
    <definedName name="wrn2.Bplan." localSheetId="11" hidden="1">{#N/A,#N/A,FALSE,"F_Plan";#N/A,#N/A,FALSE,"Parameter"}</definedName>
    <definedName name="wrn2.Bplan." hidden="1">{#N/A,#N/A,FALSE,"F_Plan";#N/A,#N/A,FALSE,"Parameter"}</definedName>
    <definedName name="WRN2.Document" localSheetId="9" hidden="1">{"consolidated",#N/A,FALSE,"Sheet1";"cms",#N/A,FALSE,"Sheet1";"fse",#N/A,FALSE,"Sheet1"}</definedName>
    <definedName name="WRN2.Document" localSheetId="10" hidden="1">{"consolidated",#N/A,FALSE,"Sheet1";"cms",#N/A,FALSE,"Sheet1";"fse",#N/A,FALSE,"Sheet1"}</definedName>
    <definedName name="WRN2.Document" localSheetId="11" hidden="1">{"consolidated",#N/A,FALSE,"Sheet1";"cms",#N/A,FALSE,"Sheet1";"fse",#N/A,FALSE,"Sheet1"}</definedName>
    <definedName name="WRN2.Document" hidden="1">{"consolidated",#N/A,FALSE,"Sheet1";"cms",#N/A,FALSE,"Sheet1";"fse",#N/A,FALSE,"Sheet1"}</definedName>
    <definedName name="wrn3.ALL." localSheetId="9" hidden="1">{#N/A,#N/A,FALSE,"DCF";#N/A,#N/A,FALSE,"WACC";#N/A,#N/A,FALSE,"Sales_EBIT";#N/A,#N/A,FALSE,"Capex_Depreciation";#N/A,#N/A,FALSE,"WC";#N/A,#N/A,FALSE,"Interest";#N/A,#N/A,FALSE,"Assumptions"}</definedName>
    <definedName name="wrn3.ALL." localSheetId="10" hidden="1">{#N/A,#N/A,FALSE,"DCF";#N/A,#N/A,FALSE,"WACC";#N/A,#N/A,FALSE,"Sales_EBIT";#N/A,#N/A,FALSE,"Capex_Depreciation";#N/A,#N/A,FALSE,"WC";#N/A,#N/A,FALSE,"Interest";#N/A,#N/A,FALSE,"Assumptions"}</definedName>
    <definedName name="wrn3.ALL." localSheetId="11" hidden="1">{#N/A,#N/A,FALSE,"DCF";#N/A,#N/A,FALSE,"WACC";#N/A,#N/A,FALSE,"Sales_EBIT";#N/A,#N/A,FALSE,"Capex_Depreciation";#N/A,#N/A,FALSE,"WC";#N/A,#N/A,FALSE,"Interest";#N/A,#N/A,FALSE,"Assumptions"}</definedName>
    <definedName name="wrn3.ALL." hidden="1">{#N/A,#N/A,FALSE,"DCF";#N/A,#N/A,FALSE,"WACC";#N/A,#N/A,FALSE,"Sales_EBIT";#N/A,#N/A,FALSE,"Capex_Depreciation";#N/A,#N/A,FALSE,"WC";#N/A,#N/A,FALSE,"Interest";#N/A,#N/A,FALSE,"Assumptions"}</definedName>
    <definedName name="wrng" localSheetId="9" hidden="1">{"Output-BaseYear",#N/A,FALSE,"Output"}</definedName>
    <definedName name="wrng" localSheetId="10" hidden="1">{"Output-BaseYear",#N/A,FALSE,"Output"}</definedName>
    <definedName name="wrng" localSheetId="11" hidden="1">{"Output-BaseYear",#N/A,FALSE,"Output"}</definedName>
    <definedName name="wrng" hidden="1">{"Output-BaseYear",#N/A,FALSE,"Output"}</definedName>
    <definedName name="wrngdp" localSheetId="9" hidden="1">{"whole",#N/A,FALSE,"Gen_Dist_Act_Bud";"whole",#N/A,FALSE,"Gen_Dist_T3months";"whole",#N/A,FALSE,"GD_PerP";"whole",#N/A,FALSE,"HR_Dist";"whole",#N/A,FALSE,"CS_DIST_ActvsBud";"whole",#N/A,FALSE,"CS_DIST_SUM_trail3mo";"whole",#N/A,FALSE,"ITG_act_Bud";"whole",#N/A,FALSE,"ITG_T3Mo"}</definedName>
    <definedName name="wrngdp" localSheetId="10" hidden="1">{"whole",#N/A,FALSE,"Gen_Dist_Act_Bud";"whole",#N/A,FALSE,"Gen_Dist_T3months";"whole",#N/A,FALSE,"GD_PerP";"whole",#N/A,FALSE,"HR_Dist";"whole",#N/A,FALSE,"CS_DIST_ActvsBud";"whole",#N/A,FALSE,"CS_DIST_SUM_trail3mo";"whole",#N/A,FALSE,"ITG_act_Bud";"whole",#N/A,FALSE,"ITG_T3Mo"}</definedName>
    <definedName name="wrngdp" localSheetId="11" hidden="1">{"whole",#N/A,FALSE,"Gen_Dist_Act_Bud";"whole",#N/A,FALSE,"Gen_Dist_T3months";"whole",#N/A,FALSE,"GD_PerP";"whole",#N/A,FALSE,"HR_Dist";"whole",#N/A,FALSE,"CS_DIST_ActvsBud";"whole",#N/A,FALSE,"CS_DIST_SUM_trail3mo";"whole",#N/A,FALSE,"ITG_act_Bud";"whole",#N/A,FALSE,"ITG_T3Mo"}</definedName>
    <definedName name="wrngdp" hidden="1">{"whole",#N/A,FALSE,"Gen_Dist_Act_Bud";"whole",#N/A,FALSE,"Gen_Dist_T3months";"whole",#N/A,FALSE,"GD_PerP";"whole",#N/A,FALSE,"HR_Dist";"whole",#N/A,FALSE,"CS_DIST_ActvsBud";"whole",#N/A,FALSE,"CS_DIST_SUM_trail3mo";"whole",#N/A,FALSE,"ITG_act_Bud";"whole",#N/A,FALSE,"ITG_T3Mo"}</definedName>
    <definedName name="wrnh" localSheetId="9" hidden="1">{"Output-All",#N/A,FALSE,"Output"}</definedName>
    <definedName name="wrnh" localSheetId="10" hidden="1">{"Output-All",#N/A,FALSE,"Output"}</definedName>
    <definedName name="wrnh" localSheetId="11" hidden="1">{"Output-All",#N/A,FALSE,"Output"}</definedName>
    <definedName name="wrnh" hidden="1">{"Output-All",#N/A,FALSE,"Output"}</definedName>
    <definedName name="wrnhr" localSheetId="9" hidden="1">{"whole",#N/A,FALSE,"6701";"whole",#N/A,FALSE,"6702";"whole",#N/A,FALSE,"7710";"whole",#N/A,FALSE,"7714";"whole",#N/A,FALSE,"7729";"whole",#N/A,FALSE,"7730";"whole",#N/A,FALSE,"7731";"whole",#N/A,FALSE,"7736";"whole",#N/A,FALSE,"7737";"whole",#N/A,FALSE,"7738";"whole",#N/A,FALSE,"7743";"Whole",#N/A,FALSE,"7740";"whole",#N/A,FALSE,"7744";"whole",#N/A,FALSE,"7745"}</definedName>
    <definedName name="wrnhr" localSheetId="10" hidden="1">{"whole",#N/A,FALSE,"6701";"whole",#N/A,FALSE,"6702";"whole",#N/A,FALSE,"7710";"whole",#N/A,FALSE,"7714";"whole",#N/A,FALSE,"7729";"whole",#N/A,FALSE,"7730";"whole",#N/A,FALSE,"7731";"whole",#N/A,FALSE,"7736";"whole",#N/A,FALSE,"7737";"whole",#N/A,FALSE,"7738";"whole",#N/A,FALSE,"7743";"Whole",#N/A,FALSE,"7740";"whole",#N/A,FALSE,"7744";"whole",#N/A,FALSE,"7745"}</definedName>
    <definedName name="wrnhr" localSheetId="11" hidden="1">{"whole",#N/A,FALSE,"6701";"whole",#N/A,FALSE,"6702";"whole",#N/A,FALSE,"7710";"whole",#N/A,FALSE,"7714";"whole",#N/A,FALSE,"7729";"whole",#N/A,FALSE,"7730";"whole",#N/A,FALSE,"7731";"whole",#N/A,FALSE,"7736";"whole",#N/A,FALSE,"7737";"whole",#N/A,FALSE,"7738";"whole",#N/A,FALSE,"7743";"Whole",#N/A,FALSE,"7740";"whole",#N/A,FALSE,"7744";"whole",#N/A,FALSE,"7745"}</definedName>
    <definedName name="wrnhr" hidden="1">{"whole",#N/A,FALSE,"6701";"whole",#N/A,FALSE,"6702";"whole",#N/A,FALSE,"7710";"whole",#N/A,FALSE,"7714";"whole",#N/A,FALSE,"7729";"whole",#N/A,FALSE,"7730";"whole",#N/A,FALSE,"7731";"whole",#N/A,FALSE,"7736";"whole",#N/A,FALSE,"7737";"whole",#N/A,FALSE,"7738";"whole",#N/A,FALSE,"7743";"Whole",#N/A,FALSE,"7740";"whole",#N/A,FALSE,"7744";"whole",#N/A,FALSE,"7745"}</definedName>
    <definedName name="wrnhrhr" localSheetId="9" hidden="1">{"whole",#N/A,FALSE,"6701";"whole",#N/A,FALSE,"6702";"whole",#N/A,FALSE,"7710";"whole",#N/A,FALSE,"7714";"whole",#N/A,FALSE,"7729";"whole",#N/A,FALSE,"7730";"whole",#N/A,FALSE,"7731";"whole",#N/A,FALSE,"7736";"whole",#N/A,FALSE,"7737";"whole",#N/A,FALSE,"7738";"whole",#N/A,FALSE,"7743";"Whole",#N/A,FALSE,"7740";"whole",#N/A,FALSE,"7744";"whole",#N/A,FALSE,"7745"}</definedName>
    <definedName name="wrnhrhr" localSheetId="10" hidden="1">{"whole",#N/A,FALSE,"6701";"whole",#N/A,FALSE,"6702";"whole",#N/A,FALSE,"7710";"whole",#N/A,FALSE,"7714";"whole",#N/A,FALSE,"7729";"whole",#N/A,FALSE,"7730";"whole",#N/A,FALSE,"7731";"whole",#N/A,FALSE,"7736";"whole",#N/A,FALSE,"7737";"whole",#N/A,FALSE,"7738";"whole",#N/A,FALSE,"7743";"Whole",#N/A,FALSE,"7740";"whole",#N/A,FALSE,"7744";"whole",#N/A,FALSE,"7745"}</definedName>
    <definedName name="wrnhrhr" localSheetId="11" hidden="1">{"whole",#N/A,FALSE,"6701";"whole",#N/A,FALSE,"6702";"whole",#N/A,FALSE,"7710";"whole",#N/A,FALSE,"7714";"whole",#N/A,FALSE,"7729";"whole",#N/A,FALSE,"7730";"whole",#N/A,FALSE,"7731";"whole",#N/A,FALSE,"7736";"whole",#N/A,FALSE,"7737";"whole",#N/A,FALSE,"7738";"whole",#N/A,FALSE,"7743";"Whole",#N/A,FALSE,"7740";"whole",#N/A,FALSE,"7744";"whole",#N/A,FALSE,"7745"}</definedName>
    <definedName name="wrnhrhr" hidden="1">{"whole",#N/A,FALSE,"6701";"whole",#N/A,FALSE,"6702";"whole",#N/A,FALSE,"7710";"whole",#N/A,FALSE,"7714";"whole",#N/A,FALSE,"7729";"whole",#N/A,FALSE,"7730";"whole",#N/A,FALSE,"7731";"whole",#N/A,FALSE,"7736";"whole",#N/A,FALSE,"7737";"whole",#N/A,FALSE,"7738";"whole",#N/A,FALSE,"7743";"Whole",#N/A,FALSE,"7740";"whole",#N/A,FALSE,"7744";"whole",#N/A,FALSE,"7745"}</definedName>
    <definedName name="wrnmike"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2" localSheetId="9" hidden="1">{"whole",#N/A,FALSE,"Gen_Dist_Act_Bud";"whole",#N/A,FALSE,"Gen_Dist_T3months";"whole",#N/A,FALSE,"GD_PerP";"whole",#N/A,FALSE,"HR Dist'n"}</definedName>
    <definedName name="wrnmike2" localSheetId="10" hidden="1">{"whole",#N/A,FALSE,"Gen_Dist_Act_Bud";"whole",#N/A,FALSE,"Gen_Dist_T3months";"whole",#N/A,FALSE,"GD_PerP";"whole",#N/A,FALSE,"HR Dist'n"}</definedName>
    <definedName name="wrnmike2" localSheetId="11" hidden="1">{"whole",#N/A,FALSE,"Gen_Dist_Act_Bud";"whole",#N/A,FALSE,"Gen_Dist_T3months";"whole",#N/A,FALSE,"GD_PerP";"whole",#N/A,FALSE,"HR Dist'n"}</definedName>
    <definedName name="wrnmike2" hidden="1">{"whole",#N/A,FALSE,"Gen_Dist_Act_Bud";"whole",#N/A,FALSE,"Gen_Dist_T3months";"whole",#N/A,FALSE,"GD_PerP";"whole",#N/A,FALSE,"HR Dist'n"}</definedName>
    <definedName name="wrnmyr" localSheetId="9"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myr" localSheetId="10"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myr" localSheetId="1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myr"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pss" localSheetId="9" hidden="1">{#N/A,#N/A,FALSE,"Summary";#N/A,#N/A,FALSE,"Expense";#N/A,#N/A,FALSE,"Capital"}</definedName>
    <definedName name="wrnpss" localSheetId="10" hidden="1">{#N/A,#N/A,FALSE,"Summary";#N/A,#N/A,FALSE,"Expense";#N/A,#N/A,FALSE,"Capital"}</definedName>
    <definedName name="wrnpss" localSheetId="11" hidden="1">{#N/A,#N/A,FALSE,"Summary";#N/A,#N/A,FALSE,"Expense";#N/A,#N/A,FALSE,"Capital"}</definedName>
    <definedName name="wrnpss" hidden="1">{#N/A,#N/A,FALSE,"Summary";#N/A,#N/A,FALSE,"Expense";#N/A,#N/A,FALSE,"Capital"}</definedName>
    <definedName name="wrnrox" localSheetId="9" hidden="1">{"whole",#N/A,FALSE,"CS HC";"whole",#N/A,FALSE,"CS_ACTvsBud";"whole",#N/A,FALSE,"CSTrail3mo";"whole",#N/A,FALSE,"CS Cost Per Head ";"whole",#N/A,FALSE,"CS CPH YTD"}</definedName>
    <definedName name="wrnrox" localSheetId="10" hidden="1">{"whole",#N/A,FALSE,"CS HC";"whole",#N/A,FALSE,"CS_ACTvsBud";"whole",#N/A,FALSE,"CSTrail3mo";"whole",#N/A,FALSE,"CS Cost Per Head ";"whole",#N/A,FALSE,"CS CPH YTD"}</definedName>
    <definedName name="wrnrox" localSheetId="11" hidden="1">{"whole",#N/A,FALSE,"CS HC";"whole",#N/A,FALSE,"CS_ACTvsBud";"whole",#N/A,FALSE,"CSTrail3mo";"whole",#N/A,FALSE,"CS Cost Per Head ";"whole",#N/A,FALSE,"CS CPH YTD"}</definedName>
    <definedName name="wrnrox" hidden="1">{"whole",#N/A,FALSE,"CS HC";"whole",#N/A,FALSE,"CS_ACTvsBud";"whole",#N/A,FALSE,"CSTrail3mo";"whole",#N/A,FALSE,"CS Cost Per Head ";"whole",#N/A,FALSE,"CS CPH YTD"}</definedName>
    <definedName name="wrnrox2" localSheetId="9" hidden="1">{"whole",#N/A,FALSE,"CS FIN Sum For Rox";"whole",#N/A,FALSE,"Gen_Dist_Act_Bud";"whole",#N/A,FALSE,"Gen_Dist_T3months";"whole",#N/A,FALSE,"GD_PerP";"whole",#N/A,FALSE,"CS_DIST_ActvsBud";"whole",#N/A,FALSE,"CS_DIST_SUM_trail3mo"}</definedName>
    <definedName name="wrnrox2" localSheetId="10" hidden="1">{"whole",#N/A,FALSE,"CS FIN Sum For Rox";"whole",#N/A,FALSE,"Gen_Dist_Act_Bud";"whole",#N/A,FALSE,"Gen_Dist_T3months";"whole",#N/A,FALSE,"GD_PerP";"whole",#N/A,FALSE,"CS_DIST_ActvsBud";"whole",#N/A,FALSE,"CS_DIST_SUM_trail3mo"}</definedName>
    <definedName name="wrnrox2" localSheetId="11" hidden="1">{"whole",#N/A,FALSE,"CS FIN Sum For Rox";"whole",#N/A,FALSE,"Gen_Dist_Act_Bud";"whole",#N/A,FALSE,"Gen_Dist_T3months";"whole",#N/A,FALSE,"GD_PerP";"whole",#N/A,FALSE,"CS_DIST_ActvsBud";"whole",#N/A,FALSE,"CS_DIST_SUM_trail3mo"}</definedName>
    <definedName name="wrnrox2" hidden="1">{"whole",#N/A,FALSE,"CS FIN Sum For Rox";"whole",#N/A,FALSE,"Gen_Dist_Act_Bud";"whole",#N/A,FALSE,"Gen_Dist_T3months";"whole",#N/A,FALSE,"GD_PerP";"whole",#N/A,FALSE,"CS_DIST_ActvsBud";"whole",#N/A,FALSE,"CS_DIST_SUM_trail3mo"}</definedName>
    <definedName name="wrnrun" localSheetId="9" hidden="1">{"Chart 1",#N/A,FALSE,"Run Rate";"Chart 2",#N/A,FALSE,"Run Rate (2)"}</definedName>
    <definedName name="wrnrun" localSheetId="10" hidden="1">{"Chart 1",#N/A,FALSE,"Run Rate";"Chart 2",#N/A,FALSE,"Run Rate (2)"}</definedName>
    <definedName name="wrnrun" localSheetId="11" hidden="1">{"Chart 1",#N/A,FALSE,"Run Rate";"Chart 2",#N/A,FALSE,"Run Rate (2)"}</definedName>
    <definedName name="wrnrun" hidden="1">{"Chart 1",#N/A,FALSE,"Run Rate";"Chart 2",#N/A,FALSE,"Run Rate (2)"}</definedName>
    <definedName name="wsqjysr" hidden="1">#REF!</definedName>
    <definedName name="wt">#REF!</definedName>
    <definedName name="wtw"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tw"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tw"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tw"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tw"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tw"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tw"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vu.allocations." localSheetId="9" hidden="1">{TRUE,TRUE,-1.41610738255034,-14.9463087248322,497.718120805369,308.295302013423,FALSE,TRUE,TRUE,TRUE,0,1,1,1,40,3,2.68,4,TRUE,TRUE,3,TRUE,1,FALSE,100,"Swvu.allocations.","ACwvu.allocations.",#N/A,FALSE,FALSE,0.5,0.5,0.5,0.5,1,"","&amp;L&amp;F   &amp;A&amp;R&amp;D   &amp;T",TRUE,FALSE,FALSE,FALSE,1,100,#N/A,#N/A,"=R1C1:R118C10","=R1:R2","Rwvu.allocations.",#N/A,FALSE,FALSE,TRUE,1,4294967292,300,FALSE,FALSE,TRUE,TRUE,TRUE}</definedName>
    <definedName name="wvu.allocations." localSheetId="10" hidden="1">{TRUE,TRUE,-1.41610738255034,-14.9463087248322,497.718120805369,308.295302013423,FALSE,TRUE,TRUE,TRUE,0,1,1,1,40,3,2.68,4,TRUE,TRUE,3,TRUE,1,FALSE,100,"Swvu.allocations.","ACwvu.allocations.",#N/A,FALSE,FALSE,0.5,0.5,0.5,0.5,1,"","&amp;L&amp;F   &amp;A&amp;R&amp;D   &amp;T",TRUE,FALSE,FALSE,FALSE,1,100,#N/A,#N/A,"=R1C1:R118C10","=R1:R2","Rwvu.allocations.",#N/A,FALSE,FALSE,TRUE,1,4294967292,300,FALSE,FALSE,TRUE,TRUE,TRUE}</definedName>
    <definedName name="wvu.allocations." localSheetId="11" hidden="1">{TRUE,TRUE,-1.41610738255034,-14.9463087248322,497.718120805369,308.295302013423,FALSE,TRUE,TRUE,TRUE,0,1,1,1,40,3,2.68,4,TRUE,TRUE,3,TRUE,1,FALSE,100,"Swvu.allocations.","ACwvu.allocations.",#N/A,FALSE,FALSE,0.5,0.5,0.5,0.5,1,"","&amp;L&amp;F   &amp;A&amp;R&amp;D   &amp;T",TRUE,FALSE,FALSE,FALSE,1,100,#N/A,#N/A,"=R1C1:R118C10","=R1:R2","Rwvu.allocations.",#N/A,FALSE,FALSE,TRUE,1,4294967292,300,FALSE,FALSE,TRUE,TRUE,TRUE}</definedName>
    <definedName name="wvu.allocations." hidden="1">{TRUE,TRUE,-1.41610738255034,-14.9463087248322,497.718120805369,308.295302013423,FALSE,TRUE,TRUE,TRUE,0,1,1,1,40,3,2.68,4,TRUE,TRUE,3,TRUE,1,FALSE,100,"Swvu.allocations.","ACwvu.allocations.",#N/A,FALSE,FALSE,0.5,0.5,0.5,0.5,1,"","&amp;L&amp;F   &amp;A&amp;R&amp;D   &amp;T",TRUE,FALSE,FALSE,FALSE,1,100,#N/A,#N/A,"=R1C1:R118C10","=R1:R2","Rwvu.allocations.",#N/A,FALSE,FALSE,TRUE,1,4294967292,300,FALSE,FALSE,TRUE,TRUE,TRUE}</definedName>
    <definedName name="wvu.annual." localSheetId="9" hidden="1">{TRUE,TRUE,-1.41610738255034,-14.9463087248322,497.718120805369,308.295302013423,FALSE,TRUE,TRUE,TRUE,0,1,#N/A,1,1,9.97,4.21739130434783,3,FALSE,TRUE,3,TRUE,1,FALSE,100,"Swvu.annual.","ACwvu.annual.",#N/A,FALSE,FALSE,0.5,0.5,0.5,0.5,2,"","&amp;L&amp;""Palatino,Regular""&amp;9&amp;F&amp;C&amp;""Palatino,Regular""&amp;9LAND SALES DETAIL - Page &amp;P of &amp;N&amp;R&amp;""Palatino,Regular""&amp;9&amp;D   &amp;T",TRUE,FALSE,FALSE,FALSE,2,90,#N/A,#N/A,"=R1C1:R174C16","=R1:R3","Rwvu.annual.","Cwvu.annual.",FALSE,FALSE,FALSE,1,4294967292,300,FALSE,FALSE,TRUE,TRUE,TRUE}</definedName>
    <definedName name="wvu.annual." localSheetId="10" hidden="1">{TRUE,TRUE,-1.41610738255034,-14.9463087248322,497.718120805369,308.295302013423,FALSE,TRUE,TRUE,TRUE,0,1,#N/A,1,1,9.97,4.21739130434783,3,FALSE,TRUE,3,TRUE,1,FALSE,100,"Swvu.annual.","ACwvu.annual.",#N/A,FALSE,FALSE,0.5,0.5,0.5,0.5,2,"","&amp;L&amp;""Palatino,Regular""&amp;9&amp;F&amp;C&amp;""Palatino,Regular""&amp;9LAND SALES DETAIL - Page &amp;P of &amp;N&amp;R&amp;""Palatino,Regular""&amp;9&amp;D   &amp;T",TRUE,FALSE,FALSE,FALSE,2,90,#N/A,#N/A,"=R1C1:R174C16","=R1:R3","Rwvu.annual.","Cwvu.annual.",FALSE,FALSE,FALSE,1,4294967292,300,FALSE,FALSE,TRUE,TRUE,TRUE}</definedName>
    <definedName name="wvu.annual." localSheetId="11" hidden="1">{TRUE,TRUE,-1.41610738255034,-14.9463087248322,497.718120805369,308.295302013423,FALSE,TRUE,TRUE,TRUE,0,1,#N/A,1,1,9.97,4.21739130434783,3,FALSE,TRUE,3,TRUE,1,FALSE,100,"Swvu.annual.","ACwvu.annual.",#N/A,FALSE,FALSE,0.5,0.5,0.5,0.5,2,"","&amp;L&amp;""Palatino,Regular""&amp;9&amp;F&amp;C&amp;""Palatino,Regular""&amp;9LAND SALES DETAIL - Page &amp;P of &amp;N&amp;R&amp;""Palatino,Regular""&amp;9&amp;D   &amp;T",TRUE,FALSE,FALSE,FALSE,2,90,#N/A,#N/A,"=R1C1:R174C16","=R1:R3","Rwvu.annual.","Cwvu.annual.",FALSE,FALSE,FALSE,1,4294967292,300,FALSE,FALSE,TRUE,TRUE,TRUE}</definedName>
    <definedName name="wvu.annual." hidden="1">{TRUE,TRUE,-1.41610738255034,-14.9463087248322,497.718120805369,308.295302013423,FALSE,TRUE,TRUE,TRUE,0,1,#N/A,1,1,9.97,4.21739130434783,3,FALSE,TRUE,3,TRUE,1,FALSE,100,"Swvu.annual.","ACwvu.annual.",#N/A,FALSE,FALSE,0.5,0.5,0.5,0.5,2,"","&amp;L&amp;""Palatino,Regular""&amp;9&amp;F&amp;C&amp;""Palatino,Regular""&amp;9LAND SALES DETAIL - Page &amp;P of &amp;N&amp;R&amp;""Palatino,Regular""&amp;9&amp;D   &amp;T",TRUE,FALSE,FALSE,FALSE,2,90,#N/A,#N/A,"=R1C1:R174C16","=R1:R3","Rwvu.annual.","Cwvu.annual.",FALSE,FALSE,FALSE,1,4294967292,300,FALSE,FALSE,TRUE,TRUE,TRUE}</definedName>
    <definedName name="wvu.annual._.hotel." localSheetId="9" hidden="1">{TRUE,TRUE,-1.41610738255034,-14.9463087248322,497.718120805369,308.295302013423,FALSE,TRUE,TRUE,TRUE,0,1,1,1,1,1,2.08695652173913,4,TRUE,TRUE,3,TRUE,1,FALSE,100,"Swvu.annual._.hotel.","ACwvu.annual._.hotel.",#N/A,FALSE,FALSE,0.5,0.5,0.5,0.5,2,"","&amp;L&amp;8&amp;F&amp;C&amp;8HOTEL DEVELOPMENT - Page &amp;P of &amp;N&amp;R&amp;8&amp;D   &amp;T",TRUE,FALSE,FALSE,FALSE,2,#N/A,1,#N/A,#DIV/0!,"=R1:R2","Rwvu.annual._.hotel.","Cwvu.annual._.hotel.",FALSE,FALSE,FALSE,1,4294967292,300,FALSE,FALSE,TRUE,TRUE,TRUE}</definedName>
    <definedName name="wvu.annual._.hotel." localSheetId="10" hidden="1">{TRUE,TRUE,-1.41610738255034,-14.9463087248322,497.718120805369,308.295302013423,FALSE,TRUE,TRUE,TRUE,0,1,1,1,1,1,2.08695652173913,4,TRUE,TRUE,3,TRUE,1,FALSE,100,"Swvu.annual._.hotel.","ACwvu.annual._.hotel.",#N/A,FALSE,FALSE,0.5,0.5,0.5,0.5,2,"","&amp;L&amp;8&amp;F&amp;C&amp;8HOTEL DEVELOPMENT - Page &amp;P of &amp;N&amp;R&amp;8&amp;D   &amp;T",TRUE,FALSE,FALSE,FALSE,2,#N/A,1,#N/A,#DIV/0!,"=R1:R2","Rwvu.annual._.hotel.","Cwvu.annual._.hotel.",FALSE,FALSE,FALSE,1,4294967292,300,FALSE,FALSE,TRUE,TRUE,TRUE}</definedName>
    <definedName name="wvu.annual._.hotel." localSheetId="11" hidden="1">{TRUE,TRUE,-1.41610738255034,-14.9463087248322,497.718120805369,308.295302013423,FALSE,TRUE,TRUE,TRUE,0,1,1,1,1,1,2.08695652173913,4,TRUE,TRUE,3,TRUE,1,FALSE,100,"Swvu.annual._.hotel.","ACwvu.annual._.hotel.",#N/A,FALSE,FALSE,0.5,0.5,0.5,0.5,2,"","&amp;L&amp;8&amp;F&amp;C&amp;8HOTEL DEVELOPMENT - Page &amp;P of &amp;N&amp;R&amp;8&amp;D   &amp;T",TRUE,FALSE,FALSE,FALSE,2,#N/A,1,#N/A,#DIV/0!,"=R1:R2","Rwvu.annual._.hotel.","Cwvu.annual._.hotel.",FALSE,FALSE,FALSE,1,4294967292,300,FALSE,FALSE,TRUE,TRUE,TRUE}</definedName>
    <definedName name="wvu.annual._.hotel." hidden="1">{TRUE,TRUE,-1.41610738255034,-14.9463087248322,497.718120805369,308.295302013423,FALSE,TRUE,TRUE,TRUE,0,1,1,1,1,1,2.08695652173913,4,TRUE,TRUE,3,TRUE,1,FALSE,100,"Swvu.annual._.hotel.","ACwvu.annual._.hotel.",#N/A,FALSE,FALSE,0.5,0.5,0.5,0.5,2,"","&amp;L&amp;8&amp;F&amp;C&amp;8HOTEL DEVELOPMENT - Page &amp;P of &amp;N&amp;R&amp;8&amp;D   &amp;T",TRUE,FALSE,FALSE,FALSE,2,#N/A,1,#N/A,#DIV/0!,"=R1:R2","Rwvu.annual._.hotel.","Cwvu.annual._.hotel.",FALSE,FALSE,FALSE,1,4294967292,300,FALSE,FALSE,TRUE,TRUE,TRUE}</definedName>
    <definedName name="wvu.bottom._.line." localSheetId="9" hidden="1">{TRUE,TRUE,-1.41610738255034,-14.9463087248322,497.718120805369,308.295302013423,FALSE,TRUE,TRUE,TRUE,0,1,1,1,280,1,2.17391304347826,4,TRUE,TRUE,3,TRUE,1,FALSE,100,"Swvu.bottom._.line.","ACwvu.bottom._.line.",#N/A,FALSE,FALSE,0.5,0.5,0.5,0.5,2,"","&amp;L&amp;8&amp;F   &amp;A&amp;R&amp;8&amp;D   &amp;T",TRUE,FALSE,FALSE,FALSE,2,#N/A,1,#N/A,#DIV/0!,"=R1:R2","Rwvu.bottom._.line.","Cwvu.bottom._.line.",FALSE,FALSE,FALSE,1,4294967292,300,FALSE,FALSE,TRUE,TRUE,TRUE}</definedName>
    <definedName name="wvu.bottom._.line." localSheetId="10" hidden="1">{TRUE,TRUE,-1.41610738255034,-14.9463087248322,497.718120805369,308.295302013423,FALSE,TRUE,TRUE,TRUE,0,1,1,1,280,1,2.17391304347826,4,TRUE,TRUE,3,TRUE,1,FALSE,100,"Swvu.bottom._.line.","ACwvu.bottom._.line.",#N/A,FALSE,FALSE,0.5,0.5,0.5,0.5,2,"","&amp;L&amp;8&amp;F   &amp;A&amp;R&amp;8&amp;D   &amp;T",TRUE,FALSE,FALSE,FALSE,2,#N/A,1,#N/A,#DIV/0!,"=R1:R2","Rwvu.bottom._.line.","Cwvu.bottom._.line.",FALSE,FALSE,FALSE,1,4294967292,300,FALSE,FALSE,TRUE,TRUE,TRUE}</definedName>
    <definedName name="wvu.bottom._.line." localSheetId="11" hidden="1">{TRUE,TRUE,-1.41610738255034,-14.9463087248322,497.718120805369,308.295302013423,FALSE,TRUE,TRUE,TRUE,0,1,1,1,280,1,2.17391304347826,4,TRUE,TRUE,3,TRUE,1,FALSE,100,"Swvu.bottom._.line.","ACwvu.bottom._.line.",#N/A,FALSE,FALSE,0.5,0.5,0.5,0.5,2,"","&amp;L&amp;8&amp;F   &amp;A&amp;R&amp;8&amp;D   &amp;T",TRUE,FALSE,FALSE,FALSE,2,#N/A,1,#N/A,#DIV/0!,"=R1:R2","Rwvu.bottom._.line.","Cwvu.bottom._.line.",FALSE,FALSE,FALSE,1,4294967292,300,FALSE,FALSE,TRUE,TRUE,TRUE}</definedName>
    <definedName name="wvu.bottom._.line." hidden="1">{TRUE,TRUE,-1.41610738255034,-14.9463087248322,497.718120805369,308.295302013423,FALSE,TRUE,TRUE,TRUE,0,1,1,1,280,1,2.17391304347826,4,TRUE,TRUE,3,TRUE,1,FALSE,100,"Swvu.bottom._.line.","ACwvu.bottom._.line.",#N/A,FALSE,FALSE,0.5,0.5,0.5,0.5,2,"","&amp;L&amp;8&amp;F   &amp;A&amp;R&amp;8&amp;D   &amp;T",TRUE,FALSE,FALSE,FALSE,2,#N/A,1,#N/A,#DIV/0!,"=R1:R2","Rwvu.bottom._.line.","Cwvu.bottom._.line.",FALSE,FALSE,FALSE,1,4294967292,300,FALSE,FALSE,TRUE,TRUE,TRUE}</definedName>
    <definedName name="wvu.CapersView." localSheetId="9"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 localSheetId="10"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 localSheetId="11"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sh._.flow." localSheetId="9" hidden="1">{TRUE,TRUE,-1.41610738255034,-14.9463087248322,497.718120805369,308.295302013423,FALSE,TRUE,TRUE,TRUE,0,1,1,1,1,1,2.40816326530612,4,TRUE,TRUE,3,TRUE,1,FALSE,100,"Swvu.cash._.flow.","ACwvu.cash._.flow.",#N/A,FALSE,FALSE,0.5,0.5,0.5,0.5,2,"","&amp;L&amp;""Palatino,Regular""&amp;8&amp;F&amp;C&amp;""Palatino,Regular""&amp;8SHARED COSTS&amp;R&amp;""Palatino,Regular""&amp;8&amp;D   &amp;T",TRUE,FALSE,FALSE,FALSE,1,#N/A,1,1,"=R1C1:R120C22",FALSE,"Rwvu.cash._.flow.","Cwvu.cash._.flow.",FALSE,FALSE,FALSE,1,4294967292,300,FALSE,FALSE,TRUE,TRUE,TRUE}</definedName>
    <definedName name="wvu.cash._.flow." localSheetId="10" hidden="1">{TRUE,TRUE,-1.41610738255034,-14.9463087248322,497.718120805369,308.295302013423,FALSE,TRUE,TRUE,TRUE,0,1,1,1,1,1,2.40816326530612,4,TRUE,TRUE,3,TRUE,1,FALSE,100,"Swvu.cash._.flow.","ACwvu.cash._.flow.",#N/A,FALSE,FALSE,0.5,0.5,0.5,0.5,2,"","&amp;L&amp;""Palatino,Regular""&amp;8&amp;F&amp;C&amp;""Palatino,Regular""&amp;8SHARED COSTS&amp;R&amp;""Palatino,Regular""&amp;8&amp;D   &amp;T",TRUE,FALSE,FALSE,FALSE,1,#N/A,1,1,"=R1C1:R120C22",FALSE,"Rwvu.cash._.flow.","Cwvu.cash._.flow.",FALSE,FALSE,FALSE,1,4294967292,300,FALSE,FALSE,TRUE,TRUE,TRUE}</definedName>
    <definedName name="wvu.cash._.flow." localSheetId="11" hidden="1">{TRUE,TRUE,-1.41610738255034,-14.9463087248322,497.718120805369,308.295302013423,FALSE,TRUE,TRUE,TRUE,0,1,1,1,1,1,2.40816326530612,4,TRUE,TRUE,3,TRUE,1,FALSE,100,"Swvu.cash._.flow.","ACwvu.cash._.flow.",#N/A,FALSE,FALSE,0.5,0.5,0.5,0.5,2,"","&amp;L&amp;""Palatino,Regular""&amp;8&amp;F&amp;C&amp;""Palatino,Regular""&amp;8SHARED COSTS&amp;R&amp;""Palatino,Regular""&amp;8&amp;D   &amp;T",TRUE,FALSE,FALSE,FALSE,1,#N/A,1,1,"=R1C1:R120C22",FALSE,"Rwvu.cash._.flow.","Cwvu.cash._.flow.",FALSE,FALSE,FALSE,1,4294967292,300,FALSE,FALSE,TRUE,TRUE,TRUE}</definedName>
    <definedName name="wvu.cash._.flow." hidden="1">{TRUE,TRUE,-1.41610738255034,-14.9463087248322,497.718120805369,308.295302013423,FALSE,TRUE,TRUE,TRUE,0,1,1,1,1,1,2.40816326530612,4,TRUE,TRUE,3,TRUE,1,FALSE,100,"Swvu.cash._.flow.","ACwvu.cash._.flow.",#N/A,FALSE,FALSE,0.5,0.5,0.5,0.5,2,"","&amp;L&amp;""Palatino,Regular""&amp;8&amp;F&amp;C&amp;""Palatino,Regular""&amp;8SHARED COSTS&amp;R&amp;""Palatino,Regular""&amp;8&amp;D   &amp;T",TRUE,FALSE,FALSE,FALSE,1,#N/A,1,1,"=R1C1:R120C22",FALSE,"Rwvu.cash._.flow.","Cwvu.cash._.flow.",FALSE,FALSE,FALSE,1,4294967292,300,FALSE,FALSE,TRUE,TRUE,TRUE}</definedName>
    <definedName name="wvu.combo." localSheetId="9" hidden="1">{TRUE,TRUE,-1.41610738255034,-14.9463087248322,497.718120805369,308.295302013423,FALSE,TRUE,TRUE,TRUE,0,1,3,1,170,1,1.07142857142857,3,TRUE,TRUE,3,TRUE,1,FALSE,100,"Swvu.combo.","ACwvu.combo.",#N/A,FALSE,FALSE,0.5,0.5,0.5,0.5,2,"","&amp;L&amp;8&amp;F   &amp;A&amp;R&amp;8&amp;D   &amp;T",TRUE,FALSE,FALSE,FALSE,2,#N/A,1,#N/A,#DIV/0!,"=R1:R2","Rwvu.combo.","Cwvu.combo.",FALSE,FALSE,FALSE,1,4294967292,300,FALSE,FALSE,TRUE,TRUE,TRUE}</definedName>
    <definedName name="wvu.combo." localSheetId="10" hidden="1">{TRUE,TRUE,-1.41610738255034,-14.9463087248322,497.718120805369,308.295302013423,FALSE,TRUE,TRUE,TRUE,0,1,3,1,170,1,1.07142857142857,3,TRUE,TRUE,3,TRUE,1,FALSE,100,"Swvu.combo.","ACwvu.combo.",#N/A,FALSE,FALSE,0.5,0.5,0.5,0.5,2,"","&amp;L&amp;8&amp;F   &amp;A&amp;R&amp;8&amp;D   &amp;T",TRUE,FALSE,FALSE,FALSE,2,#N/A,1,#N/A,#DIV/0!,"=R1:R2","Rwvu.combo.","Cwvu.combo.",FALSE,FALSE,FALSE,1,4294967292,300,FALSE,FALSE,TRUE,TRUE,TRUE}</definedName>
    <definedName name="wvu.combo." localSheetId="11" hidden="1">{TRUE,TRUE,-1.41610738255034,-14.9463087248322,497.718120805369,308.295302013423,FALSE,TRUE,TRUE,TRUE,0,1,3,1,170,1,1.07142857142857,3,TRUE,TRUE,3,TRUE,1,FALSE,100,"Swvu.combo.","ACwvu.combo.",#N/A,FALSE,FALSE,0.5,0.5,0.5,0.5,2,"","&amp;L&amp;8&amp;F   &amp;A&amp;R&amp;8&amp;D   &amp;T",TRUE,FALSE,FALSE,FALSE,2,#N/A,1,#N/A,#DIV/0!,"=R1:R2","Rwvu.combo.","Cwvu.combo.",FALSE,FALSE,FALSE,1,4294967292,300,FALSE,FALSE,TRUE,TRUE,TRUE}</definedName>
    <definedName name="wvu.combo." hidden="1">{TRUE,TRUE,-1.41610738255034,-14.9463087248322,497.718120805369,308.295302013423,FALSE,TRUE,TRUE,TRUE,0,1,3,1,170,1,1.07142857142857,3,TRUE,TRUE,3,TRUE,1,FALSE,100,"Swvu.combo.","ACwvu.combo.",#N/A,FALSE,FALSE,0.5,0.5,0.5,0.5,2,"","&amp;L&amp;8&amp;F   &amp;A&amp;R&amp;8&amp;D   &amp;T",TRUE,FALSE,FALSE,FALSE,2,#N/A,1,#N/A,#DIV/0!,"=R1:R2","Rwvu.combo.","Cwvu.combo.",FALSE,FALSE,FALSE,1,4294967292,300,FALSE,FALSE,TRUE,TRUE,TRUE}</definedName>
    <definedName name="wvu.full." localSheetId="9" hidden="1">{TRUE,TRUE,-1.41610738255034,-14.9463087248322,497.718120805369,308.295302013423,FALSE,TRUE,TRUE,TRUE,0,1,#N/A,1,1,8.41904761904762,2.4,3,FALSE,TRUE,3,TRUE,1,FALSE,100,"Swvu.full.","ACwvu.full.",#N/A,FALSE,FALSE,0.5,0.5,0.5,0.5,2,"","&amp;L&amp;F&amp;R&amp;D   &amp;T",TRUE,FALSE,FALSE,FALSE,1,#N/A,1,1,"=R1C1:R97C24",FALSE,#N/A,#N/A,FALSE,FALSE,FALSE,1,4294967292,300,FALSE,FALSE,TRUE,TRUE,TRUE}</definedName>
    <definedName name="wvu.full." localSheetId="10" hidden="1">{TRUE,TRUE,-1.41610738255034,-14.9463087248322,497.718120805369,308.295302013423,FALSE,TRUE,TRUE,TRUE,0,1,#N/A,1,1,8.41904761904762,2.4,3,FALSE,TRUE,3,TRUE,1,FALSE,100,"Swvu.full.","ACwvu.full.",#N/A,FALSE,FALSE,0.5,0.5,0.5,0.5,2,"","&amp;L&amp;F&amp;R&amp;D   &amp;T",TRUE,FALSE,FALSE,FALSE,1,#N/A,1,1,"=R1C1:R97C24",FALSE,#N/A,#N/A,FALSE,FALSE,FALSE,1,4294967292,300,FALSE,FALSE,TRUE,TRUE,TRUE}</definedName>
    <definedName name="wvu.full." localSheetId="11" hidden="1">{TRUE,TRUE,-1.41610738255034,-14.9463087248322,497.718120805369,308.295302013423,FALSE,TRUE,TRUE,TRUE,0,1,#N/A,1,1,8.41904761904762,2.4,3,FALSE,TRUE,3,TRUE,1,FALSE,100,"Swvu.full.","ACwvu.full.",#N/A,FALSE,FALSE,0.5,0.5,0.5,0.5,2,"","&amp;L&amp;F&amp;R&amp;D   &amp;T",TRUE,FALSE,FALSE,FALSE,1,#N/A,1,1,"=R1C1:R97C24",FALSE,#N/A,#N/A,FALSE,FALSE,FALSE,1,4294967292,300,FALSE,FALSE,TRUE,TRUE,TRUE}</definedName>
    <definedName name="wvu.full." hidden="1">{TRUE,TRUE,-1.41610738255034,-14.9463087248322,497.718120805369,308.295302013423,FALSE,TRUE,TRUE,TRUE,0,1,#N/A,1,1,8.41904761904762,2.4,3,FALSE,TRUE,3,TRUE,1,FALSE,100,"Swvu.full.","ACwvu.full.",#N/A,FALSE,FALSE,0.5,0.5,0.5,0.5,2,"","&amp;L&amp;F&amp;R&amp;D   &amp;T",TRUE,FALSE,FALSE,FALSE,1,#N/A,1,1,"=R1C1:R97C24",FALSE,#N/A,#N/A,FALSE,FALSE,FALSE,1,4294967292,300,FALSE,FALSE,TRUE,TRUE,TRUE}</definedName>
    <definedName name="wvu.inputs._.raw._.data." localSheetId="9"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Japan_Capers_Ed_Pub." localSheetId="9"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 localSheetId="10"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 localSheetId="11"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KJP_CC." localSheetId="9"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 localSheetId="10"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 localSheetId="11"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offsite." localSheetId="9" hidden="1">{TRUE,TRUE,-1.41610738255034,-14.9463087248322,497.718120805369,308.295302013423,FALSE,TRUE,TRUE,TRUE,0,1,1,1,1,3,2.91836734693878,4,TRUE,TRUE,3,TRUE,1,FALSE,100,"Swvu.offsite.","ACwvu.offsite.",#N/A,FALSE,FALSE,0.5,0.5,0.5,0.5,1,"","&amp;L&amp;""Palatino,Regular""&amp;8&amp;F&amp;C&amp;""Palatino,Regular""&amp;8SHARED COSTS&amp;R&amp;""Palatino,Regular""&amp;8&amp;D   &amp;T",TRUE,FALSE,FALSE,FALSE,1,#N/A,1,1,#DIV/0!,"=R1:R2","Rwvu.offsite.",#N/A,FALSE,FALSE,FALSE,1,4294967292,300,FALSE,FALSE,TRUE,TRUE,TRUE}</definedName>
    <definedName name="wvu.offsite." localSheetId="10" hidden="1">{TRUE,TRUE,-1.41610738255034,-14.9463087248322,497.718120805369,308.295302013423,FALSE,TRUE,TRUE,TRUE,0,1,1,1,1,3,2.91836734693878,4,TRUE,TRUE,3,TRUE,1,FALSE,100,"Swvu.offsite.","ACwvu.offsite.",#N/A,FALSE,FALSE,0.5,0.5,0.5,0.5,1,"","&amp;L&amp;""Palatino,Regular""&amp;8&amp;F&amp;C&amp;""Palatino,Regular""&amp;8SHARED COSTS&amp;R&amp;""Palatino,Regular""&amp;8&amp;D   &amp;T",TRUE,FALSE,FALSE,FALSE,1,#N/A,1,1,#DIV/0!,"=R1:R2","Rwvu.offsite.",#N/A,FALSE,FALSE,FALSE,1,4294967292,300,FALSE,FALSE,TRUE,TRUE,TRUE}</definedName>
    <definedName name="wvu.offsite." localSheetId="11" hidden="1">{TRUE,TRUE,-1.41610738255034,-14.9463087248322,497.718120805369,308.295302013423,FALSE,TRUE,TRUE,TRUE,0,1,1,1,1,3,2.91836734693878,4,TRUE,TRUE,3,TRUE,1,FALSE,100,"Swvu.offsite.","ACwvu.offsite.",#N/A,FALSE,FALSE,0.5,0.5,0.5,0.5,1,"","&amp;L&amp;""Palatino,Regular""&amp;8&amp;F&amp;C&amp;""Palatino,Regular""&amp;8SHARED COSTS&amp;R&amp;""Palatino,Regular""&amp;8&amp;D   &amp;T",TRUE,FALSE,FALSE,FALSE,1,#N/A,1,1,#DIV/0!,"=R1:R2","Rwvu.offsite.",#N/A,FALSE,FALSE,FALSE,1,4294967292,300,FALSE,FALSE,TRUE,TRUE,TRUE}</definedName>
    <definedName name="wvu.offsite." hidden="1">{TRUE,TRUE,-1.41610738255034,-14.9463087248322,497.718120805369,308.295302013423,FALSE,TRUE,TRUE,TRUE,0,1,1,1,1,3,2.91836734693878,4,TRUE,TRUE,3,TRUE,1,FALSE,100,"Swvu.offsite.","ACwvu.offsite.",#N/A,FALSE,FALSE,0.5,0.5,0.5,0.5,1,"","&amp;L&amp;""Palatino,Regular""&amp;8&amp;F&amp;C&amp;""Palatino,Regular""&amp;8SHARED COSTS&amp;R&amp;""Palatino,Regular""&amp;8&amp;D   &amp;T",TRUE,FALSE,FALSE,FALSE,1,#N/A,1,1,#DIV/0!,"=R1:R2","Rwvu.offsite.",#N/A,FALSE,FALSE,FALSE,1,4294967292,300,FALSE,FALSE,TRUE,TRUE,TRUE}</definedName>
    <definedName name="wvu.onsite." localSheetId="9" hidden="1">{TRUE,TRUE,-1.41610738255034,-14.9463087248322,497.718120805369,308.295302013423,FALSE,TRUE,TRUE,TRUE,0,1,1,1,1,3,2.83673469387755,4,TRUE,TRUE,3,TRUE,1,FALSE,100,"Swvu.onsite.","ACwvu.onsite.",#N/A,FALSE,FALSE,0.5,0.5,0.5,0.5,1,"","&amp;L&amp;""Palatino,Regular""&amp;8&amp;F&amp;C&amp;""Palatino,Regular""&amp;8SHARED COSTS&amp;R&amp;""Palatino,Regular""&amp;8&amp;D   &amp;T",TRUE,FALSE,FALSE,FALSE,1,#N/A,1,1,#DIV/0!,"=R1:R2","Rwvu.onsite.",#N/A,FALSE,FALSE,FALSE,1,4294967292,300,FALSE,FALSE,TRUE,TRUE,TRUE}</definedName>
    <definedName name="wvu.onsite." localSheetId="10" hidden="1">{TRUE,TRUE,-1.41610738255034,-14.9463087248322,497.718120805369,308.295302013423,FALSE,TRUE,TRUE,TRUE,0,1,1,1,1,3,2.83673469387755,4,TRUE,TRUE,3,TRUE,1,FALSE,100,"Swvu.onsite.","ACwvu.onsite.",#N/A,FALSE,FALSE,0.5,0.5,0.5,0.5,1,"","&amp;L&amp;""Palatino,Regular""&amp;8&amp;F&amp;C&amp;""Palatino,Regular""&amp;8SHARED COSTS&amp;R&amp;""Palatino,Regular""&amp;8&amp;D   &amp;T",TRUE,FALSE,FALSE,FALSE,1,#N/A,1,1,#DIV/0!,"=R1:R2","Rwvu.onsite.",#N/A,FALSE,FALSE,FALSE,1,4294967292,300,FALSE,FALSE,TRUE,TRUE,TRUE}</definedName>
    <definedName name="wvu.onsite." localSheetId="11" hidden="1">{TRUE,TRUE,-1.41610738255034,-14.9463087248322,497.718120805369,308.295302013423,FALSE,TRUE,TRUE,TRUE,0,1,1,1,1,3,2.83673469387755,4,TRUE,TRUE,3,TRUE,1,FALSE,100,"Swvu.onsite.","ACwvu.onsite.",#N/A,FALSE,FALSE,0.5,0.5,0.5,0.5,1,"","&amp;L&amp;""Palatino,Regular""&amp;8&amp;F&amp;C&amp;""Palatino,Regular""&amp;8SHARED COSTS&amp;R&amp;""Palatino,Regular""&amp;8&amp;D   &amp;T",TRUE,FALSE,FALSE,FALSE,1,#N/A,1,1,#DIV/0!,"=R1:R2","Rwvu.onsite.",#N/A,FALSE,FALSE,FALSE,1,4294967292,300,FALSE,FALSE,TRUE,TRUE,TRUE}</definedName>
    <definedName name="wvu.onsite." hidden="1">{TRUE,TRUE,-1.41610738255034,-14.9463087248322,497.718120805369,308.295302013423,FALSE,TRUE,TRUE,TRUE,0,1,1,1,1,3,2.83673469387755,4,TRUE,TRUE,3,TRUE,1,FALSE,100,"Swvu.onsite.","ACwvu.onsite.",#N/A,FALSE,FALSE,0.5,0.5,0.5,0.5,1,"","&amp;L&amp;""Palatino,Regular""&amp;8&amp;F&amp;C&amp;""Palatino,Regular""&amp;8SHARED COSTS&amp;R&amp;""Palatino,Regular""&amp;8&amp;D   &amp;T",TRUE,FALSE,FALSE,FALSE,1,#N/A,1,1,#DIV/0!,"=R1:R2","Rwvu.onsite.",#N/A,FALSE,FALSE,FALSE,1,4294967292,300,FALSE,FALSE,TRUE,TRUE,TRUE}</definedName>
    <definedName name="wvu.Page1." localSheetId="9"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1." localSheetId="10"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1." localSheetId="11"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1."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2." localSheetId="9"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2." localSheetId="10"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2." localSheetId="11"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2."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3." localSheetId="9"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3." localSheetId="10"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3." localSheetId="11"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3."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4." localSheetId="9"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vu.Page4." localSheetId="10"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vu.Page4." localSheetId="11"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vu.Page4."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vu.quarterly." localSheetId="9" hidden="1">{TRUE,TRUE,-1.25,-15.5,484.5,270,FALSE,TRUE,TRUE,TRUE,0,1,2,2,1,3,1.93333333333333,4,TRUE,TRUE,3,TRUE,1,FALSE,75,"Swvu.quarterly.","ACwvu.quarterly.",#N/A,FALSE,FALSE,0.25,0.25,0.5,0.5,2,"","&amp;L&amp;10&amp;F   &amp;A&amp;C&amp;10Page &amp;P&amp;R&amp;10&amp;D   &amp;T",FALSE,FALSE,FALSE,FALSE,2,71,#N/A,#N/A,"=R1C1:R153C72","=C1:C4,R1:R3","Rwvu.quarterly.",#N/A,FALSE,FALSE,TRUE,1,65532,65532,FALSE,FALSE,TRUE,TRUE,TRUE}</definedName>
    <definedName name="wvu.quarterly." localSheetId="10" hidden="1">{TRUE,TRUE,-1.25,-15.5,484.5,270,FALSE,TRUE,TRUE,TRUE,0,1,2,2,1,3,1.93333333333333,4,TRUE,TRUE,3,TRUE,1,FALSE,75,"Swvu.quarterly.","ACwvu.quarterly.",#N/A,FALSE,FALSE,0.25,0.25,0.5,0.5,2,"","&amp;L&amp;10&amp;F   &amp;A&amp;C&amp;10Page &amp;P&amp;R&amp;10&amp;D   &amp;T",FALSE,FALSE,FALSE,FALSE,2,71,#N/A,#N/A,"=R1C1:R153C72","=C1:C4,R1:R3","Rwvu.quarterly.",#N/A,FALSE,FALSE,TRUE,1,65532,65532,FALSE,FALSE,TRUE,TRUE,TRUE}</definedName>
    <definedName name="wvu.quarterly." localSheetId="11" hidden="1">{TRUE,TRUE,-1.25,-15.5,484.5,270,FALSE,TRUE,TRUE,TRUE,0,1,2,2,1,3,1.93333333333333,4,TRUE,TRUE,3,TRUE,1,FALSE,75,"Swvu.quarterly.","ACwvu.quarterly.",#N/A,FALSE,FALSE,0.25,0.25,0.5,0.5,2,"","&amp;L&amp;10&amp;F   &amp;A&amp;C&amp;10Page &amp;P&amp;R&amp;10&amp;D   &amp;T",FALSE,FALSE,FALSE,FALSE,2,71,#N/A,#N/A,"=R1C1:R153C72","=C1:C4,R1:R3","Rwvu.quarterly.",#N/A,FALSE,FALSE,TRUE,1,65532,65532,FALSE,FALSE,TRUE,TRUE,TRUE}</definedName>
    <definedName name="wvu.quarterly." hidden="1">{TRUE,TRUE,-1.25,-15.5,484.5,270,FALSE,TRUE,TRUE,TRUE,0,1,2,2,1,3,1.93333333333333,4,TRUE,TRUE,3,TRUE,1,FALSE,75,"Swvu.quarterly.","ACwvu.quarterly.",#N/A,FALSE,FALSE,0.25,0.25,0.5,0.5,2,"","&amp;L&amp;10&amp;F   &amp;A&amp;C&amp;10Page &amp;P&amp;R&amp;10&amp;D   &amp;T",FALSE,FALSE,FALSE,FALSE,2,71,#N/A,#N/A,"=R1C1:R153C72","=C1:C4,R1:R3","Rwvu.quarterly.",#N/A,FALSE,FALSE,TRUE,1,65532,65532,FALSE,FALSE,TRUE,TRUE,TRUE}</definedName>
    <definedName name="wvu.summary1." localSheetId="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wvsdf" hidden="1">#REF!</definedName>
    <definedName name="ww" localSheetId="9" hidden="1">{"SUMMARY",#N/A,FALSE,"BIDSUM";"SUMALTS",#N/A,FALSE,"BIDSUM";#N/A,#N/A,FALSE,"GCOND"}</definedName>
    <definedName name="ww" localSheetId="10" hidden="1">{"SUMMARY",#N/A,FALSE,"BIDSUM";"SUMALTS",#N/A,FALSE,"BIDSUM";#N/A,#N/A,FALSE,"GCOND"}</definedName>
    <definedName name="ww" localSheetId="11" hidden="1">{"SUMMARY",#N/A,FALSE,"BIDSUM";"SUMALTS",#N/A,FALSE,"BIDSUM";#N/A,#N/A,FALSE,"GCOND"}</definedName>
    <definedName name="ww" hidden="1">{"SUMMARY",#N/A,FALSE,"BIDSUM";"SUMALTS",#N/A,FALSE,"BIDSUM";#N/A,#N/A,FALSE,"GCOND"}</definedName>
    <definedName name="wwd">#REF!</definedName>
    <definedName name="wwm"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wm"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wm"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wm"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wn" localSheetId="9" hidden="1">{"whole",#N/A,FALSE,"Gen_Dist_Act_Bud";"whole",#N/A,FALSE,"Gen_Dist_T3months";"whole",#N/A,FALSE,"GD_PerP";"whole",#N/A,FALSE,"HR Dist'n"}</definedName>
    <definedName name="wwn" localSheetId="10" hidden="1">{"whole",#N/A,FALSE,"Gen_Dist_Act_Bud";"whole",#N/A,FALSE,"Gen_Dist_T3months";"whole",#N/A,FALSE,"GD_PerP";"whole",#N/A,FALSE,"HR Dist'n"}</definedName>
    <definedName name="wwn" localSheetId="11" hidden="1">{"whole",#N/A,FALSE,"Gen_Dist_Act_Bud";"whole",#N/A,FALSE,"Gen_Dist_T3months";"whole",#N/A,FALSE,"GD_PerP";"whole",#N/A,FALSE,"HR Dist'n"}</definedName>
    <definedName name="wwn" hidden="1">{"whole",#N/A,FALSE,"Gen_Dist_Act_Bud";"whole",#N/A,FALSE,"Gen_Dist_T3months";"whole",#N/A,FALSE,"GD_PerP";"whole",#N/A,FALSE,"HR Dist'n"}</definedName>
    <definedName name="wwo" localSheetId="9" hidden="1">{"whole",#N/A,FALSE,"CS HC";"whole",#N/A,FALSE,"CS_ACTvsBud";"whole",#N/A,FALSE,"CSTrail3mo";"whole",#N/A,FALSE,"CS Cost Per Head ";"whole",#N/A,FALSE,"CS CPH YTD"}</definedName>
    <definedName name="wwo" localSheetId="10" hidden="1">{"whole",#N/A,FALSE,"CS HC";"whole",#N/A,FALSE,"CS_ACTvsBud";"whole",#N/A,FALSE,"CSTrail3mo";"whole",#N/A,FALSE,"CS Cost Per Head ";"whole",#N/A,FALSE,"CS CPH YTD"}</definedName>
    <definedName name="wwo" localSheetId="11" hidden="1">{"whole",#N/A,FALSE,"CS HC";"whole",#N/A,FALSE,"CS_ACTvsBud";"whole",#N/A,FALSE,"CSTrail3mo";"whole",#N/A,FALSE,"CS Cost Per Head ";"whole",#N/A,FALSE,"CS CPH YTD"}</definedName>
    <definedName name="wwo" hidden="1">{"whole",#N/A,FALSE,"CS HC";"whole",#N/A,FALSE,"CS_ACTvsBud";"whole",#N/A,FALSE,"CSTrail3mo";"whole",#N/A,FALSE,"CS Cost Per Head ";"whole",#N/A,FALSE,"CS CPH YTD"}</definedName>
    <definedName name="wwp" localSheetId="9" hidden="1">{"whole",#N/A,FALSE,"CS FIN Sum For Rox";"whole",#N/A,FALSE,"Gen_Dist_Act_Bud";"whole",#N/A,FALSE,"Gen_Dist_T3months";"whole",#N/A,FALSE,"GD_PerP";"whole",#N/A,FALSE,"CS_DIST_ActvsBud";"whole",#N/A,FALSE,"CS_DIST_SUM_trail3mo"}</definedName>
    <definedName name="wwp" localSheetId="10" hidden="1">{"whole",#N/A,FALSE,"CS FIN Sum For Rox";"whole",#N/A,FALSE,"Gen_Dist_Act_Bud";"whole",#N/A,FALSE,"Gen_Dist_T3months";"whole",#N/A,FALSE,"GD_PerP";"whole",#N/A,FALSE,"CS_DIST_ActvsBud";"whole",#N/A,FALSE,"CS_DIST_SUM_trail3mo"}</definedName>
    <definedName name="wwp" localSheetId="11" hidden="1">{"whole",#N/A,FALSE,"CS FIN Sum For Rox";"whole",#N/A,FALSE,"Gen_Dist_Act_Bud";"whole",#N/A,FALSE,"Gen_Dist_T3months";"whole",#N/A,FALSE,"GD_PerP";"whole",#N/A,FALSE,"CS_DIST_ActvsBud";"whole",#N/A,FALSE,"CS_DIST_SUM_trail3mo"}</definedName>
    <definedName name="wwp" hidden="1">{"whole",#N/A,FALSE,"CS FIN Sum For Rox";"whole",#N/A,FALSE,"Gen_Dist_Act_Bud";"whole",#N/A,FALSE,"Gen_Dist_T3months";"whole",#N/A,FALSE,"GD_PerP";"whole",#N/A,FALSE,"CS_DIST_ActvsBud";"whole",#N/A,FALSE,"CS_DIST_SUM_trail3mo"}</definedName>
    <definedName name="wwq">#REF!</definedName>
    <definedName name="wwqewrwr">#REF!</definedName>
    <definedName name="Wwrn.6713" localSheetId="9" hidden="1">{#N/A,#N/A,FALSE,"Summary";#N/A,#N/A,FALSE,"Details";#N/A,#N/A,FALSE,"Month-Hd";#N/A,#N/A,FALSE,"YTD-Hd";#N/A,#N/A,FALSE,"Capital"}</definedName>
    <definedName name="Wwrn.6713" localSheetId="10" hidden="1">{#N/A,#N/A,FALSE,"Summary";#N/A,#N/A,FALSE,"Details";#N/A,#N/A,FALSE,"Month-Hd";#N/A,#N/A,FALSE,"YTD-Hd";#N/A,#N/A,FALSE,"Capital"}</definedName>
    <definedName name="Wwrn.6713" localSheetId="11" hidden="1">{#N/A,#N/A,FALSE,"Summary";#N/A,#N/A,FALSE,"Details";#N/A,#N/A,FALSE,"Month-Hd";#N/A,#N/A,FALSE,"YTD-Hd";#N/A,#N/A,FALSE,"Capital"}</definedName>
    <definedName name="Wwrn.6713" hidden="1">{#N/A,#N/A,FALSE,"Summary";#N/A,#N/A,FALSE,"Details";#N/A,#N/A,FALSE,"Month-Hd";#N/A,#N/A,FALSE,"YTD-Hd";#N/A,#N/A,FALSE,"Capital"}</definedName>
    <definedName name="Wwrn.Field_PSS" localSheetId="9" hidden="1">{#N/A,#N/A,FALSE,"Summary";#N/A,#N/A,FALSE,"Expense";#N/A,#N/A,FALSE,"Capital"}</definedName>
    <definedName name="Wwrn.Field_PSS" localSheetId="10" hidden="1">{#N/A,#N/A,FALSE,"Summary";#N/A,#N/A,FALSE,"Expense";#N/A,#N/A,FALSE,"Capital"}</definedName>
    <definedName name="Wwrn.Field_PSS" localSheetId="11" hidden="1">{#N/A,#N/A,FALSE,"Summary";#N/A,#N/A,FALSE,"Expense";#N/A,#N/A,FALSE,"Capital"}</definedName>
    <definedName name="Wwrn.Field_PSS" hidden="1">{#N/A,#N/A,FALSE,"Summary";#N/A,#N/A,FALSE,"Expense";#N/A,#N/A,FALSE,"Capital"}</definedName>
    <definedName name="www" localSheetId="8" hidden="1">{"key inputs",#N/A,TRUE,"Key Inputs";"key outputs",#N/A,TRUE,"Outputs";"Other inputs",#N/A,TRUE,"Other Inputs";"Revenue",#N/A,TRUE,"Rev"}</definedName>
    <definedName name="www" localSheetId="3" hidden="1">{"key inputs",#N/A,TRUE,"Key Inputs";"key outputs",#N/A,TRUE,"Outputs";"Other inputs",#N/A,TRUE,"Other Inputs";"Revenue",#N/A,TRUE,"Rev"}</definedName>
    <definedName name="www"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ww"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ww" localSheetId="11" hidden="1">{"key inputs",#N/A,TRUE,"Key Inputs";"key outputs",#N/A,TRUE,"Outputs";"Other inputs",#N/A,TRUE,"Other Inputs";"Revenue",#N/A,TRUE,"Rev"}</definedName>
    <definedName name="www" localSheetId="0" hidden="1">{"key inputs",#N/A,TRUE,"Key Inputs";"key outputs",#N/A,TRUE,"Outputs";"Other inputs",#N/A,TRUE,"Other Inputs";"Revenue",#N/A,TRUE,"Rev"}</definedName>
    <definedName name="www" hidden="1">{"key inputs",#N/A,TRUE,"Key Inputs";"key outputs",#N/A,TRUE,"Outputs";"Other inputs",#N/A,TRUE,"Other Inputs";"Revenue",#N/A,TRUE,"Rev"}</definedName>
    <definedName name="www.mike" localSheetId="9" hidden="1">{"whole",#N/A,FALSE,"Gen_Dist_Act_Bud";"whole",#N/A,FALSE,"Gen_Dist_T3months";"whole",#N/A,FALSE,"GD_PerP";"whole",#N/A,FALSE,"HR Dist'n"}</definedName>
    <definedName name="www.mike" localSheetId="10" hidden="1">{"whole",#N/A,FALSE,"Gen_Dist_Act_Bud";"whole",#N/A,FALSE,"Gen_Dist_T3months";"whole",#N/A,FALSE,"GD_PerP";"whole",#N/A,FALSE,"HR Dist'n"}</definedName>
    <definedName name="www.mike" localSheetId="11" hidden="1">{"whole",#N/A,FALSE,"Gen_Dist_Act_Bud";"whole",#N/A,FALSE,"Gen_Dist_T3months";"whole",#N/A,FALSE,"GD_PerP";"whole",#N/A,FALSE,"HR Dist'n"}</definedName>
    <definedName name="www.mike" hidden="1">{"whole",#N/A,FALSE,"Gen_Dist_Act_Bud";"whole",#N/A,FALSE,"Gen_Dist_T3months";"whole",#N/A,FALSE,"GD_PerP";"whole",#N/A,FALSE,"HR Dist'n"}</definedName>
    <definedName name="www.myr" localSheetId="9"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ww.myr" localSheetId="10"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ww.myr" localSheetId="1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ww.myr"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ww.run" localSheetId="9" hidden="1">{"Chart 1",#N/A,FALSE,"Run Rate";"Chart 2",#N/A,FALSE,"Run Rate (2)"}</definedName>
    <definedName name="www.run" localSheetId="10" hidden="1">{"Chart 1",#N/A,FALSE,"Run Rate";"Chart 2",#N/A,FALSE,"Run Rate (2)"}</definedName>
    <definedName name="www.run" localSheetId="11" hidden="1">{"Chart 1",#N/A,FALSE,"Run Rate";"Chart 2",#N/A,FALSE,"Run Rate (2)"}</definedName>
    <definedName name="www.run" hidden="1">{"Chart 1",#N/A,FALSE,"Run Rate";"Chart 2",#N/A,FALSE,"Run Rate (2)"}</definedName>
    <definedName name="www.ww" localSheetId="9" hidden="1">{"whole",#N/A,FALSE,"CS FIN Sum For Rox";"whole",#N/A,FALSE,"Gen_Dist_Act_Bud";"whole",#N/A,FALSE,"Gen_Dist_T3months";"whole",#N/A,FALSE,"GD_PerP";"whole",#N/A,FALSE,"CS_DIST_ActvsBud";"whole",#N/A,FALSE,"CS_DIST_SUM_trail3mo"}</definedName>
    <definedName name="www.ww" localSheetId="10" hidden="1">{"whole",#N/A,FALSE,"CS FIN Sum For Rox";"whole",#N/A,FALSE,"Gen_Dist_Act_Bud";"whole",#N/A,FALSE,"Gen_Dist_T3months";"whole",#N/A,FALSE,"GD_PerP";"whole",#N/A,FALSE,"CS_DIST_ActvsBud";"whole",#N/A,FALSE,"CS_DIST_SUM_trail3mo"}</definedName>
    <definedName name="www.ww" localSheetId="11" hidden="1">{"whole",#N/A,FALSE,"CS FIN Sum For Rox";"whole",#N/A,FALSE,"Gen_Dist_Act_Bud";"whole",#N/A,FALSE,"Gen_Dist_T3months";"whole",#N/A,FALSE,"GD_PerP";"whole",#N/A,FALSE,"CS_DIST_ActvsBud";"whole",#N/A,FALSE,"CS_DIST_SUM_trail3mo"}</definedName>
    <definedName name="www.ww" hidden="1">{"whole",#N/A,FALSE,"CS FIN Sum For Rox";"whole",#N/A,FALSE,"Gen_Dist_Act_Bud";"whole",#N/A,FALSE,"Gen_Dist_T3months";"whole",#N/A,FALSE,"GD_PerP";"whole",#N/A,FALSE,"CS_DIST_ActvsBud";"whole",#N/A,FALSE,"CS_DIST_SUM_trail3mo"}</definedName>
    <definedName name="www.xxx" localSheetId="9" hidden="1">{"whole",#N/A,FALSE,"CS FIN Sum For Rox";"whole",#N/A,FALSE,"Gen_Dist_Act_Bud";"whole",#N/A,FALSE,"Gen_Dist_T3months";"whole",#N/A,FALSE,"GD_PerP";"whole",#N/A,FALSE,"CS_DIST_ActvsBud";"whole",#N/A,FALSE,"CS_DIST_SUM_trail3mo"}</definedName>
    <definedName name="www.xxx" localSheetId="10" hidden="1">{"whole",#N/A,FALSE,"CS FIN Sum For Rox";"whole",#N/A,FALSE,"Gen_Dist_Act_Bud";"whole",#N/A,FALSE,"Gen_Dist_T3months";"whole",#N/A,FALSE,"GD_PerP";"whole",#N/A,FALSE,"CS_DIST_ActvsBud";"whole",#N/A,FALSE,"CS_DIST_SUM_trail3mo"}</definedName>
    <definedName name="www.xxx" localSheetId="11" hidden="1">{"whole",#N/A,FALSE,"CS FIN Sum For Rox";"whole",#N/A,FALSE,"Gen_Dist_Act_Bud";"whole",#N/A,FALSE,"Gen_Dist_T3months";"whole",#N/A,FALSE,"GD_PerP";"whole",#N/A,FALSE,"CS_DIST_ActvsBud";"whole",#N/A,FALSE,"CS_DIST_SUM_trail3mo"}</definedName>
    <definedName name="www.xxx" hidden="1">{"whole",#N/A,FALSE,"CS FIN Sum For Rox";"whole",#N/A,FALSE,"Gen_Dist_Act_Bud";"whole",#N/A,FALSE,"Gen_Dist_T3months";"whole",#N/A,FALSE,"GD_PerP";"whole",#N/A,FALSE,"CS_DIST_ActvsBud";"whole",#N/A,FALSE,"CS_DIST_SUM_trail3mo"}</definedName>
    <definedName name="www_1" localSheetId="8" hidden="1">{"key inputs",#N/A,TRUE,"Key Inputs";"key outputs",#N/A,TRUE,"Outputs";"Other inputs",#N/A,TRUE,"Other Inputs";"Revenue",#N/A,TRUE,"Rev"}</definedName>
    <definedName name="www_1" localSheetId="3" hidden="1">{"key inputs",#N/A,TRUE,"Key Inputs";"key outputs",#N/A,TRUE,"Outputs";"Other inputs",#N/A,TRUE,"Other Inputs";"Revenue",#N/A,TRUE,"Rev"}</definedName>
    <definedName name="www_1" localSheetId="9" hidden="1">{"key inputs",#N/A,TRUE,"Key Inputs";"key outputs",#N/A,TRUE,"Outputs";"Other inputs",#N/A,TRUE,"Other Inputs";"Revenue",#N/A,TRUE,"Rev"}</definedName>
    <definedName name="www_1" localSheetId="10" hidden="1">{"key inputs",#N/A,TRUE,"Key Inputs";"key outputs",#N/A,TRUE,"Outputs";"Other inputs",#N/A,TRUE,"Other Inputs";"Revenue",#N/A,TRUE,"Rev"}</definedName>
    <definedName name="www_1" localSheetId="11" hidden="1">{"key inputs",#N/A,TRUE,"Key Inputs";"key outputs",#N/A,TRUE,"Outputs";"Other inputs",#N/A,TRUE,"Other Inputs";"Revenue",#N/A,TRUE,"Rev"}</definedName>
    <definedName name="www_1" localSheetId="0" hidden="1">{"key inputs",#N/A,TRUE,"Key Inputs";"key outputs",#N/A,TRUE,"Outputs";"Other inputs",#N/A,TRUE,"Other Inputs";"Revenue",#N/A,TRUE,"Rev"}</definedName>
    <definedName name="www_1" hidden="1">{"key inputs",#N/A,TRUE,"Key Inputs";"key outputs",#N/A,TRUE,"Outputs";"Other inputs",#N/A,TRUE,"Other Inputs";"Revenue",#N/A,TRUE,"Rev"}</definedName>
    <definedName name="www_1_1" localSheetId="8" hidden="1">{"key inputs",#N/A,TRUE,"Key Inputs";"key outputs",#N/A,TRUE,"Outputs";"Other inputs",#N/A,TRUE,"Other Inputs";"Revenue",#N/A,TRUE,"Rev"}</definedName>
    <definedName name="www_1_1" localSheetId="3" hidden="1">{"key inputs",#N/A,TRUE,"Key Inputs";"key outputs",#N/A,TRUE,"Outputs";"Other inputs",#N/A,TRUE,"Other Inputs";"Revenue",#N/A,TRUE,"Rev"}</definedName>
    <definedName name="www_1_1" localSheetId="9" hidden="1">{"key inputs",#N/A,TRUE,"Key Inputs";"key outputs",#N/A,TRUE,"Outputs";"Other inputs",#N/A,TRUE,"Other Inputs";"Revenue",#N/A,TRUE,"Rev"}</definedName>
    <definedName name="www_1_1" localSheetId="10" hidden="1">{"key inputs",#N/A,TRUE,"Key Inputs";"key outputs",#N/A,TRUE,"Outputs";"Other inputs",#N/A,TRUE,"Other Inputs";"Revenue",#N/A,TRUE,"Rev"}</definedName>
    <definedName name="www_1_1" localSheetId="11" hidden="1">{"key inputs",#N/A,TRUE,"Key Inputs";"key outputs",#N/A,TRUE,"Outputs";"Other inputs",#N/A,TRUE,"Other Inputs";"Revenue",#N/A,TRUE,"Rev"}</definedName>
    <definedName name="www_1_1" localSheetId="0" hidden="1">{"key inputs",#N/A,TRUE,"Key Inputs";"key outputs",#N/A,TRUE,"Outputs";"Other inputs",#N/A,TRUE,"Other Inputs";"Revenue",#N/A,TRUE,"Rev"}</definedName>
    <definedName name="www_1_1" hidden="1">{"key inputs",#N/A,TRUE,"Key Inputs";"key outputs",#N/A,TRUE,"Outputs";"Other inputs",#N/A,TRUE,"Other Inputs";"Revenue",#N/A,TRUE,"Rev"}</definedName>
    <definedName name="www_1_2" localSheetId="8" hidden="1">{"key inputs",#N/A,TRUE,"Key Inputs";"key outputs",#N/A,TRUE,"Outputs";"Other inputs",#N/A,TRUE,"Other Inputs";"Revenue",#N/A,TRUE,"Rev"}</definedName>
    <definedName name="www_1_2" localSheetId="3" hidden="1">{"key inputs",#N/A,TRUE,"Key Inputs";"key outputs",#N/A,TRUE,"Outputs";"Other inputs",#N/A,TRUE,"Other Inputs";"Revenue",#N/A,TRUE,"Rev"}</definedName>
    <definedName name="www_1_2" localSheetId="9" hidden="1">{"key inputs",#N/A,TRUE,"Key Inputs";"key outputs",#N/A,TRUE,"Outputs";"Other inputs",#N/A,TRUE,"Other Inputs";"Revenue",#N/A,TRUE,"Rev"}</definedName>
    <definedName name="www_1_2" localSheetId="10" hidden="1">{"key inputs",#N/A,TRUE,"Key Inputs";"key outputs",#N/A,TRUE,"Outputs";"Other inputs",#N/A,TRUE,"Other Inputs";"Revenue",#N/A,TRUE,"Rev"}</definedName>
    <definedName name="www_1_2" localSheetId="11" hidden="1">{"key inputs",#N/A,TRUE,"Key Inputs";"key outputs",#N/A,TRUE,"Outputs";"Other inputs",#N/A,TRUE,"Other Inputs";"Revenue",#N/A,TRUE,"Rev"}</definedName>
    <definedName name="www_1_2" localSheetId="0" hidden="1">{"key inputs",#N/A,TRUE,"Key Inputs";"key outputs",#N/A,TRUE,"Outputs";"Other inputs",#N/A,TRUE,"Other Inputs";"Revenue",#N/A,TRUE,"Rev"}</definedName>
    <definedName name="www_1_2" hidden="1">{"key inputs",#N/A,TRUE,"Key Inputs";"key outputs",#N/A,TRUE,"Outputs";"Other inputs",#N/A,TRUE,"Other Inputs";"Revenue",#N/A,TRUE,"Rev"}</definedName>
    <definedName name="www_1_3" localSheetId="8" hidden="1">{"key inputs",#N/A,TRUE,"Key Inputs";"key outputs",#N/A,TRUE,"Outputs";"Other inputs",#N/A,TRUE,"Other Inputs";"Revenue",#N/A,TRUE,"Rev"}</definedName>
    <definedName name="www_1_3" localSheetId="3" hidden="1">{"key inputs",#N/A,TRUE,"Key Inputs";"key outputs",#N/A,TRUE,"Outputs";"Other inputs",#N/A,TRUE,"Other Inputs";"Revenue",#N/A,TRUE,"Rev"}</definedName>
    <definedName name="www_1_3" localSheetId="9" hidden="1">{"key inputs",#N/A,TRUE,"Key Inputs";"key outputs",#N/A,TRUE,"Outputs";"Other inputs",#N/A,TRUE,"Other Inputs";"Revenue",#N/A,TRUE,"Rev"}</definedName>
    <definedName name="www_1_3" localSheetId="10" hidden="1">{"key inputs",#N/A,TRUE,"Key Inputs";"key outputs",#N/A,TRUE,"Outputs";"Other inputs",#N/A,TRUE,"Other Inputs";"Revenue",#N/A,TRUE,"Rev"}</definedName>
    <definedName name="www_1_3" localSheetId="11" hidden="1">{"key inputs",#N/A,TRUE,"Key Inputs";"key outputs",#N/A,TRUE,"Outputs";"Other inputs",#N/A,TRUE,"Other Inputs";"Revenue",#N/A,TRUE,"Rev"}</definedName>
    <definedName name="www_1_3" localSheetId="0" hidden="1">{"key inputs",#N/A,TRUE,"Key Inputs";"key outputs",#N/A,TRUE,"Outputs";"Other inputs",#N/A,TRUE,"Other Inputs";"Revenue",#N/A,TRUE,"Rev"}</definedName>
    <definedName name="www_1_3" hidden="1">{"key inputs",#N/A,TRUE,"Key Inputs";"key outputs",#N/A,TRUE,"Outputs";"Other inputs",#N/A,TRUE,"Other Inputs";"Revenue",#N/A,TRUE,"Rev"}</definedName>
    <definedName name="www_1_4" localSheetId="8" hidden="1">{"key inputs",#N/A,TRUE,"Key Inputs";"key outputs",#N/A,TRUE,"Outputs";"Other inputs",#N/A,TRUE,"Other Inputs";"Revenue",#N/A,TRUE,"Rev"}</definedName>
    <definedName name="www_1_4" localSheetId="3" hidden="1">{"key inputs",#N/A,TRUE,"Key Inputs";"key outputs",#N/A,TRUE,"Outputs";"Other inputs",#N/A,TRUE,"Other Inputs";"Revenue",#N/A,TRUE,"Rev"}</definedName>
    <definedName name="www_1_4" localSheetId="9" hidden="1">{"key inputs",#N/A,TRUE,"Key Inputs";"key outputs",#N/A,TRUE,"Outputs";"Other inputs",#N/A,TRUE,"Other Inputs";"Revenue",#N/A,TRUE,"Rev"}</definedName>
    <definedName name="www_1_4" localSheetId="10" hidden="1">{"key inputs",#N/A,TRUE,"Key Inputs";"key outputs",#N/A,TRUE,"Outputs";"Other inputs",#N/A,TRUE,"Other Inputs";"Revenue",#N/A,TRUE,"Rev"}</definedName>
    <definedName name="www_1_4" localSheetId="11" hidden="1">{"key inputs",#N/A,TRUE,"Key Inputs";"key outputs",#N/A,TRUE,"Outputs";"Other inputs",#N/A,TRUE,"Other Inputs";"Revenue",#N/A,TRUE,"Rev"}</definedName>
    <definedName name="www_1_4" localSheetId="0" hidden="1">{"key inputs",#N/A,TRUE,"Key Inputs";"key outputs",#N/A,TRUE,"Outputs";"Other inputs",#N/A,TRUE,"Other Inputs";"Revenue",#N/A,TRUE,"Rev"}</definedName>
    <definedName name="www_1_4" hidden="1">{"key inputs",#N/A,TRUE,"Key Inputs";"key outputs",#N/A,TRUE,"Outputs";"Other inputs",#N/A,TRUE,"Other Inputs";"Revenue",#N/A,TRUE,"Rev"}</definedName>
    <definedName name="www_1_5" localSheetId="8" hidden="1">{"key inputs",#N/A,TRUE,"Key Inputs";"key outputs",#N/A,TRUE,"Outputs";"Other inputs",#N/A,TRUE,"Other Inputs";"Revenue",#N/A,TRUE,"Rev"}</definedName>
    <definedName name="www_1_5" localSheetId="3" hidden="1">{"key inputs",#N/A,TRUE,"Key Inputs";"key outputs",#N/A,TRUE,"Outputs";"Other inputs",#N/A,TRUE,"Other Inputs";"Revenue",#N/A,TRUE,"Rev"}</definedName>
    <definedName name="www_1_5" localSheetId="9" hidden="1">{"key inputs",#N/A,TRUE,"Key Inputs";"key outputs",#N/A,TRUE,"Outputs";"Other inputs",#N/A,TRUE,"Other Inputs";"Revenue",#N/A,TRUE,"Rev"}</definedName>
    <definedName name="www_1_5" localSheetId="10" hidden="1">{"key inputs",#N/A,TRUE,"Key Inputs";"key outputs",#N/A,TRUE,"Outputs";"Other inputs",#N/A,TRUE,"Other Inputs";"Revenue",#N/A,TRUE,"Rev"}</definedName>
    <definedName name="www_1_5" localSheetId="11" hidden="1">{"key inputs",#N/A,TRUE,"Key Inputs";"key outputs",#N/A,TRUE,"Outputs";"Other inputs",#N/A,TRUE,"Other Inputs";"Revenue",#N/A,TRUE,"Rev"}</definedName>
    <definedName name="www_1_5" localSheetId="0" hidden="1">{"key inputs",#N/A,TRUE,"Key Inputs";"key outputs",#N/A,TRUE,"Outputs";"Other inputs",#N/A,TRUE,"Other Inputs";"Revenue",#N/A,TRUE,"Rev"}</definedName>
    <definedName name="www_1_5" hidden="1">{"key inputs",#N/A,TRUE,"Key Inputs";"key outputs",#N/A,TRUE,"Outputs";"Other inputs",#N/A,TRUE,"Other Inputs";"Revenue",#N/A,TRUE,"Rev"}</definedName>
    <definedName name="www_2" localSheetId="8" hidden="1">{"key inputs",#N/A,TRUE,"Key Inputs";"key outputs",#N/A,TRUE,"Outputs";"Other inputs",#N/A,TRUE,"Other Inputs";"Revenue",#N/A,TRUE,"Rev"}</definedName>
    <definedName name="www_2" localSheetId="3" hidden="1">{"key inputs",#N/A,TRUE,"Key Inputs";"key outputs",#N/A,TRUE,"Outputs";"Other inputs",#N/A,TRUE,"Other Inputs";"Revenue",#N/A,TRUE,"Rev"}</definedName>
    <definedName name="www_2" localSheetId="9" hidden="1">{"key inputs",#N/A,TRUE,"Key Inputs";"key outputs",#N/A,TRUE,"Outputs";"Other inputs",#N/A,TRUE,"Other Inputs";"Revenue",#N/A,TRUE,"Rev"}</definedName>
    <definedName name="www_2" localSheetId="10" hidden="1">{"key inputs",#N/A,TRUE,"Key Inputs";"key outputs",#N/A,TRUE,"Outputs";"Other inputs",#N/A,TRUE,"Other Inputs";"Revenue",#N/A,TRUE,"Rev"}</definedName>
    <definedName name="www_2" localSheetId="11" hidden="1">{"key inputs",#N/A,TRUE,"Key Inputs";"key outputs",#N/A,TRUE,"Outputs";"Other inputs",#N/A,TRUE,"Other Inputs";"Revenue",#N/A,TRUE,"Rev"}</definedName>
    <definedName name="www_2" localSheetId="0" hidden="1">{"key inputs",#N/A,TRUE,"Key Inputs";"key outputs",#N/A,TRUE,"Outputs";"Other inputs",#N/A,TRUE,"Other Inputs";"Revenue",#N/A,TRUE,"Rev"}</definedName>
    <definedName name="www_2" hidden="1">{"key inputs",#N/A,TRUE,"Key Inputs";"key outputs",#N/A,TRUE,"Outputs";"Other inputs",#N/A,TRUE,"Other Inputs";"Revenue",#N/A,TRUE,"Rev"}</definedName>
    <definedName name="www_2_1" localSheetId="8" hidden="1">{"key inputs",#N/A,TRUE,"Key Inputs";"key outputs",#N/A,TRUE,"Outputs";"Other inputs",#N/A,TRUE,"Other Inputs";"Revenue",#N/A,TRUE,"Rev"}</definedName>
    <definedName name="www_2_1" localSheetId="3" hidden="1">{"key inputs",#N/A,TRUE,"Key Inputs";"key outputs",#N/A,TRUE,"Outputs";"Other inputs",#N/A,TRUE,"Other Inputs";"Revenue",#N/A,TRUE,"Rev"}</definedName>
    <definedName name="www_2_1" localSheetId="9" hidden="1">{"key inputs",#N/A,TRUE,"Key Inputs";"key outputs",#N/A,TRUE,"Outputs";"Other inputs",#N/A,TRUE,"Other Inputs";"Revenue",#N/A,TRUE,"Rev"}</definedName>
    <definedName name="www_2_1" localSheetId="10" hidden="1">{"key inputs",#N/A,TRUE,"Key Inputs";"key outputs",#N/A,TRUE,"Outputs";"Other inputs",#N/A,TRUE,"Other Inputs";"Revenue",#N/A,TRUE,"Rev"}</definedName>
    <definedName name="www_2_1" localSheetId="11" hidden="1">{"key inputs",#N/A,TRUE,"Key Inputs";"key outputs",#N/A,TRUE,"Outputs";"Other inputs",#N/A,TRUE,"Other Inputs";"Revenue",#N/A,TRUE,"Rev"}</definedName>
    <definedName name="www_2_1" localSheetId="0" hidden="1">{"key inputs",#N/A,TRUE,"Key Inputs";"key outputs",#N/A,TRUE,"Outputs";"Other inputs",#N/A,TRUE,"Other Inputs";"Revenue",#N/A,TRUE,"Rev"}</definedName>
    <definedName name="www_2_1" hidden="1">{"key inputs",#N/A,TRUE,"Key Inputs";"key outputs",#N/A,TRUE,"Outputs";"Other inputs",#N/A,TRUE,"Other Inputs";"Revenue",#N/A,TRUE,"Rev"}</definedName>
    <definedName name="www_2_2" localSheetId="8" hidden="1">{"key inputs",#N/A,TRUE,"Key Inputs";"key outputs",#N/A,TRUE,"Outputs";"Other inputs",#N/A,TRUE,"Other Inputs";"Revenue",#N/A,TRUE,"Rev"}</definedName>
    <definedName name="www_2_2" localSheetId="3" hidden="1">{"key inputs",#N/A,TRUE,"Key Inputs";"key outputs",#N/A,TRUE,"Outputs";"Other inputs",#N/A,TRUE,"Other Inputs";"Revenue",#N/A,TRUE,"Rev"}</definedName>
    <definedName name="www_2_2" localSheetId="9" hidden="1">{"key inputs",#N/A,TRUE,"Key Inputs";"key outputs",#N/A,TRUE,"Outputs";"Other inputs",#N/A,TRUE,"Other Inputs";"Revenue",#N/A,TRUE,"Rev"}</definedName>
    <definedName name="www_2_2" localSheetId="10" hidden="1">{"key inputs",#N/A,TRUE,"Key Inputs";"key outputs",#N/A,TRUE,"Outputs";"Other inputs",#N/A,TRUE,"Other Inputs";"Revenue",#N/A,TRUE,"Rev"}</definedName>
    <definedName name="www_2_2" localSheetId="11" hidden="1">{"key inputs",#N/A,TRUE,"Key Inputs";"key outputs",#N/A,TRUE,"Outputs";"Other inputs",#N/A,TRUE,"Other Inputs";"Revenue",#N/A,TRUE,"Rev"}</definedName>
    <definedName name="www_2_2" localSheetId="0" hidden="1">{"key inputs",#N/A,TRUE,"Key Inputs";"key outputs",#N/A,TRUE,"Outputs";"Other inputs",#N/A,TRUE,"Other Inputs";"Revenue",#N/A,TRUE,"Rev"}</definedName>
    <definedName name="www_2_2" hidden="1">{"key inputs",#N/A,TRUE,"Key Inputs";"key outputs",#N/A,TRUE,"Outputs";"Other inputs",#N/A,TRUE,"Other Inputs";"Revenue",#N/A,TRUE,"Rev"}</definedName>
    <definedName name="www_2_3" localSheetId="8" hidden="1">{"key inputs",#N/A,TRUE,"Key Inputs";"key outputs",#N/A,TRUE,"Outputs";"Other inputs",#N/A,TRUE,"Other Inputs";"Revenue",#N/A,TRUE,"Rev"}</definedName>
    <definedName name="www_2_3" localSheetId="3" hidden="1">{"key inputs",#N/A,TRUE,"Key Inputs";"key outputs",#N/A,TRUE,"Outputs";"Other inputs",#N/A,TRUE,"Other Inputs";"Revenue",#N/A,TRUE,"Rev"}</definedName>
    <definedName name="www_2_3" localSheetId="9" hidden="1">{"key inputs",#N/A,TRUE,"Key Inputs";"key outputs",#N/A,TRUE,"Outputs";"Other inputs",#N/A,TRUE,"Other Inputs";"Revenue",#N/A,TRUE,"Rev"}</definedName>
    <definedName name="www_2_3" localSheetId="10" hidden="1">{"key inputs",#N/A,TRUE,"Key Inputs";"key outputs",#N/A,TRUE,"Outputs";"Other inputs",#N/A,TRUE,"Other Inputs";"Revenue",#N/A,TRUE,"Rev"}</definedName>
    <definedName name="www_2_3" localSheetId="11" hidden="1">{"key inputs",#N/A,TRUE,"Key Inputs";"key outputs",#N/A,TRUE,"Outputs";"Other inputs",#N/A,TRUE,"Other Inputs";"Revenue",#N/A,TRUE,"Rev"}</definedName>
    <definedName name="www_2_3" localSheetId="0" hidden="1">{"key inputs",#N/A,TRUE,"Key Inputs";"key outputs",#N/A,TRUE,"Outputs";"Other inputs",#N/A,TRUE,"Other Inputs";"Revenue",#N/A,TRUE,"Rev"}</definedName>
    <definedName name="www_2_3" hidden="1">{"key inputs",#N/A,TRUE,"Key Inputs";"key outputs",#N/A,TRUE,"Outputs";"Other inputs",#N/A,TRUE,"Other Inputs";"Revenue",#N/A,TRUE,"Rev"}</definedName>
    <definedName name="www_2_4" localSheetId="8" hidden="1">{"key inputs",#N/A,TRUE,"Key Inputs";"key outputs",#N/A,TRUE,"Outputs";"Other inputs",#N/A,TRUE,"Other Inputs";"Revenue",#N/A,TRUE,"Rev"}</definedName>
    <definedName name="www_2_4" localSheetId="3" hidden="1">{"key inputs",#N/A,TRUE,"Key Inputs";"key outputs",#N/A,TRUE,"Outputs";"Other inputs",#N/A,TRUE,"Other Inputs";"Revenue",#N/A,TRUE,"Rev"}</definedName>
    <definedName name="www_2_4" localSheetId="9" hidden="1">{"key inputs",#N/A,TRUE,"Key Inputs";"key outputs",#N/A,TRUE,"Outputs";"Other inputs",#N/A,TRUE,"Other Inputs";"Revenue",#N/A,TRUE,"Rev"}</definedName>
    <definedName name="www_2_4" localSheetId="10" hidden="1">{"key inputs",#N/A,TRUE,"Key Inputs";"key outputs",#N/A,TRUE,"Outputs";"Other inputs",#N/A,TRUE,"Other Inputs";"Revenue",#N/A,TRUE,"Rev"}</definedName>
    <definedName name="www_2_4" localSheetId="11" hidden="1">{"key inputs",#N/A,TRUE,"Key Inputs";"key outputs",#N/A,TRUE,"Outputs";"Other inputs",#N/A,TRUE,"Other Inputs";"Revenue",#N/A,TRUE,"Rev"}</definedName>
    <definedName name="www_2_4" localSheetId="0" hidden="1">{"key inputs",#N/A,TRUE,"Key Inputs";"key outputs",#N/A,TRUE,"Outputs";"Other inputs",#N/A,TRUE,"Other Inputs";"Revenue",#N/A,TRUE,"Rev"}</definedName>
    <definedName name="www_2_4" hidden="1">{"key inputs",#N/A,TRUE,"Key Inputs";"key outputs",#N/A,TRUE,"Outputs";"Other inputs",#N/A,TRUE,"Other Inputs";"Revenue",#N/A,TRUE,"Rev"}</definedName>
    <definedName name="www_2_5" localSheetId="8" hidden="1">{"key inputs",#N/A,TRUE,"Key Inputs";"key outputs",#N/A,TRUE,"Outputs";"Other inputs",#N/A,TRUE,"Other Inputs";"Revenue",#N/A,TRUE,"Rev"}</definedName>
    <definedName name="www_2_5" localSheetId="3" hidden="1">{"key inputs",#N/A,TRUE,"Key Inputs";"key outputs",#N/A,TRUE,"Outputs";"Other inputs",#N/A,TRUE,"Other Inputs";"Revenue",#N/A,TRUE,"Rev"}</definedName>
    <definedName name="www_2_5" localSheetId="9" hidden="1">{"key inputs",#N/A,TRUE,"Key Inputs";"key outputs",#N/A,TRUE,"Outputs";"Other inputs",#N/A,TRUE,"Other Inputs";"Revenue",#N/A,TRUE,"Rev"}</definedName>
    <definedName name="www_2_5" localSheetId="10" hidden="1">{"key inputs",#N/A,TRUE,"Key Inputs";"key outputs",#N/A,TRUE,"Outputs";"Other inputs",#N/A,TRUE,"Other Inputs";"Revenue",#N/A,TRUE,"Rev"}</definedName>
    <definedName name="www_2_5" localSheetId="11" hidden="1">{"key inputs",#N/A,TRUE,"Key Inputs";"key outputs",#N/A,TRUE,"Outputs";"Other inputs",#N/A,TRUE,"Other Inputs";"Revenue",#N/A,TRUE,"Rev"}</definedName>
    <definedName name="www_2_5" localSheetId="0" hidden="1">{"key inputs",#N/A,TRUE,"Key Inputs";"key outputs",#N/A,TRUE,"Outputs";"Other inputs",#N/A,TRUE,"Other Inputs";"Revenue",#N/A,TRUE,"Rev"}</definedName>
    <definedName name="www_2_5" hidden="1">{"key inputs",#N/A,TRUE,"Key Inputs";"key outputs",#N/A,TRUE,"Outputs";"Other inputs",#N/A,TRUE,"Other Inputs";"Revenue",#N/A,TRUE,"Rev"}</definedName>
    <definedName name="www_3" localSheetId="8" hidden="1">{"key inputs",#N/A,TRUE,"Key Inputs";"key outputs",#N/A,TRUE,"Outputs";"Other inputs",#N/A,TRUE,"Other Inputs";"Revenue",#N/A,TRUE,"Rev"}</definedName>
    <definedName name="www_3" localSheetId="3" hidden="1">{"key inputs",#N/A,TRUE,"Key Inputs";"key outputs",#N/A,TRUE,"Outputs";"Other inputs",#N/A,TRUE,"Other Inputs";"Revenue",#N/A,TRUE,"Rev"}</definedName>
    <definedName name="www_3" localSheetId="9" hidden="1">{"key inputs",#N/A,TRUE,"Key Inputs";"key outputs",#N/A,TRUE,"Outputs";"Other inputs",#N/A,TRUE,"Other Inputs";"Revenue",#N/A,TRUE,"Rev"}</definedName>
    <definedName name="www_3" localSheetId="10" hidden="1">{"key inputs",#N/A,TRUE,"Key Inputs";"key outputs",#N/A,TRUE,"Outputs";"Other inputs",#N/A,TRUE,"Other Inputs";"Revenue",#N/A,TRUE,"Rev"}</definedName>
    <definedName name="www_3" localSheetId="11" hidden="1">{"key inputs",#N/A,TRUE,"Key Inputs";"key outputs",#N/A,TRUE,"Outputs";"Other inputs",#N/A,TRUE,"Other Inputs";"Revenue",#N/A,TRUE,"Rev"}</definedName>
    <definedName name="www_3" localSheetId="0" hidden="1">{"key inputs",#N/A,TRUE,"Key Inputs";"key outputs",#N/A,TRUE,"Outputs";"Other inputs",#N/A,TRUE,"Other Inputs";"Revenue",#N/A,TRUE,"Rev"}</definedName>
    <definedName name="www_3" hidden="1">{"key inputs",#N/A,TRUE,"Key Inputs";"key outputs",#N/A,TRUE,"Outputs";"Other inputs",#N/A,TRUE,"Other Inputs";"Revenue",#N/A,TRUE,"Rev"}</definedName>
    <definedName name="www_3_1" localSheetId="8" hidden="1">{"key inputs",#N/A,TRUE,"Key Inputs";"key outputs",#N/A,TRUE,"Outputs";"Other inputs",#N/A,TRUE,"Other Inputs";"Revenue",#N/A,TRUE,"Rev"}</definedName>
    <definedName name="www_3_1" localSheetId="3" hidden="1">{"key inputs",#N/A,TRUE,"Key Inputs";"key outputs",#N/A,TRUE,"Outputs";"Other inputs",#N/A,TRUE,"Other Inputs";"Revenue",#N/A,TRUE,"Rev"}</definedName>
    <definedName name="www_3_1" localSheetId="9" hidden="1">{"key inputs",#N/A,TRUE,"Key Inputs";"key outputs",#N/A,TRUE,"Outputs";"Other inputs",#N/A,TRUE,"Other Inputs";"Revenue",#N/A,TRUE,"Rev"}</definedName>
    <definedName name="www_3_1" localSheetId="10" hidden="1">{"key inputs",#N/A,TRUE,"Key Inputs";"key outputs",#N/A,TRUE,"Outputs";"Other inputs",#N/A,TRUE,"Other Inputs";"Revenue",#N/A,TRUE,"Rev"}</definedName>
    <definedName name="www_3_1" localSheetId="11" hidden="1">{"key inputs",#N/A,TRUE,"Key Inputs";"key outputs",#N/A,TRUE,"Outputs";"Other inputs",#N/A,TRUE,"Other Inputs";"Revenue",#N/A,TRUE,"Rev"}</definedName>
    <definedName name="www_3_1" localSheetId="0" hidden="1">{"key inputs",#N/A,TRUE,"Key Inputs";"key outputs",#N/A,TRUE,"Outputs";"Other inputs",#N/A,TRUE,"Other Inputs";"Revenue",#N/A,TRUE,"Rev"}</definedName>
    <definedName name="www_3_1" hidden="1">{"key inputs",#N/A,TRUE,"Key Inputs";"key outputs",#N/A,TRUE,"Outputs";"Other inputs",#N/A,TRUE,"Other Inputs";"Revenue",#N/A,TRUE,"Rev"}</definedName>
    <definedName name="www_3_2" localSheetId="8" hidden="1">{"key inputs",#N/A,TRUE,"Key Inputs";"key outputs",#N/A,TRUE,"Outputs";"Other inputs",#N/A,TRUE,"Other Inputs";"Revenue",#N/A,TRUE,"Rev"}</definedName>
    <definedName name="www_3_2" localSheetId="3" hidden="1">{"key inputs",#N/A,TRUE,"Key Inputs";"key outputs",#N/A,TRUE,"Outputs";"Other inputs",#N/A,TRUE,"Other Inputs";"Revenue",#N/A,TRUE,"Rev"}</definedName>
    <definedName name="www_3_2" localSheetId="9" hidden="1">{"key inputs",#N/A,TRUE,"Key Inputs";"key outputs",#N/A,TRUE,"Outputs";"Other inputs",#N/A,TRUE,"Other Inputs";"Revenue",#N/A,TRUE,"Rev"}</definedName>
    <definedName name="www_3_2" localSheetId="10" hidden="1">{"key inputs",#N/A,TRUE,"Key Inputs";"key outputs",#N/A,TRUE,"Outputs";"Other inputs",#N/A,TRUE,"Other Inputs";"Revenue",#N/A,TRUE,"Rev"}</definedName>
    <definedName name="www_3_2" localSheetId="11" hidden="1">{"key inputs",#N/A,TRUE,"Key Inputs";"key outputs",#N/A,TRUE,"Outputs";"Other inputs",#N/A,TRUE,"Other Inputs";"Revenue",#N/A,TRUE,"Rev"}</definedName>
    <definedName name="www_3_2" localSheetId="0" hidden="1">{"key inputs",#N/A,TRUE,"Key Inputs";"key outputs",#N/A,TRUE,"Outputs";"Other inputs",#N/A,TRUE,"Other Inputs";"Revenue",#N/A,TRUE,"Rev"}</definedName>
    <definedName name="www_3_2" hidden="1">{"key inputs",#N/A,TRUE,"Key Inputs";"key outputs",#N/A,TRUE,"Outputs";"Other inputs",#N/A,TRUE,"Other Inputs";"Revenue",#N/A,TRUE,"Rev"}</definedName>
    <definedName name="www_3_3" localSheetId="8" hidden="1">{"key inputs",#N/A,TRUE,"Key Inputs";"key outputs",#N/A,TRUE,"Outputs";"Other inputs",#N/A,TRUE,"Other Inputs";"Revenue",#N/A,TRUE,"Rev"}</definedName>
    <definedName name="www_3_3" localSheetId="3" hidden="1">{"key inputs",#N/A,TRUE,"Key Inputs";"key outputs",#N/A,TRUE,"Outputs";"Other inputs",#N/A,TRUE,"Other Inputs";"Revenue",#N/A,TRUE,"Rev"}</definedName>
    <definedName name="www_3_3" localSheetId="9" hidden="1">{"key inputs",#N/A,TRUE,"Key Inputs";"key outputs",#N/A,TRUE,"Outputs";"Other inputs",#N/A,TRUE,"Other Inputs";"Revenue",#N/A,TRUE,"Rev"}</definedName>
    <definedName name="www_3_3" localSheetId="10" hidden="1">{"key inputs",#N/A,TRUE,"Key Inputs";"key outputs",#N/A,TRUE,"Outputs";"Other inputs",#N/A,TRUE,"Other Inputs";"Revenue",#N/A,TRUE,"Rev"}</definedName>
    <definedName name="www_3_3" localSheetId="11" hidden="1">{"key inputs",#N/A,TRUE,"Key Inputs";"key outputs",#N/A,TRUE,"Outputs";"Other inputs",#N/A,TRUE,"Other Inputs";"Revenue",#N/A,TRUE,"Rev"}</definedName>
    <definedName name="www_3_3" localSheetId="0" hidden="1">{"key inputs",#N/A,TRUE,"Key Inputs";"key outputs",#N/A,TRUE,"Outputs";"Other inputs",#N/A,TRUE,"Other Inputs";"Revenue",#N/A,TRUE,"Rev"}</definedName>
    <definedName name="www_3_3" hidden="1">{"key inputs",#N/A,TRUE,"Key Inputs";"key outputs",#N/A,TRUE,"Outputs";"Other inputs",#N/A,TRUE,"Other Inputs";"Revenue",#N/A,TRUE,"Rev"}</definedName>
    <definedName name="www_3_4" localSheetId="8" hidden="1">{"key inputs",#N/A,TRUE,"Key Inputs";"key outputs",#N/A,TRUE,"Outputs";"Other inputs",#N/A,TRUE,"Other Inputs";"Revenue",#N/A,TRUE,"Rev"}</definedName>
    <definedName name="www_3_4" localSheetId="3" hidden="1">{"key inputs",#N/A,TRUE,"Key Inputs";"key outputs",#N/A,TRUE,"Outputs";"Other inputs",#N/A,TRUE,"Other Inputs";"Revenue",#N/A,TRUE,"Rev"}</definedName>
    <definedName name="www_3_4" localSheetId="9" hidden="1">{"key inputs",#N/A,TRUE,"Key Inputs";"key outputs",#N/A,TRUE,"Outputs";"Other inputs",#N/A,TRUE,"Other Inputs";"Revenue",#N/A,TRUE,"Rev"}</definedName>
    <definedName name="www_3_4" localSheetId="10" hidden="1">{"key inputs",#N/A,TRUE,"Key Inputs";"key outputs",#N/A,TRUE,"Outputs";"Other inputs",#N/A,TRUE,"Other Inputs";"Revenue",#N/A,TRUE,"Rev"}</definedName>
    <definedName name="www_3_4" localSheetId="11" hidden="1">{"key inputs",#N/A,TRUE,"Key Inputs";"key outputs",#N/A,TRUE,"Outputs";"Other inputs",#N/A,TRUE,"Other Inputs";"Revenue",#N/A,TRUE,"Rev"}</definedName>
    <definedName name="www_3_4" localSheetId="0" hidden="1">{"key inputs",#N/A,TRUE,"Key Inputs";"key outputs",#N/A,TRUE,"Outputs";"Other inputs",#N/A,TRUE,"Other Inputs";"Revenue",#N/A,TRUE,"Rev"}</definedName>
    <definedName name="www_3_4" hidden="1">{"key inputs",#N/A,TRUE,"Key Inputs";"key outputs",#N/A,TRUE,"Outputs";"Other inputs",#N/A,TRUE,"Other Inputs";"Revenue",#N/A,TRUE,"Rev"}</definedName>
    <definedName name="www_3_5" localSheetId="8" hidden="1">{"key inputs",#N/A,TRUE,"Key Inputs";"key outputs",#N/A,TRUE,"Outputs";"Other inputs",#N/A,TRUE,"Other Inputs";"Revenue",#N/A,TRUE,"Rev"}</definedName>
    <definedName name="www_3_5" localSheetId="3" hidden="1">{"key inputs",#N/A,TRUE,"Key Inputs";"key outputs",#N/A,TRUE,"Outputs";"Other inputs",#N/A,TRUE,"Other Inputs";"Revenue",#N/A,TRUE,"Rev"}</definedName>
    <definedName name="www_3_5" localSheetId="9" hidden="1">{"key inputs",#N/A,TRUE,"Key Inputs";"key outputs",#N/A,TRUE,"Outputs";"Other inputs",#N/A,TRUE,"Other Inputs";"Revenue",#N/A,TRUE,"Rev"}</definedName>
    <definedName name="www_3_5" localSheetId="10" hidden="1">{"key inputs",#N/A,TRUE,"Key Inputs";"key outputs",#N/A,TRUE,"Outputs";"Other inputs",#N/A,TRUE,"Other Inputs";"Revenue",#N/A,TRUE,"Rev"}</definedName>
    <definedName name="www_3_5" localSheetId="11" hidden="1">{"key inputs",#N/A,TRUE,"Key Inputs";"key outputs",#N/A,TRUE,"Outputs";"Other inputs",#N/A,TRUE,"Other Inputs";"Revenue",#N/A,TRUE,"Rev"}</definedName>
    <definedName name="www_3_5" localSheetId="0" hidden="1">{"key inputs",#N/A,TRUE,"Key Inputs";"key outputs",#N/A,TRUE,"Outputs";"Other inputs",#N/A,TRUE,"Other Inputs";"Revenue",#N/A,TRUE,"Rev"}</definedName>
    <definedName name="www_3_5" hidden="1">{"key inputs",#N/A,TRUE,"Key Inputs";"key outputs",#N/A,TRUE,"Outputs";"Other inputs",#N/A,TRUE,"Other Inputs";"Revenue",#N/A,TRUE,"Rev"}</definedName>
    <definedName name="www_4" localSheetId="8" hidden="1">{"key inputs",#N/A,TRUE,"Key Inputs";"key outputs",#N/A,TRUE,"Outputs";"Other inputs",#N/A,TRUE,"Other Inputs";"Revenue",#N/A,TRUE,"Rev"}</definedName>
    <definedName name="www_4" localSheetId="3" hidden="1">{"key inputs",#N/A,TRUE,"Key Inputs";"key outputs",#N/A,TRUE,"Outputs";"Other inputs",#N/A,TRUE,"Other Inputs";"Revenue",#N/A,TRUE,"Rev"}</definedName>
    <definedName name="www_4" localSheetId="9" hidden="1">{"key inputs",#N/A,TRUE,"Key Inputs";"key outputs",#N/A,TRUE,"Outputs";"Other inputs",#N/A,TRUE,"Other Inputs";"Revenue",#N/A,TRUE,"Rev"}</definedName>
    <definedName name="www_4" localSheetId="10" hidden="1">{"key inputs",#N/A,TRUE,"Key Inputs";"key outputs",#N/A,TRUE,"Outputs";"Other inputs",#N/A,TRUE,"Other Inputs";"Revenue",#N/A,TRUE,"Rev"}</definedName>
    <definedName name="www_4" localSheetId="11" hidden="1">{"key inputs",#N/A,TRUE,"Key Inputs";"key outputs",#N/A,TRUE,"Outputs";"Other inputs",#N/A,TRUE,"Other Inputs";"Revenue",#N/A,TRUE,"Rev"}</definedName>
    <definedName name="www_4" localSheetId="0" hidden="1">{"key inputs",#N/A,TRUE,"Key Inputs";"key outputs",#N/A,TRUE,"Outputs";"Other inputs",#N/A,TRUE,"Other Inputs";"Revenue",#N/A,TRUE,"Rev"}</definedName>
    <definedName name="www_4" hidden="1">{"key inputs",#N/A,TRUE,"Key Inputs";"key outputs",#N/A,TRUE,"Outputs";"Other inputs",#N/A,TRUE,"Other Inputs";"Revenue",#N/A,TRUE,"Rev"}</definedName>
    <definedName name="www_4_1" localSheetId="8" hidden="1">{"key inputs",#N/A,TRUE,"Key Inputs";"key outputs",#N/A,TRUE,"Outputs";"Other inputs",#N/A,TRUE,"Other Inputs";"Revenue",#N/A,TRUE,"Rev"}</definedName>
    <definedName name="www_4_1" localSheetId="3" hidden="1">{"key inputs",#N/A,TRUE,"Key Inputs";"key outputs",#N/A,TRUE,"Outputs";"Other inputs",#N/A,TRUE,"Other Inputs";"Revenue",#N/A,TRUE,"Rev"}</definedName>
    <definedName name="www_4_1" localSheetId="9" hidden="1">{"key inputs",#N/A,TRUE,"Key Inputs";"key outputs",#N/A,TRUE,"Outputs";"Other inputs",#N/A,TRUE,"Other Inputs";"Revenue",#N/A,TRUE,"Rev"}</definedName>
    <definedName name="www_4_1" localSheetId="10" hidden="1">{"key inputs",#N/A,TRUE,"Key Inputs";"key outputs",#N/A,TRUE,"Outputs";"Other inputs",#N/A,TRUE,"Other Inputs";"Revenue",#N/A,TRUE,"Rev"}</definedName>
    <definedName name="www_4_1" localSheetId="11" hidden="1">{"key inputs",#N/A,TRUE,"Key Inputs";"key outputs",#N/A,TRUE,"Outputs";"Other inputs",#N/A,TRUE,"Other Inputs";"Revenue",#N/A,TRUE,"Rev"}</definedName>
    <definedName name="www_4_1" localSheetId="0" hidden="1">{"key inputs",#N/A,TRUE,"Key Inputs";"key outputs",#N/A,TRUE,"Outputs";"Other inputs",#N/A,TRUE,"Other Inputs";"Revenue",#N/A,TRUE,"Rev"}</definedName>
    <definedName name="www_4_1" hidden="1">{"key inputs",#N/A,TRUE,"Key Inputs";"key outputs",#N/A,TRUE,"Outputs";"Other inputs",#N/A,TRUE,"Other Inputs";"Revenue",#N/A,TRUE,"Rev"}</definedName>
    <definedName name="www_4_2" localSheetId="8" hidden="1">{"key inputs",#N/A,TRUE,"Key Inputs";"key outputs",#N/A,TRUE,"Outputs";"Other inputs",#N/A,TRUE,"Other Inputs";"Revenue",#N/A,TRUE,"Rev"}</definedName>
    <definedName name="www_4_2" localSheetId="3" hidden="1">{"key inputs",#N/A,TRUE,"Key Inputs";"key outputs",#N/A,TRUE,"Outputs";"Other inputs",#N/A,TRUE,"Other Inputs";"Revenue",#N/A,TRUE,"Rev"}</definedName>
    <definedName name="www_4_2" localSheetId="9" hidden="1">{"key inputs",#N/A,TRUE,"Key Inputs";"key outputs",#N/A,TRUE,"Outputs";"Other inputs",#N/A,TRUE,"Other Inputs";"Revenue",#N/A,TRUE,"Rev"}</definedName>
    <definedName name="www_4_2" localSheetId="10" hidden="1">{"key inputs",#N/A,TRUE,"Key Inputs";"key outputs",#N/A,TRUE,"Outputs";"Other inputs",#N/A,TRUE,"Other Inputs";"Revenue",#N/A,TRUE,"Rev"}</definedName>
    <definedName name="www_4_2" localSheetId="11" hidden="1">{"key inputs",#N/A,TRUE,"Key Inputs";"key outputs",#N/A,TRUE,"Outputs";"Other inputs",#N/A,TRUE,"Other Inputs";"Revenue",#N/A,TRUE,"Rev"}</definedName>
    <definedName name="www_4_2" localSheetId="0" hidden="1">{"key inputs",#N/A,TRUE,"Key Inputs";"key outputs",#N/A,TRUE,"Outputs";"Other inputs",#N/A,TRUE,"Other Inputs";"Revenue",#N/A,TRUE,"Rev"}</definedName>
    <definedName name="www_4_2" hidden="1">{"key inputs",#N/A,TRUE,"Key Inputs";"key outputs",#N/A,TRUE,"Outputs";"Other inputs",#N/A,TRUE,"Other Inputs";"Revenue",#N/A,TRUE,"Rev"}</definedName>
    <definedName name="www_4_3" localSheetId="8" hidden="1">{"key inputs",#N/A,TRUE,"Key Inputs";"key outputs",#N/A,TRUE,"Outputs";"Other inputs",#N/A,TRUE,"Other Inputs";"Revenue",#N/A,TRUE,"Rev"}</definedName>
    <definedName name="www_4_3" localSheetId="3" hidden="1">{"key inputs",#N/A,TRUE,"Key Inputs";"key outputs",#N/A,TRUE,"Outputs";"Other inputs",#N/A,TRUE,"Other Inputs";"Revenue",#N/A,TRUE,"Rev"}</definedName>
    <definedName name="www_4_3" localSheetId="9" hidden="1">{"key inputs",#N/A,TRUE,"Key Inputs";"key outputs",#N/A,TRUE,"Outputs";"Other inputs",#N/A,TRUE,"Other Inputs";"Revenue",#N/A,TRUE,"Rev"}</definedName>
    <definedName name="www_4_3" localSheetId="10" hidden="1">{"key inputs",#N/A,TRUE,"Key Inputs";"key outputs",#N/A,TRUE,"Outputs";"Other inputs",#N/A,TRUE,"Other Inputs";"Revenue",#N/A,TRUE,"Rev"}</definedName>
    <definedName name="www_4_3" localSheetId="11" hidden="1">{"key inputs",#N/A,TRUE,"Key Inputs";"key outputs",#N/A,TRUE,"Outputs";"Other inputs",#N/A,TRUE,"Other Inputs";"Revenue",#N/A,TRUE,"Rev"}</definedName>
    <definedName name="www_4_3" localSheetId="0" hidden="1">{"key inputs",#N/A,TRUE,"Key Inputs";"key outputs",#N/A,TRUE,"Outputs";"Other inputs",#N/A,TRUE,"Other Inputs";"Revenue",#N/A,TRUE,"Rev"}</definedName>
    <definedName name="www_4_3" hidden="1">{"key inputs",#N/A,TRUE,"Key Inputs";"key outputs",#N/A,TRUE,"Outputs";"Other inputs",#N/A,TRUE,"Other Inputs";"Revenue",#N/A,TRUE,"Rev"}</definedName>
    <definedName name="www_4_4" localSheetId="8" hidden="1">{"key inputs",#N/A,TRUE,"Key Inputs";"key outputs",#N/A,TRUE,"Outputs";"Other inputs",#N/A,TRUE,"Other Inputs";"Revenue",#N/A,TRUE,"Rev"}</definedName>
    <definedName name="www_4_4" localSheetId="3" hidden="1">{"key inputs",#N/A,TRUE,"Key Inputs";"key outputs",#N/A,TRUE,"Outputs";"Other inputs",#N/A,TRUE,"Other Inputs";"Revenue",#N/A,TRUE,"Rev"}</definedName>
    <definedName name="www_4_4" localSheetId="9" hidden="1">{"key inputs",#N/A,TRUE,"Key Inputs";"key outputs",#N/A,TRUE,"Outputs";"Other inputs",#N/A,TRUE,"Other Inputs";"Revenue",#N/A,TRUE,"Rev"}</definedName>
    <definedName name="www_4_4" localSheetId="10" hidden="1">{"key inputs",#N/A,TRUE,"Key Inputs";"key outputs",#N/A,TRUE,"Outputs";"Other inputs",#N/A,TRUE,"Other Inputs";"Revenue",#N/A,TRUE,"Rev"}</definedName>
    <definedName name="www_4_4" localSheetId="11" hidden="1">{"key inputs",#N/A,TRUE,"Key Inputs";"key outputs",#N/A,TRUE,"Outputs";"Other inputs",#N/A,TRUE,"Other Inputs";"Revenue",#N/A,TRUE,"Rev"}</definedName>
    <definedName name="www_4_4" localSheetId="0" hidden="1">{"key inputs",#N/A,TRUE,"Key Inputs";"key outputs",#N/A,TRUE,"Outputs";"Other inputs",#N/A,TRUE,"Other Inputs";"Revenue",#N/A,TRUE,"Rev"}</definedName>
    <definedName name="www_4_4" hidden="1">{"key inputs",#N/A,TRUE,"Key Inputs";"key outputs",#N/A,TRUE,"Outputs";"Other inputs",#N/A,TRUE,"Other Inputs";"Revenue",#N/A,TRUE,"Rev"}</definedName>
    <definedName name="www_4_5" localSheetId="8" hidden="1">{"key inputs",#N/A,TRUE,"Key Inputs";"key outputs",#N/A,TRUE,"Outputs";"Other inputs",#N/A,TRUE,"Other Inputs";"Revenue",#N/A,TRUE,"Rev"}</definedName>
    <definedName name="www_4_5" localSheetId="3" hidden="1">{"key inputs",#N/A,TRUE,"Key Inputs";"key outputs",#N/A,TRUE,"Outputs";"Other inputs",#N/A,TRUE,"Other Inputs";"Revenue",#N/A,TRUE,"Rev"}</definedName>
    <definedName name="www_4_5" localSheetId="9" hidden="1">{"key inputs",#N/A,TRUE,"Key Inputs";"key outputs",#N/A,TRUE,"Outputs";"Other inputs",#N/A,TRUE,"Other Inputs";"Revenue",#N/A,TRUE,"Rev"}</definedName>
    <definedName name="www_4_5" localSheetId="10" hidden="1">{"key inputs",#N/A,TRUE,"Key Inputs";"key outputs",#N/A,TRUE,"Outputs";"Other inputs",#N/A,TRUE,"Other Inputs";"Revenue",#N/A,TRUE,"Rev"}</definedName>
    <definedName name="www_4_5" localSheetId="11" hidden="1">{"key inputs",#N/A,TRUE,"Key Inputs";"key outputs",#N/A,TRUE,"Outputs";"Other inputs",#N/A,TRUE,"Other Inputs";"Revenue",#N/A,TRUE,"Rev"}</definedName>
    <definedName name="www_4_5" localSheetId="0" hidden="1">{"key inputs",#N/A,TRUE,"Key Inputs";"key outputs",#N/A,TRUE,"Outputs";"Other inputs",#N/A,TRUE,"Other Inputs";"Revenue",#N/A,TRUE,"Rev"}</definedName>
    <definedName name="www_4_5" hidden="1">{"key inputs",#N/A,TRUE,"Key Inputs";"key outputs",#N/A,TRUE,"Outputs";"Other inputs",#N/A,TRUE,"Other Inputs";"Revenue",#N/A,TRUE,"Rev"}</definedName>
    <definedName name="www_5" localSheetId="8" hidden="1">{"key inputs",#N/A,TRUE,"Key Inputs";"key outputs",#N/A,TRUE,"Outputs";"Other inputs",#N/A,TRUE,"Other Inputs";"Revenue",#N/A,TRUE,"Rev"}</definedName>
    <definedName name="www_5" localSheetId="3" hidden="1">{"key inputs",#N/A,TRUE,"Key Inputs";"key outputs",#N/A,TRUE,"Outputs";"Other inputs",#N/A,TRUE,"Other Inputs";"Revenue",#N/A,TRUE,"Rev"}</definedName>
    <definedName name="www_5" localSheetId="9" hidden="1">{"key inputs",#N/A,TRUE,"Key Inputs";"key outputs",#N/A,TRUE,"Outputs";"Other inputs",#N/A,TRUE,"Other Inputs";"Revenue",#N/A,TRUE,"Rev"}</definedName>
    <definedName name="www_5" localSheetId="10" hidden="1">{"key inputs",#N/A,TRUE,"Key Inputs";"key outputs",#N/A,TRUE,"Outputs";"Other inputs",#N/A,TRUE,"Other Inputs";"Revenue",#N/A,TRUE,"Rev"}</definedName>
    <definedName name="www_5" localSheetId="11" hidden="1">{"key inputs",#N/A,TRUE,"Key Inputs";"key outputs",#N/A,TRUE,"Outputs";"Other inputs",#N/A,TRUE,"Other Inputs";"Revenue",#N/A,TRUE,"Rev"}</definedName>
    <definedName name="www_5" localSheetId="0" hidden="1">{"key inputs",#N/A,TRUE,"Key Inputs";"key outputs",#N/A,TRUE,"Outputs";"Other inputs",#N/A,TRUE,"Other Inputs";"Revenue",#N/A,TRUE,"Rev"}</definedName>
    <definedName name="www_5" hidden="1">{"key inputs",#N/A,TRUE,"Key Inputs";"key outputs",#N/A,TRUE,"Outputs";"Other inputs",#N/A,TRUE,"Other Inputs";"Revenue",#N/A,TRUE,"Rev"}</definedName>
    <definedName name="www_5_1" localSheetId="8" hidden="1">{"key inputs",#N/A,TRUE,"Key Inputs";"key outputs",#N/A,TRUE,"Outputs";"Other inputs",#N/A,TRUE,"Other Inputs";"Revenue",#N/A,TRUE,"Rev"}</definedName>
    <definedName name="www_5_1" localSheetId="3" hidden="1">{"key inputs",#N/A,TRUE,"Key Inputs";"key outputs",#N/A,TRUE,"Outputs";"Other inputs",#N/A,TRUE,"Other Inputs";"Revenue",#N/A,TRUE,"Rev"}</definedName>
    <definedName name="www_5_1" localSheetId="9" hidden="1">{"key inputs",#N/A,TRUE,"Key Inputs";"key outputs",#N/A,TRUE,"Outputs";"Other inputs",#N/A,TRUE,"Other Inputs";"Revenue",#N/A,TRUE,"Rev"}</definedName>
    <definedName name="www_5_1" localSheetId="10" hidden="1">{"key inputs",#N/A,TRUE,"Key Inputs";"key outputs",#N/A,TRUE,"Outputs";"Other inputs",#N/A,TRUE,"Other Inputs";"Revenue",#N/A,TRUE,"Rev"}</definedName>
    <definedName name="www_5_1" localSheetId="11" hidden="1">{"key inputs",#N/A,TRUE,"Key Inputs";"key outputs",#N/A,TRUE,"Outputs";"Other inputs",#N/A,TRUE,"Other Inputs";"Revenue",#N/A,TRUE,"Rev"}</definedName>
    <definedName name="www_5_1" localSheetId="0" hidden="1">{"key inputs",#N/A,TRUE,"Key Inputs";"key outputs",#N/A,TRUE,"Outputs";"Other inputs",#N/A,TRUE,"Other Inputs";"Revenue",#N/A,TRUE,"Rev"}</definedName>
    <definedName name="www_5_1" hidden="1">{"key inputs",#N/A,TRUE,"Key Inputs";"key outputs",#N/A,TRUE,"Outputs";"Other inputs",#N/A,TRUE,"Other Inputs";"Revenue",#N/A,TRUE,"Rev"}</definedName>
    <definedName name="www_5_2" localSheetId="8" hidden="1">{"key inputs",#N/A,TRUE,"Key Inputs";"key outputs",#N/A,TRUE,"Outputs";"Other inputs",#N/A,TRUE,"Other Inputs";"Revenue",#N/A,TRUE,"Rev"}</definedName>
    <definedName name="www_5_2" localSheetId="3" hidden="1">{"key inputs",#N/A,TRUE,"Key Inputs";"key outputs",#N/A,TRUE,"Outputs";"Other inputs",#N/A,TRUE,"Other Inputs";"Revenue",#N/A,TRUE,"Rev"}</definedName>
    <definedName name="www_5_2" localSheetId="9" hidden="1">{"key inputs",#N/A,TRUE,"Key Inputs";"key outputs",#N/A,TRUE,"Outputs";"Other inputs",#N/A,TRUE,"Other Inputs";"Revenue",#N/A,TRUE,"Rev"}</definedName>
    <definedName name="www_5_2" localSheetId="10" hidden="1">{"key inputs",#N/A,TRUE,"Key Inputs";"key outputs",#N/A,TRUE,"Outputs";"Other inputs",#N/A,TRUE,"Other Inputs";"Revenue",#N/A,TRUE,"Rev"}</definedName>
    <definedName name="www_5_2" localSheetId="11" hidden="1">{"key inputs",#N/A,TRUE,"Key Inputs";"key outputs",#N/A,TRUE,"Outputs";"Other inputs",#N/A,TRUE,"Other Inputs";"Revenue",#N/A,TRUE,"Rev"}</definedName>
    <definedName name="www_5_2" localSheetId="0" hidden="1">{"key inputs",#N/A,TRUE,"Key Inputs";"key outputs",#N/A,TRUE,"Outputs";"Other inputs",#N/A,TRUE,"Other Inputs";"Revenue",#N/A,TRUE,"Rev"}</definedName>
    <definedName name="www_5_2" hidden="1">{"key inputs",#N/A,TRUE,"Key Inputs";"key outputs",#N/A,TRUE,"Outputs";"Other inputs",#N/A,TRUE,"Other Inputs";"Revenue",#N/A,TRUE,"Rev"}</definedName>
    <definedName name="www_5_3" localSheetId="8" hidden="1">{"key inputs",#N/A,TRUE,"Key Inputs";"key outputs",#N/A,TRUE,"Outputs";"Other inputs",#N/A,TRUE,"Other Inputs";"Revenue",#N/A,TRUE,"Rev"}</definedName>
    <definedName name="www_5_3" localSheetId="3" hidden="1">{"key inputs",#N/A,TRUE,"Key Inputs";"key outputs",#N/A,TRUE,"Outputs";"Other inputs",#N/A,TRUE,"Other Inputs";"Revenue",#N/A,TRUE,"Rev"}</definedName>
    <definedName name="www_5_3" localSheetId="9" hidden="1">{"key inputs",#N/A,TRUE,"Key Inputs";"key outputs",#N/A,TRUE,"Outputs";"Other inputs",#N/A,TRUE,"Other Inputs";"Revenue",#N/A,TRUE,"Rev"}</definedName>
    <definedName name="www_5_3" localSheetId="10" hidden="1">{"key inputs",#N/A,TRUE,"Key Inputs";"key outputs",#N/A,TRUE,"Outputs";"Other inputs",#N/A,TRUE,"Other Inputs";"Revenue",#N/A,TRUE,"Rev"}</definedName>
    <definedName name="www_5_3" localSheetId="11" hidden="1">{"key inputs",#N/A,TRUE,"Key Inputs";"key outputs",#N/A,TRUE,"Outputs";"Other inputs",#N/A,TRUE,"Other Inputs";"Revenue",#N/A,TRUE,"Rev"}</definedName>
    <definedName name="www_5_3" localSheetId="0" hidden="1">{"key inputs",#N/A,TRUE,"Key Inputs";"key outputs",#N/A,TRUE,"Outputs";"Other inputs",#N/A,TRUE,"Other Inputs";"Revenue",#N/A,TRUE,"Rev"}</definedName>
    <definedName name="www_5_3" hidden="1">{"key inputs",#N/A,TRUE,"Key Inputs";"key outputs",#N/A,TRUE,"Outputs";"Other inputs",#N/A,TRUE,"Other Inputs";"Revenue",#N/A,TRUE,"Rev"}</definedName>
    <definedName name="www_5_4" localSheetId="8" hidden="1">{"key inputs",#N/A,TRUE,"Key Inputs";"key outputs",#N/A,TRUE,"Outputs";"Other inputs",#N/A,TRUE,"Other Inputs";"Revenue",#N/A,TRUE,"Rev"}</definedName>
    <definedName name="www_5_4" localSheetId="3" hidden="1">{"key inputs",#N/A,TRUE,"Key Inputs";"key outputs",#N/A,TRUE,"Outputs";"Other inputs",#N/A,TRUE,"Other Inputs";"Revenue",#N/A,TRUE,"Rev"}</definedName>
    <definedName name="www_5_4" localSheetId="9" hidden="1">{"key inputs",#N/A,TRUE,"Key Inputs";"key outputs",#N/A,TRUE,"Outputs";"Other inputs",#N/A,TRUE,"Other Inputs";"Revenue",#N/A,TRUE,"Rev"}</definedName>
    <definedName name="www_5_4" localSheetId="10" hidden="1">{"key inputs",#N/A,TRUE,"Key Inputs";"key outputs",#N/A,TRUE,"Outputs";"Other inputs",#N/A,TRUE,"Other Inputs";"Revenue",#N/A,TRUE,"Rev"}</definedName>
    <definedName name="www_5_4" localSheetId="11" hidden="1">{"key inputs",#N/A,TRUE,"Key Inputs";"key outputs",#N/A,TRUE,"Outputs";"Other inputs",#N/A,TRUE,"Other Inputs";"Revenue",#N/A,TRUE,"Rev"}</definedName>
    <definedName name="www_5_4" localSheetId="0" hidden="1">{"key inputs",#N/A,TRUE,"Key Inputs";"key outputs",#N/A,TRUE,"Outputs";"Other inputs",#N/A,TRUE,"Other Inputs";"Revenue",#N/A,TRUE,"Rev"}</definedName>
    <definedName name="www_5_4" hidden="1">{"key inputs",#N/A,TRUE,"Key Inputs";"key outputs",#N/A,TRUE,"Outputs";"Other inputs",#N/A,TRUE,"Other Inputs";"Revenue",#N/A,TRUE,"Rev"}</definedName>
    <definedName name="www_5_5" localSheetId="8" hidden="1">{"key inputs",#N/A,TRUE,"Key Inputs";"key outputs",#N/A,TRUE,"Outputs";"Other inputs",#N/A,TRUE,"Other Inputs";"Revenue",#N/A,TRUE,"Rev"}</definedName>
    <definedName name="www_5_5" localSheetId="3" hidden="1">{"key inputs",#N/A,TRUE,"Key Inputs";"key outputs",#N/A,TRUE,"Outputs";"Other inputs",#N/A,TRUE,"Other Inputs";"Revenue",#N/A,TRUE,"Rev"}</definedName>
    <definedName name="www_5_5" localSheetId="9" hidden="1">{"key inputs",#N/A,TRUE,"Key Inputs";"key outputs",#N/A,TRUE,"Outputs";"Other inputs",#N/A,TRUE,"Other Inputs";"Revenue",#N/A,TRUE,"Rev"}</definedName>
    <definedName name="www_5_5" localSheetId="10" hidden="1">{"key inputs",#N/A,TRUE,"Key Inputs";"key outputs",#N/A,TRUE,"Outputs";"Other inputs",#N/A,TRUE,"Other Inputs";"Revenue",#N/A,TRUE,"Rev"}</definedName>
    <definedName name="www_5_5" localSheetId="11" hidden="1">{"key inputs",#N/A,TRUE,"Key Inputs";"key outputs",#N/A,TRUE,"Outputs";"Other inputs",#N/A,TRUE,"Other Inputs";"Revenue",#N/A,TRUE,"Rev"}</definedName>
    <definedName name="www_5_5" localSheetId="0" hidden="1">{"key inputs",#N/A,TRUE,"Key Inputs";"key outputs",#N/A,TRUE,"Outputs";"Other inputs",#N/A,TRUE,"Other Inputs";"Revenue",#N/A,TRUE,"Rev"}</definedName>
    <definedName name="www_5_5" hidden="1">{"key inputs",#N/A,TRUE,"Key Inputs";"key outputs",#N/A,TRUE,"Outputs";"Other inputs",#N/A,TRUE,"Other Inputs";"Revenue",#N/A,TRUE,"Rev"}</definedName>
    <definedName name="wwww">#REF!</definedName>
    <definedName name="wwwwww" localSheetId="9" hidden="1">{#N/A,#N/A,FALSE,"HO Sum";#N/A,#N/A,FALSE,"HO Rates";#N/A,#N/A,FALSE,"Co Sum";#N/A,#N/A,FALSE,"Clients Office";#N/A,#N/A,FALSE,"Field Sum";#N/A,#N/A,FALSE,"Field Rates"}</definedName>
    <definedName name="wwwwww" localSheetId="10" hidden="1">{#N/A,#N/A,FALSE,"HO Sum";#N/A,#N/A,FALSE,"HO Rates";#N/A,#N/A,FALSE,"Co Sum";#N/A,#N/A,FALSE,"Clients Office";#N/A,#N/A,FALSE,"Field Sum";#N/A,#N/A,FALSE,"Field Rates"}</definedName>
    <definedName name="wwwwww" localSheetId="11" hidden="1">{#N/A,#N/A,FALSE,"HO Sum";#N/A,#N/A,FALSE,"HO Rates";#N/A,#N/A,FALSE,"Co Sum";#N/A,#N/A,FALSE,"Clients Office";#N/A,#N/A,FALSE,"Field Sum";#N/A,#N/A,FALSE,"Field Rates"}</definedName>
    <definedName name="wwwwww" hidden="1">{#N/A,#N/A,FALSE,"HO Sum";#N/A,#N/A,FALSE,"HO Rates";#N/A,#N/A,FALSE,"Co Sum";#N/A,#N/A,FALSE,"Clients Office";#N/A,#N/A,FALSE,"Field Sum";#N/A,#N/A,FALSE,"Field Rates"}</definedName>
    <definedName name="wwwwwwwww">#REF!</definedName>
    <definedName name="wwwwwwwwwwwwwwwww"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wwwwwwwwwwwwwwww"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wwwwwwwwwwwwwwww"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wwwwwwwwwwwwwwww"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wwwwwwwwwwwwwwww"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wwwwwwwwwwwwwwww"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wwwwwwwwwwwwwwww"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xcv" hidden="1">#REF!</definedName>
    <definedName name="wxx" hidden="1">#REF!</definedName>
    <definedName name="x">#REF!</definedName>
    <definedName name="XAcquisition">#REF!</definedName>
    <definedName name="XArtwork">#REF!</definedName>
    <definedName name="xc" localSheetId="9" hidden="1">{#N/A,#N/A,FALSE,"SumD";#N/A,#N/A,FALSE,"ElecD";#N/A,#N/A,FALSE,"MechD";#N/A,#N/A,FALSE,"GeotD";#N/A,#N/A,FALSE,"PrcsD";#N/A,#N/A,FALSE,"TunnD";#N/A,#N/A,FALSE,"CivlD";#N/A,#N/A,FALSE,"NtwkD";#N/A,#N/A,FALSE,"EstgD";#N/A,#N/A,FALSE,"PEngD"}</definedName>
    <definedName name="xc" localSheetId="10" hidden="1">{#N/A,#N/A,FALSE,"SumD";#N/A,#N/A,FALSE,"ElecD";#N/A,#N/A,FALSE,"MechD";#N/A,#N/A,FALSE,"GeotD";#N/A,#N/A,FALSE,"PrcsD";#N/A,#N/A,FALSE,"TunnD";#N/A,#N/A,FALSE,"CivlD";#N/A,#N/A,FALSE,"NtwkD";#N/A,#N/A,FALSE,"EstgD";#N/A,#N/A,FALSE,"PEngD"}</definedName>
    <definedName name="xc" localSheetId="11" hidden="1">{#N/A,#N/A,FALSE,"SumD";#N/A,#N/A,FALSE,"ElecD";#N/A,#N/A,FALSE,"MechD";#N/A,#N/A,FALSE,"GeotD";#N/A,#N/A,FALSE,"PrcsD";#N/A,#N/A,FALSE,"TunnD";#N/A,#N/A,FALSE,"CivlD";#N/A,#N/A,FALSE,"NtwkD";#N/A,#N/A,FALSE,"EstgD";#N/A,#N/A,FALSE,"PEngD"}</definedName>
    <definedName name="xc" hidden="1">{#N/A,#N/A,FALSE,"SumD";#N/A,#N/A,FALSE,"ElecD";#N/A,#N/A,FALSE,"MechD";#N/A,#N/A,FALSE,"GeotD";#N/A,#N/A,FALSE,"PrcsD";#N/A,#N/A,FALSE,"TunnD";#N/A,#N/A,FALSE,"CivlD";#N/A,#N/A,FALSE,"NtwkD";#N/A,#N/A,FALSE,"EstgD";#N/A,#N/A,FALSE,"PEngD"}</definedName>
    <definedName name="xccvbcbvcb" localSheetId="9" hidden="1">{"comps2",#N/A,FALSE,"AERO";"footnotes",#N/A,FALSE,"AERO"}</definedName>
    <definedName name="xccvbcbvcb" localSheetId="10" hidden="1">{"comps2",#N/A,FALSE,"AERO";"footnotes",#N/A,FALSE,"AERO"}</definedName>
    <definedName name="xccvbcbvcb" localSheetId="11" hidden="1">{"comps2",#N/A,FALSE,"AERO";"footnotes",#N/A,FALSE,"AERO"}</definedName>
    <definedName name="xccvbcbvcb" hidden="1">{"comps2",#N/A,FALSE,"AERO";"footnotes",#N/A,FALSE,"AERO"}</definedName>
    <definedName name="XConstruction">#REF!</definedName>
    <definedName name="XConsultant">#REF!</definedName>
    <definedName name="xcz" localSheetId="9" hidden="1">{#N/A,#N/A,FALSE,"SumD";#N/A,#N/A,FALSE,"ElecD";#N/A,#N/A,FALSE,"MechD";#N/A,#N/A,FALSE,"GeotD";#N/A,#N/A,FALSE,"PrcsD";#N/A,#N/A,FALSE,"TunnD";#N/A,#N/A,FALSE,"CivlD";#N/A,#N/A,FALSE,"NtwkD";#N/A,#N/A,FALSE,"EstgD";#N/A,#N/A,FALSE,"PEngD"}</definedName>
    <definedName name="xcz" localSheetId="10" hidden="1">{#N/A,#N/A,FALSE,"SumD";#N/A,#N/A,FALSE,"ElecD";#N/A,#N/A,FALSE,"MechD";#N/A,#N/A,FALSE,"GeotD";#N/A,#N/A,FALSE,"PrcsD";#N/A,#N/A,FALSE,"TunnD";#N/A,#N/A,FALSE,"CivlD";#N/A,#N/A,FALSE,"NtwkD";#N/A,#N/A,FALSE,"EstgD";#N/A,#N/A,FALSE,"PEngD"}</definedName>
    <definedName name="xcz" localSheetId="11" hidden="1">{#N/A,#N/A,FALSE,"SumD";#N/A,#N/A,FALSE,"ElecD";#N/A,#N/A,FALSE,"MechD";#N/A,#N/A,FALSE,"GeotD";#N/A,#N/A,FALSE,"PrcsD";#N/A,#N/A,FALSE,"TunnD";#N/A,#N/A,FALSE,"CivlD";#N/A,#N/A,FALSE,"NtwkD";#N/A,#N/A,FALSE,"EstgD";#N/A,#N/A,FALSE,"PEngD"}</definedName>
    <definedName name="xcz" hidden="1">{#N/A,#N/A,FALSE,"SumD";#N/A,#N/A,FALSE,"ElecD";#N/A,#N/A,FALSE,"MechD";#N/A,#N/A,FALSE,"GeotD";#N/A,#N/A,FALSE,"PrcsD";#N/A,#N/A,FALSE,"TunnD";#N/A,#N/A,FALSE,"CivlD";#N/A,#N/A,FALSE,"NtwkD";#N/A,#N/A,FALSE,"EstgD";#N/A,#N/A,FALSE,"PEngD"}</definedName>
    <definedName name="xdif_RefreshIncludeLists">FALSE</definedName>
    <definedName name="XEquipment">#REF!</definedName>
    <definedName name="XER">#REF!</definedName>
    <definedName name="xfcbvwxcbwx" localSheetId="9" hidden="1">{#N/A,#N/A,FALSE,"Sheet1"}</definedName>
    <definedName name="xfcbvwxcbwx" localSheetId="10" hidden="1">{#N/A,#N/A,FALSE,"Sheet1"}</definedName>
    <definedName name="xfcbvwxcbwx" localSheetId="11" hidden="1">{#N/A,#N/A,FALSE,"Sheet1"}</definedName>
    <definedName name="xfcbvwxcbwx" hidden="1">{#N/A,#N/A,FALSE,"Sheet1"}</definedName>
    <definedName name="xlm">#REF!</definedName>
    <definedName name="XManagement">#REF!</definedName>
    <definedName name="XOther">#REF!</definedName>
    <definedName name="XREF_COLUMN_1" hidden="1">#REF!</definedName>
    <definedName name="XREF_COLUMN_10" hidden="1">#REF!</definedName>
    <definedName name="XREF_COLUMN_11" hidden="1">#REF!</definedName>
    <definedName name="XREF_COLUMN_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5</definedName>
    <definedName name="XRefCopy10" hidden="1">#REF!</definedName>
    <definedName name="XRefCopy10Row" hidden="1">#REF!</definedName>
    <definedName name="XRefCopy11" hidden="1">#REF!</definedName>
    <definedName name="XRefCopy11Row" hidden="1">#REF!</definedName>
    <definedName name="XRefCopy13"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8" hidden="1">#REF!</definedName>
    <definedName name="XRefCopy18Row" hidden="1">#REF!</definedName>
    <definedName name="XRefCopy2" hidden="1">#REF!</definedName>
    <definedName name="XRefCopy21" hidden="1">#REF!</definedName>
    <definedName name="XRefCopy25" hidden="1">#REF!</definedName>
    <definedName name="XRefCopy26" hidden="1">#REF!</definedName>
    <definedName name="XRefCopy26Row" hidden="1">#REF!</definedName>
    <definedName name="XRefCopy27" hidden="1">#REF!</definedName>
    <definedName name="XRefCopy28"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 hidden="1">#REF!</definedName>
    <definedName name="XRefCopy6Row" hidden="1">#REF!</definedName>
    <definedName name="XRefCopy7" hidden="1">#REF!</definedName>
    <definedName name="XRefCopy8" hidden="1">#REF!</definedName>
    <definedName name="XRefCopy8Row" hidden="1">#REF!</definedName>
    <definedName name="XRefCopy9" hidden="1">#REF!</definedName>
    <definedName name="XRefCopy9Row" hidden="1">#REF!</definedName>
    <definedName name="XRefCopyRangeCount" hidden="1">5</definedName>
    <definedName name="XRefPaste1" hidden="1">#REF!</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4" hidden="1">#REF!</definedName>
    <definedName name="XRefPaste14Row" hidden="1">#REF!</definedName>
    <definedName name="XRefPaste1Row" hidden="1">#REF!</definedName>
    <definedName name="XRefPaste2" hidden="1">#REF!</definedName>
    <definedName name="XRefPaste22" hidden="1">#REF!</definedName>
    <definedName name="XRefPaste22Row" hidden="1">#REF!</definedName>
    <definedName name="XRefPaste23" hidden="1">#REF!</definedName>
    <definedName name="XRefPaste23Row" hidden="1">#REF!</definedName>
    <definedName name="XRefPaste25" hidden="1">#REF!</definedName>
    <definedName name="XRefPaste25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6</definedName>
    <definedName name="XRelated">#REF!</definedName>
    <definedName name="xrm" localSheetId="9" hidden="1">{"vue1",#N/A,FALSE,"synthese";"vue2",#N/A,FALSE,"synthese"}</definedName>
    <definedName name="xrm" localSheetId="10" hidden="1">{"vue1",#N/A,FALSE,"synthese";"vue2",#N/A,FALSE,"synthese"}</definedName>
    <definedName name="xrm" localSheetId="11" hidden="1">{"vue1",#N/A,FALSE,"synthese";"vue2",#N/A,FALSE,"synthese"}</definedName>
    <definedName name="xrm" hidden="1">{"vue1",#N/A,FALSE,"synthese";"vue2",#N/A,FALSE,"synthese"}</definedName>
    <definedName name="XSite">#REF!</definedName>
    <definedName name="XVCWXV" hidden="1">#REF!</definedName>
    <definedName name="xwsd" hidden="1">#REF!</definedName>
    <definedName name="xx" localSheetId="8" hidden="1">Main.SAPF4Help()</definedName>
    <definedName name="xx" localSheetId="5" hidden="1">Main.SAPF4Help()</definedName>
    <definedName name="xx" localSheetId="3" hidden="1">Main.SAPF4Help()</definedName>
    <definedName name="xx" localSheetId="12" hidden="1">Main.SAPF4Help()</definedName>
    <definedName name="xx" localSheetId="9" hidden="1">{"whole",#N/A,FALSE,"Gen_Dist_Act_Bud";"whole",#N/A,FALSE,"Gen_Dist_T3months";"whole",#N/A,FALSE,"GD_PerP";"whole",#N/A,FALSE,"HR_Dist";"whole",#N/A,FALSE,"CS_DIST_ActvsBud";"whole",#N/A,FALSE,"CS_DIST_SUM_trail3mo";"whole",#N/A,FALSE,"ITG_act_Bud";"whole",#N/A,FALSE,"ITG_T3Mo"}</definedName>
    <definedName name="xx" localSheetId="10" hidden="1">{"whole",#N/A,FALSE,"Gen_Dist_Act_Bud";"whole",#N/A,FALSE,"Gen_Dist_T3months";"whole",#N/A,FALSE,"GD_PerP";"whole",#N/A,FALSE,"HR_Dist";"whole",#N/A,FALSE,"CS_DIST_ActvsBud";"whole",#N/A,FALSE,"CS_DIST_SUM_trail3mo";"whole",#N/A,FALSE,"ITG_act_Bud";"whole",#N/A,FALSE,"ITG_T3Mo"}</definedName>
    <definedName name="xx" localSheetId="6" hidden="1">Main.SAPF4Help()</definedName>
    <definedName name="xx" localSheetId="7" hidden="1">Main.SAPF4Help()</definedName>
    <definedName name="xx" localSheetId="1" hidden="1">Main.SAPF4Help()</definedName>
    <definedName name="xx" localSheetId="11" hidden="1">Main.SAPF4Help()</definedName>
    <definedName name="xx" localSheetId="0" hidden="1">Main.SAPF4Help()</definedName>
    <definedName name="xx" hidden="1">Main.SAPF4Help()</definedName>
    <definedName name="xxllskdkf" localSheetId="9" hidden="1">{"whole",#N/A,FALSE,"CS HC";"whole",#N/A,FALSE,"CS_ACTvsBud";"whole",#N/A,FALSE,"CSTrail3mo";"whole",#N/A,FALSE,"CS Cost Per Head ";"whole",#N/A,FALSE,"CS CPH YTD"}</definedName>
    <definedName name="xxllskdkf" localSheetId="10" hidden="1">{"whole",#N/A,FALSE,"CS HC";"whole",#N/A,FALSE,"CS_ACTvsBud";"whole",#N/A,FALSE,"CSTrail3mo";"whole",#N/A,FALSE,"CS Cost Per Head ";"whole",#N/A,FALSE,"CS CPH YTD"}</definedName>
    <definedName name="xxllskdkf" localSheetId="11" hidden="1">{"whole",#N/A,FALSE,"CS HC";"whole",#N/A,FALSE,"CS_ACTvsBud";"whole",#N/A,FALSE,"CSTrail3mo";"whole",#N/A,FALSE,"CS Cost Per Head ";"whole",#N/A,FALSE,"CS CPH YTD"}</definedName>
    <definedName name="xxllskdkf" hidden="1">{"whole",#N/A,FALSE,"CS HC";"whole",#N/A,FALSE,"CS_ACTvsBud";"whole",#N/A,FALSE,"CSTrail3mo";"whole",#N/A,FALSE,"CS Cost Per Head ";"whole",#N/A,FALSE,"CS CPH YTD"}</definedName>
    <definedName name="XXX" localSheetId="8">#REF!</definedName>
    <definedName name="XXX" localSheetId="3">#REF!</definedName>
    <definedName name="xxx" localSheetId="9" hidden="1">{"whole",#N/A,FALSE,"Gen_Dist_Act_Bud";"whole",#N/A,FALSE,"Gen_Dist_T3months";"whole",#N/A,FALSE,"GD_PerP";"whole",#N/A,FALSE,"HR_Dist";"whole",#N/A,FALSE,"CS_DIST_ActvsBud";"whole",#N/A,FALSE,"CS_DIST_SUM_trail3mo";"whole",#N/A,FALSE,"ITG_act_Bud";"whole",#N/A,FALSE,"ITG_T3Mo"}</definedName>
    <definedName name="xxx" localSheetId="10" hidden="1">{"whole",#N/A,FALSE,"Gen_Dist_Act_Bud";"whole",#N/A,FALSE,"Gen_Dist_T3months";"whole",#N/A,FALSE,"GD_PerP";"whole",#N/A,FALSE,"HR_Dist";"whole",#N/A,FALSE,"CS_DIST_ActvsBud";"whole",#N/A,FALSE,"CS_DIST_SUM_trail3mo";"whole",#N/A,FALSE,"ITG_act_Bud";"whole",#N/A,FALSE,"ITG_T3Mo"}</definedName>
    <definedName name="XXX" localSheetId="11">#REF!</definedName>
    <definedName name="XXX" localSheetId="0">#REF!</definedName>
    <definedName name="XXX">[69]Construction!$S$36:$S$74</definedName>
    <definedName name="xxxuuu"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uuu"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uuu"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uuu"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uuu"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uuu"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uuu"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 localSheetId="9" hidden="1">{"closed",#N/A,FALSE,"Consolidated Products - Budget";"expanded",#N/A,FALSE,"Consolidated Products - Budget"}</definedName>
    <definedName name="xxxx" localSheetId="10" hidden="1">{"closed",#N/A,FALSE,"Consolidated Products - Budget";"expanded",#N/A,FALSE,"Consolidated Products - Budget"}</definedName>
    <definedName name="xxxx" localSheetId="11" hidden="1">{"closed",#N/A,FALSE,"Consolidated Products - Budget";"expanded",#N/A,FALSE,"Consolidated Products - Budget"}</definedName>
    <definedName name="xxxx" hidden="1">{"closed",#N/A,FALSE,"Consolidated Products - Budget";"expanded",#N/A,FALSE,"Consolidated Products - Budget"}</definedName>
    <definedName name="xxxxx" localSheetId="9" hidden="1">{"whole",#N/A,FALSE,"CS FIN Sum For Rox";"whole",#N/A,FALSE,"Gen_Dist_Act_Bud";"whole",#N/A,FALSE,"Gen_Dist_T3months";"whole",#N/A,FALSE,"GD_PerP";"whole",#N/A,FALSE,"CS_DIST_ActvsBud";"whole",#N/A,FALSE,"CS_DIST_SUM_trail3mo"}</definedName>
    <definedName name="xxxxx" localSheetId="10" hidden="1">{"whole",#N/A,FALSE,"CS FIN Sum For Rox";"whole",#N/A,FALSE,"Gen_Dist_Act_Bud";"whole",#N/A,FALSE,"Gen_Dist_T3months";"whole",#N/A,FALSE,"GD_PerP";"whole",#N/A,FALSE,"CS_DIST_ActvsBud";"whole",#N/A,FALSE,"CS_DIST_SUM_trail3mo"}</definedName>
    <definedName name="xxxxx" localSheetId="11" hidden="1">{"whole",#N/A,FALSE,"CS FIN Sum For Rox";"whole",#N/A,FALSE,"Gen_Dist_Act_Bud";"whole",#N/A,FALSE,"Gen_Dist_T3months";"whole",#N/A,FALSE,"GD_PerP";"whole",#N/A,FALSE,"CS_DIST_ActvsBud";"whole",#N/A,FALSE,"CS_DIST_SUM_trail3mo"}</definedName>
    <definedName name="xxxxx" hidden="1">{"whole",#N/A,FALSE,"CS FIN Sum For Rox";"whole",#N/A,FALSE,"Gen_Dist_Act_Bud";"whole",#N/A,FALSE,"Gen_Dist_T3months";"whole",#N/A,FALSE,"GD_PerP";"whole",#N/A,FALSE,"CS_DIST_ActvsBud";"whole",#N/A,FALSE,"CS_DIST_SUM_trail3mo"}</definedName>
    <definedName name="xxxxxx">#REF!</definedName>
    <definedName name="xxxxxxx"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xxxxxxx"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xxxxxxx" localSheetId="9" hidden="1">{#N/A,#N/A,FALSE,"SumD";#N/A,#N/A,FALSE,"ElecD";#N/A,#N/A,FALSE,"MechD";#N/A,#N/A,FALSE,"GeotD";#N/A,#N/A,FALSE,"PrcsD";#N/A,#N/A,FALSE,"TunnD";#N/A,#N/A,FALSE,"CivlD";#N/A,#N/A,FALSE,"NtwkD";#N/A,#N/A,FALSE,"EstgD";#N/A,#N/A,FALSE,"PEngD"}</definedName>
    <definedName name="xxxxxxx" localSheetId="10" hidden="1">{#N/A,#N/A,FALSE,"SumD";#N/A,#N/A,FALSE,"ElecD";#N/A,#N/A,FALSE,"MechD";#N/A,#N/A,FALSE,"GeotD";#N/A,#N/A,FALSE,"PrcsD";#N/A,#N/A,FALSE,"TunnD";#N/A,#N/A,FALSE,"CivlD";#N/A,#N/A,FALSE,"NtwkD";#N/A,#N/A,FALSE,"EstgD";#N/A,#N/A,FALSE,"PEngD"}</definedName>
    <definedName name="xxxxxxx"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xxxxxxx"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xxxxxxx"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xxxxxxxx" localSheetId="9" hidden="1">{#N/A,#N/A,FALSE,"SumG";#N/A,#N/A,FALSE,"ElecG";#N/A,#N/A,FALSE,"MechG";#N/A,#N/A,FALSE,"GeotG";#N/A,#N/A,FALSE,"PrcsG";#N/A,#N/A,FALSE,"TunnG";#N/A,#N/A,FALSE,"CivlG";#N/A,#N/A,FALSE,"NtwkG";#N/A,#N/A,FALSE,"EstgG";#N/A,#N/A,FALSE,"PEngG"}</definedName>
    <definedName name="xxxxxxxx" localSheetId="10" hidden="1">{#N/A,#N/A,FALSE,"SumG";#N/A,#N/A,FALSE,"ElecG";#N/A,#N/A,FALSE,"MechG";#N/A,#N/A,FALSE,"GeotG";#N/A,#N/A,FALSE,"PrcsG";#N/A,#N/A,FALSE,"TunnG";#N/A,#N/A,FALSE,"CivlG";#N/A,#N/A,FALSE,"NtwkG";#N/A,#N/A,FALSE,"EstgG";#N/A,#N/A,FALSE,"PEngG"}</definedName>
    <definedName name="xxxxxxxx" localSheetId="11" hidden="1">{#N/A,#N/A,FALSE,"SumG";#N/A,#N/A,FALSE,"ElecG";#N/A,#N/A,FALSE,"MechG";#N/A,#N/A,FALSE,"GeotG";#N/A,#N/A,FALSE,"PrcsG";#N/A,#N/A,FALSE,"TunnG";#N/A,#N/A,FALSE,"CivlG";#N/A,#N/A,FALSE,"NtwkG";#N/A,#N/A,FALSE,"EstgG";#N/A,#N/A,FALSE,"PEngG"}</definedName>
    <definedName name="xxxxxxxx" hidden="1">{#N/A,#N/A,FALSE,"SumG";#N/A,#N/A,FALSE,"ElecG";#N/A,#N/A,FALSE,"MechG";#N/A,#N/A,FALSE,"GeotG";#N/A,#N/A,FALSE,"PrcsG";#N/A,#N/A,FALSE,"TunnG";#N/A,#N/A,FALSE,"CivlG";#N/A,#N/A,FALSE,"NtwkG";#N/A,#N/A,FALSE,"EstgG";#N/A,#N/A,FALSE,"PEngG"}</definedName>
    <definedName name="xxxxxxxxxxx"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xxxxxxxxxxx"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xxxxxxxxxxx"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xxxxxxxxxxx"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xxxxxxxxxxx"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xxxxxxxxxxx"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xxxxxxxxxxx"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xxxxxxxxxxxx" localSheetId="9" hidden="1">{#N/A,#N/A,TRUE,"IndexMar";#N/A,#N/A,TRUE,"Reporting Groups";#N/A,#N/A,TRUE,"Details";#N/A,#N/A,TRUE,"CurLstYrComp";#N/A,#N/A,TRUE,"CurLstYrSum";#N/A,#N/A,TRUE,"CurLstYrDet";#N/A,#N/A,TRUE,"CurAdptFor";#N/A,#N/A,TRUE,"CurAdptForSum";#N/A,#N/A,TRUE,"CurAdptForDet";#N/A,#N/A,TRUE,"CurMayFor";#N/A,#N/A,TRUE,"ManOps";#N/A,#N/A,TRUE,"Concess";#N/A,#N/A,TRUE,"BadSum";#N/A,#N/A,TRUE,"BadDets"}</definedName>
    <definedName name="xxxxxxxxxxxx" localSheetId="10" hidden="1">{#N/A,#N/A,TRUE,"IndexMar";#N/A,#N/A,TRUE,"Reporting Groups";#N/A,#N/A,TRUE,"Details";#N/A,#N/A,TRUE,"CurLstYrComp";#N/A,#N/A,TRUE,"CurLstYrSum";#N/A,#N/A,TRUE,"CurLstYrDet";#N/A,#N/A,TRUE,"CurAdptFor";#N/A,#N/A,TRUE,"CurAdptForSum";#N/A,#N/A,TRUE,"CurAdptForDet";#N/A,#N/A,TRUE,"CurMayFor";#N/A,#N/A,TRUE,"ManOps";#N/A,#N/A,TRUE,"Concess";#N/A,#N/A,TRUE,"BadSum";#N/A,#N/A,TRUE,"BadDets"}</definedName>
    <definedName name="xxxxxxxxxxxx" localSheetId="11" hidden="1">{#N/A,#N/A,TRUE,"IndexMar";#N/A,#N/A,TRUE,"Reporting Groups";#N/A,#N/A,TRUE,"Details";#N/A,#N/A,TRUE,"CurLstYrComp";#N/A,#N/A,TRUE,"CurLstYrSum";#N/A,#N/A,TRUE,"CurLstYrDet";#N/A,#N/A,TRUE,"CurAdptFor";#N/A,#N/A,TRUE,"CurAdptForSum";#N/A,#N/A,TRUE,"CurAdptForDet";#N/A,#N/A,TRUE,"CurMayFor";#N/A,#N/A,TRUE,"ManOps";#N/A,#N/A,TRUE,"Concess";#N/A,#N/A,TRUE,"BadSum";#N/A,#N/A,TRUE,"BadDets"}</definedName>
    <definedName name="xxxxxxxxxxxx" hidden="1">{#N/A,#N/A,TRUE,"IndexMar";#N/A,#N/A,TRUE,"Reporting Groups";#N/A,#N/A,TRUE,"Details";#N/A,#N/A,TRUE,"CurLstYrComp";#N/A,#N/A,TRUE,"CurLstYrSum";#N/A,#N/A,TRUE,"CurLstYrDet";#N/A,#N/A,TRUE,"CurAdptFor";#N/A,#N/A,TRUE,"CurAdptForSum";#N/A,#N/A,TRUE,"CurAdptForDet";#N/A,#N/A,TRUE,"CurMayFor";#N/A,#N/A,TRUE,"ManOps";#N/A,#N/A,TRUE,"Concess";#N/A,#N/A,TRUE,"BadSum";#N/A,#N/A,TRUE,"BadDets"}</definedName>
    <definedName name="xxxxxxxxxxxxxxx" localSheetId="9" hidden="1">{#N/A,#N/A,FALSE,"SumG";#N/A,#N/A,FALSE,"ElecG";#N/A,#N/A,FALSE,"MechG";#N/A,#N/A,FALSE,"GeotG";#N/A,#N/A,FALSE,"PrcsG";#N/A,#N/A,FALSE,"TunnG";#N/A,#N/A,FALSE,"CivlG";#N/A,#N/A,FALSE,"NtwkG";#N/A,#N/A,FALSE,"EstgG";#N/A,#N/A,FALSE,"PEngG"}</definedName>
    <definedName name="xxxxxxxxxxxxxxx" localSheetId="10" hidden="1">{#N/A,#N/A,FALSE,"SumG";#N/A,#N/A,FALSE,"ElecG";#N/A,#N/A,FALSE,"MechG";#N/A,#N/A,FALSE,"GeotG";#N/A,#N/A,FALSE,"PrcsG";#N/A,#N/A,FALSE,"TunnG";#N/A,#N/A,FALSE,"CivlG";#N/A,#N/A,FALSE,"NtwkG";#N/A,#N/A,FALSE,"EstgG";#N/A,#N/A,FALSE,"PEngG"}</definedName>
    <definedName name="xxxxxxxxxxxxxxx" localSheetId="11" hidden="1">{#N/A,#N/A,FALSE,"SumG";#N/A,#N/A,FALSE,"ElecG";#N/A,#N/A,FALSE,"MechG";#N/A,#N/A,FALSE,"GeotG";#N/A,#N/A,FALSE,"PrcsG";#N/A,#N/A,FALSE,"TunnG";#N/A,#N/A,FALSE,"CivlG";#N/A,#N/A,FALSE,"NtwkG";#N/A,#N/A,FALSE,"EstgG";#N/A,#N/A,FALSE,"PEngG"}</definedName>
    <definedName name="xxxxxxxxxxxxxxx" hidden="1">{#N/A,#N/A,FALSE,"SumG";#N/A,#N/A,FALSE,"ElecG";#N/A,#N/A,FALSE,"MechG";#N/A,#N/A,FALSE,"GeotG";#N/A,#N/A,FALSE,"PrcsG";#N/A,#N/A,FALSE,"TunnG";#N/A,#N/A,FALSE,"CivlG";#N/A,#N/A,FALSE,"NtwkG";#N/A,#N/A,FALSE,"EstgG";#N/A,#N/A,FALSE,"PEngG"}</definedName>
    <definedName name="xxxxxxxxxxxxxxxxxxxxx"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 localSheetId="9" hidden="1">{#N/A,#N/A,FALSE,"SumG";#N/A,#N/A,FALSE,"ElecG";#N/A,#N/A,FALSE,"MechG";#N/A,#N/A,FALSE,"GeotG";#N/A,#N/A,FALSE,"PrcsG";#N/A,#N/A,FALSE,"TunnG";#N/A,#N/A,FALSE,"CivlG";#N/A,#N/A,FALSE,"NtwkG";#N/A,#N/A,FALSE,"EstgG";#N/A,#N/A,FALSE,"PEngG"}</definedName>
    <definedName name="xxxxxxxxxxxxxxxxxxxxx" localSheetId="10" hidden="1">{#N/A,#N/A,FALSE,"SumG";#N/A,#N/A,FALSE,"ElecG";#N/A,#N/A,FALSE,"MechG";#N/A,#N/A,FALSE,"GeotG";#N/A,#N/A,FALSE,"PrcsG";#N/A,#N/A,FALSE,"TunnG";#N/A,#N/A,FALSE,"CivlG";#N/A,#N/A,FALSE,"NtwkG";#N/A,#N/A,FALSE,"EstgG";#N/A,#N/A,FALSE,"PEngG"}</definedName>
    <definedName name="xxxxxxxxxxxxxxxxxxxxx"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xxxxx"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xxxxx"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xxxxx"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xxxxx"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xxxxx"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xxxxx"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xxxxx"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xxxxxxx"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xxxxxxxxxxxxxxxxxxxxxxxxxxxxxxxxxxx"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xxxxxxxxxxxxxxxxxxxxxxxxxxxxxxxxxxx"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xxxxxxxxxxxxxxxxxxxxxxxxxxxxxxxxxxx"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xxxxxxxxxxxxxxxxxxxxxxxxxxxxxxxxxxx"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xxxxxxxxxxxxxxxxxxxxxxxxxxxxxxxxxxx"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xxxxxxxxxxxxxxxxxxxxxxxxxxxxxxxxxxx"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xxxxxxxxxxxxxxxxxxxxxxxxxxxxxxxxxxxx"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xxxxxxxx"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xxxxxxxx"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xxxxxxxx"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xxxxxxxx"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xxxxxxxx"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xxxxxxxx"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z" localSheetId="9" hidden="1">{#N/A,#N/A,FALSE,"SumD";#N/A,#N/A,FALSE,"ElecD";#N/A,#N/A,FALSE,"MechD";#N/A,#N/A,FALSE,"GeotD";#N/A,#N/A,FALSE,"PrcsD";#N/A,#N/A,FALSE,"TunnD";#N/A,#N/A,FALSE,"CivlD";#N/A,#N/A,FALSE,"NtwkD";#N/A,#N/A,FALSE,"EstgD";#N/A,#N/A,FALSE,"PEngD"}</definedName>
    <definedName name="xxz" localSheetId="10" hidden="1">{#N/A,#N/A,FALSE,"SumD";#N/A,#N/A,FALSE,"ElecD";#N/A,#N/A,FALSE,"MechD";#N/A,#N/A,FALSE,"GeotD";#N/A,#N/A,FALSE,"PrcsD";#N/A,#N/A,FALSE,"TunnD";#N/A,#N/A,FALSE,"CivlD";#N/A,#N/A,FALSE,"NtwkD";#N/A,#N/A,FALSE,"EstgD";#N/A,#N/A,FALSE,"PEngD"}</definedName>
    <definedName name="xxz" localSheetId="11" hidden="1">{#N/A,#N/A,FALSE,"SumD";#N/A,#N/A,FALSE,"ElecD";#N/A,#N/A,FALSE,"MechD";#N/A,#N/A,FALSE,"GeotD";#N/A,#N/A,FALSE,"PrcsD";#N/A,#N/A,FALSE,"TunnD";#N/A,#N/A,FALSE,"CivlD";#N/A,#N/A,FALSE,"NtwkD";#N/A,#N/A,FALSE,"EstgD";#N/A,#N/A,FALSE,"PEngD"}</definedName>
    <definedName name="xxz" hidden="1">{#N/A,#N/A,FALSE,"SumD";#N/A,#N/A,FALSE,"ElecD";#N/A,#N/A,FALSE,"MechD";#N/A,#N/A,FALSE,"GeotD";#N/A,#N/A,FALSE,"PrcsD";#N/A,#N/A,FALSE,"TunnD";#N/A,#N/A,FALSE,"CivlD";#N/A,#N/A,FALSE,"NtwkD";#N/A,#N/A,FALSE,"EstgD";#N/A,#N/A,FALSE,"PEngD"}</definedName>
    <definedName name="xy.Update1.">TRUE</definedName>
    <definedName name="xy.Update3.">TRUE</definedName>
    <definedName name="xyz" localSheetId="9" hidden="1">{"werbung",#N/A,FALSE,"GuV9900-0399";"betrieb",#N/A,FALSE,"GuV9900-0399";"personal",#N/A,FALSE,"GuV9900-0399";"tvg",#N/A,FALSE,"GuV9900-0399";"verwaltung",#N/A,FALSE,"GuV9900-0399"}</definedName>
    <definedName name="xyz" localSheetId="10" hidden="1">{"werbung",#N/A,FALSE,"GuV9900-0399";"betrieb",#N/A,FALSE,"GuV9900-0399";"personal",#N/A,FALSE,"GuV9900-0399";"tvg",#N/A,FALSE,"GuV9900-0399";"verwaltung",#N/A,FALSE,"GuV9900-0399"}</definedName>
    <definedName name="xyz" localSheetId="11" hidden="1">{"werbung",#N/A,FALSE,"GuV9900-0399";"betrieb",#N/A,FALSE,"GuV9900-0399";"personal",#N/A,FALSE,"GuV9900-0399";"tvg",#N/A,FALSE,"GuV9900-0399";"verwaltung",#N/A,FALSE,"GuV9900-0399"}</definedName>
    <definedName name="xyz" hidden="1">{"werbung",#N/A,FALSE,"GuV9900-0399";"betrieb",#N/A,FALSE,"GuV9900-0399";"personal",#N/A,FALSE,"GuV9900-0399";"tvg",#N/A,FALSE,"GuV9900-0399";"verwaltung",#N/A,FALSE,"GuV9900-0399"}</definedName>
    <definedName name="xz" localSheetId="9" hidden="1">{"Equipment cost",#N/A,FALSE,"bulks"}</definedName>
    <definedName name="xz" localSheetId="10" hidden="1">{"Equipment cost",#N/A,FALSE,"bulks"}</definedName>
    <definedName name="xz" localSheetId="11" hidden="1">{"Equipment cost",#N/A,FALSE,"bulks"}</definedName>
    <definedName name="xz" hidden="1">{"Equipment cost",#N/A,FALSE,"bulks"}</definedName>
    <definedName name="xzvczx" localSheetId="9" hidden="1">{"Chart 1",#N/A,FALSE,"Run Rate";"Chart 2",#N/A,FALSE,"Run Rate (2)"}</definedName>
    <definedName name="xzvczx" localSheetId="10" hidden="1">{"Chart 1",#N/A,FALSE,"Run Rate";"Chart 2",#N/A,FALSE,"Run Rate (2)"}</definedName>
    <definedName name="xzvczx" localSheetId="11" hidden="1">{"Chart 1",#N/A,FALSE,"Run Rate";"Chart 2",#N/A,FALSE,"Run Rate (2)"}</definedName>
    <definedName name="xzvczx" hidden="1">{"Chart 1",#N/A,FALSE,"Run Rate";"Chart 2",#N/A,FALSE,"Run Rate (2)"}</definedName>
    <definedName name="Y">#REF!</definedName>
    <definedName name="y5sry" localSheetId="9"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y5sry" localSheetId="10"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y5sry" localSheetId="1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y5sry"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Year">#REF!</definedName>
    <definedName name="Year1">#REF!</definedName>
    <definedName name="YearQuarter">#REF!</definedName>
    <definedName name="Yes">"Yes"</definedName>
    <definedName name="Yes_no">#REF!</definedName>
    <definedName name="yesno" localSheetId="8">#REF!</definedName>
    <definedName name="yesno" localSheetId="3">#REF!</definedName>
    <definedName name="yesno" localSheetId="9">#REF!</definedName>
    <definedName name="yesno" localSheetId="10">#REF!</definedName>
    <definedName name="yesno" localSheetId="11">#REF!</definedName>
    <definedName name="yesno" localSheetId="0">#REF!</definedName>
    <definedName name="yesno">'[70]Data-DO_NOT_TOUCH'!$B$2:$B$3</definedName>
    <definedName name="yfj" localSheetId="9" hidden="1">{#N/A,#N/A,TRUE,"Cover sheet";#N/A,#N/A,TRUE,"INPUTS";#N/A,#N/A,TRUE,"OUTPUTS";#N/A,#N/A,TRUE,"VALUATION"}</definedName>
    <definedName name="yfj" localSheetId="10" hidden="1">{#N/A,#N/A,TRUE,"Cover sheet";#N/A,#N/A,TRUE,"INPUTS";#N/A,#N/A,TRUE,"OUTPUTS";#N/A,#N/A,TRUE,"VALUATION"}</definedName>
    <definedName name="yfj" localSheetId="11" hidden="1">{#N/A,#N/A,TRUE,"Cover sheet";#N/A,#N/A,TRUE,"INPUTS";#N/A,#N/A,TRUE,"OUTPUTS";#N/A,#N/A,TRUE,"VALUATION"}</definedName>
    <definedName name="yfj" hidden="1">{#N/A,#N/A,TRUE,"Cover sheet";#N/A,#N/A,TRUE,"INPUTS";#N/A,#N/A,TRUE,"OUTPUTS";#N/A,#N/A,TRUE,"VALUATION"}</definedName>
    <definedName name="yh">#REF!</definedName>
    <definedName name="yhtsy" localSheetId="9" hidden="1">{"coverall",#N/A,FALSE,"Definitions";"cover1",#N/A,FALSE,"Definitions";"cover2",#N/A,FALSE,"Definitions";"cover3",#N/A,FALSE,"Definitions";"cover4",#N/A,FALSE,"Definitions";"cover5",#N/A,FALSE,"Definitions";"blank",#N/A,FALSE,"Definitions"}</definedName>
    <definedName name="yhtsy" localSheetId="10" hidden="1">{"coverall",#N/A,FALSE,"Definitions";"cover1",#N/A,FALSE,"Definitions";"cover2",#N/A,FALSE,"Definitions";"cover3",#N/A,FALSE,"Definitions";"cover4",#N/A,FALSE,"Definitions";"cover5",#N/A,FALSE,"Definitions";"blank",#N/A,FALSE,"Definitions"}</definedName>
    <definedName name="yhtsy" localSheetId="11" hidden="1">{"coverall",#N/A,FALSE,"Definitions";"cover1",#N/A,FALSE,"Definitions";"cover2",#N/A,FALSE,"Definitions";"cover3",#N/A,FALSE,"Definitions";"cover4",#N/A,FALSE,"Definitions";"cover5",#N/A,FALSE,"Definitions";"blank",#N/A,FALSE,"Definitions"}</definedName>
    <definedName name="yhtsy" hidden="1">{"coverall",#N/A,FALSE,"Definitions";"cover1",#N/A,FALSE,"Definitions";"cover2",#N/A,FALSE,"Definitions";"cover3",#N/A,FALSE,"Definitions";"cover4",#N/A,FALSE,"Definitions";"cover5",#N/A,FALSE,"Definitions";"blank",#N/A,FALSE,"Definitions"}</definedName>
    <definedName name="YN">#REF!</definedName>
    <definedName name="YOC">#REF!</definedName>
    <definedName name="YORK">#REF!</definedName>
    <definedName name="YOUNGS_REGULATORS">#REF!</definedName>
    <definedName name="yry" localSheetId="9" hidden="1">{"consolidated",#N/A,FALSE,"Sheet1";"cms",#N/A,FALSE,"Sheet1";"fse",#N/A,FALSE,"Sheet1"}</definedName>
    <definedName name="yry" localSheetId="10" hidden="1">{"consolidated",#N/A,FALSE,"Sheet1";"cms",#N/A,FALSE,"Sheet1";"fse",#N/A,FALSE,"Sheet1"}</definedName>
    <definedName name="yry" localSheetId="11" hidden="1">{"consolidated",#N/A,FALSE,"Sheet1";"cms",#N/A,FALSE,"Sheet1";"fse",#N/A,FALSE,"Sheet1"}</definedName>
    <definedName name="yry" hidden="1">{"consolidated",#N/A,FALSE,"Sheet1";"cms",#N/A,FALSE,"Sheet1";"fse",#N/A,FALSE,"Sheet1"}</definedName>
    <definedName name="ys" localSheetId="9"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ys" localSheetId="10"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ys" localSheetId="1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ys"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ystr" localSheetId="9" hidden="1">{"Line Efficiency",#N/A,FALSE,"Benchmarking"}</definedName>
    <definedName name="ystr" localSheetId="10" hidden="1">{"Line Efficiency",#N/A,FALSE,"Benchmarking"}</definedName>
    <definedName name="ystr" localSheetId="11" hidden="1">{"Line Efficiency",#N/A,FALSE,"Benchmarking"}</definedName>
    <definedName name="ystr" hidden="1">{"Line Efficiency",#N/A,FALSE,"Benchmarking"}</definedName>
    <definedName name="ysy5" localSheetId="9" hidden="1">{"sweden",#N/A,FALSE,"Sweden";"germany",#N/A,FALSE,"Germany";"portugal",#N/A,FALSE,"Portugal";"belgium",#N/A,FALSE,"Belgium";"japan",#N/A,FALSE,"Japan ";"italy",#N/A,FALSE,"Italy";"spain",#N/A,FALSE,"Spain";"korea",#N/A,FALSE,"Korea"}</definedName>
    <definedName name="ysy5" localSheetId="10" hidden="1">{"sweden",#N/A,FALSE,"Sweden";"germany",#N/A,FALSE,"Germany";"portugal",#N/A,FALSE,"Portugal";"belgium",#N/A,FALSE,"Belgium";"japan",#N/A,FALSE,"Japan ";"italy",#N/A,FALSE,"Italy";"spain",#N/A,FALSE,"Spain";"korea",#N/A,FALSE,"Korea"}</definedName>
    <definedName name="ysy5" localSheetId="11" hidden="1">{"sweden",#N/A,FALSE,"Sweden";"germany",#N/A,FALSE,"Germany";"portugal",#N/A,FALSE,"Portugal";"belgium",#N/A,FALSE,"Belgium";"japan",#N/A,FALSE,"Japan ";"italy",#N/A,FALSE,"Italy";"spain",#N/A,FALSE,"Spain";"korea",#N/A,FALSE,"Korea"}</definedName>
    <definedName name="ysy5" hidden="1">{"sweden",#N/A,FALSE,"Sweden";"germany",#N/A,FALSE,"Germany";"portugal",#N/A,FALSE,"Portugal";"belgium",#N/A,FALSE,"Belgium";"japan",#N/A,FALSE,"Japan ";"italy",#N/A,FALSE,"Italy";"spain",#N/A,FALSE,"Spain";"korea",#N/A,FALSE,"Korea"}</definedName>
    <definedName name="ysytr" localSheetId="9" hidden="1">{"Employee Efficiency",#N/A,FALSE,"Benchmarking"}</definedName>
    <definedName name="ysytr" localSheetId="10" hidden="1">{"Employee Efficiency",#N/A,FALSE,"Benchmarking"}</definedName>
    <definedName name="ysytr" localSheetId="11" hidden="1">{"Employee Efficiency",#N/A,FALSE,"Benchmarking"}</definedName>
    <definedName name="ysytr" hidden="1">{"Employee Efficiency",#N/A,FALSE,"Benchmarking"}</definedName>
    <definedName name="yt" hidden="1">#REF!</definedName>
    <definedName name="YTD">#REF!</definedName>
    <definedName name="ytsrzm" localSheetId="9" hidden="1">{#N/A,#N/A,FALSE,"CreditStat";#N/A,#N/A,FALSE,"SPbrkup";#N/A,#N/A,FALSE,"MerSPsyn";#N/A,#N/A,FALSE,"MerSPwKCsyn";#N/A,#N/A,FALSE,"MerSPwKCsyn (2)";#N/A,#N/A,FALSE,"CreditStat (2)"}</definedName>
    <definedName name="ytsrzm" localSheetId="10" hidden="1">{#N/A,#N/A,FALSE,"CreditStat";#N/A,#N/A,FALSE,"SPbrkup";#N/A,#N/A,FALSE,"MerSPsyn";#N/A,#N/A,FALSE,"MerSPwKCsyn";#N/A,#N/A,FALSE,"MerSPwKCsyn (2)";#N/A,#N/A,FALSE,"CreditStat (2)"}</definedName>
    <definedName name="ytsrzm" localSheetId="11" hidden="1">{#N/A,#N/A,FALSE,"CreditStat";#N/A,#N/A,FALSE,"SPbrkup";#N/A,#N/A,FALSE,"MerSPsyn";#N/A,#N/A,FALSE,"MerSPwKCsyn";#N/A,#N/A,FALSE,"MerSPwKCsyn (2)";#N/A,#N/A,FALSE,"CreditStat (2)"}</definedName>
    <definedName name="ytsrzm" hidden="1">{#N/A,#N/A,FALSE,"CreditStat";#N/A,#N/A,FALSE,"SPbrkup";#N/A,#N/A,FALSE,"MerSPsyn";#N/A,#N/A,FALSE,"MerSPwKCsyn";#N/A,#N/A,FALSE,"MerSPwKCsyn (2)";#N/A,#N/A,FALSE,"CreditStat (2)"}</definedName>
    <definedName name="ytytytytyt" hidden="1">#REF!</definedName>
    <definedName name="YUU" localSheetId="9" hidden="1">{"assumption 50 50",#N/A,TRUE,"Merger";"has gets cash",#N/A,TRUE,"Merger";"accretion dilution",#N/A,TRUE,"Merger";"comparison credit stats",#N/A,TRUE,"Merger";"pf credit stats",#N/A,TRUE,"Merger";"pf sheets",#N/A,TRUE,"Merger"}</definedName>
    <definedName name="YUU" localSheetId="10" hidden="1">{"assumption 50 50",#N/A,TRUE,"Merger";"has gets cash",#N/A,TRUE,"Merger";"accretion dilution",#N/A,TRUE,"Merger";"comparison credit stats",#N/A,TRUE,"Merger";"pf credit stats",#N/A,TRUE,"Merger";"pf sheets",#N/A,TRUE,"Merger"}</definedName>
    <definedName name="YUU" localSheetId="11" hidden="1">{"assumption 50 50",#N/A,TRUE,"Merger";"has gets cash",#N/A,TRUE,"Merger";"accretion dilution",#N/A,TRUE,"Merger";"comparison credit stats",#N/A,TRUE,"Merger";"pf credit stats",#N/A,TRUE,"Merger";"pf sheets",#N/A,TRUE,"Merger"}</definedName>
    <definedName name="YUU" hidden="1">{"assumption 50 50",#N/A,TRUE,"Merger";"has gets cash",#N/A,TRUE,"Merger";"accretion dilution",#N/A,TRUE,"Merger";"comparison credit stats",#N/A,TRUE,"Merger";"pf credit stats",#N/A,TRUE,"Merger";"pf sheets",#N/A,TRUE,"Merger"}</definedName>
    <definedName name="yuuuuuuu" localSheetId="9" hidden="1">{"ratios",#N/A,FALSE,"Summary Accounts"}</definedName>
    <definedName name="yuuuuuuu" localSheetId="10" hidden="1">{"ratios",#N/A,FALSE,"Summary Accounts"}</definedName>
    <definedName name="yuuuuuuu" localSheetId="11" hidden="1">{"ratios",#N/A,FALSE,"Summary Accounts"}</definedName>
    <definedName name="yuuuuuuu" hidden="1">{"ratios",#N/A,FALSE,"Summary Accounts"}</definedName>
    <definedName name="yy" localSheetId="9" hidden="1">{#N/A,#N/A,TRUE,"Cover sheet";#N/A,#N/A,TRUE,"Summary";#N/A,#N/A,TRUE,"Key Assumptions";#N/A,#N/A,TRUE,"Profit &amp; Loss";#N/A,#N/A,TRUE,"Balance Sheet";#N/A,#N/A,TRUE,"Cashflow";#N/A,#N/A,TRUE,"IRR";#N/A,#N/A,TRUE,"Ratios";#N/A,#N/A,TRUE,"Debt analysis"}</definedName>
    <definedName name="yy" localSheetId="10" hidden="1">{#N/A,#N/A,TRUE,"Cover sheet";#N/A,#N/A,TRUE,"Summary";#N/A,#N/A,TRUE,"Key Assumptions";#N/A,#N/A,TRUE,"Profit &amp; Loss";#N/A,#N/A,TRUE,"Balance Sheet";#N/A,#N/A,TRUE,"Cashflow";#N/A,#N/A,TRUE,"IRR";#N/A,#N/A,TRUE,"Ratios";#N/A,#N/A,TRUE,"Debt analysis"}</definedName>
    <definedName name="yy" localSheetId="11" hidden="1">{#N/A,#N/A,TRUE,"Cover sheet";#N/A,#N/A,TRUE,"Summary";#N/A,#N/A,TRUE,"Key Assumptions";#N/A,#N/A,TRUE,"Profit &amp; Loss";#N/A,#N/A,TRUE,"Balance Sheet";#N/A,#N/A,TRUE,"Cashflow";#N/A,#N/A,TRUE,"IRR";#N/A,#N/A,TRUE,"Ratios";#N/A,#N/A,TRUE,"Debt analysis"}</definedName>
    <definedName name="yy" hidden="1">{#N/A,#N/A,TRUE,"Cover sheet";#N/A,#N/A,TRUE,"Summary";#N/A,#N/A,TRUE,"Key Assumptions";#N/A,#N/A,TRUE,"Profit &amp; Loss";#N/A,#N/A,TRUE,"Balance Sheet";#N/A,#N/A,TRUE,"Cashflow";#N/A,#N/A,TRUE,"IRR";#N/A,#N/A,TRUE,"Ratios";#N/A,#N/A,TRUE,"Debt analysis"}</definedName>
    <definedName name="yyg"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g"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g"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g"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g"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g"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g"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h"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h"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h"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h"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h"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h"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h"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j"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yyj"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yyj"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yyj"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yyj"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yyj"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yyj"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YYY" localSheetId="9" hidden="1">{"mgmt forecast",#N/A,FALSE,"Mgmt Forecast";"dcf table",#N/A,FALSE,"Mgmt Forecast";"sensitivity",#N/A,FALSE,"Mgmt Forecast";"table inputs",#N/A,FALSE,"Mgmt Forecast";"calculations",#N/A,FALSE,"Mgmt Forecast"}</definedName>
    <definedName name="YYY" localSheetId="10" hidden="1">{"mgmt forecast",#N/A,FALSE,"Mgmt Forecast";"dcf table",#N/A,FALSE,"Mgmt Forecast";"sensitivity",#N/A,FALSE,"Mgmt Forecast";"table inputs",#N/A,FALSE,"Mgmt Forecast";"calculations",#N/A,FALSE,"Mgmt Forecast"}</definedName>
    <definedName name="YYY" localSheetId="11" hidden="1">{"mgmt forecast",#N/A,FALSE,"Mgmt Forecast";"dcf table",#N/A,FALSE,"Mgmt Forecast";"sensitivity",#N/A,FALSE,"Mgmt Forecast";"table inputs",#N/A,FALSE,"Mgmt Forecast";"calculations",#N/A,FALSE,"Mgmt Forecast"}</definedName>
    <definedName name="YYY" hidden="1">{"mgmt forecast",#N/A,FALSE,"Mgmt Forecast";"dcf table",#N/A,FALSE,"Mgmt Forecast";"sensitivity",#N/A,FALSE,"Mgmt Forecast";"table inputs",#N/A,FALSE,"Mgmt Forecast";"calculations",#N/A,FALSE,"Mgmt Forecast"}</definedName>
    <definedName name="yyyy" localSheetId="9" hidden="1">{"whole",#N/A,FALSE,"Gen_Dist_Act_Bud";"whole",#N/A,FALSE,"Gen_Dist_T3months";"whole",#N/A,FALSE,"GD_PerP";"whole",#N/A,FALSE,"HR_Dist";"whole",#N/A,FALSE,"CS_DIST_ActvsBud";"whole",#N/A,FALSE,"CS_DIST_SUM_trail3mo";"whole",#N/A,FALSE,"ITG_act_Bud";"whole",#N/A,FALSE,"ITG_T3Mo"}</definedName>
    <definedName name="yyyy" localSheetId="10" hidden="1">{"whole",#N/A,FALSE,"Gen_Dist_Act_Bud";"whole",#N/A,FALSE,"Gen_Dist_T3months";"whole",#N/A,FALSE,"GD_PerP";"whole",#N/A,FALSE,"HR_Dist";"whole",#N/A,FALSE,"CS_DIST_ActvsBud";"whole",#N/A,FALSE,"CS_DIST_SUM_trail3mo";"whole",#N/A,FALSE,"ITG_act_Bud";"whole",#N/A,FALSE,"ITG_T3Mo"}</definedName>
    <definedName name="yyyy" localSheetId="11" hidden="1">{"whole",#N/A,FALSE,"Gen_Dist_Act_Bud";"whole",#N/A,FALSE,"Gen_Dist_T3months";"whole",#N/A,FALSE,"GD_PerP";"whole",#N/A,FALSE,"HR_Dist";"whole",#N/A,FALSE,"CS_DIST_ActvsBud";"whole",#N/A,FALSE,"CS_DIST_SUM_trail3mo";"whole",#N/A,FALSE,"ITG_act_Bud";"whole",#N/A,FALSE,"ITG_T3Mo"}</definedName>
    <definedName name="yyyy" hidden="1">{"whole",#N/A,FALSE,"Gen_Dist_Act_Bud";"whole",#N/A,FALSE,"Gen_Dist_T3months";"whole",#N/A,FALSE,"GD_PerP";"whole",#N/A,FALSE,"HR_Dist";"whole",#N/A,FALSE,"CS_DIST_ActvsBud";"whole",#N/A,FALSE,"CS_DIST_SUM_trail3mo";"whole",#N/A,FALSE,"ITG_act_Bud";"whole",#N/A,FALSE,"ITG_T3Mo"}</definedName>
    <definedName name="yyyyyy"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yyyy"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yyyy" localSheetId="9" hidden="1">{"p_l",#N/A,FALSE,"Summary Accounts"}</definedName>
    <definedName name="yyyyyy" localSheetId="10" hidden="1">{"p_l",#N/A,FALSE,"Summary Accounts"}</definedName>
    <definedName name="yyyyyy"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yyyy"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yyyy"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yyyyy" localSheetId="9" hidden="1">{#N/A,#N/A,TRUE,"IndexMar";#N/A,#N/A,TRUE,"Reporting Groups";#N/A,#N/A,TRUE,"Details";#N/A,#N/A,TRUE,"CurLstYrComp";#N/A,#N/A,TRUE,"CurLstYrSum";#N/A,#N/A,TRUE,"CurLstYrDet";#N/A,#N/A,TRUE,"CurAdptFor";#N/A,#N/A,TRUE,"CurAdptForSum";#N/A,#N/A,TRUE,"CurAdptForDet";#N/A,#N/A,TRUE,"CurMayFor";#N/A,#N/A,TRUE,"ManOps";#N/A,#N/A,TRUE,"Concess";#N/A,#N/A,TRUE,"BadSum";#N/A,#N/A,TRUE,"BadDets"}</definedName>
    <definedName name="yyyyyyy" localSheetId="10" hidden="1">{#N/A,#N/A,TRUE,"IndexMar";#N/A,#N/A,TRUE,"Reporting Groups";#N/A,#N/A,TRUE,"Details";#N/A,#N/A,TRUE,"CurLstYrComp";#N/A,#N/A,TRUE,"CurLstYrSum";#N/A,#N/A,TRUE,"CurLstYrDet";#N/A,#N/A,TRUE,"CurAdptFor";#N/A,#N/A,TRUE,"CurAdptForSum";#N/A,#N/A,TRUE,"CurAdptForDet";#N/A,#N/A,TRUE,"CurMayFor";#N/A,#N/A,TRUE,"ManOps";#N/A,#N/A,TRUE,"Concess";#N/A,#N/A,TRUE,"BadSum";#N/A,#N/A,TRUE,"BadDets"}</definedName>
    <definedName name="yyyyyyy" localSheetId="11" hidden="1">{#N/A,#N/A,TRUE,"IndexMar";#N/A,#N/A,TRUE,"Reporting Groups";#N/A,#N/A,TRUE,"Details";#N/A,#N/A,TRUE,"CurLstYrComp";#N/A,#N/A,TRUE,"CurLstYrSum";#N/A,#N/A,TRUE,"CurLstYrDet";#N/A,#N/A,TRUE,"CurAdptFor";#N/A,#N/A,TRUE,"CurAdptForSum";#N/A,#N/A,TRUE,"CurAdptForDet";#N/A,#N/A,TRUE,"CurMayFor";#N/A,#N/A,TRUE,"ManOps";#N/A,#N/A,TRUE,"Concess";#N/A,#N/A,TRUE,"BadSum";#N/A,#N/A,TRUE,"BadDets"}</definedName>
    <definedName name="yyyyyyy" hidden="1">{#N/A,#N/A,TRUE,"IndexMar";#N/A,#N/A,TRUE,"Reporting Groups";#N/A,#N/A,TRUE,"Details";#N/A,#N/A,TRUE,"CurLstYrComp";#N/A,#N/A,TRUE,"CurLstYrSum";#N/A,#N/A,TRUE,"CurLstYrDet";#N/A,#N/A,TRUE,"CurAdptFor";#N/A,#N/A,TRUE,"CurAdptForSum";#N/A,#N/A,TRUE,"CurAdptForDet";#N/A,#N/A,TRUE,"CurMayFor";#N/A,#N/A,TRUE,"ManOps";#N/A,#N/A,TRUE,"Concess";#N/A,#N/A,TRUE,"BadSum";#N/A,#N/A,TRUE,"BadDets"}</definedName>
    <definedName name="yyyyyyyyyy" localSheetId="9" hidden="1">{#N/A,#N/A,FALSE,"SumG";#N/A,#N/A,FALSE,"ElecG";#N/A,#N/A,FALSE,"MechG";#N/A,#N/A,FALSE,"GeotG";#N/A,#N/A,FALSE,"PrcsG";#N/A,#N/A,FALSE,"TunnG";#N/A,#N/A,FALSE,"CivlG";#N/A,#N/A,FALSE,"NtwkG";#N/A,#N/A,FALSE,"EstgG";#N/A,#N/A,FALSE,"PEngG"}</definedName>
    <definedName name="yyyyyyyyyy" localSheetId="10" hidden="1">{#N/A,#N/A,FALSE,"SumG";#N/A,#N/A,FALSE,"ElecG";#N/A,#N/A,FALSE,"MechG";#N/A,#N/A,FALSE,"GeotG";#N/A,#N/A,FALSE,"PrcsG";#N/A,#N/A,FALSE,"TunnG";#N/A,#N/A,FALSE,"CivlG";#N/A,#N/A,FALSE,"NtwkG";#N/A,#N/A,FALSE,"EstgG";#N/A,#N/A,FALSE,"PEngG"}</definedName>
    <definedName name="yyyyyyyyyy" localSheetId="11" hidden="1">{#N/A,#N/A,FALSE,"SumG";#N/A,#N/A,FALSE,"ElecG";#N/A,#N/A,FALSE,"MechG";#N/A,#N/A,FALSE,"GeotG";#N/A,#N/A,FALSE,"PrcsG";#N/A,#N/A,FALSE,"TunnG";#N/A,#N/A,FALSE,"CivlG";#N/A,#N/A,FALSE,"NtwkG";#N/A,#N/A,FALSE,"EstgG";#N/A,#N/A,FALSE,"PEngG"}</definedName>
    <definedName name="yyyyyyyyyy" hidden="1">{#N/A,#N/A,FALSE,"SumG";#N/A,#N/A,FALSE,"ElecG";#N/A,#N/A,FALSE,"MechG";#N/A,#N/A,FALSE,"GeotG";#N/A,#N/A,FALSE,"PrcsG";#N/A,#N/A,FALSE,"TunnG";#N/A,#N/A,FALSE,"CivlG";#N/A,#N/A,FALSE,"NtwkG";#N/A,#N/A,FALSE,"EstgG";#N/A,#N/A,FALSE,"PEngG"}</definedName>
    <definedName name="yyyyyyyyyyyyyyyyy" localSheetId="9" hidden="1">{#N/A,#N/A,FALSE,"SumG";#N/A,#N/A,FALSE,"ElecG";#N/A,#N/A,FALSE,"MechG";#N/A,#N/A,FALSE,"GeotG";#N/A,#N/A,FALSE,"PrcsG";#N/A,#N/A,FALSE,"TunnG";#N/A,#N/A,FALSE,"CivlG";#N/A,#N/A,FALSE,"NtwkG";#N/A,#N/A,FALSE,"EstgG";#N/A,#N/A,FALSE,"PEngG"}</definedName>
    <definedName name="yyyyyyyyyyyyyyyyy" localSheetId="10" hidden="1">{#N/A,#N/A,FALSE,"SumG";#N/A,#N/A,FALSE,"ElecG";#N/A,#N/A,FALSE,"MechG";#N/A,#N/A,FALSE,"GeotG";#N/A,#N/A,FALSE,"PrcsG";#N/A,#N/A,FALSE,"TunnG";#N/A,#N/A,FALSE,"CivlG";#N/A,#N/A,FALSE,"NtwkG";#N/A,#N/A,FALSE,"EstgG";#N/A,#N/A,FALSE,"PEngG"}</definedName>
    <definedName name="yyyyyyyyyyyyyyyyy" localSheetId="11" hidden="1">{#N/A,#N/A,FALSE,"SumG";#N/A,#N/A,FALSE,"ElecG";#N/A,#N/A,FALSE,"MechG";#N/A,#N/A,FALSE,"GeotG";#N/A,#N/A,FALSE,"PrcsG";#N/A,#N/A,FALSE,"TunnG";#N/A,#N/A,FALSE,"CivlG";#N/A,#N/A,FALSE,"NtwkG";#N/A,#N/A,FALSE,"EstgG";#N/A,#N/A,FALSE,"PEngG"}</definedName>
    <definedName name="yyyyyyyyyyyyyyyyy" hidden="1">{#N/A,#N/A,FALSE,"SumG";#N/A,#N/A,FALSE,"ElecG";#N/A,#N/A,FALSE,"MechG";#N/A,#N/A,FALSE,"GeotG";#N/A,#N/A,FALSE,"PrcsG";#N/A,#N/A,FALSE,"TunnG";#N/A,#N/A,FALSE,"CivlG";#N/A,#N/A,FALSE,"NtwkG";#N/A,#N/A,FALSE,"EstgG";#N/A,#N/A,FALSE,"PEngG"}</definedName>
    <definedName name="yyyyyyyyyyyyyyyyyyyyyy" localSheetId="9" hidden="1">{#N/A,#N/A,FALSE,"SumD";#N/A,#N/A,FALSE,"ElecD";#N/A,#N/A,FALSE,"MechD";#N/A,#N/A,FALSE,"GeotD";#N/A,#N/A,FALSE,"PrcsD";#N/A,#N/A,FALSE,"TunnD";#N/A,#N/A,FALSE,"CivlD";#N/A,#N/A,FALSE,"NtwkD";#N/A,#N/A,FALSE,"EstgD";#N/A,#N/A,FALSE,"PEngD"}</definedName>
    <definedName name="yyyyyyyyyyyyyyyyyyyyyy" localSheetId="10" hidden="1">{#N/A,#N/A,FALSE,"SumD";#N/A,#N/A,FALSE,"ElecD";#N/A,#N/A,FALSE,"MechD";#N/A,#N/A,FALSE,"GeotD";#N/A,#N/A,FALSE,"PrcsD";#N/A,#N/A,FALSE,"TunnD";#N/A,#N/A,FALSE,"CivlD";#N/A,#N/A,FALSE,"NtwkD";#N/A,#N/A,FALSE,"EstgD";#N/A,#N/A,FALSE,"PEngD"}</definedName>
    <definedName name="yyyyyyyyyyyyyyyyyyyyyy" localSheetId="11" hidden="1">{#N/A,#N/A,FALSE,"SumD";#N/A,#N/A,FALSE,"ElecD";#N/A,#N/A,FALSE,"MechD";#N/A,#N/A,FALSE,"GeotD";#N/A,#N/A,FALSE,"PrcsD";#N/A,#N/A,FALSE,"TunnD";#N/A,#N/A,FALSE,"CivlD";#N/A,#N/A,FALSE,"NtwkD";#N/A,#N/A,FALSE,"EstgD";#N/A,#N/A,FALSE,"PEngD"}</definedName>
    <definedName name="yyyyyyyyyyyyyyyyyyyyyy" hidden="1">{#N/A,#N/A,FALSE,"SumD";#N/A,#N/A,FALSE,"ElecD";#N/A,#N/A,FALSE,"MechD";#N/A,#N/A,FALSE,"GeotD";#N/A,#N/A,FALSE,"PrcsD";#N/A,#N/A,FALSE,"TunnD";#N/A,#N/A,FALSE,"CivlD";#N/A,#N/A,FALSE,"NtwkD";#N/A,#N/A,FALSE,"EstgD";#N/A,#N/A,FALSE,"PEngD"}</definedName>
    <definedName name="yyyyyyyyyyyyyyyyyyyyyyyy" localSheetId="9" hidden="1">{#N/A,#N/A,FALSE,"SumG";#N/A,#N/A,FALSE,"ElecG";#N/A,#N/A,FALSE,"MechG";#N/A,#N/A,FALSE,"GeotG";#N/A,#N/A,FALSE,"PrcsG";#N/A,#N/A,FALSE,"TunnG";#N/A,#N/A,FALSE,"CivlG";#N/A,#N/A,FALSE,"NtwkG";#N/A,#N/A,FALSE,"EstgG";#N/A,#N/A,FALSE,"PEngG"}</definedName>
    <definedName name="yyyyyyyyyyyyyyyyyyyyyyyy" localSheetId="10" hidden="1">{#N/A,#N/A,FALSE,"SumG";#N/A,#N/A,FALSE,"ElecG";#N/A,#N/A,FALSE,"MechG";#N/A,#N/A,FALSE,"GeotG";#N/A,#N/A,FALSE,"PrcsG";#N/A,#N/A,FALSE,"TunnG";#N/A,#N/A,FALSE,"CivlG";#N/A,#N/A,FALSE,"NtwkG";#N/A,#N/A,FALSE,"EstgG";#N/A,#N/A,FALSE,"PEngG"}</definedName>
    <definedName name="yyyyyyyyyyyyyyyyyyyyyyyy" localSheetId="11" hidden="1">{#N/A,#N/A,FALSE,"SumG";#N/A,#N/A,FALSE,"ElecG";#N/A,#N/A,FALSE,"MechG";#N/A,#N/A,FALSE,"GeotG";#N/A,#N/A,FALSE,"PrcsG";#N/A,#N/A,FALSE,"TunnG";#N/A,#N/A,FALSE,"CivlG";#N/A,#N/A,FALSE,"NtwkG";#N/A,#N/A,FALSE,"EstgG";#N/A,#N/A,FALSE,"PEngG"}</definedName>
    <definedName name="yyyyyyyyyyyyyyyyyyyyyyyy" hidden="1">{#N/A,#N/A,FALSE,"SumG";#N/A,#N/A,FALSE,"ElecG";#N/A,#N/A,FALSE,"MechG";#N/A,#N/A,FALSE,"GeotG";#N/A,#N/A,FALSE,"PrcsG";#N/A,#N/A,FALSE,"TunnG";#N/A,#N/A,FALSE,"CivlG";#N/A,#N/A,FALSE,"NtwkG";#N/A,#N/A,FALSE,"EstgG";#N/A,#N/A,FALSE,"PEngG"}</definedName>
    <definedName name="yyyyyyyyyyyyyyyyyyyyyyyyyyyyyyyyyyyy"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yyyyyyyyyyyyyyyyyyyyyyyyyyyyyyyyyyyy"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yyyyyyyyyyyyyyyyyyyyyyyyyyyyyyyyyyyy"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yyyyyyyyyyyyyyyyyyyyyyyyyyyyyyyyyyyy"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yyyyyyyyyyyyyyyyyyyyyyyyyyyyyyyyyyyy"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yyyyyyyyyyyyyyyyyyyyyyyyyyyyyyyyyyyy"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yyyyyyyyyyyyyyyyyyyyyyyyyyyyyyyyyyyy"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yyyyyyyyyyyyyyyyyyyyyyyyyyyyyyyyyyyyyyyyyy"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yyyyyyyyyyyyyyyyyyyyyyyyyyyyyyyyyyyyyyyy"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yyyyyyyyyyyyyyyyyyyyyyyyyyyyyyyyyyyyyyyy"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yyyyyyyyyyyyyyyyyyyyyyyyyyyyyyyyyyyyyyyy"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yyyyyyyyyyyyyyyyyyyyyyyyyyyyyyyyyyyyyyyy"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yyyyyyyyyyyyyyyyyyyyyyyyyyyyyyyyyyyyyyyy"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yyyyyyyyyyyyyyyyyyyyyyyyyyyyyyyyyyyyyyyy"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Z">#REF!</definedName>
    <definedName name="Z_0E5612F1_1C5C_4147_BE42_908BDE0B1405_.wvu.FilterData" hidden="1">#REF!</definedName>
    <definedName name="Z_0E5612F1_1C5C_4147_BE42_908BDE0B1405_.wvu.PrintTitles" hidden="1">#REF!</definedName>
    <definedName name="Z_45127D29_1D59_11D2_8318_00C04FB80EAE_.wvu.PrintArea" hidden="1">#REF!</definedName>
    <definedName name="Z_45127D29_1D59_11D2_8318_00C04FB80EAE_.wvu.PrintTitles" hidden="1">#REF!</definedName>
    <definedName name="Z_893D3CDD_E6EC_4FBE_9F4B_7C063AADDAA3_.wvu.FilterData" hidden="1">#REF!</definedName>
    <definedName name="Z_893D3CDD_E6EC_4FBE_9F4B_7C063AADDAA3_.wvu.PrintTitles" hidden="1">#REF!</definedName>
    <definedName name="Z_893D3CDD_E6EC_4FBE_9F4B_7C063AADDAA3_.wvu.Rows" hidden="1">#REF!</definedName>
    <definedName name="Z_911FCEE4_2CBF_4A90_9E55_ED72CBEECF9A_.wvu.FilterData" hidden="1">#REF!</definedName>
    <definedName name="Z_9A428CE1_B4D9_11D0_A8AA_0000C071AEE7_.wvu.PrintArea" hidden="1">#REF!</definedName>
    <definedName name="Z_C021B1C7_1530_4257_9AB9_7BCB87E5EDB9_.wvu.PrintTitles" hidden="1">#REF!</definedName>
    <definedName name="Z_C4987C22_A4BC_4088_8093_02A2E532FBED_.wvu.FilterData" hidden="1">#REF!</definedName>
    <definedName name="Z_C4987C22_A4BC_4088_8093_02A2E532FBED_.wvu.PrintTitles" hidden="1">#REF!</definedName>
    <definedName name="Z_DUCT">#REF!</definedName>
    <definedName name="Z_F8A287BF_980C_4986_B08C_54EAB9AA17CB_.wvu.FilterData" hidden="1">#REF!</definedName>
    <definedName name="Z_F8A287BF_980C_4986_B08C_54EAB9AA17CB_.wvu.PrintTitles" hidden="1">#REF!</definedName>
    <definedName name="z_general">#REF!</definedName>
    <definedName name="Zaventhem2" localSheetId="9" hidden="1">{"detail1",#N/A,FALSE,"Sheet1";"detail2",#N/A,FALSE,"Sheet1";"detail3",#N/A,FALSE,"Sheet1";"detail4",#N/A,FALSE,"Sheet1";"detail5",#N/A,FALSE,"Sheet1";"detail6",#N/A,FALSE,"Sheet1";"detail7",#N/A,FALSE,"Sheet1";"detail8",#N/A,FALSE,"Sheet1";"detail9",#N/A,FALSE,"Sheet1"}</definedName>
    <definedName name="Zaventhem2" localSheetId="10" hidden="1">{"detail1",#N/A,FALSE,"Sheet1";"detail2",#N/A,FALSE,"Sheet1";"detail3",#N/A,FALSE,"Sheet1";"detail4",#N/A,FALSE,"Sheet1";"detail5",#N/A,FALSE,"Sheet1";"detail6",#N/A,FALSE,"Sheet1";"detail7",#N/A,FALSE,"Sheet1";"detail8",#N/A,FALSE,"Sheet1";"detail9",#N/A,FALSE,"Sheet1"}</definedName>
    <definedName name="Zaventhem2" localSheetId="11" hidden="1">{"detail1",#N/A,FALSE,"Sheet1";"detail2",#N/A,FALSE,"Sheet1";"detail3",#N/A,FALSE,"Sheet1";"detail4",#N/A,FALSE,"Sheet1";"detail5",#N/A,FALSE,"Sheet1";"detail6",#N/A,FALSE,"Sheet1";"detail7",#N/A,FALSE,"Sheet1";"detail8",#N/A,FALSE,"Sheet1";"detail9",#N/A,FALSE,"Sheet1"}</definedName>
    <definedName name="Zaventhem2" hidden="1">{"detail1",#N/A,FALSE,"Sheet1";"detail2",#N/A,FALSE,"Sheet1";"detail3",#N/A,FALSE,"Sheet1";"detail4",#N/A,FALSE,"Sheet1";"detail5",#N/A,FALSE,"Sheet1";"detail6",#N/A,FALSE,"Sheet1";"detail7",#N/A,FALSE,"Sheet1";"detail8",#N/A,FALSE,"Sheet1";"detail9",#N/A,FALSE,"Sheet1"}</definedName>
    <definedName name="zedaqzd" localSheetId="9" hidden="1">{#N/A,#N/A,FALSE,"Operations";#N/A,#N/A,FALSE,"Financials"}</definedName>
    <definedName name="zedaqzd" localSheetId="10" hidden="1">{#N/A,#N/A,FALSE,"Operations";#N/A,#N/A,FALSE,"Financials"}</definedName>
    <definedName name="zedaqzd" localSheetId="11" hidden="1">{#N/A,#N/A,FALSE,"Operations";#N/A,#N/A,FALSE,"Financials"}</definedName>
    <definedName name="zedaqzd" hidden="1">{#N/A,#N/A,FALSE,"Operations";#N/A,#N/A,FALSE,"Financials"}</definedName>
    <definedName name="zefz" localSheetId="9" hidden="1">{"First Page",#N/A,FALSE,"Surfactants LBO";"Second Page",#N/A,FALSE,"Surfactants LBO"}</definedName>
    <definedName name="zefz" localSheetId="10" hidden="1">{"First Page",#N/A,FALSE,"Surfactants LBO";"Second Page",#N/A,FALSE,"Surfactants LBO"}</definedName>
    <definedName name="zefz" localSheetId="11" hidden="1">{"First Page",#N/A,FALSE,"Surfactants LBO";"Second Page",#N/A,FALSE,"Surfactants LBO"}</definedName>
    <definedName name="zefz" hidden="1">{"First Page",#N/A,FALSE,"Surfactants LBO";"Second Page",#N/A,FALSE,"Surfactants LBO"}</definedName>
    <definedName name="zer" localSheetId="9" hidden="1">{#N/A,#N/A,FALSE,"Calc";#N/A,#N/A,FALSE,"Sensitivity";#N/A,#N/A,FALSE,"LT Earn.Dil.";#N/A,#N/A,FALSE,"Dil. AVP"}</definedName>
    <definedName name="zer" localSheetId="10" hidden="1">{#N/A,#N/A,FALSE,"Calc";#N/A,#N/A,FALSE,"Sensitivity";#N/A,#N/A,FALSE,"LT Earn.Dil.";#N/A,#N/A,FALSE,"Dil. AVP"}</definedName>
    <definedName name="zer" localSheetId="11" hidden="1">{#N/A,#N/A,FALSE,"Calc";#N/A,#N/A,FALSE,"Sensitivity";#N/A,#N/A,FALSE,"LT Earn.Dil.";#N/A,#N/A,FALSE,"Dil. AVP"}</definedName>
    <definedName name="zer" hidden="1">{#N/A,#N/A,FALSE,"Calc";#N/A,#N/A,FALSE,"Sensitivity";#N/A,#N/A,FALSE,"LT Earn.Dil.";#N/A,#N/A,FALSE,"Dil. AVP"}</definedName>
    <definedName name="ZERTRET" hidden="1">#REF!</definedName>
    <definedName name="zezrzrzerz" localSheetId="9" hidden="1">{"equity comps",#N/A,FALSE,"CS Comps";"equity comps",#N/A,FALSE,"PS Comps";"equity comps",#N/A,FALSE,"GIC_Comps";"equity comps",#N/A,FALSE,"GIC2_Comps"}</definedName>
    <definedName name="zezrzrzerz" localSheetId="10" hidden="1">{"equity comps",#N/A,FALSE,"CS Comps";"equity comps",#N/A,FALSE,"PS Comps";"equity comps",#N/A,FALSE,"GIC_Comps";"equity comps",#N/A,FALSE,"GIC2_Comps"}</definedName>
    <definedName name="zezrzrzerz" localSheetId="11" hidden="1">{"equity comps",#N/A,FALSE,"CS Comps";"equity comps",#N/A,FALSE,"PS Comps";"equity comps",#N/A,FALSE,"GIC_Comps";"equity comps",#N/A,FALSE,"GIC2_Comps"}</definedName>
    <definedName name="zezrzrzerz" hidden="1">{"equity comps",#N/A,FALSE,"CS Comps";"equity comps",#N/A,FALSE,"PS Comps";"equity comps",#N/A,FALSE,"GIC_Comps";"equity comps",#N/A,FALSE,"GIC2_Comps"}</definedName>
    <definedName name="ZGRGAR">#REF!</definedName>
    <definedName name="Zins" localSheetId="8">#REF!</definedName>
    <definedName name="Zins" localSheetId="3">#REF!</definedName>
    <definedName name="Zins" localSheetId="9">#REF!</definedName>
    <definedName name="Zins" localSheetId="10">#REF!</definedName>
    <definedName name="Zins" localSheetId="11">#REF!</definedName>
    <definedName name="Zins" localSheetId="0">#REF!</definedName>
    <definedName name="Zins">'[11]Zins 5,1%'!$A$1:$P$49</definedName>
    <definedName name="ZONA">#REF!</definedName>
    <definedName name="Zone.Name">#REF!</definedName>
    <definedName name="ZoneType">#REF!</definedName>
    <definedName name="zse" localSheetId="9" hidden="1">{#N/A,#N/A,FALSE,"SumG";#N/A,#N/A,FALSE,"ElecG";#N/A,#N/A,FALSE,"MechG";#N/A,#N/A,FALSE,"GeotG";#N/A,#N/A,FALSE,"PrcsG";#N/A,#N/A,FALSE,"TunnG";#N/A,#N/A,FALSE,"CivlG";#N/A,#N/A,FALSE,"NtwkG";#N/A,#N/A,FALSE,"EstgG";#N/A,#N/A,FALSE,"PEngG"}</definedName>
    <definedName name="zse" localSheetId="10" hidden="1">{#N/A,#N/A,FALSE,"SumG";#N/A,#N/A,FALSE,"ElecG";#N/A,#N/A,FALSE,"MechG";#N/A,#N/A,FALSE,"GeotG";#N/A,#N/A,FALSE,"PrcsG";#N/A,#N/A,FALSE,"TunnG";#N/A,#N/A,FALSE,"CivlG";#N/A,#N/A,FALSE,"NtwkG";#N/A,#N/A,FALSE,"EstgG";#N/A,#N/A,FALSE,"PEngG"}</definedName>
    <definedName name="zse" localSheetId="11"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sez" localSheetId="9" hidden="1">{#N/A,#N/A,FALSE,"SumG";#N/A,#N/A,FALSE,"ElecG";#N/A,#N/A,FALSE,"MechG";#N/A,#N/A,FALSE,"GeotG";#N/A,#N/A,FALSE,"PrcsG";#N/A,#N/A,FALSE,"TunnG";#N/A,#N/A,FALSE,"CivlG";#N/A,#N/A,FALSE,"NtwkG";#N/A,#N/A,FALSE,"EstgG";#N/A,#N/A,FALSE,"PEngG"}</definedName>
    <definedName name="zsez" localSheetId="10" hidden="1">{#N/A,#N/A,FALSE,"SumG";#N/A,#N/A,FALSE,"ElecG";#N/A,#N/A,FALSE,"MechG";#N/A,#N/A,FALSE,"GeotG";#N/A,#N/A,FALSE,"PrcsG";#N/A,#N/A,FALSE,"TunnG";#N/A,#N/A,FALSE,"CivlG";#N/A,#N/A,FALSE,"NtwkG";#N/A,#N/A,FALSE,"EstgG";#N/A,#N/A,FALSE,"PEngG"}</definedName>
    <definedName name="zsez" localSheetId="11" hidden="1">{#N/A,#N/A,FALSE,"SumG";#N/A,#N/A,FALSE,"ElecG";#N/A,#N/A,FALSE,"MechG";#N/A,#N/A,FALSE,"GeotG";#N/A,#N/A,FALSE,"PrcsG";#N/A,#N/A,FALSE,"TunnG";#N/A,#N/A,FALSE,"CivlG";#N/A,#N/A,FALSE,"NtwkG";#N/A,#N/A,FALSE,"EstgG";#N/A,#N/A,FALSE,"PEngG"}</definedName>
    <definedName name="zsez" hidden="1">{#N/A,#N/A,FALSE,"SumG";#N/A,#N/A,FALSE,"ElecG";#N/A,#N/A,FALSE,"MechG";#N/A,#N/A,FALSE,"GeotG";#N/A,#N/A,FALSE,"PrcsG";#N/A,#N/A,FALSE,"TunnG";#N/A,#N/A,FALSE,"CivlG";#N/A,#N/A,FALSE,"NtwkG";#N/A,#N/A,FALSE,"EstgG";#N/A,#N/A,FALSE,"PEngG"}</definedName>
    <definedName name="zurn">#REF!</definedName>
    <definedName name="zz" localSheetId="9" hidden="1">{#N/A,#N/A,FALSE,"SumD";#N/A,#N/A,FALSE,"ElecD";#N/A,#N/A,FALSE,"MechD";#N/A,#N/A,FALSE,"GeotD";#N/A,#N/A,FALSE,"PrcsD";#N/A,#N/A,FALSE,"TunnD";#N/A,#N/A,FALSE,"CivlD";#N/A,#N/A,FALSE,"NtwkD";#N/A,#N/A,FALSE,"EstgD";#N/A,#N/A,FALSE,"PEngD"}</definedName>
    <definedName name="zz" localSheetId="10" hidden="1">{#N/A,#N/A,FALSE,"SumD";#N/A,#N/A,FALSE,"ElecD";#N/A,#N/A,FALSE,"MechD";#N/A,#N/A,FALSE,"GeotD";#N/A,#N/A,FALSE,"PrcsD";#N/A,#N/A,FALSE,"TunnD";#N/A,#N/A,FALSE,"CivlD";#N/A,#N/A,FALSE,"NtwkD";#N/A,#N/A,FALSE,"EstgD";#N/A,#N/A,FALSE,"PEngD"}</definedName>
    <definedName name="zz" localSheetId="11" hidden="1">{#N/A,#N/A,FALSE,"SumD";#N/A,#N/A,FALSE,"ElecD";#N/A,#N/A,FALSE,"MechD";#N/A,#N/A,FALSE,"GeotD";#N/A,#N/A,FALSE,"PrcsD";#N/A,#N/A,FALSE,"TunnD";#N/A,#N/A,FALSE,"CivlD";#N/A,#N/A,FALSE,"NtwkD";#N/A,#N/A,FALSE,"EstgD";#N/A,#N/A,FALSE,"PEngD"}</definedName>
    <definedName name="zz" hidden="1">{#N/A,#N/A,FALSE,"SumD";#N/A,#N/A,FALSE,"ElecD";#N/A,#N/A,FALSE,"MechD";#N/A,#N/A,FALSE,"GeotD";#N/A,#N/A,FALSE,"PrcsD";#N/A,#N/A,FALSE,"TunnD";#N/A,#N/A,FALSE,"CivlD";#N/A,#N/A,FALSE,"NtwkD";#N/A,#N/A,FALSE,"EstgD";#N/A,#N/A,FALSE,"PEngD"}</definedName>
    <definedName name="zzéé" localSheetId="9" hidden="1">{#N/A,#N/A,FALSE,"Sheet1"}</definedName>
    <definedName name="zzéé" localSheetId="10" hidden="1">{#N/A,#N/A,FALSE,"Sheet1"}</definedName>
    <definedName name="zzéé" localSheetId="11" hidden="1">{#N/A,#N/A,FALSE,"Sheet1"}</definedName>
    <definedName name="zzéé" hidden="1">{#N/A,#N/A,FALSE,"Sheet1"}</definedName>
    <definedName name="zzééz" localSheetId="9" hidden="1">{#N/A,#N/A,FALSE,"Sheet1"}</definedName>
    <definedName name="zzééz" localSheetId="10" hidden="1">{#N/A,#N/A,FALSE,"Sheet1"}</definedName>
    <definedName name="zzééz" localSheetId="11" hidden="1">{#N/A,#N/A,FALSE,"Sheet1"}</definedName>
    <definedName name="zzééz" hidden="1">{#N/A,#N/A,FALSE,"Sheet1"}</definedName>
    <definedName name="zzz" localSheetId="9" hidden="1">{"whole",#N/A,FALSE,"Gen_Dist_Act_Bud";"whole",#N/A,FALSE,"Gen_Dist_T3months";"whole",#N/A,FALSE,"GD_PerP";"whole",#N/A,FALSE,"HR Dist'n"}</definedName>
    <definedName name="zzz" localSheetId="10" hidden="1">{"whole",#N/A,FALSE,"Gen_Dist_Act_Bud";"whole",#N/A,FALSE,"Gen_Dist_T3months";"whole",#N/A,FALSE,"GD_PerP";"whole",#N/A,FALSE,"HR Dist'n"}</definedName>
    <definedName name="zzz" localSheetId="11" hidden="1">{"whole",#N/A,FALSE,"Gen_Dist_Act_Bud";"whole",#N/A,FALSE,"Gen_Dist_T3months";"whole",#N/A,FALSE,"GD_PerP";"whole",#N/A,FALSE,"HR Dist'n"}</definedName>
    <definedName name="zzz" hidden="1">{"whole",#N/A,FALSE,"Gen_Dist_Act_Bud";"whole",#N/A,FALSE,"Gen_Dist_T3months";"whole",#N/A,FALSE,"GD_PerP";"whole",#N/A,FALSE,"HR Dist'n"}</definedName>
    <definedName name="ZZZA" localSheetId="9" hidden="1">{"equity comps",#N/A,FALSE,"CS Comps";"equity comps",#N/A,FALSE,"PS Comps";"equity comps",#N/A,FALSE,"GIC_Comps";"equity comps",#N/A,FALSE,"GIC2_Comps";"debt comps",#N/A,FALSE,"CS Comps";"debt comps",#N/A,FALSE,"PS Comps";"debt comps",#N/A,FALSE,"GIC_Comps";"debt comps",#N/A,FALSE,"GIC2_Comps"}</definedName>
    <definedName name="ZZZA" localSheetId="10" hidden="1">{"equity comps",#N/A,FALSE,"CS Comps";"equity comps",#N/A,FALSE,"PS Comps";"equity comps",#N/A,FALSE,"GIC_Comps";"equity comps",#N/A,FALSE,"GIC2_Comps";"debt comps",#N/A,FALSE,"CS Comps";"debt comps",#N/A,FALSE,"PS Comps";"debt comps",#N/A,FALSE,"GIC_Comps";"debt comps",#N/A,FALSE,"GIC2_Comps"}</definedName>
    <definedName name="ZZZA" localSheetId="11" hidden="1">{"equity comps",#N/A,FALSE,"CS Comps";"equity comps",#N/A,FALSE,"PS Comps";"equity comps",#N/A,FALSE,"GIC_Comps";"equity comps",#N/A,FALSE,"GIC2_Comps";"debt comps",#N/A,FALSE,"CS Comps";"debt comps",#N/A,FALSE,"PS Comps";"debt comps",#N/A,FALSE,"GIC_Comps";"debt comps",#N/A,FALSE,"GIC2_Comps"}</definedName>
    <definedName name="ZZZA" hidden="1">{"equity comps",#N/A,FALSE,"CS Comps";"equity comps",#N/A,FALSE,"PS Comps";"equity comps",#N/A,FALSE,"GIC_Comps";"equity comps",#N/A,FALSE,"GIC2_Comps";"debt comps",#N/A,FALSE,"CS Comps";"debt comps",#N/A,FALSE,"PS Comps";"debt comps",#N/A,FALSE,"GIC_Comps";"debt comps",#N/A,FALSE,"GIC2_Comps"}</definedName>
    <definedName name="zzzuuu" localSheetId="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zzzuuu"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zzzuuu" localSheetId="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zzzuuu"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zzzuuu" localSheetId="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zzzuuu"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zzzuuu"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zzzz" localSheetId="9" hidden="1">{#N/A,#N/A,FALSE,"Summary";#N/A,#N/A,FALSE,"Details";#N/A,#N/A,FALSE,"Month-Hd";#N/A,#N/A,FALSE,"YTD-Hd";#N/A,#N/A,FALSE,"Capital"}</definedName>
    <definedName name="zzzz" localSheetId="10" hidden="1">{#N/A,#N/A,FALSE,"Summary";#N/A,#N/A,FALSE,"Details";#N/A,#N/A,FALSE,"Month-Hd";#N/A,#N/A,FALSE,"YTD-Hd";#N/A,#N/A,FALSE,"Capital"}</definedName>
    <definedName name="zzzz" localSheetId="11" hidden="1">{#N/A,#N/A,FALSE,"Summary";#N/A,#N/A,FALSE,"Details";#N/A,#N/A,FALSE,"Month-Hd";#N/A,#N/A,FALSE,"YTD-Hd";#N/A,#N/A,FALSE,"Capital"}</definedName>
    <definedName name="zzzz" hidden="1">{#N/A,#N/A,FALSE,"Summary";#N/A,#N/A,FALSE,"Details";#N/A,#N/A,FALSE,"Month-Hd";#N/A,#N/A,FALSE,"YTD-Hd";#N/A,#N/A,FALSE,"Capital"}</definedName>
    <definedName name="zzzzz" hidden="1">#REF!</definedName>
    <definedName name="zzzzzz" hidden="1">#REF!</definedName>
    <definedName name="zzzzzzz" hidden="1">#REF!</definedName>
    <definedName name="zzzzzzzzzzzzzzzzzzzz" localSheetId="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zzzzzzzzzzzzzzzzzzzz"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zzzzzzzzzzzzzzzzzzzz" localSheetId="9"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zzzzzzzzzzzzzzzzzzzz"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zzzzzzzzzzzzzzzzzzzz" localSheetId="1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zzzzzzzzzzzzzzzzzzzz"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zzzzzzzzzzzzzzzzzzzz"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zzzzzzzzzzzzzzzzzzzzzzz" localSheetId="9" hidden="1">{#N/A,#N/A,TRUE,"Cover sheet";#N/A,#N/A,TRUE,"INPUTS";#N/A,#N/A,TRUE,"OUTPUTS";#N/A,#N/A,TRUE,"VALUATION"}</definedName>
    <definedName name="zzzzzzzzzzzzzzzzzzzzzzz" localSheetId="10" hidden="1">{#N/A,#N/A,TRUE,"Cover sheet";#N/A,#N/A,TRUE,"INPUTS";#N/A,#N/A,TRUE,"OUTPUTS";#N/A,#N/A,TRUE,"VALUATION"}</definedName>
    <definedName name="zzzzzzzzzzzzzzzzzzzzzzz" localSheetId="11" hidden="1">{#N/A,#N/A,TRUE,"Cover sheet";#N/A,#N/A,TRUE,"INPUTS";#N/A,#N/A,TRUE,"OUTPUTS";#N/A,#N/A,TRUE,"VALUATION"}</definedName>
    <definedName name="zzzzzzzzzzzzzzzzzzzzzzz" hidden="1">{#N/A,#N/A,TRUE,"Cover sheet";#N/A,#N/A,TRUE,"INPUTS";#N/A,#N/A,TRUE,"OUTPUTS";#N/A,#N/A,TRUE,"VALUATION"}</definedName>
    <definedName name="zzzzzzzzzzzzzzzzzzzzzzzzzz"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zzzzzzzzzzzzzzzzzzzzzzzzzz"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zzzzzzzzzzzzzzzzzzzzzzzzzz"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zzzzzzzzzzzzzzzzzzzzzzzzzz"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zzzzzzzzzzzzzzzzzzzzzzzzzz"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zzzzzzzzzzzzzzzzzzzzzzzzzz"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zzzzzzzzzzzzzzzzzzzzzzzzzz"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zzzzzzzzzzzzzzzzzzzzzzzzzzzz"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zzzzzzzzzzzzzzzzzzzzzzzzzzzz"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zzzzzzzzzzzzzzzzzzzzzzzzzzzz"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zzzzzzzzzzzzzzzzzzzzzzzzzzzz"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zzzzzzzzzzzzzzzzzzzzzzzzzzzz"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zzzzzzzzzzzzzzzzzzzzzzzzzzzz"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zzzzzzzzzzzzzzzzzzzzzzzzzzzz"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zzzzzzzzzzzzzzzzzzzzzzzzzzzzzzzzzzzzzzzzzzz" localSheetId="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zzzzzzzzzzzzzzzzzzzzzzzzzzzzzzzzzzzzzzzzzzz"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zzzzzzzzzzzzzzzzzzzzzzzzzzzzzzzzzzzzzzzzzzz" localSheetId="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zzzzzzzzzzzzzzzzzzzzzzzzzzzzzzzzzzzzzzzzzzz"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zzzzzzzzzzzzzzzzzzzzzzzzzzzzzzzzzzzzzzzzzzz" localSheetId="1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zzzzzzzzzzzzzzzzzzzzzzzzzzzzzzzzzzzzzzzzzzz"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zzzzzzzzzzzzzzzzzzzzzzzzzzzzzzzzzzzzzzzzzzz"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12" i="10" l="1"/>
  <c r="M508" i="10"/>
  <c r="G269" i="10"/>
  <c r="G266" i="10"/>
  <c r="AB505" i="10" l="1"/>
  <c r="AA505" i="10"/>
  <c r="Z505" i="10"/>
  <c r="AC505" i="10" s="1"/>
  <c r="AD505" i="10" s="1"/>
  <c r="U505" i="10"/>
  <c r="K505" i="10" s="1"/>
  <c r="L505" i="10" s="1"/>
  <c r="P505" i="10"/>
  <c r="I505" i="10"/>
  <c r="J505" i="10" s="1"/>
  <c r="AB504" i="10"/>
  <c r="AA504" i="10"/>
  <c r="Z504" i="10"/>
  <c r="U504" i="10"/>
  <c r="P504" i="10"/>
  <c r="K504" i="10"/>
  <c r="L504" i="10" s="1"/>
  <c r="I504" i="10"/>
  <c r="J504" i="10" s="1"/>
  <c r="M504" i="10" s="1"/>
  <c r="G232" i="10"/>
  <c r="G229" i="10"/>
  <c r="AA229" i="10" s="1"/>
  <c r="G226" i="10"/>
  <c r="AB226" i="10" s="1"/>
  <c r="AD227" i="10"/>
  <c r="AB227" i="10"/>
  <c r="AA227" i="10"/>
  <c r="Z227" i="10"/>
  <c r="W227" i="10"/>
  <c r="U227" i="10"/>
  <c r="P227" i="10"/>
  <c r="M227" i="10"/>
  <c r="L227" i="10"/>
  <c r="K227" i="10"/>
  <c r="J227" i="10"/>
  <c r="I227" i="10"/>
  <c r="AD230" i="10"/>
  <c r="AB230" i="10"/>
  <c r="AA230" i="10"/>
  <c r="Z230" i="10"/>
  <c r="W230" i="10"/>
  <c r="U230" i="10"/>
  <c r="P230" i="10"/>
  <c r="M230" i="10"/>
  <c r="L230" i="10"/>
  <c r="K230" i="10"/>
  <c r="J230" i="10"/>
  <c r="I230" i="10"/>
  <c r="AD224" i="10"/>
  <c r="AB224" i="10"/>
  <c r="AA224" i="10"/>
  <c r="Z224" i="10"/>
  <c r="W224" i="10"/>
  <c r="U224" i="10"/>
  <c r="P224" i="10"/>
  <c r="M224" i="10"/>
  <c r="L224" i="10"/>
  <c r="K224" i="10"/>
  <c r="J224" i="10"/>
  <c r="I224" i="10"/>
  <c r="G234" i="10"/>
  <c r="G239" i="10"/>
  <c r="G264" i="10"/>
  <c r="G263" i="10" s="1"/>
  <c r="AC224" i="10" l="1"/>
  <c r="M505" i="10"/>
  <c r="W505" i="10"/>
  <c r="W504" i="10"/>
  <c r="AC504" i="10"/>
  <c r="AD504" i="10" s="1"/>
  <c r="AC230" i="10"/>
  <c r="AC227" i="10"/>
  <c r="P226" i="10"/>
  <c r="P229" i="10"/>
  <c r="Z226" i="10"/>
  <c r="U229" i="10"/>
  <c r="I229" i="10"/>
  <c r="J229" i="10" s="1"/>
  <c r="G228" i="10"/>
  <c r="K229" i="10"/>
  <c r="L229" i="10" s="1"/>
  <c r="U226" i="10"/>
  <c r="K226" i="10" s="1"/>
  <c r="L226" i="10" s="1"/>
  <c r="AA226" i="10"/>
  <c r="W229" i="10"/>
  <c r="Z229" i="10"/>
  <c r="AB229" i="10"/>
  <c r="I232" i="10"/>
  <c r="J232" i="10" s="1"/>
  <c r="AA232" i="10"/>
  <c r="G225" i="10"/>
  <c r="Z232" i="10"/>
  <c r="AB232" i="10"/>
  <c r="I226" i="10"/>
  <c r="J226" i="10" s="1"/>
  <c r="G231" i="10"/>
  <c r="P232" i="10"/>
  <c r="U232" i="10"/>
  <c r="W232" i="10" s="1"/>
  <c r="AB502" i="10"/>
  <c r="AA502" i="10"/>
  <c r="Z502" i="10"/>
  <c r="U502" i="10"/>
  <c r="P502" i="10"/>
  <c r="I502" i="10"/>
  <c r="J502" i="10" s="1"/>
  <c r="G242" i="10"/>
  <c r="G240" i="10"/>
  <c r="AB240" i="10" s="1"/>
  <c r="AB239" i="10"/>
  <c r="AD241" i="10"/>
  <c r="AB241" i="10"/>
  <c r="AA241" i="10"/>
  <c r="Z241" i="10"/>
  <c r="W241" i="10"/>
  <c r="U241" i="10"/>
  <c r="P241" i="10"/>
  <c r="M241" i="10"/>
  <c r="L241" i="10"/>
  <c r="K241" i="10"/>
  <c r="J241" i="10"/>
  <c r="I241" i="10"/>
  <c r="AD238" i="10"/>
  <c r="AB238" i="10"/>
  <c r="AA238" i="10"/>
  <c r="Z238" i="10"/>
  <c r="W238" i="10"/>
  <c r="U238" i="10"/>
  <c r="P238" i="10"/>
  <c r="M238" i="10"/>
  <c r="L238" i="10"/>
  <c r="K238" i="10"/>
  <c r="J238" i="10"/>
  <c r="I238" i="10"/>
  <c r="G237" i="10"/>
  <c r="G235" i="10"/>
  <c r="P240" i="10" l="1"/>
  <c r="AC502" i="10"/>
  <c r="AD502" i="10" s="1"/>
  <c r="M229" i="10"/>
  <c r="U240" i="10"/>
  <c r="K240" i="10" s="1"/>
  <c r="L240" i="10" s="1"/>
  <c r="Z240" i="10"/>
  <c r="W226" i="10"/>
  <c r="AB228" i="10"/>
  <c r="AA228" i="10"/>
  <c r="Z228" i="10"/>
  <c r="U228" i="10"/>
  <c r="P228" i="10"/>
  <c r="K228" i="10"/>
  <c r="L228" i="10" s="1"/>
  <c r="I228" i="10"/>
  <c r="J228" i="10" s="1"/>
  <c r="AC229" i="10"/>
  <c r="AD229" i="10" s="1"/>
  <c r="AC226" i="10"/>
  <c r="AD226" i="10" s="1"/>
  <c r="AC238" i="10"/>
  <c r="K232" i="10"/>
  <c r="L232" i="10" s="1"/>
  <c r="M232" i="10" s="1"/>
  <c r="M226" i="10"/>
  <c r="AB231" i="10"/>
  <c r="AA231" i="10"/>
  <c r="U231" i="10"/>
  <c r="Z231" i="10"/>
  <c r="P231" i="10"/>
  <c r="I231" i="10"/>
  <c r="J231" i="10" s="1"/>
  <c r="AA240" i="10"/>
  <c r="W502" i="10"/>
  <c r="AC232" i="10"/>
  <c r="AD232" i="10" s="1"/>
  <c r="AB225" i="10"/>
  <c r="AA225" i="10"/>
  <c r="I225" i="10"/>
  <c r="J225" i="10" s="1"/>
  <c r="Z225" i="10"/>
  <c r="AC225" i="10" s="1"/>
  <c r="AD225" i="10" s="1"/>
  <c r="U225" i="10"/>
  <c r="P225" i="10"/>
  <c r="AC241" i="10"/>
  <c r="K502" i="10"/>
  <c r="L502" i="10" s="1"/>
  <c r="M502" i="10" s="1"/>
  <c r="Z242" i="10"/>
  <c r="AA242" i="10"/>
  <c r="AB242" i="10"/>
  <c r="I239" i="10"/>
  <c r="J239" i="10" s="1"/>
  <c r="P239" i="10"/>
  <c r="U239" i="10"/>
  <c r="Z239" i="10"/>
  <c r="AA239" i="10"/>
  <c r="I242" i="10"/>
  <c r="J242" i="10" s="1"/>
  <c r="I240" i="10"/>
  <c r="J240" i="10" s="1"/>
  <c r="P242" i="10"/>
  <c r="U242" i="10"/>
  <c r="W242" i="10" s="1"/>
  <c r="AC228" i="10" l="1"/>
  <c r="AD228" i="10" s="1"/>
  <c r="AC240" i="10"/>
  <c r="AD240" i="10" s="1"/>
  <c r="M240" i="10"/>
  <c r="M228" i="10"/>
  <c r="W240" i="10"/>
  <c r="W231" i="10"/>
  <c r="W228" i="10"/>
  <c r="AC231" i="10"/>
  <c r="AD231" i="10" s="1"/>
  <c r="W225" i="10"/>
  <c r="AC242" i="10"/>
  <c r="AD242" i="10" s="1"/>
  <c r="K225" i="10"/>
  <c r="L225" i="10" s="1"/>
  <c r="M225" i="10" s="1"/>
  <c r="K231" i="10"/>
  <c r="L231" i="10" s="1"/>
  <c r="M231" i="10" s="1"/>
  <c r="W239" i="10"/>
  <c r="K239" i="10"/>
  <c r="L239" i="10" s="1"/>
  <c r="AC239" i="10"/>
  <c r="AD239" i="10" s="1"/>
  <c r="M239" i="10"/>
  <c r="K242" i="10"/>
  <c r="L242" i="10" s="1"/>
  <c r="M242" i="10" s="1"/>
  <c r="AB444" i="10" l="1"/>
  <c r="AA444" i="10"/>
  <c r="Z444" i="10"/>
  <c r="U444" i="10"/>
  <c r="P444" i="10"/>
  <c r="I444" i="10"/>
  <c r="J444" i="10" s="1"/>
  <c r="AB443" i="10"/>
  <c r="AA443" i="10"/>
  <c r="Z443" i="10"/>
  <c r="U443" i="10"/>
  <c r="P443" i="10"/>
  <c r="W443" i="10" s="1"/>
  <c r="K443" i="10"/>
  <c r="L443" i="10" s="1"/>
  <c r="I443" i="10"/>
  <c r="J443" i="10" s="1"/>
  <c r="M443" i="10" s="1"/>
  <c r="AB442" i="10"/>
  <c r="AA442" i="10"/>
  <c r="Z442" i="10"/>
  <c r="AC442" i="10" s="1"/>
  <c r="AD442" i="10" s="1"/>
  <c r="W442" i="10"/>
  <c r="U442" i="10"/>
  <c r="K442" i="10" s="1"/>
  <c r="L442" i="10" s="1"/>
  <c r="P442" i="10"/>
  <c r="I442" i="10"/>
  <c r="J442" i="10" s="1"/>
  <c r="AB441" i="10"/>
  <c r="AA441" i="10"/>
  <c r="Z441" i="10"/>
  <c r="U441" i="10"/>
  <c r="P441" i="10"/>
  <c r="I441" i="10"/>
  <c r="J441" i="10" s="1"/>
  <c r="I439" i="10"/>
  <c r="J439" i="10"/>
  <c r="K439" i="10"/>
  <c r="L439" i="10"/>
  <c r="M439" i="10"/>
  <c r="P439" i="10"/>
  <c r="U439" i="10"/>
  <c r="W439" i="10"/>
  <c r="Z439" i="10"/>
  <c r="AA439" i="10"/>
  <c r="AB439" i="10"/>
  <c r="AD439" i="10"/>
  <c r="I440" i="10"/>
  <c r="J440" i="10" s="1"/>
  <c r="P440" i="10"/>
  <c r="U440" i="10"/>
  <c r="K440" i="10" s="1"/>
  <c r="L440" i="10" s="1"/>
  <c r="Z440" i="10"/>
  <c r="AA440" i="10"/>
  <c r="AB440" i="10"/>
  <c r="I446" i="10"/>
  <c r="J446" i="10"/>
  <c r="K446" i="10"/>
  <c r="L446" i="10"/>
  <c r="M446" i="10"/>
  <c r="P446" i="10"/>
  <c r="U446" i="10"/>
  <c r="W446" i="10"/>
  <c r="Z446" i="10"/>
  <c r="AA446" i="10"/>
  <c r="AB446" i="10"/>
  <c r="AD446" i="10"/>
  <c r="G386" i="10"/>
  <c r="Z386" i="10" s="1"/>
  <c r="AB390" i="10"/>
  <c r="AA390" i="10"/>
  <c r="Z390" i="10"/>
  <c r="AC390" i="10" s="1"/>
  <c r="AD390" i="10" s="1"/>
  <c r="U390" i="10"/>
  <c r="K390" i="10" s="1"/>
  <c r="L390" i="10" s="1"/>
  <c r="P390" i="10"/>
  <c r="I390" i="10"/>
  <c r="J390" i="10" s="1"/>
  <c r="AB389" i="10"/>
  <c r="AA389" i="10"/>
  <c r="Z389" i="10"/>
  <c r="U389" i="10"/>
  <c r="K389" i="10" s="1"/>
  <c r="L389" i="10" s="1"/>
  <c r="P389" i="10"/>
  <c r="I389" i="10"/>
  <c r="J389" i="10" s="1"/>
  <c r="AB388" i="10"/>
  <c r="AA388" i="10"/>
  <c r="Z388" i="10"/>
  <c r="U388" i="10"/>
  <c r="P388" i="10"/>
  <c r="I388" i="10"/>
  <c r="J388" i="10" s="1"/>
  <c r="AB387" i="10"/>
  <c r="AA387" i="10"/>
  <c r="Z387" i="10"/>
  <c r="U387" i="10"/>
  <c r="K387" i="10" s="1"/>
  <c r="L387" i="10" s="1"/>
  <c r="P387" i="10"/>
  <c r="I387" i="10"/>
  <c r="J387" i="10" s="1"/>
  <c r="AD385" i="10"/>
  <c r="AB385" i="10"/>
  <c r="AA385" i="10"/>
  <c r="Z385" i="10"/>
  <c r="W385" i="10"/>
  <c r="U385" i="10"/>
  <c r="P385" i="10"/>
  <c r="M385" i="10"/>
  <c r="L385" i="10"/>
  <c r="K385" i="10"/>
  <c r="J385" i="10"/>
  <c r="I385" i="10"/>
  <c r="AD384" i="10"/>
  <c r="AB384" i="10"/>
  <c r="AA384" i="10"/>
  <c r="Z384" i="10"/>
  <c r="W384" i="10"/>
  <c r="U384" i="10"/>
  <c r="P384" i="10"/>
  <c r="M384" i="10"/>
  <c r="L384" i="10"/>
  <c r="K384" i="10"/>
  <c r="J384" i="10"/>
  <c r="I384" i="10"/>
  <c r="AB383" i="10"/>
  <c r="AA383" i="10"/>
  <c r="Z383" i="10"/>
  <c r="U383" i="10"/>
  <c r="K383" i="10" s="1"/>
  <c r="L383" i="10" s="1"/>
  <c r="P383" i="10"/>
  <c r="I383" i="10"/>
  <c r="J383" i="10" s="1"/>
  <c r="AB382" i="10"/>
  <c r="AA382" i="10"/>
  <c r="Z382" i="10"/>
  <c r="U382" i="10"/>
  <c r="K382" i="10" s="1"/>
  <c r="L382" i="10" s="1"/>
  <c r="P382" i="10"/>
  <c r="I382" i="10"/>
  <c r="J382" i="10" s="1"/>
  <c r="AB381" i="10"/>
  <c r="AA381" i="10"/>
  <c r="Z381" i="10"/>
  <c r="U381" i="10"/>
  <c r="K381" i="10" s="1"/>
  <c r="L381" i="10" s="1"/>
  <c r="P381" i="10"/>
  <c r="I381" i="10"/>
  <c r="J381" i="10" s="1"/>
  <c r="AB380" i="10"/>
  <c r="AA380" i="10"/>
  <c r="Z380" i="10"/>
  <c r="U380" i="10"/>
  <c r="K380" i="10" s="1"/>
  <c r="L380" i="10" s="1"/>
  <c r="P380" i="10"/>
  <c r="I380" i="10"/>
  <c r="J380" i="10" s="1"/>
  <c r="AB379" i="10"/>
  <c r="AA379" i="10"/>
  <c r="Z379" i="10"/>
  <c r="U379" i="10"/>
  <c r="P379" i="10"/>
  <c r="I379" i="10"/>
  <c r="J379" i="10" s="1"/>
  <c r="AD378" i="10"/>
  <c r="AB378" i="10"/>
  <c r="AA378" i="10"/>
  <c r="Z378" i="10"/>
  <c r="W378" i="10"/>
  <c r="U378" i="10"/>
  <c r="P378" i="10"/>
  <c r="M378" i="10"/>
  <c r="L378" i="10"/>
  <c r="K378" i="10"/>
  <c r="J378" i="10"/>
  <c r="I378" i="10"/>
  <c r="AB158" i="10"/>
  <c r="AA158" i="10"/>
  <c r="Z158" i="10"/>
  <c r="U158" i="10"/>
  <c r="K158" i="10" s="1"/>
  <c r="L158" i="10" s="1"/>
  <c r="P158" i="10"/>
  <c r="I158" i="10"/>
  <c r="J158" i="10" s="1"/>
  <c r="AB237" i="10"/>
  <c r="C24" i="5"/>
  <c r="G257" i="10"/>
  <c r="G82" i="10"/>
  <c r="I82" i="10" s="1"/>
  <c r="J82" i="10" s="1"/>
  <c r="P95" i="10"/>
  <c r="AB96" i="10"/>
  <c r="AA96" i="10"/>
  <c r="Z96" i="10"/>
  <c r="P96" i="10"/>
  <c r="I96" i="10"/>
  <c r="J96" i="10" s="1"/>
  <c r="AB81" i="10"/>
  <c r="AA81" i="10"/>
  <c r="Z81" i="10"/>
  <c r="P81" i="10"/>
  <c r="I81" i="10"/>
  <c r="J81" i="10" s="1"/>
  <c r="P69" i="10"/>
  <c r="G59" i="10"/>
  <c r="I432" i="10"/>
  <c r="J432" i="10"/>
  <c r="K432" i="10"/>
  <c r="L432" i="10"/>
  <c r="M432" i="10"/>
  <c r="P432" i="10"/>
  <c r="U432" i="10"/>
  <c r="W432" i="10"/>
  <c r="Z432" i="10"/>
  <c r="AA432" i="10"/>
  <c r="AB432" i="10"/>
  <c r="AD432" i="10"/>
  <c r="I433" i="10"/>
  <c r="J433" i="10" s="1"/>
  <c r="K433" i="10"/>
  <c r="L433" i="10" s="1"/>
  <c r="P433" i="10"/>
  <c r="Z433" i="10"/>
  <c r="AA433" i="10"/>
  <c r="AB433" i="10"/>
  <c r="I434" i="10"/>
  <c r="J434" i="10"/>
  <c r="K434" i="10"/>
  <c r="L434" i="10"/>
  <c r="M434" i="10"/>
  <c r="P434" i="10"/>
  <c r="U434" i="10"/>
  <c r="W434" i="10"/>
  <c r="Z434" i="10"/>
  <c r="AA434" i="10"/>
  <c r="AB434" i="10"/>
  <c r="I435" i="10"/>
  <c r="J435" i="10" s="1"/>
  <c r="P435" i="10"/>
  <c r="Z435" i="10"/>
  <c r="AA435" i="10"/>
  <c r="AB435" i="10"/>
  <c r="AD236" i="10"/>
  <c r="AB236" i="10"/>
  <c r="AA236" i="10"/>
  <c r="Z236" i="10"/>
  <c r="W236" i="10"/>
  <c r="U236" i="10"/>
  <c r="P236" i="10"/>
  <c r="M236" i="10"/>
  <c r="L236" i="10"/>
  <c r="K236" i="10"/>
  <c r="J236" i="10"/>
  <c r="I236" i="10"/>
  <c r="AC441" i="10" l="1"/>
  <c r="AD441" i="10" s="1"/>
  <c r="AC158" i="10"/>
  <c r="AD158" i="10" s="1"/>
  <c r="AC439" i="10"/>
  <c r="W441" i="10"/>
  <c r="AC443" i="10"/>
  <c r="AD443" i="10" s="1"/>
  <c r="M380" i="10"/>
  <c r="M442" i="10"/>
  <c r="W444" i="10"/>
  <c r="M387" i="10"/>
  <c r="AC444" i="10"/>
  <c r="AD444" i="10" s="1"/>
  <c r="K444" i="10"/>
  <c r="L444" i="10" s="1"/>
  <c r="M444" i="10" s="1"/>
  <c r="W440" i="10"/>
  <c r="K441" i="10"/>
  <c r="L441" i="10" s="1"/>
  <c r="M441" i="10" s="1"/>
  <c r="AC446" i="10"/>
  <c r="AC440" i="10"/>
  <c r="AD440" i="10" s="1"/>
  <c r="M440" i="10"/>
  <c r="AC385" i="10"/>
  <c r="M389" i="10"/>
  <c r="AC387" i="10"/>
  <c r="AD387" i="10" s="1"/>
  <c r="M390" i="10"/>
  <c r="W380" i="10"/>
  <c r="AC389" i="10"/>
  <c r="AD389" i="10" s="1"/>
  <c r="AC378" i="10"/>
  <c r="W389" i="10"/>
  <c r="AC379" i="10"/>
  <c r="AD379" i="10" s="1"/>
  <c r="W388" i="10"/>
  <c r="AB386" i="10"/>
  <c r="P386" i="10"/>
  <c r="AA386" i="10"/>
  <c r="AC386" i="10" s="1"/>
  <c r="AD386" i="10" s="1"/>
  <c r="U386" i="10"/>
  <c r="W386" i="10" s="1"/>
  <c r="I386" i="10"/>
  <c r="J386" i="10" s="1"/>
  <c r="W382" i="10"/>
  <c r="K388" i="10"/>
  <c r="L388" i="10" s="1"/>
  <c r="M388" i="10" s="1"/>
  <c r="AC388" i="10"/>
  <c r="AD388" i="10" s="1"/>
  <c r="W390" i="10"/>
  <c r="W383" i="10"/>
  <c r="AC381" i="10"/>
  <c r="AD381" i="10" s="1"/>
  <c r="AC383" i="10"/>
  <c r="AD383" i="10" s="1"/>
  <c r="AC382" i="10"/>
  <c r="AD382" i="10" s="1"/>
  <c r="AC380" i="10"/>
  <c r="AD380" i="10" s="1"/>
  <c r="W387" i="10"/>
  <c r="W379" i="10"/>
  <c r="AC384" i="10"/>
  <c r="M383" i="10"/>
  <c r="M382" i="10"/>
  <c r="M381" i="10"/>
  <c r="W381" i="10"/>
  <c r="K379" i="10"/>
  <c r="L379" i="10" s="1"/>
  <c r="M379" i="10" s="1"/>
  <c r="M158" i="10"/>
  <c r="W158" i="10"/>
  <c r="AC81" i="10"/>
  <c r="AD81" i="10" s="1"/>
  <c r="P82" i="10"/>
  <c r="Z82" i="10"/>
  <c r="AA82" i="10"/>
  <c r="AB82" i="10"/>
  <c r="AC432" i="10"/>
  <c r="AC96" i="10"/>
  <c r="AD96" i="10" s="1"/>
  <c r="AC433" i="10"/>
  <c r="AD433" i="10" s="1"/>
  <c r="AC435" i="10"/>
  <c r="AD435" i="10" s="1"/>
  <c r="AC434" i="10"/>
  <c r="AD434" i="10" s="1"/>
  <c r="M433" i="10"/>
  <c r="M435" i="10"/>
  <c r="AC236" i="10"/>
  <c r="Z243" i="10"/>
  <c r="P237" i="10"/>
  <c r="AA243" i="10"/>
  <c r="I243" i="10"/>
  <c r="J243" i="10" s="1"/>
  <c r="P243" i="10"/>
  <c r="Z237" i="10"/>
  <c r="AA237" i="10"/>
  <c r="I237" i="10"/>
  <c r="J237" i="10" s="1"/>
  <c r="AB243" i="10"/>
  <c r="K386" i="10" l="1"/>
  <c r="L386" i="10" s="1"/>
  <c r="M386" i="10" s="1"/>
  <c r="AC82" i="10"/>
  <c r="AD82" i="10" s="1"/>
  <c r="AC243" i="10"/>
  <c r="AD243" i="10" s="1"/>
  <c r="AC237" i="10"/>
  <c r="AD237" i="10" s="1"/>
  <c r="C20" i="5" l="1"/>
  <c r="I37" i="10"/>
  <c r="J37" i="10"/>
  <c r="K37" i="10"/>
  <c r="L37" i="10"/>
  <c r="M37" i="10"/>
  <c r="P37" i="10"/>
  <c r="U37" i="10"/>
  <c r="W37" i="10"/>
  <c r="Z37" i="10"/>
  <c r="AA37" i="10"/>
  <c r="AB37" i="10"/>
  <c r="AD37" i="10"/>
  <c r="AC37" i="10" l="1"/>
  <c r="AB430" i="10"/>
  <c r="AA430" i="10"/>
  <c r="Z430" i="10"/>
  <c r="P430" i="10"/>
  <c r="I430" i="10"/>
  <c r="J430" i="10" s="1"/>
  <c r="AD429" i="10"/>
  <c r="AB429" i="10"/>
  <c r="AA429" i="10"/>
  <c r="Z429" i="10"/>
  <c r="W429" i="10"/>
  <c r="U429" i="10"/>
  <c r="P429" i="10"/>
  <c r="M429" i="10"/>
  <c r="L429" i="10"/>
  <c r="K429" i="10"/>
  <c r="J429" i="10"/>
  <c r="I429" i="10"/>
  <c r="AB428" i="10"/>
  <c r="AA428" i="10"/>
  <c r="Z428" i="10"/>
  <c r="P428" i="10"/>
  <c r="I428" i="10"/>
  <c r="J428" i="10" s="1"/>
  <c r="AD427" i="10"/>
  <c r="AB427" i="10"/>
  <c r="AA427" i="10"/>
  <c r="Z427" i="10"/>
  <c r="W427" i="10"/>
  <c r="U427" i="10"/>
  <c r="P427" i="10"/>
  <c r="M427" i="10"/>
  <c r="L427" i="10"/>
  <c r="K427" i="10"/>
  <c r="J427" i="10"/>
  <c r="I427" i="10"/>
  <c r="AB426" i="10"/>
  <c r="AA426" i="10"/>
  <c r="Z426" i="10"/>
  <c r="P426" i="10"/>
  <c r="I426" i="10"/>
  <c r="J426" i="10" s="1"/>
  <c r="AD425" i="10"/>
  <c r="AB425" i="10"/>
  <c r="AA425" i="10"/>
  <c r="Z425" i="10"/>
  <c r="W425" i="10"/>
  <c r="U425" i="10"/>
  <c r="P425" i="10"/>
  <c r="M425" i="10"/>
  <c r="L425" i="10"/>
  <c r="K425" i="10"/>
  <c r="J425" i="10"/>
  <c r="I425" i="10"/>
  <c r="AB424" i="10"/>
  <c r="AA424" i="10"/>
  <c r="Z424" i="10"/>
  <c r="P424" i="10"/>
  <c r="I424" i="10"/>
  <c r="J424" i="10" s="1"/>
  <c r="AD423" i="10"/>
  <c r="AB423" i="10"/>
  <c r="AA423" i="10"/>
  <c r="Z423" i="10"/>
  <c r="W423" i="10"/>
  <c r="U423" i="10"/>
  <c r="P423" i="10"/>
  <c r="M423" i="10"/>
  <c r="L423" i="10"/>
  <c r="K423" i="10"/>
  <c r="J423" i="10"/>
  <c r="I423" i="10"/>
  <c r="AB422" i="10"/>
  <c r="AA422" i="10"/>
  <c r="Z422" i="10"/>
  <c r="P422" i="10"/>
  <c r="I422" i="10"/>
  <c r="J422" i="10" s="1"/>
  <c r="AD421" i="10"/>
  <c r="AB421" i="10"/>
  <c r="AA421" i="10"/>
  <c r="Z421" i="10"/>
  <c r="W421" i="10"/>
  <c r="U421" i="10"/>
  <c r="P421" i="10"/>
  <c r="M421" i="10"/>
  <c r="L421" i="10"/>
  <c r="K421" i="10"/>
  <c r="J421" i="10"/>
  <c r="I421" i="10"/>
  <c r="AD310" i="10"/>
  <c r="AB310" i="10"/>
  <c r="AA310" i="10"/>
  <c r="Z310" i="10"/>
  <c r="W310" i="10"/>
  <c r="U310" i="10"/>
  <c r="P310" i="10"/>
  <c r="M310" i="10"/>
  <c r="L310" i="10"/>
  <c r="K310" i="10"/>
  <c r="J310" i="10"/>
  <c r="I310" i="10"/>
  <c r="AB419" i="10"/>
  <c r="AA419" i="10"/>
  <c r="Z419" i="10"/>
  <c r="P419" i="10"/>
  <c r="I419" i="10"/>
  <c r="J419" i="10" s="1"/>
  <c r="AD418" i="10"/>
  <c r="AB418" i="10"/>
  <c r="AA418" i="10"/>
  <c r="Z418" i="10"/>
  <c r="W418" i="10"/>
  <c r="U418" i="10"/>
  <c r="P418" i="10"/>
  <c r="M418" i="10"/>
  <c r="L418" i="10"/>
  <c r="K418" i="10"/>
  <c r="J418" i="10"/>
  <c r="I418" i="10"/>
  <c r="AB417" i="10"/>
  <c r="AA417" i="10"/>
  <c r="Z417" i="10"/>
  <c r="P417" i="10"/>
  <c r="I417" i="10"/>
  <c r="J417" i="10" s="1"/>
  <c r="AD416" i="10"/>
  <c r="AB416" i="10"/>
  <c r="AA416" i="10"/>
  <c r="Z416" i="10"/>
  <c r="W416" i="10"/>
  <c r="U416" i="10"/>
  <c r="P416" i="10"/>
  <c r="M416" i="10"/>
  <c r="L416" i="10"/>
  <c r="K416" i="10"/>
  <c r="J416" i="10"/>
  <c r="I416" i="10"/>
  <c r="AB415" i="10"/>
  <c r="AA415" i="10"/>
  <c r="Z415" i="10"/>
  <c r="P415" i="10"/>
  <c r="I415" i="10"/>
  <c r="J415" i="10" s="1"/>
  <c r="AD414" i="10"/>
  <c r="AB414" i="10"/>
  <c r="AA414" i="10"/>
  <c r="Z414" i="10"/>
  <c r="W414" i="10"/>
  <c r="U414" i="10"/>
  <c r="P414" i="10"/>
  <c r="M414" i="10"/>
  <c r="L414" i="10"/>
  <c r="K414" i="10"/>
  <c r="J414" i="10"/>
  <c r="I414" i="10"/>
  <c r="AB343" i="10"/>
  <c r="AA343" i="10"/>
  <c r="Z343" i="10"/>
  <c r="P343" i="10"/>
  <c r="I343" i="10"/>
  <c r="J343" i="10" s="1"/>
  <c r="AB342" i="10"/>
  <c r="AA342" i="10"/>
  <c r="Z342" i="10"/>
  <c r="P342" i="10"/>
  <c r="I342" i="10"/>
  <c r="J342" i="10" s="1"/>
  <c r="AB341" i="10"/>
  <c r="AA341" i="10"/>
  <c r="Z341" i="10"/>
  <c r="P341" i="10"/>
  <c r="I341" i="10"/>
  <c r="J341" i="10" s="1"/>
  <c r="AB340" i="10"/>
  <c r="AA340" i="10"/>
  <c r="Z340" i="10"/>
  <c r="P340" i="10"/>
  <c r="I340" i="10"/>
  <c r="J340" i="10" s="1"/>
  <c r="AD339" i="10"/>
  <c r="AB339" i="10"/>
  <c r="AA339" i="10"/>
  <c r="Z339" i="10"/>
  <c r="W339" i="10"/>
  <c r="U339" i="10"/>
  <c r="P339" i="10"/>
  <c r="M339" i="10"/>
  <c r="L339" i="10"/>
  <c r="K339" i="10"/>
  <c r="J339" i="10"/>
  <c r="I339" i="10"/>
  <c r="AD338" i="10"/>
  <c r="AB338" i="10"/>
  <c r="AA338" i="10"/>
  <c r="Z338" i="10"/>
  <c r="W338" i="10"/>
  <c r="U338" i="10"/>
  <c r="P338" i="10"/>
  <c r="M338" i="10"/>
  <c r="L338" i="10"/>
  <c r="K338" i="10"/>
  <c r="J338" i="10"/>
  <c r="I338" i="10"/>
  <c r="AB365" i="10"/>
  <c r="AA365" i="10"/>
  <c r="Z365" i="10"/>
  <c r="P365" i="10"/>
  <c r="I365" i="10"/>
  <c r="J365" i="10" s="1"/>
  <c r="AB364" i="10"/>
  <c r="AA364" i="10"/>
  <c r="Z364" i="10"/>
  <c r="P364" i="10"/>
  <c r="I364" i="10"/>
  <c r="J364" i="10" s="1"/>
  <c r="AB363" i="10"/>
  <c r="AA363" i="10"/>
  <c r="Z363" i="10"/>
  <c r="P363" i="10"/>
  <c r="I363" i="10"/>
  <c r="J363" i="10" s="1"/>
  <c r="AB362" i="10"/>
  <c r="AA362" i="10"/>
  <c r="Z362" i="10"/>
  <c r="P362" i="10"/>
  <c r="I362" i="10"/>
  <c r="J362" i="10" s="1"/>
  <c r="AB358" i="10"/>
  <c r="AA358" i="10"/>
  <c r="Z358" i="10"/>
  <c r="P358" i="10"/>
  <c r="I358" i="10"/>
  <c r="J358" i="10" s="1"/>
  <c r="AB357" i="10"/>
  <c r="AA357" i="10"/>
  <c r="Z357" i="10"/>
  <c r="P357" i="10"/>
  <c r="I357" i="10"/>
  <c r="J357" i="10" s="1"/>
  <c r="AB356" i="10"/>
  <c r="AA356" i="10"/>
  <c r="Z356" i="10"/>
  <c r="P356" i="10"/>
  <c r="I356" i="10"/>
  <c r="J356" i="10" s="1"/>
  <c r="AB355" i="10"/>
  <c r="AA355" i="10"/>
  <c r="Z355" i="10"/>
  <c r="P355" i="10"/>
  <c r="I355" i="10"/>
  <c r="J355" i="10" s="1"/>
  <c r="AB350" i="10"/>
  <c r="AA350" i="10"/>
  <c r="Z350" i="10"/>
  <c r="P350" i="10"/>
  <c r="I350" i="10"/>
  <c r="J350" i="10" s="1"/>
  <c r="AB349" i="10"/>
  <c r="AA349" i="10"/>
  <c r="Z349" i="10"/>
  <c r="P349" i="10"/>
  <c r="I349" i="10"/>
  <c r="J349" i="10" s="1"/>
  <c r="AB337" i="10"/>
  <c r="AA337" i="10"/>
  <c r="Z337" i="10"/>
  <c r="P337" i="10"/>
  <c r="I337" i="10"/>
  <c r="J337" i="10" s="1"/>
  <c r="AB336" i="10"/>
  <c r="AA336" i="10"/>
  <c r="Z336" i="10"/>
  <c r="P336" i="10"/>
  <c r="I336" i="10"/>
  <c r="J336" i="10" s="1"/>
  <c r="AB335" i="10"/>
  <c r="AA335" i="10"/>
  <c r="Z335" i="10"/>
  <c r="P335" i="10"/>
  <c r="I335" i="10"/>
  <c r="J335" i="10" s="1"/>
  <c r="AB334" i="10"/>
  <c r="AA334" i="10"/>
  <c r="Z334" i="10"/>
  <c r="P334" i="10"/>
  <c r="I334" i="10"/>
  <c r="J334" i="10" s="1"/>
  <c r="AD328" i="10"/>
  <c r="AB328" i="10"/>
  <c r="AA328" i="10"/>
  <c r="Z328" i="10"/>
  <c r="W328" i="10"/>
  <c r="U328" i="10"/>
  <c r="P328" i="10"/>
  <c r="M328" i="10"/>
  <c r="L328" i="10"/>
  <c r="K328" i="10"/>
  <c r="J328" i="10"/>
  <c r="I328" i="10"/>
  <c r="AB327" i="10"/>
  <c r="AA327" i="10"/>
  <c r="Z327" i="10"/>
  <c r="P327" i="10"/>
  <c r="I327" i="10"/>
  <c r="J327" i="10" s="1"/>
  <c r="AD326" i="10"/>
  <c r="AB326" i="10"/>
  <c r="AA326" i="10"/>
  <c r="Z326" i="10"/>
  <c r="W326" i="10"/>
  <c r="U326" i="10"/>
  <c r="P326" i="10"/>
  <c r="M326" i="10"/>
  <c r="L326" i="10"/>
  <c r="K326" i="10"/>
  <c r="J326" i="10"/>
  <c r="I326" i="10"/>
  <c r="AD325" i="10"/>
  <c r="AB325" i="10"/>
  <c r="AA325" i="10"/>
  <c r="Z325" i="10"/>
  <c r="W325" i="10"/>
  <c r="U325" i="10"/>
  <c r="P325" i="10"/>
  <c r="M325" i="10"/>
  <c r="L325" i="10"/>
  <c r="K325" i="10"/>
  <c r="J325" i="10"/>
  <c r="I325" i="10"/>
  <c r="AB319" i="10"/>
  <c r="AA319" i="10"/>
  <c r="Z319" i="10"/>
  <c r="P319" i="10"/>
  <c r="I319" i="10"/>
  <c r="J319" i="10" s="1"/>
  <c r="AD126" i="10"/>
  <c r="AB126" i="10"/>
  <c r="AA126" i="10"/>
  <c r="Z126" i="10"/>
  <c r="W126" i="10"/>
  <c r="U126" i="10"/>
  <c r="P126" i="10"/>
  <c r="M126" i="10"/>
  <c r="L126" i="10"/>
  <c r="K126" i="10"/>
  <c r="J126" i="10"/>
  <c r="I126" i="10"/>
  <c r="AB125" i="10"/>
  <c r="AA125" i="10"/>
  <c r="Z125" i="10"/>
  <c r="P125" i="10"/>
  <c r="I125" i="10"/>
  <c r="J125" i="10" s="1"/>
  <c r="AD124" i="10"/>
  <c r="AB124" i="10"/>
  <c r="AA124" i="10"/>
  <c r="Z124" i="10"/>
  <c r="W124" i="10"/>
  <c r="U124" i="10"/>
  <c r="P124" i="10"/>
  <c r="M124" i="10"/>
  <c r="L124" i="10"/>
  <c r="K124" i="10"/>
  <c r="J124" i="10"/>
  <c r="I124" i="10"/>
  <c r="AD123" i="10"/>
  <c r="AB123" i="10"/>
  <c r="AA123" i="10"/>
  <c r="Z123" i="10"/>
  <c r="W123" i="10"/>
  <c r="U123" i="10"/>
  <c r="P123" i="10"/>
  <c r="M123" i="10"/>
  <c r="L123" i="10"/>
  <c r="K123" i="10"/>
  <c r="J123" i="10"/>
  <c r="I123" i="10"/>
  <c r="AC430" i="10" l="1"/>
  <c r="AD430" i="10" s="1"/>
  <c r="AC340" i="10"/>
  <c r="AD340" i="10" s="1"/>
  <c r="AC426" i="10"/>
  <c r="AD426" i="10" s="1"/>
  <c r="AC415" i="10"/>
  <c r="AD415" i="10" s="1"/>
  <c r="AC425" i="10"/>
  <c r="AC310" i="10"/>
  <c r="AC422" i="10"/>
  <c r="AD422" i="10" s="1"/>
  <c r="AC421" i="10"/>
  <c r="AC423" i="10"/>
  <c r="AC424" i="10"/>
  <c r="AD424" i="10" s="1"/>
  <c r="AC414" i="10"/>
  <c r="AC338" i="10"/>
  <c r="AC428" i="10"/>
  <c r="AD428" i="10" s="1"/>
  <c r="AC429" i="10"/>
  <c r="AC427" i="10"/>
  <c r="AC365" i="10"/>
  <c r="AD365" i="10" s="1"/>
  <c r="AC418" i="10"/>
  <c r="AC416" i="10"/>
  <c r="AC419" i="10"/>
  <c r="AD419" i="10" s="1"/>
  <c r="AC417" i="10"/>
  <c r="AD417" i="10" s="1"/>
  <c r="AC343" i="10"/>
  <c r="AD343" i="10" s="1"/>
  <c r="AC355" i="10"/>
  <c r="AD355" i="10" s="1"/>
  <c r="AC339" i="10"/>
  <c r="AC342" i="10"/>
  <c r="AD342" i="10" s="1"/>
  <c r="AC341" i="10"/>
  <c r="AD341" i="10" s="1"/>
  <c r="AC362" i="10"/>
  <c r="AD362" i="10" s="1"/>
  <c r="AC358" i="10"/>
  <c r="AD358" i="10" s="1"/>
  <c r="AC363" i="10"/>
  <c r="AD363" i="10" s="1"/>
  <c r="AC364" i="10"/>
  <c r="AD364" i="10" s="1"/>
  <c r="AC357" i="10"/>
  <c r="AD357" i="10" s="1"/>
  <c r="AC356" i="10"/>
  <c r="AD356" i="10" s="1"/>
  <c r="AC326" i="10"/>
  <c r="AC335" i="10"/>
  <c r="AD335" i="10" s="1"/>
  <c r="AC350" i="10"/>
  <c r="AD350" i="10" s="1"/>
  <c r="AC349" i="10"/>
  <c r="AD349" i="10" s="1"/>
  <c r="AC337" i="10"/>
  <c r="AD337" i="10" s="1"/>
  <c r="AC336" i="10"/>
  <c r="AD336" i="10" s="1"/>
  <c r="AC334" i="10"/>
  <c r="AD334" i="10" s="1"/>
  <c r="AC325" i="10"/>
  <c r="AC328" i="10"/>
  <c r="AC126" i="10"/>
  <c r="AC327" i="10"/>
  <c r="AD327" i="10" s="1"/>
  <c r="AC319" i="10"/>
  <c r="AD319" i="10" s="1"/>
  <c r="AC124" i="10"/>
  <c r="AC123" i="10"/>
  <c r="AC125" i="10"/>
  <c r="AD125" i="10" s="1"/>
  <c r="P62" i="10"/>
  <c r="AB78" i="10"/>
  <c r="AA78" i="10"/>
  <c r="Z78" i="10"/>
  <c r="P78" i="10"/>
  <c r="I78" i="10"/>
  <c r="J78" i="10" s="1"/>
  <c r="AD79" i="10"/>
  <c r="AB79" i="10"/>
  <c r="AA79" i="10"/>
  <c r="Z79" i="10"/>
  <c r="W79" i="10"/>
  <c r="U79" i="10"/>
  <c r="P79" i="10"/>
  <c r="M79" i="10"/>
  <c r="L79" i="10"/>
  <c r="K79" i="10"/>
  <c r="J79" i="10"/>
  <c r="I79" i="10"/>
  <c r="AB77" i="10"/>
  <c r="AA77" i="10"/>
  <c r="Z77" i="10"/>
  <c r="P77" i="10"/>
  <c r="I77" i="10"/>
  <c r="J77" i="10" s="1"/>
  <c r="AB76" i="10"/>
  <c r="AA76" i="10"/>
  <c r="Z76" i="10"/>
  <c r="P76" i="10"/>
  <c r="I76" i="10"/>
  <c r="J76" i="10" s="1"/>
  <c r="AD75" i="10"/>
  <c r="AB75" i="10"/>
  <c r="AA75" i="10"/>
  <c r="Z75" i="10"/>
  <c r="W75" i="10"/>
  <c r="U75" i="10"/>
  <c r="P75" i="10"/>
  <c r="M75" i="10"/>
  <c r="L75" i="10"/>
  <c r="K75" i="10"/>
  <c r="J75" i="10"/>
  <c r="I75" i="10"/>
  <c r="AB74" i="10"/>
  <c r="AA74" i="10"/>
  <c r="Z74" i="10"/>
  <c r="P74" i="10"/>
  <c r="I74" i="10"/>
  <c r="J74" i="10" s="1"/>
  <c r="AB73" i="10"/>
  <c r="AA73" i="10"/>
  <c r="Z73" i="10"/>
  <c r="P73" i="10"/>
  <c r="I73" i="10"/>
  <c r="J73" i="10" s="1"/>
  <c r="AD72" i="10"/>
  <c r="AB72" i="10"/>
  <c r="AA72" i="10"/>
  <c r="Z72" i="10"/>
  <c r="W72" i="10"/>
  <c r="U72" i="10"/>
  <c r="P72" i="10"/>
  <c r="M72" i="10"/>
  <c r="L72" i="10"/>
  <c r="K72" i="10"/>
  <c r="J72" i="10"/>
  <c r="I72" i="10"/>
  <c r="AB70" i="10"/>
  <c r="AA70" i="10"/>
  <c r="Z70" i="10"/>
  <c r="U70" i="10"/>
  <c r="P70" i="10"/>
  <c r="I70" i="10"/>
  <c r="J70" i="10" s="1"/>
  <c r="AB69" i="10"/>
  <c r="AA69" i="10"/>
  <c r="Z69" i="10"/>
  <c r="I69" i="10"/>
  <c r="J69" i="10" s="1"/>
  <c r="AB68" i="10"/>
  <c r="AA68" i="10"/>
  <c r="Z68" i="10"/>
  <c r="P68" i="10"/>
  <c r="I68" i="10"/>
  <c r="J68" i="10" s="1"/>
  <c r="AB67" i="10"/>
  <c r="AA67" i="10"/>
  <c r="Z67" i="10"/>
  <c r="P67" i="10"/>
  <c r="I67" i="10"/>
  <c r="J67" i="10" s="1"/>
  <c r="AB66" i="10"/>
  <c r="AA66" i="10"/>
  <c r="Z66" i="10"/>
  <c r="U66" i="10"/>
  <c r="W66" i="10" s="1"/>
  <c r="P66" i="10"/>
  <c r="K66" i="10"/>
  <c r="L66" i="10" s="1"/>
  <c r="I66" i="10"/>
  <c r="J66" i="10" s="1"/>
  <c r="AB487" i="10"/>
  <c r="AA487" i="10"/>
  <c r="Z487" i="10"/>
  <c r="U487" i="10"/>
  <c r="W487" i="10" s="1"/>
  <c r="P487" i="10"/>
  <c r="M487" i="10"/>
  <c r="L487" i="10"/>
  <c r="K487" i="10"/>
  <c r="J487" i="10"/>
  <c r="I487" i="10"/>
  <c r="AB486" i="10"/>
  <c r="AA486" i="10"/>
  <c r="Z486" i="10"/>
  <c r="P486" i="10"/>
  <c r="I486" i="10"/>
  <c r="J486" i="10" s="1"/>
  <c r="AB485" i="10"/>
  <c r="AA485" i="10"/>
  <c r="Z485" i="10"/>
  <c r="P485" i="10"/>
  <c r="I485" i="10"/>
  <c r="J485" i="10" s="1"/>
  <c r="AB484" i="10"/>
  <c r="AA484" i="10"/>
  <c r="Z484" i="10"/>
  <c r="P484" i="10"/>
  <c r="I484" i="10"/>
  <c r="J484" i="10" s="1"/>
  <c r="AB483" i="10"/>
  <c r="AA483" i="10"/>
  <c r="Z483" i="10"/>
  <c r="P483" i="10"/>
  <c r="I483" i="10"/>
  <c r="J483" i="10" s="1"/>
  <c r="AB482" i="10"/>
  <c r="AA482" i="10"/>
  <c r="Z482" i="10"/>
  <c r="P482" i="10"/>
  <c r="I482" i="10"/>
  <c r="J482" i="10" s="1"/>
  <c r="AB481" i="10"/>
  <c r="AA481" i="10"/>
  <c r="Z481" i="10"/>
  <c r="W481" i="10"/>
  <c r="U481" i="10"/>
  <c r="P481" i="10"/>
  <c r="M481" i="10"/>
  <c r="L481" i="10"/>
  <c r="K481" i="10"/>
  <c r="I481" i="10"/>
  <c r="J481" i="10" s="1"/>
  <c r="AB480" i="10"/>
  <c r="AA480" i="10"/>
  <c r="Z480" i="10"/>
  <c r="U480" i="10"/>
  <c r="W480" i="10" s="1"/>
  <c r="P480" i="10"/>
  <c r="M480" i="10"/>
  <c r="L480" i="10"/>
  <c r="K480" i="10"/>
  <c r="J480" i="10"/>
  <c r="I480" i="10"/>
  <c r="AB479" i="10"/>
  <c r="AA479" i="10"/>
  <c r="Z479" i="10"/>
  <c r="P479" i="10"/>
  <c r="I479" i="10"/>
  <c r="J479" i="10" s="1"/>
  <c r="AB478" i="10"/>
  <c r="AA478" i="10"/>
  <c r="Z478" i="10"/>
  <c r="P478" i="10"/>
  <c r="I478" i="10"/>
  <c r="J478" i="10" s="1"/>
  <c r="AB477" i="10"/>
  <c r="AA477" i="10"/>
  <c r="Z477" i="10"/>
  <c r="P477" i="10"/>
  <c r="I477" i="10"/>
  <c r="J477" i="10" s="1"/>
  <c r="AB476" i="10"/>
  <c r="AA476" i="10"/>
  <c r="Z476" i="10"/>
  <c r="P476" i="10"/>
  <c r="I476" i="10"/>
  <c r="J476" i="10" s="1"/>
  <c r="AB475" i="10"/>
  <c r="AA475" i="10"/>
  <c r="Z475" i="10"/>
  <c r="U475" i="10"/>
  <c r="W475" i="10" s="1"/>
  <c r="P475" i="10"/>
  <c r="M475" i="10"/>
  <c r="L475" i="10"/>
  <c r="K475" i="10"/>
  <c r="I475" i="10"/>
  <c r="J475" i="10" s="1"/>
  <c r="AB474" i="10"/>
  <c r="AA474" i="10"/>
  <c r="Z474" i="10"/>
  <c r="U474" i="10"/>
  <c r="P474" i="10"/>
  <c r="M474" i="10"/>
  <c r="L474" i="10"/>
  <c r="K474" i="10"/>
  <c r="I474" i="10"/>
  <c r="J474" i="10" s="1"/>
  <c r="AB473" i="10"/>
  <c r="AA473" i="10"/>
  <c r="Z473" i="10"/>
  <c r="P473" i="10"/>
  <c r="I473" i="10"/>
  <c r="J473" i="10" s="1"/>
  <c r="AB472" i="10"/>
  <c r="AA472" i="10"/>
  <c r="Z472" i="10"/>
  <c r="P472" i="10"/>
  <c r="I472" i="10"/>
  <c r="J472" i="10" s="1"/>
  <c r="AB471" i="10"/>
  <c r="AA471" i="10"/>
  <c r="Z471" i="10"/>
  <c r="P471" i="10"/>
  <c r="I471" i="10"/>
  <c r="J471" i="10" s="1"/>
  <c r="AB470" i="10"/>
  <c r="AA470" i="10"/>
  <c r="Z470" i="10"/>
  <c r="P470" i="10"/>
  <c r="I470" i="10"/>
  <c r="J470" i="10" s="1"/>
  <c r="AD431" i="10"/>
  <c r="AB431" i="10"/>
  <c r="AA431" i="10"/>
  <c r="Z431" i="10"/>
  <c r="W431" i="10"/>
  <c r="U431" i="10"/>
  <c r="P431" i="10"/>
  <c r="M431" i="10"/>
  <c r="L431" i="10"/>
  <c r="K431" i="10"/>
  <c r="J431" i="10"/>
  <c r="I431" i="10"/>
  <c r="AD420" i="10"/>
  <c r="AB420" i="10"/>
  <c r="AA420" i="10"/>
  <c r="Z420" i="10"/>
  <c r="W420" i="10"/>
  <c r="U420" i="10"/>
  <c r="P420" i="10"/>
  <c r="M420" i="10"/>
  <c r="L420" i="10"/>
  <c r="K420" i="10"/>
  <c r="J420" i="10"/>
  <c r="I420" i="10"/>
  <c r="AB413" i="10"/>
  <c r="AA413" i="10"/>
  <c r="Z413" i="10"/>
  <c r="P413" i="10"/>
  <c r="I413" i="10"/>
  <c r="J413" i="10" s="1"/>
  <c r="AD412" i="10"/>
  <c r="AB412" i="10"/>
  <c r="AA412" i="10"/>
  <c r="Z412" i="10"/>
  <c r="W412" i="10"/>
  <c r="U412" i="10"/>
  <c r="P412" i="10"/>
  <c r="M412" i="10"/>
  <c r="L412" i="10"/>
  <c r="K412" i="10"/>
  <c r="J412" i="10"/>
  <c r="I412" i="10"/>
  <c r="AB411" i="10"/>
  <c r="AA411" i="10"/>
  <c r="Z411" i="10"/>
  <c r="P411" i="10"/>
  <c r="I411" i="10"/>
  <c r="J411" i="10" s="1"/>
  <c r="AD410" i="10"/>
  <c r="AB410" i="10"/>
  <c r="AA410" i="10"/>
  <c r="Z410" i="10"/>
  <c r="W410" i="10"/>
  <c r="U410" i="10"/>
  <c r="P410" i="10"/>
  <c r="M410" i="10"/>
  <c r="L410" i="10"/>
  <c r="K410" i="10"/>
  <c r="J410" i="10"/>
  <c r="I410" i="10"/>
  <c r="AD409" i="10"/>
  <c r="AB409" i="10"/>
  <c r="AA409" i="10"/>
  <c r="Z409" i="10"/>
  <c r="W409" i="10"/>
  <c r="U409" i="10"/>
  <c r="P409" i="10"/>
  <c r="M409" i="10"/>
  <c r="L409" i="10"/>
  <c r="K409" i="10"/>
  <c r="J409" i="10"/>
  <c r="I409" i="10"/>
  <c r="AD366" i="10"/>
  <c r="AB366" i="10"/>
  <c r="AA366" i="10"/>
  <c r="Z366" i="10"/>
  <c r="W366" i="10"/>
  <c r="U366" i="10"/>
  <c r="P366" i="10"/>
  <c r="M366" i="10"/>
  <c r="L366" i="10"/>
  <c r="K366" i="10"/>
  <c r="J366" i="10"/>
  <c r="I366" i="10"/>
  <c r="AD361" i="10"/>
  <c r="AB361" i="10"/>
  <c r="AA361" i="10"/>
  <c r="Z361" i="10"/>
  <c r="W361" i="10"/>
  <c r="U361" i="10"/>
  <c r="P361" i="10"/>
  <c r="M361" i="10"/>
  <c r="L361" i="10"/>
  <c r="K361" i="10"/>
  <c r="J361" i="10"/>
  <c r="I361" i="10"/>
  <c r="AD367" i="10"/>
  <c r="AB367" i="10"/>
  <c r="AA367" i="10"/>
  <c r="Z367" i="10"/>
  <c r="W367" i="10"/>
  <c r="U367" i="10"/>
  <c r="P367" i="10"/>
  <c r="M367" i="10"/>
  <c r="L367" i="10"/>
  <c r="K367" i="10"/>
  <c r="J367" i="10"/>
  <c r="I367" i="10"/>
  <c r="AD360" i="10"/>
  <c r="AB360" i="10"/>
  <c r="AA360" i="10"/>
  <c r="Z360" i="10"/>
  <c r="W360" i="10"/>
  <c r="U360" i="10"/>
  <c r="P360" i="10"/>
  <c r="M360" i="10"/>
  <c r="L360" i="10"/>
  <c r="K360" i="10"/>
  <c r="J360" i="10"/>
  <c r="I360" i="10"/>
  <c r="AD354" i="10"/>
  <c r="AB354" i="10"/>
  <c r="AA354" i="10"/>
  <c r="Z354" i="10"/>
  <c r="W354" i="10"/>
  <c r="U354" i="10"/>
  <c r="P354" i="10"/>
  <c r="M354" i="10"/>
  <c r="L354" i="10"/>
  <c r="K354" i="10"/>
  <c r="J354" i="10"/>
  <c r="I354" i="10"/>
  <c r="AD353" i="10"/>
  <c r="AB353" i="10"/>
  <c r="AA353" i="10"/>
  <c r="Z353" i="10"/>
  <c r="W353" i="10"/>
  <c r="U353" i="10"/>
  <c r="P353" i="10"/>
  <c r="M353" i="10"/>
  <c r="L353" i="10"/>
  <c r="K353" i="10"/>
  <c r="J353" i="10"/>
  <c r="I353" i="10"/>
  <c r="AD352" i="10"/>
  <c r="AB352" i="10"/>
  <c r="AA352" i="10"/>
  <c r="Z352" i="10"/>
  <c r="W352" i="10"/>
  <c r="U352" i="10"/>
  <c r="P352" i="10"/>
  <c r="M352" i="10"/>
  <c r="L352" i="10"/>
  <c r="K352" i="10"/>
  <c r="J352" i="10"/>
  <c r="I352" i="10"/>
  <c r="AD351" i="10"/>
  <c r="AB351" i="10"/>
  <c r="AA351" i="10"/>
  <c r="Z351" i="10"/>
  <c r="W351" i="10"/>
  <c r="U351" i="10"/>
  <c r="P351" i="10"/>
  <c r="M351" i="10"/>
  <c r="L351" i="10"/>
  <c r="K351" i="10"/>
  <c r="J351" i="10"/>
  <c r="I351" i="10"/>
  <c r="AB348" i="10"/>
  <c r="AA348" i="10"/>
  <c r="Z348" i="10"/>
  <c r="P348" i="10"/>
  <c r="I348" i="10"/>
  <c r="J348" i="10" s="1"/>
  <c r="AB347" i="10"/>
  <c r="AA347" i="10"/>
  <c r="Z347" i="10"/>
  <c r="P347" i="10"/>
  <c r="I347" i="10"/>
  <c r="J347" i="10" s="1"/>
  <c r="AD346" i="10"/>
  <c r="AB346" i="10"/>
  <c r="AA346" i="10"/>
  <c r="Z346" i="10"/>
  <c r="W346" i="10"/>
  <c r="U346" i="10"/>
  <c r="P346" i="10"/>
  <c r="M346" i="10"/>
  <c r="L346" i="10"/>
  <c r="K346" i="10"/>
  <c r="J346" i="10"/>
  <c r="I346" i="10"/>
  <c r="AD345" i="10"/>
  <c r="AB345" i="10"/>
  <c r="AA345" i="10"/>
  <c r="Z345" i="10"/>
  <c r="W345" i="10"/>
  <c r="U345" i="10"/>
  <c r="P345" i="10"/>
  <c r="M345" i="10"/>
  <c r="L345" i="10"/>
  <c r="K345" i="10"/>
  <c r="J345" i="10"/>
  <c r="I345" i="10"/>
  <c r="AD344" i="10"/>
  <c r="AB344" i="10"/>
  <c r="AA344" i="10"/>
  <c r="Z344" i="10"/>
  <c r="W344" i="10"/>
  <c r="U344" i="10"/>
  <c r="P344" i="10"/>
  <c r="M344" i="10"/>
  <c r="L344" i="10"/>
  <c r="K344" i="10"/>
  <c r="J344" i="10"/>
  <c r="I344" i="10"/>
  <c r="Z284" i="10"/>
  <c r="Z283" i="10"/>
  <c r="AB281" i="10"/>
  <c r="I280" i="10"/>
  <c r="J280" i="10" s="1"/>
  <c r="AA278" i="10"/>
  <c r="AB276" i="10"/>
  <c r="AB275" i="10"/>
  <c r="AB272" i="10"/>
  <c r="AB261" i="10"/>
  <c r="I235" i="10"/>
  <c r="J235" i="10" s="1"/>
  <c r="AB299" i="10"/>
  <c r="AA299" i="10"/>
  <c r="Z299" i="10"/>
  <c r="U299" i="10"/>
  <c r="K299" i="10" s="1"/>
  <c r="L299" i="10" s="1"/>
  <c r="P299" i="10"/>
  <c r="I299" i="10"/>
  <c r="J299" i="10" s="1"/>
  <c r="AB298" i="10"/>
  <c r="AA298" i="10"/>
  <c r="Z298" i="10"/>
  <c r="P298" i="10"/>
  <c r="I298" i="10"/>
  <c r="J298" i="10" s="1"/>
  <c r="AB297" i="10"/>
  <c r="AA297" i="10"/>
  <c r="Z297" i="10"/>
  <c r="P297" i="10"/>
  <c r="I297" i="10"/>
  <c r="J297" i="10" s="1"/>
  <c r="AB296" i="10"/>
  <c r="AA296" i="10"/>
  <c r="Z296" i="10"/>
  <c r="P296" i="10"/>
  <c r="I296" i="10"/>
  <c r="J296" i="10" s="1"/>
  <c r="AB295" i="10"/>
  <c r="AA295" i="10"/>
  <c r="Z295" i="10"/>
  <c r="P295" i="10"/>
  <c r="I295" i="10"/>
  <c r="J295" i="10" s="1"/>
  <c r="AB294" i="10"/>
  <c r="AA294" i="10"/>
  <c r="Z294" i="10"/>
  <c r="U294" i="10"/>
  <c r="K294" i="10" s="1"/>
  <c r="L294" i="10" s="1"/>
  <c r="P294" i="10"/>
  <c r="I294" i="10"/>
  <c r="J294" i="10" s="1"/>
  <c r="M294" i="10" s="1"/>
  <c r="AB293" i="10"/>
  <c r="AA293" i="10"/>
  <c r="Z293" i="10"/>
  <c r="P293" i="10"/>
  <c r="I293" i="10"/>
  <c r="J293" i="10" s="1"/>
  <c r="AB292" i="10"/>
  <c r="AA292" i="10"/>
  <c r="Z292" i="10"/>
  <c r="P292" i="10"/>
  <c r="I292" i="10"/>
  <c r="J292" i="10" s="1"/>
  <c r="AD291" i="10"/>
  <c r="AB291" i="10"/>
  <c r="AA291" i="10"/>
  <c r="Z291" i="10"/>
  <c r="W291" i="10"/>
  <c r="U291" i="10"/>
  <c r="P291" i="10"/>
  <c r="M291" i="10"/>
  <c r="L291" i="10"/>
  <c r="K291" i="10"/>
  <c r="J291" i="10"/>
  <c r="I291" i="10"/>
  <c r="AB290" i="10"/>
  <c r="AA290" i="10"/>
  <c r="Z290" i="10"/>
  <c r="P290" i="10"/>
  <c r="I290" i="10"/>
  <c r="J290" i="10" s="1"/>
  <c r="AB289" i="10"/>
  <c r="AA289" i="10"/>
  <c r="Z289" i="10"/>
  <c r="P289" i="10"/>
  <c r="AB287" i="10"/>
  <c r="AA287" i="10"/>
  <c r="Z287" i="10"/>
  <c r="P287" i="10"/>
  <c r="I287" i="10"/>
  <c r="J287" i="10" s="1"/>
  <c r="AB286" i="10"/>
  <c r="AA286" i="10"/>
  <c r="Z286" i="10"/>
  <c r="P286" i="10"/>
  <c r="I286" i="10"/>
  <c r="J286" i="10" s="1"/>
  <c r="AB285" i="10"/>
  <c r="AA285" i="10"/>
  <c r="Z285" i="10"/>
  <c r="U285" i="10"/>
  <c r="W285" i="10" s="1"/>
  <c r="P285" i="10"/>
  <c r="K285" i="10"/>
  <c r="L285" i="10" s="1"/>
  <c r="I285" i="10"/>
  <c r="J285" i="10" s="1"/>
  <c r="M285" i="10" s="1"/>
  <c r="AB282" i="10"/>
  <c r="AA282" i="10"/>
  <c r="Z282" i="10"/>
  <c r="U282" i="10"/>
  <c r="K282" i="10" s="1"/>
  <c r="L282" i="10" s="1"/>
  <c r="M282" i="10" s="1"/>
  <c r="P282" i="10"/>
  <c r="J282" i="10"/>
  <c r="I282" i="10"/>
  <c r="AB277" i="10"/>
  <c r="AA277" i="10"/>
  <c r="Z277" i="10"/>
  <c r="U277" i="10"/>
  <c r="W277" i="10" s="1"/>
  <c r="P277" i="10"/>
  <c r="AD274" i="10"/>
  <c r="AB274" i="10"/>
  <c r="AA274" i="10"/>
  <c r="Z274" i="10"/>
  <c r="W274" i="10"/>
  <c r="U274" i="10"/>
  <c r="P274" i="10"/>
  <c r="M274" i="10"/>
  <c r="L274" i="10"/>
  <c r="K274" i="10"/>
  <c r="J274" i="10"/>
  <c r="I274" i="10"/>
  <c r="AB273" i="10"/>
  <c r="AA273" i="10"/>
  <c r="Z273" i="10"/>
  <c r="P273" i="10"/>
  <c r="I273" i="10"/>
  <c r="J273" i="10" s="1"/>
  <c r="AB271" i="10"/>
  <c r="AA271" i="10"/>
  <c r="Z271" i="10"/>
  <c r="U271" i="10"/>
  <c r="P271" i="10"/>
  <c r="I271" i="10"/>
  <c r="J271" i="10" s="1"/>
  <c r="AB270" i="10"/>
  <c r="AA270" i="10"/>
  <c r="Z270" i="10"/>
  <c r="P270" i="10"/>
  <c r="I270" i="10"/>
  <c r="J270" i="10" s="1"/>
  <c r="AB269" i="10"/>
  <c r="AA269" i="10"/>
  <c r="Z269" i="10"/>
  <c r="I269" i="10"/>
  <c r="J269" i="10" s="1"/>
  <c r="AB268" i="10"/>
  <c r="AA268" i="10"/>
  <c r="Z268" i="10"/>
  <c r="U268" i="10"/>
  <c r="W268" i="10" s="1"/>
  <c r="P268" i="10"/>
  <c r="K268" i="10"/>
  <c r="L268" i="10" s="1"/>
  <c r="M268" i="10" s="1"/>
  <c r="J268" i="10"/>
  <c r="I268" i="10"/>
  <c r="AB267" i="10"/>
  <c r="AA267" i="10"/>
  <c r="Z267" i="10"/>
  <c r="P267" i="10"/>
  <c r="I267" i="10"/>
  <c r="J267" i="10" s="1"/>
  <c r="AB266" i="10"/>
  <c r="AA266" i="10"/>
  <c r="Z266" i="10"/>
  <c r="P266" i="10"/>
  <c r="I266" i="10"/>
  <c r="J266" i="10" s="1"/>
  <c r="AD265" i="10"/>
  <c r="AB265" i="10"/>
  <c r="AA265" i="10"/>
  <c r="Z265" i="10"/>
  <c r="W265" i="10"/>
  <c r="U265" i="10"/>
  <c r="P265" i="10"/>
  <c r="M265" i="10"/>
  <c r="L265" i="10"/>
  <c r="K265" i="10"/>
  <c r="J265" i="10"/>
  <c r="I265" i="10"/>
  <c r="AB264" i="10"/>
  <c r="AA264" i="10"/>
  <c r="Z264" i="10"/>
  <c r="P264" i="10"/>
  <c r="I264" i="10"/>
  <c r="J264" i="10" s="1"/>
  <c r="I263" i="10"/>
  <c r="J263" i="10" s="1"/>
  <c r="AB259" i="10"/>
  <c r="AA259" i="10"/>
  <c r="Z259" i="10"/>
  <c r="U259" i="10"/>
  <c r="P259" i="10"/>
  <c r="I259" i="10"/>
  <c r="J259" i="10" s="1"/>
  <c r="AB258" i="10"/>
  <c r="AA258" i="10"/>
  <c r="Z258" i="10"/>
  <c r="P258" i="10"/>
  <c r="I258" i="10"/>
  <c r="J258" i="10" s="1"/>
  <c r="AB257" i="10"/>
  <c r="AA257" i="10"/>
  <c r="Z257" i="10"/>
  <c r="P257" i="10"/>
  <c r="I257" i="10"/>
  <c r="J257" i="10" s="1"/>
  <c r="AB256" i="10"/>
  <c r="AA256" i="10"/>
  <c r="Z256" i="10"/>
  <c r="U256" i="10"/>
  <c r="W256" i="10" s="1"/>
  <c r="P256" i="10"/>
  <c r="K256" i="10"/>
  <c r="L256" i="10" s="1"/>
  <c r="J256" i="10"/>
  <c r="M256" i="10" s="1"/>
  <c r="I256" i="10"/>
  <c r="AB255" i="10"/>
  <c r="AA255" i="10"/>
  <c r="Z255" i="10"/>
  <c r="P255" i="10"/>
  <c r="I255" i="10"/>
  <c r="J255" i="10" s="1"/>
  <c r="AB254" i="10"/>
  <c r="AA254" i="10"/>
  <c r="Z254" i="10"/>
  <c r="P254" i="10"/>
  <c r="I254" i="10"/>
  <c r="J254" i="10" s="1"/>
  <c r="AD253" i="10"/>
  <c r="AB253" i="10"/>
  <c r="AA253" i="10"/>
  <c r="Z253" i="10"/>
  <c r="W253" i="10"/>
  <c r="U253" i="10"/>
  <c r="P253" i="10"/>
  <c r="M253" i="10"/>
  <c r="L253" i="10"/>
  <c r="K253" i="10"/>
  <c r="J253" i="10"/>
  <c r="I253" i="10"/>
  <c r="AB252" i="10"/>
  <c r="AA252" i="10"/>
  <c r="Z252" i="10"/>
  <c r="P252" i="10"/>
  <c r="I252" i="10"/>
  <c r="J252" i="10" s="1"/>
  <c r="AB250" i="10"/>
  <c r="U250" i="10"/>
  <c r="P250" i="10"/>
  <c r="AB249" i="10"/>
  <c r="AA249" i="10"/>
  <c r="Z249" i="10"/>
  <c r="P249" i="10"/>
  <c r="I249" i="10"/>
  <c r="J249" i="10" s="1"/>
  <c r="AB248" i="10"/>
  <c r="AA248" i="10"/>
  <c r="Z248" i="10"/>
  <c r="P248" i="10"/>
  <c r="I248" i="10"/>
  <c r="J248" i="10" s="1"/>
  <c r="AB247" i="10"/>
  <c r="AA247" i="10"/>
  <c r="Z247" i="10"/>
  <c r="U247" i="10"/>
  <c r="K247" i="10" s="1"/>
  <c r="L247" i="10" s="1"/>
  <c r="M247" i="10" s="1"/>
  <c r="P247" i="10"/>
  <c r="I247" i="10"/>
  <c r="J247" i="10" s="1"/>
  <c r="AB246" i="10"/>
  <c r="AA246" i="10"/>
  <c r="Z246" i="10"/>
  <c r="P246" i="10"/>
  <c r="I246" i="10"/>
  <c r="J246" i="10" s="1"/>
  <c r="AB245" i="10"/>
  <c r="AA245" i="10"/>
  <c r="Z245" i="10"/>
  <c r="P245" i="10"/>
  <c r="I245" i="10"/>
  <c r="J245" i="10" s="1"/>
  <c r="AB244" i="10"/>
  <c r="AA244" i="10"/>
  <c r="Z244" i="10"/>
  <c r="U244" i="10"/>
  <c r="P244" i="10"/>
  <c r="K244" i="10"/>
  <c r="L244" i="10" s="1"/>
  <c r="I244" i="10"/>
  <c r="J244" i="10" s="1"/>
  <c r="M244" i="10" s="1"/>
  <c r="AB234" i="10"/>
  <c r="AA234" i="10"/>
  <c r="Z234" i="10"/>
  <c r="P234" i="10"/>
  <c r="I234" i="10"/>
  <c r="J234" i="10" s="1"/>
  <c r="AB233" i="10"/>
  <c r="AA233" i="10"/>
  <c r="Z233" i="10"/>
  <c r="U233" i="10"/>
  <c r="P233" i="10"/>
  <c r="J233" i="10"/>
  <c r="I233" i="10"/>
  <c r="AB223" i="10"/>
  <c r="AA223" i="10"/>
  <c r="Z223" i="10"/>
  <c r="U223" i="10"/>
  <c r="K223" i="10" s="1"/>
  <c r="L223" i="10" s="1"/>
  <c r="P223" i="10"/>
  <c r="I223" i="10"/>
  <c r="J223" i="10" s="1"/>
  <c r="M223" i="10" s="1"/>
  <c r="AD220" i="10"/>
  <c r="AB220" i="10"/>
  <c r="AA220" i="10"/>
  <c r="Z220" i="10"/>
  <c r="W220" i="10"/>
  <c r="U220" i="10"/>
  <c r="P220" i="10"/>
  <c r="M220" i="10"/>
  <c r="L220" i="10"/>
  <c r="K220" i="10"/>
  <c r="J220" i="10"/>
  <c r="I220" i="10"/>
  <c r="AB219" i="10"/>
  <c r="AA219" i="10"/>
  <c r="Z219" i="10"/>
  <c r="U219" i="10"/>
  <c r="W219" i="10" s="1"/>
  <c r="P219" i="10"/>
  <c r="M219" i="10"/>
  <c r="L219" i="10"/>
  <c r="K219" i="10"/>
  <c r="J219" i="10"/>
  <c r="I219" i="10"/>
  <c r="AB191" i="10"/>
  <c r="AB190" i="10"/>
  <c r="AD206" i="10"/>
  <c r="AB206" i="10"/>
  <c r="AA206" i="10"/>
  <c r="Z206" i="10"/>
  <c r="W206" i="10"/>
  <c r="U206" i="10"/>
  <c r="P206" i="10"/>
  <c r="M206" i="10"/>
  <c r="L206" i="10"/>
  <c r="K206" i="10"/>
  <c r="J206" i="10"/>
  <c r="I206" i="10"/>
  <c r="AD205" i="10"/>
  <c r="AB205" i="10"/>
  <c r="AA205" i="10"/>
  <c r="Z205" i="10"/>
  <c r="W205" i="10"/>
  <c r="U205" i="10"/>
  <c r="P205" i="10"/>
  <c r="M205" i="10"/>
  <c r="L205" i="10"/>
  <c r="K205" i="10"/>
  <c r="J205" i="10"/>
  <c r="I205" i="10"/>
  <c r="AD204" i="10"/>
  <c r="AB204" i="10"/>
  <c r="AA204" i="10"/>
  <c r="Z204" i="10"/>
  <c r="W204" i="10"/>
  <c r="U204" i="10"/>
  <c r="P204" i="10"/>
  <c r="M204" i="10"/>
  <c r="L204" i="10"/>
  <c r="K204" i="10"/>
  <c r="J204" i="10"/>
  <c r="I204" i="10"/>
  <c r="AD203" i="10"/>
  <c r="AB203" i="10"/>
  <c r="AA203" i="10"/>
  <c r="Z203" i="10"/>
  <c r="W203" i="10"/>
  <c r="U203" i="10"/>
  <c r="P203" i="10"/>
  <c r="M203" i="10"/>
  <c r="L203" i="10"/>
  <c r="K203" i="10"/>
  <c r="J203" i="10"/>
  <c r="I203" i="10"/>
  <c r="AD202" i="10"/>
  <c r="AB202" i="10"/>
  <c r="AA202" i="10"/>
  <c r="Z202" i="10"/>
  <c r="W202" i="10"/>
  <c r="U202" i="10"/>
  <c r="P202" i="10"/>
  <c r="M202" i="10"/>
  <c r="L202" i="10"/>
  <c r="K202" i="10"/>
  <c r="J202" i="10"/>
  <c r="I202" i="10"/>
  <c r="AD201" i="10"/>
  <c r="AB201" i="10"/>
  <c r="AA201" i="10"/>
  <c r="Z201" i="10"/>
  <c r="W201" i="10"/>
  <c r="U201" i="10"/>
  <c r="P201" i="10"/>
  <c r="M201" i="10"/>
  <c r="L201" i="10"/>
  <c r="K201" i="10"/>
  <c r="J201" i="10"/>
  <c r="I201" i="10"/>
  <c r="AD200" i="10"/>
  <c r="AB200" i="10"/>
  <c r="AA200" i="10"/>
  <c r="Z200" i="10"/>
  <c r="W200" i="10"/>
  <c r="U200" i="10"/>
  <c r="P200" i="10"/>
  <c r="M200" i="10"/>
  <c r="L200" i="10"/>
  <c r="K200" i="10"/>
  <c r="J200" i="10"/>
  <c r="I200" i="10"/>
  <c r="AD199" i="10"/>
  <c r="AB199" i="10"/>
  <c r="AA199" i="10"/>
  <c r="Z199" i="10"/>
  <c r="W199" i="10"/>
  <c r="U199" i="10"/>
  <c r="P199" i="10"/>
  <c r="M199" i="10"/>
  <c r="L199" i="10"/>
  <c r="K199" i="10"/>
  <c r="J199" i="10"/>
  <c r="I199" i="10"/>
  <c r="AD198" i="10"/>
  <c r="AB198" i="10"/>
  <c r="AA198" i="10"/>
  <c r="Z198" i="10"/>
  <c r="W198" i="10"/>
  <c r="U198" i="10"/>
  <c r="P198" i="10"/>
  <c r="M198" i="10"/>
  <c r="L198" i="10"/>
  <c r="K198" i="10"/>
  <c r="J198" i="10"/>
  <c r="I198" i="10"/>
  <c r="AD197" i="10"/>
  <c r="AB197" i="10"/>
  <c r="AA197" i="10"/>
  <c r="Z197" i="10"/>
  <c r="W197" i="10"/>
  <c r="U197" i="10"/>
  <c r="P197" i="10"/>
  <c r="M197" i="10"/>
  <c r="L197" i="10"/>
  <c r="K197" i="10"/>
  <c r="J197" i="10"/>
  <c r="I197" i="10"/>
  <c r="AD196" i="10"/>
  <c r="AB196" i="10"/>
  <c r="AA196" i="10"/>
  <c r="Z196" i="10"/>
  <c r="W196" i="10"/>
  <c r="U196" i="10"/>
  <c r="P196" i="10"/>
  <c r="M196" i="10"/>
  <c r="L196" i="10"/>
  <c r="K196" i="10"/>
  <c r="J196" i="10"/>
  <c r="I196" i="10"/>
  <c r="AD195" i="10"/>
  <c r="AB195" i="10"/>
  <c r="AA195" i="10"/>
  <c r="Z195" i="10"/>
  <c r="W195" i="10"/>
  <c r="U195" i="10"/>
  <c r="P195" i="10"/>
  <c r="M195" i="10"/>
  <c r="L195" i="10"/>
  <c r="K195" i="10"/>
  <c r="J195" i="10"/>
  <c r="I195" i="10"/>
  <c r="AD194" i="10"/>
  <c r="AB194" i="10"/>
  <c r="AA194" i="10"/>
  <c r="Z194" i="10"/>
  <c r="W194" i="10"/>
  <c r="U194" i="10"/>
  <c r="P194" i="10"/>
  <c r="M194" i="10"/>
  <c r="L194" i="10"/>
  <c r="K194" i="10"/>
  <c r="J194" i="10"/>
  <c r="I194" i="10"/>
  <c r="AD193" i="10"/>
  <c r="AB193" i="10"/>
  <c r="AA193" i="10"/>
  <c r="Z193" i="10"/>
  <c r="W193" i="10"/>
  <c r="U193" i="10"/>
  <c r="P193" i="10"/>
  <c r="M193" i="10"/>
  <c r="L193" i="10"/>
  <c r="K193" i="10"/>
  <c r="J193" i="10"/>
  <c r="I193" i="10"/>
  <c r="AB192" i="10"/>
  <c r="AA192" i="10"/>
  <c r="Z192" i="10"/>
  <c r="P192" i="10"/>
  <c r="I192" i="10"/>
  <c r="J192" i="10" s="1"/>
  <c r="AD207" i="10"/>
  <c r="AB207" i="10"/>
  <c r="AA207" i="10"/>
  <c r="Z207" i="10"/>
  <c r="W207" i="10"/>
  <c r="U207" i="10"/>
  <c r="P207" i="10"/>
  <c r="M207" i="10"/>
  <c r="L207" i="10"/>
  <c r="K207" i="10"/>
  <c r="J207" i="10"/>
  <c r="I207" i="10"/>
  <c r="AD189" i="10"/>
  <c r="AB189" i="10"/>
  <c r="AA189" i="10"/>
  <c r="Z189" i="10"/>
  <c r="W189" i="10"/>
  <c r="U189" i="10"/>
  <c r="P189" i="10"/>
  <c r="M189" i="10"/>
  <c r="L189" i="10"/>
  <c r="K189" i="10"/>
  <c r="J189" i="10"/>
  <c r="I189" i="10"/>
  <c r="AD188" i="10"/>
  <c r="AB188" i="10"/>
  <c r="AA188" i="10"/>
  <c r="Z188" i="10"/>
  <c r="W188" i="10"/>
  <c r="U188" i="10"/>
  <c r="P188" i="10"/>
  <c r="M188" i="10"/>
  <c r="L188" i="10"/>
  <c r="K188" i="10"/>
  <c r="J188" i="10"/>
  <c r="I188" i="10"/>
  <c r="AB187" i="10"/>
  <c r="AA187" i="10"/>
  <c r="Z187" i="10"/>
  <c r="P187" i="10"/>
  <c r="I187" i="10"/>
  <c r="J187" i="10" s="1"/>
  <c r="AB186" i="10"/>
  <c r="AA186" i="10"/>
  <c r="Z186" i="10"/>
  <c r="P186" i="10"/>
  <c r="I186" i="10"/>
  <c r="J186" i="10" s="1"/>
  <c r="G145" i="10"/>
  <c r="AB145" i="10" s="1"/>
  <c r="G144" i="10"/>
  <c r="AD148" i="10"/>
  <c r="AB148" i="10"/>
  <c r="AA148" i="10"/>
  <c r="Z148" i="10"/>
  <c r="W148" i="10"/>
  <c r="U148" i="10"/>
  <c r="P148" i="10"/>
  <c r="M148" i="10"/>
  <c r="L148" i="10"/>
  <c r="K148" i="10"/>
  <c r="J148" i="10"/>
  <c r="I148" i="10"/>
  <c r="AB146" i="10"/>
  <c r="AA146" i="10"/>
  <c r="Z146" i="10"/>
  <c r="U146" i="10"/>
  <c r="P146" i="10"/>
  <c r="K146" i="10"/>
  <c r="L146" i="10" s="1"/>
  <c r="I146" i="10"/>
  <c r="J146" i="10" s="1"/>
  <c r="M146" i="10" s="1"/>
  <c r="AD134" i="10"/>
  <c r="AB134" i="10"/>
  <c r="AA134" i="10"/>
  <c r="Z134" i="10"/>
  <c r="W134" i="10"/>
  <c r="U134" i="10"/>
  <c r="P134" i="10"/>
  <c r="M134" i="10"/>
  <c r="L134" i="10"/>
  <c r="K134" i="10"/>
  <c r="J134" i="10"/>
  <c r="I134" i="10"/>
  <c r="AB133" i="10"/>
  <c r="AA133" i="10"/>
  <c r="Z133" i="10"/>
  <c r="P133" i="10"/>
  <c r="AB132" i="10"/>
  <c r="AA132" i="10"/>
  <c r="Z132" i="10"/>
  <c r="U132" i="10"/>
  <c r="K132" i="10" s="1"/>
  <c r="P132" i="10"/>
  <c r="L132" i="10"/>
  <c r="M132" i="10" s="1"/>
  <c r="J132" i="10"/>
  <c r="I132" i="10"/>
  <c r="AB131" i="10"/>
  <c r="AA131" i="10"/>
  <c r="Z131" i="10"/>
  <c r="U131" i="10"/>
  <c r="W131" i="10" s="1"/>
  <c r="P131" i="10"/>
  <c r="K131" i="10"/>
  <c r="L131" i="10" s="1"/>
  <c r="M131" i="10" s="1"/>
  <c r="J131" i="10"/>
  <c r="I131" i="10"/>
  <c r="AB116" i="10"/>
  <c r="AA117" i="10"/>
  <c r="Z128" i="10"/>
  <c r="AD130" i="10"/>
  <c r="AB130" i="10"/>
  <c r="AA130" i="10"/>
  <c r="Z130" i="10"/>
  <c r="W130" i="10"/>
  <c r="U130" i="10"/>
  <c r="P130" i="10"/>
  <c r="M130" i="10"/>
  <c r="L130" i="10"/>
  <c r="K130" i="10"/>
  <c r="J130" i="10"/>
  <c r="I130" i="10"/>
  <c r="AB129" i="10"/>
  <c r="AA129" i="10"/>
  <c r="Z129" i="10"/>
  <c r="P129" i="10"/>
  <c r="I129" i="10"/>
  <c r="J129" i="10" s="1"/>
  <c r="AB128" i="10"/>
  <c r="AA128" i="10"/>
  <c r="AB127" i="10"/>
  <c r="AA127" i="10"/>
  <c r="Z127" i="10"/>
  <c r="U127" i="10"/>
  <c r="W127" i="10" s="1"/>
  <c r="P127" i="10"/>
  <c r="I127" i="10"/>
  <c r="J127" i="10" s="1"/>
  <c r="AB122" i="10"/>
  <c r="AA122" i="10"/>
  <c r="Z122" i="10"/>
  <c r="U122" i="10"/>
  <c r="K122" i="10" s="1"/>
  <c r="L122" i="10" s="1"/>
  <c r="P122" i="10"/>
  <c r="W122" i="10" s="1"/>
  <c r="I122" i="10"/>
  <c r="J122" i="10" s="1"/>
  <c r="AB121" i="10"/>
  <c r="AA121" i="10"/>
  <c r="Z121" i="10"/>
  <c r="P121" i="10"/>
  <c r="I121" i="10"/>
  <c r="J121" i="10" s="1"/>
  <c r="AB120" i="10"/>
  <c r="AA120" i="10"/>
  <c r="Z120" i="10"/>
  <c r="U120" i="10"/>
  <c r="K120" i="10" s="1"/>
  <c r="L120" i="10" s="1"/>
  <c r="P120" i="10"/>
  <c r="I120" i="10"/>
  <c r="J120" i="10" s="1"/>
  <c r="M120" i="10" s="1"/>
  <c r="AB119" i="10"/>
  <c r="AA119" i="10"/>
  <c r="Z119" i="10"/>
  <c r="U119" i="10"/>
  <c r="P119" i="10"/>
  <c r="I119" i="10"/>
  <c r="J119" i="10" s="1"/>
  <c r="AB118" i="10"/>
  <c r="AA118" i="10"/>
  <c r="Z118" i="10"/>
  <c r="U118" i="10"/>
  <c r="P118" i="10"/>
  <c r="K118" i="10"/>
  <c r="L118" i="10" s="1"/>
  <c r="I118" i="10"/>
  <c r="J118" i="10" s="1"/>
  <c r="AB117" i="10"/>
  <c r="AD115" i="10"/>
  <c r="AB115" i="10"/>
  <c r="AA115" i="10"/>
  <c r="Z115" i="10"/>
  <c r="W115" i="10"/>
  <c r="U115" i="10"/>
  <c r="P115" i="10"/>
  <c r="M115" i="10"/>
  <c r="L115" i="10"/>
  <c r="K115" i="10"/>
  <c r="J115" i="10"/>
  <c r="I115" i="10"/>
  <c r="AD114" i="10"/>
  <c r="AB114" i="10"/>
  <c r="AA114" i="10"/>
  <c r="Z114" i="10"/>
  <c r="W114" i="10"/>
  <c r="U114" i="10"/>
  <c r="P114" i="10"/>
  <c r="M114" i="10"/>
  <c r="L114" i="10"/>
  <c r="K114" i="10"/>
  <c r="J114" i="10"/>
  <c r="I114" i="10"/>
  <c r="AB111" i="10"/>
  <c r="AA111" i="10"/>
  <c r="Z111" i="10"/>
  <c r="U111" i="10"/>
  <c r="W111" i="10" s="1"/>
  <c r="P111" i="10"/>
  <c r="K111" i="10"/>
  <c r="L111" i="10" s="1"/>
  <c r="I111" i="10"/>
  <c r="J111" i="10" s="1"/>
  <c r="M111" i="10" s="1"/>
  <c r="AB110" i="10"/>
  <c r="AA110" i="10"/>
  <c r="Z110" i="10"/>
  <c r="U110" i="10"/>
  <c r="P110" i="10"/>
  <c r="I110" i="10"/>
  <c r="J110" i="10" s="1"/>
  <c r="AD109" i="10"/>
  <c r="AB109" i="10"/>
  <c r="AA109" i="10"/>
  <c r="Z109" i="10"/>
  <c r="W109" i="10"/>
  <c r="U109" i="10"/>
  <c r="P109" i="10"/>
  <c r="M109" i="10"/>
  <c r="L109" i="10"/>
  <c r="K109" i="10"/>
  <c r="J109" i="10"/>
  <c r="I109" i="10"/>
  <c r="AB108" i="10"/>
  <c r="AA108" i="10"/>
  <c r="Z108" i="10"/>
  <c r="P108" i="10"/>
  <c r="I108" i="10"/>
  <c r="J108" i="10" s="1"/>
  <c r="AB107" i="10"/>
  <c r="AA107" i="10"/>
  <c r="Z107" i="10"/>
  <c r="U107" i="10"/>
  <c r="P107" i="10"/>
  <c r="I107" i="10"/>
  <c r="J107" i="10" s="1"/>
  <c r="AB106" i="10"/>
  <c r="AA106" i="10"/>
  <c r="Z106" i="10"/>
  <c r="P106" i="10"/>
  <c r="I106" i="10"/>
  <c r="J106" i="10" s="1"/>
  <c r="AB105" i="10"/>
  <c r="AA105" i="10"/>
  <c r="Z105" i="10"/>
  <c r="P105" i="10"/>
  <c r="I105" i="10"/>
  <c r="J105" i="10" s="1"/>
  <c r="AB104" i="10"/>
  <c r="AA104" i="10"/>
  <c r="Z104" i="10"/>
  <c r="P104" i="10"/>
  <c r="I104" i="10"/>
  <c r="J104" i="10" s="1"/>
  <c r="AB103" i="10"/>
  <c r="AA103" i="10"/>
  <c r="Z103" i="10"/>
  <c r="P103" i="10"/>
  <c r="I103" i="10"/>
  <c r="J103" i="10" s="1"/>
  <c r="AB102" i="10"/>
  <c r="AA102" i="10"/>
  <c r="Z102" i="10"/>
  <c r="P102" i="10"/>
  <c r="I102" i="10"/>
  <c r="J102" i="10" s="1"/>
  <c r="AB101" i="10"/>
  <c r="AA101" i="10"/>
  <c r="Z101" i="10"/>
  <c r="U101" i="10"/>
  <c r="P101" i="10"/>
  <c r="K101" i="10"/>
  <c r="L101" i="10" s="1"/>
  <c r="I101" i="10"/>
  <c r="J101" i="10" s="1"/>
  <c r="M101" i="10" s="1"/>
  <c r="AB100" i="10"/>
  <c r="AA100" i="10"/>
  <c r="Z100" i="10"/>
  <c r="P100" i="10"/>
  <c r="I100" i="10"/>
  <c r="J100" i="10" s="1"/>
  <c r="AB99" i="10"/>
  <c r="AA99" i="10"/>
  <c r="Z99" i="10"/>
  <c r="U99" i="10"/>
  <c r="P99" i="10"/>
  <c r="K99" i="10"/>
  <c r="L99" i="10" s="1"/>
  <c r="I99" i="10"/>
  <c r="J99" i="10" s="1"/>
  <c r="M99" i="10" s="1"/>
  <c r="AB98" i="10"/>
  <c r="AA98" i="10"/>
  <c r="Z98" i="10"/>
  <c r="U98" i="10"/>
  <c r="P98" i="10"/>
  <c r="K98" i="10"/>
  <c r="L98" i="10" s="1"/>
  <c r="I98" i="10"/>
  <c r="J98" i="10" s="1"/>
  <c r="AB97" i="10"/>
  <c r="AA97" i="10"/>
  <c r="Z97" i="10"/>
  <c r="P97" i="10"/>
  <c r="I97" i="10"/>
  <c r="J97" i="10" s="1"/>
  <c r="AB95" i="10"/>
  <c r="AA95" i="10"/>
  <c r="Z95" i="10"/>
  <c r="I95" i="10"/>
  <c r="J95" i="10" s="1"/>
  <c r="AB94" i="10"/>
  <c r="AA94" i="10"/>
  <c r="Z94" i="10"/>
  <c r="P94" i="10"/>
  <c r="I94" i="10"/>
  <c r="J94" i="10" s="1"/>
  <c r="AB93" i="10"/>
  <c r="AA93" i="10"/>
  <c r="Z93" i="10"/>
  <c r="U93" i="10"/>
  <c r="W93" i="10" s="1"/>
  <c r="P93" i="10"/>
  <c r="K93" i="10"/>
  <c r="L93" i="10" s="1"/>
  <c r="I93" i="10"/>
  <c r="J93" i="10" s="1"/>
  <c r="M93" i="10" s="1"/>
  <c r="AB92" i="10"/>
  <c r="AA92" i="10"/>
  <c r="Z92" i="10"/>
  <c r="U92" i="10"/>
  <c r="P92" i="10"/>
  <c r="K92" i="10"/>
  <c r="L92" i="10" s="1"/>
  <c r="I92" i="10"/>
  <c r="J92" i="10" s="1"/>
  <c r="M92" i="10" s="1"/>
  <c r="AB91" i="10"/>
  <c r="AA91" i="10"/>
  <c r="Z91" i="10"/>
  <c r="P91" i="10"/>
  <c r="I91" i="10"/>
  <c r="J91" i="10" s="1"/>
  <c r="AB90" i="10"/>
  <c r="AA90" i="10"/>
  <c r="Z90" i="10"/>
  <c r="P90" i="10"/>
  <c r="I90" i="10"/>
  <c r="J90" i="10" s="1"/>
  <c r="AD53" i="10"/>
  <c r="AB53" i="10"/>
  <c r="AA53" i="10"/>
  <c r="Z53" i="10"/>
  <c r="W53" i="10"/>
  <c r="U53" i="10"/>
  <c r="P53" i="10"/>
  <c r="M53" i="10"/>
  <c r="L53" i="10"/>
  <c r="K53" i="10"/>
  <c r="J53" i="10"/>
  <c r="I53" i="10"/>
  <c r="AD54" i="10"/>
  <c r="AB54" i="10"/>
  <c r="AA54" i="10"/>
  <c r="Z54" i="10"/>
  <c r="W54" i="10"/>
  <c r="U54" i="10"/>
  <c r="P54" i="10"/>
  <c r="M54" i="10"/>
  <c r="L54" i="10"/>
  <c r="K54" i="10"/>
  <c r="J54" i="10"/>
  <c r="I54" i="10"/>
  <c r="AD52" i="10"/>
  <c r="AB52" i="10"/>
  <c r="AA52" i="10"/>
  <c r="Z52" i="10"/>
  <c r="W52" i="10"/>
  <c r="U52" i="10"/>
  <c r="P52" i="10"/>
  <c r="M52" i="10"/>
  <c r="L52" i="10"/>
  <c r="K52" i="10"/>
  <c r="J52" i="10"/>
  <c r="I52" i="10"/>
  <c r="AB51" i="10"/>
  <c r="AA51" i="10"/>
  <c r="Z51" i="10"/>
  <c r="P51" i="10"/>
  <c r="I51" i="10"/>
  <c r="J51" i="10" s="1"/>
  <c r="AD50" i="10"/>
  <c r="AB50" i="10"/>
  <c r="AA50" i="10"/>
  <c r="Z50" i="10"/>
  <c r="W50" i="10"/>
  <c r="U50" i="10"/>
  <c r="P50" i="10"/>
  <c r="M50" i="10"/>
  <c r="L50" i="10"/>
  <c r="K50" i="10"/>
  <c r="J50" i="10"/>
  <c r="I50" i="10"/>
  <c r="AB44" i="10"/>
  <c r="AA44" i="10"/>
  <c r="Z44" i="10"/>
  <c r="W44" i="10"/>
  <c r="U44" i="10"/>
  <c r="P44" i="10"/>
  <c r="K44" i="10"/>
  <c r="L44" i="10" s="1"/>
  <c r="I44" i="10"/>
  <c r="J44" i="10" s="1"/>
  <c r="AA43" i="10"/>
  <c r="Z43" i="10"/>
  <c r="AB43" i="10"/>
  <c r="P43" i="10"/>
  <c r="I43" i="10"/>
  <c r="J43" i="10" s="1"/>
  <c r="AB42" i="10"/>
  <c r="AA42" i="10"/>
  <c r="Z42" i="10"/>
  <c r="P42" i="10"/>
  <c r="I42" i="10"/>
  <c r="J42" i="10" s="1"/>
  <c r="AA41" i="10"/>
  <c r="Z41" i="10"/>
  <c r="AB41" i="10"/>
  <c r="I41" i="10"/>
  <c r="J41" i="10" s="1"/>
  <c r="AB25" i="10"/>
  <c r="AA25" i="10"/>
  <c r="Z25" i="10"/>
  <c r="U25" i="10"/>
  <c r="P25" i="10"/>
  <c r="K25" i="10"/>
  <c r="L25" i="10" s="1"/>
  <c r="I25" i="10"/>
  <c r="J25" i="10" s="1"/>
  <c r="M25" i="10" s="1"/>
  <c r="AB24" i="10"/>
  <c r="AA24" i="10"/>
  <c r="Z24" i="10"/>
  <c r="P24" i="10"/>
  <c r="I24" i="10"/>
  <c r="J24" i="10" s="1"/>
  <c r="AA23" i="10"/>
  <c r="Z23" i="10"/>
  <c r="P23" i="10"/>
  <c r="I23" i="10"/>
  <c r="J23" i="10" s="1"/>
  <c r="AA22" i="10"/>
  <c r="Z22" i="10"/>
  <c r="AB22" i="10"/>
  <c r="P22" i="10"/>
  <c r="I22" i="10"/>
  <c r="J22" i="10" s="1"/>
  <c r="AB21" i="10"/>
  <c r="AA21" i="10"/>
  <c r="Z21" i="10"/>
  <c r="P21" i="10"/>
  <c r="I21" i="10"/>
  <c r="J21" i="10" s="1"/>
  <c r="AB20" i="10"/>
  <c r="AA20" i="10"/>
  <c r="Z20" i="10"/>
  <c r="P20" i="10"/>
  <c r="I20" i="10"/>
  <c r="J20" i="10" s="1"/>
  <c r="AB19" i="10"/>
  <c r="AA19" i="10"/>
  <c r="Z19" i="10"/>
  <c r="P19" i="10"/>
  <c r="AB18" i="10"/>
  <c r="AA18" i="10"/>
  <c r="Z18" i="10"/>
  <c r="P18" i="10"/>
  <c r="I18" i="10"/>
  <c r="J18" i="10" s="1"/>
  <c r="AA17" i="10"/>
  <c r="Z17" i="10"/>
  <c r="P17" i="10"/>
  <c r="I17" i="10"/>
  <c r="J17" i="10" s="1"/>
  <c r="AA16" i="10"/>
  <c r="Z16" i="10"/>
  <c r="AB16" i="10"/>
  <c r="P16" i="10"/>
  <c r="I16" i="10"/>
  <c r="J16" i="10" s="1"/>
  <c r="AD80" i="10"/>
  <c r="AD83" i="10"/>
  <c r="AD85" i="10"/>
  <c r="AD112" i="10"/>
  <c r="AD113" i="10"/>
  <c r="AD135" i="10"/>
  <c r="AD136" i="10"/>
  <c r="AD149" i="10"/>
  <c r="AD150" i="10"/>
  <c r="AD156" i="10"/>
  <c r="AD176" i="10"/>
  <c r="AD178" i="10"/>
  <c r="AD179" i="10"/>
  <c r="AD180" i="10"/>
  <c r="AD181" i="10"/>
  <c r="AD208" i="10"/>
  <c r="AD218" i="10"/>
  <c r="AD221" i="10"/>
  <c r="AD222" i="10"/>
  <c r="AD301" i="10"/>
  <c r="AD302" i="10"/>
  <c r="AD303" i="10"/>
  <c r="AD304" i="10"/>
  <c r="AD305" i="10"/>
  <c r="AD306" i="10"/>
  <c r="AD317" i="10"/>
  <c r="AD318" i="10"/>
  <c r="AD322" i="10"/>
  <c r="AD324" i="10"/>
  <c r="AD329" i="10"/>
  <c r="AD330" i="10"/>
  <c r="AD331" i="10"/>
  <c r="AD332" i="10"/>
  <c r="AD333" i="10"/>
  <c r="AD377" i="10"/>
  <c r="AD395" i="10"/>
  <c r="AD403" i="10"/>
  <c r="AD404" i="10"/>
  <c r="AD405" i="10"/>
  <c r="AD406" i="10"/>
  <c r="AD407" i="10"/>
  <c r="AD408" i="10"/>
  <c r="AD436" i="10"/>
  <c r="AD437" i="10"/>
  <c r="AD447" i="10"/>
  <c r="AD448" i="10"/>
  <c r="AD449" i="10"/>
  <c r="AD458" i="10"/>
  <c r="AD459" i="10"/>
  <c r="AD460" i="10"/>
  <c r="AD461" i="10"/>
  <c r="AD488" i="10"/>
  <c r="AD489" i="10"/>
  <c r="AD490" i="10"/>
  <c r="AD491" i="10"/>
  <c r="AD492" i="10"/>
  <c r="AD493" i="10"/>
  <c r="AD494" i="10"/>
  <c r="AD495" i="10"/>
  <c r="AD496" i="10"/>
  <c r="AD497" i="10"/>
  <c r="AD498" i="10"/>
  <c r="AD499" i="10"/>
  <c r="AD500" i="10"/>
  <c r="AD506" i="10"/>
  <c r="AD507" i="10"/>
  <c r="AD9" i="10"/>
  <c r="AD26" i="10"/>
  <c r="AD27" i="10"/>
  <c r="AD32" i="10"/>
  <c r="AD33" i="10"/>
  <c r="AD34" i="10"/>
  <c r="AD40" i="10"/>
  <c r="AD45" i="10"/>
  <c r="AD55" i="10"/>
  <c r="AD56" i="10"/>
  <c r="AD57" i="10"/>
  <c r="AD58" i="10"/>
  <c r="AD63" i="10"/>
  <c r="AD8" i="10"/>
  <c r="F18" i="5"/>
  <c r="F17" i="5"/>
  <c r="F16" i="5"/>
  <c r="F15" i="5"/>
  <c r="F22" i="5"/>
  <c r="F21" i="5"/>
  <c r="F20" i="5"/>
  <c r="F19" i="5"/>
  <c r="W223" i="10" l="1"/>
  <c r="M299" i="10"/>
  <c r="W299" i="10"/>
  <c r="AC73" i="10"/>
  <c r="AD73" i="10" s="1"/>
  <c r="AC77" i="10"/>
  <c r="AD77" i="10" s="1"/>
  <c r="AC486" i="10"/>
  <c r="AD486" i="10" s="1"/>
  <c r="AC66" i="10"/>
  <c r="AD66" i="10" s="1"/>
  <c r="AC75" i="10"/>
  <c r="AC78" i="10"/>
  <c r="AD78" i="10" s="1"/>
  <c r="AC79" i="10"/>
  <c r="AC487" i="10"/>
  <c r="AD487" i="10" s="1"/>
  <c r="AC76" i="10"/>
  <c r="AD76" i="10" s="1"/>
  <c r="AC72" i="10"/>
  <c r="AC74" i="10"/>
  <c r="AD74" i="10" s="1"/>
  <c r="AC68" i="10"/>
  <c r="AD68" i="10" s="1"/>
  <c r="AC70" i="10"/>
  <c r="AD70" i="10" s="1"/>
  <c r="W70" i="10"/>
  <c r="AC69" i="10"/>
  <c r="AD69" i="10" s="1"/>
  <c r="AC67" i="10"/>
  <c r="AD67" i="10" s="1"/>
  <c r="M66" i="10"/>
  <c r="AC485" i="10"/>
  <c r="AD485" i="10" s="1"/>
  <c r="K70" i="10"/>
  <c r="L70" i="10" s="1"/>
  <c r="M70" i="10" s="1"/>
  <c r="AC480" i="10"/>
  <c r="AD480" i="10" s="1"/>
  <c r="AC484" i="10"/>
  <c r="AD484" i="10" s="1"/>
  <c r="AC473" i="10"/>
  <c r="AD473" i="10" s="1"/>
  <c r="AC470" i="10"/>
  <c r="AD470" i="10" s="1"/>
  <c r="AC482" i="10"/>
  <c r="AD482" i="10" s="1"/>
  <c r="AC474" i="10"/>
  <c r="AD474" i="10" s="1"/>
  <c r="AC481" i="10"/>
  <c r="AD481" i="10" s="1"/>
  <c r="AC471" i="10"/>
  <c r="AD471" i="10" s="1"/>
  <c r="AC478" i="10"/>
  <c r="AD478" i="10" s="1"/>
  <c r="AC483" i="10"/>
  <c r="AD483" i="10" s="1"/>
  <c r="AC479" i="10"/>
  <c r="AD479" i="10" s="1"/>
  <c r="AC476" i="10"/>
  <c r="AD476" i="10" s="1"/>
  <c r="AC475" i="10"/>
  <c r="AD475" i="10" s="1"/>
  <c r="AC472" i="10"/>
  <c r="AD472" i="10" s="1"/>
  <c r="AC477" i="10"/>
  <c r="AD477" i="10" s="1"/>
  <c r="W474" i="10"/>
  <c r="AC354" i="10"/>
  <c r="AC431" i="10"/>
  <c r="AC411" i="10"/>
  <c r="AD411" i="10" s="1"/>
  <c r="AC412" i="10"/>
  <c r="AC410" i="10"/>
  <c r="AC420" i="10"/>
  <c r="AC409" i="10"/>
  <c r="AC413" i="10"/>
  <c r="AD413" i="10" s="1"/>
  <c r="I281" i="10"/>
  <c r="J281" i="10" s="1"/>
  <c r="P280" i="10"/>
  <c r="AC346" i="10"/>
  <c r="AC367" i="10"/>
  <c r="AC366" i="10"/>
  <c r="AC361" i="10"/>
  <c r="AC352" i="10"/>
  <c r="P283" i="10"/>
  <c r="I284" i="10"/>
  <c r="J284" i="10" s="1"/>
  <c r="AC351" i="10"/>
  <c r="I283" i="10"/>
  <c r="J283" i="10" s="1"/>
  <c r="AB284" i="10"/>
  <c r="AC345" i="10"/>
  <c r="AC360" i="10"/>
  <c r="AC347" i="10"/>
  <c r="AD347" i="10" s="1"/>
  <c r="AC348" i="10"/>
  <c r="AD348" i="10" s="1"/>
  <c r="AC353" i="10"/>
  <c r="P281" i="10"/>
  <c r="AC298" i="10"/>
  <c r="AD298" i="10" s="1"/>
  <c r="AC344" i="10"/>
  <c r="AA283" i="10"/>
  <c r="AB283" i="10"/>
  <c r="I278" i="10"/>
  <c r="J278" i="10" s="1"/>
  <c r="Z280" i="10"/>
  <c r="AC268" i="10"/>
  <c r="AD268" i="10" s="1"/>
  <c r="AA280" i="10"/>
  <c r="AC286" i="10"/>
  <c r="AD286" i="10" s="1"/>
  <c r="AB280" i="10"/>
  <c r="AA284" i="10"/>
  <c r="AC252" i="10"/>
  <c r="AD252" i="10" s="1"/>
  <c r="AC256" i="10"/>
  <c r="AD256" i="10" s="1"/>
  <c r="AC293" i="10"/>
  <c r="AD293" i="10" s="1"/>
  <c r="AC285" i="10"/>
  <c r="AD285" i="10" s="1"/>
  <c r="AC289" i="10"/>
  <c r="AD289" i="10" s="1"/>
  <c r="Z281" i="10"/>
  <c r="P284" i="10"/>
  <c r="AC294" i="10"/>
  <c r="AD294" i="10" s="1"/>
  <c r="AA281" i="10"/>
  <c r="Z278" i="10"/>
  <c r="AC258" i="10"/>
  <c r="AD258" i="10" s="1"/>
  <c r="I279" i="10"/>
  <c r="J279" i="10" s="1"/>
  <c r="P278" i="10"/>
  <c r="AC271" i="10"/>
  <c r="AD271" i="10" s="1"/>
  <c r="Z279" i="10"/>
  <c r="AC187" i="10"/>
  <c r="AD187" i="10" s="1"/>
  <c r="AC274" i="10"/>
  <c r="AB279" i="10"/>
  <c r="Z235" i="10"/>
  <c r="AA272" i="10"/>
  <c r="I275" i="10"/>
  <c r="J275" i="10" s="1"/>
  <c r="AA191" i="10"/>
  <c r="AC233" i="10"/>
  <c r="AD233" i="10" s="1"/>
  <c r="Z275" i="10"/>
  <c r="P235" i="10"/>
  <c r="AA275" i="10"/>
  <c r="P279" i="10"/>
  <c r="AC290" i="10"/>
  <c r="AD290" i="10" s="1"/>
  <c r="AC270" i="10"/>
  <c r="AD270" i="10" s="1"/>
  <c r="AC264" i="10"/>
  <c r="AD264" i="10" s="1"/>
  <c r="P276" i="10"/>
  <c r="AC292" i="10"/>
  <c r="AD292" i="10" s="1"/>
  <c r="AC297" i="10"/>
  <c r="AD297" i="10" s="1"/>
  <c r="Z261" i="10"/>
  <c r="Z276" i="10"/>
  <c r="P261" i="10"/>
  <c r="AA261" i="10"/>
  <c r="AA279" i="10"/>
  <c r="AC245" i="10"/>
  <c r="AD245" i="10" s="1"/>
  <c r="P272" i="10"/>
  <c r="AC267" i="10"/>
  <c r="AD267" i="10" s="1"/>
  <c r="AC223" i="10"/>
  <c r="AD223" i="10" s="1"/>
  <c r="Z272" i="10"/>
  <c r="AC296" i="10"/>
  <c r="AD296" i="10" s="1"/>
  <c r="AC253" i="10"/>
  <c r="AA235" i="10"/>
  <c r="AB235" i="10"/>
  <c r="AC249" i="10"/>
  <c r="AD249" i="10" s="1"/>
  <c r="AB278" i="10"/>
  <c r="AC295" i="10"/>
  <c r="AD295" i="10" s="1"/>
  <c r="I261" i="10"/>
  <c r="J261" i="10" s="1"/>
  <c r="AC269" i="10"/>
  <c r="AD269" i="10" s="1"/>
  <c r="AC291" i="10"/>
  <c r="AA276" i="10"/>
  <c r="AC273" i="10"/>
  <c r="AD273" i="10" s="1"/>
  <c r="AC234" i="10"/>
  <c r="AD234" i="10" s="1"/>
  <c r="AC244" i="10"/>
  <c r="AD244" i="10" s="1"/>
  <c r="AC259" i="10"/>
  <c r="AD259" i="10" s="1"/>
  <c r="P275" i="10"/>
  <c r="AC287" i="10"/>
  <c r="AD287" i="10" s="1"/>
  <c r="AC266" i="10"/>
  <c r="AD266" i="10" s="1"/>
  <c r="AC246" i="10"/>
  <c r="AD246" i="10" s="1"/>
  <c r="AC254" i="10"/>
  <c r="AD254" i="10" s="1"/>
  <c r="AC247" i="10"/>
  <c r="AD247" i="10" s="1"/>
  <c r="AC265" i="10"/>
  <c r="I272" i="10"/>
  <c r="J272" i="10" s="1"/>
  <c r="AC277" i="10"/>
  <c r="AD277" i="10" s="1"/>
  <c r="AC255" i="10"/>
  <c r="AD255" i="10" s="1"/>
  <c r="AC257" i="10"/>
  <c r="AD257" i="10" s="1"/>
  <c r="AC282" i="10"/>
  <c r="AD282" i="10" s="1"/>
  <c r="AC299" i="10"/>
  <c r="AD299" i="10" s="1"/>
  <c r="K233" i="10"/>
  <c r="L233" i="10" s="1"/>
  <c r="M233" i="10" s="1"/>
  <c r="W233" i="10"/>
  <c r="W247" i="10"/>
  <c r="K288" i="10"/>
  <c r="I288" i="10"/>
  <c r="J288" i="10"/>
  <c r="AB288" i="10"/>
  <c r="AA288" i="10"/>
  <c r="Z288" i="10"/>
  <c r="W288" i="10"/>
  <c r="U288" i="10"/>
  <c r="P288" i="10"/>
  <c r="AA251" i="10"/>
  <c r="AB251" i="10"/>
  <c r="Z251" i="10"/>
  <c r="P251" i="10"/>
  <c r="L288" i="10"/>
  <c r="I251" i="10"/>
  <c r="J251" i="10" s="1"/>
  <c r="M288" i="10"/>
  <c r="M271" i="10"/>
  <c r="K271" i="10"/>
  <c r="L271" i="10" s="1"/>
  <c r="W271" i="10"/>
  <c r="AB262" i="10"/>
  <c r="Z262" i="10"/>
  <c r="AA262" i="10"/>
  <c r="I262" i="10"/>
  <c r="J262" i="10" s="1"/>
  <c r="U262" i="10"/>
  <c r="K262" i="10" s="1"/>
  <c r="L262" i="10" s="1"/>
  <c r="W282" i="10"/>
  <c r="W244" i="10"/>
  <c r="P262" i="10"/>
  <c r="W294" i="10"/>
  <c r="K259" i="10"/>
  <c r="L259" i="10" s="1"/>
  <c r="M259" i="10" s="1"/>
  <c r="W259" i="10"/>
  <c r="AC220" i="10"/>
  <c r="I289" i="10"/>
  <c r="J289" i="10" s="1"/>
  <c r="AB263" i="10"/>
  <c r="AA263" i="10"/>
  <c r="Z263" i="10"/>
  <c r="P263" i="10"/>
  <c r="P269" i="10"/>
  <c r="AC248" i="10"/>
  <c r="AD248" i="10" s="1"/>
  <c r="AA250" i="10"/>
  <c r="W250" i="10"/>
  <c r="Z250" i="10"/>
  <c r="K250" i="10"/>
  <c r="L250" i="10" s="1"/>
  <c r="I250" i="10"/>
  <c r="J250" i="10" s="1"/>
  <c r="M250" i="10" s="1"/>
  <c r="P190" i="10"/>
  <c r="AA190" i="10"/>
  <c r="Z190" i="10"/>
  <c r="I191" i="10"/>
  <c r="J191" i="10" s="1"/>
  <c r="Z191" i="10"/>
  <c r="P191" i="10"/>
  <c r="K277" i="10"/>
  <c r="L277" i="10" s="1"/>
  <c r="I277" i="10"/>
  <c r="J277" i="10"/>
  <c r="AC195" i="10"/>
  <c r="AC199" i="10"/>
  <c r="AC203" i="10"/>
  <c r="I276" i="10"/>
  <c r="J276" i="10" s="1"/>
  <c r="AC219" i="10"/>
  <c r="AD219" i="10" s="1"/>
  <c r="AC194" i="10"/>
  <c r="AC198" i="10"/>
  <c r="AC206" i="10"/>
  <c r="I190" i="10"/>
  <c r="J190" i="10" s="1"/>
  <c r="AC201" i="10"/>
  <c r="AC205" i="10"/>
  <c r="AC207" i="10"/>
  <c r="AC186" i="10"/>
  <c r="AD186" i="10" s="1"/>
  <c r="AC193" i="10"/>
  <c r="AC197" i="10"/>
  <c r="AC202" i="10"/>
  <c r="AC204" i="10"/>
  <c r="AC200" i="10"/>
  <c r="AC189" i="10"/>
  <c r="AC192" i="10"/>
  <c r="AD192" i="10" s="1"/>
  <c r="AC196" i="10"/>
  <c r="Z145" i="10"/>
  <c r="AC188" i="10"/>
  <c r="P145" i="10"/>
  <c r="I145" i="10"/>
  <c r="J145" i="10" s="1"/>
  <c r="AA145" i="10"/>
  <c r="AC114" i="10"/>
  <c r="AC53" i="10"/>
  <c r="AC133" i="10"/>
  <c r="AD133" i="10" s="1"/>
  <c r="AC106" i="10"/>
  <c r="AD106" i="10" s="1"/>
  <c r="AC146" i="10"/>
  <c r="AD146" i="10" s="1"/>
  <c r="W146" i="10"/>
  <c r="AC148" i="10"/>
  <c r="I147" i="10"/>
  <c r="J147" i="10"/>
  <c r="AC130" i="10"/>
  <c r="AC131" i="10"/>
  <c r="AD131" i="10" s="1"/>
  <c r="AC127" i="10"/>
  <c r="AD127" i="10" s="1"/>
  <c r="AC134" i="10"/>
  <c r="P147" i="10"/>
  <c r="U147" i="10"/>
  <c r="K147" i="10" s="1"/>
  <c r="L147" i="10" s="1"/>
  <c r="Z147" i="10"/>
  <c r="AA147" i="10"/>
  <c r="AB147" i="10"/>
  <c r="AC101" i="10"/>
  <c r="AD101" i="10" s="1"/>
  <c r="AC19" i="10"/>
  <c r="AD19" i="10" s="1"/>
  <c r="AC94" i="10"/>
  <c r="AD94" i="10" s="1"/>
  <c r="AC132" i="10"/>
  <c r="AD132" i="10" s="1"/>
  <c r="W132" i="10"/>
  <c r="W120" i="10"/>
  <c r="I133" i="10"/>
  <c r="J133" i="10" s="1"/>
  <c r="Z116" i="10"/>
  <c r="AA116" i="10"/>
  <c r="AC128" i="10"/>
  <c r="AD128" i="10" s="1"/>
  <c r="K127" i="10"/>
  <c r="L127" i="10" s="1"/>
  <c r="M127" i="10" s="1"/>
  <c r="W118" i="10"/>
  <c r="M122" i="10"/>
  <c r="AC129" i="10"/>
  <c r="AD129" i="10" s="1"/>
  <c r="U128" i="10"/>
  <c r="K128" i="10" s="1"/>
  <c r="L128" i="10" s="1"/>
  <c r="AC120" i="10"/>
  <c r="AD120" i="10" s="1"/>
  <c r="AC122" i="10"/>
  <c r="AD122" i="10" s="1"/>
  <c r="AC121" i="10"/>
  <c r="AD121" i="10" s="1"/>
  <c r="AC119" i="10"/>
  <c r="AD119" i="10" s="1"/>
  <c r="AC118" i="10"/>
  <c r="AD118" i="10" s="1"/>
  <c r="AC115" i="10"/>
  <c r="K119" i="10"/>
  <c r="L119" i="10" s="1"/>
  <c r="M119" i="10" s="1"/>
  <c r="W119" i="10"/>
  <c r="M118" i="10"/>
  <c r="I117" i="10"/>
  <c r="J117" i="10" s="1"/>
  <c r="I116" i="10"/>
  <c r="J116" i="10" s="1"/>
  <c r="I128" i="10"/>
  <c r="J128" i="10"/>
  <c r="P116" i="10"/>
  <c r="U116" i="10"/>
  <c r="Z117" i="10"/>
  <c r="AC117" i="10" s="1"/>
  <c r="AD117" i="10" s="1"/>
  <c r="P128" i="10"/>
  <c r="P117" i="10"/>
  <c r="AC110" i="10"/>
  <c r="AD110" i="10" s="1"/>
  <c r="AC108" i="10"/>
  <c r="AD108" i="10" s="1"/>
  <c r="AC93" i="10"/>
  <c r="AD93" i="10" s="1"/>
  <c r="AC92" i="10"/>
  <c r="AD92" i="10" s="1"/>
  <c r="AC90" i="10"/>
  <c r="AD90" i="10" s="1"/>
  <c r="AC98" i="10"/>
  <c r="AD98" i="10" s="1"/>
  <c r="AC104" i="10"/>
  <c r="AD104" i="10" s="1"/>
  <c r="AC111" i="10"/>
  <c r="AD111" i="10" s="1"/>
  <c r="AC102" i="10"/>
  <c r="AD102" i="10" s="1"/>
  <c r="AC105" i="10"/>
  <c r="AD105" i="10" s="1"/>
  <c r="AC109" i="10"/>
  <c r="AC95" i="10"/>
  <c r="AD95" i="10" s="1"/>
  <c r="W110" i="10"/>
  <c r="K107" i="10"/>
  <c r="L107" i="10" s="1"/>
  <c r="M107" i="10" s="1"/>
  <c r="W107" i="10"/>
  <c r="AC91" i="10"/>
  <c r="AD91" i="10" s="1"/>
  <c r="W98" i="10"/>
  <c r="W92" i="10"/>
  <c r="AC99" i="10"/>
  <c r="AD99" i="10" s="1"/>
  <c r="AC97" i="10"/>
  <c r="AD97" i="10" s="1"/>
  <c r="AC100" i="10"/>
  <c r="AD100" i="10" s="1"/>
  <c r="AC103" i="10"/>
  <c r="AD103" i="10" s="1"/>
  <c r="K110" i="10"/>
  <c r="L110" i="10" s="1"/>
  <c r="M110" i="10" s="1"/>
  <c r="W101" i="10"/>
  <c r="AC107" i="10"/>
  <c r="AD107" i="10" s="1"/>
  <c r="W99" i="10"/>
  <c r="M98" i="10"/>
  <c r="AC25" i="10"/>
  <c r="AD25" i="10" s="1"/>
  <c r="AC54" i="10"/>
  <c r="AC51" i="10"/>
  <c r="AD51" i="10" s="1"/>
  <c r="AC52" i="10"/>
  <c r="AC50" i="10"/>
  <c r="AC44" i="10"/>
  <c r="AD44" i="10" s="1"/>
  <c r="AC43" i="10"/>
  <c r="AD43" i="10" s="1"/>
  <c r="AC42" i="10"/>
  <c r="AD42" i="10" s="1"/>
  <c r="AC41" i="10"/>
  <c r="AD41" i="10" s="1"/>
  <c r="M44" i="10"/>
  <c r="U43" i="10"/>
  <c r="P41" i="10"/>
  <c r="AC18" i="10"/>
  <c r="AD18" i="10" s="1"/>
  <c r="AB23" i="10"/>
  <c r="AC23" i="10" s="1"/>
  <c r="AD23" i="10" s="1"/>
  <c r="I19" i="10"/>
  <c r="J19" i="10" s="1"/>
  <c r="AC21" i="10"/>
  <c r="AD21" i="10" s="1"/>
  <c r="AC24" i="10"/>
  <c r="AD24" i="10" s="1"/>
  <c r="W25" i="10"/>
  <c r="AC22" i="10"/>
  <c r="AD22" i="10" s="1"/>
  <c r="AB17" i="10"/>
  <c r="AC17" i="10" s="1"/>
  <c r="AD17" i="10" s="1"/>
  <c r="AC20" i="10"/>
  <c r="AD20" i="10" s="1"/>
  <c r="AC16" i="10"/>
  <c r="AD16" i="10" s="1"/>
  <c r="F4" i="5"/>
  <c r="F14" i="5"/>
  <c r="F13" i="5"/>
  <c r="F12" i="5"/>
  <c r="F11" i="5"/>
  <c r="F10" i="5"/>
  <c r="F9" i="5"/>
  <c r="AC250" i="10" l="1"/>
  <c r="AD250" i="10" s="1"/>
  <c r="AC284" i="10"/>
  <c r="AD284" i="10" s="1"/>
  <c r="AC272" i="10"/>
  <c r="AD272" i="10" s="1"/>
  <c r="AC283" i="10"/>
  <c r="AD283" i="10" s="1"/>
  <c r="AC281" i="10"/>
  <c r="AD281" i="10" s="1"/>
  <c r="AC280" i="10"/>
  <c r="AD280" i="10" s="1"/>
  <c r="AC278" i="10"/>
  <c r="AD278" i="10" s="1"/>
  <c r="AC261" i="10"/>
  <c r="AD261" i="10" s="1"/>
  <c r="AC279" i="10"/>
  <c r="AD279" i="10" s="1"/>
  <c r="AC275" i="10"/>
  <c r="AD275" i="10" s="1"/>
  <c r="AC190" i="10"/>
  <c r="AD190" i="10" s="1"/>
  <c r="AC191" i="10"/>
  <c r="AD191" i="10" s="1"/>
  <c r="AC235" i="10"/>
  <c r="AD235" i="10" s="1"/>
  <c r="AC276" i="10"/>
  <c r="AD276" i="10" s="1"/>
  <c r="AC251" i="10"/>
  <c r="AD251" i="10" s="1"/>
  <c r="AC263" i="10"/>
  <c r="AD263" i="10" s="1"/>
  <c r="AB260" i="10"/>
  <c r="I260" i="10"/>
  <c r="J260" i="10" s="1"/>
  <c r="AA260" i="10"/>
  <c r="Z260" i="10"/>
  <c r="P260" i="10"/>
  <c r="AC288" i="10"/>
  <c r="AD288" i="10" s="1"/>
  <c r="M262" i="10"/>
  <c r="M277" i="10"/>
  <c r="W262" i="10"/>
  <c r="AC262" i="10"/>
  <c r="AD262" i="10" s="1"/>
  <c r="AC145" i="10"/>
  <c r="AD145" i="10" s="1"/>
  <c r="M147" i="10"/>
  <c r="AC147" i="10"/>
  <c r="AD147" i="10" s="1"/>
  <c r="W147" i="10"/>
  <c r="AC116" i="10"/>
  <c r="AD116" i="10" s="1"/>
  <c r="M128" i="10"/>
  <c r="W128" i="10"/>
  <c r="W116" i="10"/>
  <c r="K116" i="10"/>
  <c r="L116" i="10" s="1"/>
  <c r="M116" i="10" s="1"/>
  <c r="K43" i="10"/>
  <c r="L43" i="10" s="1"/>
  <c r="M43" i="10" s="1"/>
  <c r="W43" i="10"/>
  <c r="F3" i="5"/>
  <c r="F8" i="5"/>
  <c r="F7" i="5"/>
  <c r="F6" i="5"/>
  <c r="F5" i="5"/>
  <c r="U178" i="10"/>
  <c r="U179" i="10"/>
  <c r="U180" i="10"/>
  <c r="U181" i="10"/>
  <c r="U208" i="10"/>
  <c r="U218" i="10"/>
  <c r="U221" i="10"/>
  <c r="U222" i="10"/>
  <c r="U300" i="10"/>
  <c r="U301" i="10"/>
  <c r="U302" i="10"/>
  <c r="U303" i="10"/>
  <c r="U304" i="10"/>
  <c r="U305" i="10"/>
  <c r="U306" i="10"/>
  <c r="U317" i="10"/>
  <c r="U318" i="10"/>
  <c r="U322" i="10"/>
  <c r="U324" i="10"/>
  <c r="U329" i="10"/>
  <c r="U330" i="10"/>
  <c r="U331" i="10"/>
  <c r="U332" i="10"/>
  <c r="U333" i="10"/>
  <c r="U368" i="10"/>
  <c r="U369" i="10"/>
  <c r="U370" i="10"/>
  <c r="U377" i="10"/>
  <c r="U391" i="10"/>
  <c r="U392" i="10"/>
  <c r="U393" i="10"/>
  <c r="U395" i="10"/>
  <c r="U403" i="10"/>
  <c r="U404" i="10"/>
  <c r="U405" i="10"/>
  <c r="U406" i="10"/>
  <c r="U407" i="10"/>
  <c r="U408" i="10"/>
  <c r="U436" i="10"/>
  <c r="U437" i="10"/>
  <c r="U447" i="10"/>
  <c r="U448" i="10"/>
  <c r="U449" i="10"/>
  <c r="U458" i="10"/>
  <c r="U459" i="10"/>
  <c r="U460" i="10"/>
  <c r="U461" i="10"/>
  <c r="U488" i="10"/>
  <c r="U489" i="10"/>
  <c r="U490" i="10"/>
  <c r="U491" i="10"/>
  <c r="U492" i="10"/>
  <c r="U493" i="10"/>
  <c r="U494" i="10"/>
  <c r="U495" i="10"/>
  <c r="U496" i="10"/>
  <c r="U497" i="10"/>
  <c r="U498" i="10"/>
  <c r="U499" i="10"/>
  <c r="U500" i="10"/>
  <c r="U506" i="10"/>
  <c r="U507" i="10"/>
  <c r="U8" i="10"/>
  <c r="U9" i="10"/>
  <c r="U26" i="10"/>
  <c r="U34" i="10"/>
  <c r="U40" i="10"/>
  <c r="U27" i="10"/>
  <c r="U32" i="10"/>
  <c r="U33" i="10"/>
  <c r="U45" i="10"/>
  <c r="U55" i="10"/>
  <c r="U56" i="10"/>
  <c r="U57" i="10"/>
  <c r="U58" i="10"/>
  <c r="U63" i="10"/>
  <c r="U80" i="10"/>
  <c r="U83" i="10"/>
  <c r="U85" i="10"/>
  <c r="U112" i="10"/>
  <c r="U113" i="10"/>
  <c r="U135" i="10"/>
  <c r="U136" i="10"/>
  <c r="U149" i="10"/>
  <c r="U150" i="10"/>
  <c r="U151" i="10"/>
  <c r="U156" i="10"/>
  <c r="U175" i="10"/>
  <c r="U176" i="10"/>
  <c r="U177" i="10"/>
  <c r="Q5" i="25"/>
  <c r="Q6" i="25"/>
  <c r="Q7" i="25"/>
  <c r="Q8" i="25"/>
  <c r="Q9" i="25"/>
  <c r="Q10" i="25"/>
  <c r="Q12" i="25"/>
  <c r="Q13" i="25"/>
  <c r="Q14" i="25"/>
  <c r="Q15" i="25"/>
  <c r="Q16" i="25"/>
  <c r="Q17" i="25"/>
  <c r="Q11" i="25"/>
  <c r="F33" i="25"/>
  <c r="C33" i="25" s="1"/>
  <c r="G33" i="25"/>
  <c r="AC260" i="10" l="1"/>
  <c r="AD260" i="10" s="1"/>
  <c r="E33" i="25"/>
  <c r="G26" i="25"/>
  <c r="G27" i="25"/>
  <c r="G28" i="25"/>
  <c r="G29" i="25"/>
  <c r="G31" i="25"/>
  <c r="G32" i="25"/>
  <c r="G30" i="25"/>
  <c r="F31" i="25"/>
  <c r="F32" i="25"/>
  <c r="F26" i="25"/>
  <c r="F27" i="25"/>
  <c r="F28" i="25"/>
  <c r="F29" i="25"/>
  <c r="F30" i="25"/>
  <c r="E30" i="25" s="1"/>
  <c r="C30" i="25"/>
  <c r="D2" i="25"/>
  <c r="M67" i="13"/>
  <c r="M66" i="13"/>
  <c r="M65" i="13"/>
  <c r="L45" i="13" s="1"/>
  <c r="K45" i="13"/>
  <c r="L44" i="13"/>
  <c r="K44" i="13"/>
  <c r="L43" i="13"/>
  <c r="K43" i="13"/>
  <c r="L42" i="13"/>
  <c r="K42" i="13"/>
  <c r="L41" i="13"/>
  <c r="K41" i="13"/>
  <c r="L40" i="13"/>
  <c r="K40" i="13"/>
  <c r="L39" i="13"/>
  <c r="K39" i="13"/>
  <c r="K38" i="13"/>
  <c r="L38" i="13"/>
  <c r="L37" i="13"/>
  <c r="K37" i="13"/>
  <c r="L36" i="13"/>
  <c r="K36" i="13"/>
  <c r="L35" i="13"/>
  <c r="K35" i="13"/>
  <c r="L34" i="13"/>
  <c r="K34" i="13"/>
  <c r="L33" i="13"/>
  <c r="K33" i="13"/>
  <c r="L32" i="13"/>
  <c r="K32" i="13"/>
  <c r="M68" i="13"/>
  <c r="M69" i="13"/>
  <c r="M70" i="13"/>
  <c r="M71" i="13"/>
  <c r="M72" i="13"/>
  <c r="M73" i="13"/>
  <c r="M74" i="13"/>
  <c r="M75" i="13"/>
  <c r="M76" i="13"/>
  <c r="M77" i="13"/>
  <c r="M78" i="13"/>
  <c r="M80" i="13"/>
  <c r="L29" i="13" s="1"/>
  <c r="M81" i="13"/>
  <c r="M82" i="13"/>
  <c r="L25" i="13" s="1"/>
  <c r="M83" i="13"/>
  <c r="L23" i="13" s="1"/>
  <c r="M84" i="13"/>
  <c r="L21" i="13" s="1"/>
  <c r="M85" i="13"/>
  <c r="L19" i="13" s="1"/>
  <c r="M86" i="13"/>
  <c r="L17" i="13" s="1"/>
  <c r="M87" i="13"/>
  <c r="M88" i="13"/>
  <c r="M89" i="13"/>
  <c r="M90" i="13"/>
  <c r="M91" i="13"/>
  <c r="M92" i="13"/>
  <c r="M93" i="13"/>
  <c r="L4" i="13" s="1"/>
  <c r="M95" i="13"/>
  <c r="L30" i="13" s="1"/>
  <c r="M96" i="13"/>
  <c r="L28" i="13" s="1"/>
  <c r="M97" i="13"/>
  <c r="M98" i="13"/>
  <c r="M99" i="13"/>
  <c r="M100" i="13"/>
  <c r="M101" i="13"/>
  <c r="L18" i="13" s="1"/>
  <c r="M102" i="13"/>
  <c r="L16" i="13" s="1"/>
  <c r="M103" i="13"/>
  <c r="M104" i="13"/>
  <c r="M105" i="13"/>
  <c r="M106" i="13"/>
  <c r="L8" i="13" s="1"/>
  <c r="M107" i="13"/>
  <c r="L6" i="13" s="1"/>
  <c r="M108" i="13"/>
  <c r="L5" i="13" s="1"/>
  <c r="L27" i="13"/>
  <c r="L26" i="13"/>
  <c r="L24" i="13"/>
  <c r="L22" i="13"/>
  <c r="L20" i="13"/>
  <c r="L15" i="13"/>
  <c r="L14" i="13"/>
  <c r="L13" i="13"/>
  <c r="L12" i="13"/>
  <c r="L11" i="13"/>
  <c r="L10" i="13"/>
  <c r="L9" i="13"/>
  <c r="L7" i="13"/>
  <c r="K30" i="13"/>
  <c r="K29" i="13"/>
  <c r="K28" i="13"/>
  <c r="K27" i="13"/>
  <c r="K26" i="13"/>
  <c r="K25" i="13"/>
  <c r="K24" i="13"/>
  <c r="K23" i="13"/>
  <c r="K22" i="13"/>
  <c r="K21" i="13"/>
  <c r="K20" i="13"/>
  <c r="K19" i="13"/>
  <c r="K18" i="13"/>
  <c r="K17" i="13"/>
  <c r="K16" i="13"/>
  <c r="K15" i="13"/>
  <c r="K14" i="13"/>
  <c r="K13" i="13"/>
  <c r="K12" i="13"/>
  <c r="K11" i="13"/>
  <c r="K9" i="13"/>
  <c r="K10" i="13"/>
  <c r="K7" i="13"/>
  <c r="K8" i="13"/>
  <c r="K6" i="13"/>
  <c r="K5" i="13"/>
  <c r="K4" i="13"/>
  <c r="J32" i="10"/>
  <c r="J33" i="10"/>
  <c r="J55" i="10"/>
  <c r="J57" i="10"/>
  <c r="J58" i="10"/>
  <c r="J63" i="10"/>
  <c r="J80" i="10"/>
  <c r="J83" i="10"/>
  <c r="J85" i="10"/>
  <c r="J112" i="10"/>
  <c r="J136" i="10"/>
  <c r="J149" i="10"/>
  <c r="J156" i="10"/>
  <c r="J176" i="10"/>
  <c r="J178" i="10"/>
  <c r="J180" i="10"/>
  <c r="J181" i="10"/>
  <c r="J218" i="10"/>
  <c r="J221" i="10"/>
  <c r="J301" i="10"/>
  <c r="J302" i="10"/>
  <c r="J303" i="10"/>
  <c r="J304" i="10"/>
  <c r="J306" i="10"/>
  <c r="J317" i="10"/>
  <c r="J318" i="10"/>
  <c r="J322" i="10"/>
  <c r="J324" i="10"/>
  <c r="J329" i="10"/>
  <c r="J331" i="10"/>
  <c r="J332" i="10"/>
  <c r="J333" i="10"/>
  <c r="J368" i="10"/>
  <c r="J370" i="10"/>
  <c r="J377" i="10"/>
  <c r="J395" i="10"/>
  <c r="J403" i="10"/>
  <c r="J404" i="10"/>
  <c r="J405" i="10"/>
  <c r="J406" i="10"/>
  <c r="J408" i="10"/>
  <c r="J436" i="10"/>
  <c r="J447" i="10"/>
  <c r="J449" i="10"/>
  <c r="J458" i="10"/>
  <c r="J459" i="10"/>
  <c r="J460" i="10"/>
  <c r="J488" i="10"/>
  <c r="J490" i="10"/>
  <c r="J491" i="10"/>
  <c r="J492" i="10"/>
  <c r="J493" i="10"/>
  <c r="J495" i="10"/>
  <c r="J496" i="10"/>
  <c r="J497" i="10"/>
  <c r="J498" i="10"/>
  <c r="J499" i="10"/>
  <c r="J506" i="10"/>
  <c r="J507" i="10"/>
  <c r="J26" i="10"/>
  <c r="J40" i="10"/>
  <c r="J9" i="10"/>
  <c r="J8" i="10"/>
  <c r="K28" i="10"/>
  <c r="K29" i="10"/>
  <c r="I30" i="10"/>
  <c r="J30" i="10" s="1"/>
  <c r="K30" i="10"/>
  <c r="I31" i="10"/>
  <c r="J31" i="10" s="1"/>
  <c r="K31" i="10"/>
  <c r="I32" i="10"/>
  <c r="K32" i="10"/>
  <c r="I33" i="10"/>
  <c r="K33" i="10"/>
  <c r="I46" i="10"/>
  <c r="J46" i="10" s="1"/>
  <c r="I47" i="10"/>
  <c r="J47" i="10" s="1"/>
  <c r="I48" i="10"/>
  <c r="J48" i="10" s="1"/>
  <c r="I49" i="10"/>
  <c r="J49" i="10" s="1"/>
  <c r="I55" i="10"/>
  <c r="K55" i="10"/>
  <c r="I57" i="10"/>
  <c r="K57" i="10"/>
  <c r="I58" i="10"/>
  <c r="K58" i="10"/>
  <c r="I59" i="10"/>
  <c r="J59" i="10" s="1"/>
  <c r="I60" i="10"/>
  <c r="J60" i="10" s="1"/>
  <c r="I61" i="10"/>
  <c r="J61" i="10" s="1"/>
  <c r="I62" i="10"/>
  <c r="J62" i="10" s="1"/>
  <c r="I63" i="10"/>
  <c r="K63" i="10"/>
  <c r="I64" i="10"/>
  <c r="J64" i="10" s="1"/>
  <c r="I65" i="10"/>
  <c r="J65" i="10" s="1"/>
  <c r="I71" i="10"/>
  <c r="J71" i="10" s="1"/>
  <c r="I80" i="10"/>
  <c r="K80" i="10"/>
  <c r="I83" i="10"/>
  <c r="K83" i="10"/>
  <c r="I84" i="10"/>
  <c r="J84" i="10" s="1"/>
  <c r="I85" i="10"/>
  <c r="K85" i="10"/>
  <c r="I87" i="10"/>
  <c r="J87" i="10" s="1"/>
  <c r="I88" i="10"/>
  <c r="J88" i="10" s="1"/>
  <c r="I89" i="10"/>
  <c r="J89" i="10" s="1"/>
  <c r="I112" i="10"/>
  <c r="K112" i="10"/>
  <c r="I136" i="10"/>
  <c r="K136" i="10"/>
  <c r="I137" i="10"/>
  <c r="J137" i="10" s="1"/>
  <c r="I141" i="10"/>
  <c r="J141" i="10" s="1"/>
  <c r="I142" i="10"/>
  <c r="J142" i="10" s="1"/>
  <c r="I143" i="10"/>
  <c r="J143" i="10" s="1"/>
  <c r="I144" i="10"/>
  <c r="J144" i="10" s="1"/>
  <c r="I149" i="10"/>
  <c r="K149" i="10"/>
  <c r="I151" i="10"/>
  <c r="J151" i="10" s="1"/>
  <c r="K151" i="10"/>
  <c r="I156" i="10"/>
  <c r="K156" i="10"/>
  <c r="I165" i="10"/>
  <c r="J165" i="10" s="1"/>
  <c r="I167" i="10"/>
  <c r="J167" i="10" s="1"/>
  <c r="I170" i="10"/>
  <c r="J170" i="10" s="1"/>
  <c r="I172" i="10"/>
  <c r="J172" i="10" s="1"/>
  <c r="I175" i="10"/>
  <c r="J175" i="10" s="1"/>
  <c r="K175" i="10"/>
  <c r="I176" i="10"/>
  <c r="K176" i="10"/>
  <c r="I177" i="10"/>
  <c r="J177" i="10" s="1"/>
  <c r="I178" i="10"/>
  <c r="K178" i="10"/>
  <c r="I180" i="10"/>
  <c r="K180" i="10"/>
  <c r="I181" i="10"/>
  <c r="K181" i="10"/>
  <c r="I182" i="10"/>
  <c r="J182" i="10" s="1"/>
  <c r="I183" i="10"/>
  <c r="J183" i="10" s="1"/>
  <c r="I184" i="10"/>
  <c r="J184" i="10" s="1"/>
  <c r="I185" i="10"/>
  <c r="J185" i="10" s="1"/>
  <c r="I209" i="10"/>
  <c r="J209" i="10" s="1"/>
  <c r="K210" i="10"/>
  <c r="I211" i="10"/>
  <c r="J211" i="10" s="1"/>
  <c r="I212" i="10"/>
  <c r="J212" i="10" s="1"/>
  <c r="I213" i="10"/>
  <c r="J213" i="10" s="1"/>
  <c r="I214" i="10"/>
  <c r="J214" i="10" s="1"/>
  <c r="I215" i="10"/>
  <c r="J215" i="10" s="1"/>
  <c r="K215" i="10"/>
  <c r="I216" i="10"/>
  <c r="J216" i="10" s="1"/>
  <c r="I217" i="10"/>
  <c r="J217" i="10" s="1"/>
  <c r="I218" i="10"/>
  <c r="K218" i="10"/>
  <c r="I221" i="10"/>
  <c r="K221" i="10"/>
  <c r="I300" i="10"/>
  <c r="J300" i="10" s="1"/>
  <c r="K300" i="10"/>
  <c r="I301" i="10"/>
  <c r="K301" i="10"/>
  <c r="I302" i="10"/>
  <c r="K302" i="10"/>
  <c r="I303" i="10"/>
  <c r="K303" i="10"/>
  <c r="I304" i="10"/>
  <c r="K304" i="10"/>
  <c r="I306" i="10"/>
  <c r="K306" i="10"/>
  <c r="I307" i="10"/>
  <c r="J307" i="10" s="1"/>
  <c r="I308" i="10"/>
  <c r="J308" i="10" s="1"/>
  <c r="I309" i="10"/>
  <c r="J309" i="10" s="1"/>
  <c r="I311" i="10"/>
  <c r="J311" i="10" s="1"/>
  <c r="I312" i="10"/>
  <c r="J312" i="10" s="1"/>
  <c r="I314" i="10"/>
  <c r="J314" i="10" s="1"/>
  <c r="I315" i="10"/>
  <c r="J315" i="10" s="1"/>
  <c r="I316" i="10"/>
  <c r="J316" i="10" s="1"/>
  <c r="I317" i="10"/>
  <c r="K317" i="10"/>
  <c r="I318" i="10"/>
  <c r="K318" i="10"/>
  <c r="I320" i="10"/>
  <c r="J320" i="10" s="1"/>
  <c r="I321" i="10"/>
  <c r="J321" i="10" s="1"/>
  <c r="I322" i="10"/>
  <c r="K322" i="10"/>
  <c r="I324" i="10"/>
  <c r="K324" i="10"/>
  <c r="I329" i="10"/>
  <c r="K329" i="10"/>
  <c r="I331" i="10"/>
  <c r="K331" i="10"/>
  <c r="I332" i="10"/>
  <c r="K332" i="10"/>
  <c r="I333" i="10"/>
  <c r="K333" i="10"/>
  <c r="I368" i="10"/>
  <c r="K368" i="10"/>
  <c r="I370" i="10"/>
  <c r="K370" i="10"/>
  <c r="I371" i="10"/>
  <c r="J371" i="10" s="1"/>
  <c r="I372" i="10"/>
  <c r="J372" i="10" s="1"/>
  <c r="I373" i="10"/>
  <c r="J373" i="10" s="1"/>
  <c r="I377" i="10"/>
  <c r="K377" i="10"/>
  <c r="I391" i="10"/>
  <c r="J391" i="10" s="1"/>
  <c r="K391" i="10"/>
  <c r="I392" i="10"/>
  <c r="J392" i="10" s="1"/>
  <c r="K392" i="10"/>
  <c r="I394" i="10"/>
  <c r="J394" i="10" s="1"/>
  <c r="I395" i="10"/>
  <c r="K395" i="10"/>
  <c r="I396" i="10"/>
  <c r="J396" i="10" s="1"/>
  <c r="I397" i="10"/>
  <c r="J397" i="10" s="1"/>
  <c r="I398" i="10"/>
  <c r="J398" i="10" s="1"/>
  <c r="K399" i="10"/>
  <c r="I400" i="10"/>
  <c r="J400" i="10" s="1"/>
  <c r="I403" i="10"/>
  <c r="K403" i="10"/>
  <c r="I404" i="10"/>
  <c r="K404" i="10"/>
  <c r="I405" i="10"/>
  <c r="K405" i="10"/>
  <c r="I406" i="10"/>
  <c r="K406" i="10"/>
  <c r="I408" i="10"/>
  <c r="K408" i="10"/>
  <c r="I436" i="10"/>
  <c r="K436" i="10"/>
  <c r="K438" i="10"/>
  <c r="I447" i="10"/>
  <c r="K447" i="10"/>
  <c r="I449" i="10"/>
  <c r="K449" i="10"/>
  <c r="I450" i="10"/>
  <c r="J450" i="10" s="1"/>
  <c r="I451" i="10"/>
  <c r="J451" i="10" s="1"/>
  <c r="I452" i="10"/>
  <c r="J452" i="10" s="1"/>
  <c r="I453" i="10"/>
  <c r="J453" i="10" s="1"/>
  <c r="I454" i="10"/>
  <c r="J454" i="10" s="1"/>
  <c r="I455" i="10"/>
  <c r="J455" i="10" s="1"/>
  <c r="I456" i="10"/>
  <c r="J456" i="10" s="1"/>
  <c r="I457" i="10"/>
  <c r="J457" i="10" s="1"/>
  <c r="I458" i="10"/>
  <c r="K458" i="10"/>
  <c r="I459" i="10"/>
  <c r="K459" i="10"/>
  <c r="I460" i="10"/>
  <c r="K460" i="10"/>
  <c r="I462" i="10"/>
  <c r="J462" i="10" s="1"/>
  <c r="K462" i="10"/>
  <c r="I463" i="10"/>
  <c r="J463" i="10" s="1"/>
  <c r="K463" i="10"/>
  <c r="I464" i="10"/>
  <c r="J464" i="10" s="1"/>
  <c r="I465" i="10"/>
  <c r="J465" i="10" s="1"/>
  <c r="I466" i="10"/>
  <c r="J466" i="10" s="1"/>
  <c r="I467" i="10"/>
  <c r="J467" i="10" s="1"/>
  <c r="I468" i="10"/>
  <c r="J468" i="10" s="1"/>
  <c r="I469" i="10"/>
  <c r="J469" i="10" s="1"/>
  <c r="I488" i="10"/>
  <c r="K488" i="10"/>
  <c r="I490" i="10"/>
  <c r="K490" i="10"/>
  <c r="I491" i="10"/>
  <c r="K491" i="10"/>
  <c r="I492" i="10"/>
  <c r="K492" i="10"/>
  <c r="I493" i="10"/>
  <c r="K493" i="10"/>
  <c r="I495" i="10"/>
  <c r="K495" i="10"/>
  <c r="I496" i="10"/>
  <c r="K496" i="10"/>
  <c r="I497" i="10"/>
  <c r="K497" i="10"/>
  <c r="I498" i="10"/>
  <c r="K498" i="10"/>
  <c r="I499" i="10"/>
  <c r="K499" i="10"/>
  <c r="I501" i="10"/>
  <c r="J501" i="10" s="1"/>
  <c r="I503" i="10"/>
  <c r="J503" i="10" s="1"/>
  <c r="I506" i="10"/>
  <c r="K506" i="10"/>
  <c r="I507" i="10"/>
  <c r="K507" i="10"/>
  <c r="I36" i="10"/>
  <c r="J36" i="10" s="1"/>
  <c r="I38" i="10"/>
  <c r="J38" i="10" s="1"/>
  <c r="I39" i="10"/>
  <c r="J39" i="10" s="1"/>
  <c r="I40" i="10"/>
  <c r="K40" i="10"/>
  <c r="I11" i="10"/>
  <c r="J11" i="10" s="1"/>
  <c r="I12" i="10"/>
  <c r="J12" i="10" s="1"/>
  <c r="I15" i="10"/>
  <c r="J15" i="10" s="1"/>
  <c r="I26" i="10"/>
  <c r="K26" i="10"/>
  <c r="I10" i="10"/>
  <c r="J10" i="10" s="1"/>
  <c r="B47" i="5"/>
  <c r="B46" i="5"/>
  <c r="B45" i="5"/>
  <c r="C17" i="5"/>
  <c r="F24" i="5"/>
  <c r="AD29" i="23"/>
  <c r="AD28" i="23"/>
  <c r="D2" i="23"/>
  <c r="D38" i="23" s="1"/>
  <c r="S561" i="22"/>
  <c r="E561" i="22"/>
  <c r="F561" i="22" s="1"/>
  <c r="S560" i="22"/>
  <c r="E560" i="22"/>
  <c r="F560" i="22" s="1"/>
  <c r="S559" i="22"/>
  <c r="R559" i="22"/>
  <c r="E559" i="22"/>
  <c r="F559" i="22" s="1"/>
  <c r="D559" i="22"/>
  <c r="R558" i="22"/>
  <c r="D558" i="22"/>
  <c r="E558" i="22" s="1"/>
  <c r="F558" i="22" s="1"/>
  <c r="R557" i="22"/>
  <c r="D557" i="22"/>
  <c r="R556" i="22"/>
  <c r="D556" i="22"/>
  <c r="S556" i="22" s="1"/>
  <c r="S555" i="22"/>
  <c r="R555" i="22"/>
  <c r="E555" i="22"/>
  <c r="F555" i="22" s="1"/>
  <c r="D555" i="22"/>
  <c r="S554" i="22"/>
  <c r="E554" i="22"/>
  <c r="F554" i="22" s="1"/>
  <c r="D553" i="22"/>
  <c r="S553" i="22" s="1"/>
  <c r="S552" i="22"/>
  <c r="E552" i="22"/>
  <c r="F552" i="22" s="1"/>
  <c r="D551" i="22"/>
  <c r="E551" i="22" s="1"/>
  <c r="F551" i="22" s="1"/>
  <c r="D550" i="22"/>
  <c r="S550" i="22" s="1"/>
  <c r="S549" i="22"/>
  <c r="E549" i="22"/>
  <c r="F549" i="22" s="1"/>
  <c r="S548" i="22"/>
  <c r="E548" i="22"/>
  <c r="F548" i="22" s="1"/>
  <c r="S547" i="22"/>
  <c r="E547" i="22"/>
  <c r="F547" i="22" s="1"/>
  <c r="S546" i="22"/>
  <c r="E546" i="22"/>
  <c r="F546" i="22" s="1"/>
  <c r="D545" i="22"/>
  <c r="S545" i="22" s="1"/>
  <c r="S544" i="22"/>
  <c r="E544" i="22"/>
  <c r="F544" i="22" s="1"/>
  <c r="S543" i="22"/>
  <c r="E543" i="22"/>
  <c r="F543" i="22" s="1"/>
  <c r="S542" i="22"/>
  <c r="E542" i="22"/>
  <c r="F542" i="22" s="1"/>
  <c r="S541" i="22"/>
  <c r="E541" i="22"/>
  <c r="F541" i="22" s="1"/>
  <c r="S540" i="22"/>
  <c r="E540" i="22"/>
  <c r="F540" i="22" s="1"/>
  <c r="D539" i="22"/>
  <c r="S539" i="22" s="1"/>
  <c r="S538" i="22"/>
  <c r="E538" i="22"/>
  <c r="F538" i="22" s="1"/>
  <c r="S537" i="22"/>
  <c r="E537" i="22"/>
  <c r="F537" i="22" s="1"/>
  <c r="S536" i="22"/>
  <c r="E536" i="22"/>
  <c r="F536" i="22" s="1"/>
  <c r="D535" i="22"/>
  <c r="S535" i="22" s="1"/>
  <c r="S534" i="22"/>
  <c r="E534" i="22"/>
  <c r="F534" i="22" s="1"/>
  <c r="S533" i="22"/>
  <c r="E533" i="22"/>
  <c r="F533" i="22" s="1"/>
  <c r="S532" i="22"/>
  <c r="E532" i="22"/>
  <c r="F532" i="22" s="1"/>
  <c r="S531" i="22"/>
  <c r="E531" i="22"/>
  <c r="F531" i="22" s="1"/>
  <c r="S530" i="22"/>
  <c r="E530" i="22"/>
  <c r="F530" i="22" s="1"/>
  <c r="S529" i="22"/>
  <c r="E529" i="22"/>
  <c r="F529" i="22" s="1"/>
  <c r="D528" i="22"/>
  <c r="S528" i="22" s="1"/>
  <c r="S527" i="22"/>
  <c r="E527" i="22"/>
  <c r="F527" i="22" s="1"/>
  <c r="D526" i="22"/>
  <c r="E526" i="22" s="1"/>
  <c r="F526" i="22" s="1"/>
  <c r="S525" i="22"/>
  <c r="E525" i="22"/>
  <c r="F525" i="22" s="1"/>
  <c r="D524" i="22"/>
  <c r="E524" i="22" s="1"/>
  <c r="F524" i="22" s="1"/>
  <c r="D523" i="22"/>
  <c r="E523" i="22" s="1"/>
  <c r="F523" i="22" s="1"/>
  <c r="D522" i="22"/>
  <c r="S522" i="22" s="1"/>
  <c r="D521" i="22"/>
  <c r="S520" i="22"/>
  <c r="E520" i="22"/>
  <c r="F520" i="22" s="1"/>
  <c r="D519" i="22"/>
  <c r="D518" i="22"/>
  <c r="E518" i="22" s="1"/>
  <c r="F518" i="22" s="1"/>
  <c r="D517" i="22"/>
  <c r="S516" i="22"/>
  <c r="E516" i="22"/>
  <c r="F516" i="22" s="1"/>
  <c r="S515" i="22"/>
  <c r="E515" i="22"/>
  <c r="F515" i="22" s="1"/>
  <c r="S514" i="22"/>
  <c r="E514" i="22"/>
  <c r="F514" i="22" s="1"/>
  <c r="D513" i="22"/>
  <c r="S513" i="22" s="1"/>
  <c r="D512" i="22"/>
  <c r="S512" i="22" s="1"/>
  <c r="D511" i="22"/>
  <c r="S511" i="22" s="1"/>
  <c r="D510" i="22"/>
  <c r="S510" i="22" s="1"/>
  <c r="D509" i="22"/>
  <c r="S509" i="22" s="1"/>
  <c r="D508" i="22"/>
  <c r="S508" i="22" s="1"/>
  <c r="S507" i="22"/>
  <c r="E507" i="22"/>
  <c r="F507" i="22" s="1"/>
  <c r="S506" i="22"/>
  <c r="E506" i="22"/>
  <c r="F506" i="22" s="1"/>
  <c r="D505" i="22"/>
  <c r="E505" i="22" s="1"/>
  <c r="F505" i="22" s="1"/>
  <c r="S504" i="22"/>
  <c r="E504" i="22"/>
  <c r="F504" i="22" s="1"/>
  <c r="D503" i="22"/>
  <c r="E503" i="22" s="1"/>
  <c r="F503" i="22" s="1"/>
  <c r="D502" i="22"/>
  <c r="S502" i="22" s="1"/>
  <c r="D501" i="22"/>
  <c r="E501" i="22" s="1"/>
  <c r="F501" i="22" s="1"/>
  <c r="D500" i="22"/>
  <c r="S500" i="22" s="1"/>
  <c r="S499" i="22"/>
  <c r="E499" i="22"/>
  <c r="F499" i="22" s="1"/>
  <c r="D498" i="22"/>
  <c r="S498" i="22" s="1"/>
  <c r="S497" i="22"/>
  <c r="E497" i="22"/>
  <c r="F497" i="22" s="1"/>
  <c r="S496" i="22"/>
  <c r="E496" i="22"/>
  <c r="F496" i="22" s="1"/>
  <c r="S495" i="22"/>
  <c r="E495" i="22"/>
  <c r="F495" i="22" s="1"/>
  <c r="S494" i="22"/>
  <c r="E494" i="22"/>
  <c r="F494" i="22" s="1"/>
  <c r="S493" i="22"/>
  <c r="E493" i="22"/>
  <c r="F493" i="22" s="1"/>
  <c r="S492" i="22"/>
  <c r="E492" i="22"/>
  <c r="F492" i="22" s="1"/>
  <c r="S491" i="22"/>
  <c r="E491" i="22"/>
  <c r="F491" i="22" s="1"/>
  <c r="D490" i="22"/>
  <c r="S490" i="22" s="1"/>
  <c r="S489" i="22"/>
  <c r="E489" i="22"/>
  <c r="F489" i="22" s="1"/>
  <c r="S488" i="22"/>
  <c r="E488" i="22"/>
  <c r="F488" i="22" s="1"/>
  <c r="S487" i="22"/>
  <c r="E487" i="22"/>
  <c r="F487" i="22" s="1"/>
  <c r="S486" i="22"/>
  <c r="E486" i="22"/>
  <c r="F486" i="22" s="1"/>
  <c r="S485" i="22"/>
  <c r="E485" i="22"/>
  <c r="F485" i="22" s="1"/>
  <c r="S484" i="22"/>
  <c r="E484" i="22"/>
  <c r="F484" i="22" s="1"/>
  <c r="S483" i="22"/>
  <c r="E483" i="22"/>
  <c r="F483" i="22" s="1"/>
  <c r="S482" i="22"/>
  <c r="E482" i="22"/>
  <c r="F482" i="22" s="1"/>
  <c r="D481" i="22"/>
  <c r="S480" i="22"/>
  <c r="E480" i="22"/>
  <c r="F480" i="22" s="1"/>
  <c r="S479" i="22"/>
  <c r="E479" i="22"/>
  <c r="F479" i="22" s="1"/>
  <c r="S478" i="22"/>
  <c r="E478" i="22"/>
  <c r="F478" i="22" s="1"/>
  <c r="S477" i="22"/>
  <c r="E477" i="22"/>
  <c r="F477" i="22" s="1"/>
  <c r="S476" i="22"/>
  <c r="E476" i="22"/>
  <c r="F476" i="22" s="1"/>
  <c r="S475" i="22"/>
  <c r="E475" i="22"/>
  <c r="F475" i="22" s="1"/>
  <c r="S474" i="22"/>
  <c r="E474" i="22"/>
  <c r="F474" i="22" s="1"/>
  <c r="S473" i="22"/>
  <c r="E473" i="22"/>
  <c r="F473" i="22" s="1"/>
  <c r="S472" i="22"/>
  <c r="E472" i="22"/>
  <c r="F472" i="22" s="1"/>
  <c r="S471" i="22"/>
  <c r="E471" i="22"/>
  <c r="F471" i="22" s="1"/>
  <c r="S470" i="22"/>
  <c r="E470" i="22"/>
  <c r="F470" i="22" s="1"/>
  <c r="S469" i="22"/>
  <c r="E469" i="22"/>
  <c r="F469" i="22" s="1"/>
  <c r="S468" i="22"/>
  <c r="E468" i="22"/>
  <c r="F468" i="22" s="1"/>
  <c r="S467" i="22"/>
  <c r="E467" i="22"/>
  <c r="F467" i="22" s="1"/>
  <c r="S466" i="22"/>
  <c r="E466" i="22"/>
  <c r="F466" i="22" s="1"/>
  <c r="S465" i="22"/>
  <c r="E465" i="22"/>
  <c r="F465" i="22" s="1"/>
  <c r="S464" i="22"/>
  <c r="E464" i="22"/>
  <c r="F464" i="22" s="1"/>
  <c r="S463" i="22"/>
  <c r="E463" i="22"/>
  <c r="F463" i="22" s="1"/>
  <c r="S462" i="22"/>
  <c r="E462" i="22"/>
  <c r="F462" i="22" s="1"/>
  <c r="S461" i="22"/>
  <c r="E461" i="22"/>
  <c r="F461" i="22" s="1"/>
  <c r="S460" i="22"/>
  <c r="E460" i="22"/>
  <c r="F460" i="22" s="1"/>
  <c r="S459" i="22"/>
  <c r="E459" i="22"/>
  <c r="F459" i="22" s="1"/>
  <c r="S458" i="22"/>
  <c r="E458" i="22"/>
  <c r="F458" i="22" s="1"/>
  <c r="S457" i="22"/>
  <c r="E457" i="22"/>
  <c r="F457" i="22" s="1"/>
  <c r="S456" i="22"/>
  <c r="E456" i="22"/>
  <c r="F456" i="22" s="1"/>
  <c r="S455" i="22"/>
  <c r="E455" i="22"/>
  <c r="F455" i="22" s="1"/>
  <c r="S454" i="22"/>
  <c r="E454" i="22"/>
  <c r="F454" i="22" s="1"/>
  <c r="S453" i="22"/>
  <c r="E453" i="22"/>
  <c r="F453" i="22" s="1"/>
  <c r="S452" i="22"/>
  <c r="E452" i="22"/>
  <c r="F452" i="22" s="1"/>
  <c r="S451" i="22"/>
  <c r="E451" i="22"/>
  <c r="F451" i="22" s="1"/>
  <c r="S450" i="22"/>
  <c r="E450" i="22"/>
  <c r="F450" i="22" s="1"/>
  <c r="S449" i="22"/>
  <c r="E449" i="22"/>
  <c r="F449" i="22" s="1"/>
  <c r="S448" i="22"/>
  <c r="E448" i="22"/>
  <c r="F448" i="22" s="1"/>
  <c r="S447" i="22"/>
  <c r="E447" i="22"/>
  <c r="F447" i="22" s="1"/>
  <c r="D446" i="22"/>
  <c r="S445" i="22"/>
  <c r="E445" i="22"/>
  <c r="F445" i="22" s="1"/>
  <c r="S444" i="22"/>
  <c r="E444" i="22"/>
  <c r="F444" i="22" s="1"/>
  <c r="S443" i="22"/>
  <c r="E443" i="22"/>
  <c r="F443" i="22" s="1"/>
  <c r="S442" i="22"/>
  <c r="E442" i="22"/>
  <c r="F442" i="22" s="1"/>
  <c r="S441" i="22"/>
  <c r="E441" i="22"/>
  <c r="F441" i="22" s="1"/>
  <c r="S440" i="22"/>
  <c r="E440" i="22"/>
  <c r="F440" i="22" s="1"/>
  <c r="S439" i="22"/>
  <c r="E439" i="22"/>
  <c r="F439" i="22" s="1"/>
  <c r="S438" i="22"/>
  <c r="E438" i="22"/>
  <c r="F438" i="22" s="1"/>
  <c r="S437" i="22"/>
  <c r="E437" i="22"/>
  <c r="F437" i="22" s="1"/>
  <c r="S436" i="22"/>
  <c r="E436" i="22"/>
  <c r="F436" i="22" s="1"/>
  <c r="S435" i="22"/>
  <c r="E435" i="22"/>
  <c r="F435" i="22" s="1"/>
  <c r="D434" i="22"/>
  <c r="S434" i="22" s="1"/>
  <c r="D433" i="22"/>
  <c r="S433" i="22" s="1"/>
  <c r="D432" i="22"/>
  <c r="S432" i="22" s="1"/>
  <c r="S431" i="22"/>
  <c r="E431" i="22"/>
  <c r="F431" i="22" s="1"/>
  <c r="S430" i="22"/>
  <c r="E430" i="22"/>
  <c r="F430" i="22" s="1"/>
  <c r="S429" i="22"/>
  <c r="E429" i="22"/>
  <c r="F429" i="22" s="1"/>
  <c r="S428" i="22"/>
  <c r="E428" i="22"/>
  <c r="F428" i="22" s="1"/>
  <c r="S427" i="22"/>
  <c r="E427" i="22"/>
  <c r="F427" i="22" s="1"/>
  <c r="S426" i="22"/>
  <c r="E426" i="22"/>
  <c r="F426" i="22" s="1"/>
  <c r="S425" i="22"/>
  <c r="E425" i="22"/>
  <c r="F425" i="22" s="1"/>
  <c r="D424" i="22"/>
  <c r="S423" i="22"/>
  <c r="E423" i="22"/>
  <c r="F423" i="22" s="1"/>
  <c r="S422" i="22"/>
  <c r="E422" i="22"/>
  <c r="F422" i="22" s="1"/>
  <c r="D421" i="22"/>
  <c r="S421" i="22" s="1"/>
  <c r="S420" i="22"/>
  <c r="E420" i="22"/>
  <c r="F420" i="22" s="1"/>
  <c r="S419" i="22"/>
  <c r="E419" i="22"/>
  <c r="F419" i="22" s="1"/>
  <c r="S418" i="22"/>
  <c r="E418" i="22"/>
  <c r="F418" i="22" s="1"/>
  <c r="D417" i="22"/>
  <c r="D416" i="22"/>
  <c r="S416" i="22" s="1"/>
  <c r="D415" i="22"/>
  <c r="S415" i="22" s="1"/>
  <c r="S414" i="22"/>
  <c r="E414" i="22"/>
  <c r="F414" i="22" s="1"/>
  <c r="D413" i="22"/>
  <c r="D412" i="22"/>
  <c r="S411" i="22"/>
  <c r="E411" i="22"/>
  <c r="F411" i="22" s="1"/>
  <c r="S410" i="22"/>
  <c r="E410" i="22"/>
  <c r="F410" i="22" s="1"/>
  <c r="D409" i="22"/>
  <c r="S409" i="22" s="1"/>
  <c r="D408" i="22"/>
  <c r="S408" i="22" s="1"/>
  <c r="S407" i="22"/>
  <c r="E407" i="22"/>
  <c r="F407" i="22" s="1"/>
  <c r="S406" i="22"/>
  <c r="E406" i="22"/>
  <c r="F406" i="22" s="1"/>
  <c r="S405" i="22"/>
  <c r="E405" i="22"/>
  <c r="F405" i="22" s="1"/>
  <c r="D404" i="22"/>
  <c r="S404" i="22" s="1"/>
  <c r="D403" i="22"/>
  <c r="S403" i="22" s="1"/>
  <c r="D402" i="22"/>
  <c r="S402" i="22" s="1"/>
  <c r="D401" i="22"/>
  <c r="S401" i="22" s="1"/>
  <c r="D400" i="22"/>
  <c r="S400" i="22" s="1"/>
  <c r="D399" i="22"/>
  <c r="S399" i="22" s="1"/>
  <c r="S398" i="22"/>
  <c r="E398" i="22"/>
  <c r="F398" i="22" s="1"/>
  <c r="S397" i="22"/>
  <c r="E397" i="22"/>
  <c r="F397" i="22" s="1"/>
  <c r="S396" i="22"/>
  <c r="E396" i="22"/>
  <c r="F396" i="22" s="1"/>
  <c r="D395" i="22"/>
  <c r="E395" i="22" s="1"/>
  <c r="F395" i="22" s="1"/>
  <c r="S394" i="22"/>
  <c r="E394" i="22"/>
  <c r="F394" i="22" s="1"/>
  <c r="S393" i="22"/>
  <c r="E393" i="22"/>
  <c r="F393" i="22" s="1"/>
  <c r="D392" i="22"/>
  <c r="D391" i="22"/>
  <c r="S390" i="22"/>
  <c r="E390" i="22"/>
  <c r="F390" i="22" s="1"/>
  <c r="S389" i="22"/>
  <c r="E389" i="22"/>
  <c r="F389" i="22" s="1"/>
  <c r="S388" i="22"/>
  <c r="E388" i="22"/>
  <c r="F388" i="22" s="1"/>
  <c r="S387" i="22"/>
  <c r="E387" i="22"/>
  <c r="F387" i="22" s="1"/>
  <c r="S386" i="22"/>
  <c r="E386" i="22"/>
  <c r="F386" i="22" s="1"/>
  <c r="S385" i="22"/>
  <c r="E385" i="22"/>
  <c r="F385" i="22" s="1"/>
  <c r="S384" i="22"/>
  <c r="E384" i="22"/>
  <c r="F384" i="22" s="1"/>
  <c r="S383" i="22"/>
  <c r="E383" i="22"/>
  <c r="F383" i="22" s="1"/>
  <c r="S382" i="22"/>
  <c r="E382" i="22"/>
  <c r="F382" i="22" s="1"/>
  <c r="S381" i="22"/>
  <c r="E381" i="22"/>
  <c r="F381" i="22" s="1"/>
  <c r="S380" i="22"/>
  <c r="E380" i="22"/>
  <c r="F380" i="22" s="1"/>
  <c r="D379" i="22"/>
  <c r="D378" i="22"/>
  <c r="D377" i="22"/>
  <c r="S377" i="22" s="1"/>
  <c r="S376" i="22"/>
  <c r="E376" i="22"/>
  <c r="F376" i="22" s="1"/>
  <c r="S375" i="22"/>
  <c r="E375" i="22"/>
  <c r="F375" i="22" s="1"/>
  <c r="D374" i="22"/>
  <c r="S374" i="22" s="1"/>
  <c r="S373" i="22"/>
  <c r="E373" i="22"/>
  <c r="F373" i="22" s="1"/>
  <c r="D372" i="22"/>
  <c r="S372" i="22" s="1"/>
  <c r="S371" i="22"/>
  <c r="E371" i="22"/>
  <c r="F371" i="22" s="1"/>
  <c r="D370" i="22"/>
  <c r="D369" i="22"/>
  <c r="E369" i="22" s="1"/>
  <c r="F369" i="22" s="1"/>
  <c r="D368" i="22"/>
  <c r="S368" i="22" s="1"/>
  <c r="S367" i="22"/>
  <c r="E367" i="22"/>
  <c r="F367" i="22" s="1"/>
  <c r="D366" i="22"/>
  <c r="S365" i="22"/>
  <c r="E365" i="22"/>
  <c r="F365" i="22" s="1"/>
  <c r="S364" i="22"/>
  <c r="E364" i="22"/>
  <c r="F364" i="22" s="1"/>
  <c r="S363" i="22"/>
  <c r="E363" i="22"/>
  <c r="F363" i="22" s="1"/>
  <c r="S362" i="22"/>
  <c r="E362" i="22"/>
  <c r="F362" i="22" s="1"/>
  <c r="D361" i="22"/>
  <c r="S360" i="22"/>
  <c r="E360" i="22"/>
  <c r="F360" i="22" s="1"/>
  <c r="S359" i="22"/>
  <c r="E359" i="22"/>
  <c r="F359" i="22" s="1"/>
  <c r="S358" i="22"/>
  <c r="E358" i="22"/>
  <c r="F358" i="22" s="1"/>
  <c r="S357" i="22"/>
  <c r="E357" i="22"/>
  <c r="F357" i="22" s="1"/>
  <c r="D356" i="22"/>
  <c r="S356" i="22" s="1"/>
  <c r="S355" i="22"/>
  <c r="E355" i="22"/>
  <c r="F355" i="22" s="1"/>
  <c r="S354" i="22"/>
  <c r="E354" i="22"/>
  <c r="F354" i="22" s="1"/>
  <c r="S353" i="22"/>
  <c r="E353" i="22"/>
  <c r="F353" i="22" s="1"/>
  <c r="S352" i="22"/>
  <c r="E352" i="22"/>
  <c r="F352" i="22" s="1"/>
  <c r="D351" i="22"/>
  <c r="D350" i="22"/>
  <c r="D349" i="22"/>
  <c r="S349" i="22" s="1"/>
  <c r="S348" i="22"/>
  <c r="E348" i="22"/>
  <c r="F348" i="22" s="1"/>
  <c r="D347" i="22"/>
  <c r="S347" i="22" s="1"/>
  <c r="D346" i="22"/>
  <c r="S346" i="22" s="1"/>
  <c r="D345" i="22"/>
  <c r="S345" i="22" s="1"/>
  <c r="S344" i="22"/>
  <c r="E344" i="22"/>
  <c r="F344" i="22" s="1"/>
  <c r="D343" i="22"/>
  <c r="S343" i="22" s="1"/>
  <c r="D342" i="22"/>
  <c r="E342" i="22" s="1"/>
  <c r="F342" i="22" s="1"/>
  <c r="D341" i="22"/>
  <c r="S340" i="22"/>
  <c r="E340" i="22"/>
  <c r="F340" i="22" s="1"/>
  <c r="S339" i="22"/>
  <c r="E339" i="22"/>
  <c r="F339" i="22" s="1"/>
  <c r="S338" i="22"/>
  <c r="E338" i="22"/>
  <c r="F338" i="22" s="1"/>
  <c r="S337" i="22"/>
  <c r="E337" i="22"/>
  <c r="F337" i="22" s="1"/>
  <c r="D336" i="22"/>
  <c r="E336" i="22" s="1"/>
  <c r="F336" i="22" s="1"/>
  <c r="D335" i="22"/>
  <c r="D334" i="22"/>
  <c r="S334" i="22" s="1"/>
  <c r="D333" i="22"/>
  <c r="S332" i="22"/>
  <c r="E332" i="22"/>
  <c r="F332" i="22" s="1"/>
  <c r="D331" i="22"/>
  <c r="S330" i="22"/>
  <c r="E330" i="22"/>
  <c r="F330" i="22" s="1"/>
  <c r="S329" i="22"/>
  <c r="E329" i="22"/>
  <c r="F329" i="22" s="1"/>
  <c r="D328" i="22"/>
  <c r="E328" i="22" s="1"/>
  <c r="F328" i="22" s="1"/>
  <c r="S327" i="22"/>
  <c r="E327" i="22"/>
  <c r="F327" i="22" s="1"/>
  <c r="S326" i="22"/>
  <c r="E326" i="22"/>
  <c r="F326" i="22" s="1"/>
  <c r="D325" i="22"/>
  <c r="S325" i="22" s="1"/>
  <c r="D324" i="22"/>
  <c r="E324" i="22" s="1"/>
  <c r="F324" i="22" s="1"/>
  <c r="D323" i="22"/>
  <c r="S322" i="22"/>
  <c r="D322" i="22"/>
  <c r="E322" i="22" s="1"/>
  <c r="F322" i="22" s="1"/>
  <c r="S321" i="22"/>
  <c r="E321" i="22"/>
  <c r="F321" i="22" s="1"/>
  <c r="D320" i="22"/>
  <c r="S319" i="22"/>
  <c r="E319" i="22"/>
  <c r="F319" i="22" s="1"/>
  <c r="S318" i="22"/>
  <c r="E318" i="22"/>
  <c r="F318" i="22" s="1"/>
  <c r="D317" i="22"/>
  <c r="S317" i="22" s="1"/>
  <c r="D316" i="22"/>
  <c r="E316" i="22" s="1"/>
  <c r="F316" i="22" s="1"/>
  <c r="S315" i="22"/>
  <c r="E315" i="22"/>
  <c r="F315" i="22" s="1"/>
  <c r="D314" i="22"/>
  <c r="E314" i="22" s="1"/>
  <c r="F314" i="22" s="1"/>
  <c r="D313" i="22"/>
  <c r="E313" i="22" s="1"/>
  <c r="F313" i="22" s="1"/>
  <c r="D312" i="22"/>
  <c r="S312" i="22" s="1"/>
  <c r="D311" i="22"/>
  <c r="E311" i="22" s="1"/>
  <c r="F311" i="22" s="1"/>
  <c r="S310" i="22"/>
  <c r="E310" i="22"/>
  <c r="F310" i="22" s="1"/>
  <c r="S309" i="22"/>
  <c r="E309" i="22"/>
  <c r="F309" i="22" s="1"/>
  <c r="S308" i="22"/>
  <c r="E308" i="22"/>
  <c r="F308" i="22" s="1"/>
  <c r="D307" i="22"/>
  <c r="D306" i="22"/>
  <c r="D305" i="22"/>
  <c r="D304" i="22"/>
  <c r="E304" i="22" s="1"/>
  <c r="F304" i="22" s="1"/>
  <c r="S303" i="22"/>
  <c r="E303" i="22"/>
  <c r="F303" i="22" s="1"/>
  <c r="D302" i="22"/>
  <c r="E302" i="22" s="1"/>
  <c r="F302" i="22" s="1"/>
  <c r="D301" i="22"/>
  <c r="D300" i="22"/>
  <c r="E300" i="22" s="1"/>
  <c r="F300" i="22" s="1"/>
  <c r="S299" i="22"/>
  <c r="E299" i="22"/>
  <c r="F299" i="22" s="1"/>
  <c r="D298" i="22"/>
  <c r="S298" i="22" s="1"/>
  <c r="S297" i="22"/>
  <c r="E297" i="22"/>
  <c r="F297" i="22" s="1"/>
  <c r="S296" i="22"/>
  <c r="E296" i="22"/>
  <c r="F296" i="22" s="1"/>
  <c r="D295" i="22"/>
  <c r="E295" i="22" s="1"/>
  <c r="F295" i="22" s="1"/>
  <c r="D294" i="22"/>
  <c r="S294" i="22" s="1"/>
  <c r="D293" i="22"/>
  <c r="E293" i="22" s="1"/>
  <c r="F293" i="22" s="1"/>
  <c r="D292" i="22"/>
  <c r="S292" i="22" s="1"/>
  <c r="S291" i="22"/>
  <c r="E291" i="22"/>
  <c r="F291" i="22" s="1"/>
  <c r="D290" i="22"/>
  <c r="E290" i="22" s="1"/>
  <c r="F290" i="22" s="1"/>
  <c r="S289" i="22"/>
  <c r="E289" i="22"/>
  <c r="F289" i="22" s="1"/>
  <c r="S288" i="22"/>
  <c r="E288" i="22"/>
  <c r="F288" i="22" s="1"/>
  <c r="S287" i="22"/>
  <c r="E287" i="22"/>
  <c r="F287" i="22" s="1"/>
  <c r="S286" i="22"/>
  <c r="E286" i="22"/>
  <c r="F286" i="22" s="1"/>
  <c r="S285" i="22"/>
  <c r="E285" i="22"/>
  <c r="F285" i="22" s="1"/>
  <c r="S284" i="22"/>
  <c r="E284" i="22"/>
  <c r="F284" i="22" s="1"/>
  <c r="S283" i="22"/>
  <c r="E283" i="22"/>
  <c r="F283" i="22" s="1"/>
  <c r="S282" i="22"/>
  <c r="E282" i="22"/>
  <c r="F282" i="22" s="1"/>
  <c r="S281" i="22"/>
  <c r="E281" i="22"/>
  <c r="F281" i="22" s="1"/>
  <c r="S280" i="22"/>
  <c r="E280" i="22"/>
  <c r="F280" i="22" s="1"/>
  <c r="S279" i="22"/>
  <c r="E279" i="22"/>
  <c r="F279" i="22" s="1"/>
  <c r="S278" i="22"/>
  <c r="E278" i="22"/>
  <c r="F278" i="22" s="1"/>
  <c r="S277" i="22"/>
  <c r="E277" i="22"/>
  <c r="F277" i="22" s="1"/>
  <c r="S276" i="22"/>
  <c r="E276" i="22"/>
  <c r="F276" i="22" s="1"/>
  <c r="S275" i="22"/>
  <c r="E275" i="22"/>
  <c r="F275" i="22" s="1"/>
  <c r="S274" i="22"/>
  <c r="E274" i="22"/>
  <c r="F274" i="22" s="1"/>
  <c r="S273" i="22"/>
  <c r="E273" i="22"/>
  <c r="F273" i="22" s="1"/>
  <c r="S272" i="22"/>
  <c r="E272" i="22"/>
  <c r="F272" i="22" s="1"/>
  <c r="S271" i="22"/>
  <c r="E271" i="22"/>
  <c r="F271" i="22" s="1"/>
  <c r="S270" i="22"/>
  <c r="E270" i="22"/>
  <c r="F270" i="22" s="1"/>
  <c r="S269" i="22"/>
  <c r="E269" i="22"/>
  <c r="F269" i="22" s="1"/>
  <c r="S268" i="22"/>
  <c r="E268" i="22"/>
  <c r="F268" i="22" s="1"/>
  <c r="S267" i="22"/>
  <c r="E267" i="22"/>
  <c r="F267" i="22" s="1"/>
  <c r="D266" i="22"/>
  <c r="E266" i="22" s="1"/>
  <c r="F266" i="22" s="1"/>
  <c r="S265" i="22"/>
  <c r="E265" i="22"/>
  <c r="F265" i="22" s="1"/>
  <c r="S264" i="22"/>
  <c r="E264" i="22"/>
  <c r="F264" i="22" s="1"/>
  <c r="S263" i="22"/>
  <c r="E263" i="22"/>
  <c r="F263" i="22" s="1"/>
  <c r="S262" i="22"/>
  <c r="E262" i="22"/>
  <c r="F262" i="22" s="1"/>
  <c r="S261" i="22"/>
  <c r="E261" i="22"/>
  <c r="F261" i="22" s="1"/>
  <c r="S260" i="22"/>
  <c r="E260" i="22"/>
  <c r="F260" i="22" s="1"/>
  <c r="S259" i="22"/>
  <c r="E259" i="22"/>
  <c r="F259" i="22" s="1"/>
  <c r="S258" i="22"/>
  <c r="E258" i="22"/>
  <c r="F258" i="22" s="1"/>
  <c r="S257" i="22"/>
  <c r="E257" i="22"/>
  <c r="F257" i="22" s="1"/>
  <c r="S256" i="22"/>
  <c r="E256" i="22"/>
  <c r="F256" i="22" s="1"/>
  <c r="S255" i="22"/>
  <c r="E255" i="22"/>
  <c r="F255" i="22" s="1"/>
  <c r="S254" i="22"/>
  <c r="E254" i="22"/>
  <c r="F254" i="22" s="1"/>
  <c r="S253" i="22"/>
  <c r="E253" i="22"/>
  <c r="F253" i="22" s="1"/>
  <c r="S252" i="22"/>
  <c r="E252" i="22"/>
  <c r="F252" i="22" s="1"/>
  <c r="S251" i="22"/>
  <c r="E251" i="22"/>
  <c r="F251" i="22" s="1"/>
  <c r="S250" i="22"/>
  <c r="E250" i="22"/>
  <c r="F250" i="22" s="1"/>
  <c r="S249" i="22"/>
  <c r="E249" i="22"/>
  <c r="F249" i="22" s="1"/>
  <c r="S248" i="22"/>
  <c r="E248" i="22"/>
  <c r="F248" i="22" s="1"/>
  <c r="S247" i="22"/>
  <c r="E247" i="22"/>
  <c r="F247" i="22" s="1"/>
  <c r="S246" i="22"/>
  <c r="E246" i="22"/>
  <c r="F246" i="22" s="1"/>
  <c r="S245" i="22"/>
  <c r="E245" i="22"/>
  <c r="F245" i="22" s="1"/>
  <c r="S244" i="22"/>
  <c r="E244" i="22"/>
  <c r="F244" i="22" s="1"/>
  <c r="S243" i="22"/>
  <c r="E243" i="22"/>
  <c r="F243" i="22" s="1"/>
  <c r="S242" i="22"/>
  <c r="E242" i="22"/>
  <c r="F242" i="22" s="1"/>
  <c r="S241" i="22"/>
  <c r="E241" i="22"/>
  <c r="F241" i="22" s="1"/>
  <c r="S240" i="22"/>
  <c r="E240" i="22"/>
  <c r="F240" i="22" s="1"/>
  <c r="S239" i="22"/>
  <c r="E239" i="22"/>
  <c r="F239" i="22" s="1"/>
  <c r="S238" i="22"/>
  <c r="E238" i="22"/>
  <c r="F238" i="22" s="1"/>
  <c r="S237" i="22"/>
  <c r="E237" i="22"/>
  <c r="F237" i="22" s="1"/>
  <c r="S236" i="22"/>
  <c r="E236" i="22"/>
  <c r="F236" i="22" s="1"/>
  <c r="S235" i="22"/>
  <c r="E235" i="22"/>
  <c r="F235" i="22" s="1"/>
  <c r="S234" i="22"/>
  <c r="E234" i="22"/>
  <c r="F234" i="22" s="1"/>
  <c r="S233" i="22"/>
  <c r="E233" i="22"/>
  <c r="F233" i="22" s="1"/>
  <c r="S232" i="22"/>
  <c r="E232" i="22"/>
  <c r="F232" i="22" s="1"/>
  <c r="S231" i="22"/>
  <c r="E231" i="22"/>
  <c r="F231" i="22" s="1"/>
  <c r="S230" i="22"/>
  <c r="E230" i="22"/>
  <c r="F230" i="22" s="1"/>
  <c r="D229" i="22"/>
  <c r="S229" i="22" s="1"/>
  <c r="S228" i="22"/>
  <c r="E228" i="22"/>
  <c r="F228" i="22" s="1"/>
  <c r="D227" i="22"/>
  <c r="S227" i="22" s="1"/>
  <c r="S226" i="22"/>
  <c r="E226" i="22"/>
  <c r="F226" i="22" s="1"/>
  <c r="S225" i="22"/>
  <c r="E225" i="22"/>
  <c r="F225" i="22" s="1"/>
  <c r="D224" i="22"/>
  <c r="S223" i="22"/>
  <c r="E223" i="22"/>
  <c r="F223" i="22" s="1"/>
  <c r="S222" i="22"/>
  <c r="E222" i="22"/>
  <c r="F222" i="22" s="1"/>
  <c r="S221" i="22"/>
  <c r="E221" i="22"/>
  <c r="F221" i="22" s="1"/>
  <c r="D220" i="22"/>
  <c r="S220" i="22" s="1"/>
  <c r="S219" i="22"/>
  <c r="E219" i="22"/>
  <c r="F219" i="22" s="1"/>
  <c r="D218" i="22"/>
  <c r="S218" i="22" s="1"/>
  <c r="S217" i="22"/>
  <c r="E217" i="22"/>
  <c r="F217" i="22" s="1"/>
  <c r="S216" i="22"/>
  <c r="E216" i="22"/>
  <c r="F216" i="22" s="1"/>
  <c r="S215" i="22"/>
  <c r="E215" i="22"/>
  <c r="F215" i="22" s="1"/>
  <c r="D214" i="22"/>
  <c r="E214" i="22" s="1"/>
  <c r="F214" i="22" s="1"/>
  <c r="S213" i="22"/>
  <c r="E213" i="22"/>
  <c r="F213" i="22" s="1"/>
  <c r="D212" i="22"/>
  <c r="E212" i="22" s="1"/>
  <c r="F212" i="22" s="1"/>
  <c r="S211" i="22"/>
  <c r="E211" i="22"/>
  <c r="F211" i="22" s="1"/>
  <c r="S210" i="22"/>
  <c r="E210" i="22"/>
  <c r="F210" i="22" s="1"/>
  <c r="S209" i="22"/>
  <c r="E209" i="22"/>
  <c r="F209" i="22" s="1"/>
  <c r="D208" i="22"/>
  <c r="D207" i="22"/>
  <c r="S207" i="22" s="1"/>
  <c r="D206" i="22"/>
  <c r="E206" i="22" s="1"/>
  <c r="F206" i="22" s="1"/>
  <c r="D205" i="22"/>
  <c r="S205" i="22" s="1"/>
  <c r="S204" i="22"/>
  <c r="E204" i="22"/>
  <c r="F204" i="22" s="1"/>
  <c r="S203" i="22"/>
  <c r="E203" i="22"/>
  <c r="F203" i="22" s="1"/>
  <c r="S202" i="22"/>
  <c r="E202" i="22"/>
  <c r="F202" i="22" s="1"/>
  <c r="S201" i="22"/>
  <c r="E201" i="22"/>
  <c r="F201" i="22" s="1"/>
  <c r="S200" i="22"/>
  <c r="E200" i="22"/>
  <c r="F200" i="22" s="1"/>
  <c r="S199" i="22"/>
  <c r="E199" i="22"/>
  <c r="F199" i="22" s="1"/>
  <c r="S198" i="22"/>
  <c r="E198" i="22"/>
  <c r="F198" i="22" s="1"/>
  <c r="S197" i="22"/>
  <c r="E197" i="22"/>
  <c r="F197" i="22" s="1"/>
  <c r="S196" i="22"/>
  <c r="E196" i="22"/>
  <c r="F196" i="22" s="1"/>
  <c r="S195" i="22"/>
  <c r="E195" i="22"/>
  <c r="F195" i="22" s="1"/>
  <c r="S194" i="22"/>
  <c r="E194" i="22"/>
  <c r="F194" i="22" s="1"/>
  <c r="S193" i="22"/>
  <c r="E193" i="22"/>
  <c r="F193" i="22" s="1"/>
  <c r="S192" i="22"/>
  <c r="E192" i="22"/>
  <c r="F192" i="22" s="1"/>
  <c r="D191" i="22"/>
  <c r="E191" i="22" s="1"/>
  <c r="F191" i="22" s="1"/>
  <c r="S190" i="22"/>
  <c r="E190" i="22"/>
  <c r="F190" i="22" s="1"/>
  <c r="S189" i="22"/>
  <c r="E189" i="22"/>
  <c r="F189" i="22" s="1"/>
  <c r="S188" i="22"/>
  <c r="E188" i="22"/>
  <c r="F188" i="22" s="1"/>
  <c r="D187" i="22"/>
  <c r="E187" i="22" s="1"/>
  <c r="F187" i="22" s="1"/>
  <c r="S186" i="22"/>
  <c r="E186" i="22"/>
  <c r="F186" i="22" s="1"/>
  <c r="S185" i="22"/>
  <c r="E185" i="22"/>
  <c r="F185" i="22" s="1"/>
  <c r="S184" i="22"/>
  <c r="E184" i="22"/>
  <c r="F184" i="22" s="1"/>
  <c r="S183" i="22"/>
  <c r="E183" i="22"/>
  <c r="F183" i="22" s="1"/>
  <c r="S182" i="22"/>
  <c r="E182" i="22"/>
  <c r="F182" i="22" s="1"/>
  <c r="S181" i="22"/>
  <c r="E181" i="22"/>
  <c r="F181" i="22" s="1"/>
  <c r="D180" i="22"/>
  <c r="E180" i="22" s="1"/>
  <c r="F180" i="22" s="1"/>
  <c r="S179" i="22"/>
  <c r="S178" i="22"/>
  <c r="S177" i="22"/>
  <c r="S176" i="22"/>
  <c r="S175" i="22"/>
  <c r="D174" i="22"/>
  <c r="E174" i="22" s="1"/>
  <c r="F174" i="22" s="1"/>
  <c r="D173" i="22"/>
  <c r="S172" i="22"/>
  <c r="E172" i="22"/>
  <c r="F172" i="22" s="1"/>
  <c r="S171" i="22"/>
  <c r="E171" i="22"/>
  <c r="F171" i="22" s="1"/>
  <c r="S170" i="22"/>
  <c r="E170" i="22"/>
  <c r="F170" i="22" s="1"/>
  <c r="D169" i="22"/>
  <c r="S168" i="22"/>
  <c r="E168" i="22"/>
  <c r="F168" i="22" s="1"/>
  <c r="S167" i="22"/>
  <c r="E167" i="22"/>
  <c r="F167" i="22" s="1"/>
  <c r="D166" i="22"/>
  <c r="S165" i="22"/>
  <c r="E165" i="22"/>
  <c r="F165" i="22" s="1"/>
  <c r="S164" i="22"/>
  <c r="E164" i="22"/>
  <c r="F164" i="22" s="1"/>
  <c r="S163" i="22"/>
  <c r="E163" i="22"/>
  <c r="F163" i="22" s="1"/>
  <c r="S162" i="22"/>
  <c r="E162" i="22"/>
  <c r="F162" i="22" s="1"/>
  <c r="S161" i="22"/>
  <c r="E161" i="22"/>
  <c r="F161" i="22" s="1"/>
  <c r="D160" i="22"/>
  <c r="E160" i="22" s="1"/>
  <c r="F160" i="22" s="1"/>
  <c r="D159" i="22"/>
  <c r="S159" i="22" s="1"/>
  <c r="S158" i="22"/>
  <c r="E158" i="22"/>
  <c r="F158" i="22" s="1"/>
  <c r="D157" i="22"/>
  <c r="S156" i="22"/>
  <c r="E156" i="22"/>
  <c r="F156" i="22" s="1"/>
  <c r="R155" i="22"/>
  <c r="D155" i="22"/>
  <c r="R154" i="22"/>
  <c r="D154" i="22"/>
  <c r="E154" i="22" s="1"/>
  <c r="F154" i="22" s="1"/>
  <c r="S153" i="22"/>
  <c r="R153" i="22"/>
  <c r="D153" i="22"/>
  <c r="E153" i="22" s="1"/>
  <c r="F153" i="22" s="1"/>
  <c r="R152" i="22"/>
  <c r="D152" i="22"/>
  <c r="S152" i="22" s="1"/>
  <c r="R151" i="22"/>
  <c r="D151" i="22"/>
  <c r="S151" i="22" s="1"/>
  <c r="R150" i="22"/>
  <c r="E150" i="22"/>
  <c r="D150" i="22"/>
  <c r="S150" i="22" s="1"/>
  <c r="D149" i="22"/>
  <c r="S149" i="22" s="1"/>
  <c r="S148" i="22"/>
  <c r="E148" i="22"/>
  <c r="F148" i="22" s="1"/>
  <c r="D147" i="22"/>
  <c r="S147" i="22" s="1"/>
  <c r="D146" i="22"/>
  <c r="S146" i="22" s="1"/>
  <c r="D145" i="22"/>
  <c r="D144" i="22"/>
  <c r="S144" i="22" s="1"/>
  <c r="S143" i="22"/>
  <c r="E143" i="22"/>
  <c r="F143" i="22" s="1"/>
  <c r="D142" i="22"/>
  <c r="S141" i="22"/>
  <c r="E141" i="22"/>
  <c r="F141" i="22" s="1"/>
  <c r="S140" i="22"/>
  <c r="E140" i="22"/>
  <c r="F140" i="22" s="1"/>
  <c r="D139" i="22"/>
  <c r="D138" i="22"/>
  <c r="D137" i="22"/>
  <c r="D136" i="22"/>
  <c r="D135" i="22"/>
  <c r="D134" i="22"/>
  <c r="S133" i="22"/>
  <c r="E133" i="22"/>
  <c r="F133" i="22" s="1"/>
  <c r="S132" i="22"/>
  <c r="E132" i="22"/>
  <c r="F132" i="22" s="1"/>
  <c r="S131" i="22"/>
  <c r="E131" i="22"/>
  <c r="F131" i="22" s="1"/>
  <c r="D130" i="22"/>
  <c r="D129" i="22"/>
  <c r="S129" i="22" s="1"/>
  <c r="E128" i="22"/>
  <c r="F128" i="22" s="1"/>
  <c r="D128" i="22"/>
  <c r="S128" i="22" s="1"/>
  <c r="S127" i="22"/>
  <c r="E127" i="22"/>
  <c r="F127" i="22" s="1"/>
  <c r="D126" i="22"/>
  <c r="D125" i="22"/>
  <c r="D124" i="22"/>
  <c r="D123" i="22"/>
  <c r="S122" i="22"/>
  <c r="E122" i="22"/>
  <c r="F122" i="22" s="1"/>
  <c r="D121" i="22"/>
  <c r="E121" i="22" s="1"/>
  <c r="F121" i="22" s="1"/>
  <c r="S120" i="22"/>
  <c r="E120" i="22"/>
  <c r="F120" i="22" s="1"/>
  <c r="D119" i="22"/>
  <c r="S118" i="22"/>
  <c r="E118" i="22"/>
  <c r="F118" i="22" s="1"/>
  <c r="S117" i="22"/>
  <c r="E117" i="22"/>
  <c r="F117" i="22" s="1"/>
  <c r="S116" i="22"/>
  <c r="E116" i="22"/>
  <c r="F116" i="22" s="1"/>
  <c r="S115" i="22"/>
  <c r="E115" i="22"/>
  <c r="F115" i="22" s="1"/>
  <c r="S114" i="22"/>
  <c r="E114" i="22"/>
  <c r="F114" i="22" s="1"/>
  <c r="S113" i="22"/>
  <c r="E113" i="22"/>
  <c r="F113" i="22" s="1"/>
  <c r="S112" i="22"/>
  <c r="E112" i="22"/>
  <c r="F112" i="22" s="1"/>
  <c r="S111" i="22"/>
  <c r="E111" i="22"/>
  <c r="F111" i="22" s="1"/>
  <c r="D110" i="22"/>
  <c r="S110" i="22" s="1"/>
  <c r="S109" i="22"/>
  <c r="E109" i="22"/>
  <c r="F109" i="22" s="1"/>
  <c r="S108" i="22"/>
  <c r="E108" i="22"/>
  <c r="F108" i="22" s="1"/>
  <c r="S107" i="22"/>
  <c r="E107" i="22"/>
  <c r="F107" i="22" s="1"/>
  <c r="S106" i="22"/>
  <c r="E106" i="22"/>
  <c r="F106" i="22" s="1"/>
  <c r="S105" i="22"/>
  <c r="E105" i="22"/>
  <c r="F105" i="22" s="1"/>
  <c r="S104" i="22"/>
  <c r="E104" i="22"/>
  <c r="F104" i="22" s="1"/>
  <c r="S103" i="22"/>
  <c r="E103" i="22"/>
  <c r="F103" i="22" s="1"/>
  <c r="S102" i="22"/>
  <c r="E102" i="22"/>
  <c r="F102" i="22" s="1"/>
  <c r="D101" i="22"/>
  <c r="E101" i="22" s="1"/>
  <c r="F101" i="22" s="1"/>
  <c r="S100" i="22"/>
  <c r="E100" i="22"/>
  <c r="F100" i="22" s="1"/>
  <c r="S99" i="22"/>
  <c r="E99" i="22"/>
  <c r="F99" i="22" s="1"/>
  <c r="D98" i="22"/>
  <c r="S97" i="22"/>
  <c r="E97" i="22"/>
  <c r="F97" i="22" s="1"/>
  <c r="S96" i="22"/>
  <c r="E96" i="22"/>
  <c r="F96" i="22" s="1"/>
  <c r="D95" i="22"/>
  <c r="S95" i="22" s="1"/>
  <c r="D94" i="22"/>
  <c r="E94" i="22" s="1"/>
  <c r="F94" i="22" s="1"/>
  <c r="S93" i="22"/>
  <c r="E93" i="22"/>
  <c r="F93" i="22" s="1"/>
  <c r="S92" i="22"/>
  <c r="E92" i="22"/>
  <c r="F92" i="22" s="1"/>
  <c r="D91" i="22"/>
  <c r="S91" i="22" s="1"/>
  <c r="S90" i="22"/>
  <c r="E90" i="22"/>
  <c r="F90" i="22" s="1"/>
  <c r="S89" i="22"/>
  <c r="E89" i="22"/>
  <c r="F89" i="22" s="1"/>
  <c r="D88" i="22"/>
  <c r="S88" i="22" s="1"/>
  <c r="D87" i="22"/>
  <c r="E87" i="22" s="1"/>
  <c r="F87" i="22" s="1"/>
  <c r="D86" i="22"/>
  <c r="S86" i="22" s="1"/>
  <c r="D85" i="22"/>
  <c r="E85" i="22" s="1"/>
  <c r="F85" i="22" s="1"/>
  <c r="S84" i="22"/>
  <c r="E84" i="22"/>
  <c r="F84" i="22" s="1"/>
  <c r="D83" i="22"/>
  <c r="S83" i="22" s="1"/>
  <c r="D82" i="22"/>
  <c r="E82" i="22" s="1"/>
  <c r="F82" i="22" s="1"/>
  <c r="S81" i="22"/>
  <c r="E81" i="22"/>
  <c r="F81" i="22" s="1"/>
  <c r="D80" i="22"/>
  <c r="S80" i="22" s="1"/>
  <c r="S79" i="22"/>
  <c r="E79" i="22"/>
  <c r="F79" i="22" s="1"/>
  <c r="D78" i="22"/>
  <c r="S78" i="22" s="1"/>
  <c r="D77" i="22"/>
  <c r="S77" i="22" s="1"/>
  <c r="D76" i="22"/>
  <c r="S75" i="22"/>
  <c r="E75" i="22"/>
  <c r="F75" i="22" s="1"/>
  <c r="S74" i="22"/>
  <c r="E74" i="22"/>
  <c r="F74" i="22" s="1"/>
  <c r="S73" i="22"/>
  <c r="E73" i="22"/>
  <c r="F73" i="22" s="1"/>
  <c r="D72" i="22"/>
  <c r="E72" i="22" s="1"/>
  <c r="F72" i="22" s="1"/>
  <c r="D71" i="22"/>
  <c r="D70" i="22"/>
  <c r="E70" i="22" s="1"/>
  <c r="F70" i="22" s="1"/>
  <c r="S69" i="22"/>
  <c r="E69" i="22"/>
  <c r="F69" i="22" s="1"/>
  <c r="D68" i="22"/>
  <c r="E68" i="22" s="1"/>
  <c r="F68" i="22" s="1"/>
  <c r="D67" i="22"/>
  <c r="D66" i="22"/>
  <c r="S65" i="22"/>
  <c r="E65" i="22"/>
  <c r="F65" i="22" s="1"/>
  <c r="S64" i="22"/>
  <c r="E64" i="22"/>
  <c r="F64" i="22" s="1"/>
  <c r="D63" i="22"/>
  <c r="S63" i="22" s="1"/>
  <c r="D62" i="22"/>
  <c r="S62" i="22" s="1"/>
  <c r="D61" i="22"/>
  <c r="S61" i="22" s="1"/>
  <c r="R60" i="22"/>
  <c r="E60" i="22"/>
  <c r="F60" i="22" s="1"/>
  <c r="D60" i="22"/>
  <c r="S59" i="22"/>
  <c r="E59" i="22"/>
  <c r="F59" i="22" s="1"/>
  <c r="S58" i="22"/>
  <c r="E58" i="22"/>
  <c r="F58" i="22" s="1"/>
  <c r="S57" i="22"/>
  <c r="E57" i="22"/>
  <c r="F57" i="22" s="1"/>
  <c r="S56" i="22"/>
  <c r="E56" i="22"/>
  <c r="F56" i="22" s="1"/>
  <c r="S55" i="22"/>
  <c r="E55" i="22"/>
  <c r="F55" i="22" s="1"/>
  <c r="D54" i="22"/>
  <c r="S54" i="22" s="1"/>
  <c r="S53" i="22"/>
  <c r="R53" i="22"/>
  <c r="D53" i="22"/>
  <c r="E53" i="22" s="1"/>
  <c r="F53" i="22" s="1"/>
  <c r="R52" i="22"/>
  <c r="E52" i="22"/>
  <c r="F52" i="22" s="1"/>
  <c r="D52" i="22"/>
  <c r="S52" i="22" s="1"/>
  <c r="S51" i="22"/>
  <c r="E51" i="22"/>
  <c r="F51" i="22" s="1"/>
  <c r="R50" i="22"/>
  <c r="D50" i="22"/>
  <c r="E50" i="22" s="1"/>
  <c r="F50" i="22" s="1"/>
  <c r="R49" i="22"/>
  <c r="D49" i="22"/>
  <c r="E49" i="22" s="1"/>
  <c r="F49" i="22" s="1"/>
  <c r="R48" i="22"/>
  <c r="E48" i="22"/>
  <c r="F48" i="22" s="1"/>
  <c r="D48" i="22"/>
  <c r="S48" i="22" s="1"/>
  <c r="S47" i="22"/>
  <c r="E47" i="22"/>
  <c r="F47" i="22" s="1"/>
  <c r="S46" i="22"/>
  <c r="R46" i="22"/>
  <c r="E46" i="22"/>
  <c r="F46" i="22" s="1"/>
  <c r="R45" i="22"/>
  <c r="S45" i="22" s="1"/>
  <c r="D45" i="22"/>
  <c r="E45" i="22" s="1"/>
  <c r="F45" i="22" s="1"/>
  <c r="D44" i="22"/>
  <c r="D43" i="22"/>
  <c r="E43" i="22" s="1"/>
  <c r="F43" i="22" s="1"/>
  <c r="R42" i="22"/>
  <c r="D42" i="22"/>
  <c r="S42" i="22" s="1"/>
  <c r="D41" i="22"/>
  <c r="D40" i="22"/>
  <c r="S40" i="22" s="1"/>
  <c r="D39" i="22"/>
  <c r="S39" i="22" s="1"/>
  <c r="S38" i="22"/>
  <c r="E38" i="22"/>
  <c r="F38" i="22" s="1"/>
  <c r="S37" i="22"/>
  <c r="E37" i="22"/>
  <c r="F37" i="22" s="1"/>
  <c r="S36" i="22"/>
  <c r="E36" i="22"/>
  <c r="F36" i="22" s="1"/>
  <c r="D35" i="22"/>
  <c r="S35" i="22" s="1"/>
  <c r="S34" i="22"/>
  <c r="E34" i="22"/>
  <c r="F34" i="22" s="1"/>
  <c r="S33" i="22"/>
  <c r="S32" i="22"/>
  <c r="S31" i="22"/>
  <c r="S30" i="22"/>
  <c r="E30" i="22"/>
  <c r="F30" i="22" s="1"/>
  <c r="S29" i="22"/>
  <c r="E29" i="22"/>
  <c r="F29" i="22" s="1"/>
  <c r="S28" i="22"/>
  <c r="E28" i="22"/>
  <c r="F28" i="22" s="1"/>
  <c r="S27" i="22"/>
  <c r="E27" i="22"/>
  <c r="F27" i="22" s="1"/>
  <c r="S26" i="22"/>
  <c r="E26" i="22"/>
  <c r="F26" i="22" s="1"/>
  <c r="S25" i="22"/>
  <c r="E25" i="22"/>
  <c r="F25" i="22" s="1"/>
  <c r="S24" i="22"/>
  <c r="E24" i="22"/>
  <c r="F24" i="22" s="1"/>
  <c r="R23" i="22"/>
  <c r="S23" i="22" s="1"/>
  <c r="D23" i="22"/>
  <c r="E23" i="22" s="1"/>
  <c r="F23" i="22" s="1"/>
  <c r="R22" i="22"/>
  <c r="E22" i="22"/>
  <c r="F22" i="22" s="1"/>
  <c r="D22" i="22"/>
  <c r="S22" i="22" s="1"/>
  <c r="S21" i="22"/>
  <c r="E21" i="22"/>
  <c r="F21" i="22" s="1"/>
  <c r="S20" i="22"/>
  <c r="E20" i="22"/>
  <c r="F20" i="22" s="1"/>
  <c r="D19" i="22"/>
  <c r="S19" i="22" s="1"/>
  <c r="D18" i="22"/>
  <c r="S17" i="22"/>
  <c r="E17" i="22"/>
  <c r="F17" i="22" s="1"/>
  <c r="D16" i="22"/>
  <c r="R15" i="22"/>
  <c r="S15" i="22" s="1"/>
  <c r="E15" i="22"/>
  <c r="F15" i="22" s="1"/>
  <c r="D15" i="22"/>
  <c r="R14" i="22"/>
  <c r="D14" i="22"/>
  <c r="R13" i="22"/>
  <c r="D13" i="22"/>
  <c r="E13" i="22" s="1"/>
  <c r="F13" i="22" s="1"/>
  <c r="S12" i="22"/>
  <c r="E12" i="22"/>
  <c r="F12" i="22" s="1"/>
  <c r="D11" i="22"/>
  <c r="E11" i="22" s="1"/>
  <c r="F11" i="22" s="1"/>
  <c r="H1974" i="21" s="1"/>
  <c r="I1974" i="21" s="1"/>
  <c r="D10" i="22"/>
  <c r="S10" i="22" s="1"/>
  <c r="S9" i="22"/>
  <c r="E9" i="22"/>
  <c r="F9" i="22" s="1"/>
  <c r="S8" i="22"/>
  <c r="E8" i="22"/>
  <c r="F8" i="22" s="1"/>
  <c r="O2" i="22"/>
  <c r="L2" i="22"/>
  <c r="D2" i="22"/>
  <c r="H4509" i="21"/>
  <c r="I4509" i="21" s="1"/>
  <c r="H4508" i="21"/>
  <c r="I4508" i="21" s="1"/>
  <c r="H4507" i="21"/>
  <c r="I4507" i="21" s="1"/>
  <c r="G4505" i="21"/>
  <c r="F4502" i="21"/>
  <c r="F4501" i="21"/>
  <c r="O4500" i="21"/>
  <c r="P4503" i="21" s="1"/>
  <c r="M4500" i="21"/>
  <c r="L4500" i="21"/>
  <c r="N4500" i="21" s="1"/>
  <c r="H4499" i="21"/>
  <c r="I4499" i="21" s="1"/>
  <c r="H4498" i="21"/>
  <c r="I4498" i="21" s="1"/>
  <c r="H4497" i="21"/>
  <c r="I4497" i="21" s="1"/>
  <c r="G4495" i="21"/>
  <c r="F4492" i="21"/>
  <c r="F4491" i="21"/>
  <c r="O4490" i="21"/>
  <c r="P4493" i="21" s="1"/>
  <c r="M4490" i="21"/>
  <c r="L4490" i="21"/>
  <c r="H4489" i="21"/>
  <c r="I4489" i="21" s="1"/>
  <c r="H4488" i="21"/>
  <c r="I4488" i="21" s="1"/>
  <c r="H4487" i="21"/>
  <c r="I4487" i="21" s="1"/>
  <c r="G4485" i="21"/>
  <c r="F4482" i="21"/>
  <c r="F4481" i="21"/>
  <c r="O4480" i="21"/>
  <c r="P4483" i="21" s="1"/>
  <c r="M4480" i="21"/>
  <c r="L4480" i="21"/>
  <c r="N4480" i="21" s="1"/>
  <c r="H4479" i="21"/>
  <c r="I4479" i="21" s="1"/>
  <c r="H4478" i="21"/>
  <c r="I4478" i="21" s="1"/>
  <c r="H4477" i="21"/>
  <c r="I4477" i="21" s="1"/>
  <c r="G4475" i="21"/>
  <c r="F4472" i="21"/>
  <c r="F4471" i="21"/>
  <c r="O4470" i="21"/>
  <c r="P4473" i="21" s="1"/>
  <c r="M4470" i="21"/>
  <c r="L4470" i="21"/>
  <c r="N4470" i="21" s="1"/>
  <c r="H4469" i="21"/>
  <c r="I4469" i="21" s="1"/>
  <c r="H4468" i="21"/>
  <c r="I4468" i="21" s="1"/>
  <c r="H4467" i="21"/>
  <c r="I4467" i="21" s="1"/>
  <c r="G4465" i="21"/>
  <c r="F4462" i="21"/>
  <c r="F4461" i="21"/>
  <c r="O4460" i="21"/>
  <c r="P4467" i="21" s="1"/>
  <c r="M4460" i="21"/>
  <c r="L4460" i="21"/>
  <c r="N4460" i="21" s="1"/>
  <c r="H4459" i="21"/>
  <c r="I4459" i="21" s="1"/>
  <c r="H4458" i="21"/>
  <c r="I4458" i="21" s="1"/>
  <c r="H4457" i="21"/>
  <c r="I4457" i="21" s="1"/>
  <c r="G4455" i="21"/>
  <c r="F4452" i="21"/>
  <c r="F4451" i="21"/>
  <c r="O4450" i="21"/>
  <c r="P4457" i="21" s="1"/>
  <c r="M4450" i="21"/>
  <c r="L4450" i="21"/>
  <c r="H4449" i="21"/>
  <c r="I4449" i="21" s="1"/>
  <c r="H4448" i="21"/>
  <c r="I4448" i="21" s="1"/>
  <c r="H4447" i="21"/>
  <c r="I4447" i="21" s="1"/>
  <c r="G4445" i="21"/>
  <c r="F4442" i="21"/>
  <c r="F4441" i="21"/>
  <c r="O4440" i="21"/>
  <c r="P4447" i="21" s="1"/>
  <c r="M4440" i="21"/>
  <c r="L4440" i="21"/>
  <c r="N4440" i="21" s="1"/>
  <c r="H4439" i="21"/>
  <c r="I4439" i="21" s="1"/>
  <c r="H4438" i="21"/>
  <c r="I4438" i="21" s="1"/>
  <c r="H4437" i="21"/>
  <c r="I4437" i="21" s="1"/>
  <c r="G4435" i="21"/>
  <c r="F4432" i="21"/>
  <c r="F4431" i="21"/>
  <c r="O4430" i="21"/>
  <c r="P4439" i="21" s="1"/>
  <c r="M4430" i="21"/>
  <c r="L4430" i="21"/>
  <c r="N4430" i="21" s="1"/>
  <c r="H4429" i="21"/>
  <c r="I4429" i="21" s="1"/>
  <c r="H4428" i="21"/>
  <c r="I4428" i="21" s="1"/>
  <c r="H4427" i="21"/>
  <c r="I4427" i="21" s="1"/>
  <c r="G4425" i="21"/>
  <c r="F4422" i="21"/>
  <c r="F4421" i="21"/>
  <c r="O4420" i="21"/>
  <c r="P4427" i="21" s="1"/>
  <c r="M4420" i="21"/>
  <c r="L4420" i="21"/>
  <c r="H4419" i="21"/>
  <c r="I4419" i="21" s="1"/>
  <c r="H4418" i="21"/>
  <c r="I4418" i="21" s="1"/>
  <c r="H4417" i="21"/>
  <c r="I4417" i="21" s="1"/>
  <c r="G4415" i="21"/>
  <c r="F4412" i="21"/>
  <c r="F4411" i="21"/>
  <c r="O4410" i="21"/>
  <c r="P4412" i="21" s="1"/>
  <c r="M4410" i="21"/>
  <c r="L4410" i="21"/>
  <c r="H4409" i="21"/>
  <c r="I4409" i="21" s="1"/>
  <c r="H4408" i="21"/>
  <c r="I4408" i="21" s="1"/>
  <c r="H4407" i="21"/>
  <c r="I4407" i="21" s="1"/>
  <c r="G4405" i="21"/>
  <c r="F4402" i="21"/>
  <c r="F4401" i="21"/>
  <c r="O4400" i="21"/>
  <c r="P4403" i="21" s="1"/>
  <c r="M4400" i="21"/>
  <c r="L4400" i="21"/>
  <c r="N4400" i="21" s="1"/>
  <c r="H4399" i="21"/>
  <c r="I4399" i="21" s="1"/>
  <c r="H4398" i="21"/>
  <c r="I4398" i="21" s="1"/>
  <c r="H4397" i="21"/>
  <c r="I4397" i="21" s="1"/>
  <c r="G4395" i="21"/>
  <c r="F4392" i="21"/>
  <c r="F4391" i="21"/>
  <c r="O4390" i="21"/>
  <c r="P4397" i="21" s="1"/>
  <c r="M4390" i="21"/>
  <c r="L4390" i="21"/>
  <c r="N4390" i="21" s="1"/>
  <c r="H4389" i="21"/>
  <c r="I4389" i="21" s="1"/>
  <c r="H4388" i="21"/>
  <c r="I4388" i="21" s="1"/>
  <c r="H4387" i="21"/>
  <c r="I4387" i="21" s="1"/>
  <c r="G4385" i="21"/>
  <c r="F4382" i="21"/>
  <c r="F4381" i="21"/>
  <c r="O4380" i="21"/>
  <c r="P4387" i="21" s="1"/>
  <c r="M4380" i="21"/>
  <c r="L4380" i="21"/>
  <c r="H4379" i="21"/>
  <c r="I4379" i="21" s="1"/>
  <c r="H4378" i="21"/>
  <c r="I4378" i="21" s="1"/>
  <c r="H4377" i="21"/>
  <c r="I4377" i="21" s="1"/>
  <c r="G4375" i="21"/>
  <c r="F4372" i="21"/>
  <c r="F4371" i="21"/>
  <c r="O4370" i="21"/>
  <c r="P4379" i="21" s="1"/>
  <c r="M4370" i="21"/>
  <c r="L4370" i="21"/>
  <c r="H4369" i="21"/>
  <c r="I4369" i="21" s="1"/>
  <c r="H4368" i="21"/>
  <c r="I4368" i="21" s="1"/>
  <c r="H4367" i="21"/>
  <c r="I4367" i="21" s="1"/>
  <c r="G4365" i="21"/>
  <c r="F4362" i="21"/>
  <c r="F4361" i="21"/>
  <c r="O4360" i="21"/>
  <c r="P4367" i="21" s="1"/>
  <c r="M4360" i="21"/>
  <c r="L4360" i="21"/>
  <c r="N4360" i="21" s="1"/>
  <c r="H4359" i="21"/>
  <c r="I4359" i="21" s="1"/>
  <c r="H4358" i="21"/>
  <c r="I4358" i="21" s="1"/>
  <c r="H4357" i="21"/>
  <c r="I4357" i="21" s="1"/>
  <c r="G4355" i="21"/>
  <c r="F4352" i="21"/>
  <c r="F4351" i="21"/>
  <c r="O4350" i="21"/>
  <c r="P4357" i="21" s="1"/>
  <c r="M4350" i="21"/>
  <c r="L4350" i="21"/>
  <c r="N4350" i="21" s="1"/>
  <c r="H4349" i="21"/>
  <c r="I4349" i="21" s="1"/>
  <c r="H4348" i="21"/>
  <c r="I4348" i="21" s="1"/>
  <c r="H4347" i="21"/>
  <c r="I4347" i="21" s="1"/>
  <c r="G4345" i="21"/>
  <c r="F4342" i="21"/>
  <c r="F4341" i="21"/>
  <c r="O4340" i="21"/>
  <c r="P4343" i="21" s="1"/>
  <c r="M4340" i="21"/>
  <c r="L4340" i="21"/>
  <c r="H4339" i="21"/>
  <c r="I4339" i="21" s="1"/>
  <c r="H4338" i="21"/>
  <c r="I4338" i="21" s="1"/>
  <c r="H4337" i="21"/>
  <c r="I4337" i="21" s="1"/>
  <c r="G4335" i="21"/>
  <c r="F4332" i="21"/>
  <c r="F4331" i="21"/>
  <c r="O4330" i="21"/>
  <c r="P4333" i="21" s="1"/>
  <c r="M4330" i="21"/>
  <c r="L4330" i="21"/>
  <c r="H4329" i="21"/>
  <c r="I4329" i="21" s="1"/>
  <c r="H4328" i="21"/>
  <c r="I4328" i="21" s="1"/>
  <c r="H4327" i="21"/>
  <c r="I4327" i="21" s="1"/>
  <c r="G4325" i="21"/>
  <c r="F4322" i="21"/>
  <c r="F4321" i="21"/>
  <c r="O4320" i="21"/>
  <c r="P4327" i="21" s="1"/>
  <c r="M4320" i="21"/>
  <c r="L4320" i="21"/>
  <c r="N4320" i="21" s="1"/>
  <c r="H4319" i="21"/>
  <c r="I4319" i="21" s="1"/>
  <c r="H4318" i="21"/>
  <c r="I4318" i="21" s="1"/>
  <c r="H4317" i="21"/>
  <c r="I4317" i="21" s="1"/>
  <c r="G4315" i="21"/>
  <c r="F4312" i="21"/>
  <c r="F4311" i="21"/>
  <c r="O4310" i="21"/>
  <c r="P4319" i="21" s="1"/>
  <c r="M4310" i="21"/>
  <c r="L4310" i="21"/>
  <c r="N4310" i="21" s="1"/>
  <c r="H4309" i="21"/>
  <c r="I4309" i="21" s="1"/>
  <c r="H4308" i="21"/>
  <c r="I4308" i="21" s="1"/>
  <c r="H4307" i="21"/>
  <c r="I4307" i="21" s="1"/>
  <c r="G4305" i="21"/>
  <c r="F4302" i="21"/>
  <c r="F4301" i="21"/>
  <c r="O4300" i="21"/>
  <c r="M4300" i="21"/>
  <c r="L4300" i="21"/>
  <c r="H4299" i="21"/>
  <c r="I4299" i="21" s="1"/>
  <c r="H4298" i="21"/>
  <c r="I4298" i="21" s="1"/>
  <c r="H4297" i="21"/>
  <c r="I4297" i="21" s="1"/>
  <c r="G4295" i="21"/>
  <c r="F4292" i="21"/>
  <c r="F4291" i="21"/>
  <c r="O4290" i="21"/>
  <c r="P4297" i="21" s="1"/>
  <c r="M4290" i="21"/>
  <c r="L4290" i="21"/>
  <c r="H4289" i="21"/>
  <c r="I4289" i="21" s="1"/>
  <c r="H4288" i="21"/>
  <c r="I4288" i="21" s="1"/>
  <c r="H4287" i="21"/>
  <c r="I4287" i="21" s="1"/>
  <c r="G4285" i="21"/>
  <c r="F4282" i="21"/>
  <c r="F4281" i="21"/>
  <c r="O4280" i="21"/>
  <c r="P4289" i="21" s="1"/>
  <c r="M4280" i="21"/>
  <c r="L4280" i="21"/>
  <c r="N4280" i="21" s="1"/>
  <c r="H4279" i="21"/>
  <c r="I4279" i="21" s="1"/>
  <c r="H4278" i="21"/>
  <c r="I4278" i="21" s="1"/>
  <c r="H4277" i="21"/>
  <c r="I4277" i="21" s="1"/>
  <c r="G4275" i="21"/>
  <c r="F4272" i="21"/>
  <c r="F4271" i="21"/>
  <c r="O4270" i="21"/>
  <c r="P4273" i="21" s="1"/>
  <c r="M4270" i="21"/>
  <c r="L4270" i="21"/>
  <c r="N4270" i="21" s="1"/>
  <c r="H4269" i="21"/>
  <c r="I4269" i="21" s="1"/>
  <c r="H4268" i="21"/>
  <c r="I4268" i="21" s="1"/>
  <c r="H4267" i="21"/>
  <c r="I4267" i="21" s="1"/>
  <c r="G4265" i="21"/>
  <c r="F4262" i="21"/>
  <c r="F4261" i="21"/>
  <c r="O4260" i="21"/>
  <c r="P4262" i="21" s="1"/>
  <c r="M4260" i="21"/>
  <c r="L4260" i="21"/>
  <c r="H4259" i="21"/>
  <c r="I4259" i="21" s="1"/>
  <c r="H4258" i="21"/>
  <c r="I4258" i="21" s="1"/>
  <c r="H4257" i="21"/>
  <c r="I4257" i="21" s="1"/>
  <c r="G4255" i="21"/>
  <c r="F4252" i="21"/>
  <c r="F4251" i="21"/>
  <c r="O4250" i="21"/>
  <c r="P4253" i="21" s="1"/>
  <c r="M4250" i="21"/>
  <c r="L4250" i="21"/>
  <c r="H4249" i="21"/>
  <c r="I4249" i="21" s="1"/>
  <c r="H4248" i="21"/>
  <c r="I4248" i="21" s="1"/>
  <c r="H4247" i="21"/>
  <c r="I4247" i="21" s="1"/>
  <c r="G4245" i="21"/>
  <c r="F4242" i="21"/>
  <c r="F4241" i="21"/>
  <c r="O4240" i="21"/>
  <c r="P4247" i="21" s="1"/>
  <c r="M4240" i="21"/>
  <c r="L4240" i="21"/>
  <c r="N4240" i="21" s="1"/>
  <c r="H4239" i="21"/>
  <c r="I4239" i="21" s="1"/>
  <c r="H4238" i="21"/>
  <c r="I4238" i="21" s="1"/>
  <c r="H4237" i="21"/>
  <c r="I4237" i="21" s="1"/>
  <c r="G4235" i="21"/>
  <c r="F4232" i="21"/>
  <c r="F4231" i="21"/>
  <c r="O4230" i="21"/>
  <c r="P4232" i="21" s="1"/>
  <c r="M4230" i="21"/>
  <c r="L4230" i="21"/>
  <c r="N4230" i="21" s="1"/>
  <c r="H4229" i="21"/>
  <c r="I4229" i="21" s="1"/>
  <c r="H4228" i="21"/>
  <c r="I4228" i="21" s="1"/>
  <c r="H4227" i="21"/>
  <c r="I4227" i="21" s="1"/>
  <c r="G4225" i="21"/>
  <c r="F4222" i="21"/>
  <c r="F4221" i="21"/>
  <c r="O4220" i="21"/>
  <c r="P4228" i="21" s="1"/>
  <c r="M4220" i="21"/>
  <c r="L4220" i="21"/>
  <c r="H4219" i="21"/>
  <c r="I4219" i="21" s="1"/>
  <c r="H4218" i="21"/>
  <c r="I4218" i="21" s="1"/>
  <c r="H4217" i="21"/>
  <c r="I4217" i="21" s="1"/>
  <c r="G4215" i="21"/>
  <c r="F4212" i="21"/>
  <c r="F4211" i="21"/>
  <c r="O4210" i="21"/>
  <c r="P4211" i="21" s="1"/>
  <c r="M4210" i="21"/>
  <c r="L4210" i="21"/>
  <c r="H4209" i="21"/>
  <c r="I4209" i="21" s="1"/>
  <c r="H4208" i="21"/>
  <c r="I4208" i="21" s="1"/>
  <c r="H4207" i="21"/>
  <c r="I4207" i="21" s="1"/>
  <c r="G4205" i="21"/>
  <c r="F4202" i="21"/>
  <c r="F4201" i="21"/>
  <c r="O4200" i="21"/>
  <c r="P4201" i="21" s="1"/>
  <c r="M4200" i="21"/>
  <c r="L4200" i="21"/>
  <c r="N4200" i="21" s="1"/>
  <c r="H4199" i="21"/>
  <c r="I4199" i="21" s="1"/>
  <c r="H4198" i="21"/>
  <c r="I4198" i="21" s="1"/>
  <c r="H4197" i="21"/>
  <c r="I4197" i="21" s="1"/>
  <c r="G4195" i="21"/>
  <c r="F4192" i="21"/>
  <c r="F4191" i="21"/>
  <c r="O4190" i="21"/>
  <c r="P4194" i="21" s="1"/>
  <c r="M4190" i="21"/>
  <c r="L4190" i="21"/>
  <c r="N4190" i="21" s="1"/>
  <c r="H4189" i="21"/>
  <c r="I4189" i="21" s="1"/>
  <c r="H4188" i="21"/>
  <c r="I4188" i="21" s="1"/>
  <c r="H4187" i="21"/>
  <c r="I4187" i="21" s="1"/>
  <c r="G4185" i="21"/>
  <c r="F4182" i="21"/>
  <c r="F4181" i="21"/>
  <c r="O4180" i="21"/>
  <c r="P4181" i="21" s="1"/>
  <c r="M4180" i="21"/>
  <c r="L4180" i="21"/>
  <c r="H4179" i="21"/>
  <c r="I4179" i="21" s="1"/>
  <c r="H4178" i="21"/>
  <c r="I4178" i="21" s="1"/>
  <c r="H4177" i="21"/>
  <c r="I4177" i="21" s="1"/>
  <c r="G4175" i="21"/>
  <c r="F4172" i="21"/>
  <c r="F4171" i="21"/>
  <c r="O4170" i="21"/>
  <c r="P4178" i="21" s="1"/>
  <c r="M4170" i="21"/>
  <c r="L4170" i="21"/>
  <c r="H4169" i="21"/>
  <c r="I4169" i="21" s="1"/>
  <c r="H4168" i="21"/>
  <c r="I4168" i="21" s="1"/>
  <c r="H4167" i="21"/>
  <c r="I4167" i="21" s="1"/>
  <c r="G4165" i="21"/>
  <c r="F4162" i="21"/>
  <c r="F4161" i="21"/>
  <c r="O4160" i="21"/>
  <c r="P4167" i="21" s="1"/>
  <c r="M4160" i="21"/>
  <c r="L4160" i="21"/>
  <c r="N4160" i="21" s="1"/>
  <c r="H4159" i="21"/>
  <c r="I4159" i="21" s="1"/>
  <c r="H4158" i="21"/>
  <c r="I4158" i="21" s="1"/>
  <c r="H4157" i="21"/>
  <c r="I4157" i="21" s="1"/>
  <c r="G4155" i="21"/>
  <c r="F4152" i="21"/>
  <c r="F4151" i="21"/>
  <c r="O4150" i="21"/>
  <c r="P4154" i="21" s="1"/>
  <c r="M4150" i="21"/>
  <c r="L4150" i="21"/>
  <c r="N4150" i="21" s="1"/>
  <c r="H4149" i="21"/>
  <c r="I4149" i="21" s="1"/>
  <c r="H4148" i="21"/>
  <c r="I4148" i="21" s="1"/>
  <c r="H4147" i="21"/>
  <c r="I4147" i="21" s="1"/>
  <c r="G4145" i="21"/>
  <c r="F4142" i="21"/>
  <c r="F4141" i="21"/>
  <c r="O4140" i="21"/>
  <c r="M4140" i="21"/>
  <c r="L4140" i="21"/>
  <c r="H4139" i="21"/>
  <c r="I4139" i="21" s="1"/>
  <c r="H4138" i="21"/>
  <c r="I4138" i="21" s="1"/>
  <c r="H4137" i="21"/>
  <c r="I4137" i="21" s="1"/>
  <c r="G4135" i="21"/>
  <c r="F4132" i="21"/>
  <c r="F4131" i="21"/>
  <c r="O4130" i="21"/>
  <c r="P4134" i="21" s="1"/>
  <c r="M4130" i="21"/>
  <c r="L4130" i="21"/>
  <c r="H4129" i="21"/>
  <c r="I4129" i="21" s="1"/>
  <c r="H4128" i="21"/>
  <c r="I4128" i="21" s="1"/>
  <c r="H4127" i="21"/>
  <c r="I4127" i="21" s="1"/>
  <c r="G4125" i="21"/>
  <c r="F4122" i="21"/>
  <c r="F4121" i="21"/>
  <c r="O4120" i="21"/>
  <c r="P4124" i="21" s="1"/>
  <c r="M4120" i="21"/>
  <c r="L4120" i="21"/>
  <c r="N4120" i="21" s="1"/>
  <c r="H4119" i="21"/>
  <c r="I4119" i="21" s="1"/>
  <c r="H4118" i="21"/>
  <c r="I4118" i="21" s="1"/>
  <c r="H4117" i="21"/>
  <c r="I4117" i="21" s="1"/>
  <c r="G4115" i="21"/>
  <c r="F4112" i="21"/>
  <c r="F4111" i="21"/>
  <c r="O4110" i="21"/>
  <c r="M4110" i="21"/>
  <c r="L4110" i="21"/>
  <c r="N4110" i="21" s="1"/>
  <c r="H4109" i="21"/>
  <c r="I4109" i="21" s="1"/>
  <c r="H4108" i="21"/>
  <c r="I4108" i="21" s="1"/>
  <c r="H4107" i="21"/>
  <c r="I4107" i="21" s="1"/>
  <c r="G4105" i="21"/>
  <c r="F4102" i="21"/>
  <c r="F4101" i="21"/>
  <c r="O4100" i="21"/>
  <c r="P4103" i="21" s="1"/>
  <c r="M4100" i="21"/>
  <c r="L4100" i="21"/>
  <c r="H4099" i="21"/>
  <c r="I4099" i="21" s="1"/>
  <c r="H4098" i="21"/>
  <c r="I4098" i="21" s="1"/>
  <c r="H4097" i="21"/>
  <c r="I4097" i="21" s="1"/>
  <c r="G4095" i="21"/>
  <c r="F4092" i="21"/>
  <c r="F4091" i="21"/>
  <c r="O4090" i="21"/>
  <c r="P4096" i="21" s="1"/>
  <c r="M4090" i="21"/>
  <c r="L4090" i="21"/>
  <c r="H4089" i="21"/>
  <c r="I4089" i="21" s="1"/>
  <c r="H4088" i="21"/>
  <c r="I4088" i="21" s="1"/>
  <c r="H4087" i="21"/>
  <c r="I4087" i="21" s="1"/>
  <c r="G4085" i="21"/>
  <c r="F4082" i="21"/>
  <c r="F4081" i="21"/>
  <c r="O4080" i="21"/>
  <c r="P4086" i="21" s="1"/>
  <c r="M4080" i="21"/>
  <c r="L4080" i="21"/>
  <c r="H4079" i="21"/>
  <c r="I4079" i="21" s="1"/>
  <c r="H4078" i="21"/>
  <c r="I4078" i="21" s="1"/>
  <c r="H4077" i="21"/>
  <c r="I4077" i="21" s="1"/>
  <c r="G4075" i="21"/>
  <c r="F4072" i="21"/>
  <c r="F4071" i="21"/>
  <c r="O4070" i="21"/>
  <c r="P4079" i="21" s="1"/>
  <c r="M4070" i="21"/>
  <c r="L4070" i="21"/>
  <c r="N4070" i="21" s="1"/>
  <c r="H4069" i="21"/>
  <c r="I4069" i="21" s="1"/>
  <c r="H4068" i="21"/>
  <c r="I4068" i="21" s="1"/>
  <c r="H4067" i="21"/>
  <c r="I4067" i="21" s="1"/>
  <c r="G4065" i="21"/>
  <c r="F4062" i="21"/>
  <c r="F4061" i="21"/>
  <c r="O4060" i="21"/>
  <c r="P4064" i="21" s="1"/>
  <c r="M4060" i="21"/>
  <c r="L4060" i="21"/>
  <c r="H4059" i="21"/>
  <c r="I4059" i="21" s="1"/>
  <c r="H4058" i="21"/>
  <c r="I4058" i="21" s="1"/>
  <c r="H4057" i="21"/>
  <c r="I4057" i="21" s="1"/>
  <c r="G4055" i="21"/>
  <c r="F4052" i="21"/>
  <c r="F4051" i="21"/>
  <c r="O4050" i="21"/>
  <c r="P4059" i="21" s="1"/>
  <c r="M4050" i="21"/>
  <c r="L4050" i="21"/>
  <c r="H4049" i="21"/>
  <c r="I4049" i="21" s="1"/>
  <c r="H4048" i="21"/>
  <c r="I4048" i="21" s="1"/>
  <c r="H4047" i="21"/>
  <c r="I4047" i="21" s="1"/>
  <c r="G4045" i="21"/>
  <c r="F4042" i="21"/>
  <c r="F4041" i="21"/>
  <c r="O4040" i="21"/>
  <c r="P4049" i="21" s="1"/>
  <c r="M4040" i="21"/>
  <c r="L4040" i="21"/>
  <c r="H4039" i="21"/>
  <c r="I4039" i="21" s="1"/>
  <c r="H4038" i="21"/>
  <c r="I4038" i="21" s="1"/>
  <c r="H4037" i="21"/>
  <c r="I4037" i="21" s="1"/>
  <c r="G4035" i="21"/>
  <c r="F4032" i="21"/>
  <c r="F4031" i="21"/>
  <c r="O4030" i="21"/>
  <c r="P4039" i="21" s="1"/>
  <c r="M4030" i="21"/>
  <c r="L4030" i="21"/>
  <c r="N4030" i="21" s="1"/>
  <c r="H4029" i="21"/>
  <c r="I4029" i="21" s="1"/>
  <c r="H4028" i="21"/>
  <c r="I4028" i="21" s="1"/>
  <c r="H4027" i="21"/>
  <c r="I4027" i="21" s="1"/>
  <c r="G4025" i="21"/>
  <c r="F4022" i="21"/>
  <c r="F4021" i="21"/>
  <c r="O4020" i="21"/>
  <c r="M4020" i="21"/>
  <c r="L4020" i="21"/>
  <c r="H4019" i="21"/>
  <c r="I4019" i="21" s="1"/>
  <c r="H4018" i="21"/>
  <c r="I4018" i="21" s="1"/>
  <c r="H4017" i="21"/>
  <c r="I4017" i="21" s="1"/>
  <c r="G4015" i="21"/>
  <c r="F4012" i="21"/>
  <c r="F4011" i="21"/>
  <c r="O4010" i="21"/>
  <c r="P4014" i="21" s="1"/>
  <c r="M4010" i="21"/>
  <c r="L4010" i="21"/>
  <c r="H4009" i="21"/>
  <c r="I4009" i="21" s="1"/>
  <c r="H4008" i="21"/>
  <c r="I4008" i="21" s="1"/>
  <c r="H4007" i="21"/>
  <c r="I4007" i="21" s="1"/>
  <c r="G4005" i="21"/>
  <c r="F4002" i="21"/>
  <c r="F4001" i="21"/>
  <c r="O4000" i="21"/>
  <c r="P4006" i="21" s="1"/>
  <c r="M4000" i="21"/>
  <c r="L4000" i="21"/>
  <c r="H3999" i="21"/>
  <c r="I3999" i="21" s="1"/>
  <c r="H3998" i="21"/>
  <c r="I3998" i="21" s="1"/>
  <c r="H3997" i="21"/>
  <c r="I3997" i="21" s="1"/>
  <c r="G3995" i="21"/>
  <c r="F3992" i="21"/>
  <c r="F3991" i="21"/>
  <c r="O3990" i="21"/>
  <c r="P3997" i="21" s="1"/>
  <c r="M3990" i="21"/>
  <c r="L3990" i="21"/>
  <c r="N3990" i="21" s="1"/>
  <c r="H3989" i="21"/>
  <c r="I3989" i="21" s="1"/>
  <c r="H3988" i="21"/>
  <c r="I3988" i="21" s="1"/>
  <c r="H3987" i="21"/>
  <c r="I3987" i="21" s="1"/>
  <c r="G3985" i="21"/>
  <c r="F3982" i="21"/>
  <c r="F3981" i="21"/>
  <c r="O3980" i="21"/>
  <c r="P3986" i="21" s="1"/>
  <c r="M3980" i="21"/>
  <c r="L3980" i="21"/>
  <c r="H3979" i="21"/>
  <c r="I3979" i="21" s="1"/>
  <c r="H3978" i="21"/>
  <c r="I3978" i="21" s="1"/>
  <c r="H3977" i="21"/>
  <c r="I3977" i="21" s="1"/>
  <c r="G3975" i="21"/>
  <c r="F3972" i="21"/>
  <c r="F3971" i="21"/>
  <c r="O3970" i="21"/>
  <c r="M3970" i="21"/>
  <c r="L3970" i="21"/>
  <c r="H3969" i="21"/>
  <c r="I3969" i="21" s="1"/>
  <c r="H3968" i="21"/>
  <c r="I3968" i="21" s="1"/>
  <c r="H3967" i="21"/>
  <c r="I3967" i="21" s="1"/>
  <c r="G3965" i="21"/>
  <c r="F3962" i="21"/>
  <c r="F3961" i="21"/>
  <c r="O3960" i="21"/>
  <c r="M3960" i="21"/>
  <c r="L3960" i="21"/>
  <c r="H3959" i="21"/>
  <c r="I3959" i="21" s="1"/>
  <c r="H3958" i="21"/>
  <c r="I3958" i="21" s="1"/>
  <c r="H3957" i="21"/>
  <c r="I3957" i="21" s="1"/>
  <c r="G3955" i="21"/>
  <c r="F3952" i="21"/>
  <c r="F3951" i="21"/>
  <c r="O3950" i="21"/>
  <c r="P3959" i="21" s="1"/>
  <c r="M3950" i="21"/>
  <c r="L3950" i="21"/>
  <c r="N3950" i="21" s="1"/>
  <c r="H3949" i="21"/>
  <c r="I3949" i="21" s="1"/>
  <c r="H3948" i="21"/>
  <c r="I3948" i="21" s="1"/>
  <c r="H3947" i="21"/>
  <c r="I3947" i="21" s="1"/>
  <c r="G3945" i="21"/>
  <c r="F3942" i="21"/>
  <c r="F3941" i="21"/>
  <c r="O3940" i="21"/>
  <c r="P3946" i="21" s="1"/>
  <c r="M3940" i="21"/>
  <c r="L3940" i="21"/>
  <c r="H3939" i="21"/>
  <c r="I3939" i="21" s="1"/>
  <c r="H3938" i="21"/>
  <c r="I3938" i="21" s="1"/>
  <c r="H3937" i="21"/>
  <c r="I3937" i="21" s="1"/>
  <c r="G3935" i="21"/>
  <c r="F3932" i="21"/>
  <c r="F3931" i="21"/>
  <c r="O3930" i="21"/>
  <c r="P3939" i="21" s="1"/>
  <c r="M3930" i="21"/>
  <c r="L3930" i="21"/>
  <c r="H3929" i="21"/>
  <c r="I3929" i="21" s="1"/>
  <c r="H3928" i="21"/>
  <c r="I3928" i="21" s="1"/>
  <c r="H3927" i="21"/>
  <c r="I3927" i="21" s="1"/>
  <c r="G3925" i="21"/>
  <c r="F3922" i="21"/>
  <c r="F3921" i="21"/>
  <c r="O3920" i="21"/>
  <c r="P3929" i="21" s="1"/>
  <c r="M3920" i="21"/>
  <c r="L3920" i="21"/>
  <c r="H3919" i="21"/>
  <c r="I3919" i="21" s="1"/>
  <c r="H3918" i="21"/>
  <c r="I3918" i="21" s="1"/>
  <c r="H3917" i="21"/>
  <c r="I3917" i="21" s="1"/>
  <c r="G3915" i="21"/>
  <c r="F3912" i="21"/>
  <c r="F3911" i="21"/>
  <c r="O3910" i="21"/>
  <c r="P3916" i="21" s="1"/>
  <c r="M3910" i="21"/>
  <c r="L3910" i="21"/>
  <c r="N3910" i="21" s="1"/>
  <c r="H3909" i="21"/>
  <c r="I3909" i="21" s="1"/>
  <c r="H3908" i="21"/>
  <c r="I3908" i="21" s="1"/>
  <c r="H3907" i="21"/>
  <c r="I3907" i="21" s="1"/>
  <c r="G3905" i="21"/>
  <c r="F3902" i="21"/>
  <c r="F3901" i="21"/>
  <c r="O3900" i="21"/>
  <c r="M3900" i="21"/>
  <c r="L3900" i="21"/>
  <c r="H3899" i="21"/>
  <c r="I3899" i="21" s="1"/>
  <c r="H3898" i="21"/>
  <c r="I3898" i="21" s="1"/>
  <c r="H3897" i="21"/>
  <c r="I3897" i="21" s="1"/>
  <c r="G3895" i="21"/>
  <c r="F3892" i="21"/>
  <c r="F3891" i="21"/>
  <c r="O3890" i="21"/>
  <c r="P3894" i="21" s="1"/>
  <c r="M3890" i="21"/>
  <c r="L3890" i="21"/>
  <c r="H3889" i="21"/>
  <c r="I3889" i="21" s="1"/>
  <c r="H3888" i="21"/>
  <c r="I3888" i="21" s="1"/>
  <c r="H3887" i="21"/>
  <c r="I3887" i="21" s="1"/>
  <c r="G3885" i="21"/>
  <c r="F3882" i="21"/>
  <c r="F3881" i="21"/>
  <c r="O3880" i="21"/>
  <c r="M3880" i="21"/>
  <c r="L3880" i="21"/>
  <c r="H3879" i="21"/>
  <c r="I3879" i="21" s="1"/>
  <c r="H3878" i="21"/>
  <c r="I3878" i="21" s="1"/>
  <c r="H3877" i="21"/>
  <c r="I3877" i="21" s="1"/>
  <c r="G3875" i="21"/>
  <c r="F3872" i="21"/>
  <c r="F3871" i="21"/>
  <c r="O3870" i="21"/>
  <c r="M3870" i="21"/>
  <c r="L3870" i="21"/>
  <c r="N3870" i="21" s="1"/>
  <c r="H3869" i="21"/>
  <c r="I3869" i="21" s="1"/>
  <c r="H3868" i="21"/>
  <c r="I3868" i="21" s="1"/>
  <c r="H3867" i="21"/>
  <c r="I3867" i="21" s="1"/>
  <c r="G3865" i="21"/>
  <c r="F3862" i="21"/>
  <c r="F3861" i="21"/>
  <c r="O3860" i="21"/>
  <c r="P3867" i="21" s="1"/>
  <c r="M3860" i="21"/>
  <c r="L3860" i="21"/>
  <c r="H3859" i="21"/>
  <c r="I3859" i="21" s="1"/>
  <c r="H3858" i="21"/>
  <c r="I3858" i="21" s="1"/>
  <c r="H3857" i="21"/>
  <c r="I3857" i="21" s="1"/>
  <c r="G3855" i="21"/>
  <c r="F3852" i="21"/>
  <c r="F3851" i="21"/>
  <c r="O3850" i="21"/>
  <c r="M3850" i="21"/>
  <c r="L3850" i="21"/>
  <c r="H3849" i="21"/>
  <c r="I3849" i="21" s="1"/>
  <c r="H3848" i="21"/>
  <c r="I3848" i="21" s="1"/>
  <c r="H3847" i="21"/>
  <c r="I3847" i="21" s="1"/>
  <c r="G3845" i="21"/>
  <c r="F3842" i="21"/>
  <c r="F3841" i="21"/>
  <c r="O3840" i="21"/>
  <c r="M3840" i="21"/>
  <c r="L3840" i="21"/>
  <c r="N3840" i="21" s="1"/>
  <c r="H3839" i="21"/>
  <c r="I3839" i="21" s="1"/>
  <c r="H3838" i="21"/>
  <c r="I3838" i="21" s="1"/>
  <c r="H3837" i="21"/>
  <c r="I3837" i="21" s="1"/>
  <c r="G3835" i="21"/>
  <c r="F3832" i="21"/>
  <c r="F3831" i="21"/>
  <c r="O3830" i="21"/>
  <c r="P3836" i="21" s="1"/>
  <c r="M3830" i="21"/>
  <c r="L3830" i="21"/>
  <c r="N3830" i="21" s="1"/>
  <c r="H3829" i="21"/>
  <c r="I3829" i="21" s="1"/>
  <c r="H3828" i="21"/>
  <c r="I3828" i="21" s="1"/>
  <c r="H3827" i="21"/>
  <c r="I3827" i="21" s="1"/>
  <c r="G3825" i="21"/>
  <c r="F3822" i="21"/>
  <c r="F3821" i="21"/>
  <c r="O3820" i="21"/>
  <c r="M3820" i="21"/>
  <c r="L3820" i="21"/>
  <c r="H3819" i="21"/>
  <c r="I3819" i="21" s="1"/>
  <c r="H3818" i="21"/>
  <c r="I3818" i="21" s="1"/>
  <c r="H3817" i="21"/>
  <c r="I3817" i="21" s="1"/>
  <c r="G3815" i="21"/>
  <c r="F3812" i="21"/>
  <c r="F3811" i="21"/>
  <c r="O3810" i="21"/>
  <c r="M3810" i="21"/>
  <c r="L3810" i="21"/>
  <c r="H3809" i="21"/>
  <c r="I3809" i="21" s="1"/>
  <c r="H3808" i="21"/>
  <c r="I3808" i="21" s="1"/>
  <c r="H3807" i="21"/>
  <c r="I3807" i="21" s="1"/>
  <c r="G3805" i="21"/>
  <c r="F3802" i="21"/>
  <c r="F3801" i="21"/>
  <c r="O3800" i="21"/>
  <c r="P3807" i="21" s="1"/>
  <c r="M3800" i="21"/>
  <c r="L3800" i="21"/>
  <c r="H3799" i="21"/>
  <c r="I3799" i="21" s="1"/>
  <c r="H3798" i="21"/>
  <c r="I3798" i="21" s="1"/>
  <c r="H3797" i="21"/>
  <c r="I3797" i="21" s="1"/>
  <c r="G3795" i="21"/>
  <c r="F3792" i="21"/>
  <c r="F3791" i="21"/>
  <c r="O3790" i="21"/>
  <c r="P3793" i="21" s="1"/>
  <c r="M3790" i="21"/>
  <c r="L3790" i="21"/>
  <c r="H3789" i="21"/>
  <c r="I3789" i="21" s="1"/>
  <c r="H3788" i="21"/>
  <c r="I3788" i="21" s="1"/>
  <c r="H3787" i="21"/>
  <c r="I3787" i="21" s="1"/>
  <c r="G3785" i="21"/>
  <c r="F3782" i="21"/>
  <c r="F3781" i="21"/>
  <c r="O3780" i="21"/>
  <c r="P3789" i="21" s="1"/>
  <c r="M3780" i="21"/>
  <c r="L3780" i="21"/>
  <c r="H3779" i="21"/>
  <c r="I3779" i="21" s="1"/>
  <c r="H3778" i="21"/>
  <c r="I3778" i="21" s="1"/>
  <c r="H3777" i="21"/>
  <c r="I3777" i="21" s="1"/>
  <c r="G3775" i="21"/>
  <c r="F3772" i="21"/>
  <c r="F3771" i="21"/>
  <c r="O3770" i="21"/>
  <c r="M3770" i="21"/>
  <c r="L3770" i="21"/>
  <c r="H3769" i="21"/>
  <c r="I3769" i="21" s="1"/>
  <c r="H3768" i="21"/>
  <c r="I3768" i="21" s="1"/>
  <c r="H3767" i="21"/>
  <c r="I3767" i="21" s="1"/>
  <c r="G3765" i="21"/>
  <c r="F3762" i="21"/>
  <c r="F3761" i="21"/>
  <c r="O3760" i="21"/>
  <c r="M3760" i="21"/>
  <c r="L3760" i="21"/>
  <c r="H3759" i="21"/>
  <c r="I3759" i="21" s="1"/>
  <c r="H3758" i="21"/>
  <c r="I3758" i="21" s="1"/>
  <c r="H3757" i="21"/>
  <c r="I3757" i="21" s="1"/>
  <c r="G3755" i="21"/>
  <c r="F3752" i="21"/>
  <c r="F3751" i="21"/>
  <c r="O3750" i="21"/>
  <c r="M3750" i="21"/>
  <c r="L3750" i="21"/>
  <c r="H3749" i="21"/>
  <c r="I3749" i="21" s="1"/>
  <c r="H3748" i="21"/>
  <c r="I3748" i="21" s="1"/>
  <c r="H3747" i="21"/>
  <c r="I3747" i="21" s="1"/>
  <c r="G3745" i="21"/>
  <c r="F3742" i="21"/>
  <c r="F3741" i="21"/>
  <c r="O3740" i="21"/>
  <c r="M3740" i="21"/>
  <c r="L3740" i="21"/>
  <c r="H3739" i="21"/>
  <c r="I3739" i="21" s="1"/>
  <c r="H3738" i="21"/>
  <c r="I3738" i="21" s="1"/>
  <c r="H3737" i="21"/>
  <c r="I3737" i="21" s="1"/>
  <c r="G3735" i="21"/>
  <c r="F3732" i="21"/>
  <c r="F3731" i="21"/>
  <c r="O3730" i="21"/>
  <c r="P3737" i="21" s="1"/>
  <c r="M3730" i="21"/>
  <c r="L3730" i="21"/>
  <c r="H3729" i="21"/>
  <c r="I3729" i="21" s="1"/>
  <c r="H3728" i="21"/>
  <c r="I3728" i="21" s="1"/>
  <c r="H3727" i="21"/>
  <c r="I3727" i="21" s="1"/>
  <c r="G3725" i="21"/>
  <c r="F3722" i="21"/>
  <c r="F3721" i="21"/>
  <c r="O3720" i="21"/>
  <c r="M3720" i="21"/>
  <c r="L3720" i="21"/>
  <c r="N3720" i="21" s="1"/>
  <c r="H3719" i="21"/>
  <c r="I3719" i="21" s="1"/>
  <c r="H3718" i="21"/>
  <c r="I3718" i="21" s="1"/>
  <c r="H3717" i="21"/>
  <c r="I3717" i="21" s="1"/>
  <c r="G3715" i="21"/>
  <c r="F3712" i="21"/>
  <c r="F3711" i="21"/>
  <c r="O3710" i="21"/>
  <c r="P3717" i="21" s="1"/>
  <c r="M3710" i="21"/>
  <c r="L3710" i="21"/>
  <c r="H3709" i="21"/>
  <c r="I3709" i="21" s="1"/>
  <c r="H3708" i="21"/>
  <c r="I3708" i="21" s="1"/>
  <c r="H3707" i="21"/>
  <c r="I3707" i="21" s="1"/>
  <c r="G3705" i="21"/>
  <c r="F3702" i="21"/>
  <c r="F3701" i="21"/>
  <c r="O3700" i="21"/>
  <c r="P3709" i="21" s="1"/>
  <c r="M3700" i="21"/>
  <c r="L3700" i="21"/>
  <c r="N3700" i="21" s="1"/>
  <c r="H3699" i="21"/>
  <c r="I3699" i="21" s="1"/>
  <c r="H3698" i="21"/>
  <c r="I3698" i="21" s="1"/>
  <c r="H3697" i="21"/>
  <c r="I3697" i="21" s="1"/>
  <c r="G3695" i="21"/>
  <c r="F3692" i="21"/>
  <c r="F3691" i="21"/>
  <c r="O3690" i="21"/>
  <c r="M3690" i="21"/>
  <c r="L3690" i="21"/>
  <c r="H3689" i="21"/>
  <c r="I3689" i="21" s="1"/>
  <c r="H3688" i="21"/>
  <c r="I3688" i="21" s="1"/>
  <c r="H3687" i="21"/>
  <c r="I3687" i="21" s="1"/>
  <c r="G3685" i="21"/>
  <c r="F3682" i="21"/>
  <c r="H3682" i="21" s="1"/>
  <c r="I3682" i="21" s="1"/>
  <c r="F3681" i="21"/>
  <c r="O3680" i="21"/>
  <c r="M3680" i="21"/>
  <c r="L3680" i="21"/>
  <c r="H3679" i="21"/>
  <c r="I3679" i="21" s="1"/>
  <c r="H3678" i="21"/>
  <c r="I3678" i="21" s="1"/>
  <c r="H3677" i="21"/>
  <c r="I3677" i="21" s="1"/>
  <c r="G3675" i="21"/>
  <c r="F3672" i="21"/>
  <c r="F3671" i="21"/>
  <c r="O3670" i="21"/>
  <c r="M3670" i="21"/>
  <c r="L3670" i="21"/>
  <c r="H3669" i="21"/>
  <c r="I3669" i="21" s="1"/>
  <c r="H3668" i="21"/>
  <c r="I3668" i="21" s="1"/>
  <c r="H3667" i="21"/>
  <c r="I3667" i="21" s="1"/>
  <c r="G3665" i="21"/>
  <c r="F3662" i="21"/>
  <c r="F3661" i="21"/>
  <c r="O3660" i="21"/>
  <c r="P3667" i="21" s="1"/>
  <c r="M3660" i="21"/>
  <c r="L3660" i="21"/>
  <c r="H3659" i="21"/>
  <c r="I3659" i="21" s="1"/>
  <c r="H3658" i="21"/>
  <c r="I3658" i="21" s="1"/>
  <c r="H3657" i="21"/>
  <c r="I3657" i="21" s="1"/>
  <c r="G3655" i="21"/>
  <c r="F3652" i="21"/>
  <c r="F3651" i="21"/>
  <c r="H3651" i="21" s="1"/>
  <c r="I3651" i="21" s="1"/>
  <c r="O3650" i="21"/>
  <c r="P3659" i="21" s="1"/>
  <c r="M3650" i="21"/>
  <c r="L3650" i="21"/>
  <c r="H3649" i="21"/>
  <c r="I3649" i="21" s="1"/>
  <c r="H3648" i="21"/>
  <c r="I3648" i="21" s="1"/>
  <c r="H3647" i="21"/>
  <c r="I3647" i="21" s="1"/>
  <c r="G3645" i="21"/>
  <c r="F3642" i="21"/>
  <c r="F3641" i="21"/>
  <c r="O3640" i="21"/>
  <c r="P3649" i="21" s="1"/>
  <c r="M3640" i="21"/>
  <c r="L3640" i="21"/>
  <c r="H3639" i="21"/>
  <c r="I3639" i="21" s="1"/>
  <c r="H3638" i="21"/>
  <c r="I3638" i="21" s="1"/>
  <c r="H3637" i="21"/>
  <c r="I3637" i="21" s="1"/>
  <c r="G3635" i="21"/>
  <c r="F3632" i="21"/>
  <c r="F3631" i="21"/>
  <c r="O3630" i="21"/>
  <c r="P3633" i="21" s="1"/>
  <c r="M3630" i="21"/>
  <c r="L3630" i="21"/>
  <c r="N3630" i="21" s="1"/>
  <c r="H3629" i="21"/>
  <c r="I3629" i="21" s="1"/>
  <c r="H3628" i="21"/>
  <c r="I3628" i="21" s="1"/>
  <c r="H3627" i="21"/>
  <c r="I3627" i="21" s="1"/>
  <c r="G3625" i="21"/>
  <c r="F3622" i="21"/>
  <c r="F3621" i="21"/>
  <c r="O3620" i="21"/>
  <c r="P3622" i="21" s="1"/>
  <c r="M3620" i="21"/>
  <c r="L3620" i="21"/>
  <c r="N3620" i="21" s="1"/>
  <c r="H3619" i="21"/>
  <c r="I3619" i="21" s="1"/>
  <c r="H3618" i="21"/>
  <c r="I3618" i="21" s="1"/>
  <c r="H3617" i="21"/>
  <c r="I3617" i="21" s="1"/>
  <c r="G3615" i="21"/>
  <c r="F3612" i="21"/>
  <c r="F3611" i="21"/>
  <c r="O3610" i="21"/>
  <c r="M3610" i="21"/>
  <c r="L3610" i="21"/>
  <c r="H3609" i="21"/>
  <c r="I3609" i="21" s="1"/>
  <c r="H3608" i="21"/>
  <c r="I3608" i="21" s="1"/>
  <c r="H3607" i="21"/>
  <c r="I3607" i="21" s="1"/>
  <c r="G3605" i="21"/>
  <c r="F3602" i="21"/>
  <c r="F3601" i="21"/>
  <c r="O3600" i="21"/>
  <c r="P3609" i="21" s="1"/>
  <c r="M3600" i="21"/>
  <c r="L3600" i="21"/>
  <c r="H3599" i="21"/>
  <c r="I3599" i="21" s="1"/>
  <c r="H3598" i="21"/>
  <c r="I3598" i="21" s="1"/>
  <c r="H3597" i="21"/>
  <c r="I3597" i="21" s="1"/>
  <c r="G3595" i="21"/>
  <c r="F3592" i="21"/>
  <c r="F3591" i="21"/>
  <c r="O3590" i="21"/>
  <c r="M3590" i="21"/>
  <c r="L3590" i="21"/>
  <c r="N3590" i="21" s="1"/>
  <c r="H3589" i="21"/>
  <c r="I3589" i="21" s="1"/>
  <c r="H3588" i="21"/>
  <c r="I3588" i="21" s="1"/>
  <c r="H3587" i="21"/>
  <c r="I3587" i="21" s="1"/>
  <c r="G3585" i="21"/>
  <c r="F3582" i="21"/>
  <c r="F3581" i="21"/>
  <c r="O3580" i="21"/>
  <c r="M3580" i="21"/>
  <c r="L3580" i="21"/>
  <c r="N3580" i="21" s="1"/>
  <c r="H3579" i="21"/>
  <c r="I3579" i="21" s="1"/>
  <c r="H3578" i="21"/>
  <c r="I3578" i="21" s="1"/>
  <c r="H3577" i="21"/>
  <c r="I3577" i="21" s="1"/>
  <c r="G3575" i="21"/>
  <c r="F3572" i="21"/>
  <c r="F3571" i="21"/>
  <c r="O3570" i="21"/>
  <c r="P3579" i="21" s="1"/>
  <c r="M3570" i="21"/>
  <c r="L3570" i="21"/>
  <c r="H3569" i="21"/>
  <c r="I3569" i="21" s="1"/>
  <c r="H3568" i="21"/>
  <c r="I3568" i="21" s="1"/>
  <c r="H3567" i="21"/>
  <c r="I3567" i="21" s="1"/>
  <c r="G3565" i="21"/>
  <c r="F3562" i="21"/>
  <c r="F3561" i="21"/>
  <c r="O3560" i="21"/>
  <c r="P3563" i="21" s="1"/>
  <c r="M3560" i="21"/>
  <c r="L3560" i="21"/>
  <c r="H3559" i="21"/>
  <c r="I3559" i="21" s="1"/>
  <c r="H3558" i="21"/>
  <c r="I3558" i="21" s="1"/>
  <c r="H3557" i="21"/>
  <c r="I3557" i="21" s="1"/>
  <c r="G3555" i="21"/>
  <c r="F3552" i="21"/>
  <c r="F3551" i="21"/>
  <c r="O3550" i="21"/>
  <c r="M3550" i="21"/>
  <c r="L3550" i="21"/>
  <c r="N3550" i="21" s="1"/>
  <c r="H3549" i="21"/>
  <c r="I3549" i="21" s="1"/>
  <c r="H3548" i="21"/>
  <c r="I3548" i="21" s="1"/>
  <c r="H3547" i="21"/>
  <c r="I3547" i="21" s="1"/>
  <c r="G3545" i="21"/>
  <c r="F3542" i="21"/>
  <c r="F3541" i="21"/>
  <c r="O3540" i="21"/>
  <c r="M3540" i="21"/>
  <c r="L3540" i="21"/>
  <c r="N3540" i="21" s="1"/>
  <c r="H3539" i="21"/>
  <c r="I3539" i="21" s="1"/>
  <c r="H3538" i="21"/>
  <c r="I3538" i="21" s="1"/>
  <c r="H3537" i="21"/>
  <c r="I3537" i="21" s="1"/>
  <c r="G3535" i="21"/>
  <c r="F3532" i="21"/>
  <c r="F3531" i="21"/>
  <c r="O3530" i="21"/>
  <c r="M3530" i="21"/>
  <c r="L3530" i="21"/>
  <c r="H3529" i="21"/>
  <c r="I3529" i="21" s="1"/>
  <c r="H3528" i="21"/>
  <c r="I3528" i="21" s="1"/>
  <c r="H3527" i="21"/>
  <c r="I3527" i="21" s="1"/>
  <c r="G3525" i="21"/>
  <c r="F3522" i="21"/>
  <c r="F3521" i="21"/>
  <c r="O3520" i="21"/>
  <c r="P3522" i="21" s="1"/>
  <c r="M3520" i="21"/>
  <c r="L3520" i="21"/>
  <c r="H3519" i="21"/>
  <c r="I3519" i="21" s="1"/>
  <c r="H3518" i="21"/>
  <c r="I3518" i="21" s="1"/>
  <c r="H3517" i="21"/>
  <c r="I3517" i="21" s="1"/>
  <c r="G3515" i="21"/>
  <c r="F3512" i="21"/>
  <c r="F3511" i="21"/>
  <c r="O3510" i="21"/>
  <c r="P3519" i="21" s="1"/>
  <c r="M3510" i="21"/>
  <c r="L3510" i="21"/>
  <c r="N3510" i="21" s="1"/>
  <c r="H3509" i="21"/>
  <c r="I3509" i="21" s="1"/>
  <c r="H3508" i="21"/>
  <c r="I3508" i="21" s="1"/>
  <c r="H3507" i="21"/>
  <c r="I3507" i="21" s="1"/>
  <c r="G3505" i="21"/>
  <c r="F3502" i="21"/>
  <c r="F3501" i="21"/>
  <c r="O3500" i="21"/>
  <c r="P3509" i="21" s="1"/>
  <c r="M3500" i="21"/>
  <c r="L3500" i="21"/>
  <c r="H3499" i="21"/>
  <c r="I3499" i="21" s="1"/>
  <c r="H3498" i="21"/>
  <c r="I3498" i="21" s="1"/>
  <c r="H3497" i="21"/>
  <c r="I3497" i="21" s="1"/>
  <c r="G3495" i="21"/>
  <c r="F3492" i="21"/>
  <c r="F3491" i="21"/>
  <c r="O3490" i="21"/>
  <c r="P3492" i="21" s="1"/>
  <c r="M3490" i="21"/>
  <c r="L3490" i="21"/>
  <c r="H3489" i="21"/>
  <c r="I3489" i="21" s="1"/>
  <c r="H3488" i="21"/>
  <c r="I3488" i="21" s="1"/>
  <c r="H3487" i="21"/>
  <c r="I3487" i="21" s="1"/>
  <c r="G3485" i="21"/>
  <c r="F3482" i="21"/>
  <c r="F3481" i="21"/>
  <c r="O3480" i="21"/>
  <c r="P3487" i="21" s="1"/>
  <c r="M3480" i="21"/>
  <c r="L3480" i="21"/>
  <c r="N3480" i="21" s="1"/>
  <c r="H3479" i="21"/>
  <c r="I3479" i="21" s="1"/>
  <c r="H3478" i="21"/>
  <c r="I3478" i="21" s="1"/>
  <c r="H3477" i="21"/>
  <c r="I3477" i="21" s="1"/>
  <c r="G3475" i="21"/>
  <c r="F3472" i="21"/>
  <c r="F3471" i="21"/>
  <c r="O3470" i="21"/>
  <c r="P3479" i="21" s="1"/>
  <c r="M3470" i="21"/>
  <c r="L3470" i="21"/>
  <c r="H3469" i="21"/>
  <c r="I3469" i="21" s="1"/>
  <c r="H3468" i="21"/>
  <c r="I3468" i="21" s="1"/>
  <c r="H3467" i="21"/>
  <c r="I3467" i="21" s="1"/>
  <c r="G3465" i="21"/>
  <c r="F3462" i="21"/>
  <c r="F3461" i="21"/>
  <c r="O3460" i="21"/>
  <c r="M3460" i="21"/>
  <c r="L3460" i="21"/>
  <c r="H3459" i="21"/>
  <c r="I3459" i="21" s="1"/>
  <c r="H3458" i="21"/>
  <c r="I3458" i="21" s="1"/>
  <c r="H3457" i="21"/>
  <c r="I3457" i="21" s="1"/>
  <c r="G3455" i="21"/>
  <c r="F3452" i="21"/>
  <c r="F3451" i="21"/>
  <c r="O3450" i="21"/>
  <c r="P3452" i="21" s="1"/>
  <c r="M3450" i="21"/>
  <c r="L3450" i="21"/>
  <c r="H3449" i="21"/>
  <c r="I3449" i="21" s="1"/>
  <c r="H3448" i="21"/>
  <c r="I3448" i="21" s="1"/>
  <c r="H3447" i="21"/>
  <c r="I3447" i="21" s="1"/>
  <c r="G3445" i="21"/>
  <c r="F3442" i="21"/>
  <c r="F3441" i="21"/>
  <c r="O3440" i="21"/>
  <c r="P3443" i="21" s="1"/>
  <c r="M3440" i="21"/>
  <c r="L3440" i="21"/>
  <c r="N3440" i="21" s="1"/>
  <c r="H3439" i="21"/>
  <c r="I3439" i="21" s="1"/>
  <c r="H3438" i="21"/>
  <c r="I3438" i="21" s="1"/>
  <c r="H3437" i="21"/>
  <c r="I3437" i="21" s="1"/>
  <c r="G3435" i="21"/>
  <c r="F3432" i="21"/>
  <c r="F3431" i="21"/>
  <c r="O3430" i="21"/>
  <c r="M3430" i="21"/>
  <c r="L3430" i="21"/>
  <c r="N3430" i="21" s="1"/>
  <c r="H3429" i="21"/>
  <c r="I3429" i="21" s="1"/>
  <c r="H3428" i="21"/>
  <c r="I3428" i="21" s="1"/>
  <c r="H3427" i="21"/>
  <c r="I3427" i="21" s="1"/>
  <c r="G3425" i="21"/>
  <c r="F3422" i="21"/>
  <c r="F3421" i="21"/>
  <c r="O3420" i="21"/>
  <c r="M3420" i="21"/>
  <c r="L3420" i="21"/>
  <c r="H3419" i="21"/>
  <c r="I3419" i="21" s="1"/>
  <c r="H3418" i="21"/>
  <c r="I3418" i="21" s="1"/>
  <c r="H3417" i="21"/>
  <c r="I3417" i="21" s="1"/>
  <c r="G3415" i="21"/>
  <c r="F3412" i="21"/>
  <c r="F3411" i="21"/>
  <c r="O3410" i="21"/>
  <c r="P3419" i="21" s="1"/>
  <c r="M3410" i="21"/>
  <c r="L3410" i="21"/>
  <c r="H3409" i="21"/>
  <c r="I3409" i="21" s="1"/>
  <c r="H3408" i="21"/>
  <c r="I3408" i="21" s="1"/>
  <c r="H3407" i="21"/>
  <c r="I3407" i="21" s="1"/>
  <c r="G3405" i="21"/>
  <c r="F3402" i="21"/>
  <c r="F3401" i="21"/>
  <c r="O3400" i="21"/>
  <c r="M3400" i="21"/>
  <c r="L3400" i="21"/>
  <c r="N3400" i="21" s="1"/>
  <c r="H3399" i="21"/>
  <c r="I3399" i="21" s="1"/>
  <c r="H3398" i="21"/>
  <c r="I3398" i="21" s="1"/>
  <c r="H3397" i="21"/>
  <c r="I3397" i="21" s="1"/>
  <c r="G3395" i="21"/>
  <c r="F3392" i="21"/>
  <c r="F3391" i="21"/>
  <c r="O3390" i="21"/>
  <c r="M3390" i="21"/>
  <c r="L3390" i="21"/>
  <c r="N3390" i="21" s="1"/>
  <c r="H3389" i="21"/>
  <c r="I3389" i="21" s="1"/>
  <c r="H3388" i="21"/>
  <c r="I3388" i="21" s="1"/>
  <c r="H3387" i="21"/>
  <c r="I3387" i="21" s="1"/>
  <c r="G3385" i="21"/>
  <c r="F3382" i="21"/>
  <c r="F3381" i="21"/>
  <c r="O3380" i="21"/>
  <c r="M3380" i="21"/>
  <c r="L3380" i="21"/>
  <c r="H3379" i="21"/>
  <c r="I3379" i="21" s="1"/>
  <c r="H3378" i="21"/>
  <c r="I3378" i="21" s="1"/>
  <c r="H3377" i="21"/>
  <c r="I3377" i="21" s="1"/>
  <c r="G3375" i="21"/>
  <c r="F3372" i="21"/>
  <c r="F3371" i="21"/>
  <c r="O3370" i="21"/>
  <c r="M3370" i="21"/>
  <c r="L3370" i="21"/>
  <c r="H3369" i="21"/>
  <c r="I3369" i="21" s="1"/>
  <c r="H3368" i="21"/>
  <c r="I3368" i="21" s="1"/>
  <c r="H3367" i="21"/>
  <c r="I3367" i="21" s="1"/>
  <c r="G3365" i="21"/>
  <c r="F3362" i="21"/>
  <c r="F3361" i="21"/>
  <c r="O3360" i="21"/>
  <c r="P3364" i="21" s="1"/>
  <c r="M3360" i="21"/>
  <c r="L3360" i="21"/>
  <c r="H3359" i="21"/>
  <c r="I3359" i="21" s="1"/>
  <c r="H3358" i="21"/>
  <c r="I3358" i="21" s="1"/>
  <c r="H3357" i="21"/>
  <c r="I3357" i="21" s="1"/>
  <c r="G3355" i="21"/>
  <c r="F3352" i="21"/>
  <c r="F3351" i="21"/>
  <c r="O3350" i="21"/>
  <c r="M3350" i="21"/>
  <c r="L3350" i="21"/>
  <c r="H3349" i="21"/>
  <c r="I3349" i="21" s="1"/>
  <c r="H3348" i="21"/>
  <c r="I3348" i="21" s="1"/>
  <c r="H3347" i="21"/>
  <c r="I3347" i="21" s="1"/>
  <c r="G3345" i="21"/>
  <c r="F3342" i="21"/>
  <c r="F3341" i="21"/>
  <c r="O3340" i="21"/>
  <c r="M3340" i="21"/>
  <c r="L3340" i="21"/>
  <c r="H3339" i="21"/>
  <c r="I3339" i="21" s="1"/>
  <c r="H3338" i="21"/>
  <c r="I3338" i="21" s="1"/>
  <c r="H3337" i="21"/>
  <c r="I3337" i="21" s="1"/>
  <c r="G3335" i="21"/>
  <c r="F3332" i="21"/>
  <c r="F3331" i="21"/>
  <c r="O3330" i="21"/>
  <c r="P3337" i="21" s="1"/>
  <c r="M3330" i="21"/>
  <c r="L3330" i="21"/>
  <c r="H3329" i="21"/>
  <c r="I3329" i="21" s="1"/>
  <c r="H3328" i="21"/>
  <c r="I3328" i="21" s="1"/>
  <c r="H3327" i="21"/>
  <c r="I3327" i="21" s="1"/>
  <c r="G3325" i="21"/>
  <c r="F3322" i="21"/>
  <c r="F3321" i="21"/>
  <c r="O3320" i="21"/>
  <c r="M3320" i="21"/>
  <c r="L3320" i="21"/>
  <c r="H3319" i="21"/>
  <c r="I3319" i="21" s="1"/>
  <c r="H3318" i="21"/>
  <c r="I3318" i="21" s="1"/>
  <c r="H3317" i="21"/>
  <c r="I3317" i="21" s="1"/>
  <c r="G3315" i="21"/>
  <c r="F3312" i="21"/>
  <c r="F3311" i="21"/>
  <c r="O3310" i="21"/>
  <c r="P3313" i="21" s="1"/>
  <c r="M3310" i="21"/>
  <c r="L3310" i="21"/>
  <c r="H3309" i="21"/>
  <c r="I3309" i="21" s="1"/>
  <c r="H3308" i="21"/>
  <c r="I3308" i="21" s="1"/>
  <c r="H3307" i="21"/>
  <c r="I3307" i="21" s="1"/>
  <c r="G3305" i="21"/>
  <c r="F3302" i="21"/>
  <c r="F3301" i="21"/>
  <c r="O3300" i="21"/>
  <c r="M3300" i="21"/>
  <c r="L3300" i="21"/>
  <c r="N3300" i="21" s="1"/>
  <c r="H3299" i="21"/>
  <c r="I3299" i="21" s="1"/>
  <c r="H3298" i="21"/>
  <c r="I3298" i="21" s="1"/>
  <c r="H3297" i="21"/>
  <c r="I3297" i="21" s="1"/>
  <c r="G3295" i="21"/>
  <c r="F3292" i="21"/>
  <c r="F3291" i="21"/>
  <c r="O3290" i="21"/>
  <c r="P3297" i="21" s="1"/>
  <c r="M3290" i="21"/>
  <c r="L3290" i="21"/>
  <c r="H3289" i="21"/>
  <c r="I3289" i="21" s="1"/>
  <c r="H3288" i="21"/>
  <c r="I3288" i="21" s="1"/>
  <c r="H3287" i="21"/>
  <c r="I3287" i="21" s="1"/>
  <c r="G3285" i="21"/>
  <c r="F3282" i="21"/>
  <c r="F3281" i="21"/>
  <c r="O3280" i="21"/>
  <c r="P3282" i="21" s="1"/>
  <c r="M3280" i="21"/>
  <c r="L3280" i="21"/>
  <c r="H3279" i="21"/>
  <c r="I3279" i="21" s="1"/>
  <c r="H3278" i="21"/>
  <c r="I3278" i="21" s="1"/>
  <c r="H3277" i="21"/>
  <c r="I3277" i="21" s="1"/>
  <c r="G3275" i="21"/>
  <c r="F3272" i="21"/>
  <c r="F3271" i="21"/>
  <c r="O3270" i="21"/>
  <c r="P3277" i="21" s="1"/>
  <c r="M3270" i="21"/>
  <c r="L3270" i="21"/>
  <c r="H3269" i="21"/>
  <c r="I3269" i="21" s="1"/>
  <c r="H3268" i="21"/>
  <c r="I3268" i="21" s="1"/>
  <c r="H3267" i="21"/>
  <c r="I3267" i="21" s="1"/>
  <c r="G3265" i="21"/>
  <c r="F3262" i="21"/>
  <c r="F3261" i="21"/>
  <c r="O3260" i="21"/>
  <c r="P3267" i="21" s="1"/>
  <c r="M3260" i="21"/>
  <c r="L3260" i="21"/>
  <c r="H3259" i="21"/>
  <c r="I3259" i="21" s="1"/>
  <c r="H3258" i="21"/>
  <c r="I3258" i="21" s="1"/>
  <c r="H3257" i="21"/>
  <c r="I3257" i="21" s="1"/>
  <c r="G3255" i="21"/>
  <c r="F3252" i="21"/>
  <c r="F3251" i="21"/>
  <c r="O3250" i="21"/>
  <c r="M3250" i="21"/>
  <c r="L3250" i="21"/>
  <c r="H3249" i="21"/>
  <c r="I3249" i="21" s="1"/>
  <c r="H3248" i="21"/>
  <c r="I3248" i="21" s="1"/>
  <c r="H3247" i="21"/>
  <c r="I3247" i="21" s="1"/>
  <c r="G3245" i="21"/>
  <c r="F3242" i="21"/>
  <c r="F3241" i="21"/>
  <c r="O3240" i="21"/>
  <c r="P3247" i="21" s="1"/>
  <c r="M3240" i="21"/>
  <c r="L3240" i="21"/>
  <c r="H3239" i="21"/>
  <c r="I3239" i="21" s="1"/>
  <c r="H3238" i="21"/>
  <c r="I3238" i="21" s="1"/>
  <c r="H3237" i="21"/>
  <c r="I3237" i="21" s="1"/>
  <c r="G3235" i="21"/>
  <c r="F3232" i="21"/>
  <c r="F3231" i="21"/>
  <c r="O3230" i="21"/>
  <c r="P3233" i="21" s="1"/>
  <c r="M3230" i="21"/>
  <c r="L3230" i="21"/>
  <c r="H3229" i="21"/>
  <c r="I3229" i="21" s="1"/>
  <c r="H3228" i="21"/>
  <c r="I3228" i="21" s="1"/>
  <c r="H3227" i="21"/>
  <c r="I3227" i="21" s="1"/>
  <c r="G3225" i="21"/>
  <c r="F3222" i="21"/>
  <c r="F3221" i="21"/>
  <c r="O3220" i="21"/>
  <c r="P3223" i="21" s="1"/>
  <c r="M3220" i="21"/>
  <c r="L3220" i="21"/>
  <c r="H3219" i="21"/>
  <c r="I3219" i="21" s="1"/>
  <c r="H3218" i="21"/>
  <c r="I3218" i="21" s="1"/>
  <c r="H3217" i="21"/>
  <c r="I3217" i="21" s="1"/>
  <c r="G3215" i="21"/>
  <c r="F3212" i="21"/>
  <c r="F3211" i="21"/>
  <c r="O3210" i="21"/>
  <c r="P3217" i="21" s="1"/>
  <c r="M3210" i="21"/>
  <c r="L3210" i="21"/>
  <c r="H3209" i="21"/>
  <c r="I3209" i="21" s="1"/>
  <c r="H3208" i="21"/>
  <c r="I3208" i="21" s="1"/>
  <c r="H3207" i="21"/>
  <c r="I3207" i="21" s="1"/>
  <c r="G3205" i="21"/>
  <c r="F3202" i="21"/>
  <c r="F3201" i="21"/>
  <c r="O3200" i="21"/>
  <c r="P3208" i="21" s="1"/>
  <c r="M3200" i="21"/>
  <c r="L3200" i="21"/>
  <c r="N3200" i="21" s="1"/>
  <c r="H3199" i="21"/>
  <c r="I3199" i="21" s="1"/>
  <c r="H3198" i="21"/>
  <c r="I3198" i="21" s="1"/>
  <c r="H3197" i="21"/>
  <c r="I3197" i="21" s="1"/>
  <c r="G3195" i="21"/>
  <c r="F3192" i="21"/>
  <c r="F3191" i="21"/>
  <c r="O3190" i="21"/>
  <c r="P3192" i="21" s="1"/>
  <c r="M3190" i="21"/>
  <c r="L3190" i="21"/>
  <c r="H3189" i="21"/>
  <c r="I3189" i="21" s="1"/>
  <c r="H3188" i="21"/>
  <c r="I3188" i="21" s="1"/>
  <c r="H3187" i="21"/>
  <c r="I3187" i="21" s="1"/>
  <c r="G3185" i="21"/>
  <c r="F3182" i="21"/>
  <c r="F3181" i="21"/>
  <c r="O3180" i="21"/>
  <c r="P3183" i="21" s="1"/>
  <c r="M3180" i="21"/>
  <c r="L3180" i="21"/>
  <c r="N3180" i="21" s="1"/>
  <c r="H3179" i="21"/>
  <c r="I3179" i="21" s="1"/>
  <c r="H3178" i="21"/>
  <c r="I3178" i="21" s="1"/>
  <c r="H3177" i="21"/>
  <c r="I3177" i="21" s="1"/>
  <c r="G3175" i="21"/>
  <c r="F3172" i="21"/>
  <c r="F3171" i="21"/>
  <c r="O3170" i="21"/>
  <c r="P3176" i="21" s="1"/>
  <c r="M3170" i="21"/>
  <c r="L3170" i="21"/>
  <c r="N3170" i="21" s="1"/>
  <c r="H3169" i="21"/>
  <c r="I3169" i="21" s="1"/>
  <c r="H3168" i="21"/>
  <c r="I3168" i="21" s="1"/>
  <c r="H3167" i="21"/>
  <c r="I3167" i="21" s="1"/>
  <c r="G3165" i="21"/>
  <c r="F3162" i="21"/>
  <c r="F3161" i="21"/>
  <c r="O3160" i="21"/>
  <c r="M3160" i="21"/>
  <c r="L3160" i="21"/>
  <c r="H3159" i="21"/>
  <c r="I3159" i="21" s="1"/>
  <c r="H3158" i="21"/>
  <c r="I3158" i="21" s="1"/>
  <c r="H3157" i="21"/>
  <c r="I3157" i="21" s="1"/>
  <c r="G3155" i="21"/>
  <c r="F3152" i="21"/>
  <c r="F3151" i="21"/>
  <c r="O3150" i="21"/>
  <c r="P3154" i="21" s="1"/>
  <c r="M3150" i="21"/>
  <c r="L3150" i="21"/>
  <c r="H3149" i="21"/>
  <c r="I3149" i="21" s="1"/>
  <c r="H3148" i="21"/>
  <c r="I3148" i="21" s="1"/>
  <c r="H3147" i="21"/>
  <c r="I3147" i="21" s="1"/>
  <c r="G3145" i="21"/>
  <c r="F3142" i="21"/>
  <c r="F3141" i="21"/>
  <c r="O3140" i="21"/>
  <c r="P3149" i="21" s="1"/>
  <c r="M3140" i="21"/>
  <c r="L3140" i="21"/>
  <c r="N3140" i="21" s="1"/>
  <c r="H3139" i="21"/>
  <c r="I3139" i="21" s="1"/>
  <c r="H3138" i="21"/>
  <c r="I3138" i="21" s="1"/>
  <c r="H3137" i="21"/>
  <c r="I3137" i="21" s="1"/>
  <c r="G3135" i="21"/>
  <c r="F3132" i="21"/>
  <c r="F3131" i="21"/>
  <c r="O3130" i="21"/>
  <c r="P3139" i="21" s="1"/>
  <c r="M3130" i="21"/>
  <c r="L3130" i="21"/>
  <c r="N3130" i="21" s="1"/>
  <c r="H3129" i="21"/>
  <c r="I3129" i="21" s="1"/>
  <c r="H3128" i="21"/>
  <c r="I3128" i="21" s="1"/>
  <c r="H3127" i="21"/>
  <c r="I3127" i="21" s="1"/>
  <c r="G3125" i="21"/>
  <c r="F3122" i="21"/>
  <c r="F3121" i="21"/>
  <c r="O3120" i="21"/>
  <c r="P3121" i="21" s="1"/>
  <c r="M3120" i="21"/>
  <c r="L3120" i="21"/>
  <c r="N3120" i="21" s="1"/>
  <c r="H3119" i="21"/>
  <c r="I3119" i="21" s="1"/>
  <c r="H3118" i="21"/>
  <c r="I3118" i="21" s="1"/>
  <c r="H3117" i="21"/>
  <c r="I3117" i="21" s="1"/>
  <c r="G3115" i="21"/>
  <c r="F3112" i="21"/>
  <c r="F3111" i="21"/>
  <c r="O3110" i="21"/>
  <c r="M3110" i="21"/>
  <c r="L3110" i="21"/>
  <c r="H3109" i="21"/>
  <c r="I3109" i="21" s="1"/>
  <c r="H3108" i="21"/>
  <c r="I3108" i="21" s="1"/>
  <c r="H3107" i="21"/>
  <c r="I3107" i="21" s="1"/>
  <c r="G3105" i="21"/>
  <c r="F3102" i="21"/>
  <c r="F3101" i="21"/>
  <c r="O3100" i="21"/>
  <c r="P3108" i="21" s="1"/>
  <c r="M3100" i="21"/>
  <c r="L3100" i="21"/>
  <c r="H3099" i="21"/>
  <c r="I3099" i="21" s="1"/>
  <c r="H3098" i="21"/>
  <c r="I3098" i="21" s="1"/>
  <c r="H3097" i="21"/>
  <c r="I3097" i="21" s="1"/>
  <c r="G3095" i="21"/>
  <c r="F3092" i="21"/>
  <c r="F3091" i="21"/>
  <c r="O3090" i="21"/>
  <c r="P3094" i="21" s="1"/>
  <c r="M3090" i="21"/>
  <c r="L3090" i="21"/>
  <c r="H3089" i="21"/>
  <c r="I3089" i="21" s="1"/>
  <c r="H3088" i="21"/>
  <c r="I3088" i="21" s="1"/>
  <c r="H3087" i="21"/>
  <c r="I3087" i="21" s="1"/>
  <c r="G3085" i="21"/>
  <c r="F3082" i="21"/>
  <c r="F3081" i="21"/>
  <c r="O3080" i="21"/>
  <c r="P3084" i="21" s="1"/>
  <c r="M3080" i="21"/>
  <c r="L3080" i="21"/>
  <c r="H3079" i="21"/>
  <c r="I3079" i="21" s="1"/>
  <c r="H3078" i="21"/>
  <c r="I3078" i="21" s="1"/>
  <c r="H3077" i="21"/>
  <c r="I3077" i="21" s="1"/>
  <c r="G3075" i="21"/>
  <c r="F3072" i="21"/>
  <c r="F3071" i="21"/>
  <c r="O3070" i="21"/>
  <c r="M3070" i="21"/>
  <c r="L3070" i="21"/>
  <c r="H3069" i="21"/>
  <c r="I3069" i="21" s="1"/>
  <c r="H3068" i="21"/>
  <c r="I3068" i="21" s="1"/>
  <c r="H3067" i="21"/>
  <c r="I3067" i="21" s="1"/>
  <c r="G3065" i="21"/>
  <c r="F3062" i="21"/>
  <c r="F3061" i="21"/>
  <c r="O3060" i="21"/>
  <c r="M3060" i="21"/>
  <c r="L3060" i="21"/>
  <c r="H3059" i="21"/>
  <c r="I3059" i="21" s="1"/>
  <c r="H3058" i="21"/>
  <c r="I3058" i="21" s="1"/>
  <c r="H3057" i="21"/>
  <c r="I3057" i="21" s="1"/>
  <c r="G3055" i="21"/>
  <c r="F3052" i="21"/>
  <c r="F3051" i="21"/>
  <c r="O3050" i="21"/>
  <c r="P3057" i="21" s="1"/>
  <c r="M3050" i="21"/>
  <c r="L3050" i="21"/>
  <c r="H3049" i="21"/>
  <c r="I3049" i="21" s="1"/>
  <c r="H3048" i="21"/>
  <c r="I3048" i="21" s="1"/>
  <c r="H3047" i="21"/>
  <c r="I3047" i="21" s="1"/>
  <c r="G3045" i="21"/>
  <c r="F3042" i="21"/>
  <c r="F3041" i="21"/>
  <c r="O3040" i="21"/>
  <c r="P3044" i="21" s="1"/>
  <c r="M3040" i="21"/>
  <c r="L3040" i="21"/>
  <c r="H3039" i="21"/>
  <c r="I3039" i="21" s="1"/>
  <c r="H3038" i="21"/>
  <c r="I3038" i="21" s="1"/>
  <c r="H3037" i="21"/>
  <c r="I3037" i="21" s="1"/>
  <c r="G3035" i="21"/>
  <c r="F3032" i="21"/>
  <c r="F3031" i="21"/>
  <c r="O3030" i="21"/>
  <c r="P3034" i="21" s="1"/>
  <c r="M3030" i="21"/>
  <c r="L3030" i="21"/>
  <c r="H3029" i="21"/>
  <c r="I3029" i="21" s="1"/>
  <c r="H3028" i="21"/>
  <c r="I3028" i="21" s="1"/>
  <c r="H3027" i="21"/>
  <c r="I3027" i="21" s="1"/>
  <c r="G3025" i="21"/>
  <c r="F3022" i="21"/>
  <c r="F3021" i="21"/>
  <c r="O3020" i="21"/>
  <c r="P3024" i="21" s="1"/>
  <c r="M3020" i="21"/>
  <c r="L3020" i="21"/>
  <c r="H3019" i="21"/>
  <c r="I3019" i="21" s="1"/>
  <c r="H3018" i="21"/>
  <c r="I3018" i="21" s="1"/>
  <c r="H3017" i="21"/>
  <c r="I3017" i="21" s="1"/>
  <c r="G3015" i="21"/>
  <c r="F3012" i="21"/>
  <c r="F3011" i="21"/>
  <c r="O3010" i="21"/>
  <c r="P3016" i="21" s="1"/>
  <c r="M3010" i="21"/>
  <c r="L3010" i="21"/>
  <c r="H3009" i="21"/>
  <c r="I3009" i="21" s="1"/>
  <c r="H3008" i="21"/>
  <c r="I3008" i="21" s="1"/>
  <c r="H3007" i="21"/>
  <c r="I3007" i="21" s="1"/>
  <c r="G3005" i="21"/>
  <c r="F3002" i="21"/>
  <c r="F3001" i="21"/>
  <c r="O3000" i="21"/>
  <c r="P3008" i="21" s="1"/>
  <c r="M3000" i="21"/>
  <c r="L3000" i="21"/>
  <c r="H2999" i="21"/>
  <c r="I2999" i="21" s="1"/>
  <c r="H2998" i="21"/>
  <c r="I2998" i="21" s="1"/>
  <c r="H2997" i="21"/>
  <c r="I2997" i="21" s="1"/>
  <c r="G2995" i="21"/>
  <c r="F2992" i="21"/>
  <c r="F2991" i="21"/>
  <c r="O2990" i="21"/>
  <c r="M2990" i="21"/>
  <c r="L2990" i="21"/>
  <c r="H2989" i="21"/>
  <c r="I2989" i="21" s="1"/>
  <c r="H2988" i="21"/>
  <c r="I2988" i="21" s="1"/>
  <c r="H2987" i="21"/>
  <c r="I2987" i="21" s="1"/>
  <c r="G2985" i="21"/>
  <c r="F2982" i="21"/>
  <c r="F2981" i="21"/>
  <c r="O2980" i="21"/>
  <c r="M2980" i="21"/>
  <c r="L2980" i="21"/>
  <c r="H2979" i="21"/>
  <c r="I2979" i="21" s="1"/>
  <c r="H2978" i="21"/>
  <c r="I2978" i="21" s="1"/>
  <c r="H2977" i="21"/>
  <c r="I2977" i="21" s="1"/>
  <c r="G2975" i="21"/>
  <c r="F2972" i="21"/>
  <c r="F2971" i="21"/>
  <c r="O2970" i="21"/>
  <c r="P2973" i="21" s="1"/>
  <c r="M2970" i="21"/>
  <c r="L2970" i="21"/>
  <c r="N2970" i="21" s="1"/>
  <c r="H2969" i="21"/>
  <c r="I2969" i="21" s="1"/>
  <c r="H2968" i="21"/>
  <c r="I2968" i="21" s="1"/>
  <c r="H2967" i="21"/>
  <c r="I2967" i="21" s="1"/>
  <c r="G2965" i="21"/>
  <c r="F2962" i="21"/>
  <c r="F2961" i="21"/>
  <c r="O2960" i="21"/>
  <c r="M2960" i="21"/>
  <c r="L2960" i="21"/>
  <c r="N2960" i="21" s="1"/>
  <c r="H2959" i="21"/>
  <c r="I2959" i="21" s="1"/>
  <c r="H2958" i="21"/>
  <c r="I2958" i="21" s="1"/>
  <c r="H2957" i="21"/>
  <c r="I2957" i="21" s="1"/>
  <c r="G2955" i="21"/>
  <c r="F2952" i="21"/>
  <c r="F2951" i="21"/>
  <c r="O2950" i="21"/>
  <c r="M2950" i="21"/>
  <c r="L2950" i="21"/>
  <c r="H2949" i="21"/>
  <c r="I2949" i="21" s="1"/>
  <c r="H2948" i="21"/>
  <c r="I2948" i="21" s="1"/>
  <c r="H2947" i="21"/>
  <c r="I2947" i="21" s="1"/>
  <c r="G2945" i="21"/>
  <c r="F2942" i="21"/>
  <c r="F2941" i="21"/>
  <c r="O2940" i="21"/>
  <c r="P2944" i="21" s="1"/>
  <c r="M2940" i="21"/>
  <c r="L2940" i="21"/>
  <c r="H2939" i="21"/>
  <c r="I2939" i="21" s="1"/>
  <c r="H2938" i="21"/>
  <c r="I2938" i="21" s="1"/>
  <c r="H2937" i="21"/>
  <c r="I2937" i="21" s="1"/>
  <c r="G2935" i="21"/>
  <c r="F2932" i="21"/>
  <c r="F2931" i="21"/>
  <c r="O2930" i="21"/>
  <c r="P2934" i="21" s="1"/>
  <c r="M2930" i="21"/>
  <c r="L2930" i="21"/>
  <c r="H2929" i="21"/>
  <c r="I2929" i="21" s="1"/>
  <c r="H2928" i="21"/>
  <c r="I2928" i="21" s="1"/>
  <c r="H2927" i="21"/>
  <c r="I2927" i="21" s="1"/>
  <c r="G2925" i="21"/>
  <c r="F2922" i="21"/>
  <c r="F2921" i="21"/>
  <c r="O2920" i="21"/>
  <c r="M2920" i="21"/>
  <c r="L2920" i="21"/>
  <c r="H2919" i="21"/>
  <c r="I2919" i="21" s="1"/>
  <c r="H2918" i="21"/>
  <c r="I2918" i="21" s="1"/>
  <c r="H2917" i="21"/>
  <c r="I2917" i="21" s="1"/>
  <c r="G2915" i="21"/>
  <c r="F2912" i="21"/>
  <c r="F2911" i="21"/>
  <c r="O2910" i="21"/>
  <c r="M2910" i="21"/>
  <c r="L2910" i="21"/>
  <c r="H2909" i="21"/>
  <c r="I2909" i="21" s="1"/>
  <c r="H2908" i="21"/>
  <c r="I2908" i="21" s="1"/>
  <c r="H2907" i="21"/>
  <c r="I2907" i="21" s="1"/>
  <c r="G2905" i="21"/>
  <c r="F2902" i="21"/>
  <c r="F2901" i="21"/>
  <c r="O2900" i="21"/>
  <c r="P2904" i="21" s="1"/>
  <c r="M2900" i="21"/>
  <c r="L2900" i="21"/>
  <c r="H2899" i="21"/>
  <c r="I2899" i="21" s="1"/>
  <c r="H2898" i="21"/>
  <c r="I2898" i="21" s="1"/>
  <c r="H2897" i="21"/>
  <c r="I2897" i="21" s="1"/>
  <c r="G2895" i="21"/>
  <c r="F2892" i="21"/>
  <c r="F2891" i="21"/>
  <c r="O2890" i="21"/>
  <c r="P2894" i="21" s="1"/>
  <c r="M2890" i="21"/>
  <c r="L2890" i="21"/>
  <c r="H2889" i="21"/>
  <c r="I2889" i="21" s="1"/>
  <c r="H2888" i="21"/>
  <c r="I2888" i="21" s="1"/>
  <c r="H2887" i="21"/>
  <c r="I2887" i="21" s="1"/>
  <c r="G2885" i="21"/>
  <c r="F2882" i="21"/>
  <c r="F2881" i="21"/>
  <c r="O2880" i="21"/>
  <c r="P2884" i="21" s="1"/>
  <c r="M2880" i="21"/>
  <c r="L2880" i="21"/>
  <c r="N2880" i="21" s="1"/>
  <c r="H2879" i="21"/>
  <c r="I2879" i="21" s="1"/>
  <c r="H2878" i="21"/>
  <c r="I2878" i="21" s="1"/>
  <c r="H2877" i="21"/>
  <c r="I2877" i="21" s="1"/>
  <c r="G2875" i="21"/>
  <c r="F2872" i="21"/>
  <c r="F2871" i="21"/>
  <c r="O2870" i="21"/>
  <c r="P2874" i="21" s="1"/>
  <c r="M2870" i="21"/>
  <c r="L2870" i="21"/>
  <c r="N2870" i="21" s="1"/>
  <c r="H2869" i="21"/>
  <c r="I2869" i="21" s="1"/>
  <c r="H2868" i="21"/>
  <c r="I2868" i="21" s="1"/>
  <c r="H2867" i="21"/>
  <c r="I2867" i="21" s="1"/>
  <c r="G2865" i="21"/>
  <c r="F2862" i="21"/>
  <c r="F2861" i="21"/>
  <c r="O2860" i="21"/>
  <c r="M2860" i="21"/>
  <c r="L2860" i="21"/>
  <c r="H2859" i="21"/>
  <c r="I2859" i="21" s="1"/>
  <c r="H2858" i="21"/>
  <c r="I2858" i="21" s="1"/>
  <c r="H2857" i="21"/>
  <c r="I2857" i="21" s="1"/>
  <c r="G2855" i="21"/>
  <c r="F2852" i="21"/>
  <c r="F2851" i="21"/>
  <c r="O2850" i="21"/>
  <c r="M2850" i="21"/>
  <c r="L2850" i="21"/>
  <c r="N2850" i="21" s="1"/>
  <c r="H2849" i="21"/>
  <c r="I2849" i="21" s="1"/>
  <c r="H2848" i="21"/>
  <c r="I2848" i="21" s="1"/>
  <c r="H2847" i="21"/>
  <c r="I2847" i="21" s="1"/>
  <c r="G2845" i="21"/>
  <c r="F2842" i="21"/>
  <c r="F2841" i="21"/>
  <c r="O2840" i="21"/>
  <c r="P2847" i="21" s="1"/>
  <c r="M2840" i="21"/>
  <c r="L2840" i="21"/>
  <c r="N2840" i="21" s="1"/>
  <c r="H2839" i="21"/>
  <c r="I2839" i="21" s="1"/>
  <c r="H2838" i="21"/>
  <c r="I2838" i="21" s="1"/>
  <c r="H2837" i="21"/>
  <c r="I2837" i="21" s="1"/>
  <c r="G2835" i="21"/>
  <c r="F2832" i="21"/>
  <c r="F2831" i="21"/>
  <c r="O2830" i="21"/>
  <c r="M2830" i="21"/>
  <c r="L2830" i="21"/>
  <c r="H2829" i="21"/>
  <c r="I2829" i="21" s="1"/>
  <c r="H2828" i="21"/>
  <c r="I2828" i="21" s="1"/>
  <c r="H2827" i="21"/>
  <c r="I2827" i="21" s="1"/>
  <c r="G2825" i="21"/>
  <c r="F2822" i="21"/>
  <c r="F2821" i="21"/>
  <c r="O2820" i="21"/>
  <c r="P2826" i="21" s="1"/>
  <c r="M2820" i="21"/>
  <c r="L2820" i="21"/>
  <c r="H2819" i="21"/>
  <c r="I2819" i="21" s="1"/>
  <c r="H2818" i="21"/>
  <c r="I2818" i="21" s="1"/>
  <c r="H2817" i="21"/>
  <c r="I2817" i="21" s="1"/>
  <c r="G2815" i="21"/>
  <c r="F2812" i="21"/>
  <c r="F2811" i="21"/>
  <c r="O2810" i="21"/>
  <c r="P2814" i="21" s="1"/>
  <c r="M2810" i="21"/>
  <c r="L2810" i="21"/>
  <c r="N2810" i="21" s="1"/>
  <c r="H2809" i="21"/>
  <c r="I2809" i="21" s="1"/>
  <c r="H2808" i="21"/>
  <c r="I2808" i="21" s="1"/>
  <c r="H2807" i="21"/>
  <c r="I2807" i="21" s="1"/>
  <c r="G2805" i="21"/>
  <c r="F2802" i="21"/>
  <c r="F2801" i="21"/>
  <c r="O2800" i="21"/>
  <c r="P2806" i="21" s="1"/>
  <c r="M2800" i="21"/>
  <c r="L2800" i="21"/>
  <c r="H2799" i="21"/>
  <c r="I2799" i="21" s="1"/>
  <c r="H2798" i="21"/>
  <c r="I2798" i="21" s="1"/>
  <c r="H2797" i="21"/>
  <c r="I2797" i="21" s="1"/>
  <c r="G2795" i="21"/>
  <c r="F2792" i="21"/>
  <c r="F2791" i="21"/>
  <c r="O2790" i="21"/>
  <c r="P2794" i="21" s="1"/>
  <c r="M2790" i="21"/>
  <c r="L2790" i="21"/>
  <c r="N2790" i="21" s="1"/>
  <c r="H2789" i="21"/>
  <c r="I2789" i="21" s="1"/>
  <c r="H2788" i="21"/>
  <c r="I2788" i="21" s="1"/>
  <c r="H2787" i="21"/>
  <c r="I2787" i="21" s="1"/>
  <c r="G2785" i="21"/>
  <c r="F2782" i="21"/>
  <c r="F2781" i="21"/>
  <c r="O2780" i="21"/>
  <c r="P2789" i="21" s="1"/>
  <c r="M2780" i="21"/>
  <c r="L2780" i="21"/>
  <c r="N2780" i="21" s="1"/>
  <c r="H2779" i="21"/>
  <c r="I2779" i="21" s="1"/>
  <c r="H2778" i="21"/>
  <c r="I2778" i="21" s="1"/>
  <c r="H2777" i="21"/>
  <c r="I2777" i="21" s="1"/>
  <c r="G2775" i="21"/>
  <c r="F2772" i="21"/>
  <c r="F2771" i="21"/>
  <c r="O2770" i="21"/>
  <c r="M2770" i="21"/>
  <c r="L2770" i="21"/>
  <c r="N2770" i="21" s="1"/>
  <c r="H2769" i="21"/>
  <c r="I2769" i="21" s="1"/>
  <c r="H2768" i="21"/>
  <c r="I2768" i="21" s="1"/>
  <c r="H2767" i="21"/>
  <c r="I2767" i="21" s="1"/>
  <c r="G2765" i="21"/>
  <c r="F2762" i="21"/>
  <c r="F2761" i="21"/>
  <c r="O2760" i="21"/>
  <c r="P2769" i="21" s="1"/>
  <c r="M2760" i="21"/>
  <c r="L2760" i="21"/>
  <c r="H2759" i="21"/>
  <c r="I2759" i="21" s="1"/>
  <c r="H2758" i="21"/>
  <c r="I2758" i="21" s="1"/>
  <c r="H2757" i="21"/>
  <c r="I2757" i="21" s="1"/>
  <c r="G2755" i="21"/>
  <c r="F2752" i="21"/>
  <c r="F2751" i="21"/>
  <c r="O2750" i="21"/>
  <c r="M2750" i="21"/>
  <c r="L2750" i="21"/>
  <c r="N2750" i="21" s="1"/>
  <c r="H2749" i="21"/>
  <c r="I2749" i="21" s="1"/>
  <c r="H2748" i="21"/>
  <c r="I2748" i="21" s="1"/>
  <c r="H2747" i="21"/>
  <c r="I2747" i="21" s="1"/>
  <c r="G2745" i="21"/>
  <c r="F2742" i="21"/>
  <c r="F2741" i="21"/>
  <c r="O2740" i="21"/>
  <c r="P2748" i="21" s="1"/>
  <c r="M2740" i="21"/>
  <c r="L2740" i="21"/>
  <c r="N2740" i="21" s="1"/>
  <c r="H2739" i="21"/>
  <c r="I2739" i="21" s="1"/>
  <c r="H2738" i="21"/>
  <c r="I2738" i="21" s="1"/>
  <c r="H2737" i="21"/>
  <c r="I2737" i="21" s="1"/>
  <c r="G2735" i="21"/>
  <c r="F2732" i="21"/>
  <c r="F2731" i="21"/>
  <c r="O2730" i="21"/>
  <c r="P2738" i="21" s="1"/>
  <c r="M2730" i="21"/>
  <c r="L2730" i="21"/>
  <c r="H2729" i="21"/>
  <c r="I2729" i="21" s="1"/>
  <c r="H2728" i="21"/>
  <c r="I2728" i="21" s="1"/>
  <c r="H2727" i="21"/>
  <c r="I2727" i="21" s="1"/>
  <c r="G2725" i="21"/>
  <c r="F2722" i="21"/>
  <c r="F2721" i="21"/>
  <c r="O2720" i="21"/>
  <c r="M2720" i="21"/>
  <c r="L2720" i="21"/>
  <c r="H2719" i="21"/>
  <c r="I2719" i="21" s="1"/>
  <c r="H2718" i="21"/>
  <c r="I2718" i="21" s="1"/>
  <c r="H2717" i="21"/>
  <c r="I2717" i="21" s="1"/>
  <c r="G2715" i="21"/>
  <c r="F2712" i="21"/>
  <c r="F2711" i="21"/>
  <c r="O2710" i="21"/>
  <c r="M2710" i="21"/>
  <c r="L2710" i="21"/>
  <c r="N2710" i="21" s="1"/>
  <c r="H2709" i="21"/>
  <c r="I2709" i="21" s="1"/>
  <c r="H2708" i="21"/>
  <c r="I2708" i="21" s="1"/>
  <c r="H2707" i="21"/>
  <c r="I2707" i="21" s="1"/>
  <c r="G2705" i="21"/>
  <c r="F2702" i="21"/>
  <c r="F2701" i="21"/>
  <c r="O2700" i="21"/>
  <c r="M2700" i="21"/>
  <c r="L2700" i="21"/>
  <c r="N2700" i="21" s="1"/>
  <c r="H2699" i="21"/>
  <c r="I2699" i="21" s="1"/>
  <c r="H2698" i="21"/>
  <c r="I2698" i="21" s="1"/>
  <c r="H2697" i="21"/>
  <c r="I2697" i="21" s="1"/>
  <c r="G2695" i="21"/>
  <c r="F2692" i="21"/>
  <c r="F2691" i="21"/>
  <c r="O2690" i="21"/>
  <c r="P2699" i="21" s="1"/>
  <c r="M2690" i="21"/>
  <c r="L2690" i="21"/>
  <c r="H2689" i="21"/>
  <c r="I2689" i="21" s="1"/>
  <c r="H2688" i="21"/>
  <c r="I2688" i="21" s="1"/>
  <c r="H2687" i="21"/>
  <c r="I2687" i="21" s="1"/>
  <c r="G2685" i="21"/>
  <c r="F2682" i="21"/>
  <c r="F2681" i="21"/>
  <c r="O2680" i="21"/>
  <c r="P2688" i="21" s="1"/>
  <c r="M2680" i="21"/>
  <c r="L2680" i="21"/>
  <c r="H2679" i="21"/>
  <c r="I2679" i="21" s="1"/>
  <c r="H2678" i="21"/>
  <c r="I2678" i="21" s="1"/>
  <c r="H2677" i="21"/>
  <c r="I2677" i="21" s="1"/>
  <c r="G2675" i="21"/>
  <c r="F2672" i="21"/>
  <c r="F2671" i="21"/>
  <c r="O2670" i="21"/>
  <c r="P2678" i="21" s="1"/>
  <c r="M2670" i="21"/>
  <c r="L2670" i="21"/>
  <c r="N2670" i="21" s="1"/>
  <c r="H2669" i="21"/>
  <c r="I2669" i="21" s="1"/>
  <c r="H2668" i="21"/>
  <c r="I2668" i="21" s="1"/>
  <c r="H2667" i="21"/>
  <c r="I2667" i="21" s="1"/>
  <c r="G2665" i="21"/>
  <c r="F2662" i="21"/>
  <c r="F2661" i="21"/>
  <c r="O2660" i="21"/>
  <c r="M2660" i="21"/>
  <c r="L2660" i="21"/>
  <c r="H2659" i="21"/>
  <c r="I2659" i="21" s="1"/>
  <c r="H2658" i="21"/>
  <c r="I2658" i="21" s="1"/>
  <c r="H2657" i="21"/>
  <c r="I2657" i="21" s="1"/>
  <c r="G2655" i="21"/>
  <c r="F2652" i="21"/>
  <c r="F2651" i="21"/>
  <c r="O2650" i="21"/>
  <c r="P2659" i="21" s="1"/>
  <c r="M2650" i="21"/>
  <c r="L2650" i="21"/>
  <c r="H2649" i="21"/>
  <c r="I2649" i="21" s="1"/>
  <c r="H2648" i="21"/>
  <c r="I2648" i="21" s="1"/>
  <c r="H2647" i="21"/>
  <c r="I2647" i="21" s="1"/>
  <c r="G2645" i="21"/>
  <c r="F2642" i="21"/>
  <c r="F2641" i="21"/>
  <c r="O2640" i="21"/>
  <c r="M2640" i="21"/>
  <c r="L2640" i="21"/>
  <c r="H2639" i="21"/>
  <c r="I2639" i="21" s="1"/>
  <c r="H2638" i="21"/>
  <c r="I2638" i="21" s="1"/>
  <c r="H2637" i="21"/>
  <c r="I2637" i="21" s="1"/>
  <c r="G2635" i="21"/>
  <c r="F2632" i="21"/>
  <c r="F2631" i="21"/>
  <c r="O2630" i="21"/>
  <c r="P2631" i="21" s="1"/>
  <c r="M2630" i="21"/>
  <c r="L2630" i="21"/>
  <c r="N2630" i="21" s="1"/>
  <c r="H2629" i="21"/>
  <c r="I2629" i="21" s="1"/>
  <c r="H2628" i="21"/>
  <c r="I2628" i="21" s="1"/>
  <c r="H2627" i="21"/>
  <c r="I2627" i="21" s="1"/>
  <c r="G2625" i="21"/>
  <c r="F2622" i="21"/>
  <c r="F2621" i="21"/>
  <c r="O2620" i="21"/>
  <c r="M2620" i="21"/>
  <c r="L2620" i="21"/>
  <c r="H2619" i="21"/>
  <c r="I2619" i="21" s="1"/>
  <c r="H2618" i="21"/>
  <c r="I2618" i="21" s="1"/>
  <c r="H2617" i="21"/>
  <c r="I2617" i="21" s="1"/>
  <c r="G2615" i="21"/>
  <c r="F2612" i="21"/>
  <c r="F2611" i="21"/>
  <c r="O2610" i="21"/>
  <c r="M2610" i="21"/>
  <c r="L2610" i="21"/>
  <c r="H2609" i="21"/>
  <c r="I2609" i="21" s="1"/>
  <c r="H2608" i="21"/>
  <c r="I2608" i="21" s="1"/>
  <c r="H2607" i="21"/>
  <c r="I2607" i="21" s="1"/>
  <c r="G2605" i="21"/>
  <c r="F2602" i="21"/>
  <c r="F2601" i="21"/>
  <c r="O2600" i="21"/>
  <c r="P2606" i="21" s="1"/>
  <c r="M2600" i="21"/>
  <c r="L2600" i="21"/>
  <c r="H2599" i="21"/>
  <c r="I2599" i="21" s="1"/>
  <c r="H2598" i="21"/>
  <c r="I2598" i="21" s="1"/>
  <c r="H2597" i="21"/>
  <c r="I2597" i="21" s="1"/>
  <c r="G2595" i="21"/>
  <c r="F2592" i="21"/>
  <c r="F2591" i="21"/>
  <c r="O2590" i="21"/>
  <c r="P2598" i="21" s="1"/>
  <c r="M2590" i="21"/>
  <c r="L2590" i="21"/>
  <c r="H2589" i="21"/>
  <c r="I2589" i="21" s="1"/>
  <c r="H2588" i="21"/>
  <c r="I2588" i="21" s="1"/>
  <c r="H2587" i="21"/>
  <c r="I2587" i="21" s="1"/>
  <c r="G2585" i="21"/>
  <c r="F2582" i="21"/>
  <c r="F2581" i="21"/>
  <c r="O2580" i="21"/>
  <c r="M2580" i="21"/>
  <c r="L2580" i="21"/>
  <c r="H2579" i="21"/>
  <c r="I2579" i="21" s="1"/>
  <c r="H2578" i="21"/>
  <c r="I2578" i="21" s="1"/>
  <c r="H2577" i="21"/>
  <c r="I2577" i="21" s="1"/>
  <c r="G2575" i="21"/>
  <c r="F2572" i="21"/>
  <c r="F2571" i="21"/>
  <c r="O2570" i="21"/>
  <c r="M2570" i="21"/>
  <c r="L2570" i="21"/>
  <c r="H2569" i="21"/>
  <c r="I2569" i="21" s="1"/>
  <c r="H2568" i="21"/>
  <c r="I2568" i="21" s="1"/>
  <c r="H2567" i="21"/>
  <c r="I2567" i="21" s="1"/>
  <c r="G2565" i="21"/>
  <c r="F2562" i="21"/>
  <c r="F2561" i="21"/>
  <c r="O2560" i="21"/>
  <c r="P2561" i="21" s="1"/>
  <c r="M2560" i="21"/>
  <c r="L2560" i="21"/>
  <c r="H2559" i="21"/>
  <c r="I2559" i="21" s="1"/>
  <c r="H2558" i="21"/>
  <c r="I2558" i="21" s="1"/>
  <c r="H2557" i="21"/>
  <c r="I2557" i="21" s="1"/>
  <c r="G2555" i="21"/>
  <c r="F2552" i="21"/>
  <c r="F2551" i="21"/>
  <c r="O2550" i="21"/>
  <c r="P2551" i="21" s="1"/>
  <c r="M2550" i="21"/>
  <c r="L2550" i="21"/>
  <c r="H2549" i="21"/>
  <c r="I2549" i="21" s="1"/>
  <c r="H2548" i="21"/>
  <c r="I2548" i="21" s="1"/>
  <c r="H2547" i="21"/>
  <c r="I2547" i="21" s="1"/>
  <c r="G2545" i="21"/>
  <c r="F2542" i="21"/>
  <c r="F2541" i="21"/>
  <c r="O2540" i="21"/>
  <c r="P2548" i="21" s="1"/>
  <c r="M2540" i="21"/>
  <c r="L2540" i="21"/>
  <c r="H2539" i="21"/>
  <c r="I2539" i="21" s="1"/>
  <c r="H2538" i="21"/>
  <c r="I2538" i="21" s="1"/>
  <c r="H2537" i="21"/>
  <c r="I2537" i="21" s="1"/>
  <c r="G2535" i="21"/>
  <c r="F2532" i="21"/>
  <c r="F2531" i="21"/>
  <c r="O2530" i="21"/>
  <c r="P2539" i="21" s="1"/>
  <c r="M2530" i="21"/>
  <c r="L2530" i="21"/>
  <c r="H2529" i="21"/>
  <c r="I2529" i="21" s="1"/>
  <c r="H2528" i="21"/>
  <c r="I2528" i="21" s="1"/>
  <c r="H2527" i="21"/>
  <c r="I2527" i="21" s="1"/>
  <c r="G2525" i="21"/>
  <c r="F2522" i="21"/>
  <c r="F2521" i="21"/>
  <c r="O2520" i="21"/>
  <c r="P2521" i="21" s="1"/>
  <c r="M2520" i="21"/>
  <c r="L2520" i="21"/>
  <c r="H2519" i="21"/>
  <c r="I2519" i="21" s="1"/>
  <c r="H2518" i="21"/>
  <c r="I2518" i="21" s="1"/>
  <c r="H2517" i="21"/>
  <c r="I2517" i="21" s="1"/>
  <c r="G2515" i="21"/>
  <c r="F2512" i="21"/>
  <c r="F2511" i="21"/>
  <c r="O2510" i="21"/>
  <c r="P2519" i="21" s="1"/>
  <c r="M2510" i="21"/>
  <c r="L2510" i="21"/>
  <c r="H2509" i="21"/>
  <c r="I2509" i="21" s="1"/>
  <c r="H2508" i="21"/>
  <c r="I2508" i="21" s="1"/>
  <c r="H2507" i="21"/>
  <c r="I2507" i="21" s="1"/>
  <c r="G2505" i="21"/>
  <c r="F2502" i="21"/>
  <c r="F2501" i="21"/>
  <c r="O2500" i="21"/>
  <c r="P2503" i="21" s="1"/>
  <c r="M2500" i="21"/>
  <c r="L2500" i="21"/>
  <c r="H2499" i="21"/>
  <c r="I2499" i="21" s="1"/>
  <c r="H2498" i="21"/>
  <c r="I2498" i="21" s="1"/>
  <c r="H2497" i="21"/>
  <c r="I2497" i="21" s="1"/>
  <c r="G2495" i="21"/>
  <c r="F2492" i="21"/>
  <c r="F2491" i="21"/>
  <c r="O2490" i="21"/>
  <c r="P2491" i="21" s="1"/>
  <c r="M2490" i="21"/>
  <c r="L2490" i="21"/>
  <c r="N2490" i="21" s="1"/>
  <c r="H2489" i="21"/>
  <c r="I2489" i="21" s="1"/>
  <c r="H2488" i="21"/>
  <c r="I2488" i="21" s="1"/>
  <c r="H2487" i="21"/>
  <c r="I2487" i="21" s="1"/>
  <c r="G2485" i="21"/>
  <c r="F2482" i="21"/>
  <c r="F2481" i="21"/>
  <c r="O2480" i="21"/>
  <c r="P2488" i="21" s="1"/>
  <c r="M2480" i="21"/>
  <c r="L2480" i="21"/>
  <c r="H2479" i="21"/>
  <c r="I2479" i="21" s="1"/>
  <c r="H2478" i="21"/>
  <c r="I2478" i="21" s="1"/>
  <c r="H2477" i="21"/>
  <c r="I2477" i="21" s="1"/>
  <c r="G2475" i="21"/>
  <c r="F2472" i="21"/>
  <c r="F2471" i="21"/>
  <c r="O2470" i="21"/>
  <c r="M2470" i="21"/>
  <c r="L2470" i="21"/>
  <c r="N2470" i="21" s="1"/>
  <c r="H2469" i="21"/>
  <c r="I2469" i="21" s="1"/>
  <c r="H2468" i="21"/>
  <c r="I2468" i="21" s="1"/>
  <c r="H2467" i="21"/>
  <c r="I2467" i="21" s="1"/>
  <c r="G2465" i="21"/>
  <c r="F2462" i="21"/>
  <c r="F2461" i="21"/>
  <c r="O2460" i="21"/>
  <c r="P2469" i="21" s="1"/>
  <c r="M2460" i="21"/>
  <c r="L2460" i="21"/>
  <c r="H2459" i="21"/>
  <c r="I2459" i="21" s="1"/>
  <c r="H2458" i="21"/>
  <c r="I2458" i="21" s="1"/>
  <c r="H2457" i="21"/>
  <c r="I2457" i="21" s="1"/>
  <c r="G2455" i="21"/>
  <c r="F2452" i="21"/>
  <c r="F2451" i="21"/>
  <c r="O2450" i="21"/>
  <c r="M2450" i="21"/>
  <c r="L2450" i="21"/>
  <c r="H2449" i="21"/>
  <c r="I2449" i="21" s="1"/>
  <c r="H2448" i="21"/>
  <c r="I2448" i="21" s="1"/>
  <c r="H2447" i="21"/>
  <c r="I2447" i="21" s="1"/>
  <c r="G2445" i="21"/>
  <c r="F2442" i="21"/>
  <c r="F2441" i="21"/>
  <c r="H2441" i="21" s="1"/>
  <c r="I2441" i="21" s="1"/>
  <c r="O2440" i="21"/>
  <c r="M2440" i="21"/>
  <c r="L2440" i="21"/>
  <c r="N2440" i="21" s="1"/>
  <c r="H2439" i="21"/>
  <c r="I2439" i="21" s="1"/>
  <c r="H2438" i="21"/>
  <c r="I2438" i="21" s="1"/>
  <c r="H2437" i="21"/>
  <c r="I2437" i="21" s="1"/>
  <c r="G2435" i="21"/>
  <c r="F2432" i="21"/>
  <c r="F2431" i="21"/>
  <c r="O2430" i="21"/>
  <c r="M2430" i="21"/>
  <c r="L2430" i="21"/>
  <c r="N2430" i="21" s="1"/>
  <c r="H2429" i="21"/>
  <c r="I2429" i="21" s="1"/>
  <c r="H2428" i="21"/>
  <c r="I2428" i="21" s="1"/>
  <c r="H2427" i="21"/>
  <c r="I2427" i="21" s="1"/>
  <c r="G2425" i="21"/>
  <c r="F2422" i="21"/>
  <c r="F2421" i="21"/>
  <c r="O2420" i="21"/>
  <c r="P2421" i="21" s="1"/>
  <c r="M2420" i="21"/>
  <c r="L2420" i="21"/>
  <c r="H2419" i="21"/>
  <c r="I2419" i="21" s="1"/>
  <c r="H2418" i="21"/>
  <c r="I2418" i="21" s="1"/>
  <c r="H2417" i="21"/>
  <c r="I2417" i="21" s="1"/>
  <c r="G2415" i="21"/>
  <c r="F2412" i="21"/>
  <c r="F2411" i="21"/>
  <c r="O2410" i="21"/>
  <c r="P2414" i="21" s="1"/>
  <c r="M2410" i="21"/>
  <c r="L2410" i="21"/>
  <c r="N2410" i="21" s="1"/>
  <c r="H2409" i="21"/>
  <c r="I2409" i="21" s="1"/>
  <c r="H2408" i="21"/>
  <c r="I2408" i="21" s="1"/>
  <c r="H2407" i="21"/>
  <c r="I2407" i="21" s="1"/>
  <c r="G2405" i="21"/>
  <c r="F2402" i="21"/>
  <c r="F2401" i="21"/>
  <c r="O2400" i="21"/>
  <c r="P2404" i="21" s="1"/>
  <c r="M2400" i="21"/>
  <c r="L2400" i="21"/>
  <c r="H2399" i="21"/>
  <c r="I2399" i="21" s="1"/>
  <c r="H2398" i="21"/>
  <c r="I2398" i="21" s="1"/>
  <c r="H2397" i="21"/>
  <c r="I2397" i="21" s="1"/>
  <c r="G2395" i="21"/>
  <c r="F2392" i="21"/>
  <c r="F2391" i="21"/>
  <c r="O2390" i="21"/>
  <c r="P2391" i="21" s="1"/>
  <c r="M2390" i="21"/>
  <c r="L2390" i="21"/>
  <c r="H2389" i="21"/>
  <c r="I2389" i="21" s="1"/>
  <c r="H2388" i="21"/>
  <c r="I2388" i="21" s="1"/>
  <c r="H2387" i="21"/>
  <c r="I2387" i="21" s="1"/>
  <c r="G2385" i="21"/>
  <c r="F2382" i="21"/>
  <c r="F2381" i="21"/>
  <c r="O2380" i="21"/>
  <c r="P2381" i="21" s="1"/>
  <c r="M2380" i="21"/>
  <c r="L2380" i="21"/>
  <c r="H2379" i="21"/>
  <c r="I2379" i="21" s="1"/>
  <c r="H2378" i="21"/>
  <c r="I2378" i="21" s="1"/>
  <c r="H2377" i="21"/>
  <c r="I2377" i="21" s="1"/>
  <c r="G2375" i="21"/>
  <c r="F2372" i="21"/>
  <c r="F2371" i="21"/>
  <c r="O2370" i="21"/>
  <c r="P2371" i="21" s="1"/>
  <c r="M2370" i="21"/>
  <c r="L2370" i="21"/>
  <c r="H2369" i="21"/>
  <c r="I2369" i="21" s="1"/>
  <c r="H2368" i="21"/>
  <c r="I2368" i="21" s="1"/>
  <c r="H2367" i="21"/>
  <c r="I2367" i="21" s="1"/>
  <c r="G2365" i="21"/>
  <c r="F2362" i="21"/>
  <c r="F2361" i="21"/>
  <c r="O2360" i="21"/>
  <c r="P2369" i="21" s="1"/>
  <c r="M2360" i="21"/>
  <c r="L2360" i="21"/>
  <c r="H2359" i="21"/>
  <c r="I2359" i="21" s="1"/>
  <c r="H2358" i="21"/>
  <c r="I2358" i="21" s="1"/>
  <c r="H2357" i="21"/>
  <c r="I2357" i="21" s="1"/>
  <c r="G2355" i="21"/>
  <c r="F2352" i="21"/>
  <c r="F2351" i="21"/>
  <c r="O2350" i="21"/>
  <c r="M2350" i="21"/>
  <c r="L2350" i="21"/>
  <c r="N2350" i="21" s="1"/>
  <c r="H2349" i="21"/>
  <c r="I2349" i="21" s="1"/>
  <c r="H2348" i="21"/>
  <c r="I2348" i="21" s="1"/>
  <c r="H2347" i="21"/>
  <c r="I2347" i="21" s="1"/>
  <c r="G2345" i="21"/>
  <c r="F2342" i="21"/>
  <c r="F2341" i="21"/>
  <c r="O2340" i="21"/>
  <c r="M2340" i="21"/>
  <c r="L2340" i="21"/>
  <c r="N2340" i="21" s="1"/>
  <c r="H2339" i="21"/>
  <c r="I2339" i="21" s="1"/>
  <c r="H2338" i="21"/>
  <c r="I2338" i="21" s="1"/>
  <c r="H2337" i="21"/>
  <c r="I2337" i="21" s="1"/>
  <c r="G2335" i="21"/>
  <c r="F2332" i="21"/>
  <c r="F2331" i="21"/>
  <c r="O2330" i="21"/>
  <c r="P2331" i="21" s="1"/>
  <c r="M2330" i="21"/>
  <c r="L2330" i="21"/>
  <c r="H2329" i="21"/>
  <c r="I2329" i="21" s="1"/>
  <c r="H2328" i="21"/>
  <c r="I2328" i="21" s="1"/>
  <c r="H2327" i="21"/>
  <c r="I2327" i="21" s="1"/>
  <c r="G2325" i="21"/>
  <c r="F2322" i="21"/>
  <c r="F2321" i="21"/>
  <c r="O2320" i="21"/>
  <c r="P2321" i="21" s="1"/>
  <c r="M2320" i="21"/>
  <c r="L2320" i="21"/>
  <c r="H2319" i="21"/>
  <c r="I2319" i="21" s="1"/>
  <c r="H2318" i="21"/>
  <c r="I2318" i="21" s="1"/>
  <c r="H2317" i="21"/>
  <c r="I2317" i="21" s="1"/>
  <c r="G2315" i="21"/>
  <c r="F2312" i="21"/>
  <c r="F2311" i="21"/>
  <c r="O2310" i="21"/>
  <c r="M2310" i="21"/>
  <c r="L2310" i="21"/>
  <c r="N2310" i="21" s="1"/>
  <c r="H2309" i="21"/>
  <c r="I2309" i="21" s="1"/>
  <c r="H2308" i="21"/>
  <c r="I2308" i="21" s="1"/>
  <c r="H2307" i="21"/>
  <c r="I2307" i="21" s="1"/>
  <c r="G2305" i="21"/>
  <c r="F2302" i="21"/>
  <c r="F2301" i="21"/>
  <c r="O2300" i="21"/>
  <c r="M2300" i="21"/>
  <c r="L2300" i="21"/>
  <c r="H2299" i="21"/>
  <c r="I2299" i="21" s="1"/>
  <c r="H2298" i="21"/>
  <c r="I2298" i="21" s="1"/>
  <c r="H2297" i="21"/>
  <c r="I2297" i="21" s="1"/>
  <c r="G2295" i="21"/>
  <c r="F2292" i="21"/>
  <c r="F2291" i="21"/>
  <c r="O2290" i="21"/>
  <c r="M2290" i="21"/>
  <c r="L2290" i="21"/>
  <c r="N2290" i="21" s="1"/>
  <c r="H2289" i="21"/>
  <c r="I2289" i="21" s="1"/>
  <c r="H2288" i="21"/>
  <c r="I2288" i="21" s="1"/>
  <c r="H2287" i="21"/>
  <c r="I2287" i="21" s="1"/>
  <c r="G2285" i="21"/>
  <c r="F2282" i="21"/>
  <c r="F2281" i="21"/>
  <c r="O2280" i="21"/>
  <c r="M2280" i="21"/>
  <c r="L2280" i="21"/>
  <c r="H2279" i="21"/>
  <c r="I2279" i="21" s="1"/>
  <c r="H2278" i="21"/>
  <c r="I2278" i="21" s="1"/>
  <c r="H2277" i="21"/>
  <c r="I2277" i="21" s="1"/>
  <c r="G2275" i="21"/>
  <c r="F2272" i="21"/>
  <c r="F2271" i="21"/>
  <c r="O2270" i="21"/>
  <c r="P2273" i="21" s="1"/>
  <c r="M2270" i="21"/>
  <c r="L2270" i="21"/>
  <c r="H2269" i="21"/>
  <c r="I2269" i="21" s="1"/>
  <c r="H2268" i="21"/>
  <c r="I2268" i="21" s="1"/>
  <c r="H2267" i="21"/>
  <c r="I2267" i="21" s="1"/>
  <c r="G2265" i="21"/>
  <c r="F2262" i="21"/>
  <c r="F2261" i="21"/>
  <c r="O2260" i="21"/>
  <c r="P2261" i="21" s="1"/>
  <c r="M2260" i="21"/>
  <c r="L2260" i="21"/>
  <c r="N2260" i="21" s="1"/>
  <c r="H2259" i="21"/>
  <c r="I2259" i="21" s="1"/>
  <c r="H2258" i="21"/>
  <c r="I2258" i="21" s="1"/>
  <c r="H2257" i="21"/>
  <c r="I2257" i="21" s="1"/>
  <c r="G2255" i="21"/>
  <c r="F2252" i="21"/>
  <c r="F2251" i="21"/>
  <c r="O2250" i="21"/>
  <c r="P2253" i="21" s="1"/>
  <c r="M2250" i="21"/>
  <c r="L2250" i="21"/>
  <c r="H2249" i="21"/>
  <c r="I2249" i="21" s="1"/>
  <c r="H2248" i="21"/>
  <c r="I2248" i="21" s="1"/>
  <c r="H2247" i="21"/>
  <c r="I2247" i="21" s="1"/>
  <c r="G2245" i="21"/>
  <c r="F2242" i="21"/>
  <c r="F2241" i="21"/>
  <c r="O2240" i="21"/>
  <c r="P2242" i="21" s="1"/>
  <c r="M2240" i="21"/>
  <c r="L2240" i="21"/>
  <c r="H2239" i="21"/>
  <c r="I2239" i="21" s="1"/>
  <c r="H2238" i="21"/>
  <c r="I2238" i="21" s="1"/>
  <c r="H2237" i="21"/>
  <c r="I2237" i="21" s="1"/>
  <c r="G2235" i="21"/>
  <c r="F2232" i="21"/>
  <c r="F2231" i="21"/>
  <c r="O2230" i="21"/>
  <c r="P2237" i="21" s="1"/>
  <c r="M2230" i="21"/>
  <c r="L2230" i="21"/>
  <c r="H2229" i="21"/>
  <c r="I2229" i="21" s="1"/>
  <c r="H2228" i="21"/>
  <c r="I2228" i="21" s="1"/>
  <c r="H2227" i="21"/>
  <c r="I2227" i="21" s="1"/>
  <c r="G2225" i="21"/>
  <c r="F2222" i="21"/>
  <c r="F2221" i="21"/>
  <c r="O2220" i="21"/>
  <c r="P2227" i="21" s="1"/>
  <c r="M2220" i="21"/>
  <c r="L2220" i="21"/>
  <c r="H2219" i="21"/>
  <c r="I2219" i="21" s="1"/>
  <c r="H2218" i="21"/>
  <c r="I2218" i="21" s="1"/>
  <c r="H2217" i="21"/>
  <c r="I2217" i="21" s="1"/>
  <c r="G2215" i="21"/>
  <c r="F2212" i="21"/>
  <c r="F2211" i="21"/>
  <c r="O2210" i="21"/>
  <c r="M2210" i="21"/>
  <c r="L2210" i="21"/>
  <c r="H2209" i="21"/>
  <c r="I2209" i="21" s="1"/>
  <c r="H2208" i="21"/>
  <c r="I2208" i="21" s="1"/>
  <c r="H2207" i="21"/>
  <c r="I2207" i="21" s="1"/>
  <c r="G2205" i="21"/>
  <c r="F2202" i="21"/>
  <c r="F2201" i="21"/>
  <c r="O2200" i="21"/>
  <c r="P2206" i="21" s="1"/>
  <c r="M2200" i="21"/>
  <c r="L2200" i="21"/>
  <c r="N2200" i="21" s="1"/>
  <c r="H2199" i="21"/>
  <c r="I2199" i="21" s="1"/>
  <c r="H2198" i="21"/>
  <c r="I2198" i="21" s="1"/>
  <c r="H2197" i="21"/>
  <c r="I2197" i="21" s="1"/>
  <c r="G2195" i="21"/>
  <c r="F2192" i="21"/>
  <c r="F2191" i="21"/>
  <c r="O2190" i="21"/>
  <c r="P2199" i="21" s="1"/>
  <c r="M2190" i="21"/>
  <c r="L2190" i="21"/>
  <c r="H2189" i="21"/>
  <c r="I2189" i="21" s="1"/>
  <c r="H2188" i="21"/>
  <c r="I2188" i="21" s="1"/>
  <c r="H2187" i="21"/>
  <c r="I2187" i="21" s="1"/>
  <c r="G2185" i="21"/>
  <c r="F2182" i="21"/>
  <c r="F2181" i="21"/>
  <c r="O2180" i="21"/>
  <c r="P2188" i="21" s="1"/>
  <c r="M2180" i="21"/>
  <c r="L2180" i="21"/>
  <c r="H2179" i="21"/>
  <c r="I2179" i="21" s="1"/>
  <c r="H2178" i="21"/>
  <c r="I2178" i="21" s="1"/>
  <c r="H2177" i="21"/>
  <c r="I2177" i="21" s="1"/>
  <c r="G2175" i="21"/>
  <c r="F2172" i="21"/>
  <c r="F2171" i="21"/>
  <c r="O2170" i="21"/>
  <c r="M2170" i="21"/>
  <c r="L2170" i="21"/>
  <c r="N2170" i="21" s="1"/>
  <c r="H2169" i="21"/>
  <c r="I2169" i="21" s="1"/>
  <c r="H2168" i="21"/>
  <c r="I2168" i="21" s="1"/>
  <c r="H2167" i="21"/>
  <c r="I2167" i="21" s="1"/>
  <c r="G2165" i="21"/>
  <c r="F2162" i="21"/>
  <c r="F2161" i="21"/>
  <c r="O2160" i="21"/>
  <c r="M2160" i="21"/>
  <c r="L2160" i="21"/>
  <c r="N2160" i="21" s="1"/>
  <c r="H2159" i="21"/>
  <c r="I2159" i="21" s="1"/>
  <c r="H2158" i="21"/>
  <c r="I2158" i="21" s="1"/>
  <c r="H2157" i="21"/>
  <c r="I2157" i="21" s="1"/>
  <c r="G2155" i="21"/>
  <c r="F2152" i="21"/>
  <c r="F2151" i="21"/>
  <c r="O2150" i="21"/>
  <c r="P2158" i="21" s="1"/>
  <c r="M2150" i="21"/>
  <c r="L2150" i="21"/>
  <c r="H2149" i="21"/>
  <c r="I2149" i="21" s="1"/>
  <c r="H2148" i="21"/>
  <c r="I2148" i="21" s="1"/>
  <c r="H2147" i="21"/>
  <c r="I2147" i="21" s="1"/>
  <c r="G2145" i="21"/>
  <c r="F2142" i="21"/>
  <c r="F2141" i="21"/>
  <c r="O2140" i="21"/>
  <c r="P2147" i="21" s="1"/>
  <c r="M2140" i="21"/>
  <c r="L2140" i="21"/>
  <c r="N2140" i="21" s="1"/>
  <c r="H2139" i="21"/>
  <c r="I2139" i="21" s="1"/>
  <c r="H2138" i="21"/>
  <c r="I2138" i="21" s="1"/>
  <c r="H2137" i="21"/>
  <c r="I2137" i="21" s="1"/>
  <c r="G2135" i="21"/>
  <c r="F2132" i="21"/>
  <c r="F2131" i="21"/>
  <c r="O2130" i="21"/>
  <c r="P2139" i="21" s="1"/>
  <c r="M2130" i="21"/>
  <c r="L2130" i="21"/>
  <c r="N2130" i="21" s="1"/>
  <c r="H2129" i="21"/>
  <c r="I2129" i="21" s="1"/>
  <c r="H2128" i="21"/>
  <c r="I2128" i="21" s="1"/>
  <c r="H2127" i="21"/>
  <c r="I2127" i="21" s="1"/>
  <c r="G2125" i="21"/>
  <c r="F2122" i="21"/>
  <c r="F2121" i="21"/>
  <c r="O2120" i="21"/>
  <c r="P2127" i="21" s="1"/>
  <c r="M2120" i="21"/>
  <c r="L2120" i="21"/>
  <c r="H2119" i="21"/>
  <c r="I2119" i="21" s="1"/>
  <c r="H2118" i="21"/>
  <c r="I2118" i="21" s="1"/>
  <c r="H2117" i="21"/>
  <c r="I2117" i="21" s="1"/>
  <c r="G2115" i="21"/>
  <c r="F2112" i="21"/>
  <c r="F2111" i="21"/>
  <c r="O2110" i="21"/>
  <c r="P2119" i="21" s="1"/>
  <c r="M2110" i="21"/>
  <c r="L2110" i="21"/>
  <c r="N2110" i="21" s="1"/>
  <c r="H2109" i="21"/>
  <c r="I2109" i="21" s="1"/>
  <c r="H2108" i="21"/>
  <c r="I2108" i="21" s="1"/>
  <c r="H2107" i="21"/>
  <c r="I2107" i="21" s="1"/>
  <c r="G2105" i="21"/>
  <c r="F2102" i="21"/>
  <c r="F2101" i="21"/>
  <c r="O2100" i="21"/>
  <c r="P2107" i="21" s="1"/>
  <c r="M2100" i="21"/>
  <c r="L2100" i="21"/>
  <c r="H2099" i="21"/>
  <c r="I2099" i="21" s="1"/>
  <c r="H2098" i="21"/>
  <c r="I2098" i="21" s="1"/>
  <c r="H2097" i="21"/>
  <c r="I2097" i="21" s="1"/>
  <c r="G2095" i="21"/>
  <c r="F2092" i="21"/>
  <c r="F2091" i="21"/>
  <c r="O2090" i="21"/>
  <c r="P2093" i="21" s="1"/>
  <c r="M2090" i="21"/>
  <c r="L2090" i="21"/>
  <c r="H2089" i="21"/>
  <c r="I2089" i="21" s="1"/>
  <c r="H2088" i="21"/>
  <c r="I2088" i="21" s="1"/>
  <c r="H2087" i="21"/>
  <c r="I2087" i="21" s="1"/>
  <c r="G2085" i="21"/>
  <c r="F2082" i="21"/>
  <c r="F2081" i="21"/>
  <c r="O2080" i="21"/>
  <c r="P2086" i="21" s="1"/>
  <c r="M2080" i="21"/>
  <c r="L2080" i="21"/>
  <c r="H2079" i="21"/>
  <c r="I2079" i="21" s="1"/>
  <c r="H2078" i="21"/>
  <c r="I2078" i="21" s="1"/>
  <c r="H2077" i="21"/>
  <c r="I2077" i="21" s="1"/>
  <c r="G2075" i="21"/>
  <c r="F2072" i="21"/>
  <c r="F2071" i="21"/>
  <c r="O2070" i="21"/>
  <c r="P2078" i="21" s="1"/>
  <c r="M2070" i="21"/>
  <c r="L2070" i="21"/>
  <c r="N2070" i="21" s="1"/>
  <c r="H2069" i="21"/>
  <c r="I2069" i="21" s="1"/>
  <c r="H2068" i="21"/>
  <c r="I2068" i="21" s="1"/>
  <c r="H2067" i="21"/>
  <c r="I2067" i="21" s="1"/>
  <c r="G2065" i="21"/>
  <c r="F2062" i="21"/>
  <c r="F2061" i="21"/>
  <c r="O2060" i="21"/>
  <c r="M2060" i="21"/>
  <c r="L2060" i="21"/>
  <c r="H2059" i="21"/>
  <c r="I2059" i="21" s="1"/>
  <c r="H2058" i="21"/>
  <c r="I2058" i="21" s="1"/>
  <c r="H2057" i="21"/>
  <c r="I2057" i="21" s="1"/>
  <c r="G2055" i="21"/>
  <c r="F2052" i="21"/>
  <c r="F2051" i="21"/>
  <c r="O2050" i="21"/>
  <c r="P2058" i="21" s="1"/>
  <c r="M2050" i="21"/>
  <c r="L2050" i="21"/>
  <c r="H2049" i="21"/>
  <c r="I2049" i="21" s="1"/>
  <c r="H2048" i="21"/>
  <c r="I2048" i="21" s="1"/>
  <c r="H2047" i="21"/>
  <c r="I2047" i="21" s="1"/>
  <c r="G2045" i="21"/>
  <c r="F2042" i="21"/>
  <c r="F2041" i="21"/>
  <c r="O2040" i="21"/>
  <c r="P2047" i="21" s="1"/>
  <c r="M2040" i="21"/>
  <c r="L2040" i="21"/>
  <c r="N2040" i="21" s="1"/>
  <c r="H2039" i="21"/>
  <c r="I2039" i="21" s="1"/>
  <c r="H2038" i="21"/>
  <c r="I2038" i="21" s="1"/>
  <c r="H2037" i="21"/>
  <c r="I2037" i="21" s="1"/>
  <c r="G2035" i="21"/>
  <c r="F2032" i="21"/>
  <c r="F2031" i="21"/>
  <c r="O2030" i="21"/>
  <c r="P2039" i="21" s="1"/>
  <c r="M2030" i="21"/>
  <c r="L2030" i="21"/>
  <c r="H2029" i="21"/>
  <c r="I2029" i="21" s="1"/>
  <c r="H2028" i="21"/>
  <c r="I2028" i="21" s="1"/>
  <c r="H2027" i="21"/>
  <c r="I2027" i="21" s="1"/>
  <c r="G2025" i="21"/>
  <c r="F2022" i="21"/>
  <c r="F2021" i="21"/>
  <c r="O2020" i="21"/>
  <c r="P2027" i="21" s="1"/>
  <c r="M2020" i="21"/>
  <c r="L2020" i="21"/>
  <c r="H2019" i="21"/>
  <c r="I2019" i="21" s="1"/>
  <c r="H2018" i="21"/>
  <c r="I2018" i="21" s="1"/>
  <c r="H2017" i="21"/>
  <c r="I2017" i="21" s="1"/>
  <c r="G2015" i="21"/>
  <c r="F2012" i="21"/>
  <c r="F2011" i="21"/>
  <c r="O2010" i="21"/>
  <c r="P2016" i="21" s="1"/>
  <c r="M2010" i="21"/>
  <c r="L2010" i="21"/>
  <c r="N2010" i="21" s="1"/>
  <c r="H2009" i="21"/>
  <c r="I2009" i="21" s="1"/>
  <c r="H2008" i="21"/>
  <c r="I2008" i="21" s="1"/>
  <c r="H2007" i="21"/>
  <c r="I2007" i="21" s="1"/>
  <c r="G2005" i="21"/>
  <c r="F2002" i="21"/>
  <c r="F2001" i="21"/>
  <c r="O2000" i="21"/>
  <c r="P2007" i="21" s="1"/>
  <c r="M2000" i="21"/>
  <c r="L2000" i="21"/>
  <c r="H1999" i="21"/>
  <c r="I1999" i="21" s="1"/>
  <c r="H1998" i="21"/>
  <c r="I1998" i="21" s="1"/>
  <c r="H1997" i="21"/>
  <c r="I1997" i="21" s="1"/>
  <c r="G1995" i="21"/>
  <c r="F1992" i="21"/>
  <c r="F1991" i="21"/>
  <c r="O1990" i="21"/>
  <c r="P1998" i="21" s="1"/>
  <c r="M1990" i="21"/>
  <c r="L1990" i="21"/>
  <c r="H1989" i="21"/>
  <c r="I1989" i="21" s="1"/>
  <c r="H1988" i="21"/>
  <c r="I1988" i="21" s="1"/>
  <c r="H1987" i="21"/>
  <c r="I1987" i="21" s="1"/>
  <c r="G1985" i="21"/>
  <c r="F1982" i="21"/>
  <c r="F1981" i="21"/>
  <c r="O1980" i="21"/>
  <c r="P1981" i="21" s="1"/>
  <c r="M1980" i="21"/>
  <c r="L1980" i="21"/>
  <c r="H1979" i="21"/>
  <c r="I1979" i="21" s="1"/>
  <c r="H1978" i="21"/>
  <c r="I1978" i="21" s="1"/>
  <c r="H1977" i="21"/>
  <c r="I1977" i="21" s="1"/>
  <c r="G1975" i="21"/>
  <c r="F1972" i="21"/>
  <c r="F1971" i="21"/>
  <c r="O1970" i="21"/>
  <c r="P1973" i="21" s="1"/>
  <c r="M1970" i="21"/>
  <c r="L1970" i="21"/>
  <c r="H1969" i="21"/>
  <c r="I1969" i="21" s="1"/>
  <c r="H1968" i="21"/>
  <c r="I1968" i="21" s="1"/>
  <c r="H1967" i="21"/>
  <c r="I1967" i="21" s="1"/>
  <c r="G1965" i="21"/>
  <c r="F1962" i="21"/>
  <c r="F1961" i="21"/>
  <c r="O1960" i="21"/>
  <c r="P1963" i="21" s="1"/>
  <c r="M1960" i="21"/>
  <c r="L1960" i="21"/>
  <c r="H1959" i="21"/>
  <c r="I1959" i="21" s="1"/>
  <c r="H1958" i="21"/>
  <c r="I1958" i="21" s="1"/>
  <c r="H1957" i="21"/>
  <c r="I1957" i="21" s="1"/>
  <c r="G1955" i="21"/>
  <c r="F1952" i="21"/>
  <c r="F1951" i="21"/>
  <c r="O1950" i="21"/>
  <c r="P1956" i="21" s="1"/>
  <c r="M1950" i="21"/>
  <c r="L1950" i="21"/>
  <c r="H1949" i="21"/>
  <c r="I1949" i="21" s="1"/>
  <c r="H1948" i="21"/>
  <c r="I1948" i="21" s="1"/>
  <c r="H1947" i="21"/>
  <c r="I1947" i="21" s="1"/>
  <c r="G1945" i="21"/>
  <c r="F1942" i="21"/>
  <c r="F1941" i="21"/>
  <c r="O1940" i="21"/>
  <c r="P1948" i="21" s="1"/>
  <c r="M1940" i="21"/>
  <c r="L1940" i="21"/>
  <c r="H1939" i="21"/>
  <c r="I1939" i="21" s="1"/>
  <c r="H1938" i="21"/>
  <c r="I1938" i="21" s="1"/>
  <c r="H1937" i="21"/>
  <c r="I1937" i="21" s="1"/>
  <c r="G1935" i="21"/>
  <c r="F1932" i="21"/>
  <c r="F1931" i="21"/>
  <c r="O1930" i="21"/>
  <c r="P1937" i="21" s="1"/>
  <c r="M1930" i="21"/>
  <c r="L1930" i="21"/>
  <c r="N1930" i="21" s="1"/>
  <c r="H1929" i="21"/>
  <c r="I1929" i="21" s="1"/>
  <c r="H1928" i="21"/>
  <c r="I1928" i="21" s="1"/>
  <c r="H1927" i="21"/>
  <c r="I1927" i="21" s="1"/>
  <c r="G1925" i="21"/>
  <c r="F1922" i="21"/>
  <c r="F1921" i="21"/>
  <c r="O1920" i="21"/>
  <c r="P1922" i="21" s="1"/>
  <c r="M1920" i="21"/>
  <c r="L1920" i="21"/>
  <c r="H1919" i="21"/>
  <c r="I1919" i="21" s="1"/>
  <c r="H1918" i="21"/>
  <c r="I1918" i="21" s="1"/>
  <c r="H1917" i="21"/>
  <c r="I1917" i="21" s="1"/>
  <c r="G1915" i="21"/>
  <c r="F1912" i="21"/>
  <c r="F1911" i="21"/>
  <c r="O1910" i="21"/>
  <c r="M1910" i="21"/>
  <c r="L1910" i="21"/>
  <c r="H1909" i="21"/>
  <c r="I1909" i="21" s="1"/>
  <c r="H1908" i="21"/>
  <c r="I1908" i="21" s="1"/>
  <c r="H1907" i="21"/>
  <c r="I1907" i="21" s="1"/>
  <c r="G1905" i="21"/>
  <c r="F1902" i="21"/>
  <c r="F1901" i="21"/>
  <c r="O1900" i="21"/>
  <c r="P1909" i="21" s="1"/>
  <c r="M1900" i="21"/>
  <c r="L1900" i="21"/>
  <c r="H1899" i="21"/>
  <c r="I1899" i="21" s="1"/>
  <c r="H1898" i="21"/>
  <c r="I1898" i="21" s="1"/>
  <c r="H1897" i="21"/>
  <c r="I1897" i="21" s="1"/>
  <c r="G1895" i="21"/>
  <c r="F1892" i="21"/>
  <c r="F1891" i="21"/>
  <c r="O1890" i="21"/>
  <c r="P1897" i="21" s="1"/>
  <c r="M1890" i="21"/>
  <c r="L1890" i="21"/>
  <c r="H1889" i="21"/>
  <c r="I1889" i="21" s="1"/>
  <c r="H1888" i="21"/>
  <c r="I1888" i="21" s="1"/>
  <c r="H1887" i="21"/>
  <c r="I1887" i="21" s="1"/>
  <c r="G1885" i="21"/>
  <c r="F1882" i="21"/>
  <c r="F1881" i="21"/>
  <c r="O1880" i="21"/>
  <c r="P1888" i="21" s="1"/>
  <c r="M1880" i="21"/>
  <c r="L1880" i="21"/>
  <c r="H1879" i="21"/>
  <c r="I1879" i="21" s="1"/>
  <c r="H1878" i="21"/>
  <c r="I1878" i="21" s="1"/>
  <c r="H1877" i="21"/>
  <c r="I1877" i="21" s="1"/>
  <c r="G1875" i="21"/>
  <c r="F1872" i="21"/>
  <c r="F1871" i="21"/>
  <c r="O1870" i="21"/>
  <c r="P1877" i="21" s="1"/>
  <c r="M1870" i="21"/>
  <c r="L1870" i="21"/>
  <c r="H1869" i="21"/>
  <c r="I1869" i="21" s="1"/>
  <c r="H1868" i="21"/>
  <c r="I1868" i="21" s="1"/>
  <c r="H1867" i="21"/>
  <c r="I1867" i="21" s="1"/>
  <c r="G1865" i="21"/>
  <c r="F1862" i="21"/>
  <c r="F1861" i="21"/>
  <c r="O1860" i="21"/>
  <c r="P1861" i="21" s="1"/>
  <c r="M1860" i="21"/>
  <c r="L1860" i="21"/>
  <c r="H1859" i="21"/>
  <c r="I1859" i="21" s="1"/>
  <c r="H1858" i="21"/>
  <c r="I1858" i="21" s="1"/>
  <c r="H1857" i="21"/>
  <c r="I1857" i="21" s="1"/>
  <c r="G1855" i="21"/>
  <c r="F1852" i="21"/>
  <c r="H1852" i="21" s="1"/>
  <c r="I1852" i="21" s="1"/>
  <c r="F1851" i="21"/>
  <c r="O1850" i="21"/>
  <c r="M1850" i="21"/>
  <c r="L1850" i="21"/>
  <c r="H1849" i="21"/>
  <c r="I1849" i="21" s="1"/>
  <c r="H1848" i="21"/>
  <c r="I1848" i="21" s="1"/>
  <c r="H1847" i="21"/>
  <c r="I1847" i="21" s="1"/>
  <c r="G1845" i="21"/>
  <c r="F1842" i="21"/>
  <c r="F1841" i="21"/>
  <c r="O1840" i="21"/>
  <c r="M1840" i="21"/>
  <c r="L1840" i="21"/>
  <c r="H1839" i="21"/>
  <c r="I1839" i="21" s="1"/>
  <c r="H1838" i="21"/>
  <c r="I1838" i="21" s="1"/>
  <c r="H1837" i="21"/>
  <c r="I1837" i="21" s="1"/>
  <c r="G1835" i="21"/>
  <c r="F1832" i="21"/>
  <c r="F1831" i="21"/>
  <c r="O1830" i="21"/>
  <c r="P1837" i="21" s="1"/>
  <c r="M1830" i="21"/>
  <c r="L1830" i="21"/>
  <c r="H1829" i="21"/>
  <c r="I1829" i="21" s="1"/>
  <c r="H1828" i="21"/>
  <c r="I1828" i="21" s="1"/>
  <c r="H1827" i="21"/>
  <c r="I1827" i="21" s="1"/>
  <c r="G1825" i="21"/>
  <c r="F1822" i="21"/>
  <c r="F1821" i="21"/>
  <c r="O1820" i="21"/>
  <c r="P1822" i="21" s="1"/>
  <c r="M1820" i="21"/>
  <c r="L1820" i="21"/>
  <c r="H1819" i="21"/>
  <c r="I1819" i="21" s="1"/>
  <c r="H1818" i="21"/>
  <c r="I1818" i="21" s="1"/>
  <c r="H1817" i="21"/>
  <c r="I1817" i="21" s="1"/>
  <c r="G1815" i="21"/>
  <c r="F1812" i="21"/>
  <c r="F1811" i="21"/>
  <c r="O1810" i="21"/>
  <c r="P1818" i="21" s="1"/>
  <c r="M1810" i="21"/>
  <c r="L1810" i="21"/>
  <c r="H1809" i="21"/>
  <c r="I1809" i="21" s="1"/>
  <c r="H1808" i="21"/>
  <c r="I1808" i="21" s="1"/>
  <c r="H1807" i="21"/>
  <c r="I1807" i="21" s="1"/>
  <c r="G1805" i="21"/>
  <c r="F1802" i="21"/>
  <c r="F1801" i="21"/>
  <c r="O1800" i="21"/>
  <c r="P1807" i="21" s="1"/>
  <c r="M1800" i="21"/>
  <c r="L1800" i="21"/>
  <c r="H1799" i="21"/>
  <c r="I1799" i="21" s="1"/>
  <c r="H1798" i="21"/>
  <c r="I1798" i="21" s="1"/>
  <c r="H1797" i="21"/>
  <c r="I1797" i="21" s="1"/>
  <c r="G1795" i="21"/>
  <c r="F1792" i="21"/>
  <c r="F1791" i="21"/>
  <c r="O1790" i="21"/>
  <c r="P1798" i="21" s="1"/>
  <c r="M1790" i="21"/>
  <c r="L1790" i="21"/>
  <c r="N1790" i="21" s="1"/>
  <c r="H1789" i="21"/>
  <c r="I1789" i="21" s="1"/>
  <c r="H1788" i="21"/>
  <c r="I1788" i="21" s="1"/>
  <c r="H1787" i="21"/>
  <c r="I1787" i="21" s="1"/>
  <c r="G1785" i="21"/>
  <c r="F1782" i="21"/>
  <c r="F1781" i="21"/>
  <c r="O1780" i="21"/>
  <c r="M1780" i="21"/>
  <c r="L1780" i="21"/>
  <c r="H1779" i="21"/>
  <c r="I1779" i="21" s="1"/>
  <c r="H1778" i="21"/>
  <c r="I1778" i="21" s="1"/>
  <c r="H1777" i="21"/>
  <c r="I1777" i="21" s="1"/>
  <c r="G1775" i="21"/>
  <c r="F1772" i="21"/>
  <c r="F1771" i="21"/>
  <c r="O1770" i="21"/>
  <c r="P1773" i="21" s="1"/>
  <c r="M1770" i="21"/>
  <c r="L1770" i="21"/>
  <c r="H1769" i="21"/>
  <c r="I1769" i="21" s="1"/>
  <c r="H1768" i="21"/>
  <c r="I1768" i="21" s="1"/>
  <c r="H1767" i="21"/>
  <c r="I1767" i="21" s="1"/>
  <c r="G1765" i="21"/>
  <c r="F1762" i="21"/>
  <c r="F1761" i="21"/>
  <c r="O1760" i="21"/>
  <c r="P1764" i="21" s="1"/>
  <c r="M1760" i="21"/>
  <c r="L1760" i="21"/>
  <c r="H1759" i="21"/>
  <c r="I1759" i="21" s="1"/>
  <c r="H1758" i="21"/>
  <c r="I1758" i="21" s="1"/>
  <c r="H1757" i="21"/>
  <c r="I1757" i="21" s="1"/>
  <c r="G1755" i="21"/>
  <c r="F1752" i="21"/>
  <c r="F1751" i="21"/>
  <c r="O1750" i="21"/>
  <c r="M1750" i="21"/>
  <c r="L1750" i="21"/>
  <c r="H1749" i="21"/>
  <c r="I1749" i="21" s="1"/>
  <c r="H1748" i="21"/>
  <c r="I1748" i="21" s="1"/>
  <c r="H1747" i="21"/>
  <c r="I1747" i="21" s="1"/>
  <c r="G1745" i="21"/>
  <c r="F1742" i="21"/>
  <c r="F1741" i="21"/>
  <c r="O1740" i="21"/>
  <c r="P1746" i="21" s="1"/>
  <c r="M1740" i="21"/>
  <c r="L1740" i="21"/>
  <c r="H1739" i="21"/>
  <c r="I1739" i="21" s="1"/>
  <c r="H1738" i="21"/>
  <c r="I1738" i="21" s="1"/>
  <c r="H1737" i="21"/>
  <c r="I1737" i="21" s="1"/>
  <c r="G1735" i="21"/>
  <c r="F1732" i="21"/>
  <c r="F1731" i="21"/>
  <c r="O1730" i="21"/>
  <c r="P1736" i="21" s="1"/>
  <c r="M1730" i="21"/>
  <c r="L1730" i="21"/>
  <c r="H1729" i="21"/>
  <c r="I1729" i="21" s="1"/>
  <c r="H1728" i="21"/>
  <c r="I1728" i="21" s="1"/>
  <c r="H1727" i="21"/>
  <c r="I1727" i="21" s="1"/>
  <c r="G1725" i="21"/>
  <c r="F1722" i="21"/>
  <c r="F1721" i="21"/>
  <c r="O1720" i="21"/>
  <c r="M1720" i="21"/>
  <c r="L1720" i="21"/>
  <c r="N1720" i="21" s="1"/>
  <c r="H1719" i="21"/>
  <c r="I1719" i="21" s="1"/>
  <c r="H1718" i="21"/>
  <c r="I1718" i="21" s="1"/>
  <c r="H1717" i="21"/>
  <c r="I1717" i="21" s="1"/>
  <c r="G1715" i="21"/>
  <c r="F1712" i="21"/>
  <c r="F1711" i="21"/>
  <c r="O1710" i="21"/>
  <c r="P1713" i="21" s="1"/>
  <c r="M1710" i="21"/>
  <c r="L1710" i="21"/>
  <c r="H1709" i="21"/>
  <c r="I1709" i="21" s="1"/>
  <c r="H1708" i="21"/>
  <c r="I1708" i="21" s="1"/>
  <c r="H1707" i="21"/>
  <c r="I1707" i="21" s="1"/>
  <c r="G1705" i="21"/>
  <c r="F1702" i="21"/>
  <c r="F1701" i="21"/>
  <c r="O1700" i="21"/>
  <c r="P1704" i="21" s="1"/>
  <c r="M1700" i="21"/>
  <c r="L1700" i="21"/>
  <c r="H1699" i="21"/>
  <c r="I1699" i="21" s="1"/>
  <c r="H1698" i="21"/>
  <c r="I1698" i="21" s="1"/>
  <c r="H1697" i="21"/>
  <c r="I1697" i="21" s="1"/>
  <c r="G1695" i="21"/>
  <c r="F1692" i="21"/>
  <c r="F1691" i="21"/>
  <c r="O1690" i="21"/>
  <c r="P1698" i="21" s="1"/>
  <c r="M1690" i="21"/>
  <c r="L1690" i="21"/>
  <c r="H1689" i="21"/>
  <c r="I1689" i="21" s="1"/>
  <c r="H1688" i="21"/>
  <c r="I1688" i="21" s="1"/>
  <c r="H1687" i="21"/>
  <c r="I1687" i="21" s="1"/>
  <c r="G1685" i="21"/>
  <c r="F1682" i="21"/>
  <c r="F1681" i="21"/>
  <c r="O1680" i="21"/>
  <c r="P1684" i="21" s="1"/>
  <c r="M1680" i="21"/>
  <c r="L1680" i="21"/>
  <c r="H1679" i="21"/>
  <c r="I1679" i="21" s="1"/>
  <c r="H1678" i="21"/>
  <c r="I1678" i="21" s="1"/>
  <c r="H1677" i="21"/>
  <c r="I1677" i="21" s="1"/>
  <c r="G1675" i="21"/>
  <c r="F1672" i="21"/>
  <c r="F1671" i="21"/>
  <c r="O1670" i="21"/>
  <c r="P1674" i="21" s="1"/>
  <c r="M1670" i="21"/>
  <c r="L1670" i="21"/>
  <c r="H1669" i="21"/>
  <c r="I1669" i="21" s="1"/>
  <c r="H1668" i="21"/>
  <c r="I1668" i="21" s="1"/>
  <c r="H1667" i="21"/>
  <c r="I1667" i="21" s="1"/>
  <c r="G1665" i="21"/>
  <c r="F1662" i="21"/>
  <c r="F1661" i="21"/>
  <c r="O1660" i="21"/>
  <c r="P1666" i="21" s="1"/>
  <c r="M1660" i="21"/>
  <c r="L1660" i="21"/>
  <c r="H1659" i="21"/>
  <c r="I1659" i="21" s="1"/>
  <c r="H1658" i="21"/>
  <c r="I1658" i="21" s="1"/>
  <c r="H1657" i="21"/>
  <c r="I1657" i="21" s="1"/>
  <c r="G1655" i="21"/>
  <c r="F1652" i="21"/>
  <c r="F1651" i="21"/>
  <c r="O1650" i="21"/>
  <c r="M1650" i="21"/>
  <c r="L1650" i="21"/>
  <c r="H1649" i="21"/>
  <c r="I1649" i="21" s="1"/>
  <c r="H1648" i="21"/>
  <c r="I1648" i="21" s="1"/>
  <c r="H1647" i="21"/>
  <c r="I1647" i="21" s="1"/>
  <c r="G1645" i="21"/>
  <c r="F1642" i="21"/>
  <c r="F1641" i="21"/>
  <c r="O1640" i="21"/>
  <c r="P1648" i="21" s="1"/>
  <c r="M1640" i="21"/>
  <c r="L1640" i="21"/>
  <c r="H1639" i="21"/>
  <c r="I1639" i="21" s="1"/>
  <c r="H1638" i="21"/>
  <c r="I1638" i="21" s="1"/>
  <c r="H1637" i="21"/>
  <c r="I1637" i="21" s="1"/>
  <c r="G1635" i="21"/>
  <c r="F1632" i="21"/>
  <c r="F1631" i="21"/>
  <c r="O1630" i="21"/>
  <c r="M1630" i="21"/>
  <c r="L1630" i="21"/>
  <c r="H1629" i="21"/>
  <c r="I1629" i="21" s="1"/>
  <c r="H1628" i="21"/>
  <c r="I1628" i="21" s="1"/>
  <c r="H1627" i="21"/>
  <c r="I1627" i="21" s="1"/>
  <c r="G1625" i="21"/>
  <c r="F1622" i="21"/>
  <c r="F1621" i="21"/>
  <c r="O1620" i="21"/>
  <c r="M1620" i="21"/>
  <c r="L1620" i="21"/>
  <c r="H1619" i="21"/>
  <c r="I1619" i="21" s="1"/>
  <c r="H1618" i="21"/>
  <c r="I1618" i="21" s="1"/>
  <c r="H1617" i="21"/>
  <c r="I1617" i="21" s="1"/>
  <c r="G1615" i="21"/>
  <c r="F1612" i="21"/>
  <c r="F1611" i="21"/>
  <c r="O1610" i="21"/>
  <c r="P1614" i="21" s="1"/>
  <c r="M1610" i="21"/>
  <c r="L1610" i="21"/>
  <c r="H1609" i="21"/>
  <c r="I1609" i="21" s="1"/>
  <c r="H1608" i="21"/>
  <c r="I1608" i="21" s="1"/>
  <c r="H1607" i="21"/>
  <c r="I1607" i="21" s="1"/>
  <c r="G1605" i="21"/>
  <c r="F1602" i="21"/>
  <c r="F1601" i="21"/>
  <c r="O1600" i="21"/>
  <c r="P1604" i="21" s="1"/>
  <c r="M1600" i="21"/>
  <c r="L1600" i="21"/>
  <c r="H1599" i="21"/>
  <c r="I1599" i="21" s="1"/>
  <c r="H1598" i="21"/>
  <c r="I1598" i="21" s="1"/>
  <c r="H1597" i="21"/>
  <c r="I1597" i="21" s="1"/>
  <c r="G1595" i="21"/>
  <c r="F1592" i="21"/>
  <c r="F1591" i="21"/>
  <c r="O1590" i="21"/>
  <c r="M1590" i="21"/>
  <c r="L1590" i="21"/>
  <c r="H1589" i="21"/>
  <c r="I1589" i="21" s="1"/>
  <c r="H1588" i="21"/>
  <c r="I1588" i="21" s="1"/>
  <c r="H1587" i="21"/>
  <c r="I1587" i="21" s="1"/>
  <c r="G1585" i="21"/>
  <c r="F1582" i="21"/>
  <c r="F1581" i="21"/>
  <c r="O1580" i="21"/>
  <c r="M1580" i="21"/>
  <c r="L1580" i="21"/>
  <c r="H1579" i="21"/>
  <c r="I1579" i="21" s="1"/>
  <c r="H1578" i="21"/>
  <c r="I1578" i="21" s="1"/>
  <c r="H1577" i="21"/>
  <c r="I1577" i="21" s="1"/>
  <c r="G1575" i="21"/>
  <c r="F1572" i="21"/>
  <c r="F1571" i="21"/>
  <c r="O1570" i="21"/>
  <c r="P1574" i="21" s="1"/>
  <c r="M1570" i="21"/>
  <c r="L1570" i="21"/>
  <c r="N1570" i="21" s="1"/>
  <c r="H1569" i="21"/>
  <c r="I1569" i="21" s="1"/>
  <c r="H1568" i="21"/>
  <c r="I1568" i="21" s="1"/>
  <c r="H1567" i="21"/>
  <c r="I1567" i="21" s="1"/>
  <c r="G1565" i="21"/>
  <c r="F1562" i="21"/>
  <c r="F1561" i="21"/>
  <c r="O1560" i="21"/>
  <c r="P1564" i="21" s="1"/>
  <c r="M1560" i="21"/>
  <c r="L1560" i="21"/>
  <c r="H1559" i="21"/>
  <c r="I1559" i="21" s="1"/>
  <c r="H1558" i="21"/>
  <c r="I1558" i="21" s="1"/>
  <c r="H1557" i="21"/>
  <c r="I1557" i="21" s="1"/>
  <c r="G1555" i="21"/>
  <c r="H1552" i="21"/>
  <c r="I1552" i="21" s="1"/>
  <c r="F1551" i="21"/>
  <c r="O1550" i="21"/>
  <c r="P1554" i="21" s="1"/>
  <c r="M1550" i="21"/>
  <c r="L1550" i="21"/>
  <c r="H1549" i="21"/>
  <c r="I1549" i="21" s="1"/>
  <c r="H1548" i="21"/>
  <c r="I1548" i="21" s="1"/>
  <c r="H1547" i="21"/>
  <c r="I1547" i="21" s="1"/>
  <c r="G1545" i="21"/>
  <c r="H1542" i="21"/>
  <c r="I1542" i="21" s="1"/>
  <c r="F1541" i="21"/>
  <c r="O1540" i="21"/>
  <c r="P1542" i="21" s="1"/>
  <c r="M1540" i="21"/>
  <c r="L1540" i="21"/>
  <c r="H1539" i="21"/>
  <c r="I1539" i="21" s="1"/>
  <c r="H1538" i="21"/>
  <c r="I1538" i="21" s="1"/>
  <c r="H1537" i="21"/>
  <c r="I1537" i="21" s="1"/>
  <c r="G1535" i="21"/>
  <c r="H1532" i="21"/>
  <c r="I1532" i="21" s="1"/>
  <c r="F1531" i="21"/>
  <c r="O1530" i="21"/>
  <c r="M1530" i="21"/>
  <c r="L1530" i="21"/>
  <c r="H1529" i="21"/>
  <c r="I1529" i="21" s="1"/>
  <c r="H1528" i="21"/>
  <c r="I1528" i="21" s="1"/>
  <c r="H1527" i="21"/>
  <c r="I1527" i="21" s="1"/>
  <c r="G1525" i="21"/>
  <c r="F1522" i="21"/>
  <c r="F1521" i="21"/>
  <c r="O1520" i="21"/>
  <c r="P1523" i="21" s="1"/>
  <c r="M1520" i="21"/>
  <c r="L1520" i="21"/>
  <c r="N1520" i="21" s="1"/>
  <c r="H1519" i="21"/>
  <c r="I1519" i="21" s="1"/>
  <c r="H1518" i="21"/>
  <c r="I1518" i="21" s="1"/>
  <c r="H1517" i="21"/>
  <c r="I1517" i="21" s="1"/>
  <c r="G1515" i="21"/>
  <c r="F1512" i="21"/>
  <c r="F1511" i="21"/>
  <c r="O1510" i="21"/>
  <c r="M1510" i="21"/>
  <c r="L1510" i="21"/>
  <c r="H1509" i="21"/>
  <c r="I1509" i="21" s="1"/>
  <c r="H1508" i="21"/>
  <c r="I1508" i="21" s="1"/>
  <c r="H1507" i="21"/>
  <c r="I1507" i="21" s="1"/>
  <c r="G1505" i="21"/>
  <c r="F1502" i="21"/>
  <c r="F1501" i="21"/>
  <c r="O1500" i="21"/>
  <c r="P1506" i="21" s="1"/>
  <c r="M1500" i="21"/>
  <c r="L1500" i="21"/>
  <c r="N1500" i="21" s="1"/>
  <c r="H1499" i="21"/>
  <c r="I1499" i="21" s="1"/>
  <c r="H1498" i="21"/>
  <c r="I1498" i="21" s="1"/>
  <c r="H1497" i="21"/>
  <c r="I1497" i="21" s="1"/>
  <c r="G1495" i="21"/>
  <c r="F1492" i="21"/>
  <c r="F1491" i="21"/>
  <c r="O1490" i="21"/>
  <c r="P1497" i="21" s="1"/>
  <c r="M1490" i="21"/>
  <c r="L1490" i="21"/>
  <c r="H1489" i="21"/>
  <c r="I1489" i="21" s="1"/>
  <c r="H1488" i="21"/>
  <c r="I1488" i="21" s="1"/>
  <c r="H1487" i="21"/>
  <c r="I1487" i="21" s="1"/>
  <c r="G1485" i="21"/>
  <c r="F1482" i="21"/>
  <c r="F1481" i="21"/>
  <c r="O1480" i="21"/>
  <c r="M1480" i="21"/>
  <c r="L1480" i="21"/>
  <c r="N1480" i="21" s="1"/>
  <c r="H1479" i="21"/>
  <c r="I1479" i="21" s="1"/>
  <c r="H1478" i="21"/>
  <c r="I1478" i="21" s="1"/>
  <c r="H1477" i="21"/>
  <c r="I1477" i="21" s="1"/>
  <c r="G1475" i="21"/>
  <c r="F1472" i="21"/>
  <c r="F1471" i="21"/>
  <c r="O1470" i="21"/>
  <c r="P1477" i="21" s="1"/>
  <c r="M1470" i="21"/>
  <c r="L1470" i="21"/>
  <c r="H1469" i="21"/>
  <c r="I1469" i="21" s="1"/>
  <c r="H1468" i="21"/>
  <c r="I1468" i="21" s="1"/>
  <c r="H1467" i="21"/>
  <c r="I1467" i="21" s="1"/>
  <c r="G1465" i="21"/>
  <c r="F1462" i="21"/>
  <c r="F1461" i="21"/>
  <c r="O1460" i="21"/>
  <c r="P1461" i="21" s="1"/>
  <c r="M1460" i="21"/>
  <c r="L1460" i="21"/>
  <c r="H1459" i="21"/>
  <c r="I1459" i="21" s="1"/>
  <c r="H1458" i="21"/>
  <c r="I1458" i="21" s="1"/>
  <c r="H1457" i="21"/>
  <c r="I1457" i="21" s="1"/>
  <c r="G1455" i="21"/>
  <c r="F1452" i="21"/>
  <c r="F1451" i="21"/>
  <c r="O1450" i="21"/>
  <c r="P1457" i="21" s="1"/>
  <c r="M1450" i="21"/>
  <c r="L1450" i="21"/>
  <c r="H1449" i="21"/>
  <c r="I1449" i="21" s="1"/>
  <c r="H1448" i="21"/>
  <c r="I1448" i="21" s="1"/>
  <c r="H1447" i="21"/>
  <c r="I1447" i="21" s="1"/>
  <c r="G1445" i="21"/>
  <c r="F1442" i="21"/>
  <c r="F1441" i="21"/>
  <c r="O1440" i="21"/>
  <c r="M1440" i="21"/>
  <c r="L1440" i="21"/>
  <c r="N1440" i="21" s="1"/>
  <c r="H1439" i="21"/>
  <c r="I1439" i="21" s="1"/>
  <c r="H1438" i="21"/>
  <c r="I1438" i="21" s="1"/>
  <c r="H1437" i="21"/>
  <c r="I1437" i="21" s="1"/>
  <c r="G1435" i="21"/>
  <c r="F1432" i="21"/>
  <c r="F1431" i="21"/>
  <c r="O1430" i="21"/>
  <c r="M1430" i="21"/>
  <c r="L1430" i="21"/>
  <c r="H1429" i="21"/>
  <c r="I1429" i="21" s="1"/>
  <c r="H1428" i="21"/>
  <c r="I1428" i="21" s="1"/>
  <c r="H1427" i="21"/>
  <c r="I1427" i="21" s="1"/>
  <c r="G1425" i="21"/>
  <c r="F1422" i="21"/>
  <c r="F1421" i="21"/>
  <c r="O1420" i="21"/>
  <c r="M1420" i="21"/>
  <c r="L1420" i="21"/>
  <c r="H1419" i="21"/>
  <c r="I1419" i="21" s="1"/>
  <c r="H1418" i="21"/>
  <c r="I1418" i="21" s="1"/>
  <c r="H1417" i="21"/>
  <c r="I1417" i="21" s="1"/>
  <c r="G1415" i="21"/>
  <c r="F1412" i="21"/>
  <c r="F1411" i="21"/>
  <c r="O1410" i="21"/>
  <c r="M1410" i="21"/>
  <c r="L1410" i="21"/>
  <c r="H1409" i="21"/>
  <c r="I1409" i="21" s="1"/>
  <c r="H1408" i="21"/>
  <c r="I1408" i="21" s="1"/>
  <c r="H1407" i="21"/>
  <c r="I1407" i="21" s="1"/>
  <c r="G1405" i="21"/>
  <c r="F1402" i="21"/>
  <c r="F1401" i="21"/>
  <c r="O1400" i="21"/>
  <c r="M1400" i="21"/>
  <c r="L1400" i="21"/>
  <c r="H1399" i="21"/>
  <c r="I1399" i="21" s="1"/>
  <c r="H1398" i="21"/>
  <c r="I1398" i="21" s="1"/>
  <c r="H1397" i="21"/>
  <c r="I1397" i="21" s="1"/>
  <c r="G1395" i="21"/>
  <c r="F1392" i="21"/>
  <c r="F1391" i="21"/>
  <c r="O1390" i="21"/>
  <c r="P1398" i="21" s="1"/>
  <c r="M1390" i="21"/>
  <c r="L1390" i="21"/>
  <c r="H1389" i="21"/>
  <c r="I1389" i="21" s="1"/>
  <c r="H1388" i="21"/>
  <c r="I1388" i="21" s="1"/>
  <c r="H1387" i="21"/>
  <c r="I1387" i="21" s="1"/>
  <c r="G1385" i="21"/>
  <c r="F1382" i="21"/>
  <c r="F1381" i="21"/>
  <c r="O1380" i="21"/>
  <c r="P1388" i="21" s="1"/>
  <c r="M1380" i="21"/>
  <c r="L1380" i="21"/>
  <c r="H1379" i="21"/>
  <c r="I1379" i="21" s="1"/>
  <c r="H1378" i="21"/>
  <c r="I1378" i="21" s="1"/>
  <c r="H1377" i="21"/>
  <c r="I1377" i="21" s="1"/>
  <c r="G1375" i="21"/>
  <c r="F1372" i="21"/>
  <c r="F1371" i="21"/>
  <c r="O1370" i="21"/>
  <c r="P1379" i="21" s="1"/>
  <c r="M1370" i="21"/>
  <c r="L1370" i="21"/>
  <c r="H1369" i="21"/>
  <c r="I1369" i="21" s="1"/>
  <c r="H1368" i="21"/>
  <c r="I1368" i="21" s="1"/>
  <c r="H1367" i="21"/>
  <c r="I1367" i="21" s="1"/>
  <c r="G1365" i="21"/>
  <c r="F1362" i="21"/>
  <c r="F1361" i="21"/>
  <c r="O1360" i="21"/>
  <c r="M1360" i="21"/>
  <c r="L1360" i="21"/>
  <c r="H1359" i="21"/>
  <c r="I1359" i="21" s="1"/>
  <c r="H1358" i="21"/>
  <c r="I1358" i="21" s="1"/>
  <c r="H1357" i="21"/>
  <c r="I1357" i="21" s="1"/>
  <c r="G1355" i="21"/>
  <c r="F1352" i="21"/>
  <c r="F1351" i="21"/>
  <c r="O1350" i="21"/>
  <c r="M1350" i="21"/>
  <c r="L1350" i="21"/>
  <c r="H1349" i="21"/>
  <c r="I1349" i="21" s="1"/>
  <c r="H1348" i="21"/>
  <c r="I1348" i="21" s="1"/>
  <c r="H1347" i="21"/>
  <c r="I1347" i="21" s="1"/>
  <c r="G1345" i="21"/>
  <c r="F1342" i="21"/>
  <c r="F1341" i="21"/>
  <c r="O1340" i="21"/>
  <c r="M1340" i="21"/>
  <c r="L1340" i="21"/>
  <c r="H1339" i="21"/>
  <c r="I1339" i="21" s="1"/>
  <c r="H1338" i="21"/>
  <c r="I1338" i="21" s="1"/>
  <c r="H1337" i="21"/>
  <c r="I1337" i="21" s="1"/>
  <c r="G1335" i="21"/>
  <c r="F1332" i="21"/>
  <c r="F1331" i="21"/>
  <c r="O1330" i="21"/>
  <c r="M1330" i="21"/>
  <c r="L1330" i="21"/>
  <c r="H1329" i="21"/>
  <c r="I1329" i="21" s="1"/>
  <c r="H1328" i="21"/>
  <c r="I1328" i="21" s="1"/>
  <c r="H1327" i="21"/>
  <c r="I1327" i="21" s="1"/>
  <c r="G1325" i="21"/>
  <c r="F1322" i="21"/>
  <c r="F1321" i="21"/>
  <c r="O1320" i="21"/>
  <c r="P1329" i="21" s="1"/>
  <c r="M1320" i="21"/>
  <c r="L1320" i="21"/>
  <c r="H1319" i="21"/>
  <c r="I1319" i="21" s="1"/>
  <c r="H1318" i="21"/>
  <c r="I1318" i="21" s="1"/>
  <c r="H1317" i="21"/>
  <c r="I1317" i="21" s="1"/>
  <c r="G1315" i="21"/>
  <c r="F1312" i="21"/>
  <c r="F1311" i="21"/>
  <c r="O1310" i="21"/>
  <c r="P1317" i="21" s="1"/>
  <c r="M1310" i="21"/>
  <c r="L1310" i="21"/>
  <c r="H1309" i="21"/>
  <c r="I1309" i="21" s="1"/>
  <c r="H1308" i="21"/>
  <c r="I1308" i="21" s="1"/>
  <c r="H1307" i="21"/>
  <c r="I1307" i="21" s="1"/>
  <c r="G1305" i="21"/>
  <c r="F1302" i="21"/>
  <c r="F1301" i="21"/>
  <c r="O1300" i="21"/>
  <c r="P1308" i="21" s="1"/>
  <c r="M1300" i="21"/>
  <c r="L1300" i="21"/>
  <c r="H1299" i="21"/>
  <c r="I1299" i="21" s="1"/>
  <c r="H1298" i="21"/>
  <c r="I1298" i="21" s="1"/>
  <c r="H1297" i="21"/>
  <c r="I1297" i="21" s="1"/>
  <c r="G1295" i="21"/>
  <c r="F1292" i="21"/>
  <c r="F1291" i="21"/>
  <c r="O1290" i="21"/>
  <c r="P1294" i="21" s="1"/>
  <c r="M1290" i="21"/>
  <c r="L1290" i="21"/>
  <c r="H1289" i="21"/>
  <c r="I1289" i="21" s="1"/>
  <c r="H1288" i="21"/>
  <c r="I1288" i="21" s="1"/>
  <c r="H1287" i="21"/>
  <c r="I1287" i="21" s="1"/>
  <c r="G1285" i="21"/>
  <c r="F1282" i="21"/>
  <c r="F1281" i="21"/>
  <c r="O1280" i="21"/>
  <c r="P1286" i="21" s="1"/>
  <c r="M1280" i="21"/>
  <c r="L1280" i="21"/>
  <c r="H1279" i="21"/>
  <c r="I1279" i="21" s="1"/>
  <c r="H1278" i="21"/>
  <c r="I1278" i="21" s="1"/>
  <c r="H1277" i="21"/>
  <c r="I1277" i="21" s="1"/>
  <c r="G1275" i="21"/>
  <c r="F1272" i="21"/>
  <c r="F1271" i="21"/>
  <c r="O1270" i="21"/>
  <c r="M1270" i="21"/>
  <c r="L1270" i="21"/>
  <c r="H1269" i="21"/>
  <c r="I1269" i="21" s="1"/>
  <c r="H1268" i="21"/>
  <c r="I1268" i="21" s="1"/>
  <c r="H1267" i="21"/>
  <c r="I1267" i="21" s="1"/>
  <c r="G1265" i="21"/>
  <c r="F1262" i="21"/>
  <c r="F1261" i="21"/>
  <c r="O1260" i="21"/>
  <c r="P1261" i="21" s="1"/>
  <c r="M1260" i="21"/>
  <c r="L1260" i="21"/>
  <c r="H1259" i="21"/>
  <c r="I1259" i="21" s="1"/>
  <c r="H1258" i="21"/>
  <c r="I1258" i="21" s="1"/>
  <c r="H1257" i="21"/>
  <c r="I1257" i="21" s="1"/>
  <c r="G1255" i="21"/>
  <c r="F1252" i="21"/>
  <c r="F1251" i="21"/>
  <c r="O1250" i="21"/>
  <c r="P1257" i="21" s="1"/>
  <c r="M1250" i="21"/>
  <c r="L1250" i="21"/>
  <c r="H1249" i="21"/>
  <c r="I1249" i="21" s="1"/>
  <c r="H1248" i="21"/>
  <c r="I1248" i="21" s="1"/>
  <c r="H1247" i="21"/>
  <c r="I1247" i="21" s="1"/>
  <c r="G1245" i="21"/>
  <c r="F1242" i="21"/>
  <c r="F1241" i="21"/>
  <c r="O1240" i="21"/>
  <c r="P1248" i="21" s="1"/>
  <c r="M1240" i="21"/>
  <c r="L1240" i="21"/>
  <c r="H1239" i="21"/>
  <c r="I1239" i="21" s="1"/>
  <c r="H1238" i="21"/>
  <c r="I1238" i="21" s="1"/>
  <c r="H1237" i="21"/>
  <c r="I1237" i="21" s="1"/>
  <c r="G1235" i="21"/>
  <c r="F1232" i="21"/>
  <c r="F1231" i="21"/>
  <c r="O1230" i="21"/>
  <c r="M1230" i="21"/>
  <c r="L1230" i="21"/>
  <c r="N1230" i="21" s="1"/>
  <c r="H1214" i="21"/>
  <c r="I1214" i="21" s="1"/>
  <c r="H1213" i="21"/>
  <c r="I1213" i="21" s="1"/>
  <c r="F1212" i="21"/>
  <c r="G1210" i="21"/>
  <c r="F1210" i="21"/>
  <c r="F1207" i="21"/>
  <c r="F1206" i="21"/>
  <c r="M1205" i="21"/>
  <c r="L1205" i="21"/>
  <c r="A1205" i="21"/>
  <c r="O1205" i="21" s="1"/>
  <c r="H1204" i="21"/>
  <c r="I1204" i="21" s="1"/>
  <c r="H1203" i="21"/>
  <c r="I1203" i="21" s="1"/>
  <c r="F1202" i="21"/>
  <c r="G1200" i="21"/>
  <c r="F1200" i="21"/>
  <c r="F1197" i="21"/>
  <c r="F1196" i="21"/>
  <c r="M1195" i="21"/>
  <c r="L1195" i="21"/>
  <c r="A1195" i="21"/>
  <c r="O1195" i="21" s="1"/>
  <c r="H1194" i="21"/>
  <c r="I1194" i="21" s="1"/>
  <c r="H1193" i="21"/>
  <c r="I1193" i="21" s="1"/>
  <c r="F1192" i="21"/>
  <c r="G1190" i="21"/>
  <c r="F1190" i="21"/>
  <c r="F1187" i="21"/>
  <c r="F1186" i="21"/>
  <c r="M1185" i="21"/>
  <c r="L1185" i="21"/>
  <c r="A1185" i="21"/>
  <c r="O1185" i="21" s="1"/>
  <c r="P1192" i="21" s="1"/>
  <c r="H1184" i="21"/>
  <c r="I1184" i="21" s="1"/>
  <c r="H1183" i="21"/>
  <c r="I1183" i="21" s="1"/>
  <c r="F1182" i="21"/>
  <c r="G1180" i="21"/>
  <c r="F1180" i="21"/>
  <c r="F1177" i="21"/>
  <c r="F1176" i="21"/>
  <c r="M1175" i="21"/>
  <c r="L1175" i="21"/>
  <c r="A1175" i="21"/>
  <c r="O1175" i="21" s="1"/>
  <c r="H1174" i="21"/>
  <c r="I1174" i="21" s="1"/>
  <c r="H1173" i="21"/>
  <c r="I1173" i="21" s="1"/>
  <c r="F1172" i="21"/>
  <c r="G1170" i="21"/>
  <c r="F1170" i="21"/>
  <c r="F1167" i="21"/>
  <c r="F1166" i="21"/>
  <c r="M1165" i="21"/>
  <c r="L1165" i="21"/>
  <c r="A1165" i="21"/>
  <c r="O1165" i="21" s="1"/>
  <c r="P1174" i="21" s="1"/>
  <c r="H1164" i="21"/>
  <c r="I1164" i="21" s="1"/>
  <c r="H1163" i="21"/>
  <c r="I1163" i="21" s="1"/>
  <c r="F1162" i="21"/>
  <c r="G1160" i="21"/>
  <c r="F1160" i="21"/>
  <c r="F1157" i="21"/>
  <c r="F1156" i="21"/>
  <c r="M1155" i="21"/>
  <c r="L1155" i="21"/>
  <c r="N1155" i="21" s="1"/>
  <c r="A1155" i="21"/>
  <c r="O1155" i="21" s="1"/>
  <c r="H1154" i="21"/>
  <c r="I1154" i="21" s="1"/>
  <c r="H1153" i="21"/>
  <c r="I1153" i="21" s="1"/>
  <c r="F1152" i="21"/>
  <c r="G1150" i="21"/>
  <c r="F1150" i="21"/>
  <c r="F1147" i="21"/>
  <c r="F1146" i="21"/>
  <c r="M1145" i="21"/>
  <c r="L1145" i="21"/>
  <c r="N1145" i="21" s="1"/>
  <c r="A1145" i="21"/>
  <c r="O1145" i="21" s="1"/>
  <c r="P1153" i="21" s="1"/>
  <c r="H1144" i="21"/>
  <c r="I1144" i="21" s="1"/>
  <c r="H1143" i="21"/>
  <c r="I1143" i="21" s="1"/>
  <c r="F1142" i="21"/>
  <c r="G1140" i="21"/>
  <c r="F1140" i="21"/>
  <c r="F1137" i="21"/>
  <c r="F1136" i="21"/>
  <c r="M1135" i="21"/>
  <c r="L1135" i="21"/>
  <c r="A1135" i="21"/>
  <c r="O1135" i="21" s="1"/>
  <c r="H1134" i="21"/>
  <c r="I1134" i="21" s="1"/>
  <c r="H1133" i="21"/>
  <c r="I1133" i="21" s="1"/>
  <c r="F1132" i="21"/>
  <c r="G1130" i="21"/>
  <c r="F1130" i="21"/>
  <c r="F1127" i="21"/>
  <c r="F1126" i="21"/>
  <c r="M1125" i="21"/>
  <c r="L1125" i="21"/>
  <c r="A1125" i="21"/>
  <c r="O1125" i="21" s="1"/>
  <c r="H1124" i="21"/>
  <c r="I1124" i="21" s="1"/>
  <c r="H1123" i="21"/>
  <c r="I1123" i="21" s="1"/>
  <c r="F1122" i="21"/>
  <c r="G1120" i="21"/>
  <c r="F1120" i="21"/>
  <c r="F1117" i="21"/>
  <c r="F1116" i="21"/>
  <c r="M1115" i="21"/>
  <c r="L1115" i="21"/>
  <c r="N1115" i="21" s="1"/>
  <c r="A1115" i="21"/>
  <c r="O1115" i="21" s="1"/>
  <c r="P1118" i="21" s="1"/>
  <c r="H1114" i="21"/>
  <c r="I1114" i="21" s="1"/>
  <c r="H1113" i="21"/>
  <c r="I1113" i="21" s="1"/>
  <c r="F1112" i="21"/>
  <c r="G1110" i="21"/>
  <c r="F1110" i="21"/>
  <c r="F1107" i="21"/>
  <c r="F1106" i="21"/>
  <c r="M1105" i="21"/>
  <c r="L1105" i="21"/>
  <c r="A1105" i="21"/>
  <c r="O1105" i="21" s="1"/>
  <c r="P1106" i="21" s="1"/>
  <c r="H1104" i="21"/>
  <c r="I1104" i="21" s="1"/>
  <c r="H1103" i="21"/>
  <c r="I1103" i="21" s="1"/>
  <c r="F1102" i="21"/>
  <c r="G1100" i="21"/>
  <c r="F1100" i="21"/>
  <c r="F1097" i="21"/>
  <c r="F1096" i="21"/>
  <c r="M1095" i="21"/>
  <c r="L1095" i="21"/>
  <c r="N1095" i="21" s="1"/>
  <c r="A1095" i="21"/>
  <c r="O1095" i="21" s="1"/>
  <c r="P1097" i="21" s="1"/>
  <c r="H1094" i="21"/>
  <c r="I1094" i="21" s="1"/>
  <c r="H1093" i="21"/>
  <c r="I1093" i="21" s="1"/>
  <c r="F1092" i="21"/>
  <c r="G1090" i="21"/>
  <c r="F1090" i="21"/>
  <c r="H1090" i="21" s="1"/>
  <c r="F1087" i="21"/>
  <c r="F1086" i="21"/>
  <c r="M1085" i="21"/>
  <c r="L1085" i="21"/>
  <c r="N1085" i="21" s="1"/>
  <c r="A1085" i="21"/>
  <c r="O1085" i="21" s="1"/>
  <c r="H1084" i="21"/>
  <c r="I1084" i="21" s="1"/>
  <c r="H1083" i="21"/>
  <c r="I1083" i="21" s="1"/>
  <c r="F1082" i="21"/>
  <c r="G1080" i="21"/>
  <c r="F1080" i="21"/>
  <c r="F1077" i="21"/>
  <c r="F1076" i="21"/>
  <c r="M1075" i="21"/>
  <c r="L1075" i="21"/>
  <c r="N1075" i="21" s="1"/>
  <c r="A1075" i="21"/>
  <c r="O1075" i="21" s="1"/>
  <c r="P1079" i="21" s="1"/>
  <c r="H1074" i="21"/>
  <c r="I1074" i="21" s="1"/>
  <c r="H1073" i="21"/>
  <c r="I1073" i="21" s="1"/>
  <c r="F1072" i="21"/>
  <c r="G1070" i="21"/>
  <c r="F1070" i="21"/>
  <c r="F1067" i="21"/>
  <c r="F1066" i="21"/>
  <c r="M1065" i="21"/>
  <c r="L1065" i="21"/>
  <c r="A1065" i="21"/>
  <c r="O1065" i="21" s="1"/>
  <c r="P1068" i="21" s="1"/>
  <c r="H1064" i="21"/>
  <c r="I1064" i="21" s="1"/>
  <c r="H1063" i="21"/>
  <c r="I1063" i="21" s="1"/>
  <c r="F1062" i="21"/>
  <c r="G1060" i="21"/>
  <c r="F1060" i="21"/>
  <c r="F1057" i="21"/>
  <c r="F1056" i="21"/>
  <c r="M1055" i="21"/>
  <c r="L1055" i="21"/>
  <c r="A1055" i="21"/>
  <c r="O1055" i="21" s="1"/>
  <c r="H1054" i="21"/>
  <c r="I1054" i="21" s="1"/>
  <c r="H1053" i="21"/>
  <c r="I1053" i="21" s="1"/>
  <c r="F1052" i="21"/>
  <c r="G1050" i="21"/>
  <c r="F1050" i="21"/>
  <c r="F1047" i="21"/>
  <c r="F1046" i="21"/>
  <c r="M1045" i="21"/>
  <c r="L1045" i="21"/>
  <c r="N1045" i="21" s="1"/>
  <c r="A1045" i="21"/>
  <c r="O1045" i="21" s="1"/>
  <c r="H1044" i="21"/>
  <c r="I1044" i="21" s="1"/>
  <c r="H1043" i="21"/>
  <c r="I1043" i="21" s="1"/>
  <c r="F1042" i="21"/>
  <c r="G1040" i="21"/>
  <c r="F1040" i="21"/>
  <c r="F1037" i="21"/>
  <c r="F1036" i="21"/>
  <c r="M1035" i="21"/>
  <c r="L1035" i="21"/>
  <c r="A1035" i="21"/>
  <c r="O1035" i="21" s="1"/>
  <c r="P1037" i="21" s="1"/>
  <c r="H1034" i="21"/>
  <c r="I1034" i="21" s="1"/>
  <c r="H1033" i="21"/>
  <c r="I1033" i="21" s="1"/>
  <c r="F1032" i="21"/>
  <c r="G1030" i="21"/>
  <c r="F1030" i="21"/>
  <c r="F1027" i="21"/>
  <c r="F1026" i="21"/>
  <c r="M1025" i="21"/>
  <c r="L1025" i="21"/>
  <c r="A1025" i="21"/>
  <c r="O1025" i="21" s="1"/>
  <c r="P1026" i="21" s="1"/>
  <c r="H1024" i="21"/>
  <c r="I1024" i="21" s="1"/>
  <c r="H1023" i="21"/>
  <c r="I1023" i="21" s="1"/>
  <c r="F1022" i="21"/>
  <c r="G1020" i="21"/>
  <c r="F1020" i="21"/>
  <c r="F1017" i="21"/>
  <c r="F1016" i="21"/>
  <c r="M1015" i="21"/>
  <c r="L1015" i="21"/>
  <c r="A1015" i="21"/>
  <c r="O1015" i="21" s="1"/>
  <c r="P1019" i="21" s="1"/>
  <c r="H1014" i="21"/>
  <c r="I1014" i="21" s="1"/>
  <c r="H1013" i="21"/>
  <c r="I1013" i="21" s="1"/>
  <c r="F1012" i="21"/>
  <c r="G1010" i="21"/>
  <c r="F1010" i="21"/>
  <c r="H1010" i="21" s="1"/>
  <c r="F1007" i="21"/>
  <c r="F1006" i="21"/>
  <c r="M1005" i="21"/>
  <c r="L1005" i="21"/>
  <c r="A1005" i="21"/>
  <c r="O1005" i="21" s="1"/>
  <c r="H1004" i="21"/>
  <c r="I1004" i="21" s="1"/>
  <c r="H1003" i="21"/>
  <c r="I1003" i="21" s="1"/>
  <c r="F1002" i="21"/>
  <c r="G1000" i="21"/>
  <c r="F1000" i="21"/>
  <c r="F997" i="21"/>
  <c r="F996" i="21"/>
  <c r="H996" i="21" s="1"/>
  <c r="I996" i="21" s="1"/>
  <c r="M995" i="21"/>
  <c r="L995" i="21"/>
  <c r="N995" i="21" s="1"/>
  <c r="A995" i="21"/>
  <c r="O995" i="21" s="1"/>
  <c r="P998" i="21" s="1"/>
  <c r="H994" i="21"/>
  <c r="I994" i="21" s="1"/>
  <c r="H993" i="21"/>
  <c r="I993" i="21" s="1"/>
  <c r="F992" i="21"/>
  <c r="G990" i="21"/>
  <c r="F990" i="21"/>
  <c r="F987" i="21"/>
  <c r="F986" i="21"/>
  <c r="M985" i="21"/>
  <c r="L985" i="21"/>
  <c r="A985" i="21"/>
  <c r="O985" i="21" s="1"/>
  <c r="H984" i="21"/>
  <c r="I984" i="21" s="1"/>
  <c r="H983" i="21"/>
  <c r="I983" i="21" s="1"/>
  <c r="F982" i="21"/>
  <c r="G980" i="21"/>
  <c r="F980" i="21"/>
  <c r="F977" i="21"/>
  <c r="F976" i="21"/>
  <c r="M975" i="21"/>
  <c r="L975" i="21"/>
  <c r="A975" i="21"/>
  <c r="O975" i="21" s="1"/>
  <c r="P976" i="21" s="1"/>
  <c r="H974" i="21"/>
  <c r="I974" i="21" s="1"/>
  <c r="H973" i="21"/>
  <c r="I973" i="21" s="1"/>
  <c r="F972" i="21"/>
  <c r="G970" i="21"/>
  <c r="F970" i="21"/>
  <c r="F967" i="21"/>
  <c r="F966" i="21"/>
  <c r="M965" i="21"/>
  <c r="L965" i="21"/>
  <c r="A965" i="21"/>
  <c r="O965" i="21" s="1"/>
  <c r="P967" i="21" s="1"/>
  <c r="H964" i="21"/>
  <c r="I964" i="21" s="1"/>
  <c r="H963" i="21"/>
  <c r="I963" i="21" s="1"/>
  <c r="F962" i="21"/>
  <c r="G960" i="21"/>
  <c r="F960" i="21"/>
  <c r="F957" i="21"/>
  <c r="F956" i="21"/>
  <c r="M955" i="21"/>
  <c r="L955" i="21"/>
  <c r="A955" i="21"/>
  <c r="O955" i="21" s="1"/>
  <c r="P958" i="21" s="1"/>
  <c r="H954" i="21"/>
  <c r="I954" i="21" s="1"/>
  <c r="H953" i="21"/>
  <c r="I953" i="21" s="1"/>
  <c r="F952" i="21"/>
  <c r="G950" i="21"/>
  <c r="F950" i="21"/>
  <c r="F947" i="21"/>
  <c r="F946" i="21"/>
  <c r="M945" i="21"/>
  <c r="L945" i="21"/>
  <c r="A945" i="21"/>
  <c r="O945" i="21" s="1"/>
  <c r="P949" i="21" s="1"/>
  <c r="H944" i="21"/>
  <c r="I944" i="21" s="1"/>
  <c r="H943" i="21"/>
  <c r="I943" i="21" s="1"/>
  <c r="F942" i="21"/>
  <c r="G940" i="21"/>
  <c r="F940" i="21"/>
  <c r="F937" i="21"/>
  <c r="F936" i="21"/>
  <c r="M935" i="21"/>
  <c r="L935" i="21"/>
  <c r="A935" i="21"/>
  <c r="O935" i="21" s="1"/>
  <c r="H934" i="21"/>
  <c r="I934" i="21" s="1"/>
  <c r="H933" i="21"/>
  <c r="I933" i="21" s="1"/>
  <c r="F932" i="21"/>
  <c r="G930" i="21"/>
  <c r="F930" i="21"/>
  <c r="F927" i="21"/>
  <c r="F926" i="21"/>
  <c r="M925" i="21"/>
  <c r="L925" i="21"/>
  <c r="N925" i="21" s="1"/>
  <c r="A925" i="21"/>
  <c r="O925" i="21" s="1"/>
  <c r="H924" i="21"/>
  <c r="I924" i="21" s="1"/>
  <c r="H923" i="21"/>
  <c r="I923" i="21" s="1"/>
  <c r="F922" i="21"/>
  <c r="G920" i="21"/>
  <c r="F920" i="21"/>
  <c r="F917" i="21"/>
  <c r="F916" i="21"/>
  <c r="M915" i="21"/>
  <c r="L915" i="21"/>
  <c r="A915" i="21"/>
  <c r="O915" i="21" s="1"/>
  <c r="H914" i="21"/>
  <c r="I914" i="21" s="1"/>
  <c r="H913" i="21"/>
  <c r="I913" i="21" s="1"/>
  <c r="F912" i="21"/>
  <c r="G910" i="21"/>
  <c r="F910" i="21"/>
  <c r="F907" i="21"/>
  <c r="F906" i="21"/>
  <c r="M905" i="21"/>
  <c r="L905" i="21"/>
  <c r="A905" i="21"/>
  <c r="O905" i="21" s="1"/>
  <c r="H904" i="21"/>
  <c r="I904" i="21" s="1"/>
  <c r="H903" i="21"/>
  <c r="I903" i="21" s="1"/>
  <c r="F902" i="21"/>
  <c r="G900" i="21"/>
  <c r="F900" i="21"/>
  <c r="F897" i="21"/>
  <c r="F896" i="21"/>
  <c r="M895" i="21"/>
  <c r="L895" i="21"/>
  <c r="A895" i="21"/>
  <c r="O895" i="21" s="1"/>
  <c r="P904" i="21" s="1"/>
  <c r="H894" i="21"/>
  <c r="I894" i="21" s="1"/>
  <c r="H893" i="21"/>
  <c r="I893" i="21" s="1"/>
  <c r="F892" i="21"/>
  <c r="G890" i="21"/>
  <c r="F890" i="21"/>
  <c r="F887" i="21"/>
  <c r="F886" i="21"/>
  <c r="M885" i="21"/>
  <c r="L885" i="21"/>
  <c r="A885" i="21"/>
  <c r="O885" i="21" s="1"/>
  <c r="P893" i="21" s="1"/>
  <c r="H884" i="21"/>
  <c r="I884" i="21" s="1"/>
  <c r="H883" i="21"/>
  <c r="I883" i="21" s="1"/>
  <c r="F882" i="21"/>
  <c r="G880" i="21"/>
  <c r="F880" i="21"/>
  <c r="F877" i="21"/>
  <c r="F876" i="21"/>
  <c r="M875" i="21"/>
  <c r="L875" i="21"/>
  <c r="N875" i="21" s="1"/>
  <c r="A875" i="21"/>
  <c r="O875" i="21" s="1"/>
  <c r="P877" i="21" s="1"/>
  <c r="H874" i="21"/>
  <c r="I874" i="21" s="1"/>
  <c r="H873" i="21"/>
  <c r="I873" i="21" s="1"/>
  <c r="F872" i="21"/>
  <c r="G870" i="21"/>
  <c r="F870" i="21"/>
  <c r="F867" i="21"/>
  <c r="F866" i="21"/>
  <c r="M865" i="21"/>
  <c r="L865" i="21"/>
  <c r="A865" i="21"/>
  <c r="O865" i="21" s="1"/>
  <c r="P867" i="21" s="1"/>
  <c r="H864" i="21"/>
  <c r="I864" i="21" s="1"/>
  <c r="H863" i="21"/>
  <c r="I863" i="21" s="1"/>
  <c r="F862" i="21"/>
  <c r="G860" i="21"/>
  <c r="F860" i="21"/>
  <c r="F857" i="21"/>
  <c r="F856" i="21"/>
  <c r="M855" i="21"/>
  <c r="L855" i="21"/>
  <c r="N855" i="21" s="1"/>
  <c r="A855" i="21"/>
  <c r="O855" i="21" s="1"/>
  <c r="P857" i="21" s="1"/>
  <c r="H854" i="21"/>
  <c r="I854" i="21" s="1"/>
  <c r="H853" i="21"/>
  <c r="I853" i="21" s="1"/>
  <c r="F852" i="21"/>
  <c r="G850" i="21"/>
  <c r="F850" i="21"/>
  <c r="F847" i="21"/>
  <c r="F846" i="21"/>
  <c r="M845" i="21"/>
  <c r="L845" i="21"/>
  <c r="A845" i="21"/>
  <c r="O845" i="21" s="1"/>
  <c r="H844" i="21"/>
  <c r="I844" i="21" s="1"/>
  <c r="H843" i="21"/>
  <c r="I843" i="21" s="1"/>
  <c r="F842" i="21"/>
  <c r="G840" i="21"/>
  <c r="F840" i="21"/>
  <c r="F837" i="21"/>
  <c r="F836" i="21"/>
  <c r="M835" i="21"/>
  <c r="L835" i="21"/>
  <c r="N835" i="21" s="1"/>
  <c r="A835" i="21"/>
  <c r="O835" i="21" s="1"/>
  <c r="H834" i="21"/>
  <c r="I834" i="21" s="1"/>
  <c r="H833" i="21"/>
  <c r="I833" i="21" s="1"/>
  <c r="F832" i="21"/>
  <c r="G830" i="21"/>
  <c r="F830" i="21"/>
  <c r="F827" i="21"/>
  <c r="F826" i="21"/>
  <c r="M825" i="21"/>
  <c r="L825" i="21"/>
  <c r="A825" i="21"/>
  <c r="O825" i="21" s="1"/>
  <c r="P833" i="21" s="1"/>
  <c r="H824" i="21"/>
  <c r="I824" i="21" s="1"/>
  <c r="H823" i="21"/>
  <c r="I823" i="21" s="1"/>
  <c r="F822" i="21"/>
  <c r="G820" i="21"/>
  <c r="F820" i="21"/>
  <c r="F817" i="21"/>
  <c r="F816" i="21"/>
  <c r="M815" i="21"/>
  <c r="L815" i="21"/>
  <c r="A815" i="21"/>
  <c r="O815" i="21" s="1"/>
  <c r="H814" i="21"/>
  <c r="I814" i="21" s="1"/>
  <c r="H813" i="21"/>
  <c r="I813" i="21" s="1"/>
  <c r="F812" i="21"/>
  <c r="G810" i="21"/>
  <c r="F810" i="21"/>
  <c r="F807" i="21"/>
  <c r="F806" i="21"/>
  <c r="M805" i="21"/>
  <c r="L805" i="21"/>
  <c r="N805" i="21" s="1"/>
  <c r="A805" i="21"/>
  <c r="O805" i="21" s="1"/>
  <c r="H804" i="21"/>
  <c r="I804" i="21" s="1"/>
  <c r="H803" i="21"/>
  <c r="I803" i="21" s="1"/>
  <c r="F802" i="21"/>
  <c r="G800" i="21"/>
  <c r="F800" i="21"/>
  <c r="F797" i="21"/>
  <c r="F796" i="21"/>
  <c r="M795" i="21"/>
  <c r="L795" i="21"/>
  <c r="A795" i="21"/>
  <c r="O795" i="21" s="1"/>
  <c r="P796" i="21" s="1"/>
  <c r="H794" i="21"/>
  <c r="I794" i="21" s="1"/>
  <c r="H793" i="21"/>
  <c r="I793" i="21" s="1"/>
  <c r="F792" i="21"/>
  <c r="G790" i="21"/>
  <c r="F790" i="21"/>
  <c r="F787" i="21"/>
  <c r="F786" i="21"/>
  <c r="M785" i="21"/>
  <c r="L785" i="21"/>
  <c r="A785" i="21"/>
  <c r="O785" i="21" s="1"/>
  <c r="P793" i="21" s="1"/>
  <c r="H784" i="21"/>
  <c r="I784" i="21" s="1"/>
  <c r="H783" i="21"/>
  <c r="I783" i="21" s="1"/>
  <c r="F782" i="21"/>
  <c r="G780" i="21"/>
  <c r="F780" i="21"/>
  <c r="F777" i="21"/>
  <c r="F776" i="21"/>
  <c r="M775" i="21"/>
  <c r="L775" i="21"/>
  <c r="A775" i="21"/>
  <c r="O775" i="21" s="1"/>
  <c r="P781" i="21" s="1"/>
  <c r="H774" i="21"/>
  <c r="I774" i="21" s="1"/>
  <c r="H773" i="21"/>
  <c r="I773" i="21" s="1"/>
  <c r="F772" i="21"/>
  <c r="G770" i="21"/>
  <c r="F770" i="21"/>
  <c r="F767" i="21"/>
  <c r="F766" i="21"/>
  <c r="M765" i="21"/>
  <c r="L765" i="21"/>
  <c r="A765" i="21"/>
  <c r="O765" i="21" s="1"/>
  <c r="P769" i="21" s="1"/>
  <c r="H764" i="21"/>
  <c r="I764" i="21" s="1"/>
  <c r="H763" i="21"/>
  <c r="I763" i="21" s="1"/>
  <c r="F762" i="21"/>
  <c r="G760" i="21"/>
  <c r="F760" i="21"/>
  <c r="F757" i="21"/>
  <c r="F756" i="21"/>
  <c r="M755" i="21"/>
  <c r="L755" i="21"/>
  <c r="N755" i="21" s="1"/>
  <c r="A755" i="21"/>
  <c r="O755" i="21" s="1"/>
  <c r="P763" i="21" s="1"/>
  <c r="H754" i="21"/>
  <c r="I754" i="21" s="1"/>
  <c r="H753" i="21"/>
  <c r="I753" i="21" s="1"/>
  <c r="F752" i="21"/>
  <c r="G750" i="21"/>
  <c r="F750" i="21"/>
  <c r="F747" i="21"/>
  <c r="F746" i="21"/>
  <c r="M745" i="21"/>
  <c r="L745" i="21"/>
  <c r="A745" i="21"/>
  <c r="O745" i="21" s="1"/>
  <c r="P754" i="21" s="1"/>
  <c r="H744" i="21"/>
  <c r="I744" i="21" s="1"/>
  <c r="H743" i="21"/>
  <c r="I743" i="21" s="1"/>
  <c r="F742" i="21"/>
  <c r="G740" i="21"/>
  <c r="F740" i="21"/>
  <c r="F737" i="21"/>
  <c r="F736" i="21"/>
  <c r="M735" i="21"/>
  <c r="L735" i="21"/>
  <c r="N735" i="21" s="1"/>
  <c r="A735" i="21"/>
  <c r="O735" i="21" s="1"/>
  <c r="P741" i="21" s="1"/>
  <c r="H734" i="21"/>
  <c r="I734" i="21" s="1"/>
  <c r="H733" i="21"/>
  <c r="I733" i="21" s="1"/>
  <c r="F732" i="21"/>
  <c r="G730" i="21"/>
  <c r="F730" i="21"/>
  <c r="F727" i="21"/>
  <c r="F726" i="21"/>
  <c r="M725" i="21"/>
  <c r="L725" i="21"/>
  <c r="N725" i="21" s="1"/>
  <c r="A725" i="21"/>
  <c r="O725" i="21" s="1"/>
  <c r="P729" i="21" s="1"/>
  <c r="H724" i="21"/>
  <c r="I724" i="21" s="1"/>
  <c r="H723" i="21"/>
  <c r="I723" i="21" s="1"/>
  <c r="F722" i="21"/>
  <c r="G720" i="21"/>
  <c r="F720" i="21"/>
  <c r="F717" i="21"/>
  <c r="F716" i="21"/>
  <c r="M715" i="21"/>
  <c r="L715" i="21"/>
  <c r="N715" i="21" s="1"/>
  <c r="A715" i="21"/>
  <c r="O715" i="21" s="1"/>
  <c r="P716" i="21" s="1"/>
  <c r="H714" i="21"/>
  <c r="I714" i="21" s="1"/>
  <c r="H713" i="21"/>
  <c r="I713" i="21" s="1"/>
  <c r="F712" i="21"/>
  <c r="G710" i="21"/>
  <c r="F710" i="21"/>
  <c r="F707" i="21"/>
  <c r="F706" i="21"/>
  <c r="M705" i="21"/>
  <c r="L705" i="21"/>
  <c r="A705" i="21"/>
  <c r="O705" i="21" s="1"/>
  <c r="H704" i="21"/>
  <c r="I704" i="21" s="1"/>
  <c r="H703" i="21"/>
  <c r="I703" i="21" s="1"/>
  <c r="F702" i="21"/>
  <c r="G700" i="21"/>
  <c r="F700" i="21"/>
  <c r="F697" i="21"/>
  <c r="F696" i="21"/>
  <c r="M695" i="21"/>
  <c r="L695" i="21"/>
  <c r="A695" i="21"/>
  <c r="O695" i="21" s="1"/>
  <c r="P698" i="21" s="1"/>
  <c r="H694" i="21"/>
  <c r="I694" i="21" s="1"/>
  <c r="H693" i="21"/>
  <c r="I693" i="21" s="1"/>
  <c r="F692" i="21"/>
  <c r="G690" i="21"/>
  <c r="F690" i="21"/>
  <c r="F687" i="21"/>
  <c r="F686" i="21"/>
  <c r="M685" i="21"/>
  <c r="L685" i="21"/>
  <c r="N685" i="21" s="1"/>
  <c r="A685" i="21"/>
  <c r="O685" i="21" s="1"/>
  <c r="P688" i="21" s="1"/>
  <c r="H684" i="21"/>
  <c r="I684" i="21" s="1"/>
  <c r="H683" i="21"/>
  <c r="I683" i="21" s="1"/>
  <c r="F682" i="21"/>
  <c r="G680" i="21"/>
  <c r="F680" i="21"/>
  <c r="F677" i="21"/>
  <c r="F676" i="21"/>
  <c r="M675" i="21"/>
  <c r="L675" i="21"/>
  <c r="A675" i="21"/>
  <c r="O675" i="21" s="1"/>
  <c r="P683" i="21" s="1"/>
  <c r="H674" i="21"/>
  <c r="I674" i="21" s="1"/>
  <c r="H673" i="21"/>
  <c r="I673" i="21" s="1"/>
  <c r="F672" i="21"/>
  <c r="G670" i="21"/>
  <c r="F670" i="21"/>
  <c r="F667" i="21"/>
  <c r="F666" i="21"/>
  <c r="M665" i="21"/>
  <c r="L665" i="21"/>
  <c r="A665" i="21"/>
  <c r="O665" i="21" s="1"/>
  <c r="H664" i="21"/>
  <c r="I664" i="21" s="1"/>
  <c r="H663" i="21"/>
  <c r="I663" i="21" s="1"/>
  <c r="F662" i="21"/>
  <c r="G660" i="21"/>
  <c r="F660" i="21"/>
  <c r="F657" i="21"/>
  <c r="F656" i="21"/>
  <c r="M655" i="21"/>
  <c r="L655" i="21"/>
  <c r="A655" i="21"/>
  <c r="O655" i="21" s="1"/>
  <c r="P664" i="21" s="1"/>
  <c r="H654" i="21"/>
  <c r="I654" i="21" s="1"/>
  <c r="H653" i="21"/>
  <c r="I653" i="21" s="1"/>
  <c r="F652" i="21"/>
  <c r="G650" i="21"/>
  <c r="F650" i="21"/>
  <c r="F647" i="21"/>
  <c r="F646" i="21"/>
  <c r="M645" i="21"/>
  <c r="L645" i="21"/>
  <c r="A645" i="21"/>
  <c r="O645" i="21" s="1"/>
  <c r="H644" i="21"/>
  <c r="I644" i="21" s="1"/>
  <c r="H643" i="21"/>
  <c r="I643" i="21" s="1"/>
  <c r="F642" i="21"/>
  <c r="G640" i="21"/>
  <c r="F640" i="21"/>
  <c r="F637" i="21"/>
  <c r="F636" i="21"/>
  <c r="M635" i="21"/>
  <c r="L635" i="21"/>
  <c r="N635" i="21" s="1"/>
  <c r="A635" i="21"/>
  <c r="O635" i="21" s="1"/>
  <c r="P643" i="21" s="1"/>
  <c r="H634" i="21"/>
  <c r="I634" i="21" s="1"/>
  <c r="H633" i="21"/>
  <c r="I633" i="21" s="1"/>
  <c r="F632" i="21"/>
  <c r="G630" i="21"/>
  <c r="F630" i="21"/>
  <c r="F627" i="21"/>
  <c r="F626" i="21"/>
  <c r="M625" i="21"/>
  <c r="L625" i="21"/>
  <c r="A625" i="21"/>
  <c r="O625" i="21" s="1"/>
  <c r="P627" i="21" s="1"/>
  <c r="H624" i="21"/>
  <c r="I624" i="21" s="1"/>
  <c r="H623" i="21"/>
  <c r="I623" i="21" s="1"/>
  <c r="F622" i="21"/>
  <c r="G620" i="21"/>
  <c r="F620" i="21"/>
  <c r="F617" i="21"/>
  <c r="F616" i="21"/>
  <c r="M615" i="21"/>
  <c r="L615" i="21"/>
  <c r="N615" i="21" s="1"/>
  <c r="A615" i="21"/>
  <c r="O615" i="21" s="1"/>
  <c r="H614" i="21"/>
  <c r="I614" i="21" s="1"/>
  <c r="H613" i="21"/>
  <c r="I613" i="21" s="1"/>
  <c r="F612" i="21"/>
  <c r="G610" i="21"/>
  <c r="F610" i="21"/>
  <c r="F607" i="21"/>
  <c r="F606" i="21"/>
  <c r="M605" i="21"/>
  <c r="L605" i="21"/>
  <c r="N605" i="21" s="1"/>
  <c r="A605" i="21"/>
  <c r="O605" i="21" s="1"/>
  <c r="H604" i="21"/>
  <c r="I604" i="21" s="1"/>
  <c r="H603" i="21"/>
  <c r="I603" i="21" s="1"/>
  <c r="F602" i="21"/>
  <c r="G600" i="21"/>
  <c r="F600" i="21"/>
  <c r="F597" i="21"/>
  <c r="F596" i="21"/>
  <c r="M595" i="21"/>
  <c r="L595" i="21"/>
  <c r="N595" i="21" s="1"/>
  <c r="A595" i="21"/>
  <c r="O595" i="21" s="1"/>
  <c r="P599" i="21" s="1"/>
  <c r="H594" i="21"/>
  <c r="I594" i="21" s="1"/>
  <c r="H593" i="21"/>
  <c r="I593" i="21" s="1"/>
  <c r="F592" i="21"/>
  <c r="G590" i="21"/>
  <c r="F590" i="21"/>
  <c r="F587" i="21"/>
  <c r="F586" i="21"/>
  <c r="M585" i="21"/>
  <c r="L585" i="21"/>
  <c r="A585" i="21"/>
  <c r="O585" i="21" s="1"/>
  <c r="P593" i="21" s="1"/>
  <c r="H584" i="21"/>
  <c r="I584" i="21" s="1"/>
  <c r="H583" i="21"/>
  <c r="I583" i="21" s="1"/>
  <c r="F582" i="21"/>
  <c r="G580" i="21"/>
  <c r="F580" i="21"/>
  <c r="F577" i="21"/>
  <c r="F576" i="21"/>
  <c r="M575" i="21"/>
  <c r="L575" i="21"/>
  <c r="A575" i="21"/>
  <c r="O575" i="21" s="1"/>
  <c r="H574" i="21"/>
  <c r="I574" i="21" s="1"/>
  <c r="H573" i="21"/>
  <c r="I573" i="21" s="1"/>
  <c r="F572" i="21"/>
  <c r="G570" i="21"/>
  <c r="F570" i="21"/>
  <c r="F567" i="21"/>
  <c r="F566" i="21"/>
  <c r="M565" i="21"/>
  <c r="L565" i="21"/>
  <c r="N565" i="21" s="1"/>
  <c r="A565" i="21"/>
  <c r="O565" i="21" s="1"/>
  <c r="P569" i="21" s="1"/>
  <c r="H564" i="21"/>
  <c r="I564" i="21" s="1"/>
  <c r="H563" i="21"/>
  <c r="I563" i="21" s="1"/>
  <c r="F562" i="21"/>
  <c r="G560" i="21"/>
  <c r="F560" i="21"/>
  <c r="F557" i="21"/>
  <c r="F556" i="21"/>
  <c r="M555" i="21"/>
  <c r="L555" i="21"/>
  <c r="A555" i="21"/>
  <c r="O555" i="21" s="1"/>
  <c r="P559" i="21" s="1"/>
  <c r="H554" i="21"/>
  <c r="I554" i="21" s="1"/>
  <c r="H553" i="21"/>
  <c r="I553" i="21" s="1"/>
  <c r="F552" i="21"/>
  <c r="G550" i="21"/>
  <c r="F550" i="21"/>
  <c r="F547" i="21"/>
  <c r="F546" i="21"/>
  <c r="M545" i="21"/>
  <c r="L545" i="21"/>
  <c r="A545" i="21"/>
  <c r="O545" i="21" s="1"/>
  <c r="P554" i="21" s="1"/>
  <c r="H544" i="21"/>
  <c r="I544" i="21" s="1"/>
  <c r="H543" i="21"/>
  <c r="I543" i="21" s="1"/>
  <c r="F542" i="21"/>
  <c r="G540" i="21"/>
  <c r="F540" i="21"/>
  <c r="F537" i="21"/>
  <c r="F536" i="21"/>
  <c r="M535" i="21"/>
  <c r="L535" i="21"/>
  <c r="A535" i="21"/>
  <c r="O535" i="21" s="1"/>
  <c r="P538" i="21" s="1"/>
  <c r="H534" i="21"/>
  <c r="I534" i="21" s="1"/>
  <c r="H533" i="21"/>
  <c r="I533" i="21" s="1"/>
  <c r="F532" i="21"/>
  <c r="G530" i="21"/>
  <c r="F530" i="21"/>
  <c r="F527" i="21"/>
  <c r="F526" i="21"/>
  <c r="M525" i="21"/>
  <c r="L525" i="21"/>
  <c r="A525" i="21"/>
  <c r="O525" i="21" s="1"/>
  <c r="H524" i="21"/>
  <c r="I524" i="21" s="1"/>
  <c r="H523" i="21"/>
  <c r="I523" i="21" s="1"/>
  <c r="F522" i="21"/>
  <c r="G520" i="21"/>
  <c r="F520" i="21"/>
  <c r="F517" i="21"/>
  <c r="F516" i="21"/>
  <c r="M515" i="21"/>
  <c r="L515" i="21"/>
  <c r="N515" i="21" s="1"/>
  <c r="A515" i="21"/>
  <c r="O515" i="21" s="1"/>
  <c r="P519" i="21" s="1"/>
  <c r="H514" i="21"/>
  <c r="I514" i="21" s="1"/>
  <c r="H513" i="21"/>
  <c r="I513" i="21" s="1"/>
  <c r="F512" i="21"/>
  <c r="G510" i="21"/>
  <c r="F510" i="21"/>
  <c r="F507" i="21"/>
  <c r="F506" i="21"/>
  <c r="M505" i="21"/>
  <c r="L505" i="21"/>
  <c r="A505" i="21"/>
  <c r="O505" i="21" s="1"/>
  <c r="P514" i="21" s="1"/>
  <c r="H504" i="21"/>
  <c r="I504" i="21" s="1"/>
  <c r="H503" i="21"/>
  <c r="I503" i="21" s="1"/>
  <c r="F502" i="21"/>
  <c r="G500" i="21"/>
  <c r="F500" i="21"/>
  <c r="F497" i="21"/>
  <c r="F496" i="21"/>
  <c r="M495" i="21"/>
  <c r="L495" i="21"/>
  <c r="N495" i="21" s="1"/>
  <c r="A495" i="21"/>
  <c r="O495" i="21" s="1"/>
  <c r="P498" i="21" s="1"/>
  <c r="H494" i="21"/>
  <c r="I494" i="21" s="1"/>
  <c r="H493" i="21"/>
  <c r="I493" i="21" s="1"/>
  <c r="F492" i="21"/>
  <c r="G490" i="21"/>
  <c r="F490" i="21"/>
  <c r="F487" i="21"/>
  <c r="F486" i="21"/>
  <c r="M485" i="21"/>
  <c r="L485" i="21"/>
  <c r="A485" i="21"/>
  <c r="O485" i="21" s="1"/>
  <c r="P489" i="21" s="1"/>
  <c r="H484" i="21"/>
  <c r="I484" i="21" s="1"/>
  <c r="H483" i="21"/>
  <c r="I483" i="21" s="1"/>
  <c r="F482" i="21"/>
  <c r="G480" i="21"/>
  <c r="F480" i="21"/>
  <c r="F477" i="21"/>
  <c r="F476" i="21"/>
  <c r="M475" i="21"/>
  <c r="L475" i="21"/>
  <c r="N475" i="21" s="1"/>
  <c r="A475" i="21"/>
  <c r="O475" i="21" s="1"/>
  <c r="H474" i="21"/>
  <c r="I474" i="21" s="1"/>
  <c r="H473" i="21"/>
  <c r="I473" i="21" s="1"/>
  <c r="F472" i="21"/>
  <c r="G470" i="21"/>
  <c r="F470" i="21"/>
  <c r="F467" i="21"/>
  <c r="F466" i="21"/>
  <c r="M465" i="21"/>
  <c r="L465" i="21"/>
  <c r="A465" i="21"/>
  <c r="O465" i="21" s="1"/>
  <c r="H464" i="21"/>
  <c r="I464" i="21" s="1"/>
  <c r="H463" i="21"/>
  <c r="I463" i="21" s="1"/>
  <c r="F462" i="21"/>
  <c r="G460" i="21"/>
  <c r="F460" i="21"/>
  <c r="F457" i="21"/>
  <c r="F456" i="21"/>
  <c r="M455" i="21"/>
  <c r="L455" i="21"/>
  <c r="A455" i="21"/>
  <c r="O455" i="21" s="1"/>
  <c r="H454" i="21"/>
  <c r="I454" i="21" s="1"/>
  <c r="H453" i="21"/>
  <c r="I453" i="21" s="1"/>
  <c r="F452" i="21"/>
  <c r="G450" i="21"/>
  <c r="F450" i="21"/>
  <c r="F447" i="21"/>
  <c r="F446" i="21"/>
  <c r="M445" i="21"/>
  <c r="L445" i="21"/>
  <c r="N445" i="21" s="1"/>
  <c r="A445" i="21"/>
  <c r="O445" i="21" s="1"/>
  <c r="H444" i="21"/>
  <c r="I444" i="21" s="1"/>
  <c r="H443" i="21"/>
  <c r="I443" i="21" s="1"/>
  <c r="F442" i="21"/>
  <c r="G440" i="21"/>
  <c r="F440" i="21"/>
  <c r="F437" i="21"/>
  <c r="F436" i="21"/>
  <c r="M435" i="21"/>
  <c r="L435" i="21"/>
  <c r="A435" i="21"/>
  <c r="O435" i="21" s="1"/>
  <c r="P442" i="21" s="1"/>
  <c r="H434" i="21"/>
  <c r="I434" i="21" s="1"/>
  <c r="H433" i="21"/>
  <c r="I433" i="21" s="1"/>
  <c r="F432" i="21"/>
  <c r="G430" i="21"/>
  <c r="F430" i="21"/>
  <c r="F427" i="21"/>
  <c r="F426" i="21"/>
  <c r="M425" i="21"/>
  <c r="L425" i="21"/>
  <c r="A425" i="21"/>
  <c r="O425" i="21" s="1"/>
  <c r="P427" i="21" s="1"/>
  <c r="H424" i="21"/>
  <c r="I424" i="21" s="1"/>
  <c r="H423" i="21"/>
  <c r="I423" i="21" s="1"/>
  <c r="F422" i="21"/>
  <c r="G420" i="21"/>
  <c r="F420" i="21"/>
  <c r="F417" i="21"/>
  <c r="F416" i="21"/>
  <c r="M415" i="21"/>
  <c r="L415" i="21"/>
  <c r="A415" i="21"/>
  <c r="O415" i="21" s="1"/>
  <c r="H414" i="21"/>
  <c r="I414" i="21" s="1"/>
  <c r="H413" i="21"/>
  <c r="I413" i="21" s="1"/>
  <c r="F412" i="21"/>
  <c r="G410" i="21"/>
  <c r="F410" i="21"/>
  <c r="F407" i="21"/>
  <c r="F406" i="21"/>
  <c r="M405" i="21"/>
  <c r="L405" i="21"/>
  <c r="A405" i="21"/>
  <c r="O405" i="21" s="1"/>
  <c r="P407" i="21" s="1"/>
  <c r="H404" i="21"/>
  <c r="I404" i="21" s="1"/>
  <c r="H403" i="21"/>
  <c r="I403" i="21" s="1"/>
  <c r="F402" i="21"/>
  <c r="G400" i="21"/>
  <c r="F400" i="21"/>
  <c r="F397" i="21"/>
  <c r="F396" i="21"/>
  <c r="M395" i="21"/>
  <c r="L395" i="21"/>
  <c r="N395" i="21" s="1"/>
  <c r="A395" i="21"/>
  <c r="O395" i="21" s="1"/>
  <c r="P403" i="21" s="1"/>
  <c r="H394" i="21"/>
  <c r="I394" i="21" s="1"/>
  <c r="H393" i="21"/>
  <c r="I393" i="21" s="1"/>
  <c r="F392" i="21"/>
  <c r="G390" i="21"/>
  <c r="F390" i="21"/>
  <c r="F387" i="21"/>
  <c r="F386" i="21"/>
  <c r="M385" i="21"/>
  <c r="L385" i="21"/>
  <c r="A385" i="21"/>
  <c r="O385" i="21" s="1"/>
  <c r="H384" i="21"/>
  <c r="I384" i="21" s="1"/>
  <c r="H383" i="21"/>
  <c r="I383" i="21" s="1"/>
  <c r="F382" i="21"/>
  <c r="G380" i="21"/>
  <c r="F380" i="21"/>
  <c r="F377" i="21"/>
  <c r="F376" i="21"/>
  <c r="M375" i="21"/>
  <c r="L375" i="21"/>
  <c r="N375" i="21" s="1"/>
  <c r="A375" i="21"/>
  <c r="O375" i="21" s="1"/>
  <c r="P378" i="21" s="1"/>
  <c r="H374" i="21"/>
  <c r="I374" i="21" s="1"/>
  <c r="H373" i="21"/>
  <c r="I373" i="21" s="1"/>
  <c r="F372" i="21"/>
  <c r="G370" i="21"/>
  <c r="F370" i="21"/>
  <c r="F367" i="21"/>
  <c r="F366" i="21"/>
  <c r="M365" i="21"/>
  <c r="L365" i="21"/>
  <c r="A365" i="21"/>
  <c r="O365" i="21" s="1"/>
  <c r="P369" i="21" s="1"/>
  <c r="H364" i="21"/>
  <c r="I364" i="21" s="1"/>
  <c r="H363" i="21"/>
  <c r="I363" i="21" s="1"/>
  <c r="F362" i="21"/>
  <c r="G360" i="21"/>
  <c r="F360" i="21"/>
  <c r="F357" i="21"/>
  <c r="F356" i="21"/>
  <c r="M355" i="21"/>
  <c r="L355" i="21"/>
  <c r="N355" i="21" s="1"/>
  <c r="A355" i="21"/>
  <c r="O355" i="21" s="1"/>
  <c r="H354" i="21"/>
  <c r="I354" i="21" s="1"/>
  <c r="H353" i="21"/>
  <c r="I353" i="21" s="1"/>
  <c r="F352" i="21"/>
  <c r="G350" i="21"/>
  <c r="F350" i="21"/>
  <c r="F347" i="21"/>
  <c r="F346" i="21"/>
  <c r="M345" i="21"/>
  <c r="L345" i="21"/>
  <c r="A345" i="21"/>
  <c r="O345" i="21" s="1"/>
  <c r="P354" i="21" s="1"/>
  <c r="H344" i="21"/>
  <c r="I344" i="21" s="1"/>
  <c r="H343" i="21"/>
  <c r="I343" i="21" s="1"/>
  <c r="F342" i="21"/>
  <c r="G340" i="21"/>
  <c r="F340" i="21"/>
  <c r="F337" i="21"/>
  <c r="F336" i="21"/>
  <c r="M335" i="21"/>
  <c r="L335" i="21"/>
  <c r="A335" i="21"/>
  <c r="O335" i="21" s="1"/>
  <c r="P343" i="21" s="1"/>
  <c r="H334" i="21"/>
  <c r="I334" i="21" s="1"/>
  <c r="H333" i="21"/>
  <c r="I333" i="21" s="1"/>
  <c r="F332" i="21"/>
  <c r="G330" i="21"/>
  <c r="F330" i="21"/>
  <c r="F327" i="21"/>
  <c r="F326" i="21"/>
  <c r="M325" i="21"/>
  <c r="L325" i="21"/>
  <c r="N325" i="21" s="1"/>
  <c r="A325" i="21"/>
  <c r="O325" i="21" s="1"/>
  <c r="P333" i="21" s="1"/>
  <c r="H324" i="21"/>
  <c r="I324" i="21" s="1"/>
  <c r="H323" i="21"/>
  <c r="I323" i="21" s="1"/>
  <c r="F322" i="21"/>
  <c r="G320" i="21"/>
  <c r="F320" i="21"/>
  <c r="F317" i="21"/>
  <c r="F316" i="21"/>
  <c r="M315" i="21"/>
  <c r="L315" i="21"/>
  <c r="A315" i="21"/>
  <c r="O315" i="21" s="1"/>
  <c r="P322" i="21" s="1"/>
  <c r="H314" i="21"/>
  <c r="I314" i="21" s="1"/>
  <c r="H313" i="21"/>
  <c r="I313" i="21" s="1"/>
  <c r="F312" i="21"/>
  <c r="G310" i="21"/>
  <c r="F310" i="21"/>
  <c r="F307" i="21"/>
  <c r="F306" i="21"/>
  <c r="M305" i="21"/>
  <c r="L305" i="21"/>
  <c r="A305" i="21"/>
  <c r="O305" i="21" s="1"/>
  <c r="H304" i="21"/>
  <c r="I304" i="21" s="1"/>
  <c r="H303" i="21"/>
  <c r="I303" i="21" s="1"/>
  <c r="F302" i="21"/>
  <c r="G300" i="21"/>
  <c r="F300" i="21"/>
  <c r="F297" i="21"/>
  <c r="F296" i="21"/>
  <c r="M295" i="21"/>
  <c r="L295" i="21"/>
  <c r="A295" i="21"/>
  <c r="O295" i="21" s="1"/>
  <c r="H294" i="21"/>
  <c r="I294" i="21" s="1"/>
  <c r="H293" i="21"/>
  <c r="I293" i="21" s="1"/>
  <c r="F292" i="21"/>
  <c r="G290" i="21"/>
  <c r="F290" i="21"/>
  <c r="F287" i="21"/>
  <c r="F286" i="21"/>
  <c r="M285" i="21"/>
  <c r="L285" i="21"/>
  <c r="A285" i="21"/>
  <c r="O285" i="21" s="1"/>
  <c r="H284" i="21"/>
  <c r="I284" i="21" s="1"/>
  <c r="H283" i="21"/>
  <c r="I283" i="21" s="1"/>
  <c r="F282" i="21"/>
  <c r="G280" i="21"/>
  <c r="F280" i="21"/>
  <c r="F277" i="21"/>
  <c r="F276" i="21"/>
  <c r="M275" i="21"/>
  <c r="L275" i="21"/>
  <c r="N275" i="21" s="1"/>
  <c r="A275" i="21"/>
  <c r="O275" i="21" s="1"/>
  <c r="H274" i="21"/>
  <c r="I274" i="21" s="1"/>
  <c r="H273" i="21"/>
  <c r="I273" i="21" s="1"/>
  <c r="F272" i="21"/>
  <c r="G270" i="21"/>
  <c r="F270" i="21"/>
  <c r="F267" i="21"/>
  <c r="F266" i="21"/>
  <c r="M265" i="21"/>
  <c r="L265" i="21"/>
  <c r="A265" i="21"/>
  <c r="O265" i="21" s="1"/>
  <c r="P266" i="21" s="1"/>
  <c r="H264" i="21"/>
  <c r="I264" i="21" s="1"/>
  <c r="H263" i="21"/>
  <c r="I263" i="21" s="1"/>
  <c r="F262" i="21"/>
  <c r="G260" i="21"/>
  <c r="F260" i="21"/>
  <c r="F257" i="21"/>
  <c r="F256" i="21"/>
  <c r="M255" i="21"/>
  <c r="L255" i="21"/>
  <c r="N255" i="21" s="1"/>
  <c r="A255" i="21"/>
  <c r="O255" i="21" s="1"/>
  <c r="P257" i="21" s="1"/>
  <c r="H254" i="21"/>
  <c r="I254" i="21" s="1"/>
  <c r="H253" i="21"/>
  <c r="I253" i="21" s="1"/>
  <c r="F252" i="21"/>
  <c r="G250" i="21"/>
  <c r="F250" i="21"/>
  <c r="F247" i="21"/>
  <c r="F246" i="21"/>
  <c r="M245" i="21"/>
  <c r="L245" i="21"/>
  <c r="A245" i="21"/>
  <c r="O245" i="21" s="1"/>
  <c r="P254" i="21" s="1"/>
  <c r="H244" i="21"/>
  <c r="I244" i="21" s="1"/>
  <c r="H243" i="21"/>
  <c r="I243" i="21" s="1"/>
  <c r="F242" i="21"/>
  <c r="G240" i="21"/>
  <c r="F240" i="21"/>
  <c r="F237" i="21"/>
  <c r="F236" i="21"/>
  <c r="M235" i="21"/>
  <c r="L235" i="21"/>
  <c r="N235" i="21" s="1"/>
  <c r="A235" i="21"/>
  <c r="O235" i="21" s="1"/>
  <c r="P236" i="21" s="1"/>
  <c r="H234" i="21"/>
  <c r="I234" i="21" s="1"/>
  <c r="H233" i="21"/>
  <c r="I233" i="21" s="1"/>
  <c r="F232" i="21"/>
  <c r="G230" i="21"/>
  <c r="F230" i="21"/>
  <c r="F227" i="21"/>
  <c r="F226" i="21"/>
  <c r="M225" i="21"/>
  <c r="L225" i="21"/>
  <c r="A225" i="21"/>
  <c r="O225" i="21" s="1"/>
  <c r="P227" i="21" s="1"/>
  <c r="H224" i="21"/>
  <c r="I224" i="21" s="1"/>
  <c r="H223" i="21"/>
  <c r="I223" i="21" s="1"/>
  <c r="F222" i="21"/>
  <c r="G220" i="21"/>
  <c r="F220" i="21"/>
  <c r="F217" i="21"/>
  <c r="F216" i="21"/>
  <c r="M215" i="21"/>
  <c r="L215" i="21"/>
  <c r="A215" i="21"/>
  <c r="O215" i="21" s="1"/>
  <c r="P217" i="21" s="1"/>
  <c r="H214" i="21"/>
  <c r="I214" i="21" s="1"/>
  <c r="H213" i="21"/>
  <c r="I213" i="21" s="1"/>
  <c r="F212" i="21"/>
  <c r="G210" i="21"/>
  <c r="F210" i="21"/>
  <c r="F207" i="21"/>
  <c r="F206" i="21"/>
  <c r="M205" i="21"/>
  <c r="L205" i="21"/>
  <c r="N205" i="21" s="1"/>
  <c r="A205" i="21"/>
  <c r="O205" i="21" s="1"/>
  <c r="P208" i="21" s="1"/>
  <c r="H204" i="21"/>
  <c r="I204" i="21" s="1"/>
  <c r="H203" i="21"/>
  <c r="I203" i="21" s="1"/>
  <c r="F202" i="21"/>
  <c r="G200" i="21"/>
  <c r="F200" i="21"/>
  <c r="F197" i="21"/>
  <c r="F196" i="21"/>
  <c r="M195" i="21"/>
  <c r="L195" i="21"/>
  <c r="A195" i="21"/>
  <c r="O195" i="21" s="1"/>
  <c r="P204" i="21" s="1"/>
  <c r="H194" i="21"/>
  <c r="I194" i="21" s="1"/>
  <c r="H193" i="21"/>
  <c r="I193" i="21" s="1"/>
  <c r="F192" i="21"/>
  <c r="G190" i="21"/>
  <c r="F190" i="21"/>
  <c r="F187" i="21"/>
  <c r="F186" i="21"/>
  <c r="M185" i="21"/>
  <c r="L185" i="21"/>
  <c r="A185" i="21"/>
  <c r="O185" i="21" s="1"/>
  <c r="H184" i="21"/>
  <c r="I184" i="21" s="1"/>
  <c r="H183" i="21"/>
  <c r="I183" i="21" s="1"/>
  <c r="F182" i="21"/>
  <c r="G180" i="21"/>
  <c r="F180" i="21"/>
  <c r="F177" i="21"/>
  <c r="F176" i="21"/>
  <c r="M175" i="21"/>
  <c r="L175" i="21"/>
  <c r="A175" i="21"/>
  <c r="O175" i="21" s="1"/>
  <c r="P181" i="21" s="1"/>
  <c r="H174" i="21"/>
  <c r="I174" i="21" s="1"/>
  <c r="H173" i="21"/>
  <c r="I173" i="21" s="1"/>
  <c r="F172" i="21"/>
  <c r="G170" i="21"/>
  <c r="F170" i="21"/>
  <c r="F167" i="21"/>
  <c r="F166" i="21"/>
  <c r="M165" i="21"/>
  <c r="L165" i="21"/>
  <c r="A165" i="21"/>
  <c r="O165" i="21" s="1"/>
  <c r="P168" i="21" s="1"/>
  <c r="H164" i="21"/>
  <c r="I164" i="21" s="1"/>
  <c r="H163" i="21"/>
  <c r="I163" i="21" s="1"/>
  <c r="F162" i="21"/>
  <c r="G160" i="21"/>
  <c r="F160" i="21"/>
  <c r="F157" i="21"/>
  <c r="F156" i="21"/>
  <c r="M155" i="21"/>
  <c r="L155" i="21"/>
  <c r="N155" i="21" s="1"/>
  <c r="A155" i="21"/>
  <c r="O155" i="21" s="1"/>
  <c r="H154" i="21"/>
  <c r="I154" i="21" s="1"/>
  <c r="H153" i="21"/>
  <c r="I153" i="21" s="1"/>
  <c r="F152" i="21"/>
  <c r="G150" i="21"/>
  <c r="F150" i="21"/>
  <c r="F147" i="21"/>
  <c r="F146" i="21"/>
  <c r="M145" i="21"/>
  <c r="L145" i="21"/>
  <c r="A145" i="21"/>
  <c r="O145" i="21" s="1"/>
  <c r="P149" i="21" s="1"/>
  <c r="H144" i="21"/>
  <c r="I144" i="21" s="1"/>
  <c r="H143" i="21"/>
  <c r="I143" i="21" s="1"/>
  <c r="F142" i="21"/>
  <c r="G140" i="21"/>
  <c r="F140" i="21"/>
  <c r="H140" i="21" s="1"/>
  <c r="F137" i="21"/>
  <c r="F136" i="21"/>
  <c r="M135" i="21"/>
  <c r="L135" i="21"/>
  <c r="A135" i="21"/>
  <c r="O135" i="21" s="1"/>
  <c r="P138" i="21" s="1"/>
  <c r="H134" i="21"/>
  <c r="I134" i="21" s="1"/>
  <c r="H133" i="21"/>
  <c r="I133" i="21" s="1"/>
  <c r="F132" i="21"/>
  <c r="G130" i="21"/>
  <c r="F130" i="21"/>
  <c r="F127" i="21"/>
  <c r="F126" i="21"/>
  <c r="M125" i="21"/>
  <c r="L125" i="21"/>
  <c r="N125" i="21" s="1"/>
  <c r="A125" i="21"/>
  <c r="O125" i="21" s="1"/>
  <c r="H124" i="21"/>
  <c r="I124" i="21" s="1"/>
  <c r="H123" i="21"/>
  <c r="I123" i="21" s="1"/>
  <c r="F122" i="21"/>
  <c r="G120" i="21"/>
  <c r="F120" i="21"/>
  <c r="F117" i="21"/>
  <c r="F116" i="21"/>
  <c r="M115" i="21"/>
  <c r="L115" i="21"/>
  <c r="N115" i="21" s="1"/>
  <c r="A115" i="21"/>
  <c r="O115" i="21" s="1"/>
  <c r="P123" i="21" s="1"/>
  <c r="H114" i="21"/>
  <c r="I114" i="21" s="1"/>
  <c r="H113" i="21"/>
  <c r="I113" i="21" s="1"/>
  <c r="F112" i="21"/>
  <c r="G110" i="21"/>
  <c r="F110" i="21"/>
  <c r="F107" i="21"/>
  <c r="F106" i="21"/>
  <c r="M105" i="21"/>
  <c r="L105" i="21"/>
  <c r="N105" i="21" s="1"/>
  <c r="A105" i="21"/>
  <c r="O105" i="21" s="1"/>
  <c r="P107" i="21" s="1"/>
  <c r="H104" i="21"/>
  <c r="I104" i="21" s="1"/>
  <c r="H103" i="21"/>
  <c r="I103" i="21" s="1"/>
  <c r="F102" i="21"/>
  <c r="G100" i="21"/>
  <c r="F100" i="21"/>
  <c r="F97" i="21"/>
  <c r="F96" i="21"/>
  <c r="M95" i="21"/>
  <c r="L95" i="21"/>
  <c r="A95" i="21"/>
  <c r="O95" i="21" s="1"/>
  <c r="P98" i="21" s="1"/>
  <c r="H94" i="21"/>
  <c r="I94" i="21" s="1"/>
  <c r="H93" i="21"/>
  <c r="I93" i="21" s="1"/>
  <c r="F92" i="21"/>
  <c r="G90" i="21"/>
  <c r="F90" i="21"/>
  <c r="F87" i="21"/>
  <c r="F86" i="21"/>
  <c r="M85" i="21"/>
  <c r="L85" i="21"/>
  <c r="N85" i="21" s="1"/>
  <c r="A85" i="21"/>
  <c r="O85" i="21" s="1"/>
  <c r="H84" i="21"/>
  <c r="I84" i="21" s="1"/>
  <c r="H83" i="21"/>
  <c r="I83" i="21" s="1"/>
  <c r="F82" i="21"/>
  <c r="G80" i="21"/>
  <c r="F80" i="21"/>
  <c r="F77" i="21"/>
  <c r="F76" i="21"/>
  <c r="M75" i="21"/>
  <c r="L75" i="21"/>
  <c r="A75" i="21"/>
  <c r="O75" i="21" s="1"/>
  <c r="P82" i="21" s="1"/>
  <c r="H74" i="21"/>
  <c r="I74" i="21" s="1"/>
  <c r="H73" i="21"/>
  <c r="I73" i="21" s="1"/>
  <c r="F72" i="21"/>
  <c r="G70" i="21"/>
  <c r="F70" i="21"/>
  <c r="F67" i="21"/>
  <c r="F66" i="21"/>
  <c r="M65" i="21"/>
  <c r="L65" i="21"/>
  <c r="A65" i="21"/>
  <c r="O65" i="21" s="1"/>
  <c r="P73" i="21" s="1"/>
  <c r="H64" i="21"/>
  <c r="I64" i="21" s="1"/>
  <c r="H63" i="21"/>
  <c r="I63" i="21" s="1"/>
  <c r="F62" i="21"/>
  <c r="G60" i="21"/>
  <c r="F60" i="21"/>
  <c r="F57" i="21"/>
  <c r="F56" i="21"/>
  <c r="M55" i="21"/>
  <c r="L55" i="21"/>
  <c r="A55" i="21"/>
  <c r="O55" i="21" s="1"/>
  <c r="H54" i="21"/>
  <c r="I54" i="21" s="1"/>
  <c r="H53" i="21"/>
  <c r="I53" i="21" s="1"/>
  <c r="F52" i="21"/>
  <c r="G50" i="21"/>
  <c r="F50" i="21"/>
  <c r="F47" i="21"/>
  <c r="F46" i="21"/>
  <c r="M45" i="21"/>
  <c r="L45" i="21"/>
  <c r="A45" i="21"/>
  <c r="O45" i="21" s="1"/>
  <c r="P49" i="21" s="1"/>
  <c r="H44" i="21"/>
  <c r="I44" i="21" s="1"/>
  <c r="H43" i="21"/>
  <c r="I43" i="21" s="1"/>
  <c r="F42" i="21"/>
  <c r="G40" i="21"/>
  <c r="F40" i="21"/>
  <c r="F37" i="21"/>
  <c r="F36" i="21"/>
  <c r="M35" i="21"/>
  <c r="L35" i="21"/>
  <c r="N35" i="21" s="1"/>
  <c r="A35" i="21"/>
  <c r="O35" i="21" s="1"/>
  <c r="P42" i="21" s="1"/>
  <c r="H34" i="21"/>
  <c r="I34" i="21" s="1"/>
  <c r="H33" i="21"/>
  <c r="I33" i="21" s="1"/>
  <c r="F32" i="21"/>
  <c r="G30" i="21"/>
  <c r="F30" i="21"/>
  <c r="F27" i="21"/>
  <c r="F26" i="21"/>
  <c r="M25" i="21"/>
  <c r="L25" i="21"/>
  <c r="A25" i="21"/>
  <c r="O25" i="21" s="1"/>
  <c r="P33" i="21" s="1"/>
  <c r="H24" i="21"/>
  <c r="I24" i="21" s="1"/>
  <c r="H23" i="21"/>
  <c r="I23" i="21" s="1"/>
  <c r="F22" i="21"/>
  <c r="G20" i="21"/>
  <c r="F20" i="21"/>
  <c r="F17" i="21"/>
  <c r="F16" i="21"/>
  <c r="M15" i="21"/>
  <c r="L15" i="21"/>
  <c r="N15" i="21" s="1"/>
  <c r="A15" i="21"/>
  <c r="O15" i="21" s="1"/>
  <c r="H14" i="21"/>
  <c r="I14" i="21" s="1"/>
  <c r="H13" i="21"/>
  <c r="I13" i="21" s="1"/>
  <c r="F12" i="21"/>
  <c r="G10" i="21"/>
  <c r="F10" i="21"/>
  <c r="F7" i="21"/>
  <c r="F6" i="21"/>
  <c r="M5" i="21"/>
  <c r="L5" i="21"/>
  <c r="N5" i="21" s="1"/>
  <c r="A5" i="21"/>
  <c r="O5" i="21" s="1"/>
  <c r="P12" i="21" s="1"/>
  <c r="C130" i="20"/>
  <c r="C129" i="20"/>
  <c r="C121" i="20"/>
  <c r="C120" i="20"/>
  <c r="C119" i="20"/>
  <c r="C118" i="20"/>
  <c r="C117" i="20"/>
  <c r="C115" i="20"/>
  <c r="C112" i="20"/>
  <c r="C106" i="20"/>
  <c r="C105" i="20"/>
  <c r="C97" i="20"/>
  <c r="C96" i="20"/>
  <c r="C95" i="20"/>
  <c r="C94" i="20"/>
  <c r="C93" i="20"/>
  <c r="C91" i="20"/>
  <c r="C88" i="20"/>
  <c r="C82" i="20"/>
  <c r="C81" i="20"/>
  <c r="C78" i="20"/>
  <c r="C77" i="20"/>
  <c r="C75" i="20"/>
  <c r="C74" i="20"/>
  <c r="C73" i="20"/>
  <c r="C66" i="20"/>
  <c r="C60" i="20"/>
  <c r="C59" i="20"/>
  <c r="C52" i="20"/>
  <c r="C51" i="20"/>
  <c r="C50" i="20"/>
  <c r="C49" i="20"/>
  <c r="C48" i="20"/>
  <c r="C47" i="20"/>
  <c r="C45" i="20"/>
  <c r="C37" i="20"/>
  <c r="C36" i="20"/>
  <c r="C31" i="20"/>
  <c r="C30" i="20"/>
  <c r="C22" i="20"/>
  <c r="C21" i="20"/>
  <c r="C20" i="20"/>
  <c r="C19" i="20"/>
  <c r="C18" i="20"/>
  <c r="C15" i="20"/>
  <c r="C13" i="20"/>
  <c r="BQ71" i="19"/>
  <c r="BQ72" i="19" s="1"/>
  <c r="BP71" i="19"/>
  <c r="BP72" i="19" s="1"/>
  <c r="BO71" i="19"/>
  <c r="BO72" i="19" s="1"/>
  <c r="BN71" i="19"/>
  <c r="BN72" i="19" s="1"/>
  <c r="BM71" i="19"/>
  <c r="BM72" i="19" s="1"/>
  <c r="BS70" i="19"/>
  <c r="BT70" i="19" s="1"/>
  <c r="BS69" i="19"/>
  <c r="BT69" i="19" s="1"/>
  <c r="BS68" i="19"/>
  <c r="BT68" i="19" s="1"/>
  <c r="BS67" i="19"/>
  <c r="BT67" i="19" s="1"/>
  <c r="BS66" i="19"/>
  <c r="BT66" i="19" s="1"/>
  <c r="BS65" i="19"/>
  <c r="BT65" i="19" s="1"/>
  <c r="BS64" i="19"/>
  <c r="BT64" i="19" s="1"/>
  <c r="BS63" i="19"/>
  <c r="BT63" i="19" s="1"/>
  <c r="BS62" i="19"/>
  <c r="BT62" i="19" s="1"/>
  <c r="BS61" i="19"/>
  <c r="BT61" i="19" s="1"/>
  <c r="BS58" i="19"/>
  <c r="BT58" i="19" s="1"/>
  <c r="BS57" i="19"/>
  <c r="BT57" i="19" s="1"/>
  <c r="BS56" i="19"/>
  <c r="BT56" i="19" s="1"/>
  <c r="BS55" i="19"/>
  <c r="BT55" i="19" s="1"/>
  <c r="BS54" i="19"/>
  <c r="BT54" i="19" s="1"/>
  <c r="BS53" i="19"/>
  <c r="BT53" i="19" s="1"/>
  <c r="BS52" i="19"/>
  <c r="BT52" i="19" s="1"/>
  <c r="BS51" i="19"/>
  <c r="BT51" i="19" s="1"/>
  <c r="BS50" i="19"/>
  <c r="BT50" i="19" s="1"/>
  <c r="BS49" i="19"/>
  <c r="BT49" i="19" s="1"/>
  <c r="BS48" i="19"/>
  <c r="BT48" i="19" s="1"/>
  <c r="BS47" i="19"/>
  <c r="BT47" i="19" s="1"/>
  <c r="BS46" i="19"/>
  <c r="BT46" i="19" s="1"/>
  <c r="BS45" i="19"/>
  <c r="BT45" i="19" s="1"/>
  <c r="BS44" i="19"/>
  <c r="BT44" i="19" s="1"/>
  <c r="BS43" i="19"/>
  <c r="BT43" i="19" s="1"/>
  <c r="BS42" i="19"/>
  <c r="BT42" i="19" s="1"/>
  <c r="BS41" i="19"/>
  <c r="BT41" i="19" s="1"/>
  <c r="BL40" i="19"/>
  <c r="BK40" i="19"/>
  <c r="BJ40" i="19"/>
  <c r="BI40" i="19"/>
  <c r="BH40" i="19"/>
  <c r="BG40" i="19"/>
  <c r="BF40" i="19"/>
  <c r="BE40" i="19"/>
  <c r="BD40" i="19"/>
  <c r="BC40" i="19"/>
  <c r="BB40" i="19"/>
  <c r="BA40" i="19"/>
  <c r="AZ40" i="19"/>
  <c r="AY40" i="19"/>
  <c r="AX40" i="19"/>
  <c r="AW40" i="19"/>
  <c r="AV40" i="19"/>
  <c r="AU40" i="19"/>
  <c r="AT40" i="19"/>
  <c r="AS40" i="19"/>
  <c r="AR40" i="19"/>
  <c r="AQ40" i="19"/>
  <c r="AP40" i="19"/>
  <c r="AO40" i="19"/>
  <c r="AN40" i="19"/>
  <c r="AM40" i="19"/>
  <c r="AL40" i="19"/>
  <c r="AK40" i="19"/>
  <c r="AJ40" i="19"/>
  <c r="AI40" i="19"/>
  <c r="AH40" i="19"/>
  <c r="AG40" i="19"/>
  <c r="AF40" i="19"/>
  <c r="AE40" i="19"/>
  <c r="AD40" i="19"/>
  <c r="AC40" i="19"/>
  <c r="AB40" i="19"/>
  <c r="AA40" i="19"/>
  <c r="Z40" i="19"/>
  <c r="Y40" i="19"/>
  <c r="X40" i="19"/>
  <c r="W40" i="19"/>
  <c r="V40" i="19"/>
  <c r="U40" i="19"/>
  <c r="T40" i="19"/>
  <c r="S40" i="19"/>
  <c r="R40" i="19"/>
  <c r="Q40" i="19"/>
  <c r="P40" i="19"/>
  <c r="O40" i="19"/>
  <c r="N40" i="19"/>
  <c r="M40" i="19"/>
  <c r="L40" i="19"/>
  <c r="K40" i="19"/>
  <c r="J40" i="19"/>
  <c r="I40" i="19"/>
  <c r="D40" i="19"/>
  <c r="BL39" i="19"/>
  <c r="BK39" i="19"/>
  <c r="BJ39" i="19"/>
  <c r="BI39" i="19"/>
  <c r="BH39" i="19"/>
  <c r="BG39" i="19"/>
  <c r="BF39" i="19"/>
  <c r="BE39" i="19"/>
  <c r="BD39" i="19"/>
  <c r="BC39" i="19"/>
  <c r="BB39" i="19"/>
  <c r="BA39" i="19"/>
  <c r="AZ39" i="19"/>
  <c r="AY39" i="19"/>
  <c r="AX39" i="19"/>
  <c r="AW39" i="19"/>
  <c r="AV39" i="19"/>
  <c r="AU39" i="19"/>
  <c r="AT39" i="19"/>
  <c r="AS39" i="19"/>
  <c r="AR39" i="19"/>
  <c r="AQ39" i="19"/>
  <c r="AP39" i="19"/>
  <c r="AO39" i="19"/>
  <c r="AN39" i="19"/>
  <c r="AM39" i="19"/>
  <c r="AL39" i="19"/>
  <c r="AK39" i="19"/>
  <c r="AJ39" i="19"/>
  <c r="AI39" i="19"/>
  <c r="AH39" i="19"/>
  <c r="AG39" i="19"/>
  <c r="AF39" i="19"/>
  <c r="AE39" i="19"/>
  <c r="AD39" i="19"/>
  <c r="AC39" i="19"/>
  <c r="AB39" i="19"/>
  <c r="AA39" i="19"/>
  <c r="Z39" i="19"/>
  <c r="Y39" i="19"/>
  <c r="X39" i="19"/>
  <c r="W39" i="19"/>
  <c r="V39" i="19"/>
  <c r="U39" i="19"/>
  <c r="T39" i="19"/>
  <c r="S39" i="19"/>
  <c r="R39" i="19"/>
  <c r="Q39" i="19"/>
  <c r="P39" i="19"/>
  <c r="O39" i="19"/>
  <c r="N39" i="19"/>
  <c r="M39" i="19"/>
  <c r="L39" i="19"/>
  <c r="K39" i="19"/>
  <c r="J39" i="19"/>
  <c r="I39" i="19"/>
  <c r="D39" i="19"/>
  <c r="BL38" i="19"/>
  <c r="BK38" i="19"/>
  <c r="BJ38" i="19"/>
  <c r="BI38" i="19"/>
  <c r="BH38" i="19"/>
  <c r="BG38" i="19"/>
  <c r="BF38" i="19"/>
  <c r="BE38" i="19"/>
  <c r="BD38" i="19"/>
  <c r="BC38" i="19"/>
  <c r="BB38" i="19"/>
  <c r="BA38" i="19"/>
  <c r="AZ38" i="19"/>
  <c r="AY38" i="19"/>
  <c r="AX38" i="19"/>
  <c r="AW38" i="19"/>
  <c r="AV38" i="19"/>
  <c r="AU38" i="19"/>
  <c r="AT38" i="19"/>
  <c r="AS38" i="19"/>
  <c r="AR38" i="19"/>
  <c r="AQ38" i="19"/>
  <c r="AP38" i="19"/>
  <c r="AO38" i="19"/>
  <c r="AN38" i="19"/>
  <c r="AM38" i="19"/>
  <c r="AL38" i="19"/>
  <c r="AK38" i="19"/>
  <c r="AJ38" i="19"/>
  <c r="AI38" i="19"/>
  <c r="AH38" i="19"/>
  <c r="AG38" i="19"/>
  <c r="AF38" i="19"/>
  <c r="AE38" i="19"/>
  <c r="AD38" i="19"/>
  <c r="AC38" i="19"/>
  <c r="AB38" i="19"/>
  <c r="AA38" i="19"/>
  <c r="Z38" i="19"/>
  <c r="Y38" i="19"/>
  <c r="X38" i="19"/>
  <c r="W38" i="19"/>
  <c r="V38" i="19"/>
  <c r="U38" i="19"/>
  <c r="T38" i="19"/>
  <c r="S38" i="19"/>
  <c r="R38" i="19"/>
  <c r="Q38" i="19"/>
  <c r="P38" i="19"/>
  <c r="O38" i="19"/>
  <c r="N38" i="19"/>
  <c r="M38" i="19"/>
  <c r="L38" i="19"/>
  <c r="K38" i="19"/>
  <c r="J38" i="19"/>
  <c r="I38" i="19"/>
  <c r="D38" i="19"/>
  <c r="BL37" i="19"/>
  <c r="BK37" i="19"/>
  <c r="BJ37" i="19"/>
  <c r="BI37" i="19"/>
  <c r="BH37" i="19"/>
  <c r="BG37" i="19"/>
  <c r="BF37" i="19"/>
  <c r="BE37" i="19"/>
  <c r="BD37" i="19"/>
  <c r="BC37" i="19"/>
  <c r="BB37" i="19"/>
  <c r="BA37" i="19"/>
  <c r="AZ37" i="19"/>
  <c r="AY37" i="19"/>
  <c r="AX37" i="19"/>
  <c r="AW37" i="19"/>
  <c r="AV37" i="19"/>
  <c r="AU37" i="19"/>
  <c r="AT37" i="19"/>
  <c r="AS37" i="19"/>
  <c r="AR37" i="19"/>
  <c r="AQ37" i="19"/>
  <c r="AP37" i="19"/>
  <c r="AO37" i="19"/>
  <c r="AN37" i="19"/>
  <c r="AM37" i="19"/>
  <c r="AL37" i="19"/>
  <c r="AK37" i="19"/>
  <c r="AJ37" i="19"/>
  <c r="AI37" i="19"/>
  <c r="AH37" i="19"/>
  <c r="AG37" i="19"/>
  <c r="AF37" i="19"/>
  <c r="AE37" i="19"/>
  <c r="AD37" i="19"/>
  <c r="AC37" i="19"/>
  <c r="AB37" i="19"/>
  <c r="AA37" i="19"/>
  <c r="Z37" i="19"/>
  <c r="Y37" i="19"/>
  <c r="X37" i="19"/>
  <c r="W37" i="19"/>
  <c r="V37" i="19"/>
  <c r="U37" i="19"/>
  <c r="T37" i="19"/>
  <c r="S37" i="19"/>
  <c r="R37" i="19"/>
  <c r="Q37" i="19"/>
  <c r="P37" i="19"/>
  <c r="O37" i="19"/>
  <c r="N37" i="19"/>
  <c r="M37" i="19"/>
  <c r="L37" i="19"/>
  <c r="K37" i="19"/>
  <c r="J37" i="19"/>
  <c r="I37" i="19"/>
  <c r="D37" i="19"/>
  <c r="BL36" i="19"/>
  <c r="BK36" i="19"/>
  <c r="BJ36" i="19"/>
  <c r="BI36" i="19"/>
  <c r="BH36" i="19"/>
  <c r="BG36" i="19"/>
  <c r="BF36" i="19"/>
  <c r="BE36" i="19"/>
  <c r="BD36" i="19"/>
  <c r="BC36" i="19"/>
  <c r="BB36" i="19"/>
  <c r="BA36" i="19"/>
  <c r="AZ36" i="19"/>
  <c r="AY36" i="19"/>
  <c r="AX36" i="19"/>
  <c r="AW36" i="19"/>
  <c r="AV36" i="19"/>
  <c r="AU36" i="19"/>
  <c r="AT36" i="19"/>
  <c r="AS36" i="19"/>
  <c r="AR36" i="19"/>
  <c r="AQ36" i="19"/>
  <c r="AP36" i="19"/>
  <c r="AO36" i="19"/>
  <c r="AN36" i="19"/>
  <c r="AM36" i="19"/>
  <c r="AL36" i="19"/>
  <c r="AK36" i="19"/>
  <c r="AJ36" i="19"/>
  <c r="AI36" i="19"/>
  <c r="AH36" i="19"/>
  <c r="AG36" i="19"/>
  <c r="AF36" i="19"/>
  <c r="AE36" i="19"/>
  <c r="AD36" i="19"/>
  <c r="AC36" i="19"/>
  <c r="AB36" i="19"/>
  <c r="AA36" i="19"/>
  <c r="Z36" i="19"/>
  <c r="Y36" i="19"/>
  <c r="X36" i="19"/>
  <c r="W36" i="19"/>
  <c r="V36" i="19"/>
  <c r="U36" i="19"/>
  <c r="T36" i="19"/>
  <c r="S36" i="19"/>
  <c r="R36" i="19"/>
  <c r="Q36" i="19"/>
  <c r="P36" i="19"/>
  <c r="O36" i="19"/>
  <c r="N36" i="19"/>
  <c r="M36" i="19"/>
  <c r="L36" i="19"/>
  <c r="K36" i="19"/>
  <c r="J36" i="19"/>
  <c r="I36" i="19"/>
  <c r="D36" i="19"/>
  <c r="BL35" i="19"/>
  <c r="BK35" i="19"/>
  <c r="BJ35" i="19"/>
  <c r="BI35" i="19"/>
  <c r="BH35" i="19"/>
  <c r="BG35" i="19"/>
  <c r="BF35" i="19"/>
  <c r="BE35" i="19"/>
  <c r="BD35" i="19"/>
  <c r="BC35" i="19"/>
  <c r="BB35" i="19"/>
  <c r="BA35" i="19"/>
  <c r="AZ35" i="19"/>
  <c r="AY35" i="19"/>
  <c r="AX35" i="19"/>
  <c r="AW35" i="19"/>
  <c r="AV35" i="19"/>
  <c r="AU35" i="19"/>
  <c r="AT35" i="19"/>
  <c r="AS35" i="19"/>
  <c r="AR35" i="19"/>
  <c r="AQ35" i="19"/>
  <c r="AP35" i="19"/>
  <c r="AO35" i="19"/>
  <c r="AN35" i="19"/>
  <c r="AM35" i="19"/>
  <c r="AL35" i="19"/>
  <c r="AK35" i="19"/>
  <c r="AJ35" i="19"/>
  <c r="AI35" i="19"/>
  <c r="AH35" i="19"/>
  <c r="AG35" i="19"/>
  <c r="AF35" i="19"/>
  <c r="AE35" i="19"/>
  <c r="AD35" i="19"/>
  <c r="AC35" i="19"/>
  <c r="AB35" i="19"/>
  <c r="AA35" i="19"/>
  <c r="Z35" i="19"/>
  <c r="Y35" i="19"/>
  <c r="X35" i="19"/>
  <c r="W35" i="19"/>
  <c r="V35" i="19"/>
  <c r="U35" i="19"/>
  <c r="T35" i="19"/>
  <c r="S35" i="19"/>
  <c r="R35" i="19"/>
  <c r="Q35" i="19"/>
  <c r="P35" i="19"/>
  <c r="O35" i="19"/>
  <c r="N35" i="19"/>
  <c r="M35" i="19"/>
  <c r="L35" i="19"/>
  <c r="K35" i="19"/>
  <c r="J35" i="19"/>
  <c r="I35" i="19"/>
  <c r="D35" i="19"/>
  <c r="BL34" i="19"/>
  <c r="BK34" i="19"/>
  <c r="BJ34" i="19"/>
  <c r="BI34" i="19"/>
  <c r="BH34" i="19"/>
  <c r="BG34" i="19"/>
  <c r="BF34" i="19"/>
  <c r="BE34" i="19"/>
  <c r="BD34" i="19"/>
  <c r="BC34" i="19"/>
  <c r="BB34" i="19"/>
  <c r="BA34" i="19"/>
  <c r="AZ34" i="19"/>
  <c r="AY34" i="19"/>
  <c r="AX34" i="19"/>
  <c r="AW34" i="19"/>
  <c r="AV34" i="19"/>
  <c r="AU34" i="19"/>
  <c r="AT34" i="19"/>
  <c r="AS34" i="19"/>
  <c r="AR34" i="19"/>
  <c r="AQ34" i="19"/>
  <c r="AP34" i="19"/>
  <c r="AO34" i="19"/>
  <c r="AN34" i="19"/>
  <c r="AM34" i="19"/>
  <c r="AL34" i="19"/>
  <c r="AK34" i="19"/>
  <c r="AJ34" i="19"/>
  <c r="AI34" i="19"/>
  <c r="AH34" i="19"/>
  <c r="AG34" i="19"/>
  <c r="AF34" i="19"/>
  <c r="AE34" i="19"/>
  <c r="AD34" i="19"/>
  <c r="AC34" i="19"/>
  <c r="AB34" i="19"/>
  <c r="AA34" i="19"/>
  <c r="Z34" i="19"/>
  <c r="Y34" i="19"/>
  <c r="X34" i="19"/>
  <c r="W34" i="19"/>
  <c r="V34" i="19"/>
  <c r="U34" i="19"/>
  <c r="T34" i="19"/>
  <c r="S34" i="19"/>
  <c r="R34" i="19"/>
  <c r="Q34" i="19"/>
  <c r="P34" i="19"/>
  <c r="O34" i="19"/>
  <c r="N34" i="19"/>
  <c r="M34" i="19"/>
  <c r="L34" i="19"/>
  <c r="K34" i="19"/>
  <c r="J34" i="19"/>
  <c r="I34" i="19"/>
  <c r="D34" i="19"/>
  <c r="BL33" i="19"/>
  <c r="BK33" i="19"/>
  <c r="BJ33" i="19"/>
  <c r="BI33" i="19"/>
  <c r="BH33" i="19"/>
  <c r="BG33" i="19"/>
  <c r="BF33" i="19"/>
  <c r="BE33" i="19"/>
  <c r="BD33" i="19"/>
  <c r="BC33" i="19"/>
  <c r="BB33" i="19"/>
  <c r="BA33" i="19"/>
  <c r="AZ33" i="19"/>
  <c r="AY33" i="19"/>
  <c r="AX33" i="19"/>
  <c r="AW33" i="19"/>
  <c r="AV33" i="19"/>
  <c r="AU33" i="19"/>
  <c r="AT33" i="19"/>
  <c r="AS33" i="19"/>
  <c r="AR33" i="19"/>
  <c r="AQ33" i="19"/>
  <c r="AP33" i="19"/>
  <c r="AO33" i="19"/>
  <c r="AN33" i="19"/>
  <c r="AM33" i="19"/>
  <c r="AL33" i="19"/>
  <c r="AK33" i="19"/>
  <c r="AJ33" i="19"/>
  <c r="AI33" i="19"/>
  <c r="AH33" i="19"/>
  <c r="AG33" i="19"/>
  <c r="AF33" i="19"/>
  <c r="AE33" i="19"/>
  <c r="AD33" i="19"/>
  <c r="AC33" i="19"/>
  <c r="AB33" i="19"/>
  <c r="AA33" i="19"/>
  <c r="Z33" i="19"/>
  <c r="Y33" i="19"/>
  <c r="X33" i="19"/>
  <c r="W33" i="19"/>
  <c r="V33" i="19"/>
  <c r="U33" i="19"/>
  <c r="T33" i="19"/>
  <c r="S33" i="19"/>
  <c r="R33" i="19"/>
  <c r="Q33" i="19"/>
  <c r="P33" i="19"/>
  <c r="O33" i="19"/>
  <c r="N33" i="19"/>
  <c r="M33" i="19"/>
  <c r="L33" i="19"/>
  <c r="K33" i="19"/>
  <c r="J33" i="19"/>
  <c r="I33" i="19"/>
  <c r="D33" i="19"/>
  <c r="BL32" i="19"/>
  <c r="BK32" i="19"/>
  <c r="BJ32" i="19"/>
  <c r="BI32" i="19"/>
  <c r="BH32" i="19"/>
  <c r="BG32" i="19"/>
  <c r="BF32" i="19"/>
  <c r="BE32" i="19"/>
  <c r="BD32" i="19"/>
  <c r="BC32" i="19"/>
  <c r="BB32" i="19"/>
  <c r="BA32" i="19"/>
  <c r="AZ32" i="19"/>
  <c r="AY32" i="19"/>
  <c r="AX32" i="19"/>
  <c r="AW32" i="19"/>
  <c r="AV32" i="19"/>
  <c r="AU32" i="19"/>
  <c r="AT32" i="19"/>
  <c r="AS32" i="19"/>
  <c r="AR32" i="19"/>
  <c r="AQ32" i="19"/>
  <c r="AP32" i="19"/>
  <c r="AO32" i="19"/>
  <c r="AN32" i="19"/>
  <c r="AM32" i="19"/>
  <c r="AL32" i="19"/>
  <c r="AK32" i="19"/>
  <c r="AJ32" i="19"/>
  <c r="AI32" i="19"/>
  <c r="AH32" i="19"/>
  <c r="AG32" i="19"/>
  <c r="AF32" i="19"/>
  <c r="AE32" i="19"/>
  <c r="AD32" i="19"/>
  <c r="AC32" i="19"/>
  <c r="AB32" i="19"/>
  <c r="AA32" i="19"/>
  <c r="Z32" i="19"/>
  <c r="Y32" i="19"/>
  <c r="X32" i="19"/>
  <c r="W32" i="19"/>
  <c r="V32" i="19"/>
  <c r="U32" i="19"/>
  <c r="T32" i="19"/>
  <c r="S32" i="19"/>
  <c r="R32" i="19"/>
  <c r="Q32" i="19"/>
  <c r="P32" i="19"/>
  <c r="O32" i="19"/>
  <c r="N32" i="19"/>
  <c r="M32" i="19"/>
  <c r="L32" i="19"/>
  <c r="K32" i="19"/>
  <c r="J32" i="19"/>
  <c r="I32" i="19"/>
  <c r="D32" i="19"/>
  <c r="BL31" i="19"/>
  <c r="BK31" i="19"/>
  <c r="BJ31" i="19"/>
  <c r="BI31" i="19"/>
  <c r="BH31" i="19"/>
  <c r="BG31" i="19"/>
  <c r="BF31" i="19"/>
  <c r="BE31" i="19"/>
  <c r="BD31" i="19"/>
  <c r="BC31" i="19"/>
  <c r="BB31" i="19"/>
  <c r="BA31" i="19"/>
  <c r="AZ31" i="19"/>
  <c r="AY31" i="19"/>
  <c r="AX31" i="19"/>
  <c r="AW31" i="19"/>
  <c r="AV31" i="19"/>
  <c r="AU31" i="19"/>
  <c r="AT31" i="19"/>
  <c r="AS31" i="19"/>
  <c r="AR31" i="19"/>
  <c r="AQ31" i="19"/>
  <c r="AP31" i="19"/>
  <c r="AO31" i="19"/>
  <c r="AN31" i="19"/>
  <c r="AM31" i="19"/>
  <c r="AL31" i="19"/>
  <c r="AK31" i="19"/>
  <c r="AJ31" i="19"/>
  <c r="AI31" i="19"/>
  <c r="AH31" i="19"/>
  <c r="AG31" i="19"/>
  <c r="AF31" i="19"/>
  <c r="AE31" i="19"/>
  <c r="AD31" i="19"/>
  <c r="AC31" i="19"/>
  <c r="AB31" i="19"/>
  <c r="AA31" i="19"/>
  <c r="Z31" i="19"/>
  <c r="Y31" i="19"/>
  <c r="X31" i="19"/>
  <c r="W31" i="19"/>
  <c r="V31" i="19"/>
  <c r="U31" i="19"/>
  <c r="T31" i="19"/>
  <c r="S31" i="19"/>
  <c r="R31" i="19"/>
  <c r="Q31" i="19"/>
  <c r="P31" i="19"/>
  <c r="O31" i="19"/>
  <c r="N31" i="19"/>
  <c r="M31" i="19"/>
  <c r="L31" i="19"/>
  <c r="K31" i="19"/>
  <c r="J31" i="19"/>
  <c r="I31" i="19"/>
  <c r="D31" i="19"/>
  <c r="BL30" i="19"/>
  <c r="BK30" i="19"/>
  <c r="BJ30" i="19"/>
  <c r="BI30" i="19"/>
  <c r="BH30" i="19"/>
  <c r="BG30" i="19"/>
  <c r="BF30" i="19"/>
  <c r="BE30" i="19"/>
  <c r="BD30" i="19"/>
  <c r="BC30" i="19"/>
  <c r="BB30" i="19"/>
  <c r="BA30" i="19"/>
  <c r="AZ30" i="19"/>
  <c r="AY30" i="19"/>
  <c r="AX30" i="19"/>
  <c r="AW30" i="19"/>
  <c r="AV30" i="19"/>
  <c r="AU30" i="19"/>
  <c r="AT30" i="19"/>
  <c r="AS30" i="19"/>
  <c r="AR30" i="19"/>
  <c r="AQ30" i="19"/>
  <c r="AP30" i="19"/>
  <c r="AO30" i="19"/>
  <c r="AN30" i="19"/>
  <c r="AM30" i="19"/>
  <c r="AL30" i="19"/>
  <c r="AK30" i="19"/>
  <c r="AJ30" i="19"/>
  <c r="AI30" i="19"/>
  <c r="AH30" i="19"/>
  <c r="AG30" i="19"/>
  <c r="AF30" i="19"/>
  <c r="AE30" i="19"/>
  <c r="AD30" i="19"/>
  <c r="AC30" i="19"/>
  <c r="AB30" i="19"/>
  <c r="AA30" i="19"/>
  <c r="Z30" i="19"/>
  <c r="Y30" i="19"/>
  <c r="X30" i="19"/>
  <c r="W30" i="19"/>
  <c r="V30" i="19"/>
  <c r="U30" i="19"/>
  <c r="T30" i="19"/>
  <c r="S30" i="19"/>
  <c r="R30" i="19"/>
  <c r="Q30" i="19"/>
  <c r="P30" i="19"/>
  <c r="O30" i="19"/>
  <c r="N30" i="19"/>
  <c r="M30" i="19"/>
  <c r="L30" i="19"/>
  <c r="K30" i="19"/>
  <c r="J30" i="19"/>
  <c r="I30" i="19"/>
  <c r="D30" i="19"/>
  <c r="BL29" i="19"/>
  <c r="BK29" i="19"/>
  <c r="BJ29" i="19"/>
  <c r="BI29" i="19"/>
  <c r="BH29" i="19"/>
  <c r="BG29" i="19"/>
  <c r="BF29" i="19"/>
  <c r="BE29" i="19"/>
  <c r="BD29" i="19"/>
  <c r="BC29" i="19"/>
  <c r="BB29" i="19"/>
  <c r="BA29" i="19"/>
  <c r="AZ29" i="19"/>
  <c r="AY29" i="19"/>
  <c r="AX29" i="19"/>
  <c r="AW29" i="19"/>
  <c r="AV29" i="19"/>
  <c r="AU29" i="19"/>
  <c r="AT29" i="19"/>
  <c r="AS29" i="19"/>
  <c r="AR29" i="19"/>
  <c r="AQ29" i="19"/>
  <c r="AP29" i="19"/>
  <c r="AO29" i="19"/>
  <c r="AN29" i="19"/>
  <c r="AM29" i="19"/>
  <c r="AL29" i="19"/>
  <c r="AK29" i="19"/>
  <c r="AJ29" i="19"/>
  <c r="AI29" i="19"/>
  <c r="AH29" i="19"/>
  <c r="AG29" i="19"/>
  <c r="AF29" i="19"/>
  <c r="AE29" i="19"/>
  <c r="AD29" i="19"/>
  <c r="AC29" i="19"/>
  <c r="AB29" i="19"/>
  <c r="AA29" i="19"/>
  <c r="Z29" i="19"/>
  <c r="Y29" i="19"/>
  <c r="X29" i="19"/>
  <c r="W29" i="19"/>
  <c r="V29" i="19"/>
  <c r="U29" i="19"/>
  <c r="T29" i="19"/>
  <c r="S29" i="19"/>
  <c r="R29" i="19"/>
  <c r="Q29" i="19"/>
  <c r="P29" i="19"/>
  <c r="O29" i="19"/>
  <c r="N29" i="19"/>
  <c r="M29" i="19"/>
  <c r="L29" i="19"/>
  <c r="K29" i="19"/>
  <c r="J29" i="19"/>
  <c r="I29" i="19"/>
  <c r="D29" i="19"/>
  <c r="BL28" i="19"/>
  <c r="BK28" i="19"/>
  <c r="BJ28" i="19"/>
  <c r="BI28" i="19"/>
  <c r="BH28" i="19"/>
  <c r="BG28" i="19"/>
  <c r="BF28" i="19"/>
  <c r="BE28" i="19"/>
  <c r="BD28" i="19"/>
  <c r="BC28" i="19"/>
  <c r="BB28" i="19"/>
  <c r="BA28" i="19"/>
  <c r="AZ28" i="19"/>
  <c r="AY28" i="19"/>
  <c r="AX28" i="19"/>
  <c r="AW28" i="19"/>
  <c r="AV28" i="19"/>
  <c r="AU28" i="19"/>
  <c r="AT28" i="19"/>
  <c r="AS28" i="19"/>
  <c r="AR28" i="19"/>
  <c r="AQ28" i="19"/>
  <c r="AP28" i="19"/>
  <c r="AO28" i="19"/>
  <c r="AN28" i="19"/>
  <c r="AM28" i="19"/>
  <c r="AL28" i="19"/>
  <c r="AK28" i="19"/>
  <c r="AJ28" i="19"/>
  <c r="AI28" i="19"/>
  <c r="AH28" i="19"/>
  <c r="AG28" i="19"/>
  <c r="AF28" i="19"/>
  <c r="AE28" i="19"/>
  <c r="AD28" i="19"/>
  <c r="AC28" i="19"/>
  <c r="AB28" i="19"/>
  <c r="AA28" i="19"/>
  <c r="Z28" i="19"/>
  <c r="Y28" i="19"/>
  <c r="X28" i="19"/>
  <c r="W28" i="19"/>
  <c r="V28" i="19"/>
  <c r="U28" i="19"/>
  <c r="T28" i="19"/>
  <c r="S28" i="19"/>
  <c r="R28" i="19"/>
  <c r="Q28" i="19"/>
  <c r="P28" i="19"/>
  <c r="O28" i="19"/>
  <c r="N28" i="19"/>
  <c r="M28" i="19"/>
  <c r="L28" i="19"/>
  <c r="K28" i="19"/>
  <c r="J28" i="19"/>
  <c r="I28" i="19"/>
  <c r="D28" i="19"/>
  <c r="BL27" i="19"/>
  <c r="BK27" i="19"/>
  <c r="BJ27" i="19"/>
  <c r="BI27" i="19"/>
  <c r="BH27" i="19"/>
  <c r="BG27" i="19"/>
  <c r="BF27" i="19"/>
  <c r="BE27" i="19"/>
  <c r="BD27" i="19"/>
  <c r="BC27" i="19"/>
  <c r="BB27" i="19"/>
  <c r="BA27" i="19"/>
  <c r="AZ27" i="19"/>
  <c r="AY27" i="19"/>
  <c r="AX27" i="19"/>
  <c r="AW27" i="19"/>
  <c r="AV27" i="19"/>
  <c r="AU27" i="19"/>
  <c r="AT27" i="19"/>
  <c r="AS27" i="19"/>
  <c r="AR27" i="19"/>
  <c r="AQ27" i="19"/>
  <c r="AP27" i="19"/>
  <c r="AO27" i="19"/>
  <c r="AN27" i="19"/>
  <c r="AM27" i="19"/>
  <c r="AL27" i="19"/>
  <c r="AK27" i="19"/>
  <c r="AJ27" i="19"/>
  <c r="AI27" i="19"/>
  <c r="AH27" i="19"/>
  <c r="AG27" i="19"/>
  <c r="AF27" i="19"/>
  <c r="AE27" i="19"/>
  <c r="AD27" i="19"/>
  <c r="AC27" i="19"/>
  <c r="AB27" i="19"/>
  <c r="AA27" i="19"/>
  <c r="Z27" i="19"/>
  <c r="Y27" i="19"/>
  <c r="X27" i="19"/>
  <c r="W27" i="19"/>
  <c r="V27" i="19"/>
  <c r="U27" i="19"/>
  <c r="T27" i="19"/>
  <c r="S27" i="19"/>
  <c r="R27" i="19"/>
  <c r="Q27" i="19"/>
  <c r="P27" i="19"/>
  <c r="O27" i="19"/>
  <c r="N27" i="19"/>
  <c r="M27" i="19"/>
  <c r="L27" i="19"/>
  <c r="K27" i="19"/>
  <c r="J27" i="19"/>
  <c r="I27" i="19"/>
  <c r="D27" i="19"/>
  <c r="BL26" i="19"/>
  <c r="BK26" i="19"/>
  <c r="BJ26" i="19"/>
  <c r="BI26" i="19"/>
  <c r="BH26" i="19"/>
  <c r="BG26" i="19"/>
  <c r="BF26" i="19"/>
  <c r="BE26" i="19"/>
  <c r="BD26" i="19"/>
  <c r="BC26" i="19"/>
  <c r="BB26" i="19"/>
  <c r="BA26" i="19"/>
  <c r="AZ26" i="19"/>
  <c r="AY26" i="19"/>
  <c r="AX26" i="19"/>
  <c r="AW26" i="19"/>
  <c r="AV26" i="19"/>
  <c r="AU26" i="19"/>
  <c r="AT26" i="19"/>
  <c r="AS26" i="19"/>
  <c r="AR26" i="19"/>
  <c r="AQ26" i="19"/>
  <c r="AP26" i="19"/>
  <c r="AO26" i="19"/>
  <c r="AN26" i="19"/>
  <c r="AM26" i="19"/>
  <c r="AL26" i="19"/>
  <c r="AK26" i="19"/>
  <c r="AJ26" i="19"/>
  <c r="AI26" i="19"/>
  <c r="AH26" i="19"/>
  <c r="AG26" i="19"/>
  <c r="AF26" i="19"/>
  <c r="AE26" i="19"/>
  <c r="AD26" i="19"/>
  <c r="AC26" i="19"/>
  <c r="AB26" i="19"/>
  <c r="AA26" i="19"/>
  <c r="Z26" i="19"/>
  <c r="Y26" i="19"/>
  <c r="X26" i="19"/>
  <c r="W26" i="19"/>
  <c r="V26" i="19"/>
  <c r="U26" i="19"/>
  <c r="T26" i="19"/>
  <c r="S26" i="19"/>
  <c r="R26" i="19"/>
  <c r="Q26" i="19"/>
  <c r="P26" i="19"/>
  <c r="O26" i="19"/>
  <c r="N26" i="19"/>
  <c r="M26" i="19"/>
  <c r="L26" i="19"/>
  <c r="K26" i="19"/>
  <c r="J26" i="19"/>
  <c r="I26" i="19"/>
  <c r="D26" i="19"/>
  <c r="BL25" i="19"/>
  <c r="BK25" i="19"/>
  <c r="BJ25" i="19"/>
  <c r="BI25" i="19"/>
  <c r="BH25" i="19"/>
  <c r="BG25" i="19"/>
  <c r="BF25" i="19"/>
  <c r="BE25" i="19"/>
  <c r="BD25" i="19"/>
  <c r="BC25" i="19"/>
  <c r="BB25" i="19"/>
  <c r="BA25" i="19"/>
  <c r="AZ25" i="19"/>
  <c r="AY25" i="19"/>
  <c r="AX25" i="19"/>
  <c r="AW25" i="19"/>
  <c r="AV25" i="19"/>
  <c r="AU25" i="19"/>
  <c r="AT25" i="19"/>
  <c r="AS25" i="19"/>
  <c r="AR25" i="19"/>
  <c r="AQ25" i="19"/>
  <c r="AP25" i="19"/>
  <c r="AO25" i="19"/>
  <c r="AN25" i="19"/>
  <c r="AM25" i="19"/>
  <c r="AL25" i="19"/>
  <c r="AK25" i="19"/>
  <c r="AJ25" i="19"/>
  <c r="AI25" i="19"/>
  <c r="AH25" i="19"/>
  <c r="AG25" i="19"/>
  <c r="AF25" i="19"/>
  <c r="AE25" i="19"/>
  <c r="AD25" i="19"/>
  <c r="AC25" i="19"/>
  <c r="AB25" i="19"/>
  <c r="AA25" i="19"/>
  <c r="Z25" i="19"/>
  <c r="Y25" i="19"/>
  <c r="X25" i="19"/>
  <c r="W25" i="19"/>
  <c r="V25" i="19"/>
  <c r="U25" i="19"/>
  <c r="T25" i="19"/>
  <c r="S25" i="19"/>
  <c r="R25" i="19"/>
  <c r="Q25" i="19"/>
  <c r="P25" i="19"/>
  <c r="O25" i="19"/>
  <c r="N25" i="19"/>
  <c r="M25" i="19"/>
  <c r="L25" i="19"/>
  <c r="K25" i="19"/>
  <c r="J25" i="19"/>
  <c r="I25" i="19"/>
  <c r="D25" i="19"/>
  <c r="BL24" i="19"/>
  <c r="BK24" i="19"/>
  <c r="BJ24" i="19"/>
  <c r="BI24" i="19"/>
  <c r="BH24" i="19"/>
  <c r="BG24" i="19"/>
  <c r="BF24" i="19"/>
  <c r="BE24" i="19"/>
  <c r="BD24" i="19"/>
  <c r="BC24" i="19"/>
  <c r="BB24" i="19"/>
  <c r="BA24" i="19"/>
  <c r="AZ24" i="19"/>
  <c r="AY24" i="19"/>
  <c r="AX24" i="19"/>
  <c r="AW24" i="19"/>
  <c r="AV24" i="19"/>
  <c r="AU24" i="19"/>
  <c r="AT24" i="19"/>
  <c r="AS24" i="19"/>
  <c r="AR24" i="19"/>
  <c r="AQ24" i="19"/>
  <c r="AP24" i="19"/>
  <c r="AO24" i="19"/>
  <c r="AN24" i="19"/>
  <c r="AM24" i="19"/>
  <c r="AL24" i="19"/>
  <c r="AK24" i="19"/>
  <c r="AJ24" i="19"/>
  <c r="AI24" i="19"/>
  <c r="AH24" i="19"/>
  <c r="AG24" i="19"/>
  <c r="AF24" i="19"/>
  <c r="AE24" i="19"/>
  <c r="AD24" i="19"/>
  <c r="AC24" i="19"/>
  <c r="AB24" i="19"/>
  <c r="AA24" i="19"/>
  <c r="Z24" i="19"/>
  <c r="Y24" i="19"/>
  <c r="X24" i="19"/>
  <c r="W24" i="19"/>
  <c r="V24" i="19"/>
  <c r="U24" i="19"/>
  <c r="T24" i="19"/>
  <c r="S24" i="19"/>
  <c r="R24" i="19"/>
  <c r="Q24" i="19"/>
  <c r="P24" i="19"/>
  <c r="O24" i="19"/>
  <c r="N24" i="19"/>
  <c r="M24" i="19"/>
  <c r="L24" i="19"/>
  <c r="K24" i="19"/>
  <c r="J24" i="19"/>
  <c r="I24" i="19"/>
  <c r="D24" i="19"/>
  <c r="BL23" i="19"/>
  <c r="BK23" i="19"/>
  <c r="BJ23" i="19"/>
  <c r="BI23" i="19"/>
  <c r="BH23" i="19"/>
  <c r="BG23" i="19"/>
  <c r="BF23" i="19"/>
  <c r="BE23" i="19"/>
  <c r="BD23" i="19"/>
  <c r="BC23" i="19"/>
  <c r="BB23" i="19"/>
  <c r="BA23" i="19"/>
  <c r="AZ23" i="19"/>
  <c r="AY23" i="19"/>
  <c r="AX23" i="19"/>
  <c r="AW23" i="19"/>
  <c r="AV23" i="19"/>
  <c r="AU23" i="19"/>
  <c r="AT23" i="19"/>
  <c r="AS23" i="19"/>
  <c r="AR23" i="19"/>
  <c r="AQ23" i="19"/>
  <c r="AP23" i="19"/>
  <c r="AO23" i="19"/>
  <c r="AN23" i="19"/>
  <c r="AM23" i="19"/>
  <c r="AL23" i="19"/>
  <c r="AK23" i="19"/>
  <c r="AJ23" i="19"/>
  <c r="AI23" i="19"/>
  <c r="AH23" i="19"/>
  <c r="AG23" i="19"/>
  <c r="AF23" i="19"/>
  <c r="AE23" i="19"/>
  <c r="AD23" i="19"/>
  <c r="AC23" i="19"/>
  <c r="AB23" i="19"/>
  <c r="AA23" i="19"/>
  <c r="Z23" i="19"/>
  <c r="Y23" i="19"/>
  <c r="X23" i="19"/>
  <c r="W23" i="19"/>
  <c r="V23" i="19"/>
  <c r="U23" i="19"/>
  <c r="T23" i="19"/>
  <c r="S23" i="19"/>
  <c r="R23" i="19"/>
  <c r="Q23" i="19"/>
  <c r="P23" i="19"/>
  <c r="O23" i="19"/>
  <c r="N23" i="19"/>
  <c r="M23" i="19"/>
  <c r="L23" i="19"/>
  <c r="K23" i="19"/>
  <c r="J23" i="19"/>
  <c r="I23" i="19"/>
  <c r="D23" i="19"/>
  <c r="BL22" i="19"/>
  <c r="BK22" i="19"/>
  <c r="BJ22" i="19"/>
  <c r="BI22" i="19"/>
  <c r="BH22" i="19"/>
  <c r="BG22" i="19"/>
  <c r="BF22" i="19"/>
  <c r="BE22" i="19"/>
  <c r="BD22" i="19"/>
  <c r="BC22" i="19"/>
  <c r="BB22" i="19"/>
  <c r="BA22" i="19"/>
  <c r="AZ22" i="19"/>
  <c r="AY22" i="19"/>
  <c r="AX22" i="19"/>
  <c r="AW22" i="19"/>
  <c r="AV22" i="19"/>
  <c r="AU22" i="19"/>
  <c r="AT22" i="19"/>
  <c r="AS22" i="19"/>
  <c r="AR22" i="19"/>
  <c r="AQ22" i="19"/>
  <c r="AP22" i="19"/>
  <c r="AO22" i="19"/>
  <c r="AN22" i="19"/>
  <c r="AM22" i="19"/>
  <c r="AL22" i="19"/>
  <c r="AK22" i="19"/>
  <c r="AJ22" i="19"/>
  <c r="AI22" i="19"/>
  <c r="AH22" i="19"/>
  <c r="AG22" i="19"/>
  <c r="AF22" i="19"/>
  <c r="AE22" i="19"/>
  <c r="AD22" i="19"/>
  <c r="AC22" i="19"/>
  <c r="AB22" i="19"/>
  <c r="AA22" i="19"/>
  <c r="Z22" i="19"/>
  <c r="Y22" i="19"/>
  <c r="X22" i="19"/>
  <c r="W22" i="19"/>
  <c r="V22" i="19"/>
  <c r="U22" i="19"/>
  <c r="T22" i="19"/>
  <c r="S22" i="19"/>
  <c r="R22" i="19"/>
  <c r="Q22" i="19"/>
  <c r="P22" i="19"/>
  <c r="O22" i="19"/>
  <c r="N22" i="19"/>
  <c r="M22" i="19"/>
  <c r="L22" i="19"/>
  <c r="K22" i="19"/>
  <c r="J22" i="19"/>
  <c r="I22" i="19"/>
  <c r="D22" i="19"/>
  <c r="BL21" i="19"/>
  <c r="BK21" i="19"/>
  <c r="BJ21" i="19"/>
  <c r="BI21" i="19"/>
  <c r="BH21" i="19"/>
  <c r="BG21" i="19"/>
  <c r="BF21" i="19"/>
  <c r="BE21" i="19"/>
  <c r="BD21" i="19"/>
  <c r="BC21" i="19"/>
  <c r="BB21" i="19"/>
  <c r="BA21" i="19"/>
  <c r="AZ21" i="19"/>
  <c r="AY21" i="19"/>
  <c r="AX21" i="19"/>
  <c r="AW21" i="19"/>
  <c r="AV21" i="19"/>
  <c r="AU21" i="19"/>
  <c r="AT21" i="19"/>
  <c r="AS21" i="19"/>
  <c r="AR21" i="19"/>
  <c r="AQ21" i="19"/>
  <c r="AP21" i="19"/>
  <c r="AO21" i="19"/>
  <c r="AN21" i="19"/>
  <c r="AM21" i="19"/>
  <c r="AL21" i="19"/>
  <c r="AK21" i="19"/>
  <c r="AJ21" i="19"/>
  <c r="AI21" i="19"/>
  <c r="AH21" i="19"/>
  <c r="AG21" i="19"/>
  <c r="AF21" i="19"/>
  <c r="AE21" i="19"/>
  <c r="AD21" i="19"/>
  <c r="AC21" i="19"/>
  <c r="AB21" i="19"/>
  <c r="AA21" i="19"/>
  <c r="Z21" i="19"/>
  <c r="Y21" i="19"/>
  <c r="X21" i="19"/>
  <c r="W21" i="19"/>
  <c r="V21" i="19"/>
  <c r="U21" i="19"/>
  <c r="T21" i="19"/>
  <c r="S21" i="19"/>
  <c r="R21" i="19"/>
  <c r="Q21" i="19"/>
  <c r="P21" i="19"/>
  <c r="O21" i="19"/>
  <c r="N21" i="19"/>
  <c r="M21" i="19"/>
  <c r="L21" i="19"/>
  <c r="K21" i="19"/>
  <c r="J21" i="19"/>
  <c r="I21" i="19"/>
  <c r="H21" i="19"/>
  <c r="G21" i="19"/>
  <c r="F21" i="19"/>
  <c r="E21" i="19"/>
  <c r="D21" i="19"/>
  <c r="BL20" i="19"/>
  <c r="BK20" i="19"/>
  <c r="BJ20" i="19"/>
  <c r="BI20" i="19"/>
  <c r="BH20" i="19"/>
  <c r="BG20" i="19"/>
  <c r="BF20" i="19"/>
  <c r="BE20" i="19"/>
  <c r="BD20" i="19"/>
  <c r="BC20" i="19"/>
  <c r="BB20" i="19"/>
  <c r="BA20" i="19"/>
  <c r="AZ20" i="19"/>
  <c r="AY20" i="19"/>
  <c r="AX20" i="19"/>
  <c r="AW20" i="19"/>
  <c r="AV20" i="19"/>
  <c r="AU20" i="19"/>
  <c r="AT20" i="19"/>
  <c r="AS20" i="19"/>
  <c r="AR20" i="19"/>
  <c r="AQ20" i="19"/>
  <c r="AP20" i="19"/>
  <c r="AO20" i="19"/>
  <c r="AN20" i="19"/>
  <c r="AM20" i="19"/>
  <c r="AL20" i="19"/>
  <c r="AK20" i="19"/>
  <c r="AJ20" i="19"/>
  <c r="AI20" i="19"/>
  <c r="AH20" i="19"/>
  <c r="AG20" i="19"/>
  <c r="AF20" i="19"/>
  <c r="AE20" i="19"/>
  <c r="AD20" i="19"/>
  <c r="AC20" i="19"/>
  <c r="AB20" i="19"/>
  <c r="AA20" i="19"/>
  <c r="Z20" i="19"/>
  <c r="Y20" i="19"/>
  <c r="X20" i="19"/>
  <c r="W20" i="19"/>
  <c r="V20" i="19"/>
  <c r="U20" i="19"/>
  <c r="T20" i="19"/>
  <c r="S20" i="19"/>
  <c r="R20" i="19"/>
  <c r="Q20" i="19"/>
  <c r="P20" i="19"/>
  <c r="O20" i="19"/>
  <c r="N20" i="19"/>
  <c r="M20" i="19"/>
  <c r="L20" i="19"/>
  <c r="K20" i="19"/>
  <c r="J20" i="19"/>
  <c r="I20" i="19"/>
  <c r="H20" i="19"/>
  <c r="G20" i="19"/>
  <c r="F20" i="19"/>
  <c r="E20" i="19"/>
  <c r="D20" i="19"/>
  <c r="BS19" i="19"/>
  <c r="BT19" i="19" s="1"/>
  <c r="BS18" i="19"/>
  <c r="BT18" i="19" s="1"/>
  <c r="BR15" i="19"/>
  <c r="BL15" i="19"/>
  <c r="AW15" i="19"/>
  <c r="AV15" i="19"/>
  <c r="AU15" i="19"/>
  <c r="AT15" i="19"/>
  <c r="AS15" i="19"/>
  <c r="AR15" i="19"/>
  <c r="AQ15" i="19"/>
  <c r="AP15" i="19"/>
  <c r="AO15" i="19"/>
  <c r="AN15" i="19"/>
  <c r="AM15" i="19"/>
  <c r="AL15" i="19"/>
  <c r="AK15" i="19"/>
  <c r="AJ15" i="19"/>
  <c r="AI15" i="19"/>
  <c r="AH15" i="19"/>
  <c r="AG15" i="19"/>
  <c r="AF15" i="19"/>
  <c r="AE15" i="19"/>
  <c r="AD15" i="19"/>
  <c r="AC15" i="19"/>
  <c r="AB15" i="19"/>
  <c r="AA15" i="19"/>
  <c r="Z15" i="19"/>
  <c r="Y15" i="19"/>
  <c r="X15" i="19"/>
  <c r="W15" i="19"/>
  <c r="V15" i="19"/>
  <c r="U15" i="19"/>
  <c r="T15" i="19"/>
  <c r="S15" i="19"/>
  <c r="R15" i="19"/>
  <c r="Q15" i="19"/>
  <c r="P15" i="19"/>
  <c r="O15" i="19"/>
  <c r="N15" i="19"/>
  <c r="M15" i="19"/>
  <c r="L15" i="19"/>
  <c r="K15" i="19"/>
  <c r="J15" i="19"/>
  <c r="I15" i="19"/>
  <c r="H15" i="19"/>
  <c r="G15" i="19"/>
  <c r="F15" i="19"/>
  <c r="E15" i="19"/>
  <c r="B15" i="19"/>
  <c r="BS14" i="19"/>
  <c r="BT14" i="19" s="1"/>
  <c r="BS13" i="19"/>
  <c r="BT13" i="19" s="1"/>
  <c r="BS12" i="19"/>
  <c r="BT12" i="19" s="1"/>
  <c r="BS9" i="19"/>
  <c r="F7" i="19"/>
  <c r="G7" i="19" s="1"/>
  <c r="H7" i="19" s="1"/>
  <c r="I7" i="19" s="1"/>
  <c r="J7" i="19" s="1"/>
  <c r="K7" i="19" s="1"/>
  <c r="L7" i="19" s="1"/>
  <c r="M7" i="19" s="1"/>
  <c r="N7" i="19" s="1"/>
  <c r="O7" i="19" s="1"/>
  <c r="P7" i="19" s="1"/>
  <c r="Q7" i="19" s="1"/>
  <c r="R7" i="19" s="1"/>
  <c r="S7" i="19" s="1"/>
  <c r="T7" i="19" s="1"/>
  <c r="U7" i="19" s="1"/>
  <c r="V7" i="19" s="1"/>
  <c r="W7" i="19" s="1"/>
  <c r="X7" i="19" s="1"/>
  <c r="Y7" i="19" s="1"/>
  <c r="Z7" i="19" s="1"/>
  <c r="AA7" i="19" s="1"/>
  <c r="AB7" i="19" s="1"/>
  <c r="AC7" i="19" s="1"/>
  <c r="AD7" i="19" s="1"/>
  <c r="AE7" i="19" s="1"/>
  <c r="AF7" i="19" s="1"/>
  <c r="AG7" i="19" s="1"/>
  <c r="AH7" i="19" s="1"/>
  <c r="AI7" i="19" s="1"/>
  <c r="AJ7" i="19" s="1"/>
  <c r="AK7" i="19" s="1"/>
  <c r="AL7" i="19" s="1"/>
  <c r="AM7" i="19" s="1"/>
  <c r="AN7" i="19" s="1"/>
  <c r="AO7" i="19" s="1"/>
  <c r="AP7" i="19" s="1"/>
  <c r="AQ7" i="19" s="1"/>
  <c r="AR7" i="19" s="1"/>
  <c r="AS7" i="19" s="1"/>
  <c r="AT7" i="19" s="1"/>
  <c r="AU7" i="19" s="1"/>
  <c r="AV7" i="19" s="1"/>
  <c r="AW7" i="19" s="1"/>
  <c r="AX7" i="19" s="1"/>
  <c r="AY7" i="19" s="1"/>
  <c r="AZ7" i="19" s="1"/>
  <c r="BA7" i="19" s="1"/>
  <c r="BB7" i="19" s="1"/>
  <c r="BC7" i="19" s="1"/>
  <c r="BD7" i="19" s="1"/>
  <c r="BE7" i="19" s="1"/>
  <c r="BF7" i="19" s="1"/>
  <c r="BG7" i="19" s="1"/>
  <c r="BH7" i="19" s="1"/>
  <c r="BI7" i="19" s="1"/>
  <c r="BJ7" i="19" s="1"/>
  <c r="BK7" i="19" s="1"/>
  <c r="BL7" i="19" s="1"/>
  <c r="BM7" i="19" s="1"/>
  <c r="BN7" i="19" s="1"/>
  <c r="BO7" i="19" s="1"/>
  <c r="BP7" i="19" s="1"/>
  <c r="BQ7" i="19" s="1"/>
  <c r="G123" i="18"/>
  <c r="G122" i="18"/>
  <c r="G121" i="18"/>
  <c r="G120" i="18"/>
  <c r="G119" i="18"/>
  <c r="G118" i="18"/>
  <c r="G117" i="18"/>
  <c r="G116" i="18"/>
  <c r="G115" i="18"/>
  <c r="G114" i="18"/>
  <c r="G113" i="18"/>
  <c r="G112" i="18" s="1"/>
  <c r="G111" i="18"/>
  <c r="F110" i="18"/>
  <c r="G110" i="18" s="1"/>
  <c r="F109" i="18"/>
  <c r="G109" i="18" s="1"/>
  <c r="F108" i="18"/>
  <c r="G108" i="18" s="1"/>
  <c r="G106" i="18"/>
  <c r="G105" i="18"/>
  <c r="G104" i="18"/>
  <c r="G101" i="18"/>
  <c r="G100" i="18"/>
  <c r="G99" i="18"/>
  <c r="G98" i="18"/>
  <c r="G96" i="18"/>
  <c r="G95" i="18"/>
  <c r="G94" i="18"/>
  <c r="G93" i="18"/>
  <c r="G92" i="18"/>
  <c r="G91" i="18"/>
  <c r="G90" i="18"/>
  <c r="G89" i="18"/>
  <c r="G88" i="18"/>
  <c r="G86" i="18"/>
  <c r="G85" i="18"/>
  <c r="G84" i="18"/>
  <c r="G83" i="18"/>
  <c r="G82" i="18"/>
  <c r="G80" i="18"/>
  <c r="G79" i="18"/>
  <c r="G78" i="18"/>
  <c r="G77" i="18"/>
  <c r="G76" i="18"/>
  <c r="G75" i="18"/>
  <c r="G73" i="18"/>
  <c r="G72" i="18"/>
  <c r="G71" i="18"/>
  <c r="G70" i="18"/>
  <c r="G69" i="18"/>
  <c r="G68" i="18"/>
  <c r="G66" i="18"/>
  <c r="G65" i="18"/>
  <c r="G64" i="18"/>
  <c r="G63" i="18"/>
  <c r="G62" i="18"/>
  <c r="G61" i="18"/>
  <c r="G59" i="18"/>
  <c r="G58" i="18"/>
  <c r="G57" i="18"/>
  <c r="G56" i="18"/>
  <c r="G55" i="18"/>
  <c r="G54" i="18"/>
  <c r="G53" i="18"/>
  <c r="G51" i="18"/>
  <c r="G50" i="18"/>
  <c r="G49" i="18"/>
  <c r="G48" i="18"/>
  <c r="G47" i="18"/>
  <c r="G46" i="18"/>
  <c r="G45" i="18"/>
  <c r="G44" i="18"/>
  <c r="G43" i="18"/>
  <c r="G41" i="18"/>
  <c r="G40" i="18"/>
  <c r="G39" i="18"/>
  <c r="G38" i="18"/>
  <c r="G37" i="18"/>
  <c r="G36" i="18"/>
  <c r="G35" i="18"/>
  <c r="G34" i="18"/>
  <c r="G32" i="18"/>
  <c r="G31" i="18"/>
  <c r="G30" i="18"/>
  <c r="G29" i="18"/>
  <c r="G28" i="18"/>
  <c r="G27" i="18"/>
  <c r="G26" i="18"/>
  <c r="G25" i="18"/>
  <c r="G24" i="18"/>
  <c r="G23" i="18"/>
  <c r="G21" i="18"/>
  <c r="G20" i="18"/>
  <c r="G19" i="18"/>
  <c r="G18" i="18"/>
  <c r="G16" i="18"/>
  <c r="G15" i="18"/>
  <c r="G14" i="18"/>
  <c r="G13" i="18"/>
  <c r="G12" i="18"/>
  <c r="G11" i="18"/>
  <c r="G10" i="18"/>
  <c r="E2" i="13"/>
  <c r="E57" i="13" s="1"/>
  <c r="I271" i="13"/>
  <c r="I270" i="13"/>
  <c r="I269" i="13"/>
  <c r="I268" i="13"/>
  <c r="I267" i="13"/>
  <c r="I266" i="13"/>
  <c r="I265" i="13"/>
  <c r="I264" i="13"/>
  <c r="I263" i="13"/>
  <c r="I262" i="13"/>
  <c r="I261" i="13"/>
  <c r="I260" i="13"/>
  <c r="I259" i="13"/>
  <c r="I258" i="13"/>
  <c r="I257" i="13"/>
  <c r="I256" i="13"/>
  <c r="I255" i="13"/>
  <c r="I254" i="13"/>
  <c r="I253" i="13"/>
  <c r="I252" i="13"/>
  <c r="I251" i="13"/>
  <c r="I250" i="13"/>
  <c r="I249" i="13"/>
  <c r="I248" i="13"/>
  <c r="I247" i="13"/>
  <c r="I246" i="13"/>
  <c r="I245" i="13"/>
  <c r="I244" i="13"/>
  <c r="I243" i="13"/>
  <c r="I242" i="13"/>
  <c r="I241" i="13"/>
  <c r="I240" i="13"/>
  <c r="I239" i="13"/>
  <c r="I238" i="13"/>
  <c r="I237" i="13"/>
  <c r="I236" i="13"/>
  <c r="I235" i="13"/>
  <c r="I234" i="13"/>
  <c r="E213" i="13"/>
  <c r="E212" i="13"/>
  <c r="K155" i="13"/>
  <c r="J155" i="13"/>
  <c r="I155" i="13"/>
  <c r="D155" i="13" s="1"/>
  <c r="K153" i="13"/>
  <c r="J153" i="13"/>
  <c r="I153" i="13"/>
  <c r="K152" i="13"/>
  <c r="J152" i="13"/>
  <c r="I152" i="13"/>
  <c r="K151" i="13"/>
  <c r="J151" i="13"/>
  <c r="I151" i="13"/>
  <c r="K150" i="13"/>
  <c r="J150" i="13"/>
  <c r="I150" i="13"/>
  <c r="K149" i="13"/>
  <c r="J149" i="13"/>
  <c r="I149" i="13"/>
  <c r="K148" i="13"/>
  <c r="J148" i="13"/>
  <c r="I148" i="13"/>
  <c r="K147" i="13"/>
  <c r="J147" i="13"/>
  <c r="I147" i="13"/>
  <c r="K146" i="13"/>
  <c r="J146" i="13"/>
  <c r="I146" i="13"/>
  <c r="K145" i="13"/>
  <c r="J145" i="13"/>
  <c r="I145" i="13"/>
  <c r="K144" i="13"/>
  <c r="J144" i="13"/>
  <c r="I144" i="13"/>
  <c r="K143" i="13"/>
  <c r="J143" i="13"/>
  <c r="I143" i="13"/>
  <c r="K142" i="13"/>
  <c r="J142" i="13"/>
  <c r="I142" i="13"/>
  <c r="K141" i="13"/>
  <c r="J141" i="13"/>
  <c r="I141" i="13"/>
  <c r="K140" i="13"/>
  <c r="J140" i="13"/>
  <c r="I140" i="13"/>
  <c r="K138" i="13"/>
  <c r="J138" i="13"/>
  <c r="I138" i="13"/>
  <c r="K137" i="13"/>
  <c r="J137" i="13"/>
  <c r="I137" i="13"/>
  <c r="K136" i="13"/>
  <c r="J136" i="13"/>
  <c r="I136" i="13"/>
  <c r="D136" i="13"/>
  <c r="K135" i="13"/>
  <c r="J135" i="13"/>
  <c r="I135" i="13"/>
  <c r="H135" i="13"/>
  <c r="K134" i="13"/>
  <c r="J134" i="13"/>
  <c r="I134" i="13"/>
  <c r="K133" i="13"/>
  <c r="J133" i="13"/>
  <c r="I133" i="13"/>
  <c r="K132" i="13"/>
  <c r="J132" i="13"/>
  <c r="I132" i="13"/>
  <c r="J131" i="13"/>
  <c r="I131" i="13"/>
  <c r="K130" i="13"/>
  <c r="J130" i="13"/>
  <c r="I130" i="13"/>
  <c r="K129" i="13"/>
  <c r="J129" i="13"/>
  <c r="I129" i="13"/>
  <c r="K128" i="13"/>
  <c r="J128" i="13"/>
  <c r="I128" i="13"/>
  <c r="K127" i="13"/>
  <c r="J127" i="13"/>
  <c r="I127" i="13"/>
  <c r="K126" i="13"/>
  <c r="J126" i="13"/>
  <c r="I126" i="13"/>
  <c r="K125" i="13"/>
  <c r="J125" i="13"/>
  <c r="I125" i="13"/>
  <c r="K123" i="13"/>
  <c r="J123" i="13"/>
  <c r="I123" i="13"/>
  <c r="H123" i="13"/>
  <c r="H150" i="13" s="1"/>
  <c r="K122" i="13"/>
  <c r="J122" i="13"/>
  <c r="I122" i="13"/>
  <c r="H122" i="13"/>
  <c r="H133" i="13" s="1"/>
  <c r="K121" i="13"/>
  <c r="J121" i="13"/>
  <c r="I121" i="13"/>
  <c r="H121" i="13"/>
  <c r="H148" i="13" s="1"/>
  <c r="D121" i="13"/>
  <c r="K120" i="13"/>
  <c r="J120" i="13"/>
  <c r="I120" i="13"/>
  <c r="H120" i="13"/>
  <c r="H131" i="13" s="1"/>
  <c r="K119" i="13"/>
  <c r="D119" i="13" s="1"/>
  <c r="J119" i="13"/>
  <c r="I119" i="13"/>
  <c r="H119" i="13"/>
  <c r="H130" i="13" s="1"/>
  <c r="K118" i="13"/>
  <c r="J118" i="13"/>
  <c r="I118" i="13"/>
  <c r="H118" i="13"/>
  <c r="H129" i="13" s="1"/>
  <c r="K117" i="13"/>
  <c r="J117" i="13"/>
  <c r="I117" i="13"/>
  <c r="H117" i="13"/>
  <c r="H128" i="13" s="1"/>
  <c r="K116" i="13"/>
  <c r="J116" i="13"/>
  <c r="I116" i="13"/>
  <c r="H116" i="13"/>
  <c r="H127" i="13" s="1"/>
  <c r="K115" i="13"/>
  <c r="J115" i="13"/>
  <c r="I115" i="13"/>
  <c r="H115" i="13"/>
  <c r="K114" i="13"/>
  <c r="J114" i="13"/>
  <c r="I114" i="13"/>
  <c r="H114" i="13"/>
  <c r="K113" i="13"/>
  <c r="J113" i="13"/>
  <c r="I113" i="13"/>
  <c r="H113" i="13"/>
  <c r="H125" i="13" s="1"/>
  <c r="D113" i="13"/>
  <c r="K112" i="13"/>
  <c r="J112" i="13"/>
  <c r="I112" i="13"/>
  <c r="H112" i="13"/>
  <c r="K111" i="13"/>
  <c r="J111" i="13"/>
  <c r="I111" i="13"/>
  <c r="H111" i="13"/>
  <c r="D111" i="13" s="1"/>
  <c r="E44" i="13"/>
  <c r="G45" i="13" s="1"/>
  <c r="E43" i="13"/>
  <c r="E42" i="13"/>
  <c r="E41" i="13"/>
  <c r="E40" i="13"/>
  <c r="E39" i="13"/>
  <c r="G39" i="13" s="1"/>
  <c r="G38" i="13"/>
  <c r="G37" i="13"/>
  <c r="E35" i="13"/>
  <c r="G36" i="13" s="1"/>
  <c r="E34" i="13"/>
  <c r="G34" i="13" s="1"/>
  <c r="E33" i="13"/>
  <c r="E32" i="13"/>
  <c r="E29" i="13"/>
  <c r="AD28" i="13"/>
  <c r="AB28" i="13"/>
  <c r="AD27" i="13"/>
  <c r="AD26" i="13"/>
  <c r="AB26" i="13"/>
  <c r="E26" i="13"/>
  <c r="AD25" i="13"/>
  <c r="AB25" i="13"/>
  <c r="E25" i="13"/>
  <c r="E27" i="13" s="1"/>
  <c r="AD24" i="13"/>
  <c r="AD23" i="13"/>
  <c r="E23" i="13"/>
  <c r="AD22" i="13"/>
  <c r="AB22" i="13"/>
  <c r="E22" i="13"/>
  <c r="G24" i="13" s="1"/>
  <c r="AD21" i="13"/>
  <c r="AB21" i="13"/>
  <c r="AD20" i="13"/>
  <c r="AB20" i="13"/>
  <c r="E20" i="13"/>
  <c r="G20" i="13" s="1"/>
  <c r="AD19" i="13"/>
  <c r="AD18" i="13"/>
  <c r="AB18" i="13"/>
  <c r="E18" i="13"/>
  <c r="G18" i="13" s="1"/>
  <c r="AD17" i="13"/>
  <c r="AD16" i="13"/>
  <c r="AB16" i="13"/>
  <c r="AD15" i="13"/>
  <c r="E15" i="13"/>
  <c r="AD14" i="13"/>
  <c r="AB14" i="13"/>
  <c r="E14" i="13"/>
  <c r="G14" i="13" s="1"/>
  <c r="AD13" i="13"/>
  <c r="AB13" i="13"/>
  <c r="AD12" i="13"/>
  <c r="AB12" i="13"/>
  <c r="E12" i="13"/>
  <c r="AD11" i="13"/>
  <c r="AB11" i="13"/>
  <c r="E11" i="13"/>
  <c r="AD10" i="13"/>
  <c r="AB10" i="13"/>
  <c r="E10" i="13"/>
  <c r="E9" i="13" s="1"/>
  <c r="AD9" i="13"/>
  <c r="AB9" i="13"/>
  <c r="AD8" i="13"/>
  <c r="AB8" i="13"/>
  <c r="E8" i="13"/>
  <c r="AD7" i="13"/>
  <c r="AB7" i="13"/>
  <c r="E7" i="13"/>
  <c r="AD6" i="13"/>
  <c r="AB6" i="13"/>
  <c r="E6" i="13"/>
  <c r="AD5" i="13"/>
  <c r="AB5" i="13"/>
  <c r="E5" i="13"/>
  <c r="E4" i="13"/>
  <c r="AB506" i="10"/>
  <c r="AA506" i="10"/>
  <c r="Z506" i="10"/>
  <c r="W506" i="10"/>
  <c r="P506" i="10"/>
  <c r="M506" i="10"/>
  <c r="L506" i="10"/>
  <c r="AB503" i="10"/>
  <c r="AA503" i="10"/>
  <c r="Z503" i="10"/>
  <c r="P503" i="10"/>
  <c r="AB501" i="10"/>
  <c r="AA501" i="10"/>
  <c r="Z501" i="10"/>
  <c r="P501" i="10"/>
  <c r="AB500" i="10"/>
  <c r="AA500" i="10"/>
  <c r="Z500" i="10"/>
  <c r="W500" i="10"/>
  <c r="P500" i="10"/>
  <c r="L500" i="10"/>
  <c r="H1096" i="21" l="1"/>
  <c r="I1096" i="21" s="1"/>
  <c r="H1116" i="21"/>
  <c r="I1116" i="21" s="1"/>
  <c r="H4072" i="21"/>
  <c r="I4072" i="21" s="1"/>
  <c r="H2151" i="21"/>
  <c r="I2151" i="21" s="1"/>
  <c r="H2472" i="21"/>
  <c r="I2472" i="21" s="1"/>
  <c r="H457" i="21"/>
  <c r="I457" i="21" s="1"/>
  <c r="H126" i="21"/>
  <c r="I126" i="21" s="1"/>
  <c r="H2491" i="21"/>
  <c r="I2491" i="21" s="1"/>
  <c r="H3042" i="21"/>
  <c r="I3042" i="21" s="1"/>
  <c r="H1391" i="21"/>
  <c r="I1391" i="21" s="1"/>
  <c r="H2281" i="21"/>
  <c r="I2281" i="21" s="1"/>
  <c r="H2652" i="21"/>
  <c r="I2652" i="21" s="1"/>
  <c r="H3011" i="21"/>
  <c r="I3011" i="21" s="1"/>
  <c r="H1821" i="21"/>
  <c r="I1821" i="21" s="1"/>
  <c r="H186" i="21"/>
  <c r="I186" i="21" s="1"/>
  <c r="H1851" i="21"/>
  <c r="I1851" i="21" s="1"/>
  <c r="H3131" i="21"/>
  <c r="I3131" i="21" s="1"/>
  <c r="H2101" i="21"/>
  <c r="I2101" i="21" s="1"/>
  <c r="H1662" i="21"/>
  <c r="I1662" i="21" s="1"/>
  <c r="H3431" i="21"/>
  <c r="I3431" i="21" s="1"/>
  <c r="H2811" i="21"/>
  <c r="I2811" i="21" s="1"/>
  <c r="H3451" i="21"/>
  <c r="I3451" i="21" s="1"/>
  <c r="H697" i="21"/>
  <c r="I697" i="21" s="1"/>
  <c r="H937" i="21"/>
  <c r="I937" i="21" s="1"/>
  <c r="H1881" i="21"/>
  <c r="I1881" i="21" s="1"/>
  <c r="H2112" i="21"/>
  <c r="I2112" i="21" s="1"/>
  <c r="H106" i="21"/>
  <c r="I106" i="21" s="1"/>
  <c r="H426" i="21"/>
  <c r="I426" i="21" s="1"/>
  <c r="H1187" i="21"/>
  <c r="I1187" i="21" s="1"/>
  <c r="H647" i="21"/>
  <c r="I647" i="21" s="1"/>
  <c r="H1207" i="21"/>
  <c r="I1207" i="21" s="1"/>
  <c r="H2181" i="21"/>
  <c r="I2181" i="21" s="1"/>
  <c r="H170" i="21"/>
  <c r="I170" i="21" s="1"/>
  <c r="H490" i="21"/>
  <c r="I490" i="21" s="1"/>
  <c r="H536" i="21"/>
  <c r="I536" i="21" s="1"/>
  <c r="H570" i="21"/>
  <c r="I570" i="21" s="1"/>
  <c r="H1311" i="21"/>
  <c r="I1311" i="21" s="1"/>
  <c r="H1471" i="21"/>
  <c r="I1471" i="21" s="1"/>
  <c r="H1951" i="21"/>
  <c r="I1951" i="21" s="1"/>
  <c r="H26" i="21"/>
  <c r="I26" i="21" s="1"/>
  <c r="H316" i="21"/>
  <c r="I316" i="21" s="1"/>
  <c r="H826" i="21"/>
  <c r="I826" i="21" s="1"/>
  <c r="H557" i="21"/>
  <c r="I557" i="21" s="1"/>
  <c r="H1991" i="21"/>
  <c r="I1991" i="21" s="1"/>
  <c r="H637" i="21"/>
  <c r="I637" i="21" s="1"/>
  <c r="H1331" i="21"/>
  <c r="I1331" i="21" s="1"/>
  <c r="H296" i="21"/>
  <c r="I296" i="21" s="1"/>
  <c r="H727" i="21"/>
  <c r="I727" i="21" s="1"/>
  <c r="H1701" i="21"/>
  <c r="I1701" i="21" s="1"/>
  <c r="H3211" i="21"/>
  <c r="I3211" i="21" s="1"/>
  <c r="H3531" i="21"/>
  <c r="I3531" i="21" s="1"/>
  <c r="H1261" i="21"/>
  <c r="I1261" i="21" s="1"/>
  <c r="H716" i="21"/>
  <c r="I716" i="21" s="1"/>
  <c r="H957" i="21"/>
  <c r="I957" i="21" s="1"/>
  <c r="H3022" i="21"/>
  <c r="I3022" i="21" s="1"/>
  <c r="H2842" i="21"/>
  <c r="I2842" i="21" s="1"/>
  <c r="H636" i="21"/>
  <c r="I636" i="21" s="1"/>
  <c r="H717" i="21"/>
  <c r="I717" i="21" s="1"/>
  <c r="H1037" i="21"/>
  <c r="I1037" i="21" s="1"/>
  <c r="H1691" i="21"/>
  <c r="I1691" i="21" s="1"/>
  <c r="H2171" i="21"/>
  <c r="I2171" i="21" s="1"/>
  <c r="H607" i="21"/>
  <c r="I607" i="21" s="1"/>
  <c r="H927" i="21"/>
  <c r="I927" i="21" s="1"/>
  <c r="H1781" i="21"/>
  <c r="I1781" i="21" s="1"/>
  <c r="H1941" i="21"/>
  <c r="I1941" i="21" s="1"/>
  <c r="H2244" i="21"/>
  <c r="I2244" i="21" s="1"/>
  <c r="H3291" i="21"/>
  <c r="I3291" i="21" s="1"/>
  <c r="H976" i="21"/>
  <c r="I976" i="21" s="1"/>
  <c r="H1231" i="21"/>
  <c r="I1231" i="21" s="1"/>
  <c r="H2102" i="21"/>
  <c r="I2102" i="21" s="1"/>
  <c r="H2191" i="21"/>
  <c r="I2191" i="21" s="1"/>
  <c r="H2812" i="21"/>
  <c r="I2812" i="21" s="1"/>
  <c r="H3061" i="21"/>
  <c r="I3061" i="21" s="1"/>
  <c r="H3541" i="21"/>
  <c r="I3541" i="21" s="1"/>
  <c r="H306" i="21"/>
  <c r="I306" i="21" s="1"/>
  <c r="H977" i="21"/>
  <c r="I977" i="21" s="1"/>
  <c r="H1057" i="21"/>
  <c r="I1057" i="21" s="1"/>
  <c r="H1481" i="21"/>
  <c r="I1481" i="21" s="1"/>
  <c r="H1961" i="21"/>
  <c r="I1961" i="21" s="1"/>
  <c r="H1060" i="21"/>
  <c r="I1060" i="21" s="1"/>
  <c r="H1106" i="21"/>
  <c r="I1106" i="21" s="1"/>
  <c r="H1140" i="21"/>
  <c r="I1140" i="21" s="1"/>
  <c r="H627" i="21"/>
  <c r="I627" i="21" s="1"/>
  <c r="H707" i="21"/>
  <c r="I707" i="21" s="1"/>
  <c r="H787" i="21"/>
  <c r="I787" i="21" s="1"/>
  <c r="H1107" i="21"/>
  <c r="I1107" i="21" s="1"/>
  <c r="H1341" i="21"/>
  <c r="I1341" i="21" s="1"/>
  <c r="H1981" i="21"/>
  <c r="I1981" i="21" s="1"/>
  <c r="H2371" i="21"/>
  <c r="I2371" i="21" s="1"/>
  <c r="H550" i="21"/>
  <c r="I550" i="21" s="1"/>
  <c r="H1110" i="21"/>
  <c r="I1110" i="21" s="1"/>
  <c r="H1190" i="21"/>
  <c r="I1190" i="21" s="1"/>
  <c r="H1822" i="21"/>
  <c r="I1822" i="21" s="1"/>
  <c r="H2231" i="21"/>
  <c r="I2231" i="21" s="1"/>
  <c r="H2532" i="21"/>
  <c r="I2532" i="21" s="1"/>
  <c r="H326" i="21"/>
  <c r="I326" i="21" s="1"/>
  <c r="H359" i="21"/>
  <c r="I359" i="21" s="1"/>
  <c r="H997" i="21"/>
  <c r="I997" i="21" s="1"/>
  <c r="H1157" i="21"/>
  <c r="I1157" i="21" s="1"/>
  <c r="H1272" i="21"/>
  <c r="I1272" i="21" s="1"/>
  <c r="H2161" i="21"/>
  <c r="I2161" i="21" s="1"/>
  <c r="H3511" i="21"/>
  <c r="I3511" i="21" s="1"/>
  <c r="H327" i="21"/>
  <c r="I327" i="21" s="1"/>
  <c r="H520" i="21"/>
  <c r="I520" i="21" s="1"/>
  <c r="H566" i="21"/>
  <c r="I566" i="21" s="1"/>
  <c r="H1206" i="21"/>
  <c r="I1206" i="21" s="1"/>
  <c r="H1611" i="21"/>
  <c r="I1611" i="21" s="1"/>
  <c r="H3281" i="21"/>
  <c r="I3281" i="21" s="1"/>
  <c r="H1394" i="21"/>
  <c r="I1394" i="21" s="1"/>
  <c r="H2492" i="21"/>
  <c r="I2492" i="21" s="1"/>
  <c r="H407" i="21"/>
  <c r="I407" i="21" s="1"/>
  <c r="H677" i="21"/>
  <c r="I677" i="21" s="1"/>
  <c r="H1872" i="21"/>
  <c r="I1872" i="21" s="1"/>
  <c r="H917" i="21"/>
  <c r="I917" i="21" s="1"/>
  <c r="H2742" i="21"/>
  <c r="I2742" i="21" s="1"/>
  <c r="H3791" i="21"/>
  <c r="I3791" i="21" s="1"/>
  <c r="H156" i="21"/>
  <c r="I156" i="21" s="1"/>
  <c r="H619" i="21"/>
  <c r="I619" i="21" s="1"/>
  <c r="H1160" i="21"/>
  <c r="I1160" i="21" s="1"/>
  <c r="H2072" i="21"/>
  <c r="I2072" i="21" s="1"/>
  <c r="H476" i="21"/>
  <c r="I476" i="21" s="1"/>
  <c r="H510" i="21"/>
  <c r="I510" i="21" s="1"/>
  <c r="H1130" i="21"/>
  <c r="I1130" i="21" s="1"/>
  <c r="H1842" i="21"/>
  <c r="I1842" i="21" s="1"/>
  <c r="H2481" i="21"/>
  <c r="I2481" i="21" s="1"/>
  <c r="H477" i="21"/>
  <c r="I477" i="21" s="1"/>
  <c r="H667" i="21"/>
  <c r="I667" i="21" s="1"/>
  <c r="H1177" i="21"/>
  <c r="I1177" i="21" s="1"/>
  <c r="H3441" i="21"/>
  <c r="I3441" i="21" s="1"/>
  <c r="H366" i="21"/>
  <c r="I366" i="21" s="1"/>
  <c r="H480" i="21"/>
  <c r="I480" i="21" s="1"/>
  <c r="H1146" i="21"/>
  <c r="I1146" i="21" s="1"/>
  <c r="H2802" i="21"/>
  <c r="I2802" i="21" s="1"/>
  <c r="H3851" i="21"/>
  <c r="I3851" i="21" s="1"/>
  <c r="H226" i="21"/>
  <c r="I226" i="21" s="1"/>
  <c r="H639" i="21"/>
  <c r="I639" i="21" s="1"/>
  <c r="H989" i="21"/>
  <c r="I989" i="21" s="1"/>
  <c r="H1562" i="21"/>
  <c r="I1562" i="21" s="1"/>
  <c r="H2732" i="21"/>
  <c r="I2732" i="21" s="1"/>
  <c r="H4261" i="21"/>
  <c r="I4261" i="21" s="1"/>
  <c r="H307" i="21"/>
  <c r="I307" i="21" s="1"/>
  <c r="H530" i="21"/>
  <c r="I530" i="21" s="1"/>
  <c r="H766" i="21"/>
  <c r="I766" i="21" s="1"/>
  <c r="H799" i="21"/>
  <c r="I799" i="21" s="1"/>
  <c r="H1150" i="21"/>
  <c r="I1150" i="21" s="1"/>
  <c r="H1421" i="21"/>
  <c r="I1421" i="21" s="1"/>
  <c r="H1581" i="21"/>
  <c r="I1581" i="21" s="1"/>
  <c r="H3231" i="21"/>
  <c r="I3231" i="21" s="1"/>
  <c r="H2431" i="21"/>
  <c r="I2431" i="21" s="1"/>
  <c r="H3461" i="21"/>
  <c r="I3461" i="21" s="1"/>
  <c r="H3692" i="21"/>
  <c r="I3692" i="21" s="1"/>
  <c r="H39" i="21"/>
  <c r="I39" i="21" s="1"/>
  <c r="H116" i="21"/>
  <c r="I116" i="21" s="1"/>
  <c r="H150" i="21"/>
  <c r="I150" i="21" s="1"/>
  <c r="H276" i="21"/>
  <c r="I276" i="21" s="1"/>
  <c r="H767" i="21"/>
  <c r="I767" i="21" s="1"/>
  <c r="H1117" i="21"/>
  <c r="I1117" i="21" s="1"/>
  <c r="H1281" i="21"/>
  <c r="I1281" i="21" s="1"/>
  <c r="H1901" i="21"/>
  <c r="I1901" i="21" s="1"/>
  <c r="H2841" i="21"/>
  <c r="I2841" i="21" s="1"/>
  <c r="H3641" i="21"/>
  <c r="I3641" i="21" s="1"/>
  <c r="H3801" i="21"/>
  <c r="I3801" i="21" s="1"/>
  <c r="H29" i="21"/>
  <c r="I29" i="21" s="1"/>
  <c r="H3362" i="21"/>
  <c r="I3362" i="21" s="1"/>
  <c r="H1027" i="21"/>
  <c r="I1027" i="21" s="1"/>
  <c r="H110" i="21"/>
  <c r="I110" i="21" s="1"/>
  <c r="H190" i="21"/>
  <c r="I190" i="21" s="1"/>
  <c r="H537" i="21"/>
  <c r="I537" i="21" s="1"/>
  <c r="H3312" i="21"/>
  <c r="I3312" i="21" s="1"/>
  <c r="H317" i="21"/>
  <c r="I317" i="21" s="1"/>
  <c r="H349" i="21"/>
  <c r="I349" i="21" s="1"/>
  <c r="H540" i="21"/>
  <c r="I540" i="21" s="1"/>
  <c r="H1000" i="21"/>
  <c r="I1000" i="21" s="1"/>
  <c r="H1080" i="21"/>
  <c r="I1080" i="21" s="1"/>
  <c r="H19" i="21"/>
  <c r="I19" i="21" s="1"/>
  <c r="H160" i="21"/>
  <c r="I160" i="21" s="1"/>
  <c r="H319" i="21"/>
  <c r="I319" i="21" s="1"/>
  <c r="H1127" i="21"/>
  <c r="I1127" i="21" s="1"/>
  <c r="H1752" i="21"/>
  <c r="I1752" i="21" s="1"/>
  <c r="H2534" i="21"/>
  <c r="I2534" i="21" s="1"/>
  <c r="H49" i="21"/>
  <c r="I49" i="21" s="1"/>
  <c r="H666" i="21"/>
  <c r="I666" i="21" s="1"/>
  <c r="H2321" i="21"/>
  <c r="I2321" i="21" s="1"/>
  <c r="H3991" i="21"/>
  <c r="I3991" i="21" s="1"/>
  <c r="H130" i="21"/>
  <c r="I130" i="21" s="1"/>
  <c r="H1097" i="21"/>
  <c r="I1097" i="21" s="1"/>
  <c r="H2482" i="21"/>
  <c r="I2482" i="21" s="1"/>
  <c r="H3352" i="21"/>
  <c r="I3352" i="21" s="1"/>
  <c r="H3672" i="21"/>
  <c r="I3672" i="21" s="1"/>
  <c r="H4241" i="21"/>
  <c r="I4241" i="21" s="1"/>
  <c r="H560" i="21"/>
  <c r="I560" i="21" s="1"/>
  <c r="H907" i="21"/>
  <c r="I907" i="21" s="1"/>
  <c r="H1020" i="21"/>
  <c r="I1020" i="21" s="1"/>
  <c r="H1100" i="21"/>
  <c r="I1100" i="21" s="1"/>
  <c r="H1180" i="21"/>
  <c r="I1180" i="21" s="1"/>
  <c r="H1561" i="21"/>
  <c r="I1561" i="21" s="1"/>
  <c r="H100" i="21"/>
  <c r="I100" i="21" s="1"/>
  <c r="H180" i="21"/>
  <c r="I180" i="21" s="1"/>
  <c r="H500" i="21"/>
  <c r="I500" i="21" s="1"/>
  <c r="H546" i="21"/>
  <c r="I546" i="21" s="1"/>
  <c r="H580" i="21"/>
  <c r="I580" i="21" s="1"/>
  <c r="H1040" i="21"/>
  <c r="I1040" i="21" s="1"/>
  <c r="H1120" i="21"/>
  <c r="I1120" i="21" s="1"/>
  <c r="H1166" i="21"/>
  <c r="I1166" i="21" s="1"/>
  <c r="H1200" i="21"/>
  <c r="I1200" i="21" s="1"/>
  <c r="H1441" i="21"/>
  <c r="I1441" i="21" s="1"/>
  <c r="H1584" i="21"/>
  <c r="I1584" i="21" s="1"/>
  <c r="H3482" i="21"/>
  <c r="I3482" i="21" s="1"/>
  <c r="H120" i="21"/>
  <c r="I120" i="21" s="1"/>
  <c r="H166" i="21"/>
  <c r="I166" i="21" s="1"/>
  <c r="H387" i="21"/>
  <c r="I387" i="21" s="1"/>
  <c r="H657" i="21"/>
  <c r="I657" i="21" s="1"/>
  <c r="H1087" i="21"/>
  <c r="I1087" i="21" s="1"/>
  <c r="H1167" i="21"/>
  <c r="I1167" i="21" s="1"/>
  <c r="H2081" i="21"/>
  <c r="I2081" i="21" s="1"/>
  <c r="H2311" i="21"/>
  <c r="I2311" i="21" s="1"/>
  <c r="H2471" i="21"/>
  <c r="I2471" i="21" s="1"/>
  <c r="H3981" i="21"/>
  <c r="I3981" i="21" s="1"/>
  <c r="AC503" i="10"/>
  <c r="AD503" i="10" s="1"/>
  <c r="AC501" i="10"/>
  <c r="AD501" i="10" s="1"/>
  <c r="AC506" i="10"/>
  <c r="C27" i="25"/>
  <c r="E27" i="25"/>
  <c r="C26" i="25"/>
  <c r="E26" i="25"/>
  <c r="C32" i="25"/>
  <c r="E32" i="25"/>
  <c r="C31" i="25"/>
  <c r="E31" i="25"/>
  <c r="C29" i="25"/>
  <c r="E29" i="25"/>
  <c r="C28" i="25"/>
  <c r="E28" i="25"/>
  <c r="H2932" i="21"/>
  <c r="I2932" i="21" s="1"/>
  <c r="H3502" i="21"/>
  <c r="I3502" i="21" s="1"/>
  <c r="H3751" i="21"/>
  <c r="I3751" i="21" s="1"/>
  <c r="AC500" i="10"/>
  <c r="H2934" i="21"/>
  <c r="I2934" i="21" s="1"/>
  <c r="H3892" i="21"/>
  <c r="I3892" i="21" s="1"/>
  <c r="H4092" i="21"/>
  <c r="I4092" i="21" s="1"/>
  <c r="C47" i="5"/>
  <c r="C46" i="5"/>
  <c r="H629" i="21"/>
  <c r="I629" i="21" s="1"/>
  <c r="H3381" i="21"/>
  <c r="I3381" i="21" s="1"/>
  <c r="H259" i="21"/>
  <c r="I259" i="21" s="1"/>
  <c r="H279" i="21"/>
  <c r="I279" i="21" s="1"/>
  <c r="H1159" i="21"/>
  <c r="I1159" i="21" s="1"/>
  <c r="H1454" i="21"/>
  <c r="I1454" i="21" s="1"/>
  <c r="H2054" i="21"/>
  <c r="I2054" i="21" s="1"/>
  <c r="H2174" i="21"/>
  <c r="I2174" i="21" s="1"/>
  <c r="H2804" i="21"/>
  <c r="I2804" i="21" s="1"/>
  <c r="H1624" i="21"/>
  <c r="I1624" i="21" s="1"/>
  <c r="H1744" i="21"/>
  <c r="I1744" i="21" s="1"/>
  <c r="H239" i="21"/>
  <c r="I239" i="21" s="1"/>
  <c r="H759" i="21"/>
  <c r="I759" i="21" s="1"/>
  <c r="H176" i="21"/>
  <c r="I176" i="21" s="1"/>
  <c r="H466" i="21"/>
  <c r="I466" i="21" s="1"/>
  <c r="H929" i="21"/>
  <c r="I929" i="21" s="1"/>
  <c r="H1099" i="21"/>
  <c r="I1099" i="21" s="1"/>
  <c r="H3654" i="21"/>
  <c r="I3654" i="21" s="1"/>
  <c r="H509" i="21"/>
  <c r="I509" i="21" s="1"/>
  <c r="H529" i="21"/>
  <c r="I529" i="21" s="1"/>
  <c r="H1241" i="21"/>
  <c r="I1241" i="21" s="1"/>
  <c r="H2034" i="21"/>
  <c r="I2034" i="21" s="1"/>
  <c r="H1056" i="21"/>
  <c r="I1056" i="21" s="1"/>
  <c r="H1364" i="21"/>
  <c r="I1364" i="21" s="1"/>
  <c r="H1964" i="21"/>
  <c r="I1964" i="21" s="1"/>
  <c r="H2444" i="21"/>
  <c r="I2444" i="21" s="1"/>
  <c r="H3411" i="21"/>
  <c r="I3411" i="21" s="1"/>
  <c r="H569" i="21"/>
  <c r="I569" i="21" s="1"/>
  <c r="H739" i="21"/>
  <c r="I739" i="21" s="1"/>
  <c r="H199" i="21"/>
  <c r="I199" i="21" s="1"/>
  <c r="H1119" i="21"/>
  <c r="I1119" i="21" s="1"/>
  <c r="H2224" i="21"/>
  <c r="I2224" i="21" s="1"/>
  <c r="H139" i="21"/>
  <c r="I139" i="21" s="1"/>
  <c r="H159" i="21"/>
  <c r="I159" i="21" s="1"/>
  <c r="H469" i="21"/>
  <c r="I469" i="21" s="1"/>
  <c r="H119" i="21"/>
  <c r="I119" i="21" s="1"/>
  <c r="H449" i="21"/>
  <c r="I449" i="21" s="1"/>
  <c r="H679" i="21"/>
  <c r="I679" i="21" s="1"/>
  <c r="H869" i="21"/>
  <c r="I869" i="21" s="1"/>
  <c r="H2011" i="21"/>
  <c r="I2011" i="21" s="1"/>
  <c r="H79" i="21"/>
  <c r="I79" i="21" s="1"/>
  <c r="H1039" i="21"/>
  <c r="I1039" i="21" s="1"/>
  <c r="H1894" i="21"/>
  <c r="I1894" i="21" s="1"/>
  <c r="H2084" i="21"/>
  <c r="I2084" i="21" s="1"/>
  <c r="H4121" i="21"/>
  <c r="I4121" i="21" s="1"/>
  <c r="H389" i="21"/>
  <c r="I389" i="21" s="1"/>
  <c r="H409" i="21"/>
  <c r="I409" i="21" s="1"/>
  <c r="H1209" i="21"/>
  <c r="I1209" i="21" s="1"/>
  <c r="H2954" i="21"/>
  <c r="I2954" i="21" s="1"/>
  <c r="H329" i="21"/>
  <c r="I329" i="21" s="1"/>
  <c r="H809" i="21"/>
  <c r="I809" i="21" s="1"/>
  <c r="H979" i="21"/>
  <c r="I979" i="21" s="1"/>
  <c r="H999" i="21"/>
  <c r="I999" i="21" s="1"/>
  <c r="H1874" i="21"/>
  <c r="I1874" i="21" s="1"/>
  <c r="H3002" i="21"/>
  <c r="I3002" i="21" s="1"/>
  <c r="H229" i="21"/>
  <c r="I229" i="21" s="1"/>
  <c r="H559" i="21"/>
  <c r="I559" i="21" s="1"/>
  <c r="H749" i="21"/>
  <c r="I749" i="21" s="1"/>
  <c r="H1109" i="21"/>
  <c r="I1109" i="21" s="1"/>
  <c r="H2984" i="21"/>
  <c r="I2984" i="21" s="1"/>
  <c r="H3374" i="21"/>
  <c r="I3374" i="21" s="1"/>
  <c r="H289" i="21"/>
  <c r="I289" i="21" s="1"/>
  <c r="H1634" i="21"/>
  <c r="I1634" i="21" s="1"/>
  <c r="H2864" i="21"/>
  <c r="I2864" i="21" s="1"/>
  <c r="H209" i="21"/>
  <c r="I209" i="21" s="1"/>
  <c r="H1254" i="21"/>
  <c r="I1254" i="21" s="1"/>
  <c r="H2021" i="21"/>
  <c r="I2021" i="21" s="1"/>
  <c r="H1944" i="21"/>
  <c r="I1944" i="21" s="1"/>
  <c r="H149" i="21"/>
  <c r="I149" i="21" s="1"/>
  <c r="H169" i="21"/>
  <c r="I169" i="21" s="1"/>
  <c r="H479" i="21"/>
  <c r="I479" i="21" s="1"/>
  <c r="H1351" i="21"/>
  <c r="I1351" i="21" s="1"/>
  <c r="H499" i="21"/>
  <c r="I499" i="21" s="1"/>
  <c r="H109" i="21"/>
  <c r="I109" i="21" s="1"/>
  <c r="H439" i="21"/>
  <c r="I439" i="21" s="1"/>
  <c r="H689" i="21"/>
  <c r="I689" i="21" s="1"/>
  <c r="H859" i="21"/>
  <c r="I859" i="21" s="1"/>
  <c r="H879" i="21"/>
  <c r="I879" i="21" s="1"/>
  <c r="H1070" i="21"/>
  <c r="I1070" i="21" s="1"/>
  <c r="H1424" i="21"/>
  <c r="I1424" i="21" s="1"/>
  <c r="H1149" i="21"/>
  <c r="I1149" i="21" s="1"/>
  <c r="H919" i="21"/>
  <c r="I919" i="21" s="1"/>
  <c r="H646" i="21"/>
  <c r="I646" i="21" s="1"/>
  <c r="H1049" i="21"/>
  <c r="I1049" i="21" s="1"/>
  <c r="H2894" i="21"/>
  <c r="I2894" i="21" s="1"/>
  <c r="H3401" i="21"/>
  <c r="I3401" i="21" s="1"/>
  <c r="H269" i="21"/>
  <c r="I269" i="21" s="1"/>
  <c r="H519" i="21"/>
  <c r="I519" i="21" s="1"/>
  <c r="H89" i="21"/>
  <c r="I89" i="21" s="1"/>
  <c r="H379" i="21"/>
  <c r="I379" i="21" s="1"/>
  <c r="H399" i="21"/>
  <c r="I399" i="21" s="1"/>
  <c r="H606" i="21"/>
  <c r="I606" i="21" s="1"/>
  <c r="H1030" i="21"/>
  <c r="I1030" i="21" s="1"/>
  <c r="H1050" i="21"/>
  <c r="I1050" i="21" s="1"/>
  <c r="H9" i="21"/>
  <c r="I9" i="21" s="1"/>
  <c r="H129" i="21"/>
  <c r="I129" i="21" s="1"/>
  <c r="H249" i="21"/>
  <c r="I249" i="21" s="1"/>
  <c r="H369" i="21"/>
  <c r="I369" i="21" s="1"/>
  <c r="H489" i="21"/>
  <c r="I489" i="21" s="1"/>
  <c r="H586" i="21"/>
  <c r="I586" i="21" s="1"/>
  <c r="H609" i="21"/>
  <c r="I609" i="21" s="1"/>
  <c r="H706" i="21"/>
  <c r="I706" i="21" s="1"/>
  <c r="H729" i="21"/>
  <c r="I729" i="21" s="1"/>
  <c r="H849" i="21"/>
  <c r="I849" i="21" s="1"/>
  <c r="H969" i="21"/>
  <c r="I969" i="21" s="1"/>
  <c r="H1089" i="21"/>
  <c r="I1089" i="21" s="1"/>
  <c r="H1176" i="21"/>
  <c r="I1176" i="21" s="1"/>
  <c r="H1199" i="21"/>
  <c r="I1199" i="21" s="1"/>
  <c r="H1384" i="21"/>
  <c r="I1384" i="21" s="1"/>
  <c r="H2104" i="21"/>
  <c r="I2104" i="21" s="1"/>
  <c r="H2194" i="21"/>
  <c r="I2194" i="21" s="1"/>
  <c r="H2284" i="21"/>
  <c r="I2284" i="21" s="1"/>
  <c r="H2794" i="21"/>
  <c r="I2794" i="21" s="1"/>
  <c r="H3304" i="21"/>
  <c r="I3304" i="21" s="1"/>
  <c r="H599" i="21"/>
  <c r="I599" i="21" s="1"/>
  <c r="H696" i="21"/>
  <c r="I696" i="21" s="1"/>
  <c r="H719" i="21"/>
  <c r="I719" i="21" s="1"/>
  <c r="H839" i="21"/>
  <c r="I839" i="21" s="1"/>
  <c r="H959" i="21"/>
  <c r="I959" i="21" s="1"/>
  <c r="H1079" i="21"/>
  <c r="I1079" i="21" s="1"/>
  <c r="H1189" i="21"/>
  <c r="I1189" i="21" s="1"/>
  <c r="H1274" i="21"/>
  <c r="I1274" i="21" s="1"/>
  <c r="H1324" i="21"/>
  <c r="I1324" i="21" s="1"/>
  <c r="H1484" i="21"/>
  <c r="I1484" i="21" s="1"/>
  <c r="H1614" i="21"/>
  <c r="I1614" i="21" s="1"/>
  <c r="H1664" i="21"/>
  <c r="I1664" i="21" s="1"/>
  <c r="H1764" i="21"/>
  <c r="I1764" i="21" s="1"/>
  <c r="H1814" i="21"/>
  <c r="I1814" i="21" s="1"/>
  <c r="H1954" i="21"/>
  <c r="I1954" i="21" s="1"/>
  <c r="H2271" i="21"/>
  <c r="I2271" i="21" s="1"/>
  <c r="H589" i="21"/>
  <c r="I589" i="21" s="1"/>
  <c r="H709" i="21"/>
  <c r="I709" i="21" s="1"/>
  <c r="H829" i="21"/>
  <c r="I829" i="21" s="1"/>
  <c r="H949" i="21"/>
  <c r="I949" i="21" s="1"/>
  <c r="H1069" i="21"/>
  <c r="I1069" i="21" s="1"/>
  <c r="H1179" i="21"/>
  <c r="I1179" i="21" s="1"/>
  <c r="H1374" i="21"/>
  <c r="I1374" i="21" s="1"/>
  <c r="H1434" i="21"/>
  <c r="I1434" i="21" s="1"/>
  <c r="H1801" i="21"/>
  <c r="I1801" i="21" s="1"/>
  <c r="H1854" i="21"/>
  <c r="I1854" i="21" s="1"/>
  <c r="H2094" i="21"/>
  <c r="I2094" i="21" s="1"/>
  <c r="H2364" i="21"/>
  <c r="I2364" i="21" s="1"/>
  <c r="H2454" i="21"/>
  <c r="I2454" i="21" s="1"/>
  <c r="H2531" i="21"/>
  <c r="I2531" i="21" s="1"/>
  <c r="H99" i="21"/>
  <c r="I99" i="21" s="1"/>
  <c r="H219" i="21"/>
  <c r="I219" i="21" s="1"/>
  <c r="H339" i="21"/>
  <c r="I339" i="21" s="1"/>
  <c r="H459" i="21"/>
  <c r="I459" i="21" s="1"/>
  <c r="H556" i="21"/>
  <c r="I556" i="21" s="1"/>
  <c r="H579" i="21"/>
  <c r="I579" i="21" s="1"/>
  <c r="H699" i="21"/>
  <c r="I699" i="21" s="1"/>
  <c r="H819" i="21"/>
  <c r="I819" i="21" s="1"/>
  <c r="H939" i="21"/>
  <c r="I939" i="21" s="1"/>
  <c r="H1059" i="21"/>
  <c r="I1059" i="21" s="1"/>
  <c r="H1169" i="21"/>
  <c r="I1169" i="21" s="1"/>
  <c r="H1264" i="21"/>
  <c r="I1264" i="21" s="1"/>
  <c r="H1754" i="21"/>
  <c r="I1754" i="21" s="1"/>
  <c r="H3294" i="21"/>
  <c r="I3294" i="21" s="1"/>
  <c r="H69" i="21"/>
  <c r="I69" i="21" s="1"/>
  <c r="H189" i="21"/>
  <c r="I189" i="21" s="1"/>
  <c r="H309" i="21"/>
  <c r="I309" i="21" s="1"/>
  <c r="H429" i="21"/>
  <c r="I429" i="21" s="1"/>
  <c r="H549" i="21"/>
  <c r="I549" i="21" s="1"/>
  <c r="H669" i="21"/>
  <c r="I669" i="21" s="1"/>
  <c r="H789" i="21"/>
  <c r="I789" i="21" s="1"/>
  <c r="H909" i="21"/>
  <c r="I909" i="21" s="1"/>
  <c r="H1029" i="21"/>
  <c r="I1029" i="21" s="1"/>
  <c r="H1291" i="21"/>
  <c r="I1291" i="21" s="1"/>
  <c r="H1304" i="21"/>
  <c r="I1304" i="21" s="1"/>
  <c r="H1354" i="21"/>
  <c r="I1354" i="21" s="1"/>
  <c r="H1414" i="21"/>
  <c r="I1414" i="21" s="1"/>
  <c r="H1694" i="21"/>
  <c r="I1694" i="21" s="1"/>
  <c r="H1794" i="21"/>
  <c r="I1794" i="21" s="1"/>
  <c r="H2074" i="21"/>
  <c r="I2074" i="21" s="1"/>
  <c r="H2394" i="21"/>
  <c r="I2394" i="21" s="1"/>
  <c r="H2484" i="21"/>
  <c r="I2484" i="21" s="1"/>
  <c r="H2522" i="21"/>
  <c r="I2522" i="21" s="1"/>
  <c r="H3734" i="21"/>
  <c r="I3734" i="21" s="1"/>
  <c r="H59" i="21"/>
  <c r="I59" i="21" s="1"/>
  <c r="H179" i="21"/>
  <c r="I179" i="21" s="1"/>
  <c r="H299" i="21"/>
  <c r="I299" i="21" s="1"/>
  <c r="H419" i="21"/>
  <c r="I419" i="21" s="1"/>
  <c r="H516" i="21"/>
  <c r="I516" i="21" s="1"/>
  <c r="H539" i="21"/>
  <c r="I539" i="21" s="1"/>
  <c r="H659" i="21"/>
  <c r="I659" i="21" s="1"/>
  <c r="H779" i="21"/>
  <c r="I779" i="21" s="1"/>
  <c r="H899" i="21"/>
  <c r="I899" i="21" s="1"/>
  <c r="H1019" i="21"/>
  <c r="I1019" i="21" s="1"/>
  <c r="H1244" i="21"/>
  <c r="I1244" i="21" s="1"/>
  <c r="H1734" i="21"/>
  <c r="I1734" i="21" s="1"/>
  <c r="H1884" i="21"/>
  <c r="I1884" i="21" s="1"/>
  <c r="H2124" i="21"/>
  <c r="I2124" i="21" s="1"/>
  <c r="H2304" i="21"/>
  <c r="I2304" i="21" s="1"/>
  <c r="H2994" i="21"/>
  <c r="I2994" i="21" s="1"/>
  <c r="H649" i="21"/>
  <c r="I649" i="21" s="1"/>
  <c r="H769" i="21"/>
  <c r="I769" i="21" s="1"/>
  <c r="H889" i="21"/>
  <c r="I889" i="21" s="1"/>
  <c r="H1009" i="21"/>
  <c r="I1009" i="21" s="1"/>
  <c r="H1129" i="21"/>
  <c r="I1129" i="21" s="1"/>
  <c r="H1294" i="21"/>
  <c r="I1294" i="21" s="1"/>
  <c r="H1344" i="21"/>
  <c r="I1344" i="21" s="1"/>
  <c r="H1404" i="21"/>
  <c r="I1404" i="21" s="1"/>
  <c r="H1544" i="21"/>
  <c r="I1544" i="21" s="1"/>
  <c r="H1684" i="21"/>
  <c r="I1684" i="21" s="1"/>
  <c r="H1784" i="21"/>
  <c r="I1784" i="21" s="1"/>
  <c r="H2291" i="21"/>
  <c r="I2291" i="21" s="1"/>
  <c r="H2604" i="21"/>
  <c r="I2604" i="21" s="1"/>
  <c r="H3114" i="21"/>
  <c r="I3114" i="21" s="1"/>
  <c r="D16" i="25"/>
  <c r="A16" i="25" s="1"/>
  <c r="D5" i="25"/>
  <c r="D6" i="25"/>
  <c r="D7" i="25"/>
  <c r="D9" i="25"/>
  <c r="D10" i="25"/>
  <c r="D17" i="25"/>
  <c r="A17" i="25" s="1"/>
  <c r="D11" i="25"/>
  <c r="A11" i="25" s="1"/>
  <c r="D14" i="25"/>
  <c r="A14" i="25" s="1"/>
  <c r="D15" i="25"/>
  <c r="A15" i="25" s="1"/>
  <c r="D12" i="25"/>
  <c r="D8" i="25"/>
  <c r="D13" i="25"/>
  <c r="H142" i="13"/>
  <c r="D142" i="13" s="1"/>
  <c r="D152" i="13"/>
  <c r="G41" i="13"/>
  <c r="D148" i="13"/>
  <c r="E19" i="13"/>
  <c r="D19" i="13" s="1"/>
  <c r="H147" i="13"/>
  <c r="D147" i="13" s="1"/>
  <c r="D114" i="13"/>
  <c r="E114" i="13" s="1"/>
  <c r="D151" i="13"/>
  <c r="E151" i="13" s="1"/>
  <c r="D131" i="13"/>
  <c r="E131" i="13" s="1"/>
  <c r="D117" i="13"/>
  <c r="E117" i="13" s="1"/>
  <c r="D127" i="13"/>
  <c r="E127" i="13" s="1"/>
  <c r="D130" i="13"/>
  <c r="D137" i="13"/>
  <c r="G42" i="13"/>
  <c r="D153" i="13"/>
  <c r="D125" i="13"/>
  <c r="H143" i="13"/>
  <c r="D143" i="13" s="1"/>
  <c r="D150" i="13"/>
  <c r="E150" i="13" s="1"/>
  <c r="D129" i="13"/>
  <c r="H132" i="13"/>
  <c r="D132" i="13" s="1"/>
  <c r="D138" i="13"/>
  <c r="D128" i="13"/>
  <c r="H134" i="13"/>
  <c r="D134" i="13" s="1"/>
  <c r="E134" i="13" s="1"/>
  <c r="H145" i="13"/>
  <c r="D145" i="13" s="1"/>
  <c r="D135" i="13"/>
  <c r="E17" i="13"/>
  <c r="D17" i="13" s="1"/>
  <c r="I272" i="13"/>
  <c r="G16" i="13"/>
  <c r="D133" i="13"/>
  <c r="E133" i="13" s="1"/>
  <c r="H141" i="13"/>
  <c r="D141" i="13" s="1"/>
  <c r="E13" i="13"/>
  <c r="E28" i="13"/>
  <c r="D28" i="13" s="1"/>
  <c r="D112" i="13"/>
  <c r="E112" i="13" s="1"/>
  <c r="D115" i="13"/>
  <c r="E115" i="13" s="1"/>
  <c r="D120" i="13"/>
  <c r="E120" i="13" s="1"/>
  <c r="D123" i="13"/>
  <c r="E123" i="13" s="1"/>
  <c r="H149" i="13"/>
  <c r="D149" i="13" s="1"/>
  <c r="C45" i="5"/>
  <c r="H446" i="21"/>
  <c r="I446" i="21" s="1"/>
  <c r="H806" i="21"/>
  <c r="I806" i="21" s="1"/>
  <c r="H2912" i="21"/>
  <c r="I2912" i="21" s="1"/>
  <c r="H3652" i="21"/>
  <c r="I3652" i="21" s="1"/>
  <c r="H3151" i="21"/>
  <c r="I3151" i="21" s="1"/>
  <c r="H656" i="21"/>
  <c r="I656" i="21" s="1"/>
  <c r="H896" i="21"/>
  <c r="I896" i="21" s="1"/>
  <c r="H1016" i="21"/>
  <c r="I1016" i="21" s="1"/>
  <c r="H3222" i="21"/>
  <c r="I3222" i="21" s="1"/>
  <c r="D12" i="23"/>
  <c r="D19" i="23"/>
  <c r="D20" i="23"/>
  <c r="D21" i="23"/>
  <c r="D22" i="23"/>
  <c r="E48" i="13"/>
  <c r="D39" i="13"/>
  <c r="E60" i="13"/>
  <c r="E47" i="13"/>
  <c r="E61" i="13"/>
  <c r="E152" i="13"/>
  <c r="D40" i="13"/>
  <c r="D15" i="13"/>
  <c r="D32" i="13"/>
  <c r="D8" i="13"/>
  <c r="D12" i="13"/>
  <c r="D33" i="13"/>
  <c r="D26" i="13"/>
  <c r="D5" i="13"/>
  <c r="D45" i="13"/>
  <c r="D22" i="13"/>
  <c r="E128" i="13"/>
  <c r="E137" i="13"/>
  <c r="E145" i="13"/>
  <c r="E59" i="13"/>
  <c r="H3282" i="21"/>
  <c r="I3282" i="21" s="1"/>
  <c r="H3942" i="21"/>
  <c r="I3942" i="21" s="1"/>
  <c r="D25" i="23"/>
  <c r="H2414" i="21"/>
  <c r="I2414" i="21" s="1"/>
  <c r="H2674" i="21"/>
  <c r="I2674" i="21" s="1"/>
  <c r="H3711" i="21"/>
  <c r="I3711" i="21" s="1"/>
  <c r="H3804" i="21"/>
  <c r="I3804" i="21" s="1"/>
  <c r="D6" i="23"/>
  <c r="D30" i="23"/>
  <c r="H2962" i="21"/>
  <c r="I2962" i="21" s="1"/>
  <c r="H3504" i="21"/>
  <c r="I3504" i="21" s="1"/>
  <c r="H3912" i="21"/>
  <c r="I3912" i="21" s="1"/>
  <c r="H3952" i="21"/>
  <c r="I3952" i="21" s="1"/>
  <c r="H4192" i="21"/>
  <c r="I4192" i="21" s="1"/>
  <c r="H4432" i="21"/>
  <c r="I4432" i="21" s="1"/>
  <c r="D7" i="23"/>
  <c r="D31" i="23"/>
  <c r="H3332" i="21"/>
  <c r="I3332" i="21" s="1"/>
  <c r="H3662" i="21"/>
  <c r="I3662" i="21" s="1"/>
  <c r="D8" i="23"/>
  <c r="D32" i="23"/>
  <c r="D9" i="23"/>
  <c r="D35" i="23"/>
  <c r="D17" i="23"/>
  <c r="D18" i="23"/>
  <c r="D29" i="23"/>
  <c r="D10" i="23"/>
  <c r="D23" i="23"/>
  <c r="D33" i="23"/>
  <c r="D11" i="23"/>
  <c r="D24" i="23"/>
  <c r="D34" i="23"/>
  <c r="D14" i="23"/>
  <c r="D26" i="23"/>
  <c r="D36" i="23"/>
  <c r="D15" i="23"/>
  <c r="D27" i="23"/>
  <c r="D37" i="23"/>
  <c r="D16" i="23"/>
  <c r="D28" i="23"/>
  <c r="E62" i="13"/>
  <c r="E132" i="13"/>
  <c r="D16" i="13"/>
  <c r="E129" i="13"/>
  <c r="E113" i="13"/>
  <c r="D13" i="13"/>
  <c r="E135" i="13"/>
  <c r="D18" i="13"/>
  <c r="D30" i="13"/>
  <c r="E58" i="13"/>
  <c r="E138" i="13"/>
  <c r="D34" i="13"/>
  <c r="E153" i="13"/>
  <c r="E142" i="13"/>
  <c r="E148" i="13"/>
  <c r="E54" i="13"/>
  <c r="E50" i="13"/>
  <c r="D23" i="13"/>
  <c r="D35" i="13"/>
  <c r="D10" i="13"/>
  <c r="D36" i="13"/>
  <c r="D7" i="13"/>
  <c r="D37" i="13"/>
  <c r="D43" i="13"/>
  <c r="E55" i="13"/>
  <c r="E111" i="13"/>
  <c r="E119" i="13"/>
  <c r="E136" i="13"/>
  <c r="E51" i="13"/>
  <c r="E52" i="13"/>
  <c r="E143" i="13"/>
  <c r="E147" i="13"/>
  <c r="D25" i="13"/>
  <c r="D29" i="13"/>
  <c r="E56" i="13"/>
  <c r="E130" i="13"/>
  <c r="D6" i="13"/>
  <c r="D41" i="13"/>
  <c r="E121" i="13"/>
  <c r="D20" i="13"/>
  <c r="D42" i="13"/>
  <c r="E53" i="13"/>
  <c r="E125" i="13"/>
  <c r="D9" i="13"/>
  <c r="D24" i="13"/>
  <c r="E155" i="13"/>
  <c r="D4" i="13"/>
  <c r="D11" i="13"/>
  <c r="D14" i="13"/>
  <c r="D27" i="13"/>
  <c r="D38" i="13"/>
  <c r="D44" i="13"/>
  <c r="E141" i="13"/>
  <c r="N305" i="21"/>
  <c r="N425" i="21"/>
  <c r="N545" i="21"/>
  <c r="N665" i="21"/>
  <c r="N785" i="21"/>
  <c r="N905" i="21"/>
  <c r="N1025" i="21"/>
  <c r="N1240" i="21"/>
  <c r="N1460" i="21"/>
  <c r="N1730" i="21"/>
  <c r="N2650" i="21"/>
  <c r="N3410" i="21"/>
  <c r="N3450" i="21"/>
  <c r="N3740" i="21"/>
  <c r="N3780" i="21"/>
  <c r="N1540" i="21"/>
  <c r="N1780" i="21"/>
  <c r="N1830" i="21"/>
  <c r="N2690" i="21"/>
  <c r="N2730" i="21"/>
  <c r="N3240" i="21"/>
  <c r="N3280" i="21"/>
  <c r="N3530" i="21"/>
  <c r="N3770" i="21"/>
  <c r="N245" i="21"/>
  <c r="N365" i="21"/>
  <c r="N485" i="21"/>
  <c r="N845" i="21"/>
  <c r="N1270" i="21"/>
  <c r="N1320" i="21"/>
  <c r="N1610" i="21"/>
  <c r="N1660" i="21"/>
  <c r="N1710" i="21"/>
  <c r="N1760" i="21"/>
  <c r="N1810" i="21"/>
  <c r="N1950" i="21"/>
  <c r="N3020" i="21"/>
  <c r="N3060" i="21"/>
  <c r="N3100" i="21"/>
  <c r="N3470" i="21"/>
  <c r="N3760" i="21"/>
  <c r="N3800" i="21"/>
  <c r="N225" i="21"/>
  <c r="N1175" i="21"/>
  <c r="N3710" i="21"/>
  <c r="N1510" i="21"/>
  <c r="N1740" i="21"/>
  <c r="N1890" i="21"/>
  <c r="N75" i="21"/>
  <c r="N195" i="21"/>
  <c r="N315" i="21"/>
  <c r="N435" i="21"/>
  <c r="N555" i="21"/>
  <c r="N675" i="21"/>
  <c r="N795" i="21"/>
  <c r="N1300" i="21"/>
  <c r="N1350" i="21"/>
  <c r="N1410" i="21"/>
  <c r="N1550" i="21"/>
  <c r="N2570" i="21"/>
  <c r="N2910" i="21"/>
  <c r="N3370" i="21"/>
  <c r="N3660" i="21"/>
  <c r="N25" i="21"/>
  <c r="N145" i="21"/>
  <c r="N265" i="21"/>
  <c r="N385" i="21"/>
  <c r="N505" i="21"/>
  <c r="N625" i="21"/>
  <c r="N745" i="21"/>
  <c r="N865" i="21"/>
  <c r="N985" i="21"/>
  <c r="N1105" i="21"/>
  <c r="N1330" i="21"/>
  <c r="N1620" i="21"/>
  <c r="N1670" i="21"/>
  <c r="N1820" i="21"/>
  <c r="N1960" i="21"/>
  <c r="N2050" i="21"/>
  <c r="N2330" i="21"/>
  <c r="N2510" i="21"/>
  <c r="N2680" i="21"/>
  <c r="N2720" i="21"/>
  <c r="N2760" i="21"/>
  <c r="N2890" i="21"/>
  <c r="N2980" i="21"/>
  <c r="N3270" i="21"/>
  <c r="N3520" i="21"/>
  <c r="N3560" i="21"/>
  <c r="N3600" i="21"/>
  <c r="N3640" i="21"/>
  <c r="N3810" i="21"/>
  <c r="N3850" i="21"/>
  <c r="N3890" i="21"/>
  <c r="N3930" i="21"/>
  <c r="N3970" i="21"/>
  <c r="N4010" i="21"/>
  <c r="N4050" i="21"/>
  <c r="N4090" i="21"/>
  <c r="N4130" i="21"/>
  <c r="N4210" i="21"/>
  <c r="N4250" i="21"/>
  <c r="N4290" i="21"/>
  <c r="N4330" i="21"/>
  <c r="N4370" i="21"/>
  <c r="N4410" i="21"/>
  <c r="N4450" i="21"/>
  <c r="N4490" i="21"/>
  <c r="N1205" i="21"/>
  <c r="N1380" i="21"/>
  <c r="N1860" i="21"/>
  <c r="N2100" i="21"/>
  <c r="N2190" i="21"/>
  <c r="N2370" i="21"/>
  <c r="N2550" i="21"/>
  <c r="N2590" i="21"/>
  <c r="N2800" i="21"/>
  <c r="N2930" i="21"/>
  <c r="N3680" i="21"/>
  <c r="N1185" i="21"/>
  <c r="N1370" i="21"/>
  <c r="N2230" i="21"/>
  <c r="N2320" i="21"/>
  <c r="N2360" i="21"/>
  <c r="N3880" i="21"/>
  <c r="N3920" i="21"/>
  <c r="N3960" i="21"/>
  <c r="N4000" i="21"/>
  <c r="N4040" i="21"/>
  <c r="N4080" i="21"/>
  <c r="N465" i="21"/>
  <c r="N585" i="21"/>
  <c r="N705" i="21"/>
  <c r="N825" i="21"/>
  <c r="N945" i="21"/>
  <c r="N1065" i="21"/>
  <c r="N1560" i="21"/>
  <c r="N1900" i="21"/>
  <c r="N2270" i="21"/>
  <c r="N2450" i="21"/>
  <c r="N2540" i="21"/>
  <c r="N2580" i="21"/>
  <c r="N3340" i="21"/>
  <c r="N3670" i="21"/>
  <c r="N95" i="21"/>
  <c r="N335" i="21"/>
  <c r="N455" i="21"/>
  <c r="N575" i="21"/>
  <c r="N695" i="21"/>
  <c r="N815" i="21"/>
  <c r="N935" i="21"/>
  <c r="N1165" i="21"/>
  <c r="N1360" i="21"/>
  <c r="N1420" i="21"/>
  <c r="N1470" i="21"/>
  <c r="N1650" i="21"/>
  <c r="N1700" i="21"/>
  <c r="N1800" i="21"/>
  <c r="N1990" i="21"/>
  <c r="N2080" i="21"/>
  <c r="N2220" i="21"/>
  <c r="N2400" i="21"/>
  <c r="N2620" i="21"/>
  <c r="N2660" i="21"/>
  <c r="N3010" i="21"/>
  <c r="N3090" i="21"/>
  <c r="N3380" i="21"/>
  <c r="N3420" i="21"/>
  <c r="N3460" i="21"/>
  <c r="N3500" i="21"/>
  <c r="N3750" i="21"/>
  <c r="N3790" i="21"/>
  <c r="N65" i="21"/>
  <c r="N1980" i="21"/>
  <c r="N2020" i="21"/>
  <c r="N2300" i="21"/>
  <c r="N2820" i="21"/>
  <c r="N2860" i="21"/>
  <c r="N2950" i="21"/>
  <c r="N3000" i="21"/>
  <c r="N3080" i="21"/>
  <c r="N3490" i="21"/>
  <c r="N55" i="21"/>
  <c r="N295" i="21"/>
  <c r="N415" i="21"/>
  <c r="N535" i="21"/>
  <c r="N655" i="21"/>
  <c r="N775" i="21"/>
  <c r="N1015" i="21"/>
  <c r="N1290" i="21"/>
  <c r="N1340" i="21"/>
  <c r="N1400" i="21"/>
  <c r="N1680" i="21"/>
  <c r="N3570" i="21"/>
  <c r="N3610" i="21"/>
  <c r="N3650" i="21"/>
  <c r="N3820" i="21"/>
  <c r="N3860" i="21"/>
  <c r="N3900" i="21"/>
  <c r="N3940" i="21"/>
  <c r="N3980" i="21"/>
  <c r="N4020" i="21"/>
  <c r="N4060" i="21"/>
  <c r="N4100" i="21"/>
  <c r="N4140" i="21"/>
  <c r="N4180" i="21"/>
  <c r="N4220" i="21"/>
  <c r="N4260" i="21"/>
  <c r="N4300" i="21"/>
  <c r="N4340" i="21"/>
  <c r="N4380" i="21"/>
  <c r="N4420" i="21"/>
  <c r="N45" i="21"/>
  <c r="N165" i="21"/>
  <c r="N285" i="21"/>
  <c r="N405" i="21"/>
  <c r="N525" i="21"/>
  <c r="N645" i="21"/>
  <c r="N765" i="21"/>
  <c r="N885" i="21"/>
  <c r="N1125" i="21"/>
  <c r="N1450" i="21"/>
  <c r="N1580" i="21"/>
  <c r="N1630" i="21"/>
  <c r="N1870" i="21"/>
  <c r="N1920" i="21"/>
  <c r="N2380" i="21"/>
  <c r="N2560" i="21"/>
  <c r="N2600" i="21"/>
  <c r="N2900" i="21"/>
  <c r="N2990" i="21"/>
  <c r="N3320" i="21"/>
  <c r="N3360" i="21"/>
  <c r="N3690" i="21"/>
  <c r="N3730" i="21"/>
  <c r="P1526" i="21"/>
  <c r="P3695" i="21"/>
  <c r="P4375" i="21"/>
  <c r="P4183" i="21"/>
  <c r="P110" i="21"/>
  <c r="P101" i="21"/>
  <c r="P4177" i="21"/>
  <c r="P4373" i="21"/>
  <c r="P230" i="21"/>
  <c r="P1929" i="21"/>
  <c r="P4176" i="21"/>
  <c r="P4382" i="21"/>
  <c r="P4502" i="21"/>
  <c r="P2906" i="21"/>
  <c r="P4127" i="21"/>
  <c r="P4166" i="21"/>
  <c r="P4505" i="21"/>
  <c r="P2907" i="21"/>
  <c r="P4507" i="21"/>
  <c r="P2807" i="21"/>
  <c r="P1932" i="21"/>
  <c r="P3629" i="21"/>
  <c r="P2848" i="21"/>
  <c r="P240" i="21"/>
  <c r="P1926" i="21"/>
  <c r="P1936" i="21"/>
  <c r="P260" i="21"/>
  <c r="P2379" i="21"/>
  <c r="P4175" i="21"/>
  <c r="P4265" i="21"/>
  <c r="P2053" i="21"/>
  <c r="P2549" i="21"/>
  <c r="P1392" i="21"/>
  <c r="P1733" i="21"/>
  <c r="P2079" i="21"/>
  <c r="P2823" i="21"/>
  <c r="P4105" i="21"/>
  <c r="P4325" i="21"/>
  <c r="P4455" i="21"/>
  <c r="P4495" i="21"/>
  <c r="P1734" i="21"/>
  <c r="N1770" i="21"/>
  <c r="P1735" i="21"/>
  <c r="P1884" i="21"/>
  <c r="P2645" i="21"/>
  <c r="P4107" i="21"/>
  <c r="P3895" i="21"/>
  <c r="P4195" i="21"/>
  <c r="P2339" i="21"/>
  <c r="P3003" i="21"/>
  <c r="P3268" i="21"/>
  <c r="P1389" i="21"/>
  <c r="P1507" i="21"/>
  <c r="P1968" i="21"/>
  <c r="P2326" i="21"/>
  <c r="P2338" i="21"/>
  <c r="P2397" i="21"/>
  <c r="P3799" i="21"/>
  <c r="P4126" i="21"/>
  <c r="P1545" i="21"/>
  <c r="P1899" i="21"/>
  <c r="P1934" i="21"/>
  <c r="P2052" i="21"/>
  <c r="P2524" i="21"/>
  <c r="P3107" i="21"/>
  <c r="P4182" i="21"/>
  <c r="P4425" i="21"/>
  <c r="P1501" i="21"/>
  <c r="P1525" i="21"/>
  <c r="P1873" i="21"/>
  <c r="P1891" i="21"/>
  <c r="P2565" i="21"/>
  <c r="P2652" i="21"/>
  <c r="P3255" i="21"/>
  <c r="P4275" i="21"/>
  <c r="P4287" i="21"/>
  <c r="P513" i="21"/>
  <c r="P1995" i="21"/>
  <c r="P2946" i="21"/>
  <c r="P3292" i="21"/>
  <c r="P1254" i="21"/>
  <c r="P1325" i="21"/>
  <c r="P1385" i="21"/>
  <c r="P1502" i="21"/>
  <c r="P1874" i="21"/>
  <c r="P1885" i="21"/>
  <c r="P1892" i="21"/>
  <c r="P1982" i="21"/>
  <c r="P3293" i="21"/>
  <c r="P3577" i="21"/>
  <c r="P4227" i="21"/>
  <c r="P4266" i="21"/>
  <c r="P4277" i="21"/>
  <c r="P1255" i="21"/>
  <c r="P1315" i="21"/>
  <c r="P1386" i="21"/>
  <c r="P1395" i="21"/>
  <c r="P1455" i="21"/>
  <c r="P1503" i="21"/>
  <c r="P1866" i="21"/>
  <c r="P1875" i="21"/>
  <c r="P1886" i="21"/>
  <c r="P1974" i="21"/>
  <c r="P1984" i="21"/>
  <c r="P2595" i="21"/>
  <c r="P4443" i="21"/>
  <c r="P676" i="21"/>
  <c r="M117" i="22" s="1"/>
  <c r="N117" i="22" s="1"/>
  <c r="P1256" i="21"/>
  <c r="P1396" i="21"/>
  <c r="P1505" i="21"/>
  <c r="P1815" i="21"/>
  <c r="P2633" i="21"/>
  <c r="P3296" i="21"/>
  <c r="P3783" i="21"/>
  <c r="P3797" i="21"/>
  <c r="P4217" i="21"/>
  <c r="P4267" i="21"/>
  <c r="P4445" i="21"/>
  <c r="P1976" i="21"/>
  <c r="P2085" i="21"/>
  <c r="P2396" i="21"/>
  <c r="P4395" i="21"/>
  <c r="P1318" i="21"/>
  <c r="P2098" i="21"/>
  <c r="P2325" i="21"/>
  <c r="P2386" i="21"/>
  <c r="P2636" i="21"/>
  <c r="P4174" i="21"/>
  <c r="P4207" i="21"/>
  <c r="P980" i="21"/>
  <c r="P1295" i="21"/>
  <c r="P1808" i="21"/>
  <c r="P1828" i="21"/>
  <c r="P1955" i="21"/>
  <c r="P2126" i="21"/>
  <c r="P2138" i="21"/>
  <c r="P2229" i="21"/>
  <c r="P2558" i="21"/>
  <c r="P3719" i="21"/>
  <c r="P4019" i="21"/>
  <c r="P4465" i="21"/>
  <c r="P332" i="21"/>
  <c r="P1285" i="21"/>
  <c r="P1296" i="21"/>
  <c r="P1324" i="21"/>
  <c r="N1490" i="21"/>
  <c r="P1695" i="21"/>
  <c r="P1708" i="21"/>
  <c r="P1925" i="21"/>
  <c r="P1933" i="21"/>
  <c r="P1975" i="21"/>
  <c r="P1983" i="21"/>
  <c r="P2006" i="21"/>
  <c r="P2336" i="21"/>
  <c r="P2499" i="21"/>
  <c r="P2605" i="21"/>
  <c r="P2846" i="21"/>
  <c r="P3048" i="21"/>
  <c r="P3058" i="21"/>
  <c r="N3070" i="21"/>
  <c r="P3216" i="21"/>
  <c r="P3804" i="21"/>
  <c r="P4106" i="21"/>
  <c r="P4335" i="21"/>
  <c r="N1430" i="21"/>
  <c r="P1491" i="21"/>
  <c r="P2241" i="21"/>
  <c r="N2420" i="21"/>
  <c r="P2044" i="21"/>
  <c r="P2151" i="21"/>
  <c r="P2222" i="21"/>
  <c r="P2254" i="21"/>
  <c r="P2492" i="21"/>
  <c r="P2695" i="21"/>
  <c r="P2815" i="21"/>
  <c r="N2920" i="21"/>
  <c r="P3504" i="21"/>
  <c r="P3702" i="21"/>
  <c r="P3712" i="21"/>
  <c r="P4155" i="21"/>
  <c r="P1245" i="21"/>
  <c r="P1495" i="21"/>
  <c r="P1745" i="21"/>
  <c r="P1823" i="21"/>
  <c r="P1831" i="21"/>
  <c r="P2233" i="21"/>
  <c r="P2255" i="21"/>
  <c r="P2494" i="21"/>
  <c r="P2696" i="21"/>
  <c r="P2743" i="21"/>
  <c r="P3495" i="21"/>
  <c r="P3703" i="21"/>
  <c r="P3713" i="21"/>
  <c r="P4243" i="21"/>
  <c r="P4315" i="21"/>
  <c r="P4363" i="21"/>
  <c r="P4435" i="21"/>
  <c r="P630" i="21"/>
  <c r="N965" i="21"/>
  <c r="P1016" i="21"/>
  <c r="M154" i="22" s="1"/>
  <c r="N154" i="22" s="1"/>
  <c r="P1824" i="21"/>
  <c r="P2046" i="21"/>
  <c r="P2111" i="21"/>
  <c r="P2122" i="21"/>
  <c r="P2144" i="21"/>
  <c r="P2152" i="21"/>
  <c r="P2235" i="21"/>
  <c r="N2280" i="21"/>
  <c r="P2562" i="21"/>
  <c r="P3147" i="21"/>
  <c r="P3923" i="21"/>
  <c r="P4245" i="21"/>
  <c r="P4352" i="21"/>
  <c r="P4365" i="21"/>
  <c r="P4413" i="21"/>
  <c r="P1314" i="21"/>
  <c r="P1321" i="21"/>
  <c r="P1803" i="21"/>
  <c r="P1825" i="21"/>
  <c r="P1832" i="21"/>
  <c r="P1908" i="21"/>
  <c r="P2023" i="21"/>
  <c r="P2123" i="21"/>
  <c r="P2145" i="21"/>
  <c r="P2153" i="21"/>
  <c r="P2236" i="21"/>
  <c r="P2257" i="21"/>
  <c r="P2496" i="21"/>
  <c r="P2563" i="21"/>
  <c r="P2746" i="21"/>
  <c r="P3043" i="21"/>
  <c r="P3053" i="21"/>
  <c r="N3160" i="21"/>
  <c r="P3914" i="21"/>
  <c r="P4062" i="21"/>
  <c r="P4122" i="21"/>
  <c r="P4222" i="21"/>
  <c r="P4355" i="21"/>
  <c r="P4415" i="21"/>
  <c r="P1258" i="21"/>
  <c r="P1738" i="21"/>
  <c r="P1748" i="21"/>
  <c r="P1826" i="21"/>
  <c r="P1834" i="21"/>
  <c r="P2002" i="21"/>
  <c r="P2024" i="21"/>
  <c r="P2146" i="21"/>
  <c r="P2154" i="21"/>
  <c r="P2675" i="21"/>
  <c r="P2877" i="21"/>
  <c r="P3033" i="21"/>
  <c r="P3124" i="21"/>
  <c r="P4017" i="21"/>
  <c r="P4123" i="21"/>
  <c r="P4224" i="21"/>
  <c r="P4416" i="21"/>
  <c r="P4487" i="21"/>
  <c r="P759" i="21"/>
  <c r="P1322" i="21"/>
  <c r="P1499" i="21"/>
  <c r="P1835" i="21"/>
  <c r="P1962" i="21"/>
  <c r="P2003" i="21"/>
  <c r="P2015" i="21"/>
  <c r="P2025" i="21"/>
  <c r="P2124" i="21"/>
  <c r="P2155" i="21"/>
  <c r="P2228" i="21"/>
  <c r="P2602" i="21"/>
  <c r="P2747" i="21"/>
  <c r="P2843" i="21"/>
  <c r="P3449" i="21"/>
  <c r="P3675" i="21"/>
  <c r="P4052" i="21"/>
  <c r="P4215" i="21"/>
  <c r="P4225" i="21"/>
  <c r="P4345" i="21"/>
  <c r="P4476" i="21"/>
  <c r="P4499" i="21"/>
  <c r="P750" i="21"/>
  <c r="P1305" i="21"/>
  <c r="P1316" i="21"/>
  <c r="P1323" i="21"/>
  <c r="P1644" i="21"/>
  <c r="P1718" i="21"/>
  <c r="P2004" i="21"/>
  <c r="P2105" i="21"/>
  <c r="P2125" i="21"/>
  <c r="P2333" i="21"/>
  <c r="P2428" i="21"/>
  <c r="P2498" i="21"/>
  <c r="P2603" i="21"/>
  <c r="P2844" i="21"/>
  <c r="P2878" i="21"/>
  <c r="P3104" i="21"/>
  <c r="P3126" i="21"/>
  <c r="P3212" i="21"/>
  <c r="P3685" i="21"/>
  <c r="P3745" i="21"/>
  <c r="P3803" i="21"/>
  <c r="P3955" i="21"/>
  <c r="P3995" i="21"/>
  <c r="P4104" i="21"/>
  <c r="P4125" i="21"/>
  <c r="P4202" i="21"/>
  <c r="P4407" i="21"/>
  <c r="P4417" i="21"/>
  <c r="P1087" i="21"/>
  <c r="M548" i="22" s="1"/>
  <c r="N548" i="22" s="1"/>
  <c r="P1094" i="21"/>
  <c r="P194" i="21"/>
  <c r="P187" i="21"/>
  <c r="P188" i="21"/>
  <c r="P1128" i="21"/>
  <c r="P1133" i="21"/>
  <c r="P1237" i="21"/>
  <c r="P1236" i="21"/>
  <c r="P1233" i="21"/>
  <c r="P1266" i="21"/>
  <c r="P1265" i="21"/>
  <c r="P1264" i="21"/>
  <c r="P1263" i="21"/>
  <c r="P2175" i="21"/>
  <c r="P2301" i="21"/>
  <c r="P2308" i="21"/>
  <c r="P2306" i="21"/>
  <c r="P2661" i="21"/>
  <c r="P2666" i="21"/>
  <c r="P2663" i="21"/>
  <c r="P2662" i="21"/>
  <c r="P2668" i="21"/>
  <c r="P3197" i="21"/>
  <c r="P3196" i="21"/>
  <c r="P3193" i="21"/>
  <c r="P1143" i="21"/>
  <c r="P1140" i="21"/>
  <c r="P1338" i="21"/>
  <c r="P1335" i="21"/>
  <c r="P1436" i="21"/>
  <c r="P1433" i="21"/>
  <c r="P1432" i="21"/>
  <c r="P1726" i="21"/>
  <c r="P1724" i="21"/>
  <c r="P2217" i="21"/>
  <c r="P2214" i="21"/>
  <c r="P2213" i="21"/>
  <c r="P2212" i="21"/>
  <c r="P2211" i="21"/>
  <c r="P2219" i="21"/>
  <c r="P2581" i="21"/>
  <c r="P2589" i="21"/>
  <c r="P2588" i="21"/>
  <c r="P3304" i="21"/>
  <c r="P3303" i="21"/>
  <c r="P3302" i="21"/>
  <c r="P3308" i="21"/>
  <c r="P3307" i="21"/>
  <c r="P1652" i="21"/>
  <c r="P1658" i="21"/>
  <c r="P1857" i="21"/>
  <c r="P1856" i="21"/>
  <c r="P1854" i="21"/>
  <c r="P1853" i="21"/>
  <c r="P1852" i="21"/>
  <c r="P1859" i="21"/>
  <c r="P1851" i="21"/>
  <c r="P1917" i="21"/>
  <c r="P1914" i="21"/>
  <c r="P1913" i="21"/>
  <c r="P1912" i="21"/>
  <c r="P1911" i="21"/>
  <c r="P1916" i="21"/>
  <c r="P2641" i="21"/>
  <c r="P2646" i="21"/>
  <c r="P2643" i="21"/>
  <c r="P3399" i="21"/>
  <c r="P3397" i="21"/>
  <c r="P3396" i="21"/>
  <c r="P3393" i="21"/>
  <c r="P1427" i="21"/>
  <c r="P1426" i="21"/>
  <c r="P1422" i="21"/>
  <c r="P1421" i="21"/>
  <c r="P2471" i="21"/>
  <c r="P2476" i="21"/>
  <c r="P2474" i="21"/>
  <c r="P2473" i="21"/>
  <c r="P2472" i="21"/>
  <c r="P2665" i="21"/>
  <c r="P3238" i="21"/>
  <c r="P3234" i="21"/>
  <c r="P244" i="21"/>
  <c r="P283" i="21"/>
  <c r="P276" i="21"/>
  <c r="M70" i="22" s="1"/>
  <c r="N70" i="22" s="1"/>
  <c r="P293" i="21"/>
  <c r="P286" i="21"/>
  <c r="M71" i="22" s="1"/>
  <c r="P787" i="21"/>
  <c r="P899" i="21"/>
  <c r="P979" i="21"/>
  <c r="P1148" i="21"/>
  <c r="P1246" i="21"/>
  <c r="P1262" i="21"/>
  <c r="P1848" i="21"/>
  <c r="P1846" i="21"/>
  <c r="P2197" i="21"/>
  <c r="P2196" i="21"/>
  <c r="P2194" i="21"/>
  <c r="P2193" i="21"/>
  <c r="P2198" i="21"/>
  <c r="P2215" i="21"/>
  <c r="P2795" i="21"/>
  <c r="P1654" i="21"/>
  <c r="P1796" i="21"/>
  <c r="P1794" i="21"/>
  <c r="P1793" i="21"/>
  <c r="P1915" i="21"/>
  <c r="P2216" i="21"/>
  <c r="P2461" i="21"/>
  <c r="P2468" i="21"/>
  <c r="P2466" i="21"/>
  <c r="P2642" i="21"/>
  <c r="P2778" i="21"/>
  <c r="P2775" i="21"/>
  <c r="P3385" i="21"/>
  <c r="P3384" i="21"/>
  <c r="P3392" i="21"/>
  <c r="P529" i="21"/>
  <c r="P528" i="21"/>
  <c r="P827" i="21"/>
  <c r="M514" i="22" s="1"/>
  <c r="N514" i="22" s="1"/>
  <c r="P1378" i="21"/>
  <c r="P1377" i="21"/>
  <c r="P1374" i="21"/>
  <c r="P1638" i="21"/>
  <c r="P1633" i="21"/>
  <c r="P2033" i="21"/>
  <c r="P2032" i="21"/>
  <c r="P2038" i="21"/>
  <c r="P2177" i="21"/>
  <c r="P2174" i="21"/>
  <c r="P2172" i="21"/>
  <c r="P2179" i="21"/>
  <c r="P2531" i="21"/>
  <c r="P2536" i="21"/>
  <c r="P2533" i="21"/>
  <c r="P2532" i="21"/>
  <c r="P2629" i="21"/>
  <c r="P2628" i="21"/>
  <c r="P2766" i="21"/>
  <c r="P2765" i="21"/>
  <c r="P114" i="21"/>
  <c r="P523" i="21"/>
  <c r="P1038" i="21"/>
  <c r="P1656" i="21"/>
  <c r="P1728" i="21"/>
  <c r="P2192" i="21"/>
  <c r="P2918" i="21"/>
  <c r="P2917" i="21"/>
  <c r="P2916" i="21"/>
  <c r="P2914" i="21"/>
  <c r="P457" i="21"/>
  <c r="M300" i="22" s="1"/>
  <c r="N300" i="22" s="1"/>
  <c r="P461" i="21"/>
  <c r="P1020" i="21"/>
  <c r="P1353" i="21"/>
  <c r="P1357" i="21"/>
  <c r="P1354" i="21"/>
  <c r="P1371" i="21"/>
  <c r="P2031" i="21"/>
  <c r="P2171" i="21"/>
  <c r="P2689" i="21"/>
  <c r="P2686" i="21"/>
  <c r="P2685" i="21"/>
  <c r="P2682" i="21"/>
  <c r="P1535" i="21"/>
  <c r="P1858" i="21"/>
  <c r="P1919" i="21"/>
  <c r="P2019" i="21"/>
  <c r="P2018" i="21"/>
  <c r="P2441" i="21"/>
  <c r="P2442" i="21"/>
  <c r="P2648" i="21"/>
  <c r="P2763" i="21"/>
  <c r="P2828" i="21"/>
  <c r="P2827" i="21"/>
  <c r="P3595" i="21"/>
  <c r="P247" i="21"/>
  <c r="P983" i="21"/>
  <c r="P1030" i="21"/>
  <c r="P1244" i="21"/>
  <c r="P1243" i="21"/>
  <c r="P1242" i="21"/>
  <c r="P1249" i="21"/>
  <c r="P1269" i="21"/>
  <c r="P1347" i="21"/>
  <c r="P1346" i="21"/>
  <c r="P1342" i="21"/>
  <c r="P1372" i="21"/>
  <c r="P2173" i="21"/>
  <c r="P2311" i="21"/>
  <c r="P2319" i="21"/>
  <c r="P2737" i="21"/>
  <c r="P2736" i="21"/>
  <c r="P207" i="21"/>
  <c r="M350" i="22" s="1"/>
  <c r="P383" i="21"/>
  <c r="P1018" i="21"/>
  <c r="P1024" i="21"/>
  <c r="P1022" i="21"/>
  <c r="P1287" i="21"/>
  <c r="P1284" i="21"/>
  <c r="P1283" i="21"/>
  <c r="P1282" i="21"/>
  <c r="P1289" i="21"/>
  <c r="P1281" i="21"/>
  <c r="P1288" i="21"/>
  <c r="P1441" i="21"/>
  <c r="P1449" i="21"/>
  <c r="P2591" i="21"/>
  <c r="P2596" i="21"/>
  <c r="P2593" i="21"/>
  <c r="P3489" i="21"/>
  <c r="N1530" i="21"/>
  <c r="N1640" i="21"/>
  <c r="P1804" i="21"/>
  <c r="N1850" i="21"/>
  <c r="P1898" i="21"/>
  <c r="P2045" i="21"/>
  <c r="P2104" i="21"/>
  <c r="P2208" i="21"/>
  <c r="P3457" i="21"/>
  <c r="P3567" i="21"/>
  <c r="P4205" i="21"/>
  <c r="P4216" i="21"/>
  <c r="P4223" i="21"/>
  <c r="P4257" i="21"/>
  <c r="H3162" i="21"/>
  <c r="I3162" i="21" s="1"/>
  <c r="H3881" i="21"/>
  <c r="I3881" i="21" s="1"/>
  <c r="H3642" i="21"/>
  <c r="I3642" i="21" s="1"/>
  <c r="H2691" i="21"/>
  <c r="I2691" i="21" s="1"/>
  <c r="P3912" i="21"/>
  <c r="P4405" i="21"/>
  <c r="P4423" i="21"/>
  <c r="P4433" i="21"/>
  <c r="P4463" i="21"/>
  <c r="P4472" i="21"/>
  <c r="H3481" i="21"/>
  <c r="I3481" i="21" s="1"/>
  <c r="H3271" i="21"/>
  <c r="I3271" i="21" s="1"/>
  <c r="P747" i="21"/>
  <c r="N915" i="21"/>
  <c r="P1655" i="21"/>
  <c r="P1665" i="21"/>
  <c r="P1833" i="21"/>
  <c r="P1928" i="21"/>
  <c r="P1935" i="21"/>
  <c r="P2005" i="21"/>
  <c r="P2022" i="21"/>
  <c r="P2106" i="21"/>
  <c r="P2132" i="21"/>
  <c r="P2143" i="21"/>
  <c r="P2256" i="21"/>
  <c r="P2322" i="21"/>
  <c r="P2332" i="21"/>
  <c r="P2389" i="21"/>
  <c r="P2632" i="21"/>
  <c r="P2697" i="21"/>
  <c r="P2785" i="21"/>
  <c r="P2805" i="21"/>
  <c r="P2825" i="21"/>
  <c r="P3004" i="21"/>
  <c r="P3102" i="21"/>
  <c r="P3122" i="21"/>
  <c r="M368" i="22" s="1"/>
  <c r="P3243" i="21"/>
  <c r="P3569" i="21"/>
  <c r="P3639" i="21"/>
  <c r="P3755" i="21"/>
  <c r="P3765" i="21"/>
  <c r="P3806" i="21"/>
  <c r="P3913" i="21"/>
  <c r="P4159" i="21"/>
  <c r="P4185" i="21"/>
  <c r="P4259" i="21"/>
  <c r="P4353" i="21"/>
  <c r="P4393" i="21"/>
  <c r="P4442" i="21"/>
  <c r="P4453" i="21"/>
  <c r="P4475" i="21"/>
  <c r="P4497" i="21"/>
  <c r="P4506" i="21"/>
  <c r="H3152" i="21"/>
  <c r="I3152" i="21" s="1"/>
  <c r="H4051" i="21"/>
  <c r="I4051" i="21" s="1"/>
  <c r="P1878" i="21"/>
  <c r="P1893" i="21"/>
  <c r="P2049" i="21"/>
  <c r="P2305" i="21"/>
  <c r="P2315" i="21"/>
  <c r="P2635" i="21"/>
  <c r="P2787" i="21"/>
  <c r="P3006" i="21"/>
  <c r="P3095" i="21"/>
  <c r="P3105" i="21"/>
  <c r="P3125" i="21"/>
  <c r="P3204" i="21"/>
  <c r="P3213" i="21"/>
  <c r="P3222" i="21"/>
  <c r="P3246" i="21"/>
  <c r="P3493" i="21"/>
  <c r="P3605" i="21"/>
  <c r="P3896" i="21"/>
  <c r="P3915" i="21"/>
  <c r="P4043" i="21"/>
  <c r="P4053" i="21"/>
  <c r="N4170" i="21"/>
  <c r="P4347" i="21"/>
  <c r="P4385" i="21"/>
  <c r="P2735" i="21"/>
  <c r="P3148" i="21"/>
  <c r="P3195" i="21"/>
  <c r="P3395" i="21"/>
  <c r="P4044" i="21"/>
  <c r="P4054" i="21"/>
  <c r="P4326" i="21"/>
  <c r="P4337" i="21"/>
  <c r="P4356" i="21"/>
  <c r="P4437" i="21"/>
  <c r="P4446" i="21"/>
  <c r="P4477" i="21"/>
  <c r="H3581" i="21"/>
  <c r="I3581" i="21" s="1"/>
  <c r="H3781" i="21"/>
  <c r="I3781" i="21" s="1"/>
  <c r="P1375" i="21"/>
  <c r="P1425" i="21"/>
  <c r="P1871" i="21"/>
  <c r="P1879" i="21"/>
  <c r="P1894" i="21"/>
  <c r="P2041" i="21"/>
  <c r="P3007" i="21"/>
  <c r="P3225" i="21"/>
  <c r="P3897" i="21"/>
  <c r="P4037" i="21"/>
  <c r="P4055" i="21"/>
  <c r="P4075" i="21"/>
  <c r="P4229" i="21"/>
  <c r="P4409" i="21"/>
  <c r="N175" i="21"/>
  <c r="P682" i="21"/>
  <c r="P1725" i="21"/>
  <c r="P1743" i="21"/>
  <c r="P1763" i="21"/>
  <c r="P1772" i="21"/>
  <c r="P1838" i="21"/>
  <c r="P1895" i="21"/>
  <c r="P1905" i="21"/>
  <c r="P1939" i="21"/>
  <c r="P2009" i="21"/>
  <c r="P2026" i="21"/>
  <c r="P2071" i="21"/>
  <c r="P2128" i="21"/>
  <c r="P2195" i="21"/>
  <c r="P2422" i="21"/>
  <c r="P2493" i="21"/>
  <c r="P2526" i="21"/>
  <c r="P2555" i="21"/>
  <c r="P2745" i="21"/>
  <c r="P2896" i="21"/>
  <c r="P3127" i="21"/>
  <c r="P3442" i="21"/>
  <c r="P3496" i="21"/>
  <c r="P3512" i="21"/>
  <c r="P4015" i="21"/>
  <c r="P4056" i="21"/>
  <c r="P4349" i="21"/>
  <c r="P4377" i="21"/>
  <c r="P4469" i="21"/>
  <c r="P4509" i="21"/>
  <c r="H3041" i="21"/>
  <c r="I3041" i="21" s="1"/>
  <c r="P480" i="21"/>
  <c r="P790" i="21"/>
  <c r="P1235" i="21"/>
  <c r="P1259" i="21"/>
  <c r="P1715" i="21"/>
  <c r="P1855" i="21"/>
  <c r="P1896" i="21"/>
  <c r="P2035" i="21"/>
  <c r="P2042" i="21"/>
  <c r="P2092" i="21"/>
  <c r="P2102" i="21"/>
  <c r="P2337" i="21"/>
  <c r="P2403" i="21"/>
  <c r="P2425" i="21"/>
  <c r="P2535" i="21"/>
  <c r="P2638" i="21"/>
  <c r="P2692" i="21"/>
  <c r="P2876" i="21"/>
  <c r="P3572" i="21"/>
  <c r="P3585" i="21"/>
  <c r="P3652" i="21"/>
  <c r="P3792" i="21"/>
  <c r="P3953" i="21"/>
  <c r="P4016" i="21"/>
  <c r="P4077" i="21"/>
  <c r="P4152" i="21"/>
  <c r="P4162" i="21"/>
  <c r="P4172" i="21"/>
  <c r="P4221" i="21"/>
  <c r="P4263" i="21"/>
  <c r="P4283" i="21"/>
  <c r="P4292" i="21"/>
  <c r="P4305" i="21"/>
  <c r="N135" i="21"/>
  <c r="P800" i="21"/>
  <c r="P930" i="21"/>
  <c r="P1693" i="21"/>
  <c r="P1744" i="21"/>
  <c r="P1795" i="21"/>
  <c r="P1802" i="21"/>
  <c r="P1839" i="21"/>
  <c r="P1865" i="21"/>
  <c r="P1872" i="21"/>
  <c r="P1931" i="21"/>
  <c r="P2001" i="21"/>
  <c r="P2043" i="21"/>
  <c r="P2103" i="21"/>
  <c r="P2121" i="21"/>
  <c r="P2221" i="21"/>
  <c r="P2385" i="21"/>
  <c r="P2426" i="21"/>
  <c r="P2445" i="21"/>
  <c r="P2566" i="21"/>
  <c r="P2693" i="21"/>
  <c r="P2887" i="21"/>
  <c r="P2897" i="21"/>
  <c r="P3109" i="21"/>
  <c r="P3287" i="21"/>
  <c r="P3315" i="21"/>
  <c r="P3497" i="21"/>
  <c r="P3573" i="21"/>
  <c r="P3653" i="21"/>
  <c r="P3782" i="21"/>
  <c r="P3802" i="21"/>
  <c r="P3899" i="21"/>
  <c r="P3954" i="21"/>
  <c r="P4057" i="21"/>
  <c r="P4164" i="21"/>
  <c r="P4173" i="21"/>
  <c r="P4255" i="21"/>
  <c r="P4285" i="21"/>
  <c r="P4293" i="21"/>
  <c r="P649" i="21"/>
  <c r="P648" i="21"/>
  <c r="P1048" i="21"/>
  <c r="P1054" i="21"/>
  <c r="P851" i="21"/>
  <c r="P849" i="21"/>
  <c r="P848" i="21"/>
  <c r="P852" i="21"/>
  <c r="P89" i="21"/>
  <c r="P92" i="21"/>
  <c r="P24" i="21"/>
  <c r="P18" i="21"/>
  <c r="P17" i="21"/>
  <c r="P896" i="21"/>
  <c r="M140" i="22" s="1"/>
  <c r="N140" i="22" s="1"/>
  <c r="P1110" i="21"/>
  <c r="P1159" i="21"/>
  <c r="P1161" i="21"/>
  <c r="P3544" i="21"/>
  <c r="P3549" i="21"/>
  <c r="P3543" i="21"/>
  <c r="P811" i="21"/>
  <c r="P809" i="21"/>
  <c r="P843" i="21"/>
  <c r="P842" i="21"/>
  <c r="P836" i="21"/>
  <c r="P962" i="21"/>
  <c r="P1186" i="21"/>
  <c r="M172" i="22" s="1"/>
  <c r="N172" i="22" s="1"/>
  <c r="P1189" i="21"/>
  <c r="P129" i="21"/>
  <c r="P128" i="21"/>
  <c r="P132" i="21"/>
  <c r="N1005" i="21"/>
  <c r="P1277" i="21"/>
  <c r="P1273" i="21"/>
  <c r="P1272" i="21"/>
  <c r="P1279" i="21"/>
  <c r="P1278" i="21"/>
  <c r="P1271" i="21"/>
  <c r="P1276" i="21"/>
  <c r="P1275" i="21"/>
  <c r="P697" i="21"/>
  <c r="M527" i="22" s="1"/>
  <c r="N527" i="22" s="1"/>
  <c r="P8" i="21"/>
  <c r="P568" i="21"/>
  <c r="P762" i="21"/>
  <c r="P808" i="21"/>
  <c r="P720" i="21"/>
  <c r="P978" i="21"/>
  <c r="P982" i="21"/>
  <c r="P997" i="21"/>
  <c r="M560" i="22" s="1"/>
  <c r="N560" i="22" s="1"/>
  <c r="P1121" i="21"/>
  <c r="P1122" i="21"/>
  <c r="P1152" i="21"/>
  <c r="P2759" i="21"/>
  <c r="P2754" i="21"/>
  <c r="P2753" i="21"/>
  <c r="P34" i="21"/>
  <c r="P27" i="21"/>
  <c r="P224" i="21"/>
  <c r="P139" i="21"/>
  <c r="P97" i="21"/>
  <c r="P104" i="21"/>
  <c r="P150" i="21"/>
  <c r="P436" i="21"/>
  <c r="M86" i="22" s="1"/>
  <c r="P9" i="21"/>
  <c r="P113" i="21"/>
  <c r="P151" i="21"/>
  <c r="P274" i="21"/>
  <c r="P273" i="21"/>
  <c r="P864" i="21"/>
  <c r="P1077" i="21"/>
  <c r="M550" i="22" s="1"/>
  <c r="P1134" i="21"/>
  <c r="P1170" i="21"/>
  <c r="P1138" i="21"/>
  <c r="P1139" i="21"/>
  <c r="P1136" i="21"/>
  <c r="M166" i="22" s="1"/>
  <c r="P1144" i="21"/>
  <c r="P1162" i="21"/>
  <c r="P1756" i="21"/>
  <c r="P1758" i="21"/>
  <c r="P1754" i="21"/>
  <c r="P1753" i="21"/>
  <c r="P58" i="21"/>
  <c r="P64" i="21"/>
  <c r="P1043" i="21"/>
  <c r="P1041" i="21"/>
  <c r="P1042" i="21"/>
  <c r="P294" i="21"/>
  <c r="P689" i="21"/>
  <c r="P692" i="21"/>
  <c r="P803" i="21"/>
  <c r="P802" i="21"/>
  <c r="P957" i="21"/>
  <c r="M501" i="22" s="1"/>
  <c r="N501" i="22" s="1"/>
  <c r="P1180" i="21"/>
  <c r="P594" i="21"/>
  <c r="P458" i="21"/>
  <c r="P464" i="21"/>
  <c r="P36" i="21"/>
  <c r="M39" i="22" s="1"/>
  <c r="P171" i="21"/>
  <c r="P470" i="21"/>
  <c r="P722" i="21"/>
  <c r="P810" i="21"/>
  <c r="P973" i="21"/>
  <c r="P971" i="21"/>
  <c r="P590" i="21"/>
  <c r="P600" i="21"/>
  <c r="P639" i="21"/>
  <c r="P658" i="21"/>
  <c r="P657" i="21"/>
  <c r="M531" i="22" s="1"/>
  <c r="N531" i="22" s="1"/>
  <c r="P723" i="21"/>
  <c r="P730" i="21"/>
  <c r="P756" i="21"/>
  <c r="M125" i="22" s="1"/>
  <c r="P812" i="21"/>
  <c r="P840" i="21"/>
  <c r="P984" i="21"/>
  <c r="P1000" i="21"/>
  <c r="N1035" i="21"/>
  <c r="P1274" i="21"/>
  <c r="P1307" i="21"/>
  <c r="P1306" i="21"/>
  <c r="P1304" i="21"/>
  <c r="P1303" i="21"/>
  <c r="P1302" i="21"/>
  <c r="P1309" i="21"/>
  <c r="P1301" i="21"/>
  <c r="P2067" i="21"/>
  <c r="P2062" i="21"/>
  <c r="P2069" i="21"/>
  <c r="P2061" i="21"/>
  <c r="P2068" i="21"/>
  <c r="P2066" i="21"/>
  <c r="P2065" i="21"/>
  <c r="P2064" i="21"/>
  <c r="P2063" i="21"/>
  <c r="P612" i="21"/>
  <c r="P609" i="21"/>
  <c r="P30" i="21"/>
  <c r="P220" i="21"/>
  <c r="P704" i="21"/>
  <c r="P1003" i="21"/>
  <c r="P1002" i="21"/>
  <c r="P996" i="21"/>
  <c r="M150" i="22" s="1"/>
  <c r="N150" i="22" s="1"/>
  <c r="P221" i="21"/>
  <c r="P344" i="21"/>
  <c r="P710" i="21"/>
  <c r="P707" i="21"/>
  <c r="P732" i="21"/>
  <c r="P858" i="21"/>
  <c r="P1036" i="21"/>
  <c r="M156" i="22" s="1"/>
  <c r="N156" i="22" s="1"/>
  <c r="P1090" i="21"/>
  <c r="P1184" i="21"/>
  <c r="P1176" i="21"/>
  <c r="M171" i="22" s="1"/>
  <c r="N171" i="22" s="1"/>
  <c r="P1183" i="21"/>
  <c r="P1177" i="21"/>
  <c r="M541" i="22" s="1"/>
  <c r="N541" i="22" s="1"/>
  <c r="I140" i="21"/>
  <c r="P246" i="21"/>
  <c r="M67" i="22" s="1"/>
  <c r="P390" i="21"/>
  <c r="P760" i="21"/>
  <c r="P950" i="21"/>
  <c r="P1100" i="21"/>
  <c r="P1234" i="21"/>
  <c r="P1336" i="21"/>
  <c r="P1343" i="21"/>
  <c r="P1393" i="21"/>
  <c r="P1675" i="21"/>
  <c r="P1766" i="21"/>
  <c r="P1768" i="21"/>
  <c r="P1776" i="21"/>
  <c r="P1774" i="21"/>
  <c r="P1867" i="21"/>
  <c r="P1864" i="21"/>
  <c r="P1863" i="21"/>
  <c r="P1862" i="21"/>
  <c r="P1987" i="21"/>
  <c r="P1986" i="21"/>
  <c r="P1985" i="21"/>
  <c r="P1989" i="21"/>
  <c r="P2037" i="21"/>
  <c r="P2034" i="21"/>
  <c r="P2247" i="21"/>
  <c r="P2246" i="21"/>
  <c r="P2245" i="21"/>
  <c r="P2244" i="21"/>
  <c r="P2243" i="21"/>
  <c r="P2248" i="21"/>
  <c r="P2456" i="21"/>
  <c r="P2453" i="21"/>
  <c r="P2452" i="21"/>
  <c r="P2984" i="21"/>
  <c r="P2987" i="21"/>
  <c r="P2983" i="21"/>
  <c r="P2988" i="21"/>
  <c r="P3131" i="21"/>
  <c r="P3136" i="21"/>
  <c r="P3132" i="21"/>
  <c r="P3417" i="21"/>
  <c r="P3412" i="21"/>
  <c r="P3413" i="21"/>
  <c r="P1527" i="21"/>
  <c r="P1786" i="21"/>
  <c r="P1784" i="21"/>
  <c r="P1783" i="21"/>
  <c r="P1782" i="21"/>
  <c r="P2077" i="21"/>
  <c r="P2076" i="21"/>
  <c r="P2075" i="21"/>
  <c r="P2074" i="21"/>
  <c r="P2117" i="21"/>
  <c r="P2114" i="21"/>
  <c r="P2113" i="21"/>
  <c r="P2112" i="21"/>
  <c r="P2167" i="21"/>
  <c r="P2164" i="21"/>
  <c r="P2163" i="21"/>
  <c r="P2162" i="21"/>
  <c r="P2169" i="21"/>
  <c r="P2161" i="21"/>
  <c r="P2264" i="21"/>
  <c r="P2268" i="21"/>
  <c r="P2267" i="21"/>
  <c r="P2266" i="21"/>
  <c r="P2263" i="21"/>
  <c r="P2269" i="21"/>
  <c r="P2431" i="21"/>
  <c r="P2439" i="21"/>
  <c r="P3376" i="21"/>
  <c r="P3373" i="21"/>
  <c r="P3377" i="21"/>
  <c r="P1337" i="21"/>
  <c r="P1452" i="21"/>
  <c r="P1459" i="21"/>
  <c r="P1451" i="21"/>
  <c r="P1907" i="21"/>
  <c r="P1904" i="21"/>
  <c r="P1903" i="21"/>
  <c r="P1902" i="21"/>
  <c r="P1947" i="21"/>
  <c r="P1946" i="21"/>
  <c r="P1945" i="21"/>
  <c r="P1944" i="21"/>
  <c r="P1949" i="21"/>
  <c r="P2481" i="21"/>
  <c r="P2484" i="21"/>
  <c r="P2483" i="21"/>
  <c r="P2482" i="21"/>
  <c r="P2489" i="21"/>
  <c r="P2707" i="21"/>
  <c r="P2706" i="21"/>
  <c r="P2703" i="21"/>
  <c r="P2702" i="21"/>
  <c r="P3409" i="21"/>
  <c r="P3404" i="21"/>
  <c r="P1997" i="21"/>
  <c r="P1993" i="21"/>
  <c r="P1992" i="21"/>
  <c r="P1999" i="21"/>
  <c r="P1991" i="21"/>
  <c r="P2361" i="21"/>
  <c r="P2366" i="21"/>
  <c r="P2362" i="21"/>
  <c r="P2755" i="21"/>
  <c r="P3074" i="21"/>
  <c r="P3077" i="21"/>
  <c r="N1195" i="21"/>
  <c r="P1381" i="21"/>
  <c r="P1549" i="21"/>
  <c r="P1547" i="21"/>
  <c r="P1546" i="21"/>
  <c r="P1632" i="21"/>
  <c r="P1636" i="21"/>
  <c r="P1634" i="21"/>
  <c r="P1642" i="21"/>
  <c r="P1643" i="21"/>
  <c r="P1847" i="21"/>
  <c r="P1842" i="21"/>
  <c r="P1849" i="21"/>
  <c r="P1841" i="21"/>
  <c r="P1901" i="21"/>
  <c r="P1941" i="21"/>
  <c r="P2165" i="21"/>
  <c r="P2187" i="21"/>
  <c r="P2184" i="21"/>
  <c r="P2183" i="21"/>
  <c r="P2182" i="21"/>
  <c r="P2189" i="21"/>
  <c r="P2181" i="21"/>
  <c r="P2186" i="21"/>
  <c r="P2864" i="21"/>
  <c r="P2866" i="21"/>
  <c r="P2863" i="21"/>
  <c r="P2868" i="21"/>
  <c r="P2867" i="21"/>
  <c r="P3372" i="21"/>
  <c r="P1238" i="21"/>
  <c r="P1297" i="21"/>
  <c r="P1292" i="21"/>
  <c r="P1339" i="21"/>
  <c r="P1453" i="21"/>
  <c r="P1471" i="21"/>
  <c r="P1521" i="21"/>
  <c r="P1662" i="21"/>
  <c r="P1668" i="21"/>
  <c r="P1755" i="21"/>
  <c r="P1785" i="21"/>
  <c r="P1817" i="21"/>
  <c r="P1816" i="21"/>
  <c r="P1814" i="21"/>
  <c r="P1957" i="21"/>
  <c r="P1952" i="21"/>
  <c r="P1959" i="21"/>
  <c r="P1951" i="21"/>
  <c r="P1958" i="21"/>
  <c r="P2087" i="21"/>
  <c r="P2082" i="21"/>
  <c r="P2089" i="21"/>
  <c r="P2081" i="21"/>
  <c r="P2088" i="21"/>
  <c r="P2166" i="21"/>
  <c r="P2262" i="21"/>
  <c r="P2435" i="21"/>
  <c r="M5" i="22"/>
  <c r="M17" i="22"/>
  <c r="N17" i="22" s="1"/>
  <c r="M6" i="22"/>
  <c r="M7" i="22"/>
  <c r="N7" i="22" s="1"/>
  <c r="M8" i="22"/>
  <c r="N8" i="22" s="1"/>
  <c r="M9" i="22"/>
  <c r="N9" i="22" s="1"/>
  <c r="M12" i="22"/>
  <c r="N12" i="22" s="1"/>
  <c r="M15" i="22"/>
  <c r="N15" i="22" s="1"/>
  <c r="P270" i="21"/>
  <c r="P634" i="21"/>
  <c r="P1251" i="21"/>
  <c r="P1298" i="21"/>
  <c r="P1331" i="21"/>
  <c r="M193" i="22" s="1"/>
  <c r="N193" i="22" s="1"/>
  <c r="P1382" i="21"/>
  <c r="P1397" i="21"/>
  <c r="P1575" i="21"/>
  <c r="N1690" i="21"/>
  <c r="P1819" i="21"/>
  <c r="P1887" i="21"/>
  <c r="P1883" i="21"/>
  <c r="P1882" i="21"/>
  <c r="P1889" i="21"/>
  <c r="P1942" i="21"/>
  <c r="P1994" i="21"/>
  <c r="P2072" i="21"/>
  <c r="P2115" i="21"/>
  <c r="P2358" i="21"/>
  <c r="P2354" i="21"/>
  <c r="P2511" i="21"/>
  <c r="M255" i="22" s="1"/>
  <c r="N255" i="22" s="1"/>
  <c r="P2518" i="21"/>
  <c r="P2514" i="21"/>
  <c r="P2513" i="21"/>
  <c r="P2512" i="21"/>
  <c r="P3068" i="21"/>
  <c r="P3067" i="21"/>
  <c r="P3063" i="21"/>
  <c r="P3357" i="21"/>
  <c r="P3356" i="21"/>
  <c r="P3353" i="21"/>
  <c r="P3352" i="21"/>
  <c r="P3826" i="21"/>
  <c r="P3822" i="21"/>
  <c r="P3827" i="21"/>
  <c r="P3823" i="21"/>
  <c r="P1239" i="21"/>
  <c r="P1311" i="21"/>
  <c r="P1319" i="21"/>
  <c r="P1472" i="21"/>
  <c r="P1522" i="21"/>
  <c r="P1565" i="21"/>
  <c r="P1676" i="21"/>
  <c r="P1678" i="21"/>
  <c r="P1686" i="21"/>
  <c r="P1688" i="21"/>
  <c r="P1696" i="21"/>
  <c r="P1694" i="21"/>
  <c r="P1811" i="21"/>
  <c r="P1943" i="21"/>
  <c r="P1967" i="21"/>
  <c r="P1966" i="21"/>
  <c r="P1965" i="21"/>
  <c r="P1964" i="21"/>
  <c r="P1969" i="21"/>
  <c r="P2073" i="21"/>
  <c r="P2097" i="21"/>
  <c r="P2096" i="21"/>
  <c r="P2095" i="21"/>
  <c r="P2094" i="21"/>
  <c r="P2099" i="21"/>
  <c r="P2116" i="21"/>
  <c r="P2207" i="21"/>
  <c r="P2204" i="21"/>
  <c r="P2203" i="21"/>
  <c r="P2202" i="21"/>
  <c r="P2209" i="21"/>
  <c r="P2201" i="21"/>
  <c r="P2365" i="21"/>
  <c r="P2485" i="21"/>
  <c r="P2501" i="21"/>
  <c r="P2508" i="21"/>
  <c r="P2506" i="21"/>
  <c r="P2505" i="21"/>
  <c r="P2504" i="21"/>
  <c r="P2509" i="21"/>
  <c r="P2571" i="21"/>
  <c r="P2578" i="21"/>
  <c r="P2576" i="21"/>
  <c r="P2573" i="21"/>
  <c r="P2572" i="21"/>
  <c r="P2579" i="21"/>
  <c r="P2611" i="21"/>
  <c r="P2616" i="21"/>
  <c r="P2618" i="21"/>
  <c r="P2613" i="21"/>
  <c r="P2612" i="21"/>
  <c r="P2619" i="21"/>
  <c r="P2651" i="21"/>
  <c r="M383" i="22" s="1"/>
  <c r="N383" i="22" s="1"/>
  <c r="P2653" i="21"/>
  <c r="P2658" i="21"/>
  <c r="P2656" i="21"/>
  <c r="P2655" i="21"/>
  <c r="P2854" i="21"/>
  <c r="P2857" i="21"/>
  <c r="P2853" i="21"/>
  <c r="P2858" i="21"/>
  <c r="P1231" i="21"/>
  <c r="P1252" i="21"/>
  <c r="P1291" i="21"/>
  <c r="M181" i="22" s="1"/>
  <c r="N181" i="22" s="1"/>
  <c r="P1299" i="21"/>
  <c r="P1332" i="21"/>
  <c r="P1384" i="21"/>
  <c r="P1437" i="21"/>
  <c r="P1543" i="21"/>
  <c r="P1663" i="21"/>
  <c r="P1778" i="21"/>
  <c r="P1788" i="21"/>
  <c r="P1836" i="21"/>
  <c r="P1843" i="21"/>
  <c r="P1868" i="21"/>
  <c r="P1881" i="21"/>
  <c r="M240" i="22" s="1"/>
  <c r="N240" i="22" s="1"/>
  <c r="P1906" i="21"/>
  <c r="P1927" i="21"/>
  <c r="P1924" i="21"/>
  <c r="P1923" i="21"/>
  <c r="P1953" i="21"/>
  <c r="P2017" i="21"/>
  <c r="P2014" i="21"/>
  <c r="P2013" i="21"/>
  <c r="P2012" i="21"/>
  <c r="P2036" i="21"/>
  <c r="P2057" i="21"/>
  <c r="P2056" i="21"/>
  <c r="P2055" i="21"/>
  <c r="P2054" i="21"/>
  <c r="P2059" i="21"/>
  <c r="P2083" i="21"/>
  <c r="P2137" i="21"/>
  <c r="P2136" i="21"/>
  <c r="P2135" i="21"/>
  <c r="P2134" i="21"/>
  <c r="P2133" i="21"/>
  <c r="P2168" i="21"/>
  <c r="P2185" i="21"/>
  <c r="P2344" i="21"/>
  <c r="P2347" i="21"/>
  <c r="P2343" i="21"/>
  <c r="P2459" i="21"/>
  <c r="P2486" i="21"/>
  <c r="P2541" i="21"/>
  <c r="P2546" i="21"/>
  <c r="P2545" i="21"/>
  <c r="P2543" i="21"/>
  <c r="P2542" i="21"/>
  <c r="P2734" i="21"/>
  <c r="P2733" i="21"/>
  <c r="P2732" i="21"/>
  <c r="M327" i="22" s="1"/>
  <c r="N327" i="22" s="1"/>
  <c r="P2739" i="21"/>
  <c r="P2731" i="21"/>
  <c r="P370" i="21"/>
  <c r="I1010" i="21"/>
  <c r="I1090" i="21"/>
  <c r="P1190" i="21"/>
  <c r="P191" i="21"/>
  <c r="P211" i="21"/>
  <c r="P850" i="21"/>
  <c r="P1253" i="21"/>
  <c r="P1312" i="21"/>
  <c r="P1333" i="21"/>
  <c r="P1391" i="21"/>
  <c r="P1399" i="21"/>
  <c r="P1429" i="21"/>
  <c r="P1456" i="21"/>
  <c r="P1475" i="21"/>
  <c r="P1635" i="21"/>
  <c r="P1646" i="21"/>
  <c r="P1706" i="21"/>
  <c r="P1703" i="21"/>
  <c r="P1716" i="21"/>
  <c r="P1714" i="21"/>
  <c r="P1812" i="21"/>
  <c r="P1827" i="21"/>
  <c r="P1829" i="21"/>
  <c r="P1821" i="21"/>
  <c r="M209" i="22" s="1"/>
  <c r="N209" i="22" s="1"/>
  <c r="P1844" i="21"/>
  <c r="P1961" i="21"/>
  <c r="P1996" i="21"/>
  <c r="P2091" i="21"/>
  <c r="P2284" i="21"/>
  <c r="P2283" i="21"/>
  <c r="P2281" i="21"/>
  <c r="P2287" i="21"/>
  <c r="P2515" i="21"/>
  <c r="P3347" i="21"/>
  <c r="P3346" i="21"/>
  <c r="P3343" i="21"/>
  <c r="P3342" i="21"/>
  <c r="P3816" i="21"/>
  <c r="P3819" i="21"/>
  <c r="P3815" i="21"/>
  <c r="P3814" i="21"/>
  <c r="P1200" i="21"/>
  <c r="P1232" i="21"/>
  <c r="P1247" i="21"/>
  <c r="P1241" i="21"/>
  <c r="P1267" i="21"/>
  <c r="P1268" i="21"/>
  <c r="P1293" i="21"/>
  <c r="P1313" i="21"/>
  <c r="P1327" i="21"/>
  <c r="P1326" i="21"/>
  <c r="P1328" i="21"/>
  <c r="P1476" i="21"/>
  <c r="P1664" i="21"/>
  <c r="P1673" i="21"/>
  <c r="P1683" i="21"/>
  <c r="P1813" i="21"/>
  <c r="P1845" i="21"/>
  <c r="P1869" i="21"/>
  <c r="P1921" i="21"/>
  <c r="P1954" i="21"/>
  <c r="P1977" i="21"/>
  <c r="P1972" i="21"/>
  <c r="P1979" i="21"/>
  <c r="P1971" i="21"/>
  <c r="P1978" i="21"/>
  <c r="P1988" i="21"/>
  <c r="P2011" i="21"/>
  <c r="M246" i="22" s="1"/>
  <c r="N246" i="22" s="1"/>
  <c r="P2051" i="21"/>
  <c r="P2084" i="21"/>
  <c r="P2118" i="21"/>
  <c r="P2131" i="21"/>
  <c r="P2157" i="21"/>
  <c r="P2156" i="21"/>
  <c r="P2159" i="21"/>
  <c r="P2205" i="21"/>
  <c r="P2249" i="21"/>
  <c r="P2368" i="21"/>
  <c r="P2502" i="21"/>
  <c r="P2516" i="21"/>
  <c r="P2575" i="21"/>
  <c r="P2615" i="21"/>
  <c r="P2728" i="21"/>
  <c r="P2727" i="21"/>
  <c r="P2721" i="21"/>
  <c r="M419" i="22" s="1"/>
  <c r="N419" i="22" s="1"/>
  <c r="P2994" i="21"/>
  <c r="P2993" i="21"/>
  <c r="P2998" i="21"/>
  <c r="P2997" i="21"/>
  <c r="P2996" i="21"/>
  <c r="P3425" i="21"/>
  <c r="P3422" i="21"/>
  <c r="P4236" i="21"/>
  <c r="P4233" i="21"/>
  <c r="P2234" i="21"/>
  <c r="P2449" i="21"/>
  <c r="N2480" i="21"/>
  <c r="P2525" i="21"/>
  <c r="P2556" i="21"/>
  <c r="N2830" i="21"/>
  <c r="P2977" i="21"/>
  <c r="P2974" i="21"/>
  <c r="P3088" i="21"/>
  <c r="P3087" i="21"/>
  <c r="P3111" i="21"/>
  <c r="P3112" i="21"/>
  <c r="M369" i="22" s="1"/>
  <c r="N369" i="22" s="1"/>
  <c r="P3383" i="21"/>
  <c r="P3382" i="21"/>
  <c r="P3389" i="21"/>
  <c r="P3459" i="21"/>
  <c r="P3456" i="21"/>
  <c r="P3453" i="21"/>
  <c r="P3527" i="21"/>
  <c r="P3524" i="21"/>
  <c r="P3553" i="21"/>
  <c r="P3552" i="21"/>
  <c r="P3739" i="21"/>
  <c r="P3775" i="21"/>
  <c r="P4307" i="21"/>
  <c r="P4303" i="21"/>
  <c r="H76" i="21"/>
  <c r="I76" i="21" s="1"/>
  <c r="H266" i="21"/>
  <c r="I266" i="21" s="1"/>
  <c r="H3032" i="21"/>
  <c r="I3032" i="21" s="1"/>
  <c r="H2982" i="21"/>
  <c r="I2982" i="21" s="1"/>
  <c r="H2651" i="21"/>
  <c r="I2651" i="21" s="1"/>
  <c r="P3936" i="21"/>
  <c r="P3933" i="21"/>
  <c r="H146" i="21"/>
  <c r="I146" i="21" s="1"/>
  <c r="H1321" i="21"/>
  <c r="I1321" i="21" s="1"/>
  <c r="H1731" i="21"/>
  <c r="I1731" i="21" s="1"/>
  <c r="H1661" i="21"/>
  <c r="I1661" i="21" s="1"/>
  <c r="H2381" i="21"/>
  <c r="I2381" i="21" s="1"/>
  <c r="H3702" i="21"/>
  <c r="I3702" i="21" s="1"/>
  <c r="H2722" i="21"/>
  <c r="I2722" i="21" s="1"/>
  <c r="P3729" i="21"/>
  <c r="P3727" i="21"/>
  <c r="H1251" i="21"/>
  <c r="I1251" i="21" s="1"/>
  <c r="H2251" i="21"/>
  <c r="I2251" i="21" s="1"/>
  <c r="H2521" i="21"/>
  <c r="I2521" i="21" s="1"/>
  <c r="H3071" i="21"/>
  <c r="I3071" i="21" s="1"/>
  <c r="H4131" i="21"/>
  <c r="I4131" i="21" s="1"/>
  <c r="H3871" i="21"/>
  <c r="I3871" i="21" s="1"/>
  <c r="P3825" i="21"/>
  <c r="P4034" i="21"/>
  <c r="P4033" i="21"/>
  <c r="P4235" i="21"/>
  <c r="H906" i="21"/>
  <c r="I906" i="21" s="1"/>
  <c r="H367" i="21"/>
  <c r="I367" i="21" s="1"/>
  <c r="H2931" i="21"/>
  <c r="I2931" i="21" s="1"/>
  <c r="H2681" i="21"/>
  <c r="I2681" i="21" s="1"/>
  <c r="H3721" i="21"/>
  <c r="I3721" i="21" s="1"/>
  <c r="P2309" i="21"/>
  <c r="N2460" i="21"/>
  <c r="P2528" i="21"/>
  <c r="P2621" i="21"/>
  <c r="P2622" i="21"/>
  <c r="P2713" i="21"/>
  <c r="P2717" i="21"/>
  <c r="P3141" i="21"/>
  <c r="M430" i="22" s="1"/>
  <c r="N430" i="22" s="1"/>
  <c r="P3146" i="21"/>
  <c r="P3143" i="21"/>
  <c r="N3330" i="21"/>
  <c r="P3513" i="21"/>
  <c r="P3523" i="21"/>
  <c r="P3643" i="21"/>
  <c r="P3642" i="21"/>
  <c r="P3924" i="21"/>
  <c r="P3932" i="21"/>
  <c r="P4295" i="21"/>
  <c r="H3062" i="21"/>
  <c r="I3062" i="21" s="1"/>
  <c r="H3012" i="21"/>
  <c r="I3012" i="21" s="1"/>
  <c r="H3812" i="21"/>
  <c r="I3812" i="21" s="1"/>
  <c r="H3141" i="21"/>
  <c r="I3141" i="21" s="1"/>
  <c r="H3621" i="21"/>
  <c r="I3621" i="21" s="1"/>
  <c r="H3861" i="21"/>
  <c r="I3861" i="21" s="1"/>
  <c r="P2223" i="21"/>
  <c r="P2258" i="21"/>
  <c r="P2398" i="21"/>
  <c r="N2520" i="21"/>
  <c r="N2940" i="21"/>
  <c r="P3266" i="21"/>
  <c r="P3264" i="21"/>
  <c r="P3262" i="21"/>
  <c r="P3274" i="21"/>
  <c r="P3272" i="21"/>
  <c r="P3525" i="21"/>
  <c r="P3557" i="21"/>
  <c r="P3722" i="21"/>
  <c r="P3732" i="21"/>
  <c r="P3934" i="21"/>
  <c r="P3942" i="21"/>
  <c r="P4237" i="21"/>
  <c r="P4296" i="21"/>
  <c r="H386" i="21"/>
  <c r="I386" i="21" s="1"/>
  <c r="H626" i="21"/>
  <c r="I626" i="21" s="1"/>
  <c r="H676" i="21"/>
  <c r="I676" i="21" s="1"/>
  <c r="H1036" i="21"/>
  <c r="I1036" i="21" s="1"/>
  <c r="H1301" i="21"/>
  <c r="I1301" i="21" s="1"/>
  <c r="H57" i="21"/>
  <c r="I57" i="21" s="1"/>
  <c r="H2461" i="21"/>
  <c r="I2461" i="21" s="1"/>
  <c r="H2361" i="21"/>
  <c r="I2361" i="21" s="1"/>
  <c r="H4142" i="21"/>
  <c r="I4142" i="21" s="1"/>
  <c r="H3932" i="21"/>
  <c r="I3932" i="21" s="1"/>
  <c r="P2148" i="21"/>
  <c r="P2238" i="21"/>
  <c r="P2529" i="21"/>
  <c r="P2559" i="21"/>
  <c r="P2671" i="21"/>
  <c r="P2676" i="21"/>
  <c r="P2679" i="21"/>
  <c r="P3723" i="21"/>
  <c r="P3733" i="21"/>
  <c r="P3925" i="21"/>
  <c r="P3935" i="21"/>
  <c r="P3943" i="21"/>
  <c r="P4032" i="21"/>
  <c r="H3052" i="21"/>
  <c r="I3052" i="21" s="1"/>
  <c r="H3862" i="21"/>
  <c r="I3862" i="21" s="1"/>
  <c r="H3051" i="21"/>
  <c r="I3051" i="21" s="1"/>
  <c r="H2731" i="21"/>
  <c r="I2731" i="21" s="1"/>
  <c r="H3421" i="21"/>
  <c r="I3421" i="21" s="1"/>
  <c r="P1685" i="21"/>
  <c r="P1765" i="21"/>
  <c r="P1938" i="21"/>
  <c r="P2048" i="21"/>
  <c r="P2176" i="21"/>
  <c r="P2218" i="21"/>
  <c r="P2224" i="21"/>
  <c r="P2251" i="21"/>
  <c r="P2259" i="21"/>
  <c r="P2302" i="21"/>
  <c r="P2329" i="21"/>
  <c r="P2399" i="21"/>
  <c r="P2568" i="21"/>
  <c r="P2582" i="21"/>
  <c r="P2599" i="21"/>
  <c r="P2623" i="21"/>
  <c r="P2715" i="21"/>
  <c r="P2725" i="21"/>
  <c r="P2978" i="21"/>
  <c r="P3118" i="21"/>
  <c r="P3142" i="21"/>
  <c r="P3257" i="21"/>
  <c r="P3256" i="21"/>
  <c r="P3253" i="21"/>
  <c r="P3283" i="21"/>
  <c r="P3317" i="21"/>
  <c r="P3316" i="21"/>
  <c r="P3327" i="21"/>
  <c r="P3326" i="21"/>
  <c r="P3323" i="21"/>
  <c r="P3405" i="21"/>
  <c r="P3499" i="21"/>
  <c r="P3517" i="21"/>
  <c r="P3623" i="21"/>
  <c r="P3632" i="21"/>
  <c r="P3944" i="21"/>
  <c r="P4208" i="21"/>
  <c r="P4204" i="21"/>
  <c r="P4218" i="21"/>
  <c r="P4214" i="21"/>
  <c r="P4212" i="21"/>
  <c r="P4219" i="21"/>
  <c r="N1590" i="21"/>
  <c r="P1775" i="21"/>
  <c r="P1876" i="21"/>
  <c r="P2028" i="21"/>
  <c r="P2101" i="21"/>
  <c r="P2108" i="21"/>
  <c r="P2141" i="21"/>
  <c r="P2149" i="21"/>
  <c r="P2231" i="21"/>
  <c r="P2239" i="21"/>
  <c r="P2382" i="21"/>
  <c r="P2429" i="21"/>
  <c r="P2446" i="21"/>
  <c r="P2462" i="21"/>
  <c r="P2478" i="21"/>
  <c r="P2583" i="21"/>
  <c r="P2649" i="21"/>
  <c r="P3135" i="21"/>
  <c r="P3144" i="21"/>
  <c r="P3263" i="21"/>
  <c r="P3285" i="21"/>
  <c r="P3387" i="21"/>
  <c r="P3484" i="21"/>
  <c r="P3483" i="21"/>
  <c r="P3482" i="21"/>
  <c r="P3559" i="21"/>
  <c r="P3866" i="21"/>
  <c r="P3937" i="21"/>
  <c r="P4035" i="21"/>
  <c r="P4323" i="21"/>
  <c r="P4322" i="21"/>
  <c r="H1170" i="21"/>
  <c r="I1170" i="21" s="1"/>
  <c r="H506" i="21"/>
  <c r="I506" i="21" s="1"/>
  <c r="H4182" i="21"/>
  <c r="I4182" i="21" s="1"/>
  <c r="H3782" i="21"/>
  <c r="I3782" i="21" s="1"/>
  <c r="H2662" i="21"/>
  <c r="I2662" i="21" s="1"/>
  <c r="H2671" i="21"/>
  <c r="I2671" i="21" s="1"/>
  <c r="P1918" i="21"/>
  <c r="P2225" i="21"/>
  <c r="P2252" i="21"/>
  <c r="P2375" i="21"/>
  <c r="P2392" i="21"/>
  <c r="P2463" i="21"/>
  <c r="P2522" i="21"/>
  <c r="P2538" i="21"/>
  <c r="P2552" i="21"/>
  <c r="P2569" i="21"/>
  <c r="P2585" i="21"/>
  <c r="P2625" i="21"/>
  <c r="P2672" i="21"/>
  <c r="M363" i="22" s="1"/>
  <c r="N363" i="22" s="1"/>
  <c r="P2681" i="21"/>
  <c r="M423" i="22" s="1"/>
  <c r="N423" i="22" s="1"/>
  <c r="P2683" i="21"/>
  <c r="P3119" i="21"/>
  <c r="P3145" i="21"/>
  <c r="P3227" i="21"/>
  <c r="P3226" i="21"/>
  <c r="P3276" i="21"/>
  <c r="P3286" i="21"/>
  <c r="P3529" i="21"/>
  <c r="P3919" i="21"/>
  <c r="P3917" i="21"/>
  <c r="P4036" i="21"/>
  <c r="P4066" i="21"/>
  <c r="P4063" i="21"/>
  <c r="P4074" i="21"/>
  <c r="P4073" i="21"/>
  <c r="P4188" i="21"/>
  <c r="P4187" i="21"/>
  <c r="P4184" i="21"/>
  <c r="P4317" i="21"/>
  <c r="P4313" i="21"/>
  <c r="P1605" i="21"/>
  <c r="P1615" i="21"/>
  <c r="P1645" i="21"/>
  <c r="P1653" i="21"/>
  <c r="P1705" i="21"/>
  <c r="P1723" i="21"/>
  <c r="N1750" i="21"/>
  <c r="P1792" i="21"/>
  <c r="P2008" i="21"/>
  <c r="P2021" i="21"/>
  <c r="P2029" i="21"/>
  <c r="P2109" i="21"/>
  <c r="P2129" i="21"/>
  <c r="P2142" i="21"/>
  <c r="P2178" i="21"/>
  <c r="P2191" i="21"/>
  <c r="P2226" i="21"/>
  <c r="P2232" i="21"/>
  <c r="P2393" i="21"/>
  <c r="P2464" i="21"/>
  <c r="P2479" i="21"/>
  <c r="N2500" i="21"/>
  <c r="P2523" i="21"/>
  <c r="P2553" i="21"/>
  <c r="P2586" i="21"/>
  <c r="P2592" i="21"/>
  <c r="P2601" i="21"/>
  <c r="P2608" i="21"/>
  <c r="P2609" i="21"/>
  <c r="P2626" i="21"/>
  <c r="P2673" i="21"/>
  <c r="P2718" i="21"/>
  <c r="P2768" i="21"/>
  <c r="P2767" i="21"/>
  <c r="P2788" i="21"/>
  <c r="P2786" i="21"/>
  <c r="P2783" i="21"/>
  <c r="P2808" i="21"/>
  <c r="P2803" i="21"/>
  <c r="P2809" i="21"/>
  <c r="P3099" i="21"/>
  <c r="P3098" i="21"/>
  <c r="P3101" i="21"/>
  <c r="M434" i="22" s="1"/>
  <c r="P3106" i="21"/>
  <c r="P3103" i="21"/>
  <c r="P3184" i="21"/>
  <c r="P3188" i="21"/>
  <c r="P3242" i="21"/>
  <c r="P3252" i="21"/>
  <c r="P3312" i="21"/>
  <c r="P3322" i="21"/>
  <c r="P3447" i="21"/>
  <c r="P3444" i="21"/>
  <c r="P3475" i="21"/>
  <c r="P3473" i="21"/>
  <c r="P3637" i="21"/>
  <c r="P3647" i="21"/>
  <c r="P4386" i="21"/>
  <c r="P4383" i="21"/>
  <c r="H3081" i="21"/>
  <c r="I3081" i="21" s="1"/>
  <c r="H4061" i="21"/>
  <c r="I4061" i="21" s="1"/>
  <c r="H3142" i="21"/>
  <c r="I3142" i="21" s="1"/>
  <c r="H4011" i="21"/>
  <c r="I4011" i="21" s="1"/>
  <c r="H3841" i="21"/>
  <c r="I3841" i="21" s="1"/>
  <c r="P2845" i="21"/>
  <c r="N3110" i="21"/>
  <c r="N3150" i="21"/>
  <c r="P3345" i="21"/>
  <c r="P3657" i="21"/>
  <c r="P3957" i="21"/>
  <c r="H396" i="21"/>
  <c r="I396" i="21" s="1"/>
  <c r="H2451" i="21"/>
  <c r="I2451" i="21" s="1"/>
  <c r="H2952" i="21"/>
  <c r="I2952" i="21" s="1"/>
  <c r="H4132" i="21"/>
  <c r="I4132" i="21" s="1"/>
  <c r="H4052" i="21"/>
  <c r="I4052" i="21" s="1"/>
  <c r="H567" i="21"/>
  <c r="I567" i="21" s="1"/>
  <c r="H3241" i="21"/>
  <c r="I3241" i="21" s="1"/>
  <c r="H3701" i="21"/>
  <c r="I3701" i="21" s="1"/>
  <c r="H4091" i="21"/>
  <c r="I4091" i="21" s="1"/>
  <c r="H2971" i="21"/>
  <c r="I2971" i="21" s="1"/>
  <c r="H3521" i="21"/>
  <c r="I3521" i="21" s="1"/>
  <c r="H3821" i="21"/>
  <c r="I3821" i="21" s="1"/>
  <c r="N3040" i="21"/>
  <c r="H2511" i="21"/>
  <c r="I2511" i="21" s="1"/>
  <c r="H4062" i="21"/>
  <c r="I4062" i="21" s="1"/>
  <c r="H3882" i="21"/>
  <c r="I3882" i="21" s="1"/>
  <c r="H3762" i="21"/>
  <c r="I3762" i="21" s="1"/>
  <c r="H4081" i="21"/>
  <c r="I4081" i="21" s="1"/>
  <c r="P2669" i="21"/>
  <c r="P2873" i="21"/>
  <c r="N3030" i="21"/>
  <c r="N3050" i="21"/>
  <c r="P3129" i="21"/>
  <c r="P3562" i="21"/>
  <c r="P4102" i="21"/>
  <c r="H596" i="21"/>
  <c r="I596" i="21" s="1"/>
  <c r="H1271" i="21"/>
  <c r="I1271" i="21" s="1"/>
  <c r="H1411" i="21"/>
  <c r="I1411" i="21" s="1"/>
  <c r="H1751" i="21"/>
  <c r="I1751" i="21" s="1"/>
  <c r="H2301" i="21"/>
  <c r="I2301" i="21" s="1"/>
  <c r="H3072" i="21"/>
  <c r="I3072" i="21" s="1"/>
  <c r="H2922" i="21"/>
  <c r="I2922" i="21" s="1"/>
  <c r="H2661" i="21"/>
  <c r="I2661" i="21" s="1"/>
  <c r="H2711" i="21"/>
  <c r="I2711" i="21" s="1"/>
  <c r="H3171" i="21"/>
  <c r="I3171" i="21" s="1"/>
  <c r="H3661" i="21"/>
  <c r="I3661" i="21" s="1"/>
  <c r="H3501" i="21"/>
  <c r="I3501" i="21" s="1"/>
  <c r="H3761" i="21"/>
  <c r="I3761" i="21" s="1"/>
  <c r="H597" i="21"/>
  <c r="I597" i="21" s="1"/>
  <c r="P2639" i="21"/>
  <c r="P2749" i="21"/>
  <c r="P2829" i="21"/>
  <c r="P2905" i="21"/>
  <c r="P2945" i="21"/>
  <c r="P3505" i="21"/>
  <c r="P4115" i="21"/>
  <c r="P4171" i="21"/>
  <c r="M476" i="22" s="1"/>
  <c r="N476" i="22" s="1"/>
  <c r="H256" i="21"/>
  <c r="I256" i="21" s="1"/>
  <c r="H1671" i="21"/>
  <c r="I1671" i="21" s="1"/>
  <c r="H1841" i="21"/>
  <c r="I1841" i="21" s="1"/>
  <c r="H2501" i="21"/>
  <c r="I2501" i="21" s="1"/>
  <c r="H2421" i="21"/>
  <c r="I2421" i="21" s="1"/>
  <c r="H1812" i="21"/>
  <c r="I1812" i="21" s="1"/>
  <c r="H2611" i="21"/>
  <c r="I2611" i="21" s="1"/>
  <c r="H2602" i="21"/>
  <c r="I2602" i="21" s="1"/>
  <c r="H2032" i="21"/>
  <c r="I2032" i="21" s="1"/>
  <c r="H2861" i="21"/>
  <c r="I2861" i="21" s="1"/>
  <c r="H4071" i="21"/>
  <c r="I4071" i="21" s="1"/>
  <c r="H1361" i="21"/>
  <c r="I1361" i="21" s="1"/>
  <c r="H2041" i="21"/>
  <c r="I2041" i="21" s="1"/>
  <c r="H2502" i="21"/>
  <c r="I2502" i="21" s="1"/>
  <c r="H2554" i="21"/>
  <c r="I2554" i="21" s="1"/>
  <c r="H3004" i="21"/>
  <c r="I3004" i="21" s="1"/>
  <c r="H3454" i="21"/>
  <c r="I3454" i="21" s="1"/>
  <c r="H3624" i="21"/>
  <c r="I3624" i="21" s="1"/>
  <c r="H4362" i="21"/>
  <c r="I4362" i="21" s="1"/>
  <c r="H1672" i="21"/>
  <c r="I1672" i="21" s="1"/>
  <c r="H1811" i="21"/>
  <c r="I1811" i="21" s="1"/>
  <c r="H467" i="21"/>
  <c r="I467" i="21" s="1"/>
  <c r="H267" i="21"/>
  <c r="I267" i="21" s="1"/>
  <c r="H1504" i="21"/>
  <c r="I1504" i="21" s="1"/>
  <c r="H1824" i="21"/>
  <c r="I1824" i="21" s="1"/>
  <c r="H2164" i="21"/>
  <c r="I2164" i="21" s="1"/>
  <c r="H2274" i="21"/>
  <c r="I2274" i="21" s="1"/>
  <c r="H2442" i="21"/>
  <c r="I2442" i="21" s="1"/>
  <c r="H2654" i="21"/>
  <c r="I2654" i="21" s="1"/>
  <c r="H2854" i="21"/>
  <c r="I2854" i="21" s="1"/>
  <c r="H2981" i="21"/>
  <c r="I2981" i="21" s="1"/>
  <c r="H3054" i="21"/>
  <c r="I3054" i="21" s="1"/>
  <c r="H3824" i="21"/>
  <c r="I3824" i="21" s="1"/>
  <c r="H4201" i="21"/>
  <c r="I4201" i="21" s="1"/>
  <c r="H776" i="21"/>
  <c r="I776" i="21" s="1"/>
  <c r="H1772" i="21"/>
  <c r="I1772" i="21" s="1"/>
  <c r="H2372" i="21"/>
  <c r="I2372" i="21" s="1"/>
  <c r="H2951" i="21"/>
  <c r="I2951" i="21" s="1"/>
  <c r="H3082" i="21"/>
  <c r="I3082" i="21" s="1"/>
  <c r="H1622" i="21"/>
  <c r="I1622" i="21" s="1"/>
  <c r="H427" i="21"/>
  <c r="I427" i="21" s="1"/>
  <c r="H4472" i="21"/>
  <c r="I4472" i="21" s="1"/>
  <c r="H4332" i="21"/>
  <c r="I4332" i="21" s="1"/>
  <c r="H3262" i="21"/>
  <c r="I3262" i="21" s="1"/>
  <c r="E83" i="22"/>
  <c r="F83" i="22" s="1"/>
  <c r="H2744" i="21"/>
  <c r="I2744" i="21" s="1"/>
  <c r="H3811" i="21"/>
  <c r="I3811" i="21" s="1"/>
  <c r="H47" i="21"/>
  <c r="I47" i="21" s="1"/>
  <c r="H1802" i="21"/>
  <c r="I1802" i="21" s="1"/>
  <c r="H2872" i="21"/>
  <c r="I2872" i="21" s="1"/>
  <c r="H2964" i="21"/>
  <c r="I2964" i="21" s="1"/>
  <c r="H3024" i="21"/>
  <c r="I3024" i="21" s="1"/>
  <c r="H3572" i="21"/>
  <c r="I3572" i="21" s="1"/>
  <c r="H1242" i="21"/>
  <c r="I1242" i="21" s="1"/>
  <c r="H1762" i="21"/>
  <c r="I1762" i="21" s="1"/>
  <c r="H1771" i="21"/>
  <c r="I1771" i="21" s="1"/>
  <c r="H2682" i="21"/>
  <c r="I2682" i="21" s="1"/>
  <c r="H4152" i="21"/>
  <c r="I4152" i="21" s="1"/>
  <c r="H926" i="21"/>
  <c r="I926" i="21" s="1"/>
  <c r="S94" i="22"/>
  <c r="H4172" i="21"/>
  <c r="I4172" i="21" s="1"/>
  <c r="E88" i="22"/>
  <c r="F88" i="22" s="1"/>
  <c r="H456" i="21" s="1"/>
  <c r="I456" i="21" s="1"/>
  <c r="S121" i="22"/>
  <c r="E147" i="22"/>
  <c r="F147" i="22" s="1"/>
  <c r="H17" i="21"/>
  <c r="I17" i="21" s="1"/>
  <c r="H416" i="21"/>
  <c r="I416" i="21" s="1"/>
  <c r="H507" i="21"/>
  <c r="I507" i="21" s="1"/>
  <c r="H2314" i="21"/>
  <c r="I2314" i="21" s="1"/>
  <c r="H2684" i="21"/>
  <c r="I2684" i="21" s="1"/>
  <c r="H2754" i="21"/>
  <c r="I2754" i="21" s="1"/>
  <c r="H3221" i="21"/>
  <c r="I3221" i="21" s="1"/>
  <c r="H3384" i="21"/>
  <c r="I3384" i="21" s="1"/>
  <c r="H3542" i="21"/>
  <c r="I3542" i="21" s="1"/>
  <c r="H417" i="21"/>
  <c r="I417" i="21" s="1"/>
  <c r="H1371" i="21"/>
  <c r="I1371" i="21" s="1"/>
  <c r="H1392" i="21"/>
  <c r="I1392" i="21" s="1"/>
  <c r="H1501" i="21"/>
  <c r="I1501" i="21" s="1"/>
  <c r="H2512" i="21"/>
  <c r="I2512" i="21" s="1"/>
  <c r="H2764" i="21"/>
  <c r="I2764" i="21" s="1"/>
  <c r="H2771" i="21"/>
  <c r="I2771" i="21" s="1"/>
  <c r="H3391" i="21"/>
  <c r="I3391" i="21" s="1"/>
  <c r="H77" i="21"/>
  <c r="I77" i="21" s="1"/>
  <c r="H3552" i="21"/>
  <c r="I3552" i="21" s="1"/>
  <c r="H27" i="21"/>
  <c r="I27" i="21" s="1"/>
  <c r="H1571" i="21"/>
  <c r="I1571" i="21" s="1"/>
  <c r="H3562" i="21"/>
  <c r="I3562" i="21" s="1"/>
  <c r="S314" i="22"/>
  <c r="H3992" i="21"/>
  <c r="I3992" i="21" s="1"/>
  <c r="H2772" i="21"/>
  <c r="I2772" i="21" s="1"/>
  <c r="H1451" i="21"/>
  <c r="I1451" i="21" s="1"/>
  <c r="H2391" i="21"/>
  <c r="I2391" i="21" s="1"/>
  <c r="E409" i="22"/>
  <c r="F409" i="22" s="1"/>
  <c r="H87" i="21"/>
  <c r="I87" i="21" s="1"/>
  <c r="H96" i="21"/>
  <c r="I96" i="21" s="1"/>
  <c r="H737" i="21"/>
  <c r="I737" i="21" s="1"/>
  <c r="H897" i="21"/>
  <c r="I897" i="21" s="1"/>
  <c r="H1302" i="21"/>
  <c r="I1302" i="21" s="1"/>
  <c r="H1442" i="21"/>
  <c r="I1442" i="21" s="1"/>
  <c r="H2061" i="21"/>
  <c r="I2061" i="21" s="1"/>
  <c r="H3161" i="21"/>
  <c r="I3161" i="21" s="1"/>
  <c r="H3242" i="21"/>
  <c r="I3242" i="21" s="1"/>
  <c r="H3292" i="21"/>
  <c r="I3292" i="21" s="1"/>
  <c r="H1067" i="21"/>
  <c r="I1067" i="21" s="1"/>
  <c r="H1641" i="21"/>
  <c r="I1641" i="21" s="1"/>
  <c r="H1871" i="21"/>
  <c r="I1871" i="21" s="1"/>
  <c r="H1911" i="21"/>
  <c r="I1911" i="21" s="1"/>
  <c r="H2211" i="21"/>
  <c r="I2211" i="21" s="1"/>
  <c r="H3261" i="21"/>
  <c r="I3261" i="21" s="1"/>
  <c r="H3471" i="21"/>
  <c r="I3471" i="21" s="1"/>
  <c r="H3631" i="21"/>
  <c r="I3631" i="21" s="1"/>
  <c r="S206" i="22"/>
  <c r="H1642" i="21"/>
  <c r="I1642" i="21" s="1"/>
  <c r="H2362" i="21"/>
  <c r="I2362" i="21" s="1"/>
  <c r="H2452" i="21"/>
  <c r="I2452" i="21" s="1"/>
  <c r="H3872" i="21"/>
  <c r="I3872" i="21" s="1"/>
  <c r="H287" i="21"/>
  <c r="I287" i="21" s="1"/>
  <c r="H377" i="21"/>
  <c r="I377" i="21" s="1"/>
  <c r="H807" i="21"/>
  <c r="I807" i="21" s="1"/>
  <c r="H1076" i="21"/>
  <c r="I1076" i="21" s="1"/>
  <c r="H1232" i="21"/>
  <c r="I1232" i="21" s="1"/>
  <c r="H1292" i="21"/>
  <c r="I1292" i="21" s="1"/>
  <c r="H3582" i="21"/>
  <c r="I3582" i="21" s="1"/>
  <c r="H3602" i="21"/>
  <c r="I3602" i="21" s="1"/>
  <c r="H37" i="21"/>
  <c r="I37" i="21" s="1"/>
  <c r="H1007" i="21"/>
  <c r="I1007" i="21" s="1"/>
  <c r="H1147" i="21"/>
  <c r="I1147" i="21" s="1"/>
  <c r="H1401" i="21"/>
  <c r="I1401" i="21" s="1"/>
  <c r="H1461" i="21"/>
  <c r="I1461" i="21" s="1"/>
  <c r="H1711" i="21"/>
  <c r="I1711" i="21" s="1"/>
  <c r="H2401" i="21"/>
  <c r="I2401" i="21" s="1"/>
  <c r="H2961" i="21"/>
  <c r="I2961" i="21" s="1"/>
  <c r="H3092" i="21"/>
  <c r="I3092" i="21" s="1"/>
  <c r="H3592" i="21"/>
  <c r="I3592" i="21" s="1"/>
  <c r="H3731" i="21"/>
  <c r="I3731" i="21" s="1"/>
  <c r="H1086" i="21"/>
  <c r="I1086" i="21" s="1"/>
  <c r="H1412" i="21"/>
  <c r="I1412" i="21" s="1"/>
  <c r="H1422" i="21"/>
  <c r="I1422" i="21" s="1"/>
  <c r="H1492" i="21"/>
  <c r="I1492" i="21" s="1"/>
  <c r="H1591" i="21"/>
  <c r="I1591" i="21" s="1"/>
  <c r="H2031" i="21"/>
  <c r="I2031" i="21" s="1"/>
  <c r="H2241" i="21"/>
  <c r="I2241" i="21" s="1"/>
  <c r="H2411" i="21"/>
  <c r="I2411" i="21" s="1"/>
  <c r="H1402" i="21"/>
  <c r="I1402" i="21" s="1"/>
  <c r="H1462" i="21"/>
  <c r="I1462" i="21" s="1"/>
  <c r="H1502" i="21"/>
  <c r="I1502" i="21" s="1"/>
  <c r="H1722" i="21"/>
  <c r="I1722" i="21" s="1"/>
  <c r="H1791" i="21"/>
  <c r="I1791" i="21" s="1"/>
  <c r="H1921" i="21"/>
  <c r="I1921" i="21" s="1"/>
  <c r="H2111" i="21"/>
  <c r="I2111" i="21" s="1"/>
  <c r="H2221" i="21"/>
  <c r="I2221" i="21" s="1"/>
  <c r="H2261" i="21"/>
  <c r="I2261" i="21" s="1"/>
  <c r="H2601" i="21"/>
  <c r="I2601" i="21" s="1"/>
  <c r="H2721" i="21"/>
  <c r="I2721" i="21" s="1"/>
  <c r="H3132" i="21"/>
  <c r="I3132" i="21" s="1"/>
  <c r="H3191" i="21"/>
  <c r="I3191" i="21" s="1"/>
  <c r="H816" i="21"/>
  <c r="I816" i="21" s="1"/>
  <c r="H817" i="21"/>
  <c r="I817" i="21" s="1"/>
  <c r="H827" i="21"/>
  <c r="I827" i="21" s="1"/>
  <c r="H67" i="21"/>
  <c r="I67" i="21" s="1"/>
  <c r="H1252" i="21"/>
  <c r="I1252" i="21" s="1"/>
  <c r="H1282" i="21"/>
  <c r="I1282" i="21" s="1"/>
  <c r="H1732" i="21"/>
  <c r="I1732" i="21" s="1"/>
  <c r="H2712" i="21"/>
  <c r="I2712" i="21" s="1"/>
  <c r="H2972" i="21"/>
  <c r="I2972" i="21" s="1"/>
  <c r="H3741" i="21"/>
  <c r="I3741" i="21" s="1"/>
  <c r="S82" i="22"/>
  <c r="S505" i="22"/>
  <c r="H7" i="21"/>
  <c r="I7" i="21" s="1"/>
  <c r="H16" i="21"/>
  <c r="I16" i="21" s="1"/>
  <c r="H576" i="21"/>
  <c r="I576" i="21" s="1"/>
  <c r="E35" i="22"/>
  <c r="F35" i="22" s="1"/>
  <c r="H587" i="21"/>
  <c r="I587" i="21" s="1"/>
  <c r="H4181" i="21"/>
  <c r="I4181" i="21" s="1"/>
  <c r="H1932" i="21"/>
  <c r="I1932" i="21" s="1"/>
  <c r="H2202" i="21"/>
  <c r="I2202" i="21" s="1"/>
  <c r="H4204" i="21"/>
  <c r="I4204" i="21" s="1"/>
  <c r="H3944" i="21"/>
  <c r="I3944" i="21" s="1"/>
  <c r="H3884" i="21"/>
  <c r="I3884" i="21" s="1"/>
  <c r="H3014" i="21"/>
  <c r="I3014" i="21" s="1"/>
  <c r="H2724" i="21"/>
  <c r="I2724" i="21" s="1"/>
  <c r="H2614" i="21"/>
  <c r="I2614" i="21" s="1"/>
  <c r="H2514" i="21"/>
  <c r="I2514" i="21" s="1"/>
  <c r="H2384" i="21"/>
  <c r="I2384" i="21" s="1"/>
  <c r="H2354" i="21"/>
  <c r="I2354" i="21" s="1"/>
  <c r="H2334" i="21"/>
  <c r="I2334" i="21" s="1"/>
  <c r="H2154" i="21"/>
  <c r="I2154" i="21" s="1"/>
  <c r="H2044" i="21"/>
  <c r="I2044" i="21" s="1"/>
  <c r="H2014" i="21"/>
  <c r="I2014" i="21" s="1"/>
  <c r="H1984" i="21"/>
  <c r="I1984" i="21" s="1"/>
  <c r="H1934" i="21"/>
  <c r="I1934" i="21" s="1"/>
  <c r="H1904" i="21"/>
  <c r="I1904" i="21" s="1"/>
  <c r="H1524" i="21"/>
  <c r="I1524" i="21" s="1"/>
  <c r="H1494" i="21"/>
  <c r="I1494" i="21" s="1"/>
  <c r="H1314" i="21"/>
  <c r="I1314" i="21" s="1"/>
  <c r="H4094" i="21"/>
  <c r="I4094" i="21" s="1"/>
  <c r="H3874" i="21"/>
  <c r="I3874" i="21" s="1"/>
  <c r="H3724" i="21"/>
  <c r="I3724" i="21" s="1"/>
  <c r="H3604" i="21"/>
  <c r="I3604" i="21" s="1"/>
  <c r="H3544" i="21"/>
  <c r="I3544" i="21" s="1"/>
  <c r="H3464" i="21"/>
  <c r="I3464" i="21" s="1"/>
  <c r="H3334" i="21"/>
  <c r="I3334" i="21" s="1"/>
  <c r="H3144" i="21"/>
  <c r="I3144" i="21" s="1"/>
  <c r="H3084" i="21"/>
  <c r="I3084" i="21" s="1"/>
  <c r="H2924" i="21"/>
  <c r="I2924" i="21" s="1"/>
  <c r="H2824" i="21"/>
  <c r="I2824" i="21" s="1"/>
  <c r="H2664" i="21"/>
  <c r="I2664" i="21" s="1"/>
  <c r="H2544" i="21"/>
  <c r="I2544" i="21" s="1"/>
  <c r="H2494" i="21"/>
  <c r="I2494" i="21" s="1"/>
  <c r="H2464" i="21"/>
  <c r="I2464" i="21" s="1"/>
  <c r="H2254" i="21"/>
  <c r="I2254" i="21" s="1"/>
  <c r="H2204" i="21"/>
  <c r="I2204" i="21" s="1"/>
  <c r="H3684" i="21"/>
  <c r="I3684" i="21" s="1"/>
  <c r="H3594" i="21"/>
  <c r="I3594" i="21" s="1"/>
  <c r="H3514" i="21"/>
  <c r="I3514" i="21" s="1"/>
  <c r="H3494" i="21"/>
  <c r="I3494" i="21" s="1"/>
  <c r="H3394" i="21"/>
  <c r="I3394" i="21" s="1"/>
  <c r="H3204" i="21"/>
  <c r="I3204" i="21" s="1"/>
  <c r="H3104" i="21"/>
  <c r="I3104" i="21" s="1"/>
  <c r="H2344" i="21"/>
  <c r="I2344" i="21" s="1"/>
  <c r="H2294" i="21"/>
  <c r="I2294" i="21" s="1"/>
  <c r="H2134" i="21"/>
  <c r="I2134" i="21" s="1"/>
  <c r="H2024" i="21"/>
  <c r="I2024" i="21" s="1"/>
  <c r="H1594" i="21"/>
  <c r="I1594" i="21" s="1"/>
  <c r="H1574" i="21"/>
  <c r="I1574" i="21" s="1"/>
  <c r="H1554" i="21"/>
  <c r="I1554" i="21" s="1"/>
  <c r="H3644" i="21"/>
  <c r="I3644" i="21" s="1"/>
  <c r="H3324" i="21"/>
  <c r="I3324" i="21" s="1"/>
  <c r="H3074" i="21"/>
  <c r="I3074" i="21" s="1"/>
  <c r="H2914" i="21"/>
  <c r="I2914" i="21" s="1"/>
  <c r="H2844" i="21"/>
  <c r="I2844" i="21" s="1"/>
  <c r="H2784" i="21"/>
  <c r="I2784" i="21" s="1"/>
  <c r="H2734" i="21"/>
  <c r="I2734" i="21" s="1"/>
  <c r="H2714" i="21"/>
  <c r="I2714" i="21" s="1"/>
  <c r="H2644" i="21"/>
  <c r="I2644" i="21" s="1"/>
  <c r="H2624" i="21"/>
  <c r="I2624" i="21" s="1"/>
  <c r="H2594" i="21"/>
  <c r="I2594" i="21" s="1"/>
  <c r="H2524" i="21"/>
  <c r="I2524" i="21" s="1"/>
  <c r="H2474" i="21"/>
  <c r="I2474" i="21" s="1"/>
  <c r="H2434" i="21"/>
  <c r="I2434" i="21" s="1"/>
  <c r="H2264" i="21"/>
  <c r="I2264" i="21" s="1"/>
  <c r="H2234" i="21"/>
  <c r="I2234" i="21" s="1"/>
  <c r="H1994" i="21"/>
  <c r="I1994" i="21" s="1"/>
  <c r="H1914" i="21"/>
  <c r="I1914" i="21" s="1"/>
  <c r="H1804" i="21"/>
  <c r="I1804" i="21" s="1"/>
  <c r="H1714" i="21"/>
  <c r="I1714" i="21" s="1"/>
  <c r="H1654" i="21"/>
  <c r="I1654" i="21" s="1"/>
  <c r="H1604" i="21"/>
  <c r="I1604" i="21" s="1"/>
  <c r="H1564" i="21"/>
  <c r="I1564" i="21" s="1"/>
  <c r="H1514" i="21"/>
  <c r="I1514" i="21" s="1"/>
  <c r="H1474" i="21"/>
  <c r="I1474" i="21" s="1"/>
  <c r="H1284" i="21"/>
  <c r="I1284" i="21" s="1"/>
  <c r="H1139" i="21"/>
  <c r="I1139" i="21" s="1"/>
  <c r="H4164" i="21"/>
  <c r="I4164" i="21" s="1"/>
  <c r="H4014" i="21"/>
  <c r="I4014" i="21" s="1"/>
  <c r="H3914" i="21"/>
  <c r="I3914" i="21" s="1"/>
  <c r="H3774" i="21"/>
  <c r="I3774" i="21" s="1"/>
  <c r="H3264" i="21"/>
  <c r="I3264" i="21" s="1"/>
  <c r="H3184" i="21"/>
  <c r="I3184" i="21" s="1"/>
  <c r="H2974" i="21"/>
  <c r="I2974" i="21" s="1"/>
  <c r="H2774" i="21"/>
  <c r="I2774" i="21" s="1"/>
  <c r="H2324" i="21"/>
  <c r="I2324" i="21" s="1"/>
  <c r="H2214" i="21"/>
  <c r="I2214" i="21" s="1"/>
  <c r="H1864" i="21"/>
  <c r="I1864" i="21" s="1"/>
  <c r="H1834" i="21"/>
  <c r="I1834" i="21" s="1"/>
  <c r="H1774" i="21"/>
  <c r="I1774" i="21" s="1"/>
  <c r="H1674" i="21"/>
  <c r="I1674" i="21" s="1"/>
  <c r="H1334" i="21"/>
  <c r="I1334" i="21" s="1"/>
  <c r="H1234" i="21"/>
  <c r="I1234" i="21" s="1"/>
  <c r="H4074" i="21"/>
  <c r="I4074" i="21" s="1"/>
  <c r="H4054" i="21"/>
  <c r="I4054" i="21" s="1"/>
  <c r="H3864" i="21"/>
  <c r="I3864" i="21" s="1"/>
  <c r="H3854" i="21"/>
  <c r="I3854" i="21" s="1"/>
  <c r="H3744" i="21"/>
  <c r="I3744" i="21" s="1"/>
  <c r="H3354" i="21"/>
  <c r="I3354" i="21" s="1"/>
  <c r="H3224" i="21"/>
  <c r="I3224" i="21" s="1"/>
  <c r="H3174" i="21"/>
  <c r="I3174" i="21" s="1"/>
  <c r="H3164" i="21"/>
  <c r="I3164" i="21" s="1"/>
  <c r="H3154" i="21"/>
  <c r="I3154" i="21" s="1"/>
  <c r="H4154" i="21"/>
  <c r="I4154" i="21" s="1"/>
  <c r="H3934" i="21"/>
  <c r="I3934" i="21" s="1"/>
  <c r="H3554" i="21"/>
  <c r="I3554" i="21" s="1"/>
  <c r="H3484" i="21"/>
  <c r="I3484" i="21" s="1"/>
  <c r="H3314" i="21"/>
  <c r="I3314" i="21" s="1"/>
  <c r="H3064" i="21"/>
  <c r="I3064" i="21" s="1"/>
  <c r="H3034" i="21"/>
  <c r="I3034" i="21" s="1"/>
  <c r="H2904" i="21"/>
  <c r="I2904" i="21" s="1"/>
  <c r="H2834" i="21"/>
  <c r="I2834" i="21" s="1"/>
  <c r="H2704" i="21"/>
  <c r="I2704" i="21" s="1"/>
  <c r="H2574" i="21"/>
  <c r="I2574" i="21" s="1"/>
  <c r="H2424" i="21"/>
  <c r="I2424" i="21" s="1"/>
  <c r="H2144" i="21"/>
  <c r="I2144" i="21" s="1"/>
  <c r="H2004" i="21"/>
  <c r="I2004" i="21" s="1"/>
  <c r="H1924" i="21"/>
  <c r="I1924" i="21" s="1"/>
  <c r="H1844" i="21"/>
  <c r="I1844" i="21" s="1"/>
  <c r="H1704" i="21"/>
  <c r="I1704" i="21" s="1"/>
  <c r="H1644" i="21"/>
  <c r="I1644" i="21" s="1"/>
  <c r="E368" i="22"/>
  <c r="F368" i="22" s="1"/>
  <c r="S341" i="22"/>
  <c r="E341" i="22"/>
  <c r="F341" i="22" s="1"/>
  <c r="H3134" i="21"/>
  <c r="I3134" i="21" s="1"/>
  <c r="H4124" i="21"/>
  <c r="I4124" i="21" s="1"/>
  <c r="E19" i="22"/>
  <c r="F19" i="22" s="1"/>
  <c r="E78" i="22"/>
  <c r="F78" i="22" s="1"/>
  <c r="E124" i="22"/>
  <c r="F124" i="22" s="1"/>
  <c r="S124" i="22"/>
  <c r="S378" i="22"/>
  <c r="E378" i="22"/>
  <c r="F378" i="22" s="1"/>
  <c r="H227" i="21"/>
  <c r="I227" i="21" s="1"/>
  <c r="H1444" i="21"/>
  <c r="I1444" i="21" s="1"/>
  <c r="H1464" i="21"/>
  <c r="I1464" i="21" s="1"/>
  <c r="H1534" i="21"/>
  <c r="I1534" i="21" s="1"/>
  <c r="H1724" i="21"/>
  <c r="I1724" i="21" s="1"/>
  <c r="H2051" i="21"/>
  <c r="I2051" i="21" s="1"/>
  <c r="H2064" i="21"/>
  <c r="I2064" i="21" s="1"/>
  <c r="H2114" i="21"/>
  <c r="I2114" i="21" s="1"/>
  <c r="H2584" i="21"/>
  <c r="I2584" i="21" s="1"/>
  <c r="H2874" i="21"/>
  <c r="I2874" i="21" s="1"/>
  <c r="H3274" i="21"/>
  <c r="I3274" i="21" s="1"/>
  <c r="H4102" i="21"/>
  <c r="I4102" i="21" s="1"/>
  <c r="H2822" i="21"/>
  <c r="I2822" i="21" s="1"/>
  <c r="H4112" i="21"/>
  <c r="I4112" i="21" s="1"/>
  <c r="H3492" i="21"/>
  <c r="I3492" i="21" s="1"/>
  <c r="H3244" i="21"/>
  <c r="I3244" i="21" s="1"/>
  <c r="H3414" i="21"/>
  <c r="I3414" i="21" s="1"/>
  <c r="H3524" i="21"/>
  <c r="I3524" i="21" s="1"/>
  <c r="H3704" i="21"/>
  <c r="I3704" i="21" s="1"/>
  <c r="E14" i="22"/>
  <c r="F14" i="22" s="1"/>
  <c r="H4295" i="21" s="1"/>
  <c r="I4295" i="21" s="1"/>
  <c r="S14" i="22"/>
  <c r="H1482" i="21"/>
  <c r="I1482" i="21" s="1"/>
  <c r="H1432" i="21"/>
  <c r="I1432" i="21" s="1"/>
  <c r="H1262" i="21"/>
  <c r="I1262" i="21" s="1"/>
  <c r="H1472" i="21"/>
  <c r="I1472" i="21" s="1"/>
  <c r="H1452" i="21"/>
  <c r="I1452" i="21" s="1"/>
  <c r="H2792" i="21"/>
  <c r="I2792" i="21" s="1"/>
  <c r="H3472" i="21"/>
  <c r="I3472" i="21" s="1"/>
  <c r="H2201" i="21"/>
  <c r="I2201" i="21" s="1"/>
  <c r="H3181" i="21"/>
  <c r="I3181" i="21" s="1"/>
  <c r="H3424" i="21"/>
  <c r="I3424" i="21" s="1"/>
  <c r="H3434" i="21"/>
  <c r="I3434" i="21" s="1"/>
  <c r="H3714" i="21"/>
  <c r="I3714" i="21" s="1"/>
  <c r="H2762" i="21"/>
  <c r="I2762" i="21" s="1"/>
  <c r="H3422" i="21"/>
  <c r="I3422" i="21" s="1"/>
  <c r="H2551" i="21"/>
  <c r="I2551" i="21" s="1"/>
  <c r="H3044" i="21"/>
  <c r="I3044" i="21" s="1"/>
  <c r="H3094" i="21"/>
  <c r="I3094" i="21" s="1"/>
  <c r="H3124" i="21"/>
  <c r="I3124" i="21" s="1"/>
  <c r="H3254" i="21"/>
  <c r="I3254" i="21" s="1"/>
  <c r="H3344" i="21"/>
  <c r="I3344" i="21" s="1"/>
  <c r="H3534" i="21"/>
  <c r="I3534" i="21" s="1"/>
  <c r="H3574" i="21"/>
  <c r="I3574" i="21" s="1"/>
  <c r="H2351" i="21"/>
  <c r="I2351" i="21" s="1"/>
  <c r="H2331" i="21"/>
  <c r="I2331" i="21" s="1"/>
  <c r="H2341" i="21"/>
  <c r="I2341" i="21" s="1"/>
  <c r="H3522" i="21"/>
  <c r="I3522" i="21" s="1"/>
  <c r="H2852" i="21"/>
  <c r="I2852" i="21" s="1"/>
  <c r="H3532" i="21"/>
  <c r="I3532" i="21" s="1"/>
  <c r="H3512" i="21"/>
  <c r="I3512" i="21" s="1"/>
  <c r="S424" i="22"/>
  <c r="E424" i="22"/>
  <c r="F424" i="22" s="1"/>
  <c r="H2552" i="21"/>
  <c r="I2552" i="21" s="1"/>
  <c r="H2082" i="21"/>
  <c r="I2082" i="21" s="1"/>
  <c r="H2131" i="21"/>
  <c r="I2131" i="21" s="1"/>
  <c r="H3172" i="21"/>
  <c r="I3172" i="21" s="1"/>
  <c r="H3182" i="21"/>
  <c r="I3182" i="21" s="1"/>
  <c r="H3561" i="21"/>
  <c r="I3561" i="21" s="1"/>
  <c r="H3712" i="21"/>
  <c r="I3712" i="21" s="1"/>
  <c r="H4171" i="21"/>
  <c r="I4171" i="21" s="1"/>
  <c r="E539" i="22"/>
  <c r="F539" i="22" s="1"/>
  <c r="H1381" i="21"/>
  <c r="I1381" i="21" s="1"/>
  <c r="H1431" i="21"/>
  <c r="I1431" i="21" s="1"/>
  <c r="H1601" i="21"/>
  <c r="I1601" i="21" s="1"/>
  <c r="H1712" i="21"/>
  <c r="I1712" i="21" s="1"/>
  <c r="H1931" i="21"/>
  <c r="I1931" i="21" s="1"/>
  <c r="H3591" i="21"/>
  <c r="I3591" i="21" s="1"/>
  <c r="H4342" i="21"/>
  <c r="I4342" i="21" s="1"/>
  <c r="S85" i="22"/>
  <c r="E377" i="22"/>
  <c r="F377" i="22" s="1"/>
  <c r="H1382" i="21"/>
  <c r="I1382" i="21" s="1"/>
  <c r="H1491" i="21"/>
  <c r="I1491" i="21" s="1"/>
  <c r="H2302" i="21"/>
  <c r="I2302" i="21" s="1"/>
  <c r="H2462" i="21"/>
  <c r="I2462" i="21" s="1"/>
  <c r="H3601" i="21"/>
  <c r="I3601" i="21" s="1"/>
  <c r="H4402" i="21"/>
  <c r="I4402" i="21" s="1"/>
  <c r="H1621" i="21"/>
  <c r="I1621" i="21" s="1"/>
  <c r="H2091" i="21"/>
  <c r="I2091" i="21" s="1"/>
  <c r="H2121" i="21"/>
  <c r="I2121" i="21" s="1"/>
  <c r="H2612" i="21"/>
  <c r="I2612" i="21" s="1"/>
  <c r="H4251" i="21"/>
  <c r="I4251" i="21" s="1"/>
  <c r="E372" i="22"/>
  <c r="F372" i="22" s="1"/>
  <c r="H2141" i="21"/>
  <c r="I2141" i="21" s="1"/>
  <c r="H3021" i="21"/>
  <c r="I3021" i="21" s="1"/>
  <c r="H3091" i="21"/>
  <c r="I3091" i="21" s="1"/>
  <c r="H3212" i="21"/>
  <c r="I3212" i="21" s="1"/>
  <c r="H3551" i="21"/>
  <c r="I3551" i="21" s="1"/>
  <c r="E325" i="22"/>
  <c r="F325" i="22" s="1"/>
  <c r="H1126" i="21"/>
  <c r="I1126" i="21" s="1"/>
  <c r="H1531" i="21"/>
  <c r="I1531" i="21" s="1"/>
  <c r="H1761" i="21"/>
  <c r="I1761" i="21" s="1"/>
  <c r="H1861" i="21"/>
  <c r="I1861" i="21" s="1"/>
  <c r="H1971" i="21"/>
  <c r="I1971" i="21" s="1"/>
  <c r="H3031" i="21"/>
  <c r="I3031" i="21" s="1"/>
  <c r="H4041" i="21"/>
  <c r="I4041" i="21" s="1"/>
  <c r="E312" i="22"/>
  <c r="F312" i="22" s="1"/>
  <c r="S524" i="22"/>
  <c r="H3311" i="21"/>
  <c r="I3311" i="21" s="1"/>
  <c r="H3351" i="21"/>
  <c r="I3351" i="21" s="1"/>
  <c r="H3301" i="21"/>
  <c r="I3301" i="21" s="1"/>
  <c r="H3321" i="21"/>
  <c r="I3321" i="21" s="1"/>
  <c r="H3341" i="21"/>
  <c r="I3341" i="21" s="1"/>
  <c r="H3754" i="21"/>
  <c r="I3754" i="21" s="1"/>
  <c r="E77" i="22"/>
  <c r="F77" i="22" s="1"/>
  <c r="S313" i="22"/>
  <c r="S331" i="22"/>
  <c r="E331" i="22"/>
  <c r="F331" i="22" s="1"/>
  <c r="S413" i="22"/>
  <c r="E413" i="22"/>
  <c r="F413" i="22" s="1"/>
  <c r="E39" i="22"/>
  <c r="F39" i="22" s="1"/>
  <c r="E400" i="22"/>
  <c r="F400" i="22" s="1"/>
  <c r="E10" i="22"/>
  <c r="F10" i="22" s="1"/>
  <c r="H4503" i="21" s="1"/>
  <c r="I4503" i="21" s="1"/>
  <c r="S212" i="22"/>
  <c r="E417" i="22"/>
  <c r="F417" i="22" s="1"/>
  <c r="S417" i="22"/>
  <c r="H4161" i="21"/>
  <c r="I4161" i="21" s="1"/>
  <c r="H4224" i="21"/>
  <c r="I4224" i="21" s="1"/>
  <c r="H4194" i="21"/>
  <c r="I4194" i="21" s="1"/>
  <c r="H4004" i="21"/>
  <c r="I4004" i="21" s="1"/>
  <c r="H3844" i="21"/>
  <c r="I3844" i="21" s="1"/>
  <c r="H4174" i="21"/>
  <c r="I4174" i="21" s="1"/>
  <c r="H4144" i="21"/>
  <c r="I4144" i="21" s="1"/>
  <c r="H4034" i="21"/>
  <c r="I4034" i="21" s="1"/>
  <c r="H3924" i="21"/>
  <c r="I3924" i="21" s="1"/>
  <c r="H3904" i="21"/>
  <c r="I3904" i="21" s="1"/>
  <c r="H3834" i="21"/>
  <c r="I3834" i="21" s="1"/>
  <c r="H3674" i="21"/>
  <c r="I3674" i="21" s="1"/>
  <c r="H3614" i="21"/>
  <c r="I3614" i="21" s="1"/>
  <c r="H3584" i="21"/>
  <c r="I3584" i="21" s="1"/>
  <c r="H3564" i="21"/>
  <c r="I3564" i="21" s="1"/>
  <c r="H3474" i="21"/>
  <c r="I3474" i="21" s="1"/>
  <c r="H3364" i="21"/>
  <c r="I3364" i="21" s="1"/>
  <c r="H3194" i="21"/>
  <c r="I3194" i="21" s="1"/>
  <c r="H4104" i="21"/>
  <c r="I4104" i="21" s="1"/>
  <c r="H4064" i="21"/>
  <c r="I4064" i="21" s="1"/>
  <c r="H4024" i="21"/>
  <c r="I4024" i="21" s="1"/>
  <c r="H3764" i="21"/>
  <c r="I3764" i="21" s="1"/>
  <c r="H3404" i="21"/>
  <c r="I3404" i="21" s="1"/>
  <c r="H3284" i="21"/>
  <c r="I3284" i="21" s="1"/>
  <c r="H3234" i="21"/>
  <c r="I3234" i="21" s="1"/>
  <c r="H3214" i="21"/>
  <c r="I3214" i="21" s="1"/>
  <c r="H2944" i="21"/>
  <c r="I2944" i="21" s="1"/>
  <c r="H2884" i="21"/>
  <c r="I2884" i="21" s="1"/>
  <c r="H2814" i="21"/>
  <c r="I2814" i="21" s="1"/>
  <c r="H2694" i="21"/>
  <c r="I2694" i="21" s="1"/>
  <c r="H2634" i="21"/>
  <c r="I2634" i="21" s="1"/>
  <c r="H2564" i="21"/>
  <c r="I2564" i="21" s="1"/>
  <c r="H2504" i="21"/>
  <c r="I2504" i="21" s="1"/>
  <c r="H2404" i="21"/>
  <c r="I2404" i="21" s="1"/>
  <c r="H2374" i="21"/>
  <c r="I2374" i="21" s="1"/>
  <c r="H2184" i="21"/>
  <c r="I2184" i="21" s="1"/>
  <c r="H4184" i="21"/>
  <c r="I4184" i="21" s="1"/>
  <c r="H4084" i="21"/>
  <c r="I4084" i="21" s="1"/>
  <c r="H4044" i="21"/>
  <c r="I4044" i="21" s="1"/>
  <c r="H3994" i="21"/>
  <c r="I3994" i="21" s="1"/>
  <c r="H3954" i="21"/>
  <c r="I3954" i="21" s="1"/>
  <c r="H3794" i="21"/>
  <c r="I3794" i="21" s="1"/>
  <c r="H4214" i="21"/>
  <c r="I4214" i="21" s="1"/>
  <c r="H4114" i="21"/>
  <c r="I4114" i="21" s="1"/>
  <c r="H3814" i="21"/>
  <c r="I3814" i="21" s="1"/>
  <c r="H3694" i="21"/>
  <c r="I3694" i="21" s="1"/>
  <c r="H3634" i="21"/>
  <c r="I3634" i="21" s="1"/>
  <c r="H3444" i="21"/>
  <c r="I3444" i="21" s="1"/>
  <c r="S41" i="22"/>
  <c r="E41" i="22"/>
  <c r="F41" i="22" s="1"/>
  <c r="S481" i="22"/>
  <c r="E481" i="22"/>
  <c r="F481" i="22" s="1"/>
  <c r="E159" i="22"/>
  <c r="F159" i="22" s="1"/>
  <c r="S336" i="22"/>
  <c r="S342" i="22"/>
  <c r="H3491" i="21"/>
  <c r="I3491" i="21" s="1"/>
  <c r="H3902" i="21"/>
  <c r="I3902" i="21" s="1"/>
  <c r="H3922" i="21"/>
  <c r="I3922" i="21" s="1"/>
  <c r="S501" i="22"/>
  <c r="H1186" i="21"/>
  <c r="I1186" i="21" s="1"/>
  <c r="H3664" i="21"/>
  <c r="I3664" i="21" s="1"/>
  <c r="H3784" i="21"/>
  <c r="I3784" i="21" s="1"/>
  <c r="H3894" i="21"/>
  <c r="I3894" i="21" s="1"/>
  <c r="H3974" i="21"/>
  <c r="I3974" i="21" s="1"/>
  <c r="H3984" i="21"/>
  <c r="I3984" i="21" s="1"/>
  <c r="S160" i="22"/>
  <c r="S208" i="22"/>
  <c r="E208" i="22"/>
  <c r="F208" i="22" s="1"/>
  <c r="S324" i="22"/>
  <c r="H3971" i="21"/>
  <c r="I3971" i="21" s="1"/>
  <c r="H3961" i="21"/>
  <c r="I3961" i="21" s="1"/>
  <c r="H3331" i="21"/>
  <c r="I3331" i="21" s="1"/>
  <c r="H4021" i="21"/>
  <c r="I4021" i="21" s="1"/>
  <c r="H4031" i="21"/>
  <c r="I4031" i="21" s="1"/>
  <c r="H4381" i="21"/>
  <c r="I4381" i="21" s="1"/>
  <c r="H4481" i="21"/>
  <c r="I4481" i="21" s="1"/>
  <c r="H3112" i="21"/>
  <c r="I3112" i="21" s="1"/>
  <c r="H3302" i="21"/>
  <c r="I3302" i="21" s="1"/>
  <c r="H3322" i="21"/>
  <c r="I3322" i="21" s="1"/>
  <c r="H3342" i="21"/>
  <c r="I3342" i="21" s="1"/>
  <c r="H3361" i="21"/>
  <c r="I3361" i="21" s="1"/>
  <c r="H3611" i="21"/>
  <c r="I3611" i="21" s="1"/>
  <c r="H3831" i="21"/>
  <c r="I3831" i="21" s="1"/>
  <c r="H4271" i="21"/>
  <c r="I4271" i="21" s="1"/>
  <c r="H4301" i="21"/>
  <c r="I4301" i="21" s="1"/>
  <c r="H4421" i="21"/>
  <c r="I4421" i="21" s="1"/>
  <c r="E292" i="22"/>
  <c r="F292" i="22" s="1"/>
  <c r="E346" i="22"/>
  <c r="F346" i="22" s="1"/>
  <c r="E490" i="22"/>
  <c r="F490" i="22" s="1"/>
  <c r="E508" i="22"/>
  <c r="F508" i="22" s="1"/>
  <c r="H2672" i="21"/>
  <c r="I2672" i="21" s="1"/>
  <c r="H2801" i="21"/>
  <c r="I2801" i="21" s="1"/>
  <c r="H2851" i="21"/>
  <c r="I2851" i="21" s="1"/>
  <c r="H3371" i="21"/>
  <c r="I3371" i="21" s="1"/>
  <c r="H4001" i="21"/>
  <c r="I4001" i="21" s="1"/>
  <c r="H3372" i="21"/>
  <c r="I3372" i="21" s="1"/>
  <c r="H4281" i="21"/>
  <c r="I4281" i="21" s="1"/>
  <c r="H4282" i="21"/>
  <c r="I4282" i="21" s="1"/>
  <c r="H4392" i="21"/>
  <c r="I4392" i="21" s="1"/>
  <c r="H4431" i="21"/>
  <c r="I4431" i="21" s="1"/>
  <c r="E86" i="22"/>
  <c r="F86" i="22" s="1"/>
  <c r="S302" i="22"/>
  <c r="E404" i="22"/>
  <c r="F404" i="22" s="1"/>
  <c r="E415" i="22"/>
  <c r="F415" i="22" s="1"/>
  <c r="E421" i="22"/>
  <c r="F421" i="22" s="1"/>
  <c r="H3822" i="21"/>
  <c r="I3822" i="21" s="1"/>
  <c r="H2692" i="21"/>
  <c r="I2692" i="21" s="1"/>
  <c r="H4371" i="21"/>
  <c r="I4371" i="21" s="1"/>
  <c r="E62" i="22"/>
  <c r="F62" i="22" s="1"/>
  <c r="S304" i="22"/>
  <c r="S361" i="22"/>
  <c r="E361" i="22"/>
  <c r="F361" i="22" s="1"/>
  <c r="E522" i="22"/>
  <c r="F522" i="22" s="1"/>
  <c r="H3192" i="21"/>
  <c r="I3192" i="21" s="1"/>
  <c r="H3251" i="21"/>
  <c r="I3251" i="21" s="1"/>
  <c r="H4302" i="21"/>
  <c r="I4302" i="21" s="1"/>
  <c r="S13" i="22"/>
  <c r="S18" i="22"/>
  <c r="E18" i="22"/>
  <c r="F18" i="22" s="1"/>
  <c r="E126" i="22"/>
  <c r="F126" i="22" s="1"/>
  <c r="S126" i="22"/>
  <c r="S558" i="22"/>
  <c r="H3252" i="21"/>
  <c r="I3252" i="21" s="1"/>
  <c r="H4221" i="21"/>
  <c r="I4221" i="21" s="1"/>
  <c r="S71" i="22"/>
  <c r="E71" i="22"/>
  <c r="F71" i="22" s="1"/>
  <c r="S87" i="22"/>
  <c r="E205" i="22"/>
  <c r="F205" i="22" s="1"/>
  <c r="E306" i="22"/>
  <c r="F306" i="22" s="1"/>
  <c r="S306" i="22"/>
  <c r="S395" i="22"/>
  <c r="H3771" i="21"/>
  <c r="I3771" i="21" s="1"/>
  <c r="E173" i="22"/>
  <c r="F173" i="22" s="1"/>
  <c r="S173" i="22"/>
  <c r="S266" i="22"/>
  <c r="S351" i="22"/>
  <c r="E351" i="22"/>
  <c r="F351" i="22" s="1"/>
  <c r="S412" i="22"/>
  <c r="E412" i="22"/>
  <c r="F412" i="22" s="1"/>
  <c r="E510" i="22"/>
  <c r="F510" i="22" s="1"/>
  <c r="H4141" i="21"/>
  <c r="I4141" i="21" s="1"/>
  <c r="E110" i="22"/>
  <c r="F110" i="22" s="1"/>
  <c r="H2001" i="21"/>
  <c r="I2001" i="21" s="1"/>
  <c r="H2941" i="21"/>
  <c r="I2941" i="21" s="1"/>
  <c r="H4321" i="21"/>
  <c r="I4321" i="21" s="1"/>
  <c r="S43" i="22"/>
  <c r="S145" i="22"/>
  <c r="E145" i="22"/>
  <c r="F145" i="22" s="1"/>
  <c r="S174" i="22"/>
  <c r="E294" i="22"/>
  <c r="F294" i="22" s="1"/>
  <c r="S300" i="22"/>
  <c r="S379" i="22"/>
  <c r="E379" i="22"/>
  <c r="F379" i="22" s="1"/>
  <c r="E402" i="22"/>
  <c r="F402" i="22" s="1"/>
  <c r="E433" i="22"/>
  <c r="F433" i="22" s="1"/>
  <c r="E500" i="22"/>
  <c r="F500" i="22" s="1"/>
  <c r="S517" i="22"/>
  <c r="E517" i="22"/>
  <c r="F517" i="22" s="1"/>
  <c r="H4151" i="21"/>
  <c r="I4151" i="21" s="1"/>
  <c r="H4252" i="21"/>
  <c r="I4252" i="21" s="1"/>
  <c r="E95" i="22"/>
  <c r="F95" i="22" s="1"/>
  <c r="S301" i="22"/>
  <c r="E301" i="22"/>
  <c r="F301" i="22" s="1"/>
  <c r="E408" i="22"/>
  <c r="F408" i="22" s="1"/>
  <c r="E512" i="22"/>
  <c r="F512" i="22" s="1"/>
  <c r="E545" i="22"/>
  <c r="F545" i="22" s="1"/>
  <c r="E556" i="22"/>
  <c r="F556" i="22" s="1"/>
  <c r="H1891" i="21"/>
  <c r="I1891" i="21" s="1"/>
  <c r="H2071" i="21"/>
  <c r="I2071" i="21" s="1"/>
  <c r="E66" i="22"/>
  <c r="F66" i="22" s="1"/>
  <c r="S66" i="22"/>
  <c r="S130" i="22"/>
  <c r="E130" i="22"/>
  <c r="F130" i="22" s="1"/>
  <c r="E146" i="22"/>
  <c r="F146" i="22" s="1"/>
  <c r="E152" i="22"/>
  <c r="F152" i="22" s="1"/>
  <c r="S224" i="22"/>
  <c r="E224" i="22"/>
  <c r="F224" i="22" s="1"/>
  <c r="S369" i="22"/>
  <c r="E391" i="22"/>
  <c r="F391" i="22" s="1"/>
  <c r="S391" i="22"/>
  <c r="S519" i="22"/>
  <c r="E519" i="22"/>
  <c r="F519" i="22" s="1"/>
  <c r="S551" i="22"/>
  <c r="H4231" i="21"/>
  <c r="I4231" i="21" s="1"/>
  <c r="E80" i="22"/>
  <c r="F80" i="22" s="1"/>
  <c r="S370" i="22"/>
  <c r="E370" i="22"/>
  <c r="F370" i="22" s="1"/>
  <c r="S290" i="22"/>
  <c r="E502" i="22"/>
  <c r="F502" i="22" s="1"/>
  <c r="S557" i="22"/>
  <c r="E557" i="22"/>
  <c r="F557" i="22" s="1"/>
  <c r="H4262" i="21"/>
  <c r="I4262" i="21" s="1"/>
  <c r="S50" i="22"/>
  <c r="S68" i="22"/>
  <c r="S323" i="22"/>
  <c r="E323" i="22"/>
  <c r="F323" i="22" s="1"/>
  <c r="S446" i="22"/>
  <c r="E446" i="22"/>
  <c r="F446" i="22" s="1"/>
  <c r="E521" i="22"/>
  <c r="F521" i="22" s="1"/>
  <c r="S521" i="22"/>
  <c r="S526" i="22"/>
  <c r="H3571" i="21"/>
  <c r="I3571" i="21" s="1"/>
  <c r="H3964" i="21"/>
  <c r="I3964" i="21" s="1"/>
  <c r="H4134" i="21"/>
  <c r="I4134" i="21" s="1"/>
  <c r="H4191" i="21"/>
  <c r="I4191" i="21" s="1"/>
  <c r="H4272" i="21"/>
  <c r="I4272" i="21" s="1"/>
  <c r="H4372" i="21"/>
  <c r="I4372" i="21" s="1"/>
  <c r="H4422" i="21"/>
  <c r="I4422" i="21" s="1"/>
  <c r="H4331" i="21"/>
  <c r="I4331" i="21" s="1"/>
  <c r="H4482" i="21"/>
  <c r="I4482" i="21" s="1"/>
  <c r="E207" i="22"/>
  <c r="F207" i="22" s="1"/>
  <c r="E356" i="22"/>
  <c r="F356" i="22" s="1"/>
  <c r="S503" i="22"/>
  <c r="S523" i="22"/>
  <c r="E550" i="22"/>
  <c r="F550" i="22" s="1"/>
  <c r="H4311" i="21"/>
  <c r="I4311" i="21" s="1"/>
  <c r="H4462" i="21"/>
  <c r="I4462" i="21" s="1"/>
  <c r="S518" i="22"/>
  <c r="H4291" i="21"/>
  <c r="I4291" i="21" s="1"/>
  <c r="H4211" i="21"/>
  <c r="I4211" i="21" s="1"/>
  <c r="H4242" i="21"/>
  <c r="I4242" i="21" s="1"/>
  <c r="H4292" i="21"/>
  <c r="I4292" i="21" s="1"/>
  <c r="H4341" i="21"/>
  <c r="I4341" i="21" s="1"/>
  <c r="H4391" i="21"/>
  <c r="I4391" i="21" s="1"/>
  <c r="H4442" i="21"/>
  <c r="I4442" i="21" s="1"/>
  <c r="P40" i="21"/>
  <c r="P100" i="21"/>
  <c r="P99" i="21"/>
  <c r="P103" i="21"/>
  <c r="P102" i="21"/>
  <c r="P96" i="21"/>
  <c r="M46" i="22" s="1"/>
  <c r="N46" i="22" s="1"/>
  <c r="P328" i="21"/>
  <c r="P326" i="21"/>
  <c r="M75" i="22" s="1"/>
  <c r="N75" i="22" s="1"/>
  <c r="P331" i="21"/>
  <c r="P327" i="21"/>
  <c r="P334" i="21"/>
  <c r="P312" i="21"/>
  <c r="P308" i="21"/>
  <c r="P311" i="21"/>
  <c r="P307" i="21"/>
  <c r="M340" i="22" s="1"/>
  <c r="N340" i="22" s="1"/>
  <c r="P314" i="21"/>
  <c r="P310" i="21"/>
  <c r="P321" i="21"/>
  <c r="P318" i="21"/>
  <c r="P317" i="21"/>
  <c r="M337" i="22" s="1"/>
  <c r="N337" i="22" s="1"/>
  <c r="P324" i="21"/>
  <c r="P316" i="21"/>
  <c r="M74" i="22" s="1"/>
  <c r="N74" i="22" s="1"/>
  <c r="P399" i="21"/>
  <c r="P666" i="21"/>
  <c r="M116" i="22" s="1"/>
  <c r="N116" i="22" s="1"/>
  <c r="P672" i="21"/>
  <c r="P669" i="21"/>
  <c r="P668" i="21"/>
  <c r="P671" i="21"/>
  <c r="P670" i="21"/>
  <c r="P674" i="21"/>
  <c r="P558" i="21"/>
  <c r="P561" i="21"/>
  <c r="P564" i="21"/>
  <c r="P557" i="21"/>
  <c r="M365" i="22" s="1"/>
  <c r="N365" i="22" s="1"/>
  <c r="P563" i="21"/>
  <c r="P556" i="21"/>
  <c r="M102" i="22" s="1"/>
  <c r="N102" i="22" s="1"/>
  <c r="P562" i="21"/>
  <c r="P598" i="21"/>
  <c r="P601" i="21"/>
  <c r="P604" i="21"/>
  <c r="P597" i="21"/>
  <c r="M537" i="22" s="1"/>
  <c r="N537" i="22" s="1"/>
  <c r="P603" i="21"/>
  <c r="P596" i="21"/>
  <c r="M107" i="22" s="1"/>
  <c r="N107" i="22" s="1"/>
  <c r="P602" i="21"/>
  <c r="P451" i="21"/>
  <c r="P454" i="21"/>
  <c r="P447" i="21"/>
  <c r="M301" i="22" s="1"/>
  <c r="P453" i="21"/>
  <c r="P446" i="21"/>
  <c r="M87" i="22" s="1"/>
  <c r="N87" i="22" s="1"/>
  <c r="P449" i="21"/>
  <c r="P448" i="21"/>
  <c r="P51" i="21"/>
  <c r="P54" i="21"/>
  <c r="P47" i="21"/>
  <c r="P53" i="21"/>
  <c r="P46" i="21"/>
  <c r="M40" i="22" s="1"/>
  <c r="P147" i="21"/>
  <c r="P154" i="21"/>
  <c r="P153" i="21"/>
  <c r="P146" i="21"/>
  <c r="M55" i="22" s="1"/>
  <c r="N55" i="22" s="1"/>
  <c r="P296" i="21"/>
  <c r="M72" i="22" s="1"/>
  <c r="N72" i="22" s="1"/>
  <c r="P302" i="21"/>
  <c r="P299" i="21"/>
  <c r="P298" i="21"/>
  <c r="P304" i="21"/>
  <c r="P301" i="21"/>
  <c r="P300" i="21"/>
  <c r="P297" i="21"/>
  <c r="M341" i="22" s="1"/>
  <c r="P348" i="21"/>
  <c r="P353" i="21"/>
  <c r="P349" i="21"/>
  <c r="P352" i="21"/>
  <c r="P351" i="21"/>
  <c r="P347" i="21"/>
  <c r="P361" i="21"/>
  <c r="P364" i="21"/>
  <c r="P357" i="21"/>
  <c r="P363" i="21"/>
  <c r="P359" i="21"/>
  <c r="P358" i="21"/>
  <c r="P371" i="21"/>
  <c r="P373" i="21"/>
  <c r="P366" i="21"/>
  <c r="M79" i="22" s="1"/>
  <c r="N79" i="22" s="1"/>
  <c r="P372" i="21"/>
  <c r="P368" i="21"/>
  <c r="P367" i="21"/>
  <c r="P478" i="21"/>
  <c r="P481" i="21"/>
  <c r="P484" i="21"/>
  <c r="P477" i="21"/>
  <c r="M380" i="22" s="1"/>
  <c r="N380" i="22" s="1"/>
  <c r="P479" i="21"/>
  <c r="P483" i="21"/>
  <c r="P482" i="21"/>
  <c r="P476" i="21"/>
  <c r="M90" i="22" s="1"/>
  <c r="N90" i="22" s="1"/>
  <c r="P740" i="21"/>
  <c r="P743" i="21"/>
  <c r="P736" i="21"/>
  <c r="M124" i="22" s="1"/>
  <c r="P742" i="21"/>
  <c r="P739" i="21"/>
  <c r="P744" i="21"/>
  <c r="P738" i="21"/>
  <c r="P771" i="21"/>
  <c r="P774" i="21"/>
  <c r="P767" i="21"/>
  <c r="M520" i="22" s="1"/>
  <c r="N520" i="22" s="1"/>
  <c r="P773" i="21"/>
  <c r="P766" i="21"/>
  <c r="M127" i="22" s="1"/>
  <c r="N127" i="22" s="1"/>
  <c r="P768" i="21"/>
  <c r="P772" i="21"/>
  <c r="P124" i="21"/>
  <c r="P118" i="21"/>
  <c r="P121" i="21"/>
  <c r="P117" i="21"/>
  <c r="P66" i="21"/>
  <c r="M42" i="22" s="1"/>
  <c r="P72" i="21"/>
  <c r="P69" i="21"/>
  <c r="P68" i="21"/>
  <c r="P71" i="21"/>
  <c r="P60" i="21"/>
  <c r="P62" i="21"/>
  <c r="P63" i="21"/>
  <c r="P56" i="21"/>
  <c r="M41" i="22" s="1"/>
  <c r="P59" i="21"/>
  <c r="P120" i="21"/>
  <c r="P84" i="21"/>
  <c r="P78" i="21"/>
  <c r="P81" i="21"/>
  <c r="P77" i="21"/>
  <c r="P83" i="21"/>
  <c r="P26" i="21"/>
  <c r="M38" i="22" s="1"/>
  <c r="N38" i="22" s="1"/>
  <c r="P32" i="21"/>
  <c r="P29" i="21"/>
  <c r="P28" i="21"/>
  <c r="P31" i="21"/>
  <c r="P61" i="21"/>
  <c r="P79" i="21"/>
  <c r="P88" i="21"/>
  <c r="P197" i="21"/>
  <c r="P226" i="21"/>
  <c r="M64" i="22" s="1"/>
  <c r="N64" i="22" s="1"/>
  <c r="P231" i="21"/>
  <c r="P233" i="21"/>
  <c r="P229" i="21"/>
  <c r="P232" i="21"/>
  <c r="P228" i="21"/>
  <c r="P323" i="21"/>
  <c r="P433" i="21"/>
  <c r="P638" i="21"/>
  <c r="P641" i="21"/>
  <c r="P644" i="21"/>
  <c r="P637" i="21"/>
  <c r="M533" i="22" s="1"/>
  <c r="N533" i="22" s="1"/>
  <c r="P642" i="21"/>
  <c r="P636" i="21"/>
  <c r="M113" i="22" s="1"/>
  <c r="N113" i="22" s="1"/>
  <c r="P119" i="21"/>
  <c r="P386" i="21"/>
  <c r="M81" i="22" s="1"/>
  <c r="N81" i="22" s="1"/>
  <c r="P388" i="21"/>
  <c r="P391" i="21"/>
  <c r="P394" i="21"/>
  <c r="P393" i="21"/>
  <c r="P389" i="21"/>
  <c r="P392" i="21"/>
  <c r="P387" i="21"/>
  <c r="P11" i="21"/>
  <c r="P14" i="21"/>
  <c r="P7" i="21"/>
  <c r="P13" i="21"/>
  <c r="P6" i="21"/>
  <c r="M35" i="22" s="1"/>
  <c r="P10" i="21"/>
  <c r="P52" i="21"/>
  <c r="P70" i="21"/>
  <c r="P116" i="21"/>
  <c r="M50" i="22" s="1"/>
  <c r="N50" i="22" s="1"/>
  <c r="P131" i="21"/>
  <c r="P133" i="21"/>
  <c r="P127" i="21"/>
  <c r="P134" i="21"/>
  <c r="P126" i="21"/>
  <c r="M51" i="22" s="1"/>
  <c r="N51" i="22" s="1"/>
  <c r="P136" i="21"/>
  <c r="M54" i="22" s="1"/>
  <c r="P141" i="21"/>
  <c r="P137" i="21"/>
  <c r="P144" i="21"/>
  <c r="P140" i="21"/>
  <c r="P143" i="21"/>
  <c r="P152" i="21"/>
  <c r="P172" i="21"/>
  <c r="P216" i="21"/>
  <c r="M63" i="22" s="1"/>
  <c r="P218" i="21"/>
  <c r="P223" i="21"/>
  <c r="P222" i="21"/>
  <c r="P219" i="21"/>
  <c r="P234" i="21"/>
  <c r="P289" i="21"/>
  <c r="P292" i="21"/>
  <c r="P288" i="21"/>
  <c r="P291" i="21"/>
  <c r="P287" i="21"/>
  <c r="M342" i="22" s="1"/>
  <c r="N342" i="22" s="1"/>
  <c r="P290" i="21"/>
  <c r="P306" i="21"/>
  <c r="M73" i="22" s="1"/>
  <c r="N73" i="22" s="1"/>
  <c r="P313" i="21"/>
  <c r="P506" i="21"/>
  <c r="M92" i="22" s="1"/>
  <c r="N92" i="22" s="1"/>
  <c r="P512" i="21"/>
  <c r="P509" i="21"/>
  <c r="P508" i="21"/>
  <c r="P511" i="21"/>
  <c r="P507" i="21"/>
  <c r="P510" i="21"/>
  <c r="P176" i="21"/>
  <c r="M58" i="22" s="1"/>
  <c r="N58" i="22" s="1"/>
  <c r="P177" i="21"/>
  <c r="P184" i="21"/>
  <c r="P180" i="21"/>
  <c r="P183" i="21"/>
  <c r="P182" i="21"/>
  <c r="P179" i="21"/>
  <c r="P161" i="21"/>
  <c r="P164" i="21"/>
  <c r="P160" i="21"/>
  <c r="P156" i="21"/>
  <c r="M56" i="22" s="1"/>
  <c r="N56" i="22" s="1"/>
  <c r="P163" i="21"/>
  <c r="P159" i="21"/>
  <c r="P20" i="21"/>
  <c r="P22" i="21"/>
  <c r="P23" i="21"/>
  <c r="P19" i="21"/>
  <c r="P16" i="21"/>
  <c r="M36" i="22" s="1"/>
  <c r="N36" i="22" s="1"/>
  <c r="P80" i="21"/>
  <c r="P162" i="21"/>
  <c r="P178" i="21"/>
  <c r="P214" i="21"/>
  <c r="P206" i="21"/>
  <c r="M62" i="22" s="1"/>
  <c r="P213" i="21"/>
  <c r="P209" i="21"/>
  <c r="P212" i="21"/>
  <c r="P241" i="21"/>
  <c r="P243" i="21"/>
  <c r="P237" i="21"/>
  <c r="P239" i="21"/>
  <c r="P242" i="21"/>
  <c r="P238" i="21"/>
  <c r="P256" i="21"/>
  <c r="M68" i="22" s="1"/>
  <c r="N68" i="22" s="1"/>
  <c r="P263" i="21"/>
  <c r="P262" i="21"/>
  <c r="P259" i="21"/>
  <c r="P258" i="21"/>
  <c r="P261" i="21"/>
  <c r="P264" i="21"/>
  <c r="P329" i="21"/>
  <c r="P350" i="21"/>
  <c r="P374" i="21"/>
  <c r="P420" i="21"/>
  <c r="P416" i="21"/>
  <c r="M84" i="22" s="1"/>
  <c r="N84" i="22" s="1"/>
  <c r="P422" i="21"/>
  <c r="P419" i="21"/>
  <c r="P424" i="21"/>
  <c r="P423" i="21"/>
  <c r="P418" i="21"/>
  <c r="P417" i="21"/>
  <c r="P421" i="21"/>
  <c r="P546" i="21"/>
  <c r="M101" i="22" s="1"/>
  <c r="N101" i="22" s="1"/>
  <c r="P552" i="21"/>
  <c r="P549" i="21"/>
  <c r="P548" i="21"/>
  <c r="P551" i="21"/>
  <c r="P553" i="21"/>
  <c r="P547" i="21"/>
  <c r="M366" i="22" s="1"/>
  <c r="P550" i="21"/>
  <c r="P737" i="21"/>
  <c r="P991" i="21"/>
  <c r="P994" i="21"/>
  <c r="P987" i="21"/>
  <c r="M498" i="22" s="1"/>
  <c r="P992" i="21"/>
  <c r="P988" i="21"/>
  <c r="P990" i="21"/>
  <c r="P986" i="21"/>
  <c r="M149" i="22" s="1"/>
  <c r="P989" i="21"/>
  <c r="P993" i="21"/>
  <c r="M355" i="22"/>
  <c r="N355" i="22" s="1"/>
  <c r="M274" i="22"/>
  <c r="N274" i="22" s="1"/>
  <c r="M243" i="22"/>
  <c r="N243" i="22" s="1"/>
  <c r="M559" i="22"/>
  <c r="N559" i="22" s="1"/>
  <c r="M348" i="22"/>
  <c r="N348" i="22" s="1"/>
  <c r="M333" i="22"/>
  <c r="M549" i="22"/>
  <c r="N549" i="22" s="1"/>
  <c r="M475" i="22"/>
  <c r="N475" i="22" s="1"/>
  <c r="M381" i="22"/>
  <c r="N381" i="22" s="1"/>
  <c r="M370" i="22"/>
  <c r="M432" i="22"/>
  <c r="M500" i="22"/>
  <c r="M418" i="22"/>
  <c r="N418" i="22" s="1"/>
  <c r="M275" i="22"/>
  <c r="N275" i="22" s="1"/>
  <c r="M474" i="22"/>
  <c r="N474" i="22" s="1"/>
  <c r="M534" i="22"/>
  <c r="N534" i="22" s="1"/>
  <c r="M510" i="22"/>
  <c r="M554" i="22"/>
  <c r="N554" i="22" s="1"/>
  <c r="M433" i="22"/>
  <c r="M431" i="22"/>
  <c r="N431" i="22" s="1"/>
  <c r="M271" i="22"/>
  <c r="N271" i="22" s="1"/>
  <c r="M263" i="22"/>
  <c r="N263" i="22" s="1"/>
  <c r="M250" i="22"/>
  <c r="N250" i="22" s="1"/>
  <c r="M245" i="22"/>
  <c r="N245" i="22" s="1"/>
  <c r="M189" i="22"/>
  <c r="N189" i="22" s="1"/>
  <c r="M182" i="22"/>
  <c r="N182" i="22" s="1"/>
  <c r="M49" i="22"/>
  <c r="N49" i="22" s="1"/>
  <c r="M358" i="22"/>
  <c r="N358" i="22" s="1"/>
  <c r="M299" i="22"/>
  <c r="N299" i="22" s="1"/>
  <c r="M276" i="22"/>
  <c r="N276" i="22" s="1"/>
  <c r="M268" i="22"/>
  <c r="N268" i="22" s="1"/>
  <c r="M260" i="22"/>
  <c r="N260" i="22" s="1"/>
  <c r="M203" i="22"/>
  <c r="N203" i="22" s="1"/>
  <c r="M191" i="22"/>
  <c r="N191" i="22" s="1"/>
  <c r="M354" i="22"/>
  <c r="N354" i="22" s="1"/>
  <c r="M281" i="22"/>
  <c r="N281" i="22" s="1"/>
  <c r="M273" i="22"/>
  <c r="N273" i="22" s="1"/>
  <c r="M247" i="22"/>
  <c r="N247" i="22" s="1"/>
  <c r="M242" i="22"/>
  <c r="N242" i="22" s="1"/>
  <c r="M237" i="22"/>
  <c r="N237" i="22" s="1"/>
  <c r="M184" i="22"/>
  <c r="N184" i="22" s="1"/>
  <c r="M148" i="22"/>
  <c r="N148" i="22" s="1"/>
  <c r="M382" i="22"/>
  <c r="N382" i="22" s="1"/>
  <c r="M371" i="22"/>
  <c r="N371" i="22" s="1"/>
  <c r="M338" i="22"/>
  <c r="N338" i="22" s="1"/>
  <c r="M278" i="22"/>
  <c r="N278" i="22" s="1"/>
  <c r="M265" i="22"/>
  <c r="N265" i="22" s="1"/>
  <c r="M257" i="22"/>
  <c r="N257" i="22" s="1"/>
  <c r="M252" i="22"/>
  <c r="N252" i="22" s="1"/>
  <c r="M270" i="22"/>
  <c r="N270" i="22" s="1"/>
  <c r="M262" i="22"/>
  <c r="N262" i="22" s="1"/>
  <c r="M200" i="22"/>
  <c r="N200" i="22" s="1"/>
  <c r="M186" i="22"/>
  <c r="N186" i="22" s="1"/>
  <c r="M298" i="22"/>
  <c r="M267" i="22"/>
  <c r="N267" i="22" s="1"/>
  <c r="M259" i="22"/>
  <c r="N259" i="22" s="1"/>
  <c r="M254" i="22"/>
  <c r="N254" i="22" s="1"/>
  <c r="M249" i="22"/>
  <c r="N249" i="22" s="1"/>
  <c r="M244" i="22"/>
  <c r="N244" i="22" s="1"/>
  <c r="M239" i="22"/>
  <c r="N239" i="22" s="1"/>
  <c r="M106" i="22"/>
  <c r="N106" i="22" s="1"/>
  <c r="M99" i="22"/>
  <c r="N99" i="22" s="1"/>
  <c r="M161" i="22"/>
  <c r="N161" i="22" s="1"/>
  <c r="M153" i="22"/>
  <c r="N153" i="22" s="1"/>
  <c r="M122" i="22"/>
  <c r="N122" i="22" s="1"/>
  <c r="M373" i="22"/>
  <c r="N373" i="22" s="1"/>
  <c r="M353" i="22"/>
  <c r="N353" i="22" s="1"/>
  <c r="M311" i="22"/>
  <c r="N311" i="22" s="1"/>
  <c r="M280" i="22"/>
  <c r="N280" i="22" s="1"/>
  <c r="M272" i="22"/>
  <c r="N272" i="22" s="1"/>
  <c r="M241" i="22"/>
  <c r="N241" i="22" s="1"/>
  <c r="M236" i="22"/>
  <c r="N236" i="22" s="1"/>
  <c r="M197" i="22"/>
  <c r="N197" i="22" s="1"/>
  <c r="M277" i="22"/>
  <c r="N277" i="22" s="1"/>
  <c r="M264" i="22"/>
  <c r="N264" i="22" s="1"/>
  <c r="M256" i="22"/>
  <c r="N256" i="22" s="1"/>
  <c r="M251" i="22"/>
  <c r="N251" i="22" s="1"/>
  <c r="M208" i="22"/>
  <c r="M204" i="22"/>
  <c r="N204" i="22" s="1"/>
  <c r="M151" i="22"/>
  <c r="M266" i="22"/>
  <c r="N266" i="22" s="1"/>
  <c r="M261" i="22"/>
  <c r="N261" i="22" s="1"/>
  <c r="M238" i="22"/>
  <c r="N238" i="22" s="1"/>
  <c r="M199" i="22"/>
  <c r="N199" i="22" s="1"/>
  <c r="M185" i="22"/>
  <c r="N185" i="22" s="1"/>
  <c r="M339" i="22"/>
  <c r="N339" i="22" s="1"/>
  <c r="M319" i="22"/>
  <c r="N319" i="22" s="1"/>
  <c r="M282" i="22"/>
  <c r="N282" i="22" s="1"/>
  <c r="M258" i="22"/>
  <c r="N258" i="22" s="1"/>
  <c r="M253" i="22"/>
  <c r="N253" i="22" s="1"/>
  <c r="M248" i="22"/>
  <c r="N248" i="22" s="1"/>
  <c r="M210" i="22"/>
  <c r="N210" i="22" s="1"/>
  <c r="M194" i="22"/>
  <c r="N194" i="22" s="1"/>
  <c r="M187" i="22"/>
  <c r="N187" i="22" s="1"/>
  <c r="M180" i="22"/>
  <c r="N180" i="22" s="1"/>
  <c r="M134" i="22"/>
  <c r="M112" i="22"/>
  <c r="N112" i="22" s="1"/>
  <c r="M352" i="22"/>
  <c r="N352" i="22" s="1"/>
  <c r="M279" i="22"/>
  <c r="N279" i="22" s="1"/>
  <c r="M201" i="22"/>
  <c r="N201" i="22" s="1"/>
  <c r="M167" i="22"/>
  <c r="N167" i="22" s="1"/>
  <c r="M34" i="22"/>
  <c r="N34" i="22" s="1"/>
  <c r="M183" i="22"/>
  <c r="N183" i="22" s="1"/>
  <c r="M109" i="22"/>
  <c r="N109" i="22" s="1"/>
  <c r="M93" i="22"/>
  <c r="N93" i="22" s="1"/>
  <c r="M60" i="22"/>
  <c r="N60" i="22" s="1"/>
  <c r="M29" i="22"/>
  <c r="N29" i="22" s="1"/>
  <c r="M65" i="22"/>
  <c r="N65" i="22" s="1"/>
  <c r="M24" i="22"/>
  <c r="N24" i="22" s="1"/>
  <c r="M20" i="22"/>
  <c r="N20" i="22" s="1"/>
  <c r="M155" i="22"/>
  <c r="M118" i="22"/>
  <c r="N118" i="22" s="1"/>
  <c r="M52" i="22"/>
  <c r="N52" i="22" s="1"/>
  <c r="M26" i="22"/>
  <c r="N26" i="22" s="1"/>
  <c r="M130" i="22"/>
  <c r="M97" i="22"/>
  <c r="N97" i="22" s="1"/>
  <c r="M69" i="22"/>
  <c r="N69" i="22" s="1"/>
  <c r="M66" i="22"/>
  <c r="M25" i="22"/>
  <c r="N25" i="22" s="1"/>
  <c r="M96" i="22"/>
  <c r="N96" i="22" s="1"/>
  <c r="M164" i="22"/>
  <c r="N164" i="22" s="1"/>
  <c r="M37" i="22"/>
  <c r="N37" i="22" s="1"/>
  <c r="M22" i="22"/>
  <c r="N22" i="22" s="1"/>
  <c r="M28" i="22"/>
  <c r="N28" i="22" s="1"/>
  <c r="M53" i="22"/>
  <c r="N53" i="22" s="1"/>
  <c r="M27" i="22"/>
  <c r="N27" i="22" s="1"/>
  <c r="M30" i="22"/>
  <c r="N30" i="22" s="1"/>
  <c r="M21" i="22"/>
  <c r="N21" i="22" s="1"/>
  <c r="M48" i="22"/>
  <c r="N48" i="22" s="1"/>
  <c r="M45" i="22"/>
  <c r="N45" i="22" s="1"/>
  <c r="M23" i="22"/>
  <c r="N23" i="22" s="1"/>
  <c r="P44" i="21"/>
  <c r="P38" i="21"/>
  <c r="P41" i="21"/>
  <c r="P37" i="21"/>
  <c r="P43" i="21"/>
  <c r="P57" i="21"/>
  <c r="P157" i="21"/>
  <c r="P269" i="21"/>
  <c r="P271" i="21"/>
  <c r="P272" i="21"/>
  <c r="P268" i="21"/>
  <c r="P267" i="21"/>
  <c r="P281" i="21"/>
  <c r="P279" i="21"/>
  <c r="P282" i="21"/>
  <c r="P284" i="21"/>
  <c r="P278" i="21"/>
  <c r="P277" i="21"/>
  <c r="M343" i="22" s="1"/>
  <c r="P280" i="21"/>
  <c r="P319" i="21"/>
  <c r="P380" i="21"/>
  <c r="P376" i="21"/>
  <c r="M80" i="22" s="1"/>
  <c r="P382" i="21"/>
  <c r="P379" i="21"/>
  <c r="P377" i="21"/>
  <c r="P381" i="21"/>
  <c r="P384" i="21"/>
  <c r="P411" i="21"/>
  <c r="P413" i="21"/>
  <c r="P406" i="21"/>
  <c r="M83" i="22" s="1"/>
  <c r="P412" i="21"/>
  <c r="P414" i="21"/>
  <c r="P409" i="21"/>
  <c r="P408" i="21"/>
  <c r="P438" i="21"/>
  <c r="P441" i="21"/>
  <c r="P444" i="21"/>
  <c r="P437" i="21"/>
  <c r="M312" i="22" s="1"/>
  <c r="P443" i="21"/>
  <c r="P439" i="21"/>
  <c r="P452" i="21"/>
  <c r="P673" i="21"/>
  <c r="P401" i="21"/>
  <c r="P404" i="21"/>
  <c r="P397" i="21"/>
  <c r="P402" i="21"/>
  <c r="P396" i="21"/>
  <c r="M82" i="22" s="1"/>
  <c r="N82" i="22" s="1"/>
  <c r="P50" i="21"/>
  <c r="P74" i="21"/>
  <c r="P201" i="21"/>
  <c r="P198" i="21"/>
  <c r="P196" i="21"/>
  <c r="M61" i="22" s="1"/>
  <c r="P203" i="21"/>
  <c r="P199" i="21"/>
  <c r="P202" i="21"/>
  <c r="P21" i="21"/>
  <c r="P39" i="21"/>
  <c r="P48" i="21"/>
  <c r="P106" i="21"/>
  <c r="M47" i="22" s="1"/>
  <c r="N47" i="22" s="1"/>
  <c r="P112" i="21"/>
  <c r="P109" i="21"/>
  <c r="P108" i="21"/>
  <c r="P111" i="21"/>
  <c r="P122" i="21"/>
  <c r="P142" i="21"/>
  <c r="N185" i="21"/>
  <c r="N215" i="21"/>
  <c r="P253" i="21"/>
  <c r="P249" i="21"/>
  <c r="P251" i="21"/>
  <c r="P252" i="21"/>
  <c r="P248" i="21"/>
  <c r="P303" i="21"/>
  <c r="P330" i="21"/>
  <c r="P362" i="21"/>
  <c r="P491" i="21"/>
  <c r="P494" i="21"/>
  <c r="P487" i="21"/>
  <c r="M379" i="22" s="1"/>
  <c r="P493" i="21"/>
  <c r="P486" i="21"/>
  <c r="M91" i="22" s="1"/>
  <c r="P488" i="21"/>
  <c r="P492" i="21"/>
  <c r="P167" i="21"/>
  <c r="P174" i="21"/>
  <c r="P166" i="21"/>
  <c r="M57" i="22" s="1"/>
  <c r="N57" i="22" s="1"/>
  <c r="P173" i="21"/>
  <c r="P169" i="21"/>
  <c r="P67" i="21"/>
  <c r="P76" i="21"/>
  <c r="M43" i="22" s="1"/>
  <c r="N43" i="22" s="1"/>
  <c r="P91" i="21"/>
  <c r="P94" i="21"/>
  <c r="P87" i="21"/>
  <c r="P93" i="21"/>
  <c r="P86" i="21"/>
  <c r="M44" i="22" s="1"/>
  <c r="P90" i="21"/>
  <c r="P148" i="21"/>
  <c r="P158" i="21"/>
  <c r="P200" i="21"/>
  <c r="P309" i="21"/>
  <c r="P320" i="21"/>
  <c r="P336" i="21"/>
  <c r="M76" i="22" s="1"/>
  <c r="P342" i="21"/>
  <c r="P339" i="21"/>
  <c r="P338" i="21"/>
  <c r="P337" i="21"/>
  <c r="P341" i="21"/>
  <c r="P340" i="21"/>
  <c r="P346" i="21"/>
  <c r="M77" i="22" s="1"/>
  <c r="P356" i="21"/>
  <c r="M78" i="22" s="1"/>
  <c r="P398" i="21"/>
  <c r="P426" i="21"/>
  <c r="M85" i="22" s="1"/>
  <c r="N85" i="22" s="1"/>
  <c r="P432" i="21"/>
  <c r="P429" i="21"/>
  <c r="P428" i="21"/>
  <c r="P431" i="21"/>
  <c r="P430" i="21"/>
  <c r="P434" i="21"/>
  <c r="P466" i="21"/>
  <c r="M89" i="22" s="1"/>
  <c r="N89" i="22" s="1"/>
  <c r="P472" i="21"/>
  <c r="P469" i="21"/>
  <c r="P468" i="21"/>
  <c r="P471" i="21"/>
  <c r="P474" i="21"/>
  <c r="P473" i="21"/>
  <c r="P467" i="21"/>
  <c r="M303" i="22" s="1"/>
  <c r="N303" i="22" s="1"/>
  <c r="P667" i="21"/>
  <c r="M530" i="22" s="1"/>
  <c r="N530" i="22" s="1"/>
  <c r="P780" i="21"/>
  <c r="P783" i="21"/>
  <c r="P776" i="21"/>
  <c r="M128" i="22" s="1"/>
  <c r="N128" i="22" s="1"/>
  <c r="P782" i="21"/>
  <c r="P779" i="21"/>
  <c r="P784" i="21"/>
  <c r="P778" i="21"/>
  <c r="P777" i="21"/>
  <c r="M519" i="22" s="1"/>
  <c r="P820" i="21"/>
  <c r="P823" i="21"/>
  <c r="P816" i="21"/>
  <c r="M132" i="22" s="1"/>
  <c r="N132" i="22" s="1"/>
  <c r="P822" i="21"/>
  <c r="P819" i="21"/>
  <c r="P821" i="21"/>
  <c r="P926" i="21"/>
  <c r="M143" i="22" s="1"/>
  <c r="N143" i="22" s="1"/>
  <c r="P932" i="21"/>
  <c r="P929" i="21"/>
  <c r="P933" i="21"/>
  <c r="P928" i="21"/>
  <c r="P931" i="21"/>
  <c r="P927" i="21"/>
  <c r="M504" i="22" s="1"/>
  <c r="N504" i="22" s="1"/>
  <c r="N955" i="21"/>
  <c r="P1006" i="21"/>
  <c r="M152" i="22" s="1"/>
  <c r="P1012" i="21"/>
  <c r="P1009" i="21"/>
  <c r="P1007" i="21"/>
  <c r="M558" i="22" s="1"/>
  <c r="N558" i="22" s="1"/>
  <c r="P1010" i="21"/>
  <c r="P1014" i="21"/>
  <c r="P1011" i="21"/>
  <c r="P1058" i="21"/>
  <c r="P1059" i="21"/>
  <c r="P1062" i="21"/>
  <c r="P1064" i="21"/>
  <c r="P1056" i="21"/>
  <c r="M158" i="22" s="1"/>
  <c r="N158" i="22" s="1"/>
  <c r="P1061" i="21"/>
  <c r="P1060" i="21"/>
  <c r="P1063" i="21"/>
  <c r="P518" i="21"/>
  <c r="P521" i="21"/>
  <c r="P524" i="21"/>
  <c r="P517" i="21"/>
  <c r="M377" i="22" s="1"/>
  <c r="P713" i="21"/>
  <c r="P130" i="21"/>
  <c r="P500" i="21"/>
  <c r="P503" i="21"/>
  <c r="P496" i="21"/>
  <c r="M95" i="22" s="1"/>
  <c r="P502" i="21"/>
  <c r="P499" i="21"/>
  <c r="P520" i="21"/>
  <c r="P571" i="21"/>
  <c r="P574" i="21"/>
  <c r="P567" i="21"/>
  <c r="M364" i="22" s="1"/>
  <c r="N364" i="22" s="1"/>
  <c r="P573" i="21"/>
  <c r="P566" i="21"/>
  <c r="M103" i="22" s="1"/>
  <c r="N103" i="22" s="1"/>
  <c r="P570" i="21"/>
  <c r="P580" i="21"/>
  <c r="P583" i="21"/>
  <c r="P576" i="21"/>
  <c r="M104" i="22" s="1"/>
  <c r="N104" i="22" s="1"/>
  <c r="P582" i="21"/>
  <c r="P579" i="21"/>
  <c r="P581" i="21"/>
  <c r="P640" i="21"/>
  <c r="P883" i="21"/>
  <c r="P878" i="21"/>
  <c r="P884" i="21"/>
  <c r="P879" i="21"/>
  <c r="P882" i="21"/>
  <c r="P911" i="21"/>
  <c r="P914" i="21"/>
  <c r="P907" i="21"/>
  <c r="M506" i="22" s="1"/>
  <c r="N506" i="22" s="1"/>
  <c r="P913" i="21"/>
  <c r="P909" i="21"/>
  <c r="P912" i="21"/>
  <c r="P908" i="21"/>
  <c r="P910" i="21"/>
  <c r="P906" i="21"/>
  <c r="M141" i="22" s="1"/>
  <c r="N141" i="22" s="1"/>
  <c r="P923" i="21"/>
  <c r="P917" i="21"/>
  <c r="P921" i="21"/>
  <c r="P916" i="21"/>
  <c r="M142" i="22" s="1"/>
  <c r="P924" i="21"/>
  <c r="P919" i="21"/>
  <c r="P922" i="21"/>
  <c r="P1013" i="21"/>
  <c r="P501" i="21"/>
  <c r="P540" i="21"/>
  <c r="P543" i="21"/>
  <c r="P536" i="21"/>
  <c r="M100" i="22" s="1"/>
  <c r="N100" i="22" s="1"/>
  <c r="P542" i="21"/>
  <c r="P539" i="21"/>
  <c r="P541" i="21"/>
  <c r="P651" i="21"/>
  <c r="P654" i="21"/>
  <c r="P647" i="21"/>
  <c r="M532" i="22" s="1"/>
  <c r="N532" i="22" s="1"/>
  <c r="P653" i="21"/>
  <c r="P646" i="21"/>
  <c r="M114" i="22" s="1"/>
  <c r="N114" i="22" s="1"/>
  <c r="P678" i="21"/>
  <c r="P681" i="21"/>
  <c r="P684" i="21"/>
  <c r="P677" i="21"/>
  <c r="M529" i="22" s="1"/>
  <c r="N529" i="22" s="1"/>
  <c r="P679" i="21"/>
  <c r="P866" i="21"/>
  <c r="M137" i="22" s="1"/>
  <c r="P873" i="21"/>
  <c r="P869" i="21"/>
  <c r="P872" i="21"/>
  <c r="P868" i="21"/>
  <c r="P874" i="21"/>
  <c r="P870" i="21"/>
  <c r="P886" i="21"/>
  <c r="M139" i="22" s="1"/>
  <c r="P892" i="21"/>
  <c r="P889" i="21"/>
  <c r="P891" i="21"/>
  <c r="P887" i="21"/>
  <c r="P890" i="21"/>
  <c r="P894" i="21"/>
  <c r="P888" i="21"/>
  <c r="P951" i="21"/>
  <c r="P954" i="21"/>
  <c r="P947" i="21"/>
  <c r="M502" i="22" s="1"/>
  <c r="P952" i="21"/>
  <c r="P948" i="21"/>
  <c r="P953" i="21"/>
  <c r="P946" i="21"/>
  <c r="M145" i="22" s="1"/>
  <c r="P1071" i="21"/>
  <c r="P1074" i="21"/>
  <c r="P1067" i="21"/>
  <c r="M551" i="22" s="1"/>
  <c r="N551" i="22" s="1"/>
  <c r="P1066" i="21"/>
  <c r="M159" i="22" s="1"/>
  <c r="P1073" i="21"/>
  <c r="P1069" i="21"/>
  <c r="P1072" i="21"/>
  <c r="P620" i="21"/>
  <c r="P623" i="21"/>
  <c r="P616" i="21"/>
  <c r="M110" i="22" s="1"/>
  <c r="P622" i="21"/>
  <c r="P619" i="21"/>
  <c r="P189" i="21"/>
  <c r="P531" i="21"/>
  <c r="P534" i="21"/>
  <c r="P527" i="21"/>
  <c r="M372" i="22" s="1"/>
  <c r="P533" i="21"/>
  <c r="P526" i="21"/>
  <c r="M98" i="22" s="1"/>
  <c r="P170" i="21"/>
  <c r="N345" i="21"/>
  <c r="P440" i="21"/>
  <c r="P617" i="21"/>
  <c r="P650" i="21"/>
  <c r="P660" i="21"/>
  <c r="P663" i="21"/>
  <c r="P656" i="21"/>
  <c r="M115" i="22" s="1"/>
  <c r="N115" i="22" s="1"/>
  <c r="P662" i="21"/>
  <c r="P659" i="21"/>
  <c r="P661" i="21"/>
  <c r="P714" i="21"/>
  <c r="P728" i="21"/>
  <c r="P746" i="21"/>
  <c r="M126" i="22" s="1"/>
  <c r="P752" i="21"/>
  <c r="P749" i="21"/>
  <c r="P748" i="21"/>
  <c r="P751" i="21"/>
  <c r="P753" i="21"/>
  <c r="P818" i="21"/>
  <c r="P824" i="21"/>
  <c r="P934" i="21"/>
  <c r="P940" i="21"/>
  <c r="P490" i="21"/>
  <c r="P560" i="21"/>
  <c r="P610" i="21"/>
  <c r="P770" i="21"/>
  <c r="P193" i="21"/>
  <c r="P577" i="21"/>
  <c r="M361" i="22" s="1"/>
  <c r="P680" i="21"/>
  <c r="P718" i="21"/>
  <c r="P721" i="21"/>
  <c r="P724" i="21"/>
  <c r="P717" i="21"/>
  <c r="M525" i="22" s="1"/>
  <c r="N525" i="22" s="1"/>
  <c r="P719" i="21"/>
  <c r="P826" i="21"/>
  <c r="M133" i="22" s="1"/>
  <c r="N133" i="22" s="1"/>
  <c r="P832" i="21"/>
  <c r="P829" i="21"/>
  <c r="P828" i="21"/>
  <c r="P831" i="21"/>
  <c r="P834" i="21"/>
  <c r="P938" i="21"/>
  <c r="P941" i="21"/>
  <c r="P937" i="21"/>
  <c r="M503" i="22" s="1"/>
  <c r="N503" i="22" s="1"/>
  <c r="P939" i="21"/>
  <c r="P936" i="21"/>
  <c r="M144" i="22" s="1"/>
  <c r="P944" i="21"/>
  <c r="P943" i="21"/>
  <c r="P1057" i="21"/>
  <c r="M552" i="22" s="1"/>
  <c r="N552" i="22" s="1"/>
  <c r="P400" i="21"/>
  <c r="P611" i="21"/>
  <c r="P614" i="21"/>
  <c r="P607" i="21"/>
  <c r="M536" i="22" s="1"/>
  <c r="N536" i="22" s="1"/>
  <c r="P613" i="21"/>
  <c r="P606" i="21"/>
  <c r="M108" i="22" s="1"/>
  <c r="N108" i="22" s="1"/>
  <c r="P817" i="21"/>
  <c r="M515" i="22" s="1"/>
  <c r="N515" i="22" s="1"/>
  <c r="P192" i="21"/>
  <c r="P530" i="21"/>
  <c r="P186" i="21"/>
  <c r="M59" i="22" s="1"/>
  <c r="N59" i="22" s="1"/>
  <c r="P210" i="21"/>
  <c r="P360" i="21"/>
  <c r="P410" i="21"/>
  <c r="P497" i="21"/>
  <c r="M378" i="22" s="1"/>
  <c r="P522" i="21"/>
  <c r="P537" i="21"/>
  <c r="M367" i="22" s="1"/>
  <c r="N367" i="22" s="1"/>
  <c r="P572" i="21"/>
  <c r="P587" i="21"/>
  <c r="M538" i="22" s="1"/>
  <c r="N538" i="22" s="1"/>
  <c r="P691" i="21"/>
  <c r="P694" i="21"/>
  <c r="P687" i="21"/>
  <c r="P693" i="21"/>
  <c r="P686" i="21"/>
  <c r="M119" i="22" s="1"/>
  <c r="P690" i="21"/>
  <c r="P700" i="21"/>
  <c r="P703" i="21"/>
  <c r="P696" i="21"/>
  <c r="M120" i="22" s="1"/>
  <c r="N120" i="22" s="1"/>
  <c r="P702" i="21"/>
  <c r="P699" i="21"/>
  <c r="P701" i="21"/>
  <c r="P838" i="21"/>
  <c r="P841" i="21"/>
  <c r="P844" i="21"/>
  <c r="P837" i="21"/>
  <c r="P839" i="21"/>
  <c r="P1008" i="21"/>
  <c r="P1518" i="21"/>
  <c r="P1514" i="21"/>
  <c r="P1517" i="21"/>
  <c r="P1513" i="21"/>
  <c r="P1516" i="21"/>
  <c r="P1512" i="21"/>
  <c r="P1519" i="21"/>
  <c r="P1511" i="21"/>
  <c r="M205" i="22" s="1"/>
  <c r="P1515" i="21"/>
  <c r="P621" i="21"/>
  <c r="P450" i="21"/>
  <c r="P516" i="21"/>
  <c r="M94" i="22" s="1"/>
  <c r="N94" i="22" s="1"/>
  <c r="P532" i="21"/>
  <c r="P584" i="21"/>
  <c r="P618" i="21"/>
  <c r="P624" i="21"/>
  <c r="P786" i="21"/>
  <c r="M129" i="22" s="1"/>
  <c r="P792" i="21"/>
  <c r="P789" i="21"/>
  <c r="P788" i="21"/>
  <c r="P791" i="21"/>
  <c r="P794" i="21"/>
  <c r="P881" i="21"/>
  <c r="P898" i="21"/>
  <c r="P903" i="21"/>
  <c r="P902" i="21"/>
  <c r="P901" i="21"/>
  <c r="P897" i="21"/>
  <c r="M507" i="22" s="1"/>
  <c r="N507" i="22" s="1"/>
  <c r="P900" i="21"/>
  <c r="P918" i="21"/>
  <c r="P942" i="21"/>
  <c r="P1213" i="21"/>
  <c r="P1206" i="21"/>
  <c r="M174" i="22" s="1"/>
  <c r="N174" i="22" s="1"/>
  <c r="P1212" i="21"/>
  <c r="P1209" i="21"/>
  <c r="P1208" i="21"/>
  <c r="P1207" i="21"/>
  <c r="M561" i="22" s="1"/>
  <c r="N561" i="22" s="1"/>
  <c r="P1211" i="21"/>
  <c r="P1214" i="21"/>
  <c r="P1210" i="21"/>
  <c r="P706" i="21"/>
  <c r="M121" i="22" s="1"/>
  <c r="N121" i="22" s="1"/>
  <c r="P712" i="21"/>
  <c r="P709" i="21"/>
  <c r="P708" i="21"/>
  <c r="P711" i="21"/>
  <c r="P190" i="21"/>
  <c r="P250" i="21"/>
  <c r="P460" i="21"/>
  <c r="P463" i="21"/>
  <c r="P456" i="21"/>
  <c r="M88" i="22" s="1"/>
  <c r="P462" i="21"/>
  <c r="P459" i="21"/>
  <c r="P504" i="21"/>
  <c r="P544" i="21"/>
  <c r="P578" i="21"/>
  <c r="P586" i="21"/>
  <c r="M105" i="22" s="1"/>
  <c r="N105" i="22" s="1"/>
  <c r="P592" i="21"/>
  <c r="P589" i="21"/>
  <c r="P588" i="21"/>
  <c r="P591" i="21"/>
  <c r="P608" i="21"/>
  <c r="P626" i="21"/>
  <c r="M111" i="22" s="1"/>
  <c r="N111" i="22" s="1"/>
  <c r="P632" i="21"/>
  <c r="P629" i="21"/>
  <c r="P628" i="21"/>
  <c r="P631" i="21"/>
  <c r="P633" i="21"/>
  <c r="P652" i="21"/>
  <c r="P731" i="21"/>
  <c r="P734" i="21"/>
  <c r="P727" i="21"/>
  <c r="P733" i="21"/>
  <c r="P726" i="21"/>
  <c r="M123" i="22" s="1"/>
  <c r="P758" i="21"/>
  <c r="P761" i="21"/>
  <c r="P764" i="21"/>
  <c r="P757" i="21"/>
  <c r="P798" i="21"/>
  <c r="P801" i="21"/>
  <c r="P804" i="21"/>
  <c r="P797" i="21"/>
  <c r="M517" i="22" s="1"/>
  <c r="P799" i="21"/>
  <c r="P830" i="21"/>
  <c r="P860" i="21"/>
  <c r="P863" i="21"/>
  <c r="P856" i="21"/>
  <c r="M136" i="22" s="1"/>
  <c r="P862" i="21"/>
  <c r="P859" i="21"/>
  <c r="P861" i="21"/>
  <c r="P871" i="21"/>
  <c r="P876" i="21"/>
  <c r="M138" i="22" s="1"/>
  <c r="P1031" i="21"/>
  <c r="P1034" i="21"/>
  <c r="P1027" i="21"/>
  <c r="M555" i="22" s="1"/>
  <c r="N555" i="22" s="1"/>
  <c r="P1032" i="21"/>
  <c r="P1028" i="21"/>
  <c r="N1260" i="21"/>
  <c r="P1468" i="21"/>
  <c r="P1464" i="21"/>
  <c r="P1467" i="21"/>
  <c r="P1463" i="21"/>
  <c r="P1466" i="21"/>
  <c r="P1462" i="21"/>
  <c r="P1465" i="21"/>
  <c r="P1469" i="21"/>
  <c r="P1418" i="21"/>
  <c r="P1414" i="21"/>
  <c r="P1416" i="21"/>
  <c r="P1412" i="21"/>
  <c r="P1415" i="21"/>
  <c r="P1411" i="21"/>
  <c r="M196" i="22" s="1"/>
  <c r="N196" i="22" s="1"/>
  <c r="P1413" i="21"/>
  <c r="P1419" i="21"/>
  <c r="P1417" i="21"/>
  <c r="P2415" i="21"/>
  <c r="P806" i="21"/>
  <c r="M131" i="22" s="1"/>
  <c r="N131" i="22" s="1"/>
  <c r="P846" i="21"/>
  <c r="M135" i="22" s="1"/>
  <c r="P963" i="21"/>
  <c r="P959" i="21"/>
  <c r="P964" i="21"/>
  <c r="P1098" i="21"/>
  <c r="P1103" i="21"/>
  <c r="P1102" i="21"/>
  <c r="P1101" i="21"/>
  <c r="P1096" i="21"/>
  <c r="M163" i="22" s="1"/>
  <c r="N163" i="22" s="1"/>
  <c r="P1104" i="21"/>
  <c r="P1204" i="21"/>
  <c r="P1197" i="21"/>
  <c r="M539" i="22" s="1"/>
  <c r="P1203" i="21"/>
  <c r="P1196" i="21"/>
  <c r="M173" i="22" s="1"/>
  <c r="P1199" i="21"/>
  <c r="P1198" i="21"/>
  <c r="P1201" i="21"/>
  <c r="P1488" i="21"/>
  <c r="P1484" i="21"/>
  <c r="P1486" i="21"/>
  <c r="P1482" i="21"/>
  <c r="P1485" i="21"/>
  <c r="P1481" i="21"/>
  <c r="M202" i="22" s="1"/>
  <c r="N202" i="22" s="1"/>
  <c r="P1489" i="21"/>
  <c r="P1483" i="21"/>
  <c r="P813" i="21"/>
  <c r="P853" i="21"/>
  <c r="P1046" i="21"/>
  <c r="M157" i="22" s="1"/>
  <c r="P1052" i="21"/>
  <c r="P1049" i="21"/>
  <c r="P1051" i="21"/>
  <c r="P1047" i="21"/>
  <c r="P1053" i="21"/>
  <c r="P1099" i="21"/>
  <c r="P1111" i="21"/>
  <c r="P1114" i="21"/>
  <c r="P1107" i="21"/>
  <c r="M547" i="22" s="1"/>
  <c r="N547" i="22" s="1"/>
  <c r="P1113" i="21"/>
  <c r="P1109" i="21"/>
  <c r="P1112" i="21"/>
  <c r="P1108" i="21"/>
  <c r="P1119" i="21"/>
  <c r="P1202" i="21"/>
  <c r="P1487" i="21"/>
  <c r="P1622" i="21"/>
  <c r="P1629" i="21"/>
  <c r="P1621" i="21"/>
  <c r="M230" i="22" s="1"/>
  <c r="N230" i="22" s="1"/>
  <c r="P1627" i="21"/>
  <c r="P1623" i="21"/>
  <c r="P1628" i="21"/>
  <c r="P1626" i="21"/>
  <c r="P1624" i="21"/>
  <c r="P920" i="21"/>
  <c r="P960" i="21"/>
  <c r="P1050" i="21"/>
  <c r="P1070" i="21"/>
  <c r="P1173" i="21"/>
  <c r="P1166" i="21"/>
  <c r="M170" i="22" s="1"/>
  <c r="N170" i="22" s="1"/>
  <c r="P1172" i="21"/>
  <c r="P1169" i="21"/>
  <c r="P1168" i="21"/>
  <c r="P1167" i="21"/>
  <c r="M542" i="22" s="1"/>
  <c r="N542" i="22" s="1"/>
  <c r="P1033" i="21"/>
  <c r="P1151" i="21"/>
  <c r="P1154" i="21"/>
  <c r="P1147" i="21"/>
  <c r="M544" i="22" s="1"/>
  <c r="N544" i="22" s="1"/>
  <c r="P1146" i="21"/>
  <c r="M168" i="22" s="1"/>
  <c r="N168" i="22" s="1"/>
  <c r="P1149" i="21"/>
  <c r="P1171" i="21"/>
  <c r="P1408" i="21"/>
  <c r="P1405" i="21"/>
  <c r="P1409" i="21"/>
  <c r="P1401" i="21"/>
  <c r="M198" i="22" s="1"/>
  <c r="N198" i="22" s="1"/>
  <c r="P1404" i="21"/>
  <c r="P1407" i="21"/>
  <c r="P1402" i="21"/>
  <c r="P1406" i="21"/>
  <c r="P1403" i="21"/>
  <c r="P807" i="21"/>
  <c r="P814" i="21"/>
  <c r="P847" i="21"/>
  <c r="M512" i="22" s="1"/>
  <c r="P854" i="21"/>
  <c r="P956" i="21"/>
  <c r="M146" i="22" s="1"/>
  <c r="P961" i="21"/>
  <c r="P1126" i="21"/>
  <c r="P1132" i="21"/>
  <c r="P1129" i="21"/>
  <c r="P1131" i="21"/>
  <c r="P1127" i="21"/>
  <c r="P1130" i="21"/>
  <c r="P1368" i="21"/>
  <c r="P1363" i="21"/>
  <c r="P1366" i="21"/>
  <c r="P1362" i="21"/>
  <c r="P1365" i="21"/>
  <c r="P1369" i="21"/>
  <c r="P1361" i="21"/>
  <c r="M190" i="22" s="1"/>
  <c r="N190" i="22" s="1"/>
  <c r="P1367" i="21"/>
  <c r="P1364" i="21"/>
  <c r="P1538" i="21"/>
  <c r="P1534" i="21"/>
  <c r="P1537" i="21"/>
  <c r="P1533" i="21"/>
  <c r="P1536" i="21"/>
  <c r="P1532" i="21"/>
  <c r="P1539" i="21"/>
  <c r="P1531" i="21"/>
  <c r="P880" i="21"/>
  <c r="N895" i="21"/>
  <c r="N975" i="21"/>
  <c r="P1083" i="21"/>
  <c r="P1081" i="21"/>
  <c r="P1076" i="21"/>
  <c r="M160" i="22" s="1"/>
  <c r="N160" i="22" s="1"/>
  <c r="P1084" i="21"/>
  <c r="P1082" i="21"/>
  <c r="P1078" i="21"/>
  <c r="N1600" i="21"/>
  <c r="P966" i="21"/>
  <c r="M147" i="22" s="1"/>
  <c r="P972" i="21"/>
  <c r="P969" i="21"/>
  <c r="P974" i="21"/>
  <c r="P968" i="21"/>
  <c r="P970" i="21"/>
  <c r="P1029" i="21"/>
  <c r="P1123" i="21"/>
  <c r="P1117" i="21"/>
  <c r="P1116" i="21"/>
  <c r="P1124" i="21"/>
  <c r="P1592" i="21"/>
  <c r="P1599" i="21"/>
  <c r="P1591" i="21"/>
  <c r="M233" i="22" s="1"/>
  <c r="N233" i="22" s="1"/>
  <c r="P1598" i="21"/>
  <c r="P1593" i="21"/>
  <c r="P1597" i="21"/>
  <c r="P1596" i="21"/>
  <c r="P1594" i="21"/>
  <c r="P1001" i="21"/>
  <c r="P1023" i="21"/>
  <c r="P1086" i="21"/>
  <c r="M162" i="22" s="1"/>
  <c r="N162" i="22" s="1"/>
  <c r="P1092" i="21"/>
  <c r="P1089" i="21"/>
  <c r="P1093" i="21"/>
  <c r="P1182" i="21"/>
  <c r="P1179" i="21"/>
  <c r="P1178" i="21"/>
  <c r="P1181" i="21"/>
  <c r="P1448" i="21"/>
  <c r="P1444" i="21"/>
  <c r="P1447" i="21"/>
  <c r="P1443" i="21"/>
  <c r="P1446" i="21"/>
  <c r="P1442" i="21"/>
  <c r="P1445" i="21"/>
  <c r="P1582" i="21"/>
  <c r="M349" i="22" s="1"/>
  <c r="P1589" i="21"/>
  <c r="P1581" i="21"/>
  <c r="M234" i="22" s="1"/>
  <c r="N234" i="22" s="1"/>
  <c r="P1588" i="21"/>
  <c r="P1583" i="21"/>
  <c r="P1587" i="21"/>
  <c r="P1586" i="21"/>
  <c r="P1039" i="21"/>
  <c r="P1080" i="21"/>
  <c r="P1137" i="21"/>
  <c r="M545" i="22" s="1"/>
  <c r="P1158" i="21"/>
  <c r="P1188" i="21"/>
  <c r="P1191" i="21"/>
  <c r="P1194" i="21"/>
  <c r="P1187" i="21"/>
  <c r="M540" i="22" s="1"/>
  <c r="N540" i="22" s="1"/>
  <c r="P1193" i="21"/>
  <c r="P1017" i="21"/>
  <c r="P1021" i="21"/>
  <c r="P1044" i="21"/>
  <c r="P1091" i="21"/>
  <c r="P1120" i="21"/>
  <c r="P1141" i="21"/>
  <c r="P1358" i="21"/>
  <c r="P1356" i="21"/>
  <c r="P1352" i="21"/>
  <c r="P1355" i="21"/>
  <c r="P1359" i="21"/>
  <c r="P1351" i="21"/>
  <c r="M188" i="22" s="1"/>
  <c r="N188" i="22" s="1"/>
  <c r="P1562" i="21"/>
  <c r="M318" i="22" s="1"/>
  <c r="N318" i="22" s="1"/>
  <c r="P1569" i="21"/>
  <c r="P1561" i="21"/>
  <c r="M216" i="22" s="1"/>
  <c r="N216" i="22" s="1"/>
  <c r="P1568" i="21"/>
  <c r="P1563" i="21"/>
  <c r="P1567" i="21"/>
  <c r="P1566" i="21"/>
  <c r="P1584" i="21"/>
  <c r="P1602" i="21"/>
  <c r="P1609" i="21"/>
  <c r="P1601" i="21"/>
  <c r="M232" i="22" s="1"/>
  <c r="N232" i="22" s="1"/>
  <c r="P1608" i="21"/>
  <c r="P1603" i="21"/>
  <c r="P1607" i="21"/>
  <c r="P1606" i="21"/>
  <c r="P977" i="21"/>
  <c r="M499" i="22" s="1"/>
  <c r="N499" i="22" s="1"/>
  <c r="P981" i="21"/>
  <c r="P999" i="21"/>
  <c r="P1040" i="21"/>
  <c r="N1055" i="21"/>
  <c r="N1250" i="21"/>
  <c r="N1280" i="21"/>
  <c r="N1310" i="21"/>
  <c r="P1348" i="21"/>
  <c r="P1345" i="21"/>
  <c r="P1349" i="21"/>
  <c r="P1341" i="21"/>
  <c r="M192" i="22" s="1"/>
  <c r="N192" i="22" s="1"/>
  <c r="P1344" i="21"/>
  <c r="P1585" i="21"/>
  <c r="P1805" i="21"/>
  <c r="P1004" i="21"/>
  <c r="P1088" i="21"/>
  <c r="N1135" i="21"/>
  <c r="P1142" i="21"/>
  <c r="P1150" i="21"/>
  <c r="N1390" i="21"/>
  <c r="P1555" i="21"/>
  <c r="P1625" i="21"/>
  <c r="P1572" i="21"/>
  <c r="P1579" i="21"/>
  <c r="P1571" i="21"/>
  <c r="M235" i="22" s="1"/>
  <c r="N235" i="22" s="1"/>
  <c r="P1578" i="21"/>
  <c r="P1573" i="21"/>
  <c r="P1577" i="21"/>
  <c r="P1576" i="21"/>
  <c r="P1612" i="21"/>
  <c r="M345" i="22" s="1"/>
  <c r="P1619" i="21"/>
  <c r="P1611" i="21"/>
  <c r="M231" i="22" s="1"/>
  <c r="N231" i="22" s="1"/>
  <c r="P1618" i="21"/>
  <c r="P1613" i="21"/>
  <c r="P1617" i="21"/>
  <c r="P1616" i="21"/>
  <c r="P2495" i="21"/>
  <c r="P1164" i="21"/>
  <c r="P1157" i="21"/>
  <c r="M543" i="22" s="1"/>
  <c r="N543" i="22" s="1"/>
  <c r="P1163" i="21"/>
  <c r="P1156" i="21"/>
  <c r="M169" i="22" s="1"/>
  <c r="P1160" i="21"/>
  <c r="P1559" i="21"/>
  <c r="P1551" i="21"/>
  <c r="P1558" i="21"/>
  <c r="P1553" i="21"/>
  <c r="P1557" i="21"/>
  <c r="P1552" i="21"/>
  <c r="P1556" i="21"/>
  <c r="P1595" i="21"/>
  <c r="P2291" i="21"/>
  <c r="P2296" i="21"/>
  <c r="P2292" i="21"/>
  <c r="P2299" i="21"/>
  <c r="P2297" i="21"/>
  <c r="P2293" i="21"/>
  <c r="P2298" i="21"/>
  <c r="P2355" i="21"/>
  <c r="P1438" i="21"/>
  <c r="P1434" i="21"/>
  <c r="P1492" i="21"/>
  <c r="P1496" i="21"/>
  <c r="P1376" i="21"/>
  <c r="P1383" i="21"/>
  <c r="P1439" i="21"/>
  <c r="P1473" i="21"/>
  <c r="P1508" i="21"/>
  <c r="P1504" i="21"/>
  <c r="P1544" i="21"/>
  <c r="P2335" i="21"/>
  <c r="P1334" i="21"/>
  <c r="P1387" i="21"/>
  <c r="P1394" i="21"/>
  <c r="P1423" i="21"/>
  <c r="P1431" i="21"/>
  <c r="M195" i="22" s="1"/>
  <c r="N195" i="22" s="1"/>
  <c r="P1458" i="21"/>
  <c r="P1454" i="21"/>
  <c r="P1509" i="21"/>
  <c r="N2530" i="21"/>
  <c r="P1373" i="21"/>
  <c r="P1435" i="21"/>
  <c r="P1493" i="21"/>
  <c r="P1528" i="21"/>
  <c r="P1524" i="21"/>
  <c r="P1529" i="21"/>
  <c r="P1541" i="21"/>
  <c r="P1548" i="21"/>
  <c r="P1478" i="21"/>
  <c r="P1474" i="21"/>
  <c r="P2395" i="21"/>
  <c r="P1428" i="21"/>
  <c r="P1424" i="21"/>
  <c r="P1479" i="21"/>
  <c r="P2294" i="21"/>
  <c r="P2455" i="21"/>
  <c r="P2475" i="21"/>
  <c r="P1498" i="21"/>
  <c r="P1494" i="21"/>
  <c r="N1840" i="21"/>
  <c r="P2295" i="21"/>
  <c r="P2465" i="21"/>
  <c r="P1637" i="21"/>
  <c r="P1647" i="21"/>
  <c r="P1657" i="21"/>
  <c r="P1667" i="21"/>
  <c r="P1677" i="21"/>
  <c r="P1687" i="21"/>
  <c r="P1697" i="21"/>
  <c r="P1707" i="21"/>
  <c r="P1717" i="21"/>
  <c r="P1727" i="21"/>
  <c r="P1737" i="21"/>
  <c r="P1747" i="21"/>
  <c r="P1757" i="21"/>
  <c r="P1767" i="21"/>
  <c r="P1777" i="21"/>
  <c r="P1787" i="21"/>
  <c r="P1797" i="21"/>
  <c r="N2640" i="21"/>
  <c r="P2832" i="21"/>
  <c r="P2831" i="21"/>
  <c r="M408" i="22" s="1"/>
  <c r="P2837" i="21"/>
  <c r="P2836" i="21"/>
  <c r="P2833" i="21"/>
  <c r="P2838" i="21"/>
  <c r="P2834" i="21"/>
  <c r="P2839" i="21"/>
  <c r="P3012" i="21"/>
  <c r="M289" i="22" s="1"/>
  <c r="N289" i="22" s="1"/>
  <c r="P3019" i="21"/>
  <c r="P3011" i="21"/>
  <c r="M390" i="22" s="1"/>
  <c r="N390" i="22" s="1"/>
  <c r="P3018" i="21"/>
  <c r="P3013" i="21"/>
  <c r="P3017" i="21"/>
  <c r="P3014" i="21"/>
  <c r="P1631" i="21"/>
  <c r="M229" i="22" s="1"/>
  <c r="P1641" i="21"/>
  <c r="M228" i="22" s="1"/>
  <c r="N228" i="22" s="1"/>
  <c r="P1651" i="21"/>
  <c r="M227" i="22" s="1"/>
  <c r="P1661" i="21"/>
  <c r="M226" i="22" s="1"/>
  <c r="N226" i="22" s="1"/>
  <c r="P1671" i="21"/>
  <c r="M225" i="22" s="1"/>
  <c r="N225" i="22" s="1"/>
  <c r="P1681" i="21"/>
  <c r="M224" i="22" s="1"/>
  <c r="P1691" i="21"/>
  <c r="M223" i="22" s="1"/>
  <c r="N223" i="22" s="1"/>
  <c r="P1701" i="21"/>
  <c r="M222" i="22" s="1"/>
  <c r="N222" i="22" s="1"/>
  <c r="P1711" i="21"/>
  <c r="M221" i="22" s="1"/>
  <c r="N221" i="22" s="1"/>
  <c r="P1721" i="21"/>
  <c r="M220" i="22" s="1"/>
  <c r="P1731" i="21"/>
  <c r="M219" i="22" s="1"/>
  <c r="N219" i="22" s="1"/>
  <c r="P1741" i="21"/>
  <c r="M218" i="22" s="1"/>
  <c r="P1751" i="21"/>
  <c r="M217" i="22" s="1"/>
  <c r="N217" i="22" s="1"/>
  <c r="P1761" i="21"/>
  <c r="M215" i="22" s="1"/>
  <c r="N215" i="22" s="1"/>
  <c r="P1771" i="21"/>
  <c r="M214" i="22" s="1"/>
  <c r="N214" i="22" s="1"/>
  <c r="P1781" i="21"/>
  <c r="M213" i="22" s="1"/>
  <c r="N213" i="22" s="1"/>
  <c r="P1791" i="21"/>
  <c r="M212" i="22" s="1"/>
  <c r="N212" i="22" s="1"/>
  <c r="P1801" i="21"/>
  <c r="M211" i="22" s="1"/>
  <c r="N211" i="22" s="1"/>
  <c r="P1809" i="21"/>
  <c r="P2286" i="21"/>
  <c r="P2282" i="21"/>
  <c r="P2289" i="21"/>
  <c r="P2285" i="21"/>
  <c r="P2288" i="21"/>
  <c r="N2390" i="21"/>
  <c r="P2405" i="21"/>
  <c r="N2240" i="21"/>
  <c r="P2265" i="21"/>
  <c r="P2341" i="21"/>
  <c r="P2346" i="21"/>
  <c r="P2342" i="21"/>
  <c r="P2349" i="21"/>
  <c r="P2348" i="21"/>
  <c r="P2345" i="21"/>
  <c r="P2411" i="21"/>
  <c r="P2416" i="21"/>
  <c r="P2412" i="21"/>
  <c r="P2419" i="21"/>
  <c r="P2417" i="21"/>
  <c r="P2413" i="21"/>
  <c r="N2610" i="21"/>
  <c r="P1639" i="21"/>
  <c r="P1649" i="21"/>
  <c r="P1659" i="21"/>
  <c r="P1669" i="21"/>
  <c r="P1679" i="21"/>
  <c r="P1689" i="21"/>
  <c r="P1699" i="21"/>
  <c r="P1709" i="21"/>
  <c r="P1719" i="21"/>
  <c r="P1729" i="21"/>
  <c r="P1739" i="21"/>
  <c r="P1749" i="21"/>
  <c r="P1759" i="21"/>
  <c r="P1769" i="21"/>
  <c r="P1779" i="21"/>
  <c r="P1789" i="21"/>
  <c r="P1799" i="21"/>
  <c r="P2351" i="21"/>
  <c r="P2356" i="21"/>
  <c r="P2352" i="21"/>
  <c r="P2359" i="21"/>
  <c r="P2357" i="21"/>
  <c r="P2353" i="21"/>
  <c r="P2401" i="21"/>
  <c r="P2406" i="21"/>
  <c r="P2402" i="21"/>
  <c r="P2409" i="21"/>
  <c r="P2408" i="21"/>
  <c r="N1880" i="21"/>
  <c r="N1910" i="21"/>
  <c r="N1940" i="21"/>
  <c r="N1970" i="21"/>
  <c r="N2000" i="21"/>
  <c r="N2030" i="21"/>
  <c r="N2060" i="21"/>
  <c r="N2090" i="21"/>
  <c r="N2120" i="21"/>
  <c r="N2150" i="21"/>
  <c r="N2180" i="21"/>
  <c r="N2210" i="21"/>
  <c r="P2418" i="21"/>
  <c r="P2962" i="21"/>
  <c r="M290" i="22" s="1"/>
  <c r="N290" i="22" s="1"/>
  <c r="P2969" i="21"/>
  <c r="P2961" i="21"/>
  <c r="M395" i="22" s="1"/>
  <c r="N395" i="22" s="1"/>
  <c r="P2967" i="21"/>
  <c r="P2966" i="21"/>
  <c r="P2968" i="21"/>
  <c r="P2964" i="21"/>
  <c r="P2963" i="21"/>
  <c r="P1672" i="21"/>
  <c r="P1682" i="21"/>
  <c r="P1692" i="21"/>
  <c r="P1702" i="21"/>
  <c r="P1712" i="21"/>
  <c r="P1722" i="21"/>
  <c r="P1732" i="21"/>
  <c r="P1742" i="21"/>
  <c r="P1752" i="21"/>
  <c r="M324" i="22" s="1"/>
  <c r="N324" i="22" s="1"/>
  <c r="P1762" i="21"/>
  <c r="P2279" i="21"/>
  <c r="P2275" i="21"/>
  <c r="P2271" i="21"/>
  <c r="M269" i="22" s="1"/>
  <c r="N269" i="22" s="1"/>
  <c r="P2278" i="21"/>
  <c r="P2274" i="21"/>
  <c r="P2276" i="21"/>
  <c r="P2272" i="21"/>
  <c r="P1806" i="21"/>
  <c r="N2250" i="21"/>
  <c r="P2277" i="21"/>
  <c r="P2407" i="21"/>
  <c r="P2835" i="21"/>
  <c r="P2304" i="21"/>
  <c r="P2364" i="21"/>
  <c r="P2424" i="21"/>
  <c r="P2705" i="21"/>
  <c r="P2709" i="21"/>
  <c r="P2701" i="21"/>
  <c r="M421" i="22" s="1"/>
  <c r="P2708" i="21"/>
  <c r="P2704" i="21"/>
  <c r="P2726" i="21"/>
  <c r="P2722" i="21"/>
  <c r="M329" i="22" s="1"/>
  <c r="N329" i="22" s="1"/>
  <c r="P2772" i="21"/>
  <c r="M321" i="22" s="1"/>
  <c r="N321" i="22" s="1"/>
  <c r="P2771" i="21"/>
  <c r="M414" i="22" s="1"/>
  <c r="N414" i="22" s="1"/>
  <c r="P2777" i="21"/>
  <c r="P2776" i="21"/>
  <c r="P2952" i="21"/>
  <c r="M291" i="22" s="1"/>
  <c r="N291" i="22" s="1"/>
  <c r="P2959" i="21"/>
  <c r="P2951" i="21"/>
  <c r="M396" i="22" s="1"/>
  <c r="N396" i="22" s="1"/>
  <c r="P2958" i="21"/>
  <c r="P2953" i="21"/>
  <c r="P2957" i="21"/>
  <c r="P2956" i="21"/>
  <c r="P3165" i="21"/>
  <c r="P2792" i="21"/>
  <c r="M314" i="22" s="1"/>
  <c r="N314" i="22" s="1"/>
  <c r="P2791" i="21"/>
  <c r="M412" i="22" s="1"/>
  <c r="P2797" i="21"/>
  <c r="P2796" i="21"/>
  <c r="P2922" i="21"/>
  <c r="M302" i="22" s="1"/>
  <c r="N302" i="22" s="1"/>
  <c r="P2929" i="21"/>
  <c r="P2921" i="21"/>
  <c r="M399" i="22" s="1"/>
  <c r="P2924" i="21"/>
  <c r="P2928" i="21"/>
  <c r="P2923" i="21"/>
  <c r="P2927" i="21"/>
  <c r="P2926" i="21"/>
  <c r="P3025" i="21"/>
  <c r="P3431" i="21"/>
  <c r="M456" i="22" s="1"/>
  <c r="N456" i="22" s="1"/>
  <c r="P3438" i="21"/>
  <c r="P3434" i="21"/>
  <c r="P3433" i="21"/>
  <c r="P3437" i="21"/>
  <c r="P3432" i="21"/>
  <c r="P3436" i="21"/>
  <c r="P3439" i="21"/>
  <c r="P3435" i="21"/>
  <c r="P2812" i="21"/>
  <c r="M310" i="22" s="1"/>
  <c r="N310" i="22" s="1"/>
  <c r="P2811" i="21"/>
  <c r="M410" i="22" s="1"/>
  <c r="N410" i="22" s="1"/>
  <c r="P2817" i="21"/>
  <c r="P2816" i="21"/>
  <c r="P3115" i="21"/>
  <c r="N3230" i="21"/>
  <c r="P3235" i="21"/>
  <c r="P3375" i="21"/>
  <c r="P3161" i="21"/>
  <c r="M428" i="22" s="1"/>
  <c r="N428" i="22" s="1"/>
  <c r="P3166" i="21"/>
  <c r="P3162" i="21"/>
  <c r="M360" i="22" s="1"/>
  <c r="N360" i="22" s="1"/>
  <c r="P3169" i="21"/>
  <c r="P3163" i="21"/>
  <c r="P3168" i="21"/>
  <c r="P3167" i="21"/>
  <c r="P3164" i="21"/>
  <c r="P2965" i="21"/>
  <c r="P3026" i="21"/>
  <c r="P3022" i="21"/>
  <c r="M288" i="22" s="1"/>
  <c r="N288" i="22" s="1"/>
  <c r="P3029" i="21"/>
  <c r="P3021" i="21"/>
  <c r="M389" i="22" s="1"/>
  <c r="N389" i="22" s="1"/>
  <c r="P3023" i="21"/>
  <c r="P3028" i="21"/>
  <c r="P3027" i="21"/>
  <c r="P2312" i="21"/>
  <c r="P2316" i="21"/>
  <c r="P2372" i="21"/>
  <c r="P2376" i="21"/>
  <c r="P2432" i="21"/>
  <c r="P2436" i="21"/>
  <c r="P3015" i="21"/>
  <c r="P3531" i="21"/>
  <c r="P3538" i="21"/>
  <c r="P3534" i="21"/>
  <c r="P3533" i="21"/>
  <c r="P3537" i="21"/>
  <c r="P3532" i="21"/>
  <c r="P3535" i="21"/>
  <c r="P3539" i="21"/>
  <c r="P3536" i="21"/>
  <c r="P2323" i="21"/>
  <c r="P2327" i="21"/>
  <c r="P2334" i="21"/>
  <c r="P2383" i="21"/>
  <c r="P2387" i="21"/>
  <c r="P2394" i="21"/>
  <c r="P2443" i="21"/>
  <c r="P2447" i="21"/>
  <c r="P2451" i="21"/>
  <c r="P2457" i="21"/>
  <c r="P2454" i="21"/>
  <c r="P2458" i="21"/>
  <c r="P2758" i="21"/>
  <c r="P2942" i="21"/>
  <c r="M292" i="22" s="1"/>
  <c r="P2949" i="21"/>
  <c r="P2941" i="21"/>
  <c r="M397" i="22" s="1"/>
  <c r="N397" i="22" s="1"/>
  <c r="P2948" i="21"/>
  <c r="P2943" i="21"/>
  <c r="P2947" i="21"/>
  <c r="P2313" i="21"/>
  <c r="P2317" i="21"/>
  <c r="P2324" i="21"/>
  <c r="P2373" i="21"/>
  <c r="P2377" i="21"/>
  <c r="P2384" i="21"/>
  <c r="P2433" i="21"/>
  <c r="P2437" i="21"/>
  <c r="P2444" i="21"/>
  <c r="P2723" i="21"/>
  <c r="P2773" i="21"/>
  <c r="P2798" i="21"/>
  <c r="P2935" i="21"/>
  <c r="P2954" i="21"/>
  <c r="P3035" i="21"/>
  <c r="P3335" i="21"/>
  <c r="P2328" i="21"/>
  <c r="P2388" i="21"/>
  <c r="P2448" i="21"/>
  <c r="P2729" i="21"/>
  <c r="P2779" i="21"/>
  <c r="P2793" i="21"/>
  <c r="P2818" i="21"/>
  <c r="P2955" i="21"/>
  <c r="P3151" i="21"/>
  <c r="M429" i="22" s="1"/>
  <c r="N429" i="22" s="1"/>
  <c r="P3156" i="21"/>
  <c r="P3152" i="21"/>
  <c r="M362" i="22" s="1"/>
  <c r="N362" i="22" s="1"/>
  <c r="P3159" i="21"/>
  <c r="P3155" i="21"/>
  <c r="P3153" i="21"/>
  <c r="P3158" i="21"/>
  <c r="P3157" i="21"/>
  <c r="N3210" i="21"/>
  <c r="P2303" i="21"/>
  <c r="P2307" i="21"/>
  <c r="P2314" i="21"/>
  <c r="P2363" i="21"/>
  <c r="P2367" i="21"/>
  <c r="P2374" i="21"/>
  <c r="P2423" i="21"/>
  <c r="P2427" i="21"/>
  <c r="P2434" i="21"/>
  <c r="P2799" i="21"/>
  <c r="P2813" i="21"/>
  <c r="P2932" i="21"/>
  <c r="M297" i="22" s="1"/>
  <c r="N297" i="22" s="1"/>
  <c r="P2939" i="21"/>
  <c r="P2931" i="21"/>
  <c r="M398" i="22" s="1"/>
  <c r="N398" i="22" s="1"/>
  <c r="P2938" i="21"/>
  <c r="P2933" i="21"/>
  <c r="P2937" i="21"/>
  <c r="P2936" i="21"/>
  <c r="P3036" i="21"/>
  <c r="P3032" i="21"/>
  <c r="M287" i="22" s="1"/>
  <c r="N287" i="22" s="1"/>
  <c r="P3039" i="21"/>
  <c r="P3031" i="21"/>
  <c r="M388" i="22" s="1"/>
  <c r="N388" i="22" s="1"/>
  <c r="P3038" i="21"/>
  <c r="P3037" i="21"/>
  <c r="P3461" i="21"/>
  <c r="P3468" i="21"/>
  <c r="P3466" i="21"/>
  <c r="P3469" i="21"/>
  <c r="P3463" i="21"/>
  <c r="P3467" i="21"/>
  <c r="P3462" i="21"/>
  <c r="P3465" i="21"/>
  <c r="P3464" i="21"/>
  <c r="P2318" i="21"/>
  <c r="P2378" i="21"/>
  <c r="P2438" i="21"/>
  <c r="P2716" i="21"/>
  <c r="P2712" i="21"/>
  <c r="M332" i="22" s="1"/>
  <c r="N332" i="22" s="1"/>
  <c r="P2719" i="21"/>
  <c r="P2711" i="21"/>
  <c r="M420" i="22" s="1"/>
  <c r="N420" i="22" s="1"/>
  <c r="P2714" i="21"/>
  <c r="P2724" i="21"/>
  <c r="P2752" i="21"/>
  <c r="M323" i="22" s="1"/>
  <c r="P2751" i="21"/>
  <c r="M416" i="22" s="1"/>
  <c r="P2757" i="21"/>
  <c r="P2756" i="21"/>
  <c r="P2774" i="21"/>
  <c r="P2819" i="21"/>
  <c r="P2925" i="21"/>
  <c r="P3179" i="21"/>
  <c r="P3171" i="21"/>
  <c r="M427" i="22" s="1"/>
  <c r="N427" i="22" s="1"/>
  <c r="P3178" i="21"/>
  <c r="P3173" i="21"/>
  <c r="P3177" i="21"/>
  <c r="P3172" i="21"/>
  <c r="M359" i="22" s="1"/>
  <c r="N359" i="22" s="1"/>
  <c r="N3250" i="21"/>
  <c r="N3260" i="21"/>
  <c r="N3290" i="21"/>
  <c r="P3881" i="21"/>
  <c r="M491" i="22" s="1"/>
  <c r="N491" i="22" s="1"/>
  <c r="P3888" i="21"/>
  <c r="P3885" i="21"/>
  <c r="P3889" i="21"/>
  <c r="P3884" i="21"/>
  <c r="P3883" i="21"/>
  <c r="P3882" i="21"/>
  <c r="P3887" i="21"/>
  <c r="P3886" i="21"/>
  <c r="P2467" i="21"/>
  <c r="P2477" i="21"/>
  <c r="P2487" i="21"/>
  <c r="P2497" i="21"/>
  <c r="P2507" i="21"/>
  <c r="P2517" i="21"/>
  <c r="P2527" i="21"/>
  <c r="P2537" i="21"/>
  <c r="P2547" i="21"/>
  <c r="P2557" i="21"/>
  <c r="P2567" i="21"/>
  <c r="P2577" i="21"/>
  <c r="P2587" i="21"/>
  <c r="P2597" i="21"/>
  <c r="P2607" i="21"/>
  <c r="P2617" i="21"/>
  <c r="P2627" i="21"/>
  <c r="P2637" i="21"/>
  <c r="P2647" i="21"/>
  <c r="P2657" i="21"/>
  <c r="P2667" i="21"/>
  <c r="P2677" i="21"/>
  <c r="P2687" i="21"/>
  <c r="P2842" i="21"/>
  <c r="M309" i="22" s="1"/>
  <c r="N309" i="22" s="1"/>
  <c r="P2849" i="21"/>
  <c r="P2841" i="21"/>
  <c r="M407" i="22" s="1"/>
  <c r="N407" i="22" s="1"/>
  <c r="P2883" i="21"/>
  <c r="P2888" i="21"/>
  <c r="P2972" i="21"/>
  <c r="M296" i="22" s="1"/>
  <c r="N296" i="22" s="1"/>
  <c r="P2979" i="21"/>
  <c r="P2971" i="21"/>
  <c r="M394" i="22" s="1"/>
  <c r="N394" i="22" s="1"/>
  <c r="P2975" i="21"/>
  <c r="P3046" i="21"/>
  <c r="P3042" i="21"/>
  <c r="M285" i="22" s="1"/>
  <c r="N285" i="22" s="1"/>
  <c r="P3049" i="21"/>
  <c r="P3041" i="21"/>
  <c r="M387" i="22" s="1"/>
  <c r="N387" i="22" s="1"/>
  <c r="P3045" i="21"/>
  <c r="P3078" i="21"/>
  <c r="P3611" i="21"/>
  <c r="M450" i="22" s="1"/>
  <c r="N450" i="22" s="1"/>
  <c r="P3618" i="21"/>
  <c r="P3614" i="21"/>
  <c r="P3616" i="21"/>
  <c r="P3617" i="21"/>
  <c r="P3612" i="21"/>
  <c r="P3613" i="21"/>
  <c r="P3619" i="21"/>
  <c r="P3615" i="21"/>
  <c r="P2893" i="21"/>
  <c r="P2898" i="21"/>
  <c r="P2903" i="21"/>
  <c r="P2908" i="21"/>
  <c r="P3056" i="21"/>
  <c r="P3052" i="21"/>
  <c r="M284" i="22" s="1"/>
  <c r="N284" i="22" s="1"/>
  <c r="P3059" i="21"/>
  <c r="P3051" i="21"/>
  <c r="M386" i="22" s="1"/>
  <c r="N386" i="22" s="1"/>
  <c r="P3054" i="21"/>
  <c r="P3073" i="21"/>
  <c r="P3205" i="21"/>
  <c r="P3239" i="21"/>
  <c r="P3231" i="21"/>
  <c r="M440" i="22" s="1"/>
  <c r="N440" i="22" s="1"/>
  <c r="P3237" i="21"/>
  <c r="P3232" i="21"/>
  <c r="P3236" i="21"/>
  <c r="P2534" i="21"/>
  <c r="P2544" i="21"/>
  <c r="P2554" i="21"/>
  <c r="P2564" i="21"/>
  <c r="P2574" i="21"/>
  <c r="P2584" i="21"/>
  <c r="P2594" i="21"/>
  <c r="P2604" i="21"/>
  <c r="P2614" i="21"/>
  <c r="P2624" i="21"/>
  <c r="P2634" i="21"/>
  <c r="P2644" i="21"/>
  <c r="P2654" i="21"/>
  <c r="P2664" i="21"/>
  <c r="P2674" i="21"/>
  <c r="P2684" i="21"/>
  <c r="P2694" i="21"/>
  <c r="P2698" i="21"/>
  <c r="P2742" i="21"/>
  <c r="P2741" i="21"/>
  <c r="M417" i="22" s="1"/>
  <c r="P2744" i="21"/>
  <c r="P2762" i="21"/>
  <c r="M322" i="22" s="1"/>
  <c r="N322" i="22" s="1"/>
  <c r="P2761" i="21"/>
  <c r="M415" i="22" s="1"/>
  <c r="P2764" i="21"/>
  <c r="P2782" i="21"/>
  <c r="M320" i="22" s="1"/>
  <c r="P2781" i="21"/>
  <c r="M413" i="22" s="1"/>
  <c r="P2784" i="21"/>
  <c r="P2802" i="21"/>
  <c r="M316" i="22" s="1"/>
  <c r="N316" i="22" s="1"/>
  <c r="P2801" i="21"/>
  <c r="M411" i="22" s="1"/>
  <c r="N411" i="22" s="1"/>
  <c r="P2804" i="21"/>
  <c r="P2822" i="21"/>
  <c r="M313" i="22" s="1"/>
  <c r="N313" i="22" s="1"/>
  <c r="P2821" i="21"/>
  <c r="M409" i="22" s="1"/>
  <c r="P2824" i="21"/>
  <c r="P2852" i="21"/>
  <c r="M308" i="22" s="1"/>
  <c r="N308" i="22" s="1"/>
  <c r="P2859" i="21"/>
  <c r="P2851" i="21"/>
  <c r="M406" i="22" s="1"/>
  <c r="N406" i="22" s="1"/>
  <c r="P2855" i="21"/>
  <c r="P2913" i="21"/>
  <c r="P2976" i="21"/>
  <c r="P2982" i="21"/>
  <c r="M295" i="22" s="1"/>
  <c r="N295" i="22" s="1"/>
  <c r="P2989" i="21"/>
  <c r="P2981" i="21"/>
  <c r="M393" i="22" s="1"/>
  <c r="N393" i="22" s="1"/>
  <c r="P2985" i="21"/>
  <c r="P3055" i="21"/>
  <c r="P3185" i="21"/>
  <c r="N3350" i="21"/>
  <c r="P2862" i="21"/>
  <c r="P2869" i="21"/>
  <c r="P2861" i="21"/>
  <c r="M405" i="22" s="1"/>
  <c r="N405" i="22" s="1"/>
  <c r="P2865" i="21"/>
  <c r="P3066" i="21"/>
  <c r="P3062" i="21"/>
  <c r="M283" i="22" s="1"/>
  <c r="N283" i="22" s="1"/>
  <c r="P3069" i="21"/>
  <c r="P3061" i="21"/>
  <c r="M385" i="22" s="1"/>
  <c r="N385" i="22" s="1"/>
  <c r="P3064" i="21"/>
  <c r="P3209" i="21"/>
  <c r="P3201" i="21"/>
  <c r="M424" i="22" s="1"/>
  <c r="P3203" i="21"/>
  <c r="P3207" i="21"/>
  <c r="P3202" i="21"/>
  <c r="M356" i="22" s="1"/>
  <c r="P3206" i="21"/>
  <c r="P2691" i="21"/>
  <c r="M422" i="22" s="1"/>
  <c r="N422" i="22" s="1"/>
  <c r="P2856" i="21"/>
  <c r="P2872" i="21"/>
  <c r="P2879" i="21"/>
  <c r="P2871" i="21"/>
  <c r="M404" i="22" s="1"/>
  <c r="P2875" i="21"/>
  <c r="P2885" i="21"/>
  <c r="P2986" i="21"/>
  <c r="P2992" i="21"/>
  <c r="M294" i="22" s="1"/>
  <c r="P2999" i="21"/>
  <c r="P2991" i="21"/>
  <c r="M392" i="22" s="1"/>
  <c r="P2995" i="21"/>
  <c r="P3047" i="21"/>
  <c r="P3065" i="21"/>
  <c r="P3085" i="21"/>
  <c r="P3091" i="21"/>
  <c r="M435" i="22" s="1"/>
  <c r="N435" i="22" s="1"/>
  <c r="P3097" i="21"/>
  <c r="P3093" i="21"/>
  <c r="P3096" i="21"/>
  <c r="P3092" i="21"/>
  <c r="P3369" i="21"/>
  <c r="P3361" i="21"/>
  <c r="P3366" i="21"/>
  <c r="P3362" i="21"/>
  <c r="P3363" i="21"/>
  <c r="P3368" i="21"/>
  <c r="P3367" i="21"/>
  <c r="P2882" i="21"/>
  <c r="M307" i="22" s="1"/>
  <c r="P2889" i="21"/>
  <c r="P2881" i="21"/>
  <c r="M403" i="22" s="1"/>
  <c r="P2892" i="21"/>
  <c r="M306" i="22" s="1"/>
  <c r="P2899" i="21"/>
  <c r="P2891" i="21"/>
  <c r="M402" i="22" s="1"/>
  <c r="P2895" i="21"/>
  <c r="P3071" i="21"/>
  <c r="M384" i="22" s="1"/>
  <c r="N384" i="22" s="1"/>
  <c r="P3076" i="21"/>
  <c r="P3072" i="21"/>
  <c r="M286" i="22" s="1"/>
  <c r="N286" i="22" s="1"/>
  <c r="P3079" i="21"/>
  <c r="P3075" i="21"/>
  <c r="P3174" i="21"/>
  <c r="P3189" i="21"/>
  <c r="P3181" i="21"/>
  <c r="M426" i="22" s="1"/>
  <c r="N426" i="22" s="1"/>
  <c r="P3186" i="21"/>
  <c r="P3182" i="21"/>
  <c r="M357" i="22" s="1"/>
  <c r="N357" i="22" s="1"/>
  <c r="P2886" i="21"/>
  <c r="P2902" i="21"/>
  <c r="M305" i="22" s="1"/>
  <c r="P2909" i="21"/>
  <c r="P2901" i="21"/>
  <c r="M401" i="22" s="1"/>
  <c r="P2912" i="21"/>
  <c r="M304" i="22" s="1"/>
  <c r="N304" i="22" s="1"/>
  <c r="P2919" i="21"/>
  <c r="P2911" i="21"/>
  <c r="M400" i="22" s="1"/>
  <c r="P2915" i="21"/>
  <c r="P3002" i="21"/>
  <c r="M293" i="22" s="1"/>
  <c r="N293" i="22" s="1"/>
  <c r="P3009" i="21"/>
  <c r="P3001" i="21"/>
  <c r="M391" i="22" s="1"/>
  <c r="P3005" i="21"/>
  <c r="P3081" i="21"/>
  <c r="M436" i="22" s="1"/>
  <c r="N436" i="22" s="1"/>
  <c r="P3083" i="21"/>
  <c r="P3086" i="21"/>
  <c r="P3082" i="21"/>
  <c r="M375" i="22" s="1"/>
  <c r="N375" i="22" s="1"/>
  <c r="P3089" i="21"/>
  <c r="P3175" i="21"/>
  <c r="P3187" i="21"/>
  <c r="P3901" i="21"/>
  <c r="P3908" i="21"/>
  <c r="P3907" i="21"/>
  <c r="P3905" i="21"/>
  <c r="P3904" i="21"/>
  <c r="P3909" i="21"/>
  <c r="P3903" i="21"/>
  <c r="P3902" i="21"/>
  <c r="P3971" i="21"/>
  <c r="P3978" i="21"/>
  <c r="P3973" i="21"/>
  <c r="P3972" i="21"/>
  <c r="P3976" i="21"/>
  <c r="P3974" i="21"/>
  <c r="P3979" i="21"/>
  <c r="P3977" i="21"/>
  <c r="P3861" i="21"/>
  <c r="M493" i="22" s="1"/>
  <c r="N493" i="22" s="1"/>
  <c r="P3868" i="21"/>
  <c r="P3865" i="21"/>
  <c r="P3869" i="21"/>
  <c r="P3864" i="21"/>
  <c r="P3863" i="21"/>
  <c r="P3862" i="21"/>
  <c r="P3339" i="21"/>
  <c r="P3331" i="21"/>
  <c r="P3336" i="21"/>
  <c r="P3332" i="21"/>
  <c r="P3365" i="21"/>
  <c r="P3661" i="21"/>
  <c r="M447" i="22" s="1"/>
  <c r="N447" i="22" s="1"/>
  <c r="P3668" i="21"/>
  <c r="P3666" i="21"/>
  <c r="P3664" i="21"/>
  <c r="P3669" i="21"/>
  <c r="P3663" i="21"/>
  <c r="P3662" i="21"/>
  <c r="P3991" i="21"/>
  <c r="M488" i="22" s="1"/>
  <c r="N488" i="22" s="1"/>
  <c r="P3998" i="21"/>
  <c r="P3994" i="21"/>
  <c r="P3993" i="21"/>
  <c r="P3992" i="21"/>
  <c r="P3996" i="21"/>
  <c r="P3999" i="21"/>
  <c r="P3581" i="21"/>
  <c r="P3588" i="21"/>
  <c r="P3586" i="21"/>
  <c r="P3584" i="21"/>
  <c r="P3589" i="21"/>
  <c r="P3583" i="21"/>
  <c r="P3582" i="21"/>
  <c r="P3741" i="21"/>
  <c r="P3748" i="21"/>
  <c r="P3746" i="21"/>
  <c r="P3744" i="21"/>
  <c r="P3749" i="21"/>
  <c r="P3743" i="21"/>
  <c r="P3742" i="21"/>
  <c r="P3961" i="21"/>
  <c r="M489" i="22" s="1"/>
  <c r="N489" i="22" s="1"/>
  <c r="P3968" i="21"/>
  <c r="P3965" i="21"/>
  <c r="P3969" i="21"/>
  <c r="P3967" i="21"/>
  <c r="P3964" i="21"/>
  <c r="P3963" i="21"/>
  <c r="P3962" i="21"/>
  <c r="P3966" i="21"/>
  <c r="P4021" i="21"/>
  <c r="P4028" i="21"/>
  <c r="P4027" i="21"/>
  <c r="P4025" i="21"/>
  <c r="P4029" i="21"/>
  <c r="P4023" i="21"/>
  <c r="P4022" i="21"/>
  <c r="P4026" i="21"/>
  <c r="P4081" i="21"/>
  <c r="M483" i="22" s="1"/>
  <c r="N483" i="22" s="1"/>
  <c r="P4088" i="21"/>
  <c r="P4085" i="21"/>
  <c r="P4087" i="21"/>
  <c r="P4084" i="21"/>
  <c r="P4089" i="21"/>
  <c r="P4083" i="21"/>
  <c r="P4082" i="21"/>
  <c r="M317" i="22" s="1"/>
  <c r="P3587" i="21"/>
  <c r="P3691" i="21"/>
  <c r="P3698" i="21"/>
  <c r="P3694" i="21"/>
  <c r="P3696" i="21"/>
  <c r="P3697" i="21"/>
  <c r="P3692" i="21"/>
  <c r="P3747" i="21"/>
  <c r="P3771" i="21"/>
  <c r="M464" i="22" s="1"/>
  <c r="N464" i="22" s="1"/>
  <c r="P3778" i="21"/>
  <c r="P3774" i="21"/>
  <c r="P3776" i="21"/>
  <c r="P3777" i="21"/>
  <c r="P3772" i="21"/>
  <c r="P3831" i="21"/>
  <c r="M494" i="22" s="1"/>
  <c r="N494" i="22" s="1"/>
  <c r="P3838" i="21"/>
  <c r="P3837" i="21"/>
  <c r="P3833" i="21"/>
  <c r="P3832" i="21"/>
  <c r="P3835" i="21"/>
  <c r="P3834" i="21"/>
  <c r="P3839" i="21"/>
  <c r="P4111" i="21"/>
  <c r="P4118" i="21"/>
  <c r="P4113" i="21"/>
  <c r="P4112" i="21"/>
  <c r="P4116" i="21"/>
  <c r="P4114" i="21"/>
  <c r="P4119" i="21"/>
  <c r="P4117" i="21"/>
  <c r="P3116" i="21"/>
  <c r="P3133" i="21"/>
  <c r="P3137" i="21"/>
  <c r="P3219" i="21"/>
  <c r="P3211" i="21"/>
  <c r="M442" i="22" s="1"/>
  <c r="N442" i="22" s="1"/>
  <c r="P3214" i="21"/>
  <c r="P3218" i="21"/>
  <c r="P3273" i="21"/>
  <c r="P3123" i="21"/>
  <c r="P3215" i="21"/>
  <c r="P3269" i="21"/>
  <c r="P3261" i="21"/>
  <c r="M437" i="22" s="1"/>
  <c r="N437" i="22" s="1"/>
  <c r="P3265" i="21"/>
  <c r="P3299" i="21"/>
  <c r="P3291" i="21"/>
  <c r="P3298" i="21"/>
  <c r="P3294" i="21"/>
  <c r="P3338" i="21"/>
  <c r="P3681" i="21"/>
  <c r="P3688" i="21"/>
  <c r="P3686" i="21"/>
  <c r="P3684" i="21"/>
  <c r="P3683" i="21"/>
  <c r="P3682" i="21"/>
  <c r="P3687" i="21"/>
  <c r="P3761" i="21"/>
  <c r="M465" i="22" s="1"/>
  <c r="N465" i="22" s="1"/>
  <c r="P3768" i="21"/>
  <c r="P3766" i="21"/>
  <c r="P3764" i="21"/>
  <c r="P3763" i="21"/>
  <c r="P3762" i="21"/>
  <c r="P3767" i="21"/>
  <c r="P3851" i="21"/>
  <c r="P3858" i="21"/>
  <c r="P3853" i="21"/>
  <c r="P3852" i="21"/>
  <c r="P3856" i="21"/>
  <c r="P3855" i="21"/>
  <c r="P3854" i="21"/>
  <c r="P3859" i="21"/>
  <c r="P3857" i="21"/>
  <c r="P3981" i="21"/>
  <c r="P3988" i="21"/>
  <c r="P3985" i="21"/>
  <c r="P3989" i="21"/>
  <c r="P3984" i="21"/>
  <c r="P3983" i="21"/>
  <c r="P3982" i="21"/>
  <c r="P3987" i="21"/>
  <c r="P3113" i="21"/>
  <c r="P3249" i="21"/>
  <c r="P3241" i="21"/>
  <c r="M439" i="22" s="1"/>
  <c r="N439" i="22" s="1"/>
  <c r="P3244" i="21"/>
  <c r="P3248" i="21"/>
  <c r="P3278" i="21"/>
  <c r="P3309" i="21"/>
  <c r="P3301" i="21"/>
  <c r="M459" i="22" s="1"/>
  <c r="N459" i="22" s="1"/>
  <c r="P3305" i="21"/>
  <c r="P3333" i="21"/>
  <c r="P3421" i="21"/>
  <c r="M457" i="22" s="1"/>
  <c r="N457" i="22" s="1"/>
  <c r="P3428" i="21"/>
  <c r="P3426" i="21"/>
  <c r="P3424" i="21"/>
  <c r="P3429" i="21"/>
  <c r="P3423" i="21"/>
  <c r="P3501" i="21"/>
  <c r="M453" i="22" s="1"/>
  <c r="N453" i="22" s="1"/>
  <c r="P3508" i="21"/>
  <c r="P3506" i="21"/>
  <c r="P3503" i="21"/>
  <c r="P3507" i="21"/>
  <c r="P3502" i="21"/>
  <c r="P3601" i="21"/>
  <c r="P3608" i="21"/>
  <c r="P3606" i="21"/>
  <c r="P3604" i="21"/>
  <c r="P3603" i="21"/>
  <c r="P3602" i="21"/>
  <c r="P3607" i="21"/>
  <c r="P3699" i="21"/>
  <c r="P3779" i="21"/>
  <c r="P3921" i="21"/>
  <c r="P3928" i="21"/>
  <c r="P3927" i="21"/>
  <c r="P3922" i="21"/>
  <c r="P3926" i="21"/>
  <c r="P3117" i="21"/>
  <c r="P3134" i="21"/>
  <c r="P3138" i="21"/>
  <c r="N3190" i="21"/>
  <c r="P3245" i="21"/>
  <c r="N3310" i="21"/>
  <c r="P3471" i="21"/>
  <c r="M455" i="22" s="1"/>
  <c r="N455" i="22" s="1"/>
  <c r="P3478" i="21"/>
  <c r="P3474" i="21"/>
  <c r="P3477" i="21"/>
  <c r="P3472" i="21"/>
  <c r="P3476" i="21"/>
  <c r="P3671" i="21"/>
  <c r="M446" i="22" s="1"/>
  <c r="P3678" i="21"/>
  <c r="P3674" i="21"/>
  <c r="P3676" i="21"/>
  <c r="P3679" i="21"/>
  <c r="P3673" i="21"/>
  <c r="P3677" i="21"/>
  <c r="P3672" i="21"/>
  <c r="P3693" i="21"/>
  <c r="P3773" i="21"/>
  <c r="P4024" i="21"/>
  <c r="P4143" i="21"/>
  <c r="P4141" i="21"/>
  <c r="M478" i="22" s="1"/>
  <c r="N478" i="22" s="1"/>
  <c r="P4149" i="21"/>
  <c r="P4147" i="21"/>
  <c r="P4146" i="21"/>
  <c r="P4144" i="21"/>
  <c r="P4142" i="21"/>
  <c r="P4148" i="21"/>
  <c r="P3279" i="21"/>
  <c r="P3271" i="21"/>
  <c r="M461" i="22" s="1"/>
  <c r="N461" i="22" s="1"/>
  <c r="P3275" i="21"/>
  <c r="P3591" i="21"/>
  <c r="P3598" i="21"/>
  <c r="P3594" i="21"/>
  <c r="P3596" i="21"/>
  <c r="P3599" i="21"/>
  <c r="P3593" i="21"/>
  <c r="P3597" i="21"/>
  <c r="P3592" i="21"/>
  <c r="P3751" i="21"/>
  <c r="M466" i="22" s="1"/>
  <c r="N466" i="22" s="1"/>
  <c r="P3758" i="21"/>
  <c r="P3754" i="21"/>
  <c r="P3756" i="21"/>
  <c r="P3759" i="21"/>
  <c r="P3753" i="21"/>
  <c r="P3757" i="21"/>
  <c r="P3752" i="21"/>
  <c r="M374" i="22" s="1"/>
  <c r="P3841" i="21"/>
  <c r="P3848" i="21"/>
  <c r="P3845" i="21"/>
  <c r="P3849" i="21"/>
  <c r="P3847" i="21"/>
  <c r="P3844" i="21"/>
  <c r="P3843" i="21"/>
  <c r="P3842" i="21"/>
  <c r="P3846" i="21"/>
  <c r="P3871" i="21"/>
  <c r="M492" i="22" s="1"/>
  <c r="N492" i="22" s="1"/>
  <c r="P3878" i="21"/>
  <c r="P3874" i="21"/>
  <c r="P3873" i="21"/>
  <c r="P3872" i="21"/>
  <c r="P3876" i="21"/>
  <c r="P3875" i="21"/>
  <c r="P3879" i="21"/>
  <c r="P3877" i="21"/>
  <c r="P3906" i="21"/>
  <c r="P3975" i="21"/>
  <c r="P4091" i="21"/>
  <c r="M482" i="22" s="1"/>
  <c r="N482" i="22" s="1"/>
  <c r="P4098" i="21"/>
  <c r="P4093" i="21"/>
  <c r="P4097" i="21"/>
  <c r="P4095" i="21"/>
  <c r="P4094" i="21"/>
  <c r="P4099" i="21"/>
  <c r="P4092" i="21"/>
  <c r="P3114" i="21"/>
  <c r="P3128" i="21"/>
  <c r="N3220" i="21"/>
  <c r="P3306" i="21"/>
  <c r="P3334" i="21"/>
  <c r="P3401" i="21"/>
  <c r="P3408" i="21"/>
  <c r="P3406" i="21"/>
  <c r="P3403" i="21"/>
  <c r="P3407" i="21"/>
  <c r="P3402" i="21"/>
  <c r="P3427" i="21"/>
  <c r="P3665" i="21"/>
  <c r="P3689" i="21"/>
  <c r="P3769" i="21"/>
  <c r="P4001" i="21"/>
  <c r="M487" i="22" s="1"/>
  <c r="N487" i="22" s="1"/>
  <c r="P4008" i="21"/>
  <c r="P4005" i="21"/>
  <c r="P4009" i="21"/>
  <c r="P4004" i="21"/>
  <c r="P4003" i="21"/>
  <c r="P4002" i="21"/>
  <c r="P4007" i="21"/>
  <c r="P4131" i="21"/>
  <c r="M479" i="22" s="1"/>
  <c r="N479" i="22" s="1"/>
  <c r="P4138" i="21"/>
  <c r="P4133" i="21"/>
  <c r="P4137" i="21"/>
  <c r="P4132" i="21"/>
  <c r="P4136" i="21"/>
  <c r="P4135" i="21"/>
  <c r="P3511" i="21"/>
  <c r="M452" i="22" s="1"/>
  <c r="N452" i="22" s="1"/>
  <c r="P3518" i="21"/>
  <c r="P3514" i="21"/>
  <c r="P3541" i="21"/>
  <c r="M451" i="22" s="1"/>
  <c r="N451" i="22" s="1"/>
  <c r="P3548" i="21"/>
  <c r="P3546" i="21"/>
  <c r="P4041" i="21"/>
  <c r="P4048" i="21"/>
  <c r="P4047" i="21"/>
  <c r="P4045" i="21"/>
  <c r="P3329" i="21"/>
  <c r="P3321" i="21"/>
  <c r="P3324" i="21"/>
  <c r="P3328" i="21"/>
  <c r="P3359" i="21"/>
  <c r="P3351" i="21"/>
  <c r="P3354" i="21"/>
  <c r="P3358" i="21"/>
  <c r="P3388" i="21"/>
  <c r="P3386" i="21"/>
  <c r="P3411" i="21"/>
  <c r="P3418" i="21"/>
  <c r="P3414" i="21"/>
  <c r="P3441" i="21"/>
  <c r="P3448" i="21"/>
  <c r="P3446" i="21"/>
  <c r="P3515" i="21"/>
  <c r="P3545" i="21"/>
  <c r="P3621" i="21"/>
  <c r="P3628" i="21"/>
  <c r="P3626" i="21"/>
  <c r="P3624" i="21"/>
  <c r="P3625" i="21"/>
  <c r="P3701" i="21"/>
  <c r="M445" i="22" s="1"/>
  <c r="N445" i="22" s="1"/>
  <c r="P3708" i="21"/>
  <c r="P3706" i="21"/>
  <c r="P3704" i="21"/>
  <c r="P3705" i="21"/>
  <c r="P3781" i="21"/>
  <c r="M463" i="22" s="1"/>
  <c r="N463" i="22" s="1"/>
  <c r="P3788" i="21"/>
  <c r="P3786" i="21"/>
  <c r="P3784" i="21"/>
  <c r="P3785" i="21"/>
  <c r="P3295" i="21"/>
  <c r="P3325" i="21"/>
  <c r="P3355" i="21"/>
  <c r="P3415" i="21"/>
  <c r="P3445" i="21"/>
  <c r="P3551" i="21"/>
  <c r="P3558" i="21"/>
  <c r="P3554" i="21"/>
  <c r="P3556" i="21"/>
  <c r="P3555" i="21"/>
  <c r="P3631" i="21"/>
  <c r="M449" i="22" s="1"/>
  <c r="N449" i="22" s="1"/>
  <c r="P3638" i="21"/>
  <c r="P3634" i="21"/>
  <c r="P3636" i="21"/>
  <c r="P3635" i="21"/>
  <c r="P3711" i="21"/>
  <c r="M444" i="22" s="1"/>
  <c r="N444" i="22" s="1"/>
  <c r="P3718" i="21"/>
  <c r="P3714" i="21"/>
  <c r="P3716" i="21"/>
  <c r="P3715" i="21"/>
  <c r="P3791" i="21"/>
  <c r="M462" i="22" s="1"/>
  <c r="N462" i="22" s="1"/>
  <c r="P3798" i="21"/>
  <c r="P3794" i="21"/>
  <c r="P3796" i="21"/>
  <c r="P3795" i="21"/>
  <c r="P4046" i="21"/>
  <c r="P3451" i="21"/>
  <c r="P3458" i="21"/>
  <c r="P3454" i="21"/>
  <c r="P3481" i="21"/>
  <c r="P3488" i="21"/>
  <c r="P3486" i="21"/>
  <c r="P4139" i="21"/>
  <c r="P4145" i="21"/>
  <c r="P3381" i="21"/>
  <c r="M458" i="22" s="1"/>
  <c r="N458" i="22" s="1"/>
  <c r="P3455" i="21"/>
  <c r="P3485" i="21"/>
  <c r="P3516" i="21"/>
  <c r="P3561" i="21"/>
  <c r="P3568" i="21"/>
  <c r="P3566" i="21"/>
  <c r="P3564" i="21"/>
  <c r="P3565" i="21"/>
  <c r="P3641" i="21"/>
  <c r="M448" i="22" s="1"/>
  <c r="N448" i="22" s="1"/>
  <c r="P3648" i="21"/>
  <c r="P3646" i="21"/>
  <c r="P3644" i="21"/>
  <c r="P3645" i="21"/>
  <c r="P3721" i="21"/>
  <c r="M443" i="22" s="1"/>
  <c r="N443" i="22" s="1"/>
  <c r="P3728" i="21"/>
  <c r="P3726" i="21"/>
  <c r="P3724" i="21"/>
  <c r="P3725" i="21"/>
  <c r="P3941" i="21"/>
  <c r="P3948" i="21"/>
  <c r="P3949" i="21"/>
  <c r="P3947" i="21"/>
  <c r="P3945" i="21"/>
  <c r="P3199" i="21"/>
  <c r="P3191" i="21"/>
  <c r="M425" i="22" s="1"/>
  <c r="N425" i="22" s="1"/>
  <c r="P3194" i="21"/>
  <c r="P3198" i="21"/>
  <c r="P3229" i="21"/>
  <c r="P3221" i="21"/>
  <c r="M441" i="22" s="1"/>
  <c r="N441" i="22" s="1"/>
  <c r="P3224" i="21"/>
  <c r="P3228" i="21"/>
  <c r="P3259" i="21"/>
  <c r="P3251" i="21"/>
  <c r="M438" i="22" s="1"/>
  <c r="N438" i="22" s="1"/>
  <c r="P3254" i="21"/>
  <c r="P3258" i="21"/>
  <c r="P3289" i="21"/>
  <c r="P3281" i="21"/>
  <c r="M460" i="22" s="1"/>
  <c r="N460" i="22" s="1"/>
  <c r="P3284" i="21"/>
  <c r="P3288" i="21"/>
  <c r="P3319" i="21"/>
  <c r="P3311" i="21"/>
  <c r="P3314" i="21"/>
  <c r="P3318" i="21"/>
  <c r="P3349" i="21"/>
  <c r="P3341" i="21"/>
  <c r="P3344" i="21"/>
  <c r="P3348" i="21"/>
  <c r="P3379" i="21"/>
  <c r="P3371" i="21"/>
  <c r="P3374" i="21"/>
  <c r="P3378" i="21"/>
  <c r="P3391" i="21"/>
  <c r="P3398" i="21"/>
  <c r="P3394" i="21"/>
  <c r="P3416" i="21"/>
  <c r="P3491" i="21"/>
  <c r="M454" i="22" s="1"/>
  <c r="N454" i="22" s="1"/>
  <c r="P3498" i="21"/>
  <c r="P3494" i="21"/>
  <c r="P3521" i="21"/>
  <c r="P3528" i="21"/>
  <c r="P3526" i="21"/>
  <c r="P3542" i="21"/>
  <c r="P3547" i="21"/>
  <c r="P3571" i="21"/>
  <c r="P3578" i="21"/>
  <c r="P3574" i="21"/>
  <c r="P3576" i="21"/>
  <c r="P3575" i="21"/>
  <c r="P3627" i="21"/>
  <c r="P3651" i="21"/>
  <c r="P3658" i="21"/>
  <c r="P3654" i="21"/>
  <c r="P3656" i="21"/>
  <c r="P3655" i="21"/>
  <c r="P3707" i="21"/>
  <c r="P3731" i="21"/>
  <c r="P3738" i="21"/>
  <c r="P3734" i="21"/>
  <c r="P3736" i="21"/>
  <c r="P3735" i="21"/>
  <c r="P3787" i="21"/>
  <c r="P3811" i="21"/>
  <c r="M496" i="22" s="1"/>
  <c r="N496" i="22" s="1"/>
  <c r="P3818" i="21"/>
  <c r="P3817" i="21"/>
  <c r="P3813" i="21"/>
  <c r="P3812" i="21"/>
  <c r="P3821" i="21"/>
  <c r="M495" i="22" s="1"/>
  <c r="N495" i="22" s="1"/>
  <c r="P3828" i="21"/>
  <c r="P3829" i="21"/>
  <c r="P3824" i="21"/>
  <c r="P4042" i="21"/>
  <c r="P4061" i="21"/>
  <c r="M485" i="22" s="1"/>
  <c r="N485" i="22" s="1"/>
  <c r="P4068" i="21"/>
  <c r="P4069" i="21"/>
  <c r="P4067" i="21"/>
  <c r="P4065" i="21"/>
  <c r="P3892" i="21"/>
  <c r="P3951" i="21"/>
  <c r="P3958" i="21"/>
  <c r="P4012" i="21"/>
  <c r="P4071" i="21"/>
  <c r="M484" i="22" s="1"/>
  <c r="N484" i="22" s="1"/>
  <c r="P4078" i="21"/>
  <c r="P4198" i="21"/>
  <c r="P4199" i="21"/>
  <c r="P4193" i="21"/>
  <c r="P4196" i="21"/>
  <c r="P4197" i="21"/>
  <c r="P4191" i="21"/>
  <c r="P3801" i="21"/>
  <c r="P3808" i="21"/>
  <c r="P3809" i="21"/>
  <c r="P3893" i="21"/>
  <c r="P3931" i="21"/>
  <c r="P3938" i="21"/>
  <c r="P4013" i="21"/>
  <c r="P4051" i="21"/>
  <c r="M486" i="22" s="1"/>
  <c r="N486" i="22" s="1"/>
  <c r="P4058" i="21"/>
  <c r="P4153" i="21"/>
  <c r="P4157" i="21"/>
  <c r="P4156" i="21"/>
  <c r="P4151" i="21"/>
  <c r="P3805" i="21"/>
  <c r="P3911" i="21"/>
  <c r="P3918" i="21"/>
  <c r="P3956" i="21"/>
  <c r="P4031" i="21"/>
  <c r="P4038" i="21"/>
  <c r="P4076" i="21"/>
  <c r="P4101" i="21"/>
  <c r="M481" i="22" s="1"/>
  <c r="P4108" i="21"/>
  <c r="P4109" i="21"/>
  <c r="P4121" i="21"/>
  <c r="M480" i="22" s="1"/>
  <c r="N480" i="22" s="1"/>
  <c r="P4128" i="21"/>
  <c r="P4129" i="21"/>
  <c r="P4192" i="21"/>
  <c r="P3891" i="21"/>
  <c r="M490" i="22" s="1"/>
  <c r="P3898" i="21"/>
  <c r="P3952" i="21"/>
  <c r="P4011" i="21"/>
  <c r="P4018" i="21"/>
  <c r="P4072" i="21"/>
  <c r="P4158" i="21"/>
  <c r="P4168" i="21"/>
  <c r="P4163" i="21"/>
  <c r="P4169" i="21"/>
  <c r="H4494" i="21"/>
  <c r="I4494" i="21" s="1"/>
  <c r="H4464" i="21"/>
  <c r="I4464" i="21" s="1"/>
  <c r="H4434" i="21"/>
  <c r="I4434" i="21" s="1"/>
  <c r="H4404" i="21"/>
  <c r="I4404" i="21" s="1"/>
  <c r="H4374" i="21"/>
  <c r="I4374" i="21" s="1"/>
  <c r="H4344" i="21"/>
  <c r="I4344" i="21" s="1"/>
  <c r="H4314" i="21"/>
  <c r="I4314" i="21" s="1"/>
  <c r="H4284" i="21"/>
  <c r="I4284" i="21" s="1"/>
  <c r="H4254" i="21"/>
  <c r="I4254" i="21" s="1"/>
  <c r="H4504" i="21"/>
  <c r="I4504" i="21" s="1"/>
  <c r="H4474" i="21"/>
  <c r="I4474" i="21" s="1"/>
  <c r="H4444" i="21"/>
  <c r="I4444" i="21" s="1"/>
  <c r="H4414" i="21"/>
  <c r="I4414" i="21" s="1"/>
  <c r="H4384" i="21"/>
  <c r="I4384" i="21" s="1"/>
  <c r="H4354" i="21"/>
  <c r="I4354" i="21" s="1"/>
  <c r="H4324" i="21"/>
  <c r="I4324" i="21" s="1"/>
  <c r="H4294" i="21"/>
  <c r="I4294" i="21" s="1"/>
  <c r="H4264" i="21"/>
  <c r="I4264" i="21" s="1"/>
  <c r="H4234" i="21"/>
  <c r="I4234" i="21" s="1"/>
  <c r="H4484" i="21"/>
  <c r="I4484" i="21" s="1"/>
  <c r="H4454" i="21"/>
  <c r="I4454" i="21" s="1"/>
  <c r="H4424" i="21"/>
  <c r="I4424" i="21" s="1"/>
  <c r="H4394" i="21"/>
  <c r="I4394" i="21" s="1"/>
  <c r="H4364" i="21"/>
  <c r="I4364" i="21" s="1"/>
  <c r="H4334" i="21"/>
  <c r="I4334" i="21" s="1"/>
  <c r="H4304" i="21"/>
  <c r="I4304" i="21" s="1"/>
  <c r="H4274" i="21"/>
  <c r="I4274" i="21" s="1"/>
  <c r="H4244" i="21"/>
  <c r="I4244" i="21" s="1"/>
  <c r="P4161" i="21"/>
  <c r="M477" i="22" s="1"/>
  <c r="N477" i="22" s="1"/>
  <c r="P4165" i="21"/>
  <c r="P4179" i="21"/>
  <c r="P4203" i="21"/>
  <c r="P4251" i="21"/>
  <c r="P4258" i="21"/>
  <c r="P4254" i="21"/>
  <c r="P4281" i="21"/>
  <c r="P4288" i="21"/>
  <c r="P4284" i="21"/>
  <c r="P4311" i="21"/>
  <c r="M468" i="22" s="1"/>
  <c r="N468" i="22" s="1"/>
  <c r="P4318" i="21"/>
  <c r="P4314" i="21"/>
  <c r="P4341" i="21"/>
  <c r="M497" i="22" s="1"/>
  <c r="N497" i="22" s="1"/>
  <c r="P4348" i="21"/>
  <c r="P4344" i="21"/>
  <c r="P4371" i="21"/>
  <c r="P4378" i="21"/>
  <c r="P4374" i="21"/>
  <c r="P4401" i="21"/>
  <c r="P4408" i="21"/>
  <c r="P4404" i="21"/>
  <c r="P4431" i="21"/>
  <c r="P4438" i="21"/>
  <c r="P4434" i="21"/>
  <c r="P4461" i="21"/>
  <c r="M509" i="22" s="1"/>
  <c r="P4468" i="21"/>
  <c r="P4464" i="21"/>
  <c r="P4491" i="21"/>
  <c r="P4498" i="21"/>
  <c r="P4494" i="21"/>
  <c r="P4186" i="21"/>
  <c r="E42" i="22"/>
  <c r="F42" i="22" s="1"/>
  <c r="E67" i="22"/>
  <c r="F67" i="22" s="1"/>
  <c r="S67" i="22"/>
  <c r="S76" i="22"/>
  <c r="E76" i="22"/>
  <c r="F76" i="22" s="1"/>
  <c r="P4241" i="21"/>
  <c r="M472" i="22" s="1"/>
  <c r="N472" i="22" s="1"/>
  <c r="P4248" i="21"/>
  <c r="P4244" i="21"/>
  <c r="P4271" i="21"/>
  <c r="M471" i="22" s="1"/>
  <c r="N471" i="22" s="1"/>
  <c r="P4278" i="21"/>
  <c r="P4274" i="21"/>
  <c r="P4301" i="21"/>
  <c r="M469" i="22" s="1"/>
  <c r="N469" i="22" s="1"/>
  <c r="P4308" i="21"/>
  <c r="P4304" i="21"/>
  <c r="P4331" i="21"/>
  <c r="M467" i="22" s="1"/>
  <c r="N467" i="22" s="1"/>
  <c r="P4338" i="21"/>
  <c r="P4334" i="21"/>
  <c r="P4361" i="21"/>
  <c r="P4368" i="21"/>
  <c r="P4364" i="21"/>
  <c r="P4391" i="21"/>
  <c r="P4398" i="21"/>
  <c r="P4394" i="21"/>
  <c r="P4421" i="21"/>
  <c r="P4428" i="21"/>
  <c r="P4424" i="21"/>
  <c r="P4451" i="21"/>
  <c r="M511" i="22" s="1"/>
  <c r="P4458" i="21"/>
  <c r="P4454" i="21"/>
  <c r="P4481" i="21"/>
  <c r="P4488" i="21"/>
  <c r="P4484" i="21"/>
  <c r="S49" i="22"/>
  <c r="P4209" i="21"/>
  <c r="P4226" i="21"/>
  <c r="P4249" i="21"/>
  <c r="P4252" i="21"/>
  <c r="P4256" i="21"/>
  <c r="P4279" i="21"/>
  <c r="P4282" i="21"/>
  <c r="P4286" i="21"/>
  <c r="P4309" i="21"/>
  <c r="P4312" i="21"/>
  <c r="P4316" i="21"/>
  <c r="P4339" i="21"/>
  <c r="P4342" i="21"/>
  <c r="P4346" i="21"/>
  <c r="P4369" i="21"/>
  <c r="P4372" i="21"/>
  <c r="P4376" i="21"/>
  <c r="P4399" i="21"/>
  <c r="P4402" i="21"/>
  <c r="P4406" i="21"/>
  <c r="P4429" i="21"/>
  <c r="P4432" i="21"/>
  <c r="P4436" i="21"/>
  <c r="P4459" i="21"/>
  <c r="P4462" i="21"/>
  <c r="P4466" i="21"/>
  <c r="P4489" i="21"/>
  <c r="P4492" i="21"/>
  <c r="P4496" i="21"/>
  <c r="E16" i="22"/>
  <c r="F16" i="22" s="1"/>
  <c r="S16" i="22"/>
  <c r="P4485" i="21"/>
  <c r="S11" i="22"/>
  <c r="P4231" i="21"/>
  <c r="M473" i="22" s="1"/>
  <c r="N473" i="22" s="1"/>
  <c r="P4238" i="21"/>
  <c r="P4234" i="21"/>
  <c r="P4261" i="21"/>
  <c r="P4268" i="21"/>
  <c r="P4264" i="21"/>
  <c r="P4291" i="21"/>
  <c r="M470" i="22" s="1"/>
  <c r="N470" i="22" s="1"/>
  <c r="P4298" i="21"/>
  <c r="P4294" i="21"/>
  <c r="P4321" i="21"/>
  <c r="P4328" i="21"/>
  <c r="P4324" i="21"/>
  <c r="P4351" i="21"/>
  <c r="P4358" i="21"/>
  <c r="P4354" i="21"/>
  <c r="P4381" i="21"/>
  <c r="P4388" i="21"/>
  <c r="P4384" i="21"/>
  <c r="P4411" i="21"/>
  <c r="P4418" i="21"/>
  <c r="P4414" i="21"/>
  <c r="P4441" i="21"/>
  <c r="P4448" i="21"/>
  <c r="P4444" i="21"/>
  <c r="P4471" i="21"/>
  <c r="P4478" i="21"/>
  <c r="P4474" i="21"/>
  <c r="P4501" i="21"/>
  <c r="P4508" i="21"/>
  <c r="P4504" i="21"/>
  <c r="E40" i="22"/>
  <c r="F40" i="22" s="1"/>
  <c r="P4189" i="21"/>
  <c r="P4206" i="21"/>
  <c r="P4213" i="21"/>
  <c r="P4239" i="21"/>
  <c r="P4242" i="21"/>
  <c r="P4246" i="21"/>
  <c r="P4269" i="21"/>
  <c r="P4272" i="21"/>
  <c r="P4276" i="21"/>
  <c r="P4299" i="21"/>
  <c r="P4302" i="21"/>
  <c r="P4306" i="21"/>
  <c r="P4329" i="21"/>
  <c r="P4332" i="21"/>
  <c r="P4336" i="21"/>
  <c r="P4359" i="21"/>
  <c r="P4362" i="21"/>
  <c r="P4366" i="21"/>
  <c r="P4389" i="21"/>
  <c r="P4392" i="21"/>
  <c r="P4396" i="21"/>
  <c r="P4419" i="21"/>
  <c r="P4422" i="21"/>
  <c r="P4426" i="21"/>
  <c r="P4449" i="21"/>
  <c r="P4452" i="21"/>
  <c r="P4456" i="21"/>
  <c r="P4479" i="21"/>
  <c r="P4482" i="21"/>
  <c r="P4486" i="21"/>
  <c r="S44" i="22"/>
  <c r="E44" i="22"/>
  <c r="F44" i="22" s="1"/>
  <c r="E54" i="22"/>
  <c r="F54" i="22" s="1"/>
  <c r="E136" i="22"/>
  <c r="F136" i="22" s="1"/>
  <c r="S136" i="22"/>
  <c r="E61" i="22"/>
  <c r="F61" i="22" s="1"/>
  <c r="E91" i="22"/>
  <c r="F91" i="22" s="1"/>
  <c r="E125" i="22"/>
  <c r="F125" i="22" s="1"/>
  <c r="S125" i="22"/>
  <c r="E129" i="22"/>
  <c r="F129" i="22" s="1"/>
  <c r="S137" i="22"/>
  <c r="E137" i="22"/>
  <c r="F137" i="22" s="1"/>
  <c r="S157" i="22"/>
  <c r="E157" i="22"/>
  <c r="F157" i="22" s="1"/>
  <c r="E169" i="22"/>
  <c r="F169" i="22" s="1"/>
  <c r="S169" i="22"/>
  <c r="E142" i="22"/>
  <c r="F142" i="22" s="1"/>
  <c r="S142" i="22"/>
  <c r="S101" i="22"/>
  <c r="E138" i="22"/>
  <c r="F138" i="22" s="1"/>
  <c r="S138" i="22"/>
  <c r="S155" i="22"/>
  <c r="E155" i="22"/>
  <c r="F155" i="22" s="1"/>
  <c r="S166" i="22"/>
  <c r="E166" i="22"/>
  <c r="F166" i="22" s="1"/>
  <c r="S60" i="22"/>
  <c r="S72" i="22"/>
  <c r="E98" i="22"/>
  <c r="F98" i="22" s="1"/>
  <c r="S98" i="22"/>
  <c r="E134" i="22"/>
  <c r="F134" i="22" s="1"/>
  <c r="S134" i="22"/>
  <c r="S139" i="22"/>
  <c r="E139" i="22"/>
  <c r="F139" i="22" s="1"/>
  <c r="E123" i="22"/>
  <c r="F123" i="22" s="1"/>
  <c r="S123" i="22"/>
  <c r="S135" i="22"/>
  <c r="E135" i="22"/>
  <c r="F135" i="22" s="1"/>
  <c r="E144" i="22"/>
  <c r="F144" i="22" s="1"/>
  <c r="S70" i="22"/>
  <c r="E119" i="22"/>
  <c r="F119" i="22" s="1"/>
  <c r="S119" i="22"/>
  <c r="E63" i="22"/>
  <c r="F63" i="22" s="1"/>
  <c r="S191" i="22"/>
  <c r="E149" i="22"/>
  <c r="F149" i="22" s="1"/>
  <c r="E151" i="22"/>
  <c r="F151" i="22" s="1"/>
  <c r="S214" i="22"/>
  <c r="S305" i="22"/>
  <c r="E305" i="22"/>
  <c r="F305" i="22" s="1"/>
  <c r="E349" i="22"/>
  <c r="F349" i="22" s="1"/>
  <c r="S366" i="22"/>
  <c r="E366" i="22"/>
  <c r="F366" i="22" s="1"/>
  <c r="S154" i="22"/>
  <c r="S180" i="22"/>
  <c r="S187" i="22"/>
  <c r="S316" i="22"/>
  <c r="S320" i="22"/>
  <c r="E320" i="22"/>
  <c r="F320" i="22" s="1"/>
  <c r="E334" i="22"/>
  <c r="F334" i="22" s="1"/>
  <c r="E343" i="22"/>
  <c r="F343" i="22" s="1"/>
  <c r="S350" i="22"/>
  <c r="E350" i="22"/>
  <c r="F350" i="22" s="1"/>
  <c r="E220" i="22"/>
  <c r="F220" i="22" s="1"/>
  <c r="E229" i="22"/>
  <c r="F229" i="22" s="1"/>
  <c r="E298" i="22"/>
  <c r="F298" i="22" s="1"/>
  <c r="S311" i="22"/>
  <c r="E317" i="22"/>
  <c r="F317" i="22" s="1"/>
  <c r="E347" i="22"/>
  <c r="F347" i="22" s="1"/>
  <c r="E218" i="22"/>
  <c r="F218" i="22" s="1"/>
  <c r="E227" i="22"/>
  <c r="F227" i="22" s="1"/>
  <c r="S328" i="22"/>
  <c r="S392" i="22"/>
  <c r="E392" i="22"/>
  <c r="F392" i="22" s="1"/>
  <c r="S295" i="22"/>
  <c r="S335" i="22"/>
  <c r="E335" i="22"/>
  <c r="F335" i="22" s="1"/>
  <c r="S293" i="22"/>
  <c r="E345" i="22"/>
  <c r="F345" i="22" s="1"/>
  <c r="S307" i="22"/>
  <c r="E307" i="22"/>
  <c r="F307" i="22" s="1"/>
  <c r="S333" i="22"/>
  <c r="E333" i="22"/>
  <c r="F333" i="22" s="1"/>
  <c r="E374" i="22"/>
  <c r="F374" i="22" s="1"/>
  <c r="E399" i="22"/>
  <c r="F399" i="22" s="1"/>
  <c r="E401" i="22"/>
  <c r="F401" i="22" s="1"/>
  <c r="E403" i="22"/>
  <c r="F403" i="22" s="1"/>
  <c r="E416" i="22"/>
  <c r="F416" i="22" s="1"/>
  <c r="E432" i="22"/>
  <c r="F432" i="22" s="1"/>
  <c r="E434" i="22"/>
  <c r="F434" i="22" s="1"/>
  <c r="E498" i="22"/>
  <c r="F498" i="22" s="1"/>
  <c r="E553" i="22"/>
  <c r="F553" i="22" s="1"/>
  <c r="E509" i="22"/>
  <c r="F509" i="22" s="1"/>
  <c r="E511" i="22"/>
  <c r="F511" i="22" s="1"/>
  <c r="E513" i="22"/>
  <c r="F513" i="22" s="1"/>
  <c r="E528" i="22"/>
  <c r="F528" i="22" s="1"/>
  <c r="E535" i="22"/>
  <c r="F535" i="22" s="1"/>
  <c r="G71" i="19"/>
  <c r="G72" i="19" s="1"/>
  <c r="N71" i="19"/>
  <c r="N72" i="19" s="1"/>
  <c r="Z71" i="19"/>
  <c r="Z72" i="19" s="1"/>
  <c r="AX71" i="19"/>
  <c r="AX72" i="19" s="1"/>
  <c r="BS34" i="19"/>
  <c r="BT34" i="19" s="1"/>
  <c r="K71" i="19"/>
  <c r="K72" i="19" s="1"/>
  <c r="W71" i="19"/>
  <c r="W72" i="19" s="1"/>
  <c r="AI71" i="19"/>
  <c r="AI72" i="19" s="1"/>
  <c r="AU71" i="19"/>
  <c r="AU72" i="19" s="1"/>
  <c r="BG71" i="19"/>
  <c r="BG72" i="19" s="1"/>
  <c r="L71" i="19"/>
  <c r="L72" i="19" s="1"/>
  <c r="X71" i="19"/>
  <c r="X72" i="19" s="1"/>
  <c r="AJ71" i="19"/>
  <c r="AJ72" i="19" s="1"/>
  <c r="AV71" i="19"/>
  <c r="AV72" i="19" s="1"/>
  <c r="BH71" i="19"/>
  <c r="BH72" i="19" s="1"/>
  <c r="BS24" i="19"/>
  <c r="BT24" i="19" s="1"/>
  <c r="BS28" i="19"/>
  <c r="BT28" i="19" s="1"/>
  <c r="O71" i="19"/>
  <c r="O72" i="19" s="1"/>
  <c r="AA71" i="19"/>
  <c r="AA72" i="19" s="1"/>
  <c r="AM71" i="19"/>
  <c r="AM72" i="19" s="1"/>
  <c r="AY71" i="19"/>
  <c r="AY72" i="19" s="1"/>
  <c r="BK71" i="19"/>
  <c r="BK72" i="19" s="1"/>
  <c r="BS36" i="19"/>
  <c r="BT36" i="19" s="1"/>
  <c r="BS40" i="19"/>
  <c r="BT40" i="19" s="1"/>
  <c r="P71" i="19"/>
  <c r="P72" i="19" s="1"/>
  <c r="AB71" i="19"/>
  <c r="AB72" i="19" s="1"/>
  <c r="AZ71" i="19"/>
  <c r="AZ72" i="19" s="1"/>
  <c r="BL71" i="19"/>
  <c r="BL72" i="19" s="1"/>
  <c r="BS23" i="19"/>
  <c r="BT23" i="19" s="1"/>
  <c r="BS27" i="19"/>
  <c r="BT27" i="19" s="1"/>
  <c r="BS35" i="19"/>
  <c r="BT35" i="19" s="1"/>
  <c r="BS39" i="19"/>
  <c r="BT39" i="19" s="1"/>
  <c r="AN71" i="19"/>
  <c r="AN72" i="19" s="1"/>
  <c r="BS20" i="19"/>
  <c r="E71" i="19"/>
  <c r="E72" i="19" s="1"/>
  <c r="AK71" i="19"/>
  <c r="AK72" i="19" s="1"/>
  <c r="BS33" i="19"/>
  <c r="BT33" i="19" s="1"/>
  <c r="Q71" i="19"/>
  <c r="Q72" i="19" s="1"/>
  <c r="AO71" i="19"/>
  <c r="AO72" i="19" s="1"/>
  <c r="AE71" i="19"/>
  <c r="AE72" i="19" s="1"/>
  <c r="BC71" i="19"/>
  <c r="BC72" i="19" s="1"/>
  <c r="R71" i="19"/>
  <c r="R72" i="19" s="1"/>
  <c r="AD71" i="19"/>
  <c r="AD72" i="19" s="1"/>
  <c r="AP71" i="19"/>
  <c r="AP72" i="19" s="1"/>
  <c r="BB71" i="19"/>
  <c r="BB72" i="19" s="1"/>
  <c r="BS38" i="19"/>
  <c r="BT38" i="19" s="1"/>
  <c r="H71" i="19"/>
  <c r="H72" i="19" s="1"/>
  <c r="T71" i="19"/>
  <c r="T72" i="19" s="1"/>
  <c r="AF71" i="19"/>
  <c r="AF72" i="19" s="1"/>
  <c r="AR71" i="19"/>
  <c r="AR72" i="19" s="1"/>
  <c r="BD71" i="19"/>
  <c r="BD72" i="19" s="1"/>
  <c r="BS30" i="19"/>
  <c r="BT30" i="19" s="1"/>
  <c r="AL71" i="19"/>
  <c r="AL72" i="19" s="1"/>
  <c r="BJ71" i="19"/>
  <c r="BJ72" i="19" s="1"/>
  <c r="AW71" i="19"/>
  <c r="AW72" i="19" s="1"/>
  <c r="S71" i="19"/>
  <c r="S72" i="19" s="1"/>
  <c r="AQ71" i="19"/>
  <c r="AQ72" i="19" s="1"/>
  <c r="BT15" i="19"/>
  <c r="I71" i="19"/>
  <c r="I72" i="19" s="1"/>
  <c r="U71" i="19"/>
  <c r="U72" i="19" s="1"/>
  <c r="AG71" i="19"/>
  <c r="AG72" i="19" s="1"/>
  <c r="AS71" i="19"/>
  <c r="AS72" i="19" s="1"/>
  <c r="BE71" i="19"/>
  <c r="BE72" i="19" s="1"/>
  <c r="BS31" i="19"/>
  <c r="BT31" i="19" s="1"/>
  <c r="BS22" i="19"/>
  <c r="BT22" i="19" s="1"/>
  <c r="M71" i="19"/>
  <c r="M72" i="19" s="1"/>
  <c r="Y71" i="19"/>
  <c r="Y72" i="19" s="1"/>
  <c r="BI71" i="19"/>
  <c r="BI72" i="19" s="1"/>
  <c r="AC71" i="19"/>
  <c r="AC72" i="19" s="1"/>
  <c r="BA71" i="19"/>
  <c r="BA72" i="19" s="1"/>
  <c r="F71" i="19"/>
  <c r="F72" i="19" s="1"/>
  <c r="BS26" i="19"/>
  <c r="BT26" i="19" s="1"/>
  <c r="BS32" i="19"/>
  <c r="BT32" i="19" s="1"/>
  <c r="J71" i="19"/>
  <c r="J72" i="19" s="1"/>
  <c r="V71" i="19"/>
  <c r="V72" i="19" s="1"/>
  <c r="AH71" i="19"/>
  <c r="AH72" i="19" s="1"/>
  <c r="AT71" i="19"/>
  <c r="AT72" i="19" s="1"/>
  <c r="BF71" i="19"/>
  <c r="BF72" i="19" s="1"/>
  <c r="BS25" i="19"/>
  <c r="BT25" i="19" s="1"/>
  <c r="BS29" i="19"/>
  <c r="BT29" i="19" s="1"/>
  <c r="BS37" i="19"/>
  <c r="BT37" i="19" s="1"/>
  <c r="BT20" i="19"/>
  <c r="BS21" i="19"/>
  <c r="BT21" i="19" s="1"/>
  <c r="BS15" i="19"/>
  <c r="G81" i="18"/>
  <c r="G107" i="18"/>
  <c r="G67" i="18"/>
  <c r="G42" i="18"/>
  <c r="G52" i="18"/>
  <c r="G17" i="18"/>
  <c r="G97" i="18"/>
  <c r="G60" i="18"/>
  <c r="G22" i="18"/>
  <c r="G9" i="18"/>
  <c r="G74" i="18"/>
  <c r="G33" i="18"/>
  <c r="G87" i="18"/>
  <c r="E149" i="13"/>
  <c r="G44" i="13"/>
  <c r="G35" i="13"/>
  <c r="H144" i="13"/>
  <c r="D144" i="13" s="1"/>
  <c r="E144" i="13" s="1"/>
  <c r="H146" i="13"/>
  <c r="D146" i="13" s="1"/>
  <c r="E146" i="13" s="1"/>
  <c r="G43" i="13"/>
  <c r="D116" i="13"/>
  <c r="E116" i="13" s="1"/>
  <c r="D118" i="13"/>
  <c r="E118" i="13" s="1"/>
  <c r="D122" i="13"/>
  <c r="E122" i="13" s="1"/>
  <c r="G22" i="13"/>
  <c r="H140" i="13"/>
  <c r="D140" i="13" s="1"/>
  <c r="E140" i="13" s="1"/>
  <c r="H126" i="13"/>
  <c r="D126" i="13" s="1"/>
  <c r="E126" i="13" s="1"/>
  <c r="E21" i="13"/>
  <c r="D21" i="13" s="1"/>
  <c r="U96" i="10" l="1"/>
  <c r="U433" i="10"/>
  <c r="W433" i="10" s="1"/>
  <c r="U81" i="10"/>
  <c r="U435" i="10"/>
  <c r="U243" i="10"/>
  <c r="U82" i="10"/>
  <c r="U237" i="10"/>
  <c r="U364" i="10"/>
  <c r="U349" i="10"/>
  <c r="U428" i="10"/>
  <c r="U363" i="10"/>
  <c r="U125" i="10"/>
  <c r="U419" i="10"/>
  <c r="U365" i="10"/>
  <c r="U341" i="10"/>
  <c r="U343" i="10"/>
  <c r="U340" i="10"/>
  <c r="U337" i="10"/>
  <c r="U426" i="10"/>
  <c r="U422" i="10"/>
  <c r="U358" i="10"/>
  <c r="U335" i="10"/>
  <c r="U424" i="10"/>
  <c r="U336" i="10"/>
  <c r="U430" i="10"/>
  <c r="U319" i="10"/>
  <c r="U357" i="10"/>
  <c r="U362" i="10"/>
  <c r="U355" i="10"/>
  <c r="U342" i="10"/>
  <c r="U334" i="10"/>
  <c r="U350" i="10"/>
  <c r="U327" i="10"/>
  <c r="U417" i="10"/>
  <c r="U415" i="10"/>
  <c r="U356" i="10"/>
  <c r="U20" i="10"/>
  <c r="U68" i="10"/>
  <c r="U23" i="10"/>
  <c r="U17" i="10"/>
  <c r="U78" i="10"/>
  <c r="U73" i="10"/>
  <c r="U77" i="10"/>
  <c r="U67" i="10"/>
  <c r="U348" i="10"/>
  <c r="U121" i="10"/>
  <c r="U192" i="10"/>
  <c r="U19" i="10"/>
  <c r="U133" i="10"/>
  <c r="U76" i="10"/>
  <c r="U69" i="10"/>
  <c r="U347" i="10"/>
  <c r="U74" i="10"/>
  <c r="U129" i="10"/>
  <c r="U42" i="10"/>
  <c r="U21" i="10"/>
  <c r="U18" i="10"/>
  <c r="U41" i="10"/>
  <c r="U24" i="10"/>
  <c r="U22" i="10"/>
  <c r="U16" i="10"/>
  <c r="U117" i="10"/>
  <c r="U501" i="10"/>
  <c r="U503" i="10"/>
  <c r="U15" i="10"/>
  <c r="K15" i="10" s="1"/>
  <c r="M522" i="22"/>
  <c r="N522" i="22" s="1"/>
  <c r="H4415" i="21"/>
  <c r="I4415" i="21" s="1"/>
  <c r="H4425" i="21"/>
  <c r="I4425" i="21" s="1"/>
  <c r="M518" i="22"/>
  <c r="N518" i="22" s="1"/>
  <c r="M523" i="22"/>
  <c r="N523" i="22" s="1"/>
  <c r="N77" i="22"/>
  <c r="M526" i="22"/>
  <c r="N526" i="22" s="1"/>
  <c r="N361" i="22"/>
  <c r="H4385" i="21"/>
  <c r="I4385" i="21" s="1"/>
  <c r="H4305" i="21"/>
  <c r="I4305" i="21" s="1"/>
  <c r="H4405" i="21"/>
  <c r="I4405" i="21" s="1"/>
  <c r="U255" i="10"/>
  <c r="U249" i="10"/>
  <c r="U411" i="10"/>
  <c r="U484" i="10"/>
  <c r="U297" i="10"/>
  <c r="U286" i="10"/>
  <c r="U270" i="10"/>
  <c r="U90" i="10"/>
  <c r="U100" i="10"/>
  <c r="U254" i="10"/>
  <c r="U269" i="10"/>
  <c r="U91" i="10"/>
  <c r="U51" i="10"/>
  <c r="U472" i="10"/>
  <c r="U295" i="10"/>
  <c r="U97" i="10"/>
  <c r="U476" i="10"/>
  <c r="U413" i="10"/>
  <c r="U106" i="10"/>
  <c r="U292" i="10"/>
  <c r="U103" i="10"/>
  <c r="U290" i="10"/>
  <c r="U246" i="10"/>
  <c r="U186" i="10"/>
  <c r="U95" i="10"/>
  <c r="U486" i="10"/>
  <c r="U471" i="10"/>
  <c r="U234" i="10"/>
  <c r="U105" i="10"/>
  <c r="U479" i="10"/>
  <c r="U293" i="10"/>
  <c r="U485" i="10"/>
  <c r="U470" i="10"/>
  <c r="U258" i="10"/>
  <c r="U298" i="10"/>
  <c r="U287" i="10"/>
  <c r="U266" i="10"/>
  <c r="U257" i="10"/>
  <c r="U267" i="10"/>
  <c r="U248" i="10"/>
  <c r="U482" i="10"/>
  <c r="U273" i="10"/>
  <c r="U252" i="10"/>
  <c r="U108" i="10"/>
  <c r="U102" i="10"/>
  <c r="U483" i="10"/>
  <c r="U477" i="10"/>
  <c r="U473" i="10"/>
  <c r="U296" i="10"/>
  <c r="U245" i="10"/>
  <c r="U94" i="10"/>
  <c r="U104" i="10"/>
  <c r="U187" i="10"/>
  <c r="U264" i="10"/>
  <c r="U478" i="10"/>
  <c r="U261" i="10"/>
  <c r="U251" i="10"/>
  <c r="U279" i="10"/>
  <c r="U235" i="10"/>
  <c r="U283" i="10"/>
  <c r="U272" i="10"/>
  <c r="U276" i="10"/>
  <c r="U190" i="10"/>
  <c r="U145" i="10"/>
  <c r="U278" i="10"/>
  <c r="U284" i="10"/>
  <c r="U191" i="10"/>
  <c r="U281" i="10"/>
  <c r="U275" i="10"/>
  <c r="U289" i="10"/>
  <c r="U280" i="10"/>
  <c r="U263" i="10"/>
  <c r="U182" i="10"/>
  <c r="K182" i="10" s="1"/>
  <c r="U49" i="10"/>
  <c r="K49" i="10" s="1"/>
  <c r="U185" i="10"/>
  <c r="K185" i="10" s="1"/>
  <c r="U217" i="10"/>
  <c r="K217" i="10" s="1"/>
  <c r="U451" i="10"/>
  <c r="K451" i="10" s="1"/>
  <c r="U452" i="10"/>
  <c r="K452" i="10" s="1"/>
  <c r="U183" i="10"/>
  <c r="K183" i="10" s="1"/>
  <c r="U165" i="10"/>
  <c r="K165" i="10" s="1"/>
  <c r="U170" i="10"/>
  <c r="K170" i="10" s="1"/>
  <c r="U396" i="10"/>
  <c r="K396" i="10" s="1"/>
  <c r="U397" i="10"/>
  <c r="K397" i="10" s="1"/>
  <c r="U62" i="10"/>
  <c r="K62" i="10" s="1"/>
  <c r="U398" i="10"/>
  <c r="K398" i="10" s="1"/>
  <c r="U450" i="10"/>
  <c r="K450" i="10" s="1"/>
  <c r="U453" i="10"/>
  <c r="K453" i="10" s="1"/>
  <c r="U84" i="10"/>
  <c r="K84" i="10" s="1"/>
  <c r="U184" i="10"/>
  <c r="K184" i="10" s="1"/>
  <c r="U454" i="10"/>
  <c r="K454" i="10" s="1"/>
  <c r="U375" i="10"/>
  <c r="K375" i="10" s="1"/>
  <c r="U143" i="10"/>
  <c r="K143" i="10" s="1"/>
  <c r="U260" i="10"/>
  <c r="U373" i="10"/>
  <c r="K373" i="10" s="1"/>
  <c r="U455" i="10"/>
  <c r="K455" i="10" s="1"/>
  <c r="U89" i="10"/>
  <c r="K89" i="10" s="1"/>
  <c r="U142" i="10"/>
  <c r="K142" i="10" s="1"/>
  <c r="U48" i="10"/>
  <c r="K48" i="10" s="1"/>
  <c r="U456" i="10"/>
  <c r="K456" i="10" s="1"/>
  <c r="U376" i="10"/>
  <c r="K376" i="10" s="1"/>
  <c r="U457" i="10"/>
  <c r="K457" i="10" s="1"/>
  <c r="U144" i="10"/>
  <c r="K144" i="10" s="1"/>
  <c r="U47" i="10"/>
  <c r="K47" i="10" s="1"/>
  <c r="N421" i="22"/>
  <c r="H4493" i="21"/>
  <c r="I4493" i="21" s="1"/>
  <c r="N446" i="22"/>
  <c r="N408" i="22"/>
  <c r="M346" i="22"/>
  <c r="N346" i="22" s="1"/>
  <c r="H4505" i="21"/>
  <c r="I4505" i="21" s="1"/>
  <c r="N415" i="22"/>
  <c r="N88" i="22"/>
  <c r="N539" i="22"/>
  <c r="H4265" i="21"/>
  <c r="I4265" i="21" s="1"/>
  <c r="M336" i="22"/>
  <c r="N336" i="22" s="1"/>
  <c r="H4285" i="21"/>
  <c r="I4285" i="21" s="1"/>
  <c r="N400" i="22"/>
  <c r="H3895" i="21"/>
  <c r="I3895" i="21" s="1"/>
  <c r="N83" i="22"/>
  <c r="N147" i="22"/>
  <c r="N205" i="22"/>
  <c r="N341" i="22"/>
  <c r="U462" i="10"/>
  <c r="U60" i="10"/>
  <c r="K60" i="10" s="1"/>
  <c r="U38" i="10"/>
  <c r="K38" i="10" s="1"/>
  <c r="U64" i="10"/>
  <c r="K64" i="10" s="1"/>
  <c r="U394" i="10"/>
  <c r="K394" i="10" s="1"/>
  <c r="U463" i="10"/>
  <c r="U36" i="10"/>
  <c r="K36" i="10" s="1"/>
  <c r="U61" i="10"/>
  <c r="K61" i="10" s="1"/>
  <c r="U87" i="10"/>
  <c r="K87" i="10" s="1"/>
  <c r="U465" i="10"/>
  <c r="K465" i="10" s="1"/>
  <c r="U466" i="10"/>
  <c r="K466" i="10" s="1"/>
  <c r="U39" i="10"/>
  <c r="K39" i="10" s="1"/>
  <c r="U152" i="10"/>
  <c r="K152" i="10" s="1"/>
  <c r="U13" i="10"/>
  <c r="K13" i="10" s="1"/>
  <c r="U316" i="10"/>
  <c r="K316" i="10" s="1"/>
  <c r="U31" i="10"/>
  <c r="U209" i="10"/>
  <c r="U307" i="10"/>
  <c r="K307" i="10" s="1"/>
  <c r="U464" i="10"/>
  <c r="K464" i="10" s="1"/>
  <c r="U88" i="10"/>
  <c r="K88" i="10" s="1"/>
  <c r="U210" i="10"/>
  <c r="U308" i="10"/>
  <c r="K308" i="10" s="1"/>
  <c r="U399" i="10"/>
  <c r="U137" i="10"/>
  <c r="K137" i="10" s="1"/>
  <c r="U469" i="10"/>
  <c r="K469" i="10" s="1"/>
  <c r="U438" i="10"/>
  <c r="U30" i="10"/>
  <c r="U211" i="10"/>
  <c r="K211" i="10" s="1"/>
  <c r="U400" i="10"/>
  <c r="K400" i="10" s="1"/>
  <c r="U212" i="10"/>
  <c r="K212" i="10" s="1"/>
  <c r="U309" i="10"/>
  <c r="K309" i="10" s="1"/>
  <c r="U314" i="10"/>
  <c r="K314" i="10" s="1"/>
  <c r="U320" i="10"/>
  <c r="K320" i="10" s="1"/>
  <c r="U401" i="10"/>
  <c r="K401" i="10" s="1"/>
  <c r="U467" i="10"/>
  <c r="K467" i="10" s="1"/>
  <c r="U65" i="10"/>
  <c r="K65" i="10" s="1"/>
  <c r="U213" i="10"/>
  <c r="K213" i="10" s="1"/>
  <c r="U311" i="10"/>
  <c r="K311" i="10" s="1"/>
  <c r="U321" i="10"/>
  <c r="K321" i="10" s="1"/>
  <c r="U468" i="10"/>
  <c r="K468" i="10" s="1"/>
  <c r="U71" i="10"/>
  <c r="K71" i="10" s="1"/>
  <c r="U138" i="10"/>
  <c r="K138" i="10" s="1"/>
  <c r="U214" i="10"/>
  <c r="K214" i="10" s="1"/>
  <c r="U312" i="10"/>
  <c r="K312" i="10" s="1"/>
  <c r="U215" i="10"/>
  <c r="U14" i="10"/>
  <c r="K14" i="10" s="1"/>
  <c r="U28" i="10"/>
  <c r="U140" i="10"/>
  <c r="K140" i="10" s="1"/>
  <c r="U216" i="10"/>
  <c r="K216" i="10" s="1"/>
  <c r="U315" i="10"/>
  <c r="K315" i="10" s="1"/>
  <c r="U371" i="10"/>
  <c r="K371" i="10" s="1"/>
  <c r="U29" i="10"/>
  <c r="U141" i="10"/>
  <c r="K141" i="10" s="1"/>
  <c r="U372" i="10"/>
  <c r="K372" i="10" s="1"/>
  <c r="U59" i="10"/>
  <c r="K59" i="10" s="1"/>
  <c r="N424" i="22"/>
  <c r="N146" i="22"/>
  <c r="N306" i="22"/>
  <c r="N323" i="22"/>
  <c r="N379" i="22"/>
  <c r="N417" i="22"/>
  <c r="N481" i="22"/>
  <c r="H1077" i="21"/>
  <c r="I1077" i="21" s="1"/>
  <c r="H3001" i="21"/>
  <c r="I3001" i="21" s="1"/>
  <c r="H1017" i="21"/>
  <c r="I1017" i="21" s="1"/>
  <c r="H967" i="21"/>
  <c r="I967" i="21" s="1"/>
  <c r="H206" i="21"/>
  <c r="I206" i="21" s="1"/>
  <c r="H346" i="21"/>
  <c r="I346" i="21" s="1"/>
  <c r="H660" i="21"/>
  <c r="I660" i="21" s="1"/>
  <c r="H356" i="21"/>
  <c r="I356" i="21" s="1"/>
  <c r="H6" i="21"/>
  <c r="I6" i="21" s="1"/>
  <c r="H966" i="21"/>
  <c r="I966" i="21" s="1"/>
  <c r="H947" i="21"/>
  <c r="I947" i="21" s="1"/>
  <c r="H1681" i="21"/>
  <c r="I1681" i="21" s="1"/>
  <c r="H847" i="21"/>
  <c r="I847" i="21" s="1"/>
  <c r="H2891" i="21"/>
  <c r="I2891" i="21" s="1"/>
  <c r="H616" i="21"/>
  <c r="I616" i="21" s="1"/>
  <c r="H1042" i="21"/>
  <c r="I1042" i="21" s="1"/>
  <c r="H2741" i="21"/>
  <c r="I2741" i="21" s="1"/>
  <c r="H837" i="21"/>
  <c r="I837" i="21" s="1"/>
  <c r="H4352" i="21"/>
  <c r="I4352" i="21" s="1"/>
  <c r="H1651" i="21"/>
  <c r="I1651" i="21" s="1"/>
  <c r="H886" i="21"/>
  <c r="I886" i="21" s="1"/>
  <c r="H336" i="21"/>
  <c r="I336" i="21" s="1"/>
  <c r="H2831" i="21"/>
  <c r="I2831" i="21" s="1"/>
  <c r="H487" i="21"/>
  <c r="I487" i="21" s="1"/>
  <c r="H4452" i="21"/>
  <c r="I4452" i="21" s="1"/>
  <c r="H1512" i="21"/>
  <c r="I1512" i="21" s="1"/>
  <c r="H757" i="21"/>
  <c r="I757" i="21" s="1"/>
  <c r="H3102" i="21"/>
  <c r="I3102" i="21" s="1"/>
  <c r="H1006" i="21"/>
  <c r="I1006" i="21" s="1"/>
  <c r="H1792" i="21"/>
  <c r="I1792" i="21" s="1"/>
  <c r="H867" i="21"/>
  <c r="I867" i="21" s="1"/>
  <c r="H1521" i="21"/>
  <c r="I1521" i="21" s="1"/>
  <c r="H2701" i="21"/>
  <c r="I2701" i="21" s="1"/>
  <c r="H3913" i="21"/>
  <c r="I3913" i="21" s="1"/>
  <c r="H3201" i="21"/>
  <c r="I3201" i="21" s="1"/>
  <c r="H2332" i="21"/>
  <c r="I2332" i="21" s="1"/>
  <c r="H3752" i="21"/>
  <c r="I3752" i="21" s="1"/>
  <c r="H786" i="21"/>
  <c r="I786" i="21" s="1"/>
  <c r="H1137" i="21"/>
  <c r="I1137" i="21" s="1"/>
  <c r="H3111" i="21"/>
  <c r="I3111" i="21" s="1"/>
  <c r="H746" i="21"/>
  <c r="I746" i="21" s="1"/>
  <c r="H682" i="21"/>
  <c r="I682" i="21" s="1"/>
  <c r="H4451" i="21"/>
  <c r="I4451" i="21" s="1"/>
  <c r="H1741" i="21"/>
  <c r="I1741" i="21" s="1"/>
  <c r="H986" i="21"/>
  <c r="I986" i="21" s="1"/>
  <c r="H876" i="21"/>
  <c r="I876" i="21" s="1"/>
  <c r="H756" i="21"/>
  <c r="I756" i="21" s="1"/>
  <c r="H877" i="21"/>
  <c r="I877" i="21" s="1"/>
  <c r="H237" i="21"/>
  <c r="I237" i="21" s="1"/>
  <c r="H486" i="21"/>
  <c r="I486" i="21" s="1"/>
  <c r="H1047" i="21"/>
  <c r="I1047" i="21" s="1"/>
  <c r="H4082" i="21"/>
  <c r="I4082" i="21" s="1"/>
  <c r="H216" i="21"/>
  <c r="I216" i="21" s="1"/>
  <c r="H836" i="21"/>
  <c r="I836" i="21" s="1"/>
  <c r="H196" i="21"/>
  <c r="I196" i="21" s="1"/>
  <c r="H46" i="21"/>
  <c r="I46" i="21" s="1"/>
  <c r="H246" i="21"/>
  <c r="I246" i="21" s="1"/>
  <c r="H3691" i="21"/>
  <c r="I3691" i="21" s="1"/>
  <c r="H956" i="21"/>
  <c r="I956" i="21" s="1"/>
  <c r="H2791" i="21"/>
  <c r="I2791" i="21" s="1"/>
  <c r="H2761" i="21"/>
  <c r="I2761" i="21" s="1"/>
  <c r="H1831" i="21"/>
  <c r="I1831" i="21" s="1"/>
  <c r="H2911" i="21"/>
  <c r="I2911" i="21" s="1"/>
  <c r="H2901" i="21"/>
  <c r="I2901" i="21" s="1"/>
  <c r="H2991" i="21"/>
  <c r="I2991" i="21" s="1"/>
  <c r="H4232" i="21"/>
  <c r="I4232" i="21" s="1"/>
  <c r="H866" i="21"/>
  <c r="I866" i="21" s="1"/>
  <c r="H1196" i="21"/>
  <c r="I1196" i="21" s="1"/>
  <c r="H56" i="21"/>
  <c r="I56" i="21" s="1"/>
  <c r="H687" i="21"/>
  <c r="I687" i="21" s="1"/>
  <c r="H347" i="21"/>
  <c r="I347" i="21" s="1"/>
  <c r="H726" i="21"/>
  <c r="I726" i="21" s="1"/>
  <c r="H736" i="21"/>
  <c r="I736" i="21" s="1"/>
  <c r="H617" i="21"/>
  <c r="I617" i="21" s="1"/>
  <c r="H2572" i="21"/>
  <c r="I2572" i="21" s="1"/>
  <c r="H376" i="21"/>
  <c r="I376" i="21" s="1"/>
  <c r="H796" i="21"/>
  <c r="I796" i="21" s="1"/>
  <c r="H496" i="21"/>
  <c r="I496" i="21" s="1"/>
  <c r="H4322" i="21"/>
  <c r="I4322" i="21" s="1"/>
  <c r="H286" i="21"/>
  <c r="I286" i="21" s="1"/>
  <c r="H2871" i="21"/>
  <c r="I2871" i="21" s="1"/>
  <c r="H36" i="21"/>
  <c r="I36" i="21" s="1"/>
  <c r="H3122" i="21"/>
  <c r="I3122" i="21" s="1"/>
  <c r="H3101" i="21"/>
  <c r="I3101" i="21" s="1"/>
  <c r="H1832" i="21"/>
  <c r="I1832" i="21" s="1"/>
  <c r="H686" i="21"/>
  <c r="I686" i="21" s="1"/>
  <c r="H526" i="21"/>
  <c r="I526" i="21" s="1"/>
  <c r="H856" i="21"/>
  <c r="I856" i="21" s="1"/>
  <c r="H4283" i="21"/>
  <c r="I4283" i="21" s="1"/>
  <c r="H4471" i="21"/>
  <c r="I4471" i="21" s="1"/>
  <c r="H2781" i="21"/>
  <c r="I2781" i="21" s="1"/>
  <c r="H1197" i="21"/>
  <c r="I1197" i="21" s="1"/>
  <c r="H2821" i="21"/>
  <c r="I2821" i="21" s="1"/>
  <c r="H406" i="21"/>
  <c r="I406" i="21" s="1"/>
  <c r="H946" i="21"/>
  <c r="I946" i="21" s="1"/>
  <c r="H747" i="21"/>
  <c r="I747" i="21" s="1"/>
  <c r="H436" i="21"/>
  <c r="I436" i="21" s="1"/>
  <c r="H3941" i="21"/>
  <c r="I3941" i="21" s="1"/>
  <c r="H1066" i="21"/>
  <c r="I1066" i="21" s="1"/>
  <c r="H437" i="21"/>
  <c r="I437" i="21" s="1"/>
  <c r="H2751" i="21"/>
  <c r="I2751" i="21" s="1"/>
  <c r="H1721" i="21"/>
  <c r="I1721" i="21" s="1"/>
  <c r="H936" i="21"/>
  <c r="I936" i="21" s="1"/>
  <c r="H1046" i="21"/>
  <c r="I1046" i="21" s="1"/>
  <c r="H86" i="21"/>
  <c r="I86" i="21" s="1"/>
  <c r="H777" i="21"/>
  <c r="I777" i="21" s="1"/>
  <c r="H236" i="21"/>
  <c r="I236" i="21" s="1"/>
  <c r="H2262" i="21"/>
  <c r="I2262" i="21" s="1"/>
  <c r="H4111" i="21"/>
  <c r="I4111" i="21" s="1"/>
  <c r="H357" i="21"/>
  <c r="I357" i="21" s="1"/>
  <c r="H2921" i="21"/>
  <c r="I2921" i="21" s="1"/>
  <c r="H1026" i="21"/>
  <c r="I1026" i="21" s="1"/>
  <c r="H987" i="21"/>
  <c r="I987" i="21" s="1"/>
  <c r="H916" i="21"/>
  <c r="I916" i="21" s="1"/>
  <c r="H66" i="21"/>
  <c r="I66" i="21" s="1"/>
  <c r="H3121" i="21"/>
  <c r="I3121" i="21" s="1"/>
  <c r="H1682" i="21"/>
  <c r="I1682" i="21" s="1"/>
  <c r="H1631" i="21"/>
  <c r="I1631" i="21" s="1"/>
  <c r="H1156" i="21"/>
  <c r="I1156" i="21" s="1"/>
  <c r="H136" i="21"/>
  <c r="I136" i="21" s="1"/>
  <c r="H2881" i="21"/>
  <c r="I2881" i="21" s="1"/>
  <c r="H207" i="21"/>
  <c r="I207" i="21" s="1"/>
  <c r="H1582" i="21"/>
  <c r="I1582" i="21" s="1"/>
  <c r="H846" i="21"/>
  <c r="I846" i="21" s="1"/>
  <c r="H1136" i="21"/>
  <c r="I1136" i="21" s="1"/>
  <c r="H797" i="21"/>
  <c r="I797" i="21" s="1"/>
  <c r="H2942" i="21"/>
  <c r="I2942" i="21" s="1"/>
  <c r="N95" i="22"/>
  <c r="N173" i="22"/>
  <c r="N124" i="22"/>
  <c r="N404" i="22"/>
  <c r="N71" i="22"/>
  <c r="M315" i="22"/>
  <c r="N315" i="22" s="1"/>
  <c r="N130" i="22"/>
  <c r="N517" i="22"/>
  <c r="N377" i="22"/>
  <c r="N208" i="22"/>
  <c r="H4045" i="21"/>
  <c r="I4045" i="21" s="1"/>
  <c r="H4315" i="21"/>
  <c r="I4315" i="21" s="1"/>
  <c r="H4435" i="21"/>
  <c r="I4435" i="21" s="1"/>
  <c r="H4245" i="21"/>
  <c r="I4245" i="21" s="1"/>
  <c r="H4365" i="21"/>
  <c r="I4365" i="21" s="1"/>
  <c r="H4485" i="21"/>
  <c r="I4485" i="21" s="1"/>
  <c r="H4255" i="21"/>
  <c r="I4255" i="21" s="1"/>
  <c r="H4375" i="21"/>
  <c r="I4375" i="21" s="1"/>
  <c r="H4495" i="21"/>
  <c r="I4495" i="21" s="1"/>
  <c r="N126" i="22"/>
  <c r="H3985" i="21"/>
  <c r="I3985" i="21" s="1"/>
  <c r="H4275" i="21"/>
  <c r="I4275" i="21" s="1"/>
  <c r="H4395" i="21"/>
  <c r="I4395" i="21" s="1"/>
  <c r="N78" i="22"/>
  <c r="N312" i="22"/>
  <c r="H4325" i="21"/>
  <c r="I4325" i="21" s="1"/>
  <c r="H4445" i="21"/>
  <c r="I4445" i="21" s="1"/>
  <c r="M326" i="22"/>
  <c r="N326" i="22" s="1"/>
  <c r="N62" i="22"/>
  <c r="M347" i="22"/>
  <c r="N347" i="22" s="1"/>
  <c r="H4335" i="21"/>
  <c r="I4335" i="21" s="1"/>
  <c r="H4455" i="21"/>
  <c r="I4455" i="21" s="1"/>
  <c r="H4345" i="21"/>
  <c r="I4345" i="21" s="1"/>
  <c r="H4465" i="21"/>
  <c r="I4465" i="21" s="1"/>
  <c r="H4235" i="21"/>
  <c r="I4235" i="21" s="1"/>
  <c r="H4355" i="21"/>
  <c r="I4355" i="21" s="1"/>
  <c r="H4475" i="21"/>
  <c r="I4475" i="21" s="1"/>
  <c r="N545" i="22"/>
  <c r="N110" i="22"/>
  <c r="N550" i="22"/>
  <c r="N413" i="22"/>
  <c r="H4075" i="21"/>
  <c r="I4075" i="21" s="1"/>
  <c r="H4263" i="21"/>
  <c r="I4263" i="21" s="1"/>
  <c r="N86" i="22"/>
  <c r="N292" i="22"/>
  <c r="H1702" i="21"/>
  <c r="I1702" i="21" s="1"/>
  <c r="N159" i="22"/>
  <c r="N391" i="22"/>
  <c r="N510" i="22"/>
  <c r="N490" i="22"/>
  <c r="N35" i="22"/>
  <c r="N368" i="22"/>
  <c r="H4193" i="21"/>
  <c r="I4193" i="21" s="1"/>
  <c r="N378" i="22"/>
  <c r="N301" i="22"/>
  <c r="H4413" i="21"/>
  <c r="I4413" i="21" s="1"/>
  <c r="N502" i="22"/>
  <c r="N152" i="22"/>
  <c r="H3383" i="21"/>
  <c r="I3383" i="21" s="1"/>
  <c r="H4203" i="21"/>
  <c r="I4203" i="21" s="1"/>
  <c r="H3393" i="21"/>
  <c r="I3393" i="21" s="1"/>
  <c r="N356" i="22"/>
  <c r="N224" i="22"/>
  <c r="N39" i="22"/>
  <c r="H3493" i="21"/>
  <c r="I3493" i="21" s="1"/>
  <c r="N519" i="22"/>
  <c r="N41" i="22"/>
  <c r="H3553" i="21"/>
  <c r="I3553" i="21" s="1"/>
  <c r="H297" i="21"/>
  <c r="I297" i="21" s="1"/>
  <c r="N402" i="22"/>
  <c r="N294" i="22"/>
  <c r="N412" i="22"/>
  <c r="N372" i="22"/>
  <c r="N66" i="22"/>
  <c r="N433" i="22"/>
  <c r="H4073" i="21"/>
  <c r="I4073" i="21" s="1"/>
  <c r="H4223" i="21"/>
  <c r="I4223" i="21" s="1"/>
  <c r="N409" i="22"/>
  <c r="N500" i="22"/>
  <c r="H4303" i="21"/>
  <c r="I4303" i="21" s="1"/>
  <c r="H4483" i="21"/>
  <c r="I4483" i="21" s="1"/>
  <c r="H4213" i="21"/>
  <c r="I4213" i="21" s="1"/>
  <c r="N512" i="22"/>
  <c r="N145" i="22"/>
  <c r="N80" i="22"/>
  <c r="H3873" i="21"/>
  <c r="I3873" i="21" s="1"/>
  <c r="H4053" i="21"/>
  <c r="I4053" i="21" s="1"/>
  <c r="M330" i="22"/>
  <c r="N330" i="22" s="1"/>
  <c r="M334" i="22"/>
  <c r="N334" i="22" s="1"/>
  <c r="M331" i="22"/>
  <c r="N331" i="22" s="1"/>
  <c r="M351" i="22"/>
  <c r="N351" i="22" s="1"/>
  <c r="M546" i="22"/>
  <c r="N546" i="22" s="1"/>
  <c r="M344" i="22"/>
  <c r="N344" i="22" s="1"/>
  <c r="M11" i="22"/>
  <c r="N11" i="22" s="1"/>
  <c r="M13" i="22"/>
  <c r="N13" i="22" s="1"/>
  <c r="M16" i="22"/>
  <c r="N16" i="22" s="1"/>
  <c r="M10" i="22"/>
  <c r="N10" i="22" s="1"/>
  <c r="M165" i="22"/>
  <c r="N165" i="22" s="1"/>
  <c r="M516" i="22"/>
  <c r="N516" i="22" s="1"/>
  <c r="M376" i="22"/>
  <c r="N376" i="22" s="1"/>
  <c r="M14" i="22"/>
  <c r="N14" i="22" s="1"/>
  <c r="M524" i="22"/>
  <c r="N524" i="22" s="1"/>
  <c r="M206" i="22"/>
  <c r="N206" i="22" s="1"/>
  <c r="M556" i="22"/>
  <c r="N556" i="22" s="1"/>
  <c r="M513" i="22"/>
  <c r="N513" i="22" s="1"/>
  <c r="M528" i="22"/>
  <c r="N528" i="22" s="1"/>
  <c r="M505" i="22"/>
  <c r="N505" i="22" s="1"/>
  <c r="M18" i="22"/>
  <c r="N18" i="22" s="1"/>
  <c r="M328" i="22"/>
  <c r="N328" i="22" s="1"/>
  <c r="M508" i="22"/>
  <c r="N508" i="22" s="1"/>
  <c r="M19" i="22"/>
  <c r="N19" i="22" s="1"/>
  <c r="M521" i="22"/>
  <c r="N521" i="22" s="1"/>
  <c r="M335" i="22"/>
  <c r="N335" i="22" s="1"/>
  <c r="M553" i="22"/>
  <c r="N553" i="22" s="1"/>
  <c r="M325" i="22"/>
  <c r="N325" i="22" s="1"/>
  <c r="M535" i="22"/>
  <c r="N535" i="22" s="1"/>
  <c r="M207" i="22"/>
  <c r="N207" i="22" s="1"/>
  <c r="H3921" i="21"/>
  <c r="I3921" i="21" s="1"/>
  <c r="H4143" i="21"/>
  <c r="I4143" i="21" s="1"/>
  <c r="H4005" i="21"/>
  <c r="I4005" i="21" s="1"/>
  <c r="H4353" i="21"/>
  <c r="I4353" i="21" s="1"/>
  <c r="H602" i="21"/>
  <c r="I602" i="21" s="1"/>
  <c r="H4433" i="21"/>
  <c r="I4433" i="21" s="1"/>
  <c r="H1782" i="21"/>
  <c r="I1782" i="21" s="1"/>
  <c r="H3583" i="21"/>
  <c r="I3583" i="21" s="1"/>
  <c r="H4153" i="21"/>
  <c r="I4153" i="21" s="1"/>
  <c r="H3232" i="21"/>
  <c r="I3232" i="21" s="1"/>
  <c r="H3773" i="21"/>
  <c r="I3773" i="21" s="1"/>
  <c r="H4313" i="21"/>
  <c r="I4313" i="21" s="1"/>
  <c r="H4443" i="21"/>
  <c r="I4443" i="21" s="1"/>
  <c r="H4333" i="21"/>
  <c r="I4333" i="21" s="1"/>
  <c r="H762" i="21"/>
  <c r="I762" i="21" s="1"/>
  <c r="H4025" i="21"/>
  <c r="I4025" i="21" s="1"/>
  <c r="H3901" i="21"/>
  <c r="I3901" i="21" s="1"/>
  <c r="H2432" i="21"/>
  <c r="I2432" i="21" s="1"/>
  <c r="H700" i="21"/>
  <c r="I700" i="21" s="1"/>
  <c r="H3975" i="21"/>
  <c r="I3975" i="21" s="1"/>
  <c r="H3891" i="21"/>
  <c r="I3891" i="21" s="1"/>
  <c r="H3911" i="21"/>
  <c r="I3911" i="21" s="1"/>
  <c r="H3951" i="21"/>
  <c r="I3951" i="21" s="1"/>
  <c r="N511" i="22"/>
  <c r="H4205" i="21"/>
  <c r="I4205" i="21" s="1"/>
  <c r="H3931" i="21"/>
  <c r="I3931" i="21" s="1"/>
  <c r="H890" i="21"/>
  <c r="I890" i="21" s="1"/>
  <c r="N370" i="22"/>
  <c r="H3455" i="21"/>
  <c r="I3455" i="21" s="1"/>
  <c r="H640" i="21"/>
  <c r="I640" i="21" s="1"/>
  <c r="H4165" i="21"/>
  <c r="I4165" i="21" s="1"/>
  <c r="H3745" i="21"/>
  <c r="I3745" i="21" s="1"/>
  <c r="H910" i="21"/>
  <c r="I910" i="21" s="1"/>
  <c r="H4135" i="21"/>
  <c r="I4135" i="21" s="1"/>
  <c r="H3925" i="21"/>
  <c r="I3925" i="21" s="1"/>
  <c r="H300" i="21"/>
  <c r="I300" i="21" s="1"/>
  <c r="H610" i="21"/>
  <c r="I610" i="21" s="1"/>
  <c r="H4101" i="21"/>
  <c r="I4101" i="21" s="1"/>
  <c r="H990" i="21"/>
  <c r="I990" i="21" s="1"/>
  <c r="H410" i="21"/>
  <c r="I410" i="21" s="1"/>
  <c r="N416" i="22"/>
  <c r="H2631" i="21"/>
  <c r="I2631" i="21" s="1"/>
  <c r="H2632" i="21"/>
  <c r="I2632" i="21" s="1"/>
  <c r="H527" i="21"/>
  <c r="I527" i="21" s="1"/>
  <c r="H972" i="21"/>
  <c r="I972" i="21" s="1"/>
  <c r="H252" i="21"/>
  <c r="I252" i="21" s="1"/>
  <c r="H370" i="21"/>
  <c r="I370" i="21" s="1"/>
  <c r="H742" i="21"/>
  <c r="I742" i="21" s="1"/>
  <c r="H12" i="21"/>
  <c r="I12" i="21" s="1"/>
  <c r="H412" i="21"/>
  <c r="I412" i="21" s="1"/>
  <c r="H462" i="21"/>
  <c r="I462" i="21" s="1"/>
  <c r="H222" i="21"/>
  <c r="I222" i="21" s="1"/>
  <c r="H202" i="21"/>
  <c r="I202" i="21" s="1"/>
  <c r="H302" i="21"/>
  <c r="I302" i="21" s="1"/>
  <c r="H400" i="21"/>
  <c r="I400" i="21" s="1"/>
  <c r="H517" i="21"/>
  <c r="I517" i="21" s="1"/>
  <c r="H2622" i="21"/>
  <c r="I2622" i="21" s="1"/>
  <c r="H2621" i="21"/>
  <c r="I2621" i="21" s="1"/>
  <c r="H862" i="21"/>
  <c r="I862" i="21" s="1"/>
  <c r="H50" i="21"/>
  <c r="I50" i="21" s="1"/>
  <c r="H90" i="21"/>
  <c r="I90" i="21" s="1"/>
  <c r="H4361" i="21"/>
  <c r="I4361" i="21" s="1"/>
  <c r="H942" i="21"/>
  <c r="I942" i="21" s="1"/>
  <c r="H292" i="21"/>
  <c r="I292" i="21" s="1"/>
  <c r="H62" i="21"/>
  <c r="I62" i="21" s="1"/>
  <c r="H932" i="21"/>
  <c r="I932" i="21" s="1"/>
  <c r="H442" i="21"/>
  <c r="I442" i="21" s="1"/>
  <c r="H382" i="21"/>
  <c r="I382" i="21" s="1"/>
  <c r="H1212" i="21"/>
  <c r="I1212" i="21" s="1"/>
  <c r="H962" i="21"/>
  <c r="I962" i="21" s="1"/>
  <c r="H632" i="21"/>
  <c r="I632" i="21" s="1"/>
  <c r="H432" i="21"/>
  <c r="I432" i="21" s="1"/>
  <c r="H982" i="21"/>
  <c r="I982" i="21" s="1"/>
  <c r="H992" i="21"/>
  <c r="I992" i="21" s="1"/>
  <c r="H712" i="21"/>
  <c r="I712" i="21" s="1"/>
  <c r="H362" i="21"/>
  <c r="I362" i="21" s="1"/>
  <c r="H322" i="21"/>
  <c r="I322" i="21" s="1"/>
  <c r="H312" i="21"/>
  <c r="I312" i="21" s="1"/>
  <c r="H352" i="21"/>
  <c r="I352" i="21" s="1"/>
  <c r="H902" i="21"/>
  <c r="I902" i="21" s="1"/>
  <c r="H42" i="21"/>
  <c r="I42" i="21" s="1"/>
  <c r="H272" i="21"/>
  <c r="I272" i="21" s="1"/>
  <c r="H732" i="21"/>
  <c r="I732" i="21" s="1"/>
  <c r="H702" i="21"/>
  <c r="I702" i="21" s="1"/>
  <c r="H672" i="21"/>
  <c r="I672" i="21" s="1"/>
  <c r="H592" i="21"/>
  <c r="I592" i="21" s="1"/>
  <c r="H472" i="21"/>
  <c r="I472" i="21" s="1"/>
  <c r="H392" i="21"/>
  <c r="I392" i="21" s="1"/>
  <c r="H92" i="21"/>
  <c r="I92" i="21" s="1"/>
  <c r="H282" i="21"/>
  <c r="I282" i="21" s="1"/>
  <c r="H622" i="21"/>
  <c r="I622" i="21" s="1"/>
  <c r="H792" i="21"/>
  <c r="I792" i="21" s="1"/>
  <c r="H332" i="21"/>
  <c r="I332" i="21" s="1"/>
  <c r="H752" i="21"/>
  <c r="I752" i="21" s="1"/>
  <c r="H922" i="21"/>
  <c r="I922" i="21" s="1"/>
  <c r="H892" i="21"/>
  <c r="I892" i="21" s="1"/>
  <c r="H82" i="21"/>
  <c r="I82" i="21" s="1"/>
  <c r="H692" i="21"/>
  <c r="I692" i="21" s="1"/>
  <c r="H612" i="21"/>
  <c r="I612" i="21" s="1"/>
  <c r="H782" i="21"/>
  <c r="I782" i="21" s="1"/>
  <c r="H642" i="21"/>
  <c r="I642" i="21" s="1"/>
  <c r="H342" i="21"/>
  <c r="I342" i="21" s="1"/>
  <c r="H220" i="21"/>
  <c r="I220" i="21" s="1"/>
  <c r="H32" i="21"/>
  <c r="I32" i="21" s="1"/>
  <c r="H600" i="21"/>
  <c r="I600" i="21" s="1"/>
  <c r="H920" i="21"/>
  <c r="I920" i="21" s="1"/>
  <c r="H690" i="21"/>
  <c r="I690" i="21" s="1"/>
  <c r="H422" i="21"/>
  <c r="I422" i="21" s="1"/>
  <c r="H10" i="21"/>
  <c r="I10" i="21" s="1"/>
  <c r="H850" i="21"/>
  <c r="I850" i="21" s="1"/>
  <c r="H882" i="21"/>
  <c r="I882" i="21" s="1"/>
  <c r="H372" i="21"/>
  <c r="I372" i="21" s="1"/>
  <c r="H52" i="21"/>
  <c r="I52" i="21" s="1"/>
  <c r="H402" i="21"/>
  <c r="I402" i="21" s="1"/>
  <c r="H722" i="21"/>
  <c r="I722" i="21" s="1"/>
  <c r="H2062" i="21"/>
  <c r="I2062" i="21" s="1"/>
  <c r="H397" i="21"/>
  <c r="I397" i="21" s="1"/>
  <c r="H2352" i="21"/>
  <c r="I2352" i="21" s="1"/>
  <c r="H2012" i="21"/>
  <c r="I2012" i="21" s="1"/>
  <c r="H2022" i="21"/>
  <c r="I2022" i="21" s="1"/>
  <c r="H2342" i="21"/>
  <c r="I2342" i="21" s="1"/>
  <c r="H2581" i="21"/>
  <c r="I2581" i="21" s="1"/>
  <c r="H2582" i="21"/>
  <c r="I2582" i="21" s="1"/>
  <c r="H650" i="21"/>
  <c r="I650" i="21" s="1"/>
  <c r="H330" i="21"/>
  <c r="I330" i="21" s="1"/>
  <c r="H960" i="21"/>
  <c r="I960" i="21" s="1"/>
  <c r="H210" i="21"/>
  <c r="I210" i="21" s="1"/>
  <c r="H242" i="21"/>
  <c r="I242" i="21" s="1"/>
  <c r="H872" i="21"/>
  <c r="I872" i="21" s="1"/>
  <c r="H620" i="21"/>
  <c r="I620" i="21" s="1"/>
  <c r="H72" i="21"/>
  <c r="I72" i="21" s="1"/>
  <c r="H772" i="21"/>
  <c r="I772" i="21" s="1"/>
  <c r="H952" i="21"/>
  <c r="I952" i="21" s="1"/>
  <c r="H200" i="21"/>
  <c r="I200" i="21" s="1"/>
  <c r="H280" i="21"/>
  <c r="I280" i="21" s="1"/>
  <c r="H4441" i="21"/>
  <c r="I4441" i="21" s="1"/>
  <c r="N129" i="22"/>
  <c r="H3863" i="21"/>
  <c r="I3863" i="21" s="1"/>
  <c r="H4063" i="21"/>
  <c r="I4063" i="21" s="1"/>
  <c r="H1652" i="21"/>
  <c r="I1652" i="21" s="1"/>
  <c r="H212" i="21"/>
  <c r="I212" i="21" s="1"/>
  <c r="H730" i="21"/>
  <c r="I730" i="21" s="1"/>
  <c r="H262" i="21"/>
  <c r="I262" i="21" s="1"/>
  <c r="H440" i="21"/>
  <c r="I440" i="21" s="1"/>
  <c r="H852" i="21"/>
  <c r="I852" i="21" s="1"/>
  <c r="H802" i="21"/>
  <c r="I802" i="21" s="1"/>
  <c r="H4491" i="21"/>
  <c r="I4491" i="21" s="1"/>
  <c r="H3883" i="21"/>
  <c r="I3883" i="21" s="1"/>
  <c r="H4093" i="21"/>
  <c r="I4093" i="21" s="1"/>
  <c r="H4215" i="21"/>
  <c r="I4215" i="21" s="1"/>
  <c r="H4175" i="21"/>
  <c r="I4175" i="21" s="1"/>
  <c r="H3495" i="21"/>
  <c r="I3495" i="21" s="1"/>
  <c r="H3395" i="21"/>
  <c r="I3395" i="21" s="1"/>
  <c r="H3375" i="21"/>
  <c r="I3375" i="21" s="1"/>
  <c r="H3295" i="21"/>
  <c r="I3295" i="21" s="1"/>
  <c r="H3245" i="21"/>
  <c r="I3245" i="21" s="1"/>
  <c r="H3205" i="21"/>
  <c r="I3205" i="21" s="1"/>
  <c r="H3105" i="21"/>
  <c r="I3105" i="21" s="1"/>
  <c r="H3055" i="21"/>
  <c r="I3055" i="21" s="1"/>
  <c r="H2985" i="21"/>
  <c r="I2985" i="21" s="1"/>
  <c r="H2735" i="21"/>
  <c r="I2735" i="21" s="1"/>
  <c r="H2565" i="21"/>
  <c r="I2565" i="21" s="1"/>
  <c r="H2305" i="21"/>
  <c r="I2305" i="21" s="1"/>
  <c r="H2135" i="21"/>
  <c r="I2135" i="21" s="1"/>
  <c r="H2025" i="21"/>
  <c r="I2025" i="21" s="1"/>
  <c r="H1995" i="21"/>
  <c r="I1995" i="21" s="1"/>
  <c r="H1915" i="21"/>
  <c r="I1915" i="21" s="1"/>
  <c r="H1605" i="21"/>
  <c r="I1605" i="21" s="1"/>
  <c r="H1585" i="21"/>
  <c r="I1585" i="21" s="1"/>
  <c r="H1575" i="21"/>
  <c r="I1575" i="21" s="1"/>
  <c r="H1485" i="21"/>
  <c r="I1485" i="21" s="1"/>
  <c r="H1455" i="21"/>
  <c r="I1455" i="21" s="1"/>
  <c r="H4035" i="21"/>
  <c r="I4035" i="21" s="1"/>
  <c r="H3785" i="21"/>
  <c r="I3785" i="21" s="1"/>
  <c r="H3685" i="21"/>
  <c r="I3685" i="21" s="1"/>
  <c r="H3595" i="21"/>
  <c r="I3595" i="21" s="1"/>
  <c r="H3515" i="21"/>
  <c r="I3515" i="21" s="1"/>
  <c r="H2915" i="21"/>
  <c r="I2915" i="21" s="1"/>
  <c r="H2845" i="21"/>
  <c r="I2845" i="21" s="1"/>
  <c r="H2815" i="21"/>
  <c r="I2815" i="21" s="1"/>
  <c r="H2525" i="21"/>
  <c r="I2525" i="21" s="1"/>
  <c r="H2475" i="21"/>
  <c r="I2475" i="21" s="1"/>
  <c r="H2345" i="21"/>
  <c r="I2345" i="21" s="1"/>
  <c r="H2295" i="21"/>
  <c r="I2295" i="21" s="1"/>
  <c r="H2235" i="21"/>
  <c r="I2235" i="21" s="1"/>
  <c r="H2185" i="21"/>
  <c r="I2185" i="21" s="1"/>
  <c r="H4085" i="21"/>
  <c r="I4085" i="21" s="1"/>
  <c r="H3915" i="21"/>
  <c r="I3915" i="21" s="1"/>
  <c r="H3715" i="21"/>
  <c r="I3715" i="21" s="1"/>
  <c r="H3535" i="21"/>
  <c r="I3535" i="21" s="1"/>
  <c r="H3415" i="21"/>
  <c r="I3415" i="21" s="1"/>
  <c r="H3265" i="21"/>
  <c r="I3265" i="21" s="1"/>
  <c r="H3235" i="21"/>
  <c r="I3235" i="21" s="1"/>
  <c r="H3195" i="21"/>
  <c r="I3195" i="21" s="1"/>
  <c r="H2975" i="21"/>
  <c r="I2975" i="21" s="1"/>
  <c r="H2675" i="21"/>
  <c r="I2675" i="21" s="1"/>
  <c r="H2455" i="21"/>
  <c r="I2455" i="21" s="1"/>
  <c r="H2395" i="21"/>
  <c r="I2395" i="21" s="1"/>
  <c r="H2375" i="21"/>
  <c r="I2375" i="21" s="1"/>
  <c r="H2215" i="21"/>
  <c r="I2215" i="21" s="1"/>
  <c r="H1865" i="21"/>
  <c r="I1865" i="21" s="1"/>
  <c r="H1775" i="21"/>
  <c r="I1775" i="21" s="1"/>
  <c r="H1675" i="21"/>
  <c r="I1675" i="21" s="1"/>
  <c r="H1395" i="21"/>
  <c r="I1395" i="21" s="1"/>
  <c r="H1235" i="21"/>
  <c r="I1235" i="21" s="1"/>
  <c r="H4195" i="21"/>
  <c r="I4195" i="21" s="1"/>
  <c r="H4115" i="21"/>
  <c r="I4115" i="21" s="1"/>
  <c r="H4055" i="21"/>
  <c r="I4055" i="21" s="1"/>
  <c r="H4015" i="21"/>
  <c r="I4015" i="21" s="1"/>
  <c r="H3965" i="21"/>
  <c r="I3965" i="21" s="1"/>
  <c r="H3815" i="21"/>
  <c r="I3815" i="21" s="1"/>
  <c r="H3775" i="21"/>
  <c r="I3775" i="21" s="1"/>
  <c r="H3665" i="21"/>
  <c r="I3665" i="21" s="1"/>
  <c r="H3285" i="21"/>
  <c r="I3285" i="21" s="1"/>
  <c r="H3185" i="21"/>
  <c r="I3185" i="21" s="1"/>
  <c r="H2775" i="21"/>
  <c r="I2775" i="21" s="1"/>
  <c r="H2325" i="21"/>
  <c r="I2325" i="21" s="1"/>
  <c r="H2285" i="21"/>
  <c r="I2285" i="21" s="1"/>
  <c r="H2145" i="21"/>
  <c r="I2145" i="21" s="1"/>
  <c r="H2035" i="21"/>
  <c r="I2035" i="21" s="1"/>
  <c r="H1975" i="21"/>
  <c r="I1975" i="21" s="1"/>
  <c r="H1895" i="21"/>
  <c r="I1895" i="21" s="1"/>
  <c r="H1425" i="21"/>
  <c r="I1425" i="21" s="1"/>
  <c r="H1375" i="21"/>
  <c r="I1375" i="21" s="1"/>
  <c r="H1335" i="21"/>
  <c r="I1335" i="21" s="1"/>
  <c r="H1245" i="21"/>
  <c r="I1245" i="21" s="1"/>
  <c r="H3955" i="21"/>
  <c r="I3955" i="21" s="1"/>
  <c r="H3845" i="21"/>
  <c r="I3845" i="21" s="1"/>
  <c r="H3555" i="21"/>
  <c r="I3555" i="21" s="1"/>
  <c r="H3505" i="21"/>
  <c r="I3505" i="21" s="1"/>
  <c r="H3485" i="21"/>
  <c r="I3485" i="21" s="1"/>
  <c r="H3385" i="21"/>
  <c r="I3385" i="21" s="1"/>
  <c r="H3315" i="21"/>
  <c r="I3315" i="21" s="1"/>
  <c r="H3115" i="21"/>
  <c r="I3115" i="21" s="1"/>
  <c r="H3065" i="21"/>
  <c r="I3065" i="21" s="1"/>
  <c r="H2835" i="21"/>
  <c r="I2835" i="21" s="1"/>
  <c r="H2705" i="21"/>
  <c r="I2705" i="21" s="1"/>
  <c r="H2575" i="21"/>
  <c r="I2575" i="21" s="1"/>
  <c r="H2485" i="21"/>
  <c r="I2485" i="21" s="1"/>
  <c r="H2425" i="21"/>
  <c r="I2425" i="21" s="1"/>
  <c r="H2245" i="21"/>
  <c r="I2245" i="21" s="1"/>
  <c r="H2195" i="21"/>
  <c r="I2195" i="21" s="1"/>
  <c r="H2095" i="21"/>
  <c r="I2095" i="21" s="1"/>
  <c r="H2065" i="21"/>
  <c r="I2065" i="21" s="1"/>
  <c r="H1955" i="21"/>
  <c r="I1955" i="21" s="1"/>
  <c r="H1765" i="21"/>
  <c r="I1765" i="21" s="1"/>
  <c r="H1735" i="21"/>
  <c r="I1735" i="21" s="1"/>
  <c r="H1465" i="21"/>
  <c r="I1465" i="21" s="1"/>
  <c r="H4185" i="21"/>
  <c r="I4185" i="21" s="1"/>
  <c r="H4145" i="21"/>
  <c r="I4145" i="21" s="1"/>
  <c r="H3905" i="21"/>
  <c r="I3905" i="21" s="1"/>
  <c r="H3805" i="21"/>
  <c r="I3805" i="21" s="1"/>
  <c r="H3735" i="21"/>
  <c r="I3735" i="21" s="1"/>
  <c r="H3655" i="21"/>
  <c r="I3655" i="21" s="1"/>
  <c r="H3635" i="21"/>
  <c r="I3635" i="21" s="1"/>
  <c r="H3575" i="21"/>
  <c r="I3575" i="21" s="1"/>
  <c r="H3525" i="21"/>
  <c r="I3525" i="21" s="1"/>
  <c r="H3445" i="21"/>
  <c r="I3445" i="21" s="1"/>
  <c r="H4105" i="21"/>
  <c r="I4105" i="21" s="1"/>
  <c r="H3825" i="21"/>
  <c r="I3825" i="21" s="1"/>
  <c r="H3705" i="21"/>
  <c r="I3705" i="21" s="1"/>
  <c r="H3405" i="21"/>
  <c r="I3405" i="21" s="1"/>
  <c r="H3345" i="21"/>
  <c r="I3345" i="21" s="1"/>
  <c r="H3255" i="21"/>
  <c r="I3255" i="21" s="1"/>
  <c r="H3135" i="21"/>
  <c r="I3135" i="21" s="1"/>
  <c r="H3025" i="21"/>
  <c r="I3025" i="21" s="1"/>
  <c r="H2995" i="21"/>
  <c r="I2995" i="21" s="1"/>
  <c r="H2945" i="21"/>
  <c r="I2945" i="21" s="1"/>
  <c r="H2895" i="21"/>
  <c r="I2895" i="21" s="1"/>
  <c r="H2855" i="21"/>
  <c r="I2855" i="21" s="1"/>
  <c r="H2765" i="21"/>
  <c r="I2765" i="21" s="1"/>
  <c r="H2685" i="21"/>
  <c r="I2685" i="21" s="1"/>
  <c r="H2655" i="21"/>
  <c r="I2655" i="21" s="1"/>
  <c r="H2445" i="21"/>
  <c r="I2445" i="21" s="1"/>
  <c r="H2315" i="21"/>
  <c r="I2315" i="21" s="1"/>
  <c r="H2275" i="21"/>
  <c r="I2275" i="21" s="1"/>
  <c r="H2225" i="21"/>
  <c r="I2225" i="21" s="1"/>
  <c r="H2015" i="21"/>
  <c r="I2015" i="21" s="1"/>
  <c r="H1985" i="21"/>
  <c r="I1985" i="21" s="1"/>
  <c r="H1905" i="21"/>
  <c r="I1905" i="21" s="1"/>
  <c r="H1695" i="21"/>
  <c r="I1695" i="21" s="1"/>
  <c r="H1635" i="21"/>
  <c r="I1635" i="21" s="1"/>
  <c r="H4155" i="21"/>
  <c r="I4155" i="21" s="1"/>
  <c r="H3945" i="21"/>
  <c r="I3945" i="21" s="1"/>
  <c r="H3435" i="21"/>
  <c r="I3435" i="21" s="1"/>
  <c r="H3425" i="21"/>
  <c r="I3425" i="21" s="1"/>
  <c r="H2415" i="21"/>
  <c r="I2415" i="21" s="1"/>
  <c r="H2175" i="21"/>
  <c r="I2175" i="21" s="1"/>
  <c r="H2085" i="21"/>
  <c r="I2085" i="21" s="1"/>
  <c r="H1875" i="21"/>
  <c r="I1875" i="21" s="1"/>
  <c r="H1685" i="21"/>
  <c r="I1685" i="21" s="1"/>
  <c r="H1655" i="21"/>
  <c r="I1655" i="21" s="1"/>
  <c r="H1565" i="21"/>
  <c r="I1565" i="21" s="1"/>
  <c r="H1385" i="21"/>
  <c r="I1385" i="21" s="1"/>
  <c r="H3645" i="21"/>
  <c r="I3645" i="21" s="1"/>
  <c r="H3335" i="21"/>
  <c r="I3335" i="21" s="1"/>
  <c r="H3085" i="21"/>
  <c r="I3085" i="21" s="1"/>
  <c r="H3035" i="21"/>
  <c r="I3035" i="21" s="1"/>
  <c r="H2885" i="21"/>
  <c r="I2885" i="21" s="1"/>
  <c r="H2795" i="21"/>
  <c r="I2795" i="21" s="1"/>
  <c r="H2545" i="21"/>
  <c r="I2545" i="21" s="1"/>
  <c r="H2385" i="21"/>
  <c r="I2385" i="21" s="1"/>
  <c r="H1855" i="21"/>
  <c r="I1855" i="21" s="1"/>
  <c r="H1545" i="21"/>
  <c r="I1545" i="21" s="1"/>
  <c r="H1305" i="21"/>
  <c r="I1305" i="21" s="1"/>
  <c r="H3995" i="21"/>
  <c r="I3995" i="21" s="1"/>
  <c r="H2875" i="21"/>
  <c r="I2875" i="21" s="1"/>
  <c r="H2745" i="21"/>
  <c r="I2745" i="21" s="1"/>
  <c r="H2725" i="21"/>
  <c r="I2725" i="21" s="1"/>
  <c r="H2625" i="21"/>
  <c r="I2625" i="21" s="1"/>
  <c r="H2605" i="21"/>
  <c r="I2605" i="21" s="1"/>
  <c r="H2405" i="21"/>
  <c r="I2405" i="21" s="1"/>
  <c r="H2155" i="21"/>
  <c r="I2155" i="21" s="1"/>
  <c r="H2115" i="21"/>
  <c r="I2115" i="21" s="1"/>
  <c r="H1805" i="21"/>
  <c r="I1805" i="21" s="1"/>
  <c r="H1725" i="21"/>
  <c r="I1725" i="21" s="1"/>
  <c r="H1495" i="21"/>
  <c r="I1495" i="21" s="1"/>
  <c r="H1265" i="21"/>
  <c r="I1265" i="21" s="1"/>
  <c r="H4125" i="21"/>
  <c r="I4125" i="21" s="1"/>
  <c r="H3325" i="21"/>
  <c r="I3325" i="21" s="1"/>
  <c r="H3275" i="21"/>
  <c r="I3275" i="21" s="1"/>
  <c r="H3075" i="21"/>
  <c r="I3075" i="21" s="1"/>
  <c r="H3015" i="21"/>
  <c r="I3015" i="21" s="1"/>
  <c r="H2585" i="21"/>
  <c r="I2585" i="21" s="1"/>
  <c r="H2255" i="21"/>
  <c r="I2255" i="21" s="1"/>
  <c r="H1965" i="21"/>
  <c r="I1965" i="21" s="1"/>
  <c r="H1645" i="21"/>
  <c r="I1645" i="21" s="1"/>
  <c r="H1535" i="21"/>
  <c r="I1535" i="21" s="1"/>
  <c r="H1475" i="21"/>
  <c r="I1475" i="21" s="1"/>
  <c r="H1445" i="21"/>
  <c r="I1445" i="21" s="1"/>
  <c r="H1275" i="21"/>
  <c r="I1275" i="21" s="1"/>
  <c r="H4065" i="21"/>
  <c r="I4065" i="21" s="1"/>
  <c r="H3795" i="21"/>
  <c r="I3795" i="21" s="1"/>
  <c r="H3695" i="21"/>
  <c r="I3695" i="21" s="1"/>
  <c r="H3565" i="21"/>
  <c r="I3565" i="21" s="1"/>
  <c r="H2515" i="21"/>
  <c r="I2515" i="21" s="1"/>
  <c r="H2495" i="21"/>
  <c r="I2495" i="21" s="1"/>
  <c r="H2335" i="21"/>
  <c r="I2335" i="21" s="1"/>
  <c r="H2045" i="21"/>
  <c r="I2045" i="21" s="1"/>
  <c r="H2005" i="21"/>
  <c r="I2005" i="21" s="1"/>
  <c r="H1945" i="21"/>
  <c r="I1945" i="21" s="1"/>
  <c r="H1885" i="21"/>
  <c r="I1885" i="21" s="1"/>
  <c r="H1835" i="21"/>
  <c r="I1835" i="21" s="1"/>
  <c r="H1595" i="21"/>
  <c r="I1595" i="21" s="1"/>
  <c r="H4225" i="21"/>
  <c r="I4225" i="21" s="1"/>
  <c r="H3875" i="21"/>
  <c r="I3875" i="21" s="1"/>
  <c r="H3835" i="21"/>
  <c r="I3835" i="21" s="1"/>
  <c r="H3675" i="21"/>
  <c r="I3675" i="21" s="1"/>
  <c r="H3475" i="21"/>
  <c r="I3475" i="21" s="1"/>
  <c r="H3465" i="21"/>
  <c r="I3465" i="21" s="1"/>
  <c r="H3225" i="21"/>
  <c r="I3225" i="21" s="1"/>
  <c r="H2785" i="21"/>
  <c r="I2785" i="21" s="1"/>
  <c r="H2715" i="21"/>
  <c r="I2715" i="21" s="1"/>
  <c r="H2645" i="21"/>
  <c r="I2645" i="21" s="1"/>
  <c r="H1925" i="21"/>
  <c r="I1925" i="21" s="1"/>
  <c r="H1715" i="21"/>
  <c r="I1715" i="21" s="1"/>
  <c r="H1615" i="21"/>
  <c r="I1615" i="21" s="1"/>
  <c r="H1525" i="21"/>
  <c r="I1525" i="21" s="1"/>
  <c r="H970" i="21"/>
  <c r="I970" i="21" s="1"/>
  <c r="H860" i="21"/>
  <c r="I860" i="21" s="1"/>
  <c r="H260" i="21"/>
  <c r="I260" i="21" s="1"/>
  <c r="H70" i="21"/>
  <c r="I70" i="21" s="1"/>
  <c r="H800" i="21"/>
  <c r="I800" i="21" s="1"/>
  <c r="H760" i="21"/>
  <c r="I760" i="21" s="1"/>
  <c r="H670" i="21"/>
  <c r="I670" i="21" s="1"/>
  <c r="H1515" i="21"/>
  <c r="I1515" i="21" s="1"/>
  <c r="H1365" i="21"/>
  <c r="I1365" i="21" s="1"/>
  <c r="H900" i="21"/>
  <c r="I900" i="21" s="1"/>
  <c r="H290" i="21"/>
  <c r="I290" i="21" s="1"/>
  <c r="H250" i="21"/>
  <c r="I250" i="21" s="1"/>
  <c r="H2925" i="21"/>
  <c r="I2925" i="21" s="1"/>
  <c r="H3765" i="21"/>
  <c r="I3765" i="21" s="1"/>
  <c r="H3755" i="21"/>
  <c r="I3755" i="21" s="1"/>
  <c r="H3625" i="21"/>
  <c r="I3625" i="21" s="1"/>
  <c r="H3005" i="21"/>
  <c r="I3005" i="21" s="1"/>
  <c r="H2935" i="21"/>
  <c r="I2935" i="21" s="1"/>
  <c r="H2535" i="21"/>
  <c r="I2535" i="21" s="1"/>
  <c r="H1755" i="21"/>
  <c r="I1755" i="21" s="1"/>
  <c r="H1665" i="21"/>
  <c r="I1665" i="21" s="1"/>
  <c r="H1625" i="21"/>
  <c r="I1625" i="21" s="1"/>
  <c r="H1435" i="21"/>
  <c r="I1435" i="21" s="1"/>
  <c r="H1315" i="21"/>
  <c r="I1315" i="21" s="1"/>
  <c r="H3935" i="21"/>
  <c r="I3935" i="21" s="1"/>
  <c r="H3885" i="21"/>
  <c r="I3885" i="21" s="1"/>
  <c r="H3615" i="21"/>
  <c r="I3615" i="21" s="1"/>
  <c r="H3365" i="21"/>
  <c r="I3365" i="21" s="1"/>
  <c r="H3305" i="21"/>
  <c r="I3305" i="21" s="1"/>
  <c r="H3215" i="21"/>
  <c r="I3215" i="21" s="1"/>
  <c r="H3155" i="21"/>
  <c r="I3155" i="21" s="1"/>
  <c r="H2965" i="21"/>
  <c r="I2965" i="21" s="1"/>
  <c r="H2955" i="21"/>
  <c r="I2955" i="21" s="1"/>
  <c r="H2825" i="21"/>
  <c r="I2825" i="21" s="1"/>
  <c r="H2665" i="21"/>
  <c r="I2665" i="21" s="1"/>
  <c r="H2555" i="21"/>
  <c r="I2555" i="21" s="1"/>
  <c r="H2205" i="21"/>
  <c r="I2205" i="21" s="1"/>
  <c r="H2165" i="21"/>
  <c r="I2165" i="21" s="1"/>
  <c r="H2125" i="21"/>
  <c r="I2125" i="21" s="1"/>
  <c r="H2075" i="21"/>
  <c r="I2075" i="21" s="1"/>
  <c r="H1795" i="21"/>
  <c r="I1795" i="21" s="1"/>
  <c r="H830" i="21"/>
  <c r="I830" i="21" s="1"/>
  <c r="H3855" i="21"/>
  <c r="I3855" i="21" s="1"/>
  <c r="H3605" i="21"/>
  <c r="I3605" i="21" s="1"/>
  <c r="H3585" i="21"/>
  <c r="I3585" i="21" s="1"/>
  <c r="H3545" i="21"/>
  <c r="I3545" i="21" s="1"/>
  <c r="H3165" i="21"/>
  <c r="I3165" i="21" s="1"/>
  <c r="H2635" i="21"/>
  <c r="I2635" i="21" s="1"/>
  <c r="H2615" i="21"/>
  <c r="I2615" i="21" s="1"/>
  <c r="H2355" i="21"/>
  <c r="I2355" i="21" s="1"/>
  <c r="H2055" i="21"/>
  <c r="I2055" i="21" s="1"/>
  <c r="H1745" i="21"/>
  <c r="I1745" i="21" s="1"/>
  <c r="H1505" i="21"/>
  <c r="I1505" i="21" s="1"/>
  <c r="H1210" i="21"/>
  <c r="I1210" i="21" s="1"/>
  <c r="H930" i="21"/>
  <c r="I930" i="21" s="1"/>
  <c r="H3865" i="21"/>
  <c r="I3865" i="21" s="1"/>
  <c r="H3725" i="21"/>
  <c r="I3725" i="21" s="1"/>
  <c r="H4095" i="21"/>
  <c r="I4095" i="21" s="1"/>
  <c r="H2905" i="21"/>
  <c r="I2905" i="21" s="1"/>
  <c r="H2805" i="21"/>
  <c r="I2805" i="21" s="1"/>
  <c r="H2695" i="21"/>
  <c r="I2695" i="21" s="1"/>
  <c r="H2505" i="21"/>
  <c r="I2505" i="21" s="1"/>
  <c r="H1935" i="21"/>
  <c r="I1935" i="21" s="1"/>
  <c r="H1825" i="21"/>
  <c r="I1825" i="21" s="1"/>
  <c r="H1785" i="21"/>
  <c r="I1785" i="21" s="1"/>
  <c r="H1555" i="21"/>
  <c r="I1555" i="21" s="1"/>
  <c r="H1415" i="21"/>
  <c r="I1415" i="21" s="1"/>
  <c r="H1405" i="21"/>
  <c r="I1405" i="21" s="1"/>
  <c r="H1255" i="21"/>
  <c r="I1255" i="21" s="1"/>
  <c r="H1815" i="21"/>
  <c r="I1815" i="21" s="1"/>
  <c r="H870" i="21"/>
  <c r="I870" i="21" s="1"/>
  <c r="H230" i="21"/>
  <c r="I230" i="21" s="1"/>
  <c r="H880" i="21"/>
  <c r="I880" i="21" s="1"/>
  <c r="H3175" i="21"/>
  <c r="I3175" i="21" s="1"/>
  <c r="H790" i="21"/>
  <c r="I790" i="21" s="1"/>
  <c r="H2865" i="21"/>
  <c r="I2865" i="21" s="1"/>
  <c r="H840" i="21"/>
  <c r="I840" i="21" s="1"/>
  <c r="H3355" i="21"/>
  <c r="I3355" i="21" s="1"/>
  <c r="H2595" i="21"/>
  <c r="I2595" i="21" s="1"/>
  <c r="H780" i="21"/>
  <c r="I780" i="21" s="1"/>
  <c r="H750" i="21"/>
  <c r="I750" i="21" s="1"/>
  <c r="H710" i="21"/>
  <c r="I710" i="21" s="1"/>
  <c r="H270" i="21"/>
  <c r="I270" i="21" s="1"/>
  <c r="H80" i="21"/>
  <c r="I80" i="21" s="1"/>
  <c r="H2465" i="21"/>
  <c r="I2465" i="21" s="1"/>
  <c r="H2435" i="21"/>
  <c r="I2435" i="21" s="1"/>
  <c r="H1845" i="21"/>
  <c r="I1845" i="21" s="1"/>
  <c r="H1705" i="21"/>
  <c r="I1705" i="21" s="1"/>
  <c r="H1285" i="21"/>
  <c r="I1285" i="21" s="1"/>
  <c r="H820" i="21"/>
  <c r="I820" i="21" s="1"/>
  <c r="H3045" i="21"/>
  <c r="I3045" i="21" s="1"/>
  <c r="H2265" i="21"/>
  <c r="I2265" i="21" s="1"/>
  <c r="H680" i="21"/>
  <c r="I680" i="21" s="1"/>
  <c r="H420" i="21"/>
  <c r="I420" i="21" s="1"/>
  <c r="H950" i="21"/>
  <c r="I950" i="21" s="1"/>
  <c r="H40" i="21"/>
  <c r="I40" i="21" s="1"/>
  <c r="H2755" i="21"/>
  <c r="I2755" i="21" s="1"/>
  <c r="H1295" i="21"/>
  <c r="I1295" i="21" s="1"/>
  <c r="H350" i="21"/>
  <c r="I350" i="21" s="1"/>
  <c r="H310" i="21"/>
  <c r="I310" i="21" s="1"/>
  <c r="H470" i="21"/>
  <c r="I470" i="21" s="1"/>
  <c r="H3145" i="21"/>
  <c r="I3145" i="21" s="1"/>
  <c r="H720" i="21"/>
  <c r="I720" i="21" s="1"/>
  <c r="H1355" i="21"/>
  <c r="I1355" i="21" s="1"/>
  <c r="H1325" i="21"/>
  <c r="I1325" i="21" s="1"/>
  <c r="H980" i="21"/>
  <c r="I980" i="21" s="1"/>
  <c r="H340" i="21"/>
  <c r="I340" i="21" s="1"/>
  <c r="H630" i="21"/>
  <c r="I630" i="21" s="1"/>
  <c r="H590" i="21"/>
  <c r="I590" i="21" s="1"/>
  <c r="H390" i="21"/>
  <c r="I390" i="21" s="1"/>
  <c r="H240" i="21"/>
  <c r="I240" i="21" s="1"/>
  <c r="H30" i="21"/>
  <c r="I30" i="21" s="1"/>
  <c r="H3095" i="21"/>
  <c r="I3095" i="21" s="1"/>
  <c r="H2365" i="21"/>
  <c r="I2365" i="21" s="1"/>
  <c r="H1345" i="21"/>
  <c r="I1345" i="21" s="1"/>
  <c r="H3125" i="21"/>
  <c r="I3125" i="21" s="1"/>
  <c r="H2105" i="21"/>
  <c r="I2105" i="21" s="1"/>
  <c r="H22" i="21"/>
  <c r="I22" i="21" s="1"/>
  <c r="H20" i="21"/>
  <c r="I20" i="21" s="1"/>
  <c r="H460" i="21"/>
  <c r="I460" i="21" s="1"/>
  <c r="H60" i="21"/>
  <c r="I60" i="21" s="1"/>
  <c r="H430" i="21"/>
  <c r="I430" i="21" s="1"/>
  <c r="H812" i="21"/>
  <c r="I812" i="21" s="1"/>
  <c r="H810" i="21"/>
  <c r="I810" i="21" s="1"/>
  <c r="H940" i="21"/>
  <c r="I940" i="21" s="1"/>
  <c r="H4122" i="21"/>
  <c r="I4122" i="21" s="1"/>
  <c r="H2832" i="21"/>
  <c r="I2832" i="21" s="1"/>
  <c r="H1742" i="21"/>
  <c r="I1742" i="21" s="1"/>
  <c r="H832" i="21"/>
  <c r="I832" i="21" s="1"/>
  <c r="H2092" i="21"/>
  <c r="I2092" i="21" s="1"/>
  <c r="H1882" i="21"/>
  <c r="I1882" i="21" s="1"/>
  <c r="H452" i="21"/>
  <c r="I452" i="21" s="1"/>
  <c r="H232" i="21"/>
  <c r="I232" i="21" s="1"/>
  <c r="H360" i="21"/>
  <c r="I360" i="21" s="1"/>
  <c r="H770" i="21"/>
  <c r="I770" i="21" s="1"/>
  <c r="H497" i="21"/>
  <c r="I497" i="21" s="1"/>
  <c r="H842" i="21"/>
  <c r="I842" i="21" s="1"/>
  <c r="H450" i="21"/>
  <c r="I450" i="21" s="1"/>
  <c r="H822" i="21"/>
  <c r="I822" i="21" s="1"/>
  <c r="H380" i="21"/>
  <c r="I380" i="21" s="1"/>
  <c r="H912" i="21"/>
  <c r="I912" i="21" s="1"/>
  <c r="H320" i="21"/>
  <c r="I320" i="21" s="1"/>
  <c r="H740" i="21"/>
  <c r="I740" i="21" s="1"/>
  <c r="H662" i="21"/>
  <c r="I662" i="21" s="1"/>
  <c r="H652" i="21"/>
  <c r="I652" i="21" s="1"/>
  <c r="H4412" i="21"/>
  <c r="I4412" i="21" s="1"/>
  <c r="H4312" i="21"/>
  <c r="I4312" i="21" s="1"/>
  <c r="N229" i="22"/>
  <c r="H3272" i="21"/>
  <c r="I3272" i="21" s="1"/>
  <c r="N218" i="22"/>
  <c r="H4502" i="21"/>
  <c r="I4502" i="21" s="1"/>
  <c r="N169" i="22"/>
  <c r="N138" i="22"/>
  <c r="H2402" i="21"/>
  <c r="I2402" i="21" s="1"/>
  <c r="H2562" i="21"/>
  <c r="I2562" i="21" s="1"/>
  <c r="H1592" i="21"/>
  <c r="I1592" i="21" s="1"/>
  <c r="H887" i="21"/>
  <c r="I887" i="21" s="1"/>
  <c r="H4411" i="21"/>
  <c r="I4411" i="21" s="1"/>
  <c r="H3793" i="21"/>
  <c r="I3793" i="21" s="1"/>
  <c r="H1952" i="21"/>
  <c r="I1952" i="21" s="1"/>
  <c r="H2561" i="21"/>
  <c r="I2561" i="21" s="1"/>
  <c r="H1982" i="21"/>
  <c r="I1982" i="21" s="1"/>
  <c r="H1992" i="21"/>
  <c r="I1992" i="21" s="1"/>
  <c r="H1962" i="21"/>
  <c r="I1962" i="21" s="1"/>
  <c r="H1972" i="21"/>
  <c r="I1972" i="21" s="1"/>
  <c r="H2242" i="21"/>
  <c r="I2242" i="21" s="1"/>
  <c r="H2252" i="21"/>
  <c r="I2252" i="21" s="1"/>
  <c r="H4393" i="21"/>
  <c r="I4393" i="21" s="1"/>
  <c r="H4123" i="21"/>
  <c r="I4123" i="21" s="1"/>
  <c r="H4243" i="21"/>
  <c r="I4243" i="21" s="1"/>
  <c r="H4003" i="21"/>
  <c r="I4003" i="21" s="1"/>
  <c r="H4463" i="21"/>
  <c r="I4463" i="21" s="1"/>
  <c r="H4423" i="21"/>
  <c r="I4423" i="21" s="1"/>
  <c r="H4133" i="21"/>
  <c r="I4133" i="21" s="1"/>
  <c r="H3653" i="21"/>
  <c r="I3653" i="21" s="1"/>
  <c r="H3323" i="21"/>
  <c r="I3323" i="21" s="1"/>
  <c r="H4383" i="21"/>
  <c r="I4383" i="21" s="1"/>
  <c r="H4273" i="21"/>
  <c r="I4273" i="21" s="1"/>
  <c r="H4173" i="21"/>
  <c r="I4173" i="21" s="1"/>
  <c r="H4033" i="21"/>
  <c r="I4033" i="21" s="1"/>
  <c r="H3903" i="21"/>
  <c r="I3903" i="21" s="1"/>
  <c r="H3833" i="21"/>
  <c r="I3833" i="21" s="1"/>
  <c r="H3673" i="21"/>
  <c r="I3673" i="21" s="1"/>
  <c r="H3613" i="21"/>
  <c r="I3613" i="21" s="1"/>
  <c r="H3363" i="21"/>
  <c r="I3363" i="21" s="1"/>
  <c r="H3343" i="21"/>
  <c r="I3343" i="21" s="1"/>
  <c r="H3303" i="21"/>
  <c r="I3303" i="21" s="1"/>
  <c r="H3253" i="21"/>
  <c r="I3253" i="21" s="1"/>
  <c r="H3113" i="21"/>
  <c r="I3113" i="21" s="1"/>
  <c r="H3013" i="21"/>
  <c r="I3013" i="21" s="1"/>
  <c r="H2893" i="21"/>
  <c r="I2893" i="21" s="1"/>
  <c r="H2793" i="21"/>
  <c r="I2793" i="21" s="1"/>
  <c r="H2623" i="21"/>
  <c r="I2623" i="21" s="1"/>
  <c r="H2433" i="21"/>
  <c r="I2433" i="21" s="1"/>
  <c r="H2393" i="21"/>
  <c r="I2393" i="21" s="1"/>
  <c r="H2313" i="21"/>
  <c r="I2313" i="21" s="1"/>
  <c r="H2173" i="21"/>
  <c r="I2173" i="21" s="1"/>
  <c r="H4233" i="21"/>
  <c r="I4233" i="21" s="1"/>
  <c r="H4023" i="21"/>
  <c r="I4023" i="21" s="1"/>
  <c r="H3923" i="21"/>
  <c r="I3923" i="21" s="1"/>
  <c r="H4453" i="21"/>
  <c r="I4453" i="21" s="1"/>
  <c r="H4103" i="21"/>
  <c r="I4103" i="21" s="1"/>
  <c r="H4083" i="21"/>
  <c r="I4083" i="21" s="1"/>
  <c r="H3993" i="21"/>
  <c r="I3993" i="21" s="1"/>
  <c r="H3283" i="21"/>
  <c r="I3283" i="21" s="1"/>
  <c r="H4343" i="21"/>
  <c r="I4343" i="21" s="1"/>
  <c r="H4183" i="21"/>
  <c r="I4183" i="21" s="1"/>
  <c r="H4113" i="21"/>
  <c r="I4113" i="21" s="1"/>
  <c r="H4043" i="21"/>
  <c r="I4043" i="21" s="1"/>
  <c r="H3953" i="21"/>
  <c r="I3953" i="21" s="1"/>
  <c r="H3813" i="21"/>
  <c r="I3813" i="21" s="1"/>
  <c r="H3733" i="21"/>
  <c r="I3733" i="21" s="1"/>
  <c r="H3943" i="21"/>
  <c r="I3943" i="21" s="1"/>
  <c r="H3753" i="21"/>
  <c r="I3753" i="21" s="1"/>
  <c r="H3723" i="21"/>
  <c r="I3723" i="21" s="1"/>
  <c r="H3703" i="21"/>
  <c r="I3703" i="21" s="1"/>
  <c r="H3473" i="21"/>
  <c r="I3473" i="21" s="1"/>
  <c r="H3353" i="21"/>
  <c r="I3353" i="21" s="1"/>
  <c r="H3173" i="21"/>
  <c r="I3173" i="21" s="1"/>
  <c r="H3063" i="21"/>
  <c r="I3063" i="21" s="1"/>
  <c r="H2823" i="21"/>
  <c r="I2823" i="21" s="1"/>
  <c r="H2803" i="21"/>
  <c r="I2803" i="21" s="1"/>
  <c r="H2713" i="21"/>
  <c r="I2713" i="21" s="1"/>
  <c r="H2693" i="21"/>
  <c r="I2693" i="21" s="1"/>
  <c r="H2683" i="21"/>
  <c r="I2683" i="21" s="1"/>
  <c r="H2593" i="21"/>
  <c r="I2593" i="21" s="1"/>
  <c r="H2553" i="21"/>
  <c r="I2553" i="21" s="1"/>
  <c r="H2543" i="21"/>
  <c r="I2543" i="21" s="1"/>
  <c r="H2443" i="21"/>
  <c r="I2443" i="21" s="1"/>
  <c r="H2363" i="21"/>
  <c r="I2363" i="21" s="1"/>
  <c r="H2333" i="21"/>
  <c r="I2333" i="21" s="1"/>
  <c r="H2223" i="21"/>
  <c r="I2223" i="21" s="1"/>
  <c r="H2093" i="21"/>
  <c r="I2093" i="21" s="1"/>
  <c r="H1493" i="21"/>
  <c r="I1493" i="21" s="1"/>
  <c r="H1443" i="21"/>
  <c r="I1443" i="21" s="1"/>
  <c r="H3853" i="21"/>
  <c r="I3853" i="21" s="1"/>
  <c r="H3633" i="21"/>
  <c r="I3633" i="21" s="1"/>
  <c r="H3443" i="21"/>
  <c r="I3443" i="21" s="1"/>
  <c r="H3233" i="21"/>
  <c r="I3233" i="21" s="1"/>
  <c r="H3163" i="21"/>
  <c r="I3163" i="21" s="1"/>
  <c r="H3043" i="21"/>
  <c r="I3043" i="21" s="1"/>
  <c r="H4163" i="21"/>
  <c r="I4163" i="21" s="1"/>
  <c r="H3743" i="21"/>
  <c r="I3743" i="21" s="1"/>
  <c r="H3563" i="21"/>
  <c r="I3563" i="21" s="1"/>
  <c r="H3463" i="21"/>
  <c r="I3463" i="21" s="1"/>
  <c r="H2973" i="21"/>
  <c r="I2973" i="21" s="1"/>
  <c r="H2873" i="21"/>
  <c r="I2873" i="21" s="1"/>
  <c r="H2853" i="21"/>
  <c r="I2853" i="21" s="1"/>
  <c r="H2503" i="21"/>
  <c r="I2503" i="21" s="1"/>
  <c r="H2343" i="21"/>
  <c r="I2343" i="21" s="1"/>
  <c r="H2143" i="21"/>
  <c r="I2143" i="21" s="1"/>
  <c r="H2003" i="21"/>
  <c r="I2003" i="21" s="1"/>
  <c r="H1903" i="21"/>
  <c r="I1903" i="21" s="1"/>
  <c r="H1753" i="21"/>
  <c r="I1753" i="21" s="1"/>
  <c r="H1653" i="21"/>
  <c r="I1653" i="21" s="1"/>
  <c r="H1563" i="21"/>
  <c r="I1563" i="21" s="1"/>
  <c r="H1553" i="21"/>
  <c r="I1553" i="21" s="1"/>
  <c r="H1533" i="21"/>
  <c r="I1533" i="21" s="1"/>
  <c r="H1453" i="21"/>
  <c r="I1453" i="21" s="1"/>
  <c r="H1323" i="21"/>
  <c r="I1323" i="21" s="1"/>
  <c r="H1303" i="21"/>
  <c r="I1303" i="21" s="1"/>
  <c r="H1293" i="21"/>
  <c r="I1293" i="21" s="1"/>
  <c r="H1108" i="21"/>
  <c r="I1108" i="21" s="1"/>
  <c r="H3983" i="21"/>
  <c r="I3983" i="21" s="1"/>
  <c r="H3973" i="21"/>
  <c r="I3973" i="21" s="1"/>
  <c r="H3963" i="21"/>
  <c r="I3963" i="21" s="1"/>
  <c r="H3893" i="21"/>
  <c r="I3893" i="21" s="1"/>
  <c r="H3843" i="21"/>
  <c r="I3843" i="21" s="1"/>
  <c r="H3663" i="21"/>
  <c r="I3663" i="21" s="1"/>
  <c r="H3543" i="21"/>
  <c r="I3543" i="21" s="1"/>
  <c r="H3523" i="21"/>
  <c r="I3523" i="21" s="1"/>
  <c r="H3433" i="21"/>
  <c r="I3433" i="21" s="1"/>
  <c r="H3413" i="21"/>
  <c r="I3413" i="21" s="1"/>
  <c r="H3203" i="21"/>
  <c r="I3203" i="21" s="1"/>
  <c r="H3153" i="21"/>
  <c r="I3153" i="21" s="1"/>
  <c r="H3073" i="21"/>
  <c r="I3073" i="21" s="1"/>
  <c r="H2903" i="21"/>
  <c r="I2903" i="21" s="1"/>
  <c r="H2563" i="21"/>
  <c r="I2563" i="21" s="1"/>
  <c r="H2473" i="21"/>
  <c r="I2473" i="21" s="1"/>
  <c r="H2103" i="21"/>
  <c r="I2103" i="21" s="1"/>
  <c r="H2053" i="21"/>
  <c r="I2053" i="21" s="1"/>
  <c r="H1953" i="21"/>
  <c r="I1953" i="21" s="1"/>
  <c r="H1853" i="21"/>
  <c r="I1853" i="21" s="1"/>
  <c r="H1793" i="21"/>
  <c r="I1793" i="21" s="1"/>
  <c r="H1773" i="21"/>
  <c r="I1773" i="21" s="1"/>
  <c r="H1623" i="21"/>
  <c r="I1623" i="21" s="1"/>
  <c r="H3783" i="21"/>
  <c r="I3783" i="21" s="1"/>
  <c r="H3693" i="21"/>
  <c r="I3693" i="21" s="1"/>
  <c r="H3503" i="21"/>
  <c r="I3503" i="21" s="1"/>
  <c r="H3373" i="21"/>
  <c r="I3373" i="21" s="1"/>
  <c r="H2833" i="21"/>
  <c r="I2833" i="21" s="1"/>
  <c r="H2813" i="21"/>
  <c r="I2813" i="21" s="1"/>
  <c r="H2613" i="21"/>
  <c r="I2613" i="21" s="1"/>
  <c r="H2513" i="21"/>
  <c r="I2513" i="21" s="1"/>
  <c r="H2233" i="21"/>
  <c r="I2233" i="21" s="1"/>
  <c r="H2153" i="21"/>
  <c r="I2153" i="21" s="1"/>
  <c r="H2013" i="21"/>
  <c r="I2013" i="21" s="1"/>
  <c r="H1913" i="21"/>
  <c r="I1913" i="21" s="1"/>
  <c r="H4473" i="21"/>
  <c r="I4473" i="21" s="1"/>
  <c r="H4293" i="21"/>
  <c r="I4293" i="21" s="1"/>
  <c r="H4253" i="21"/>
  <c r="I4253" i="21" s="1"/>
  <c r="H3643" i="21"/>
  <c r="I3643" i="21" s="1"/>
  <c r="H3623" i="21"/>
  <c r="I3623" i="21" s="1"/>
  <c r="H3483" i="21"/>
  <c r="I3483" i="21" s="1"/>
  <c r="H3223" i="21"/>
  <c r="I3223" i="21" s="1"/>
  <c r="H3093" i="21"/>
  <c r="I3093" i="21" s="1"/>
  <c r="H2993" i="21"/>
  <c r="I2993" i="21" s="1"/>
  <c r="H2963" i="21"/>
  <c r="I2963" i="21" s="1"/>
  <c r="H2723" i="21"/>
  <c r="I2723" i="21" s="1"/>
  <c r="H2653" i="21"/>
  <c r="I2653" i="21" s="1"/>
  <c r="H2413" i="21"/>
  <c r="I2413" i="21" s="1"/>
  <c r="H2373" i="21"/>
  <c r="I2373" i="21" s="1"/>
  <c r="H2283" i="21"/>
  <c r="I2283" i="21" s="1"/>
  <c r="H2193" i="21"/>
  <c r="I2193" i="21" s="1"/>
  <c r="H2113" i="21"/>
  <c r="I2113" i="21" s="1"/>
  <c r="H2063" i="21"/>
  <c r="I2063" i="21" s="1"/>
  <c r="H1963" i="21"/>
  <c r="I1963" i="21" s="1"/>
  <c r="H1873" i="21"/>
  <c r="I1873" i="21" s="1"/>
  <c r="H1863" i="21"/>
  <c r="I1863" i="21" s="1"/>
  <c r="H1613" i="21"/>
  <c r="I1613" i="21" s="1"/>
  <c r="H3713" i="21"/>
  <c r="I3713" i="21" s="1"/>
  <c r="H3423" i="21"/>
  <c r="I3423" i="21" s="1"/>
  <c r="H2923" i="21"/>
  <c r="I2923" i="21" s="1"/>
  <c r="H2883" i="21"/>
  <c r="I2883" i="21" s="1"/>
  <c r="H2663" i="21"/>
  <c r="I2663" i="21" s="1"/>
  <c r="H2523" i="21"/>
  <c r="I2523" i="21" s="1"/>
  <c r="H2453" i="21"/>
  <c r="I2453" i="21" s="1"/>
  <c r="H2353" i="21"/>
  <c r="I2353" i="21" s="1"/>
  <c r="H2303" i="21"/>
  <c r="I2303" i="21" s="1"/>
  <c r="H2263" i="21"/>
  <c r="I2263" i="21" s="1"/>
  <c r="H2253" i="21"/>
  <c r="I2253" i="21" s="1"/>
  <c r="H2243" i="21"/>
  <c r="I2243" i="21" s="1"/>
  <c r="H2163" i="21"/>
  <c r="I2163" i="21" s="1"/>
  <c r="H2023" i="21"/>
  <c r="I2023" i="21" s="1"/>
  <c r="H1703" i="21"/>
  <c r="I1703" i="21" s="1"/>
  <c r="H1683" i="21"/>
  <c r="I1683" i="21" s="1"/>
  <c r="H4323" i="21"/>
  <c r="I4323" i="21" s="1"/>
  <c r="H3533" i="21"/>
  <c r="I3533" i="21" s="1"/>
  <c r="H3243" i="21"/>
  <c r="I3243" i="21" s="1"/>
  <c r="H3193" i="21"/>
  <c r="I3193" i="21" s="1"/>
  <c r="H3123" i="21"/>
  <c r="I3123" i="21" s="1"/>
  <c r="H2703" i="21"/>
  <c r="I2703" i="21" s="1"/>
  <c r="H2483" i="21"/>
  <c r="I2483" i="21" s="1"/>
  <c r="H2323" i="21"/>
  <c r="I2323" i="21" s="1"/>
  <c r="H2203" i="21"/>
  <c r="I2203" i="21" s="1"/>
  <c r="H1973" i="21"/>
  <c r="I1973" i="21" s="1"/>
  <c r="H1923" i="21"/>
  <c r="I1923" i="21" s="1"/>
  <c r="H1883" i="21"/>
  <c r="I1883" i="21" s="1"/>
  <c r="H1803" i="21"/>
  <c r="I1803" i="21" s="1"/>
  <c r="H1723" i="21"/>
  <c r="I1723" i="21" s="1"/>
  <c r="H1663" i="21"/>
  <c r="I1663" i="21" s="1"/>
  <c r="H1503" i="21"/>
  <c r="I1503" i="21" s="1"/>
  <c r="H4373" i="21"/>
  <c r="I4373" i="21" s="1"/>
  <c r="H3603" i="21"/>
  <c r="I3603" i="21" s="1"/>
  <c r="H3573" i="21"/>
  <c r="I3573" i="21" s="1"/>
  <c r="H3453" i="21"/>
  <c r="I3453" i="21" s="1"/>
  <c r="H3263" i="21"/>
  <c r="I3263" i="21" s="1"/>
  <c r="H3103" i="21"/>
  <c r="I3103" i="21" s="1"/>
  <c r="H3053" i="21"/>
  <c r="I3053" i="21" s="1"/>
  <c r="H3033" i="21"/>
  <c r="I3033" i="21" s="1"/>
  <c r="H2953" i="21"/>
  <c r="I2953" i="21" s="1"/>
  <c r="H2763" i="21"/>
  <c r="I2763" i="21" s="1"/>
  <c r="H2743" i="21"/>
  <c r="I2743" i="21" s="1"/>
  <c r="H2673" i="21"/>
  <c r="I2673" i="21" s="1"/>
  <c r="H2633" i="21"/>
  <c r="I2633" i="21" s="1"/>
  <c r="H2573" i="21"/>
  <c r="I2573" i="21" s="1"/>
  <c r="H3933" i="21"/>
  <c r="I3933" i="21" s="1"/>
  <c r="H3823" i="21"/>
  <c r="I3823" i="21" s="1"/>
  <c r="H3763" i="21"/>
  <c r="I3763" i="21" s="1"/>
  <c r="H3683" i="21"/>
  <c r="I3683" i="21" s="1"/>
  <c r="H3403" i="21"/>
  <c r="I3403" i="21" s="1"/>
  <c r="H3293" i="21"/>
  <c r="I3293" i="21" s="1"/>
  <c r="H3273" i="21"/>
  <c r="I3273" i="21" s="1"/>
  <c r="H3133" i="21"/>
  <c r="I3133" i="21" s="1"/>
  <c r="H3003" i="21"/>
  <c r="I3003" i="21" s="1"/>
  <c r="H2983" i="21"/>
  <c r="I2983" i="21" s="1"/>
  <c r="H2943" i="21"/>
  <c r="I2943" i="21" s="1"/>
  <c r="H2863" i="21"/>
  <c r="I2863" i="21" s="1"/>
  <c r="H2783" i="21"/>
  <c r="I2783" i="21" s="1"/>
  <c r="H2733" i="21"/>
  <c r="I2733" i="21" s="1"/>
  <c r="H2583" i="21"/>
  <c r="I2583" i="21" s="1"/>
  <c r="H2493" i="21"/>
  <c r="I2493" i="21" s="1"/>
  <c r="H2403" i="21"/>
  <c r="I2403" i="21" s="1"/>
  <c r="H4363" i="21"/>
  <c r="I4363" i="21" s="1"/>
  <c r="H4013" i="21"/>
  <c r="I4013" i="21" s="1"/>
  <c r="H3803" i="21"/>
  <c r="I3803" i="21" s="1"/>
  <c r="H3513" i="21"/>
  <c r="I3513" i="21" s="1"/>
  <c r="H3333" i="21"/>
  <c r="I3333" i="21" s="1"/>
  <c r="H3313" i="21"/>
  <c r="I3313" i="21" s="1"/>
  <c r="H3213" i="21"/>
  <c r="I3213" i="21" s="1"/>
  <c r="H2913" i="21"/>
  <c r="I2913" i="21" s="1"/>
  <c r="H2843" i="21"/>
  <c r="I2843" i="21" s="1"/>
  <c r="H4403" i="21"/>
  <c r="I4403" i="21" s="1"/>
  <c r="H3593" i="21"/>
  <c r="I3593" i="21" s="1"/>
  <c r="H3183" i="21"/>
  <c r="I3183" i="21" s="1"/>
  <c r="H3143" i="21"/>
  <c r="I3143" i="21" s="1"/>
  <c r="H3083" i="21"/>
  <c r="I3083" i="21" s="1"/>
  <c r="H3023" i="21"/>
  <c r="I3023" i="21" s="1"/>
  <c r="H2933" i="21"/>
  <c r="I2933" i="21" s="1"/>
  <c r="H2383" i="21"/>
  <c r="I2383" i="21" s="1"/>
  <c r="H2133" i="21"/>
  <c r="I2133" i="21" s="1"/>
  <c r="H2043" i="21"/>
  <c r="I2043" i="21" s="1"/>
  <c r="H1993" i="21"/>
  <c r="I1993" i="21" s="1"/>
  <c r="H1813" i="21"/>
  <c r="I1813" i="21" s="1"/>
  <c r="H1713" i="21"/>
  <c r="I1713" i="21" s="1"/>
  <c r="H1573" i="21"/>
  <c r="I1573" i="21" s="1"/>
  <c r="H1138" i="21"/>
  <c r="I1138" i="21" s="1"/>
  <c r="H1028" i="21"/>
  <c r="I1028" i="21" s="1"/>
  <c r="H848" i="21"/>
  <c r="I848" i="21" s="1"/>
  <c r="H688" i="21"/>
  <c r="I688" i="21" s="1"/>
  <c r="H628" i="21"/>
  <c r="I628" i="21" s="1"/>
  <c r="H558" i="21"/>
  <c r="I558" i="21" s="1"/>
  <c r="H528" i="21"/>
  <c r="I528" i="21" s="1"/>
  <c r="H228" i="21"/>
  <c r="I228" i="21" s="1"/>
  <c r="H118" i="21"/>
  <c r="I118" i="21" s="1"/>
  <c r="H78" i="21"/>
  <c r="I78" i="21" s="1"/>
  <c r="H48" i="21"/>
  <c r="I48" i="21" s="1"/>
  <c r="H1833" i="21"/>
  <c r="I1833" i="21" s="1"/>
  <c r="H1673" i="21"/>
  <c r="I1673" i="21" s="1"/>
  <c r="H1423" i="21"/>
  <c r="I1423" i="21" s="1"/>
  <c r="H2643" i="21"/>
  <c r="I2643" i="21" s="1"/>
  <c r="H1933" i="21"/>
  <c r="I1933" i="21" s="1"/>
  <c r="H1843" i="21"/>
  <c r="I1843" i="21" s="1"/>
  <c r="H1693" i="21"/>
  <c r="I1693" i="21" s="1"/>
  <c r="H1523" i="21"/>
  <c r="I1523" i="21" s="1"/>
  <c r="H1273" i="21"/>
  <c r="I1273" i="21" s="1"/>
  <c r="H1243" i="21"/>
  <c r="I1243" i="21" s="1"/>
  <c r="H1233" i="21"/>
  <c r="I1233" i="21" s="1"/>
  <c r="H918" i="21"/>
  <c r="I918" i="21" s="1"/>
  <c r="H748" i="21"/>
  <c r="I748" i="21" s="1"/>
  <c r="H438" i="21"/>
  <c r="I438" i="21" s="1"/>
  <c r="H2463" i="21"/>
  <c r="I2463" i="21" s="1"/>
  <c r="H2123" i="21"/>
  <c r="I2123" i="21" s="1"/>
  <c r="H2033" i="21"/>
  <c r="I2033" i="21" s="1"/>
  <c r="H1373" i="21"/>
  <c r="I1373" i="21" s="1"/>
  <c r="H1068" i="21"/>
  <c r="I1068" i="21" s="1"/>
  <c r="H958" i="21"/>
  <c r="I958" i="21" s="1"/>
  <c r="H808" i="21"/>
  <c r="I808" i="21" s="1"/>
  <c r="H1343" i="21"/>
  <c r="I1343" i="21" s="1"/>
  <c r="H1263" i="21"/>
  <c r="I1263" i="21" s="1"/>
  <c r="H1253" i="21"/>
  <c r="I1253" i="21" s="1"/>
  <c r="H1038" i="21"/>
  <c r="I1038" i="21" s="1"/>
  <c r="H888" i="21"/>
  <c r="I888" i="21" s="1"/>
  <c r="H828" i="21"/>
  <c r="I828" i="21" s="1"/>
  <c r="H758" i="21"/>
  <c r="I758" i="21" s="1"/>
  <c r="H728" i="21"/>
  <c r="I728" i="21" s="1"/>
  <c r="H708" i="21"/>
  <c r="I708" i="21" s="1"/>
  <c r="H668" i="21"/>
  <c r="I668" i="21" s="1"/>
  <c r="H488" i="21"/>
  <c r="I488" i="21" s="1"/>
  <c r="H358" i="21"/>
  <c r="I358" i="21" s="1"/>
  <c r="H168" i="21"/>
  <c r="I168" i="21" s="1"/>
  <c r="H478" i="21"/>
  <c r="I478" i="21" s="1"/>
  <c r="H448" i="21"/>
  <c r="I448" i="21" s="1"/>
  <c r="H238" i="21"/>
  <c r="I238" i="21" s="1"/>
  <c r="H208" i="21"/>
  <c r="I208" i="21" s="1"/>
  <c r="H158" i="21"/>
  <c r="I158" i="21" s="1"/>
  <c r="H1058" i="21"/>
  <c r="I1058" i="21" s="1"/>
  <c r="H928" i="21"/>
  <c r="I928" i="21" s="1"/>
  <c r="H878" i="21"/>
  <c r="I878" i="21" s="1"/>
  <c r="H618" i="21"/>
  <c r="I618" i="21" s="1"/>
  <c r="H418" i="21"/>
  <c r="I418" i="21" s="1"/>
  <c r="H388" i="21"/>
  <c r="I388" i="21" s="1"/>
  <c r="H278" i="21"/>
  <c r="I278" i="21" s="1"/>
  <c r="H258" i="21"/>
  <c r="I258" i="21" s="1"/>
  <c r="H128" i="21"/>
  <c r="I128" i="21" s="1"/>
  <c r="H8" i="21"/>
  <c r="I8" i="21" s="1"/>
  <c r="H518" i="21"/>
  <c r="I518" i="21" s="1"/>
  <c r="H308" i="21"/>
  <c r="I308" i="21" s="1"/>
  <c r="H198" i="21"/>
  <c r="I198" i="21" s="1"/>
  <c r="H1603" i="21"/>
  <c r="I1603" i="21" s="1"/>
  <c r="H1353" i="21"/>
  <c r="I1353" i="21" s="1"/>
  <c r="H1098" i="21"/>
  <c r="I1098" i="21" s="1"/>
  <c r="H658" i="21"/>
  <c r="I658" i="21" s="1"/>
  <c r="H378" i="21"/>
  <c r="I378" i="21" s="1"/>
  <c r="H2273" i="21"/>
  <c r="I2273" i="21" s="1"/>
  <c r="H2183" i="21"/>
  <c r="I2183" i="21" s="1"/>
  <c r="H1633" i="21"/>
  <c r="I1633" i="21" s="1"/>
  <c r="H1483" i="21"/>
  <c r="I1483" i="21" s="1"/>
  <c r="H1188" i="21"/>
  <c r="I1188" i="21" s="1"/>
  <c r="H1088" i="21"/>
  <c r="I1088" i="21" s="1"/>
  <c r="H1018" i="21"/>
  <c r="I1018" i="21" s="1"/>
  <c r="H988" i="21"/>
  <c r="I988" i="21" s="1"/>
  <c r="H778" i="21"/>
  <c r="I778" i="21" s="1"/>
  <c r="H2603" i="21"/>
  <c r="I2603" i="21" s="1"/>
  <c r="H1943" i="21"/>
  <c r="I1943" i="21" s="1"/>
  <c r="H1743" i="21"/>
  <c r="I1743" i="21" s="1"/>
  <c r="H1513" i="21"/>
  <c r="I1513" i="21" s="1"/>
  <c r="H1383" i="21"/>
  <c r="I1383" i="21" s="1"/>
  <c r="H1313" i="21"/>
  <c r="I1313" i="21" s="1"/>
  <c r="H1983" i="21"/>
  <c r="I1983" i="21" s="1"/>
  <c r="H1583" i="21"/>
  <c r="I1583" i="21" s="1"/>
  <c r="H1128" i="21"/>
  <c r="I1128" i="21" s="1"/>
  <c r="H948" i="21"/>
  <c r="I948" i="21" s="1"/>
  <c r="H348" i="21"/>
  <c r="I348" i="21" s="1"/>
  <c r="H2293" i="21"/>
  <c r="I2293" i="21" s="1"/>
  <c r="H2213" i="21"/>
  <c r="I2213" i="21" s="1"/>
  <c r="H1543" i="21"/>
  <c r="I1543" i="21" s="1"/>
  <c r="H1363" i="21"/>
  <c r="I1363" i="21" s="1"/>
  <c r="H2073" i="21"/>
  <c r="I2073" i="21" s="1"/>
  <c r="H1763" i="21"/>
  <c r="I1763" i="21" s="1"/>
  <c r="H1473" i="21"/>
  <c r="I1473" i="21" s="1"/>
  <c r="H1413" i="21"/>
  <c r="I1413" i="21" s="1"/>
  <c r="H1393" i="21"/>
  <c r="I1393" i="21" s="1"/>
  <c r="H1008" i="21"/>
  <c r="I1008" i="21" s="1"/>
  <c r="H968" i="21"/>
  <c r="I968" i="21" s="1"/>
  <c r="H868" i="21"/>
  <c r="I868" i="21" s="1"/>
  <c r="H818" i="21"/>
  <c r="I818" i="21" s="1"/>
  <c r="H798" i="21"/>
  <c r="I798" i="21" s="1"/>
  <c r="H588" i="21"/>
  <c r="I588" i="21" s="1"/>
  <c r="H548" i="21"/>
  <c r="I548" i="21" s="1"/>
  <c r="H408" i="21"/>
  <c r="I408" i="21" s="1"/>
  <c r="H298" i="21"/>
  <c r="I298" i="21" s="1"/>
  <c r="H98" i="21"/>
  <c r="I98" i="21" s="1"/>
  <c r="H28" i="21"/>
  <c r="I28" i="21" s="1"/>
  <c r="H2533" i="21"/>
  <c r="I2533" i="21" s="1"/>
  <c r="H1823" i="21"/>
  <c r="I1823" i="21" s="1"/>
  <c r="H1208" i="21"/>
  <c r="I1208" i="21" s="1"/>
  <c r="H1168" i="21"/>
  <c r="I1168" i="21" s="1"/>
  <c r="H1148" i="21"/>
  <c r="I1148" i="21" s="1"/>
  <c r="H1078" i="21"/>
  <c r="I1078" i="21" s="1"/>
  <c r="H898" i="21"/>
  <c r="I898" i="21" s="1"/>
  <c r="H768" i="21"/>
  <c r="I768" i="21" s="1"/>
  <c r="H638" i="21"/>
  <c r="I638" i="21" s="1"/>
  <c r="H608" i="21"/>
  <c r="I608" i="21" s="1"/>
  <c r="H578" i="21"/>
  <c r="I578" i="21" s="1"/>
  <c r="H468" i="21"/>
  <c r="I468" i="21" s="1"/>
  <c r="H328" i="21"/>
  <c r="I328" i="21" s="1"/>
  <c r="H148" i="21"/>
  <c r="I148" i="21" s="1"/>
  <c r="H2423" i="21"/>
  <c r="I2423" i="21" s="1"/>
  <c r="H1333" i="21"/>
  <c r="I1333" i="21" s="1"/>
  <c r="H2753" i="21"/>
  <c r="I2753" i="21" s="1"/>
  <c r="H2083" i="21"/>
  <c r="I2083" i="21" s="1"/>
  <c r="H1893" i="21"/>
  <c r="I1893" i="21" s="1"/>
  <c r="H1733" i="21"/>
  <c r="I1733" i="21" s="1"/>
  <c r="H1433" i="21"/>
  <c r="I1433" i="21" s="1"/>
  <c r="H1403" i="21"/>
  <c r="I1403" i="21" s="1"/>
  <c r="H1178" i="21"/>
  <c r="I1178" i="21" s="1"/>
  <c r="H1048" i="21"/>
  <c r="I1048" i="21" s="1"/>
  <c r="H838" i="21"/>
  <c r="I838" i="21" s="1"/>
  <c r="H698" i="21"/>
  <c r="I698" i="21" s="1"/>
  <c r="H678" i="21"/>
  <c r="I678" i="21" s="1"/>
  <c r="H538" i="21"/>
  <c r="I538" i="21" s="1"/>
  <c r="H248" i="21"/>
  <c r="I248" i="21" s="1"/>
  <c r="H68" i="21"/>
  <c r="I68" i="21" s="1"/>
  <c r="H18" i="21"/>
  <c r="I18" i="21" s="1"/>
  <c r="H1198" i="21"/>
  <c r="I1198" i="21" s="1"/>
  <c r="H908" i="21"/>
  <c r="I908" i="21" s="1"/>
  <c r="H858" i="21"/>
  <c r="I858" i="21" s="1"/>
  <c r="H568" i="21"/>
  <c r="I568" i="21" s="1"/>
  <c r="H508" i="21"/>
  <c r="I508" i="21" s="1"/>
  <c r="H368" i="21"/>
  <c r="I368" i="21" s="1"/>
  <c r="H268" i="21"/>
  <c r="I268" i="21" s="1"/>
  <c r="H38" i="21"/>
  <c r="I38" i="21" s="1"/>
  <c r="H1118" i="21"/>
  <c r="I1118" i="21" s="1"/>
  <c r="H978" i="21"/>
  <c r="I978" i="21" s="1"/>
  <c r="H938" i="21"/>
  <c r="I938" i="21" s="1"/>
  <c r="H788" i="21"/>
  <c r="I788" i="21" s="1"/>
  <c r="H458" i="21"/>
  <c r="I458" i="21" s="1"/>
  <c r="H288" i="21"/>
  <c r="I288" i="21" s="1"/>
  <c r="H178" i="21"/>
  <c r="I178" i="21" s="1"/>
  <c r="H138" i="21"/>
  <c r="I138" i="21" s="1"/>
  <c r="H108" i="21"/>
  <c r="I108" i="21" s="1"/>
  <c r="H58" i="21"/>
  <c r="I58" i="21" s="1"/>
  <c r="H338" i="21"/>
  <c r="I338" i="21" s="1"/>
  <c r="H318" i="21"/>
  <c r="I318" i="21" s="1"/>
  <c r="H1593" i="21"/>
  <c r="I1593" i="21" s="1"/>
  <c r="H998" i="21"/>
  <c r="I998" i="21" s="1"/>
  <c r="H718" i="21"/>
  <c r="I718" i="21" s="1"/>
  <c r="H188" i="21"/>
  <c r="I188" i="21" s="1"/>
  <c r="H1783" i="21"/>
  <c r="I1783" i="21" s="1"/>
  <c r="H738" i="21"/>
  <c r="I738" i="21" s="1"/>
  <c r="H398" i="21"/>
  <c r="I398" i="21" s="1"/>
  <c r="H2773" i="21"/>
  <c r="I2773" i="21" s="1"/>
  <c r="H1643" i="21"/>
  <c r="I1643" i="21" s="1"/>
  <c r="H1463" i="21"/>
  <c r="I1463" i="21" s="1"/>
  <c r="H1283" i="21"/>
  <c r="I1283" i="21" s="1"/>
  <c r="H1158" i="21"/>
  <c r="I1158" i="21" s="1"/>
  <c r="H598" i="21"/>
  <c r="I598" i="21" s="1"/>
  <c r="H428" i="21"/>
  <c r="I428" i="21" s="1"/>
  <c r="H88" i="21"/>
  <c r="I88" i="21" s="1"/>
  <c r="H648" i="21"/>
  <c r="I648" i="21" s="1"/>
  <c r="H498" i="21"/>
  <c r="I498" i="21" s="1"/>
  <c r="H218" i="21"/>
  <c r="I218" i="21" s="1"/>
  <c r="H1602" i="21"/>
  <c r="I1602" i="21" s="1"/>
  <c r="H247" i="21"/>
  <c r="I247" i="21" s="1"/>
  <c r="N91" i="22"/>
  <c r="H3982" i="21"/>
  <c r="I3982" i="21" s="1"/>
  <c r="H3392" i="21"/>
  <c r="I3392" i="21" s="1"/>
  <c r="H3402" i="21"/>
  <c r="I3402" i="21" s="1"/>
  <c r="H3972" i="21"/>
  <c r="I3972" i="21" s="1"/>
  <c r="H3412" i="21"/>
  <c r="I3412" i="21" s="1"/>
  <c r="H3382" i="21"/>
  <c r="I3382" i="21" s="1"/>
  <c r="H2752" i="21"/>
  <c r="I2752" i="21" s="1"/>
  <c r="H3962" i="21"/>
  <c r="I3962" i="21" s="1"/>
  <c r="H1541" i="21"/>
  <c r="I1541" i="21" s="1"/>
  <c r="H1362" i="21"/>
  <c r="I1362" i="21" s="1"/>
  <c r="H147" i="21"/>
  <c r="I147" i="21" s="1"/>
  <c r="H127" i="21"/>
  <c r="I127" i="21" s="1"/>
  <c r="N509" i="22"/>
  <c r="N123" i="22"/>
  <c r="N76" i="22"/>
  <c r="N137" i="22"/>
  <c r="H2541" i="21"/>
  <c r="I2541" i="21" s="1"/>
  <c r="H2122" i="21"/>
  <c r="I2122" i="21" s="1"/>
  <c r="H1892" i="21"/>
  <c r="I1892" i="21" s="1"/>
  <c r="H2132" i="21"/>
  <c r="I2132" i="21" s="1"/>
  <c r="H1902" i="21"/>
  <c r="I1902" i="21" s="1"/>
  <c r="H2142" i="21"/>
  <c r="I2142" i="21" s="1"/>
  <c r="H2542" i="21"/>
  <c r="I2542" i="21" s="1"/>
  <c r="H197" i="21"/>
  <c r="I197" i="21" s="1"/>
  <c r="H3772" i="21"/>
  <c r="I3772" i="21" s="1"/>
  <c r="H1862" i="21"/>
  <c r="I1862" i="21" s="1"/>
  <c r="H1142" i="21"/>
  <c r="I1142" i="21" s="1"/>
  <c r="H1032" i="21"/>
  <c r="I1032" i="21" s="1"/>
  <c r="H1572" i="21"/>
  <c r="I1572" i="21" s="1"/>
  <c r="H572" i="21"/>
  <c r="I572" i="21" s="1"/>
  <c r="H107" i="21"/>
  <c r="I107" i="21" s="1"/>
  <c r="H577" i="21"/>
  <c r="I577" i="21" s="1"/>
  <c r="H1352" i="21"/>
  <c r="I1352" i="21" s="1"/>
  <c r="H492" i="21"/>
  <c r="I492" i="21" s="1"/>
  <c r="N399" i="22"/>
  <c r="N349" i="22"/>
  <c r="N98" i="22"/>
  <c r="H1102" i="21"/>
  <c r="I1102" i="21" s="1"/>
  <c r="H1082" i="21"/>
  <c r="I1082" i="21" s="1"/>
  <c r="H562" i="21"/>
  <c r="I562" i="21" s="1"/>
  <c r="N392" i="22"/>
  <c r="N403" i="22"/>
  <c r="N142" i="22"/>
  <c r="N343" i="22"/>
  <c r="N63" i="22"/>
  <c r="N135" i="22"/>
  <c r="N134" i="22"/>
  <c r="H152" i="21"/>
  <c r="I152" i="21" s="1"/>
  <c r="H1012" i="21"/>
  <c r="I1012" i="21" s="1"/>
  <c r="N317" i="22"/>
  <c r="N220" i="22"/>
  <c r="N54" i="22"/>
  <c r="H3792" i="21"/>
  <c r="I3792" i="21" s="1"/>
  <c r="H3802" i="21"/>
  <c r="I3802" i="21" s="1"/>
  <c r="H3202" i="21"/>
  <c r="I3202" i="21" s="1"/>
  <c r="H2862" i="21"/>
  <c r="I2862" i="21" s="1"/>
  <c r="H4162" i="21"/>
  <c r="I4162" i="21" s="1"/>
  <c r="H447" i="21"/>
  <c r="I447" i="21" s="1"/>
  <c r="H1112" i="21"/>
  <c r="I1112" i="21" s="1"/>
  <c r="H542" i="21"/>
  <c r="I542" i="21" s="1"/>
  <c r="H1202" i="21"/>
  <c r="I1202" i="21" s="1"/>
  <c r="H1022" i="21"/>
  <c r="I1022" i="21" s="1"/>
  <c r="H1002" i="21"/>
  <c r="I1002" i="21" s="1"/>
  <c r="H1132" i="21"/>
  <c r="I1132" i="21" s="1"/>
  <c r="H1072" i="21"/>
  <c r="I1072" i="21" s="1"/>
  <c r="H1052" i="21"/>
  <c r="I1052" i="21" s="1"/>
  <c r="H552" i="21"/>
  <c r="I552" i="21" s="1"/>
  <c r="H482" i="21"/>
  <c r="I482" i="21" s="1"/>
  <c r="H142" i="21"/>
  <c r="I142" i="21" s="1"/>
  <c r="H1122" i="21"/>
  <c r="I1122" i="21" s="1"/>
  <c r="H122" i="21"/>
  <c r="I122" i="21" s="1"/>
  <c r="H532" i="21"/>
  <c r="I532" i="21" s="1"/>
  <c r="H512" i="21"/>
  <c r="I512" i="21" s="1"/>
  <c r="H132" i="21"/>
  <c r="I132" i="21" s="1"/>
  <c r="H1162" i="21"/>
  <c r="I1162" i="21" s="1"/>
  <c r="H502" i="21"/>
  <c r="I502" i="21" s="1"/>
  <c r="H1092" i="21"/>
  <c r="I1092" i="21" s="1"/>
  <c r="H4461" i="21"/>
  <c r="I4461" i="21" s="1"/>
  <c r="N374" i="22"/>
  <c r="N307" i="22"/>
  <c r="N345" i="22"/>
  <c r="N151" i="22"/>
  <c r="H167" i="21"/>
  <c r="I167" i="21" s="1"/>
  <c r="H1522" i="21"/>
  <c r="I1522" i="21" s="1"/>
  <c r="H1332" i="21"/>
  <c r="I1332" i="21" s="1"/>
  <c r="H1312" i="21"/>
  <c r="I1312" i="21" s="1"/>
  <c r="H1372" i="21"/>
  <c r="I1372" i="21" s="1"/>
  <c r="H157" i="21"/>
  <c r="I157" i="21" s="1"/>
  <c r="H97" i="21"/>
  <c r="I97" i="21" s="1"/>
  <c r="H187" i="21"/>
  <c r="I187" i="21" s="1"/>
  <c r="H1322" i="21"/>
  <c r="I1322" i="21" s="1"/>
  <c r="H1342" i="21"/>
  <c r="I1342" i="21" s="1"/>
  <c r="H4401" i="21"/>
  <c r="I4401" i="21" s="1"/>
  <c r="H137" i="21"/>
  <c r="I137" i="21" s="1"/>
  <c r="H172" i="21"/>
  <c r="I172" i="21" s="1"/>
  <c r="H1182" i="21"/>
  <c r="I1182" i="21" s="1"/>
  <c r="H177" i="21"/>
  <c r="I177" i="21" s="1"/>
  <c r="H102" i="21"/>
  <c r="I102" i="21" s="1"/>
  <c r="H112" i="21"/>
  <c r="I112" i="21" s="1"/>
  <c r="N401" i="22"/>
  <c r="N40" i="22"/>
  <c r="H1172" i="21"/>
  <c r="I1172" i="21" s="1"/>
  <c r="H1192" i="21"/>
  <c r="I1192" i="21" s="1"/>
  <c r="H1152" i="21"/>
  <c r="I1152" i="21" s="1"/>
  <c r="H1551" i="21"/>
  <c r="I1551" i="21" s="1"/>
  <c r="H582" i="21"/>
  <c r="I582" i="21" s="1"/>
  <c r="H1062" i="21"/>
  <c r="I1062" i="21" s="1"/>
  <c r="N166" i="22"/>
  <c r="H4492" i="21"/>
  <c r="I4492" i="21" s="1"/>
  <c r="N305" i="22"/>
  <c r="N320" i="22"/>
  <c r="H3681" i="21"/>
  <c r="I3681" i="21" s="1"/>
  <c r="H3671" i="21"/>
  <c r="I3671" i="21" s="1"/>
  <c r="H1511" i="21"/>
  <c r="I1511" i="21" s="1"/>
  <c r="H182" i="21"/>
  <c r="I182" i="21" s="1"/>
  <c r="H117" i="21"/>
  <c r="I117" i="21" s="1"/>
  <c r="N139" i="22"/>
  <c r="N61" i="22"/>
  <c r="H3742" i="21"/>
  <c r="I3742" i="21" s="1"/>
  <c r="H3732" i="21"/>
  <c r="I3732" i="21" s="1"/>
  <c r="H2992" i="21"/>
  <c r="I2992" i="21" s="1"/>
  <c r="H3722" i="21"/>
  <c r="I3722" i="21" s="1"/>
  <c r="H4222" i="21"/>
  <c r="I4222" i="21" s="1"/>
  <c r="H2892" i="21"/>
  <c r="I2892" i="21" s="1"/>
  <c r="H522" i="21"/>
  <c r="I522" i="21" s="1"/>
  <c r="H162" i="21"/>
  <c r="I162" i="21" s="1"/>
  <c r="H192" i="21"/>
  <c r="I192" i="21" s="1"/>
  <c r="H2272" i="21"/>
  <c r="I2272" i="21" s="1"/>
  <c r="H2282" i="21"/>
  <c r="I2282" i="21" s="1"/>
  <c r="H2292" i="21"/>
  <c r="I2292" i="21" s="1"/>
  <c r="H2002" i="21"/>
  <c r="I2002" i="21" s="1"/>
  <c r="H4351" i="21"/>
  <c r="I4351" i="21" s="1"/>
  <c r="H277" i="21"/>
  <c r="I277" i="21" s="1"/>
  <c r="H257" i="21"/>
  <c r="I257" i="21" s="1"/>
  <c r="N119" i="22"/>
  <c r="H2591" i="21"/>
  <c r="I2591" i="21" s="1"/>
  <c r="H2412" i="21"/>
  <c r="I2412" i="21" s="1"/>
  <c r="H2052" i="21"/>
  <c r="I2052" i="21" s="1"/>
  <c r="H2382" i="21"/>
  <c r="I2382" i="21" s="1"/>
  <c r="H2592" i="21"/>
  <c r="I2592" i="21" s="1"/>
  <c r="H2042" i="21"/>
  <c r="I2042" i="21" s="1"/>
  <c r="H2641" i="21"/>
  <c r="I2641" i="21" s="1"/>
  <c r="H547" i="21"/>
  <c r="I547" i="21" s="1"/>
  <c r="N67" i="22"/>
  <c r="N136" i="22"/>
  <c r="H1692" i="21"/>
  <c r="I1692" i="21" s="1"/>
  <c r="N227" i="22"/>
  <c r="N432" i="22"/>
  <c r="M557" i="22"/>
  <c r="N557" i="22" s="1"/>
  <c r="N44" i="22"/>
  <c r="H2172" i="21"/>
  <c r="I2172" i="21" s="1"/>
  <c r="H2192" i="21"/>
  <c r="I2192" i="21" s="1"/>
  <c r="H2162" i="21"/>
  <c r="I2162" i="21" s="1"/>
  <c r="H1922" i="21"/>
  <c r="I1922" i="21" s="1"/>
  <c r="H1912" i="21"/>
  <c r="I1912" i="21" s="1"/>
  <c r="H2182" i="21"/>
  <c r="I2182" i="21" s="1"/>
  <c r="H2152" i="21"/>
  <c r="I2152" i="21" s="1"/>
  <c r="H217" i="21"/>
  <c r="I217" i="21" s="1"/>
  <c r="H2902" i="21"/>
  <c r="I2902" i="21" s="1"/>
  <c r="H3632" i="21"/>
  <c r="I3632" i="21" s="1"/>
  <c r="H2642" i="21"/>
  <c r="I2642" i="21" s="1"/>
  <c r="H1612" i="21"/>
  <c r="I1612" i="21" s="1"/>
  <c r="N155" i="22"/>
  <c r="N434" i="22"/>
  <c r="H2571" i="21"/>
  <c r="I2571" i="21" s="1"/>
  <c r="H2322" i="21"/>
  <c r="I2322" i="21" s="1"/>
  <c r="H857" i="21"/>
  <c r="I857" i="21" s="1"/>
  <c r="N157" i="22"/>
  <c r="N125" i="22"/>
  <c r="N42" i="22"/>
  <c r="N144" i="22"/>
  <c r="N333" i="22"/>
  <c r="H3852" i="21"/>
  <c r="I3852" i="21" s="1"/>
  <c r="H3832" i="21"/>
  <c r="I3832" i="21" s="1"/>
  <c r="H3842" i="21"/>
  <c r="I3842" i="21" s="1"/>
  <c r="H2702" i="21"/>
  <c r="I2702" i="21" s="1"/>
  <c r="H3442" i="21"/>
  <c r="I3442" i="21" s="1"/>
  <c r="H4042" i="21"/>
  <c r="I4042" i="21" s="1"/>
  <c r="H4032" i="21"/>
  <c r="I4032" i="21" s="1"/>
  <c r="H4022" i="21"/>
  <c r="I4022" i="21" s="1"/>
  <c r="H4012" i="21"/>
  <c r="I4012" i="21" s="1"/>
  <c r="H4002" i="21"/>
  <c r="I4002" i="21" s="1"/>
  <c r="H3462" i="21"/>
  <c r="I3462" i="21" s="1"/>
  <c r="H3432" i="21"/>
  <c r="I3432" i="21" s="1"/>
  <c r="H3452" i="21"/>
  <c r="I3452" i="21" s="1"/>
  <c r="H2782" i="21"/>
  <c r="I2782" i="21" s="1"/>
  <c r="H4382" i="21"/>
  <c r="I4382" i="21" s="1"/>
  <c r="H2392" i="21"/>
  <c r="I2392" i="21" s="1"/>
  <c r="N149" i="22"/>
  <c r="N350" i="22"/>
  <c r="N298" i="22"/>
  <c r="H4212" i="21"/>
  <c r="I4212" i="21" s="1"/>
  <c r="H4202" i="21"/>
  <c r="I4202" i="21" s="1"/>
  <c r="H3622" i="21"/>
  <c r="I3622" i="21" s="1"/>
  <c r="H3612" i="21"/>
  <c r="I3612" i="21" s="1"/>
  <c r="H2882" i="21"/>
  <c r="I2882" i="21" s="1"/>
  <c r="H2232" i="21"/>
  <c r="I2232" i="21" s="1"/>
  <c r="H2222" i="21"/>
  <c r="I2222" i="21" s="1"/>
  <c r="H2212" i="21"/>
  <c r="I2212" i="21" s="1"/>
  <c r="H1942" i="21"/>
  <c r="I1942" i="21" s="1"/>
  <c r="H4506" i="21"/>
  <c r="I4506" i="21" s="1"/>
  <c r="H4196" i="21"/>
  <c r="I4196" i="21" s="1"/>
  <c r="H4486" i="21"/>
  <c r="I4486" i="21" s="1"/>
  <c r="H4456" i="21"/>
  <c r="I4456" i="21" s="1"/>
  <c r="H4426" i="21"/>
  <c r="I4426" i="21" s="1"/>
  <c r="H4396" i="21"/>
  <c r="I4396" i="21" s="1"/>
  <c r="H4366" i="21"/>
  <c r="I4366" i="21" s="1"/>
  <c r="H4336" i="21"/>
  <c r="I4336" i="21" s="1"/>
  <c r="H4306" i="21"/>
  <c r="I4306" i="21" s="1"/>
  <c r="H4276" i="21"/>
  <c r="I4276" i="21" s="1"/>
  <c r="H4246" i="21"/>
  <c r="I4246" i="21" s="1"/>
  <c r="H4206" i="21"/>
  <c r="I4206" i="21" s="1"/>
  <c r="H4216" i="21"/>
  <c r="I4216" i="21" s="1"/>
  <c r="H4496" i="21"/>
  <c r="I4496" i="21" s="1"/>
  <c r="H4466" i="21"/>
  <c r="I4466" i="21" s="1"/>
  <c r="H4436" i="21"/>
  <c r="I4436" i="21" s="1"/>
  <c r="H4406" i="21"/>
  <c r="I4406" i="21" s="1"/>
  <c r="H4376" i="21"/>
  <c r="I4376" i="21" s="1"/>
  <c r="H4346" i="21"/>
  <c r="I4346" i="21" s="1"/>
  <c r="H4316" i="21"/>
  <c r="I4316" i="21" s="1"/>
  <c r="H4286" i="21"/>
  <c r="I4286" i="21" s="1"/>
  <c r="H4256" i="21"/>
  <c r="I4256" i="21" s="1"/>
  <c r="H4226" i="21"/>
  <c r="I4226" i="21" s="1"/>
  <c r="H4176" i="21"/>
  <c r="I4176" i="21" s="1"/>
  <c r="H4476" i="21"/>
  <c r="I4476" i="21" s="1"/>
  <c r="H4446" i="21"/>
  <c r="I4446" i="21" s="1"/>
  <c r="H4416" i="21"/>
  <c r="I4416" i="21" s="1"/>
  <c r="H4386" i="21"/>
  <c r="I4386" i="21" s="1"/>
  <c r="H4356" i="21"/>
  <c r="I4356" i="21" s="1"/>
  <c r="H4326" i="21"/>
  <c r="I4326" i="21" s="1"/>
  <c r="H4296" i="21"/>
  <c r="I4296" i="21" s="1"/>
  <c r="H4266" i="21"/>
  <c r="I4266" i="21" s="1"/>
  <c r="H4236" i="21"/>
  <c r="I4236" i="21" s="1"/>
  <c r="H4186" i="21"/>
  <c r="I4186" i="21" s="1"/>
  <c r="H4146" i="21"/>
  <c r="I4146" i="21" s="1"/>
  <c r="H4086" i="21"/>
  <c r="I4086" i="21" s="1"/>
  <c r="H4126" i="21"/>
  <c r="I4126" i="21" s="1"/>
  <c r="H4106" i="21"/>
  <c r="I4106" i="21" s="1"/>
  <c r="H4036" i="21"/>
  <c r="I4036" i="21" s="1"/>
  <c r="H3916" i="21"/>
  <c r="I3916" i="21" s="1"/>
  <c r="H3826" i="21"/>
  <c r="I3826" i="21" s="1"/>
  <c r="H4056" i="21"/>
  <c r="I4056" i="21" s="1"/>
  <c r="H3936" i="21"/>
  <c r="I3936" i="21" s="1"/>
  <c r="H3786" i="21"/>
  <c r="I3786" i="21" s="1"/>
  <c r="H3766" i="21"/>
  <c r="I3766" i="21" s="1"/>
  <c r="H3746" i="21"/>
  <c r="I3746" i="21" s="1"/>
  <c r="H3726" i="21"/>
  <c r="I3726" i="21" s="1"/>
  <c r="H3706" i="21"/>
  <c r="I3706" i="21" s="1"/>
  <c r="H3686" i="21"/>
  <c r="I3686" i="21" s="1"/>
  <c r="H3666" i="21"/>
  <c r="I3666" i="21" s="1"/>
  <c r="H3646" i="21"/>
  <c r="I3646" i="21" s="1"/>
  <c r="H3626" i="21"/>
  <c r="I3626" i="21" s="1"/>
  <c r="H3606" i="21"/>
  <c r="I3606" i="21" s="1"/>
  <c r="H3586" i="21"/>
  <c r="I3586" i="21" s="1"/>
  <c r="H3566" i="21"/>
  <c r="I3566" i="21" s="1"/>
  <c r="H3546" i="21"/>
  <c r="I3546" i="21" s="1"/>
  <c r="H3526" i="21"/>
  <c r="I3526" i="21" s="1"/>
  <c r="H3506" i="21"/>
  <c r="I3506" i="21" s="1"/>
  <c r="H3486" i="21"/>
  <c r="I3486" i="21" s="1"/>
  <c r="H3466" i="21"/>
  <c r="I3466" i="21" s="1"/>
  <c r="H3446" i="21"/>
  <c r="I3446" i="21" s="1"/>
  <c r="H3426" i="21"/>
  <c r="I3426" i="21" s="1"/>
  <c r="H3406" i="21"/>
  <c r="I3406" i="21" s="1"/>
  <c r="H3386" i="21"/>
  <c r="I3386" i="21" s="1"/>
  <c r="H4076" i="21"/>
  <c r="I4076" i="21" s="1"/>
  <c r="H3956" i="21"/>
  <c r="I3956" i="21" s="1"/>
  <c r="H4166" i="21"/>
  <c r="I4166" i="21" s="1"/>
  <c r="H4096" i="21"/>
  <c r="I4096" i="21" s="1"/>
  <c r="H4136" i="21"/>
  <c r="I4136" i="21" s="1"/>
  <c r="H4116" i="21"/>
  <c r="I4116" i="21" s="1"/>
  <c r="H3976" i="21"/>
  <c r="I3976" i="21" s="1"/>
  <c r="H3856" i="21"/>
  <c r="I3856" i="21" s="1"/>
  <c r="H3946" i="21"/>
  <c r="I3946" i="21" s="1"/>
  <c r="H3816" i="21"/>
  <c r="I3816" i="21" s="1"/>
  <c r="H3456" i="21"/>
  <c r="I3456" i="21" s="1"/>
  <c r="H3356" i="21"/>
  <c r="I3356" i="21" s="1"/>
  <c r="H3326" i="21"/>
  <c r="I3326" i="21" s="1"/>
  <c r="H3296" i="21"/>
  <c r="I3296" i="21" s="1"/>
  <c r="H3266" i="21"/>
  <c r="I3266" i="21" s="1"/>
  <c r="H3236" i="21"/>
  <c r="I3236" i="21" s="1"/>
  <c r="H3206" i="21"/>
  <c r="I3206" i="21" s="1"/>
  <c r="H3176" i="21"/>
  <c r="I3176" i="21" s="1"/>
  <c r="H3796" i="21"/>
  <c r="I3796" i="21" s="1"/>
  <c r="H3716" i="21"/>
  <c r="I3716" i="21" s="1"/>
  <c r="H3636" i="21"/>
  <c r="I3636" i="21" s="1"/>
  <c r="H3556" i="21"/>
  <c r="I3556" i="21" s="1"/>
  <c r="H3416" i="21"/>
  <c r="I3416" i="21" s="1"/>
  <c r="H3516" i="21"/>
  <c r="I3516" i="21" s="1"/>
  <c r="H4046" i="21"/>
  <c r="I4046" i="21" s="1"/>
  <c r="H3366" i="21"/>
  <c r="I3366" i="21" s="1"/>
  <c r="H3336" i="21"/>
  <c r="I3336" i="21" s="1"/>
  <c r="H3306" i="21"/>
  <c r="I3306" i="21" s="1"/>
  <c r="H3926" i="21"/>
  <c r="I3926" i="21" s="1"/>
  <c r="H3776" i="21"/>
  <c r="I3776" i="21" s="1"/>
  <c r="H3696" i="21"/>
  <c r="I3696" i="21" s="1"/>
  <c r="H3616" i="21"/>
  <c r="I3616" i="21" s="1"/>
  <c r="H3476" i="21"/>
  <c r="I3476" i="21" s="1"/>
  <c r="H4156" i="21"/>
  <c r="I4156" i="21" s="1"/>
  <c r="H3896" i="21"/>
  <c r="I3896" i="21" s="1"/>
  <c r="H3866" i="21"/>
  <c r="I3866" i="21" s="1"/>
  <c r="H3536" i="21"/>
  <c r="I3536" i="21" s="1"/>
  <c r="H3146" i="21"/>
  <c r="I3146" i="21" s="1"/>
  <c r="H3216" i="21"/>
  <c r="I3216" i="21" s="1"/>
  <c r="H3906" i="21"/>
  <c r="I3906" i="21" s="1"/>
  <c r="H3596" i="21"/>
  <c r="I3596" i="21" s="1"/>
  <c r="H3396" i="21"/>
  <c r="I3396" i="21" s="1"/>
  <c r="H3156" i="21"/>
  <c r="I3156" i="21" s="1"/>
  <c r="H3066" i="21"/>
  <c r="I3066" i="21" s="1"/>
  <c r="H3056" i="21"/>
  <c r="I3056" i="21" s="1"/>
  <c r="H3046" i="21"/>
  <c r="I3046" i="21" s="1"/>
  <c r="H3036" i="21"/>
  <c r="I3036" i="21" s="1"/>
  <c r="H3026" i="21"/>
  <c r="I3026" i="21" s="1"/>
  <c r="H3016" i="21"/>
  <c r="I3016" i="21" s="1"/>
  <c r="H3006" i="21"/>
  <c r="I3006" i="21" s="1"/>
  <c r="H2996" i="21"/>
  <c r="I2996" i="21" s="1"/>
  <c r="H2986" i="21"/>
  <c r="I2986" i="21" s="1"/>
  <c r="H2976" i="21"/>
  <c r="I2976" i="21" s="1"/>
  <c r="H2966" i="21"/>
  <c r="I2966" i="21" s="1"/>
  <c r="H2956" i="21"/>
  <c r="I2956" i="21" s="1"/>
  <c r="H2946" i="21"/>
  <c r="I2946" i="21" s="1"/>
  <c r="H2936" i="21"/>
  <c r="I2936" i="21" s="1"/>
  <c r="H2926" i="21"/>
  <c r="I2926" i="21" s="1"/>
  <c r="H2916" i="21"/>
  <c r="I2916" i="21" s="1"/>
  <c r="H2906" i="21"/>
  <c r="I2906" i="21" s="1"/>
  <c r="H2896" i="21"/>
  <c r="I2896" i="21" s="1"/>
  <c r="H2886" i="21"/>
  <c r="I2886" i="21" s="1"/>
  <c r="H2876" i="21"/>
  <c r="I2876" i="21" s="1"/>
  <c r="H2866" i="21"/>
  <c r="I2866" i="21" s="1"/>
  <c r="H2856" i="21"/>
  <c r="I2856" i="21" s="1"/>
  <c r="H2846" i="21"/>
  <c r="I2846" i="21" s="1"/>
  <c r="H2836" i="21"/>
  <c r="I2836" i="21" s="1"/>
  <c r="H3876" i="21"/>
  <c r="I3876" i="21" s="1"/>
  <c r="H3846" i="21"/>
  <c r="I3846" i="21" s="1"/>
  <c r="H3806" i="21"/>
  <c r="I3806" i="21" s="1"/>
  <c r="H3756" i="21"/>
  <c r="I3756" i="21" s="1"/>
  <c r="H3676" i="21"/>
  <c r="I3676" i="21" s="1"/>
  <c r="H3186" i="21"/>
  <c r="I3186" i="21" s="1"/>
  <c r="H3076" i="21"/>
  <c r="I3076" i="21" s="1"/>
  <c r="H4006" i="21"/>
  <c r="I4006" i="21" s="1"/>
  <c r="H3166" i="21"/>
  <c r="I3166" i="21" s="1"/>
  <c r="H3086" i="21"/>
  <c r="I3086" i="21" s="1"/>
  <c r="H3496" i="21"/>
  <c r="I3496" i="21" s="1"/>
  <c r="H3096" i="21"/>
  <c r="I3096" i="21" s="1"/>
  <c r="H3986" i="21"/>
  <c r="I3986" i="21" s="1"/>
  <c r="H3736" i="21"/>
  <c r="I3736" i="21" s="1"/>
  <c r="H3576" i="21"/>
  <c r="I3576" i="21" s="1"/>
  <c r="H3656" i="21"/>
  <c r="I3656" i="21" s="1"/>
  <c r="H4016" i="21"/>
  <c r="I4016" i="21" s="1"/>
  <c r="H3886" i="21"/>
  <c r="I3886" i="21" s="1"/>
  <c r="H3346" i="21"/>
  <c r="I3346" i="21" s="1"/>
  <c r="H3996" i="21"/>
  <c r="I3996" i="21" s="1"/>
  <c r="H3966" i="21"/>
  <c r="I3966" i="21" s="1"/>
  <c r="H4026" i="21"/>
  <c r="I4026" i="21" s="1"/>
  <c r="H3836" i="21"/>
  <c r="I3836" i="21" s="1"/>
  <c r="H3316" i="21"/>
  <c r="I3316" i="21" s="1"/>
  <c r="H2706" i="21"/>
  <c r="I2706" i="21" s="1"/>
  <c r="H3196" i="21"/>
  <c r="I3196" i="21" s="1"/>
  <c r="H3116" i="21"/>
  <c r="I3116" i="21" s="1"/>
  <c r="H2716" i="21"/>
  <c r="I2716" i="21" s="1"/>
  <c r="H3276" i="21"/>
  <c r="I3276" i="21" s="1"/>
  <c r="H3286" i="21"/>
  <c r="I3286" i="21" s="1"/>
  <c r="H3226" i="21"/>
  <c r="I3226" i="21" s="1"/>
  <c r="H3136" i="21"/>
  <c r="I3136" i="21" s="1"/>
  <c r="H2816" i="21"/>
  <c r="I2816" i="21" s="1"/>
  <c r="H2796" i="21"/>
  <c r="I2796" i="21" s="1"/>
  <c r="H2776" i="21"/>
  <c r="I2776" i="21" s="1"/>
  <c r="H2756" i="21"/>
  <c r="I2756" i="21" s="1"/>
  <c r="H2726" i="21"/>
  <c r="I2726" i="21" s="1"/>
  <c r="H3376" i="21"/>
  <c r="I3376" i="21" s="1"/>
  <c r="H4066" i="21"/>
  <c r="I4066" i="21" s="1"/>
  <c r="H3246" i="21"/>
  <c r="I3246" i="21" s="1"/>
  <c r="H2696" i="21"/>
  <c r="I2696" i="21" s="1"/>
  <c r="H2496" i="21"/>
  <c r="I2496" i="21" s="1"/>
  <c r="H2456" i="21"/>
  <c r="I2456" i="21" s="1"/>
  <c r="H2396" i="21"/>
  <c r="I2396" i="21" s="1"/>
  <c r="H2336" i="21"/>
  <c r="I2336" i="21" s="1"/>
  <c r="H2266" i="21"/>
  <c r="I2266" i="21" s="1"/>
  <c r="H3256" i="21"/>
  <c r="I3256" i="21" s="1"/>
  <c r="H2616" i="21"/>
  <c r="I2616" i="21" s="1"/>
  <c r="H2566" i="21"/>
  <c r="I2566" i="21" s="1"/>
  <c r="H2536" i="21"/>
  <c r="I2536" i="21" s="1"/>
  <c r="H2276" i="21"/>
  <c r="I2276" i="21" s="1"/>
  <c r="H3436" i="21"/>
  <c r="I3436" i="21" s="1"/>
  <c r="H2406" i="21"/>
  <c r="I2406" i="21" s="1"/>
  <c r="H2346" i="21"/>
  <c r="I2346" i="21" s="1"/>
  <c r="H2286" i="21"/>
  <c r="I2286" i="21" s="1"/>
  <c r="H2736" i="21"/>
  <c r="I2736" i="21" s="1"/>
  <c r="H2676" i="21"/>
  <c r="I2676" i="21" s="1"/>
  <c r="H2646" i="21"/>
  <c r="I2646" i="21" s="1"/>
  <c r="H2506" i="21"/>
  <c r="I2506" i="21" s="1"/>
  <c r="H2466" i="21"/>
  <c r="I2466" i="21" s="1"/>
  <c r="H2626" i="21"/>
  <c r="I2626" i="21" s="1"/>
  <c r="H2596" i="21"/>
  <c r="I2596" i="21" s="1"/>
  <c r="H2546" i="21"/>
  <c r="I2546" i="21" s="1"/>
  <c r="H2516" i="21"/>
  <c r="I2516" i="21" s="1"/>
  <c r="H2476" i="21"/>
  <c r="I2476" i="21" s="1"/>
  <c r="H2426" i="21"/>
  <c r="I2426" i="21" s="1"/>
  <c r="H2366" i="21"/>
  <c r="I2366" i="21" s="1"/>
  <c r="H2306" i="21"/>
  <c r="I2306" i="21" s="1"/>
  <c r="H3126" i="21"/>
  <c r="I3126" i="21" s="1"/>
  <c r="H2826" i="21"/>
  <c r="I2826" i="21" s="1"/>
  <c r="H3106" i="21"/>
  <c r="I3106" i="21" s="1"/>
  <c r="H2786" i="21"/>
  <c r="I2786" i="21" s="1"/>
  <c r="H2636" i="21"/>
  <c r="I2636" i="21" s="1"/>
  <c r="H2606" i="21"/>
  <c r="I2606" i="21" s="1"/>
  <c r="H2766" i="21"/>
  <c r="I2766" i="21" s="1"/>
  <c r="H2746" i="21"/>
  <c r="I2746" i="21" s="1"/>
  <c r="H2666" i="21"/>
  <c r="I2666" i="21" s="1"/>
  <c r="I2660" i="21" s="1"/>
  <c r="J2660" i="21" s="1"/>
  <c r="H2586" i="21"/>
  <c r="I2586" i="21" s="1"/>
  <c r="H2256" i="21"/>
  <c r="I2256" i="21" s="1"/>
  <c r="H2206" i="21"/>
  <c r="I2206" i="21" s="1"/>
  <c r="H2176" i="21"/>
  <c r="I2176" i="21" s="1"/>
  <c r="H2146" i="21"/>
  <c r="I2146" i="21" s="1"/>
  <c r="H2116" i="21"/>
  <c r="I2116" i="21" s="1"/>
  <c r="H2086" i="21"/>
  <c r="I2086" i="21" s="1"/>
  <c r="H2056" i="21"/>
  <c r="I2056" i="21" s="1"/>
  <c r="H2026" i="21"/>
  <c r="I2026" i="21" s="1"/>
  <c r="H1996" i="21"/>
  <c r="I1996" i="21" s="1"/>
  <c r="H1966" i="21"/>
  <c r="I1966" i="21" s="1"/>
  <c r="H1936" i="21"/>
  <c r="I1936" i="21" s="1"/>
  <c r="H1906" i="21"/>
  <c r="I1906" i="21" s="1"/>
  <c r="H1876" i="21"/>
  <c r="I1876" i="21" s="1"/>
  <c r="H2556" i="21"/>
  <c r="I2556" i="21" s="1"/>
  <c r="H2236" i="21"/>
  <c r="I2236" i="21" s="1"/>
  <c r="H1846" i="21"/>
  <c r="I1846" i="21" s="1"/>
  <c r="H1806" i="21"/>
  <c r="I1806" i="21" s="1"/>
  <c r="H1796" i="21"/>
  <c r="I1796" i="21" s="1"/>
  <c r="H1786" i="21"/>
  <c r="I1786" i="21" s="1"/>
  <c r="H1776" i="21"/>
  <c r="I1776" i="21" s="1"/>
  <c r="H1766" i="21"/>
  <c r="I1766" i="21" s="1"/>
  <c r="H1756" i="21"/>
  <c r="I1756" i="21" s="1"/>
  <c r="H1746" i="21"/>
  <c r="I1746" i="21" s="1"/>
  <c r="H1736" i="21"/>
  <c r="I1736" i="21" s="1"/>
  <c r="H1726" i="21"/>
  <c r="I1726" i="21" s="1"/>
  <c r="H1716" i="21"/>
  <c r="I1716" i="21" s="1"/>
  <c r="H1706" i="21"/>
  <c r="I1706" i="21" s="1"/>
  <c r="H1696" i="21"/>
  <c r="I1696" i="21" s="1"/>
  <c r="H1686" i="21"/>
  <c r="I1686" i="21" s="1"/>
  <c r="H1676" i="21"/>
  <c r="I1676" i="21" s="1"/>
  <c r="H1666" i="21"/>
  <c r="I1666" i="21" s="1"/>
  <c r="H1656" i="21"/>
  <c r="I1656" i="21" s="1"/>
  <c r="H1646" i="21"/>
  <c r="I1646" i="21" s="1"/>
  <c r="H1636" i="21"/>
  <c r="I1636" i="21" s="1"/>
  <c r="H1626" i="21"/>
  <c r="I1626" i="21" s="1"/>
  <c r="H1616" i="21"/>
  <c r="I1616" i="21" s="1"/>
  <c r="H1606" i="21"/>
  <c r="I1606" i="21" s="1"/>
  <c r="H1596" i="21"/>
  <c r="I1596" i="21" s="1"/>
  <c r="H1586" i="21"/>
  <c r="I1586" i="21" s="1"/>
  <c r="H1576" i="21"/>
  <c r="I1576" i="21" s="1"/>
  <c r="H1566" i="21"/>
  <c r="I1566" i="21" s="1"/>
  <c r="H2386" i="21"/>
  <c r="I2386" i="21" s="1"/>
  <c r="H2196" i="21"/>
  <c r="I2196" i="21" s="1"/>
  <c r="H2166" i="21"/>
  <c r="I2166" i="21" s="1"/>
  <c r="H2136" i="21"/>
  <c r="I2136" i="21" s="1"/>
  <c r="H2106" i="21"/>
  <c r="I2106" i="21" s="1"/>
  <c r="H2076" i="21"/>
  <c r="I2076" i="21" s="1"/>
  <c r="H2046" i="21"/>
  <c r="I2046" i="21" s="1"/>
  <c r="H2016" i="21"/>
  <c r="I2016" i="21" s="1"/>
  <c r="H1986" i="21"/>
  <c r="I1986" i="21" s="1"/>
  <c r="H1956" i="21"/>
  <c r="I1956" i="21" s="1"/>
  <c r="H1926" i="21"/>
  <c r="I1926" i="21" s="1"/>
  <c r="H1896" i="21"/>
  <c r="I1896" i="21" s="1"/>
  <c r="H2446" i="21"/>
  <c r="I2446" i="21" s="1"/>
  <c r="H2356" i="21"/>
  <c r="I2356" i="21" s="1"/>
  <c r="H2226" i="21"/>
  <c r="I2226" i="21" s="1"/>
  <c r="H1856" i="21"/>
  <c r="I1856" i="21" s="1"/>
  <c r="H1816" i="21"/>
  <c r="I1816" i="21" s="1"/>
  <c r="H2656" i="21"/>
  <c r="I2656" i="21" s="1"/>
  <c r="H2806" i="21"/>
  <c r="I2806" i="21" s="1"/>
  <c r="H2686" i="21"/>
  <c r="I2686" i="21" s="1"/>
  <c r="H2576" i="21"/>
  <c r="I2576" i="21" s="1"/>
  <c r="H2436" i="21"/>
  <c r="I2436" i="21" s="1"/>
  <c r="H2126" i="21"/>
  <c r="I2126" i="21" s="1"/>
  <c r="H1526" i="21"/>
  <c r="I1526" i="21" s="1"/>
  <c r="H1456" i="21"/>
  <c r="I1456" i="21" s="1"/>
  <c r="H1916" i="21"/>
  <c r="I1916" i="21" s="1"/>
  <c r="H1546" i="21"/>
  <c r="I1546" i="21" s="1"/>
  <c r="H1506" i="21"/>
  <c r="I1506" i="21" s="1"/>
  <c r="H1406" i="21"/>
  <c r="I1406" i="21" s="1"/>
  <c r="H1346" i="21"/>
  <c r="I1346" i="21" s="1"/>
  <c r="H2526" i="21"/>
  <c r="I2526" i="21" s="1"/>
  <c r="H2326" i="21"/>
  <c r="I2326" i="21" s="1"/>
  <c r="H2316" i="21"/>
  <c r="I2316" i="21" s="1"/>
  <c r="H2246" i="21"/>
  <c r="I2246" i="21" s="1"/>
  <c r="H2006" i="21"/>
  <c r="I2006" i="21" s="1"/>
  <c r="H1436" i="21"/>
  <c r="I1436" i="21" s="1"/>
  <c r="H1201" i="21"/>
  <c r="I1201" i="21" s="1"/>
  <c r="H1161" i="21"/>
  <c r="I1161" i="21" s="1"/>
  <c r="H2216" i="21"/>
  <c r="I2216" i="21" s="1"/>
  <c r="H1826" i="21"/>
  <c r="I1826" i="21" s="1"/>
  <c r="H1486" i="21"/>
  <c r="I1486" i="21" s="1"/>
  <c r="H1356" i="21"/>
  <c r="I1356" i="21" s="1"/>
  <c r="H2096" i="21"/>
  <c r="I2096" i="21" s="1"/>
  <c r="H1416" i="21"/>
  <c r="I1416" i="21" s="1"/>
  <c r="H1886" i="21"/>
  <c r="I1886" i="21" s="1"/>
  <c r="H1466" i="21"/>
  <c r="I1466" i="21" s="1"/>
  <c r="H1366" i="21"/>
  <c r="I1366" i="21" s="1"/>
  <c r="H1191" i="21"/>
  <c r="I1191" i="21" s="1"/>
  <c r="H1151" i="21"/>
  <c r="I1151" i="21" s="1"/>
  <c r="H1111" i="21"/>
  <c r="I1111" i="21" s="1"/>
  <c r="H1071" i="21"/>
  <c r="I1071" i="21" s="1"/>
  <c r="H1031" i="21"/>
  <c r="I1031" i="21" s="1"/>
  <c r="H991" i="21"/>
  <c r="I991" i="21" s="1"/>
  <c r="H951" i="21"/>
  <c r="I951" i="21" s="1"/>
  <c r="H911" i="21"/>
  <c r="I911" i="21" s="1"/>
  <c r="H2416" i="21"/>
  <c r="I2416" i="21" s="1"/>
  <c r="H2186" i="21"/>
  <c r="I2186" i="21" s="1"/>
  <c r="H1976" i="21"/>
  <c r="I1976" i="21" s="1"/>
  <c r="H1536" i="21"/>
  <c r="I1536" i="21" s="1"/>
  <c r="H1516" i="21"/>
  <c r="I1516" i="21" s="1"/>
  <c r="H2486" i="21"/>
  <c r="I2486" i="21" s="1"/>
  <c r="H2376" i="21"/>
  <c r="I2376" i="21" s="1"/>
  <c r="H2296" i="21"/>
  <c r="I2296" i="21" s="1"/>
  <c r="H1556" i="21"/>
  <c r="I1556" i="21" s="1"/>
  <c r="H1946" i="21"/>
  <c r="I1946" i="21" s="1"/>
  <c r="H1386" i="21"/>
  <c r="I1386" i="21" s="1"/>
  <c r="H2156" i="21"/>
  <c r="I2156" i="21" s="1"/>
  <c r="H2036" i="21"/>
  <c r="I2036" i="21" s="1"/>
  <c r="H1866" i="21"/>
  <c r="I1866" i="21" s="1"/>
  <c r="H1181" i="21"/>
  <c r="I1181" i="21" s="1"/>
  <c r="H1041" i="21"/>
  <c r="I1041" i="21" s="1"/>
  <c r="H971" i="21"/>
  <c r="I971" i="21" s="1"/>
  <c r="H2066" i="21"/>
  <c r="I2066" i="21" s="1"/>
  <c r="H1496" i="21"/>
  <c r="I1496" i="21" s="1"/>
  <c r="H1306" i="21"/>
  <c r="I1306" i="21" s="1"/>
  <c r="H1276" i="21"/>
  <c r="I1276" i="21" s="1"/>
  <c r="H1246" i="21"/>
  <c r="I1246" i="21" s="1"/>
  <c r="H1121" i="21"/>
  <c r="I1121" i="21" s="1"/>
  <c r="H1011" i="21"/>
  <c r="I1011" i="21" s="1"/>
  <c r="H1081" i="21"/>
  <c r="I1081" i="21" s="1"/>
  <c r="H941" i="21"/>
  <c r="I941" i="21" s="1"/>
  <c r="H1376" i="21"/>
  <c r="I1376" i="21" s="1"/>
  <c r="H1131" i="21"/>
  <c r="I1131" i="21" s="1"/>
  <c r="H1051" i="21"/>
  <c r="I1051" i="21" s="1"/>
  <c r="H1476" i="21"/>
  <c r="I1476" i="21" s="1"/>
  <c r="H1211" i="21"/>
  <c r="I1211" i="21" s="1"/>
  <c r="H1101" i="21"/>
  <c r="I1101" i="21" s="1"/>
  <c r="H1316" i="21"/>
  <c r="I1316" i="21" s="1"/>
  <c r="H1091" i="21"/>
  <c r="I1091" i="21" s="1"/>
  <c r="H1001" i="21"/>
  <c r="I1001" i="21" s="1"/>
  <c r="H921" i="21"/>
  <c r="I921" i="21" s="1"/>
  <c r="H851" i="21"/>
  <c r="I851" i="21" s="1"/>
  <c r="H811" i="21"/>
  <c r="I811" i="21" s="1"/>
  <c r="H771" i="21"/>
  <c r="I771" i="21" s="1"/>
  <c r="H731" i="21"/>
  <c r="I731" i="21" s="1"/>
  <c r="H691" i="21"/>
  <c r="I691" i="21" s="1"/>
  <c r="H651" i="21"/>
  <c r="I651" i="21" s="1"/>
  <c r="H611" i="21"/>
  <c r="I611" i="21" s="1"/>
  <c r="H571" i="21"/>
  <c r="I571" i="21" s="1"/>
  <c r="H531" i="21"/>
  <c r="I531" i="21" s="1"/>
  <c r="H491" i="21"/>
  <c r="I491" i="21" s="1"/>
  <c r="H451" i="21"/>
  <c r="I451" i="21" s="1"/>
  <c r="H1426" i="21"/>
  <c r="I1426" i="21" s="1"/>
  <c r="H1266" i="21"/>
  <c r="I1266" i="21" s="1"/>
  <c r="H961" i="21"/>
  <c r="I961" i="21" s="1"/>
  <c r="H891" i="21"/>
  <c r="I891" i="21" s="1"/>
  <c r="H1396" i="21"/>
  <c r="I1396" i="21" s="1"/>
  <c r="H1061" i="21"/>
  <c r="I1061" i="21" s="1"/>
  <c r="H1171" i="21"/>
  <c r="I1171" i="21" s="1"/>
  <c r="H901" i="21"/>
  <c r="I901" i="21" s="1"/>
  <c r="H841" i="21"/>
  <c r="I841" i="21" s="1"/>
  <c r="H801" i="21"/>
  <c r="I801" i="21" s="1"/>
  <c r="H761" i="21"/>
  <c r="I761" i="21" s="1"/>
  <c r="H721" i="21"/>
  <c r="I721" i="21" s="1"/>
  <c r="H681" i="21"/>
  <c r="I681" i="21" s="1"/>
  <c r="H641" i="21"/>
  <c r="I641" i="21" s="1"/>
  <c r="H601" i="21"/>
  <c r="I601" i="21" s="1"/>
  <c r="H561" i="21"/>
  <c r="I561" i="21" s="1"/>
  <c r="H521" i="21"/>
  <c r="I521" i="21" s="1"/>
  <c r="H481" i="21"/>
  <c r="I481" i="21" s="1"/>
  <c r="H441" i="21"/>
  <c r="I441" i="21" s="1"/>
  <c r="H401" i="21"/>
  <c r="I401" i="21" s="1"/>
  <c r="H361" i="21"/>
  <c r="I361" i="21" s="1"/>
  <c r="H1336" i="21"/>
  <c r="I1336" i="21" s="1"/>
  <c r="H1286" i="21"/>
  <c r="I1286" i="21" s="1"/>
  <c r="H1836" i="21"/>
  <c r="I1836" i="21" s="1"/>
  <c r="H1446" i="21"/>
  <c r="I1446" i="21" s="1"/>
  <c r="H1256" i="21"/>
  <c r="I1256" i="21" s="1"/>
  <c r="H1141" i="21"/>
  <c r="I1141" i="21" s="1"/>
  <c r="H881" i="21"/>
  <c r="I881" i="21" s="1"/>
  <c r="H461" i="21"/>
  <c r="I461" i="21" s="1"/>
  <c r="H411" i="21"/>
  <c r="I411" i="21" s="1"/>
  <c r="H181" i="21"/>
  <c r="I181" i="21" s="1"/>
  <c r="H161" i="21"/>
  <c r="I161" i="21" s="1"/>
  <c r="H861" i="21"/>
  <c r="I861" i="21" s="1"/>
  <c r="H741" i="21"/>
  <c r="I741" i="21" s="1"/>
  <c r="H711" i="21"/>
  <c r="I711" i="21" s="1"/>
  <c r="H171" i="21"/>
  <c r="I171" i="21" s="1"/>
  <c r="H151" i="21"/>
  <c r="I151" i="21" s="1"/>
  <c r="H541" i="21"/>
  <c r="I541" i="21" s="1"/>
  <c r="H371" i="21"/>
  <c r="I371" i="21" s="1"/>
  <c r="H271" i="21"/>
  <c r="I271" i="21" s="1"/>
  <c r="H871" i="21"/>
  <c r="I871" i="21" s="1"/>
  <c r="H141" i="21"/>
  <c r="I141" i="21" s="1"/>
  <c r="H91" i="21"/>
  <c r="I91" i="21" s="1"/>
  <c r="H51" i="21"/>
  <c r="I51" i="21" s="1"/>
  <c r="H11" i="21"/>
  <c r="I11" i="21" s="1"/>
  <c r="H81" i="21"/>
  <c r="I81" i="21" s="1"/>
  <c r="H671" i="21"/>
  <c r="I671" i="21" s="1"/>
  <c r="H431" i="21"/>
  <c r="I431" i="21" s="1"/>
  <c r="H381" i="21"/>
  <c r="I381" i="21" s="1"/>
  <c r="H131" i="21"/>
  <c r="I131" i="21" s="1"/>
  <c r="H501" i="21"/>
  <c r="I501" i="21" s="1"/>
  <c r="H1296" i="21"/>
  <c r="I1296" i="21" s="1"/>
  <c r="H1236" i="21"/>
  <c r="I1236" i="21" s="1"/>
  <c r="H701" i="21"/>
  <c r="I701" i="21" s="1"/>
  <c r="H511" i="21"/>
  <c r="I511" i="21" s="1"/>
  <c r="H321" i="21"/>
  <c r="I321" i="21" s="1"/>
  <c r="H331" i="21"/>
  <c r="I331" i="21" s="1"/>
  <c r="H121" i="21"/>
  <c r="I121" i="21" s="1"/>
  <c r="H41" i="21"/>
  <c r="I41" i="21" s="1"/>
  <c r="H291" i="21"/>
  <c r="I291" i="21" s="1"/>
  <c r="H551" i="21"/>
  <c r="I551" i="21" s="1"/>
  <c r="H311" i="21"/>
  <c r="I311" i="21" s="1"/>
  <c r="H1326" i="21"/>
  <c r="I1326" i="21" s="1"/>
  <c r="H661" i="21"/>
  <c r="I661" i="21" s="1"/>
  <c r="H631" i="21"/>
  <c r="I631" i="21" s="1"/>
  <c r="H591" i="21"/>
  <c r="I591" i="21" s="1"/>
  <c r="H341" i="21"/>
  <c r="I341" i="21" s="1"/>
  <c r="H301" i="21"/>
  <c r="I301" i="21" s="1"/>
  <c r="H281" i="21"/>
  <c r="I281" i="21" s="1"/>
  <c r="H931" i="21"/>
  <c r="I931" i="21" s="1"/>
  <c r="H791" i="21"/>
  <c r="I791" i="21" s="1"/>
  <c r="H751" i="21"/>
  <c r="I751" i="21" s="1"/>
  <c r="H471" i="21"/>
  <c r="I471" i="21" s="1"/>
  <c r="H211" i="21"/>
  <c r="I211" i="21" s="1"/>
  <c r="H261" i="21"/>
  <c r="I261" i="21" s="1"/>
  <c r="H221" i="21"/>
  <c r="I221" i="21" s="1"/>
  <c r="H111" i="21"/>
  <c r="I111" i="21" s="1"/>
  <c r="H351" i="21"/>
  <c r="I351" i="21" s="1"/>
  <c r="H981" i="21"/>
  <c r="I981" i="21" s="1"/>
  <c r="H831" i="21"/>
  <c r="I831" i="21" s="1"/>
  <c r="H781" i="21"/>
  <c r="I781" i="21" s="1"/>
  <c r="H71" i="21"/>
  <c r="I71" i="21" s="1"/>
  <c r="H21" i="21"/>
  <c r="I21" i="21" s="1"/>
  <c r="H241" i="21"/>
  <c r="I241" i="21" s="1"/>
  <c r="H421" i="21"/>
  <c r="I421" i="21" s="1"/>
  <c r="H391" i="21"/>
  <c r="I391" i="21" s="1"/>
  <c r="H191" i="21"/>
  <c r="I191" i="21" s="1"/>
  <c r="H61" i="21"/>
  <c r="I61" i="21" s="1"/>
  <c r="H231" i="21"/>
  <c r="I231" i="21" s="1"/>
  <c r="H251" i="21"/>
  <c r="I251" i="21" s="1"/>
  <c r="H821" i="21"/>
  <c r="I821" i="21" s="1"/>
  <c r="H581" i="21"/>
  <c r="I581" i="21" s="1"/>
  <c r="H1021" i="21"/>
  <c r="I1021" i="21" s="1"/>
  <c r="H621" i="21"/>
  <c r="I621" i="21" s="1"/>
  <c r="H201" i="21"/>
  <c r="I201" i="21" s="1"/>
  <c r="H101" i="21"/>
  <c r="I101" i="21" s="1"/>
  <c r="H31" i="21"/>
  <c r="I31" i="21" s="1"/>
  <c r="H4501" i="21"/>
  <c r="I4501" i="21" s="1"/>
  <c r="H2422" i="21"/>
  <c r="I2422" i="21" s="1"/>
  <c r="H1632" i="21"/>
  <c r="I1632" i="21" s="1"/>
  <c r="H2312" i="21"/>
  <c r="I2312" i="21" s="1"/>
  <c r="N498" i="22"/>
  <c r="N366" i="22"/>
  <c r="H337" i="21"/>
  <c r="I337" i="21" s="1"/>
  <c r="BT71" i="19"/>
  <c r="BT74" i="19" s="1"/>
  <c r="A77" i="19" s="1"/>
  <c r="BS71" i="19"/>
  <c r="G124" i="18"/>
  <c r="K129" i="10" l="1"/>
  <c r="L129" i="10" s="1"/>
  <c r="M129" i="10" s="1"/>
  <c r="W129" i="10"/>
  <c r="K73" i="10"/>
  <c r="L73" i="10" s="1"/>
  <c r="M73" i="10" s="1"/>
  <c r="W73" i="10"/>
  <c r="K362" i="10"/>
  <c r="L362" i="10" s="1"/>
  <c r="M362" i="10" s="1"/>
  <c r="W362" i="10"/>
  <c r="K365" i="10"/>
  <c r="L365" i="10" s="1"/>
  <c r="M365" i="10" s="1"/>
  <c r="W365" i="10"/>
  <c r="K341" i="10"/>
  <c r="L341" i="10" s="1"/>
  <c r="M341" i="10" s="1"/>
  <c r="W341" i="10"/>
  <c r="K74" i="10"/>
  <c r="L74" i="10" s="1"/>
  <c r="M74" i="10" s="1"/>
  <c r="W74" i="10"/>
  <c r="K78" i="10"/>
  <c r="L78" i="10" s="1"/>
  <c r="M78" i="10" s="1"/>
  <c r="W78" i="10"/>
  <c r="K357" i="10"/>
  <c r="L357" i="10" s="1"/>
  <c r="M357" i="10" s="1"/>
  <c r="W357" i="10"/>
  <c r="K419" i="10"/>
  <c r="L419" i="10" s="1"/>
  <c r="M419" i="10" s="1"/>
  <c r="W419" i="10"/>
  <c r="K355" i="10"/>
  <c r="L355" i="10" s="1"/>
  <c r="M355" i="10" s="1"/>
  <c r="W355" i="10"/>
  <c r="W42" i="10"/>
  <c r="K42" i="10"/>
  <c r="L42" i="10" s="1"/>
  <c r="M42" i="10" s="1"/>
  <c r="K347" i="10"/>
  <c r="L347" i="10" s="1"/>
  <c r="M347" i="10" s="1"/>
  <c r="W347" i="10"/>
  <c r="K17" i="10"/>
  <c r="L17" i="10" s="1"/>
  <c r="M17" i="10" s="1"/>
  <c r="W17" i="10"/>
  <c r="K319" i="10"/>
  <c r="L319" i="10" s="1"/>
  <c r="M319" i="10" s="1"/>
  <c r="W319" i="10"/>
  <c r="K125" i="10"/>
  <c r="L125" i="10" s="1"/>
  <c r="M125" i="10" s="1"/>
  <c r="W125" i="10"/>
  <c r="K21" i="10"/>
  <c r="L21" i="10" s="1"/>
  <c r="M21" i="10" s="1"/>
  <c r="W21" i="10"/>
  <c r="K69" i="10"/>
  <c r="L69" i="10" s="1"/>
  <c r="M69" i="10" s="1"/>
  <c r="W69" i="10"/>
  <c r="K23" i="10"/>
  <c r="L23" i="10" s="1"/>
  <c r="M23" i="10" s="1"/>
  <c r="W23" i="10"/>
  <c r="K430" i="10"/>
  <c r="L430" i="10" s="1"/>
  <c r="M430" i="10" s="1"/>
  <c r="W430" i="10"/>
  <c r="K363" i="10"/>
  <c r="L363" i="10" s="1"/>
  <c r="M363" i="10" s="1"/>
  <c r="W363" i="10"/>
  <c r="K356" i="10"/>
  <c r="L356" i="10" s="1"/>
  <c r="M356" i="10" s="1"/>
  <c r="W356" i="10"/>
  <c r="K358" i="10"/>
  <c r="L358" i="10" s="1"/>
  <c r="M358" i="10" s="1"/>
  <c r="W358" i="10"/>
  <c r="K237" i="10"/>
  <c r="L237" i="10" s="1"/>
  <c r="M237" i="10" s="1"/>
  <c r="W237" i="10"/>
  <c r="K501" i="10"/>
  <c r="L501" i="10" s="1"/>
  <c r="M501" i="10" s="1"/>
  <c r="W501" i="10"/>
  <c r="W117" i="10"/>
  <c r="K117" i="10"/>
  <c r="L117" i="10" s="1"/>
  <c r="M117" i="10" s="1"/>
  <c r="K192" i="10"/>
  <c r="L192" i="10" s="1"/>
  <c r="M192" i="10" s="1"/>
  <c r="W192" i="10"/>
  <c r="K415" i="10"/>
  <c r="L415" i="10" s="1"/>
  <c r="M415" i="10" s="1"/>
  <c r="W415" i="10"/>
  <c r="K82" i="10"/>
  <c r="L82" i="10" s="1"/>
  <c r="M82" i="10" s="1"/>
  <c r="W82" i="10"/>
  <c r="K16" i="10"/>
  <c r="L16" i="10" s="1"/>
  <c r="M16" i="10" s="1"/>
  <c r="W16" i="10"/>
  <c r="W121" i="10"/>
  <c r="K121" i="10"/>
  <c r="L121" i="10" s="1"/>
  <c r="M121" i="10" s="1"/>
  <c r="K417" i="10"/>
  <c r="L417" i="10" s="1"/>
  <c r="M417" i="10" s="1"/>
  <c r="W417" i="10"/>
  <c r="K422" i="10"/>
  <c r="L422" i="10" s="1"/>
  <c r="M422" i="10" s="1"/>
  <c r="W422" i="10"/>
  <c r="W243" i="10"/>
  <c r="K243" i="10"/>
  <c r="L243" i="10" s="1"/>
  <c r="M243" i="10" s="1"/>
  <c r="K76" i="10"/>
  <c r="L76" i="10" s="1"/>
  <c r="M76" i="10" s="1"/>
  <c r="W76" i="10"/>
  <c r="K424" i="10"/>
  <c r="L424" i="10" s="1"/>
  <c r="M424" i="10" s="1"/>
  <c r="W424" i="10"/>
  <c r="K335" i="10"/>
  <c r="L335" i="10" s="1"/>
  <c r="M335" i="10" s="1"/>
  <c r="W335" i="10"/>
  <c r="K22" i="10"/>
  <c r="L22" i="10" s="1"/>
  <c r="M22" i="10" s="1"/>
  <c r="W22" i="10"/>
  <c r="K348" i="10"/>
  <c r="L348" i="10" s="1"/>
  <c r="M348" i="10" s="1"/>
  <c r="W348" i="10"/>
  <c r="K327" i="10"/>
  <c r="L327" i="10" s="1"/>
  <c r="M327" i="10" s="1"/>
  <c r="W327" i="10"/>
  <c r="K426" i="10"/>
  <c r="L426" i="10" s="1"/>
  <c r="M426" i="10" s="1"/>
  <c r="W426" i="10"/>
  <c r="K435" i="10"/>
  <c r="L435" i="10" s="1"/>
  <c r="W435" i="10"/>
  <c r="K503" i="10"/>
  <c r="L503" i="10" s="1"/>
  <c r="M503" i="10" s="1"/>
  <c r="W503" i="10"/>
  <c r="K68" i="10"/>
  <c r="L68" i="10" s="1"/>
  <c r="M68" i="10" s="1"/>
  <c r="W68" i="10"/>
  <c r="K349" i="10"/>
  <c r="L349" i="10" s="1"/>
  <c r="M349" i="10" s="1"/>
  <c r="W349" i="10"/>
  <c r="K19" i="10"/>
  <c r="L19" i="10" s="1"/>
  <c r="M19" i="10" s="1"/>
  <c r="W19" i="10"/>
  <c r="W24" i="10"/>
  <c r="K24" i="10"/>
  <c r="L24" i="10" s="1"/>
  <c r="M24" i="10" s="1"/>
  <c r="K67" i="10"/>
  <c r="L67" i="10" s="1"/>
  <c r="M67" i="10" s="1"/>
  <c r="W67" i="10"/>
  <c r="K350" i="10"/>
  <c r="L350" i="10" s="1"/>
  <c r="M350" i="10" s="1"/>
  <c r="W350" i="10"/>
  <c r="K337" i="10"/>
  <c r="L337" i="10" s="1"/>
  <c r="M337" i="10" s="1"/>
  <c r="W337" i="10"/>
  <c r="K81" i="10"/>
  <c r="L81" i="10" s="1"/>
  <c r="M81" i="10" s="1"/>
  <c r="W81" i="10"/>
  <c r="K336" i="10"/>
  <c r="L336" i="10" s="1"/>
  <c r="M336" i="10" s="1"/>
  <c r="W336" i="10"/>
  <c r="K20" i="10"/>
  <c r="L20" i="10" s="1"/>
  <c r="M20" i="10" s="1"/>
  <c r="W20" i="10"/>
  <c r="K41" i="10"/>
  <c r="L41" i="10" s="1"/>
  <c r="M41" i="10" s="1"/>
  <c r="W41" i="10"/>
  <c r="K77" i="10"/>
  <c r="L77" i="10" s="1"/>
  <c r="M77" i="10" s="1"/>
  <c r="W77" i="10"/>
  <c r="K334" i="10"/>
  <c r="L334" i="10" s="1"/>
  <c r="M334" i="10" s="1"/>
  <c r="W334" i="10"/>
  <c r="K340" i="10"/>
  <c r="L340" i="10" s="1"/>
  <c r="M340" i="10" s="1"/>
  <c r="W340" i="10"/>
  <c r="K428" i="10"/>
  <c r="L428" i="10" s="1"/>
  <c r="M428" i="10" s="1"/>
  <c r="W428" i="10"/>
  <c r="K133" i="10"/>
  <c r="L133" i="10" s="1"/>
  <c r="M133" i="10" s="1"/>
  <c r="W133" i="10"/>
  <c r="K364" i="10"/>
  <c r="L364" i="10" s="1"/>
  <c r="M364" i="10" s="1"/>
  <c r="W364" i="10"/>
  <c r="K18" i="10"/>
  <c r="W18" i="10"/>
  <c r="K342" i="10"/>
  <c r="L342" i="10" s="1"/>
  <c r="M342" i="10" s="1"/>
  <c r="W342" i="10"/>
  <c r="K343" i="10"/>
  <c r="L343" i="10" s="1"/>
  <c r="M343" i="10" s="1"/>
  <c r="W343" i="10"/>
  <c r="K96" i="10"/>
  <c r="L96" i="10" s="1"/>
  <c r="M96" i="10" s="1"/>
  <c r="W96" i="10"/>
  <c r="I4480" i="21"/>
  <c r="J4480" i="21" s="1"/>
  <c r="I4050" i="21"/>
  <c r="J4050" i="21" s="1"/>
  <c r="K106" i="10"/>
  <c r="L106" i="10" s="1"/>
  <c r="M106" i="10" s="1"/>
  <c r="W106" i="10"/>
  <c r="K269" i="10"/>
  <c r="L269" i="10" s="1"/>
  <c r="M269" i="10" s="1"/>
  <c r="W269" i="10"/>
  <c r="K263" i="10"/>
  <c r="L263" i="10" s="1"/>
  <c r="M263" i="10" s="1"/>
  <c r="W263" i="10"/>
  <c r="K287" i="10"/>
  <c r="L287" i="10" s="1"/>
  <c r="M287" i="10" s="1"/>
  <c r="W287" i="10"/>
  <c r="K246" i="10"/>
  <c r="L246" i="10" s="1"/>
  <c r="M246" i="10" s="1"/>
  <c r="W246" i="10"/>
  <c r="K413" i="10"/>
  <c r="L413" i="10" s="1"/>
  <c r="M413" i="10" s="1"/>
  <c r="W413" i="10"/>
  <c r="K90" i="10"/>
  <c r="L90" i="10" s="1"/>
  <c r="M90" i="10" s="1"/>
  <c r="W90" i="10"/>
  <c r="K411" i="10"/>
  <c r="L411" i="10" s="1"/>
  <c r="M411" i="10" s="1"/>
  <c r="W411" i="10"/>
  <c r="W289" i="10"/>
  <c r="K289" i="10"/>
  <c r="L289" i="10" s="1"/>
  <c r="M289" i="10" s="1"/>
  <c r="W275" i="10"/>
  <c r="K275" i="10"/>
  <c r="L275" i="10" s="1"/>
  <c r="M275" i="10" s="1"/>
  <c r="K267" i="10"/>
  <c r="L267" i="10" s="1"/>
  <c r="M267" i="10" s="1"/>
  <c r="W267" i="10"/>
  <c r="K478" i="10"/>
  <c r="L478" i="10" s="1"/>
  <c r="M478" i="10" s="1"/>
  <c r="W478" i="10"/>
  <c r="K280" i="10"/>
  <c r="L280" i="10" s="1"/>
  <c r="M280" i="10" s="1"/>
  <c r="W280" i="10"/>
  <c r="K51" i="10"/>
  <c r="L51" i="10" s="1"/>
  <c r="M51" i="10" s="1"/>
  <c r="W51" i="10"/>
  <c r="K91" i="10"/>
  <c r="L91" i="10" s="1"/>
  <c r="M91" i="10" s="1"/>
  <c r="W91" i="10"/>
  <c r="K296" i="10"/>
  <c r="L296" i="10" s="1"/>
  <c r="M296" i="10" s="1"/>
  <c r="W296" i="10"/>
  <c r="K297" i="10"/>
  <c r="L297" i="10" s="1"/>
  <c r="M297" i="10" s="1"/>
  <c r="W297" i="10"/>
  <c r="K484" i="10"/>
  <c r="L484" i="10" s="1"/>
  <c r="M484" i="10" s="1"/>
  <c r="W484" i="10"/>
  <c r="K473" i="10"/>
  <c r="L473" i="10" s="1"/>
  <c r="M473" i="10" s="1"/>
  <c r="W473" i="10"/>
  <c r="K477" i="10"/>
  <c r="L477" i="10" s="1"/>
  <c r="M477" i="10" s="1"/>
  <c r="W477" i="10"/>
  <c r="K278" i="10"/>
  <c r="L278" i="10" s="1"/>
  <c r="M278" i="10" s="1"/>
  <c r="W278" i="10"/>
  <c r="K276" i="10"/>
  <c r="L276" i="10" s="1"/>
  <c r="M276" i="10" s="1"/>
  <c r="W276" i="10"/>
  <c r="K187" i="10"/>
  <c r="L187" i="10" s="1"/>
  <c r="M187" i="10" s="1"/>
  <c r="W187" i="10"/>
  <c r="K102" i="10"/>
  <c r="L102" i="10" s="1"/>
  <c r="M102" i="10" s="1"/>
  <c r="W102" i="10"/>
  <c r="K105" i="10"/>
  <c r="L105" i="10" s="1"/>
  <c r="M105" i="10" s="1"/>
  <c r="W105" i="10"/>
  <c r="K249" i="10"/>
  <c r="L249" i="10" s="1"/>
  <c r="M249" i="10" s="1"/>
  <c r="W249" i="10"/>
  <c r="K104" i="10"/>
  <c r="L104" i="10" s="1"/>
  <c r="M104" i="10" s="1"/>
  <c r="W104" i="10"/>
  <c r="K295" i="10"/>
  <c r="L295" i="10" s="1"/>
  <c r="M295" i="10" s="1"/>
  <c r="W295" i="10"/>
  <c r="K252" i="10"/>
  <c r="L252" i="10" s="1"/>
  <c r="M252" i="10" s="1"/>
  <c r="W252" i="10"/>
  <c r="K471" i="10"/>
  <c r="L471" i="10" s="1"/>
  <c r="M471" i="10" s="1"/>
  <c r="W471" i="10"/>
  <c r="K145" i="10"/>
  <c r="L145" i="10" s="1"/>
  <c r="M145" i="10" s="1"/>
  <c r="W145" i="10"/>
  <c r="K292" i="10"/>
  <c r="L292" i="10" s="1"/>
  <c r="M292" i="10" s="1"/>
  <c r="W292" i="10"/>
  <c r="K472" i="10"/>
  <c r="L472" i="10" s="1"/>
  <c r="M472" i="10" s="1"/>
  <c r="W472" i="10"/>
  <c r="K264" i="10"/>
  <c r="L264" i="10" s="1"/>
  <c r="M264" i="10" s="1"/>
  <c r="W264" i="10"/>
  <c r="K257" i="10"/>
  <c r="L257" i="10" s="1"/>
  <c r="M257" i="10" s="1"/>
  <c r="W257" i="10"/>
  <c r="K485" i="10"/>
  <c r="L485" i="10" s="1"/>
  <c r="M485" i="10" s="1"/>
  <c r="W485" i="10"/>
  <c r="K281" i="10"/>
  <c r="L281" i="10" s="1"/>
  <c r="M281" i="10" s="1"/>
  <c r="W281" i="10"/>
  <c r="K283" i="10"/>
  <c r="L283" i="10" s="1"/>
  <c r="M283" i="10" s="1"/>
  <c r="W283" i="10"/>
  <c r="K286" i="10"/>
  <c r="L286" i="10" s="1"/>
  <c r="M286" i="10" s="1"/>
  <c r="W286" i="10"/>
  <c r="K191" i="10"/>
  <c r="L191" i="10" s="1"/>
  <c r="M191" i="10" s="1"/>
  <c r="W191" i="10"/>
  <c r="K482" i="10"/>
  <c r="L482" i="10" s="1"/>
  <c r="M482" i="10" s="1"/>
  <c r="W482" i="10"/>
  <c r="K186" i="10"/>
  <c r="L186" i="10" s="1"/>
  <c r="M186" i="10" s="1"/>
  <c r="W186" i="10"/>
  <c r="K235" i="10"/>
  <c r="L235" i="10" s="1"/>
  <c r="M235" i="10" s="1"/>
  <c r="W235" i="10"/>
  <c r="K266" i="10"/>
  <c r="L266" i="10" s="1"/>
  <c r="M266" i="10" s="1"/>
  <c r="W266" i="10"/>
  <c r="W190" i="10"/>
  <c r="K190" i="10"/>
  <c r="L190" i="10" s="1"/>
  <c r="M190" i="10" s="1"/>
  <c r="K483" i="10"/>
  <c r="L483" i="10" s="1"/>
  <c r="M483" i="10" s="1"/>
  <c r="W483" i="10"/>
  <c r="K298" i="10"/>
  <c r="L298" i="10" s="1"/>
  <c r="M298" i="10" s="1"/>
  <c r="W298" i="10"/>
  <c r="K479" i="10"/>
  <c r="L479" i="10" s="1"/>
  <c r="M479" i="10" s="1"/>
  <c r="W479" i="10"/>
  <c r="K290" i="10"/>
  <c r="L290" i="10" s="1"/>
  <c r="M290" i="10" s="1"/>
  <c r="W290" i="10"/>
  <c r="K251" i="10"/>
  <c r="L251" i="10" s="1"/>
  <c r="M251" i="10" s="1"/>
  <c r="W251" i="10"/>
  <c r="K108" i="10"/>
  <c r="L108" i="10" s="1"/>
  <c r="M108" i="10" s="1"/>
  <c r="W108" i="10"/>
  <c r="K234" i="10"/>
  <c r="L234" i="10" s="1"/>
  <c r="M234" i="10" s="1"/>
  <c r="W234" i="10"/>
  <c r="K103" i="10"/>
  <c r="L103" i="10" s="1"/>
  <c r="M103" i="10" s="1"/>
  <c r="W103" i="10"/>
  <c r="K476" i="10"/>
  <c r="L476" i="10" s="1"/>
  <c r="M476" i="10" s="1"/>
  <c r="W476" i="10"/>
  <c r="K255" i="10"/>
  <c r="L255" i="10" s="1"/>
  <c r="M255" i="10" s="1"/>
  <c r="W255" i="10"/>
  <c r="K248" i="10"/>
  <c r="L248" i="10" s="1"/>
  <c r="M248" i="10" s="1"/>
  <c r="W248" i="10"/>
  <c r="K260" i="10"/>
  <c r="L260" i="10" s="1"/>
  <c r="M260" i="10" s="1"/>
  <c r="W260" i="10"/>
  <c r="K94" i="10"/>
  <c r="L94" i="10" s="1"/>
  <c r="M94" i="10" s="1"/>
  <c r="W94" i="10"/>
  <c r="K272" i="10"/>
  <c r="L272" i="10" s="1"/>
  <c r="M272" i="10" s="1"/>
  <c r="W272" i="10"/>
  <c r="K273" i="10"/>
  <c r="L273" i="10" s="1"/>
  <c r="M273" i="10" s="1"/>
  <c r="W273" i="10"/>
  <c r="K486" i="10"/>
  <c r="L486" i="10" s="1"/>
  <c r="M486" i="10" s="1"/>
  <c r="W486" i="10"/>
  <c r="K254" i="10"/>
  <c r="L254" i="10" s="1"/>
  <c r="M254" i="10" s="1"/>
  <c r="W254" i="10"/>
  <c r="W95" i="10"/>
  <c r="K95" i="10"/>
  <c r="L95" i="10" s="1"/>
  <c r="M95" i="10" s="1"/>
  <c r="K470" i="10"/>
  <c r="L470" i="10" s="1"/>
  <c r="M470" i="10" s="1"/>
  <c r="W470" i="10"/>
  <c r="K245" i="10"/>
  <c r="L245" i="10" s="1"/>
  <c r="M245" i="10" s="1"/>
  <c r="W245" i="10"/>
  <c r="W100" i="10"/>
  <c r="K100" i="10"/>
  <c r="L100" i="10" s="1"/>
  <c r="M100" i="10" s="1"/>
  <c r="K284" i="10"/>
  <c r="L284" i="10" s="1"/>
  <c r="M284" i="10" s="1"/>
  <c r="W284" i="10"/>
  <c r="K293" i="10"/>
  <c r="L293" i="10" s="1"/>
  <c r="M293" i="10" s="1"/>
  <c r="W293" i="10"/>
  <c r="K279" i="10"/>
  <c r="L279" i="10" s="1"/>
  <c r="M279" i="10" s="1"/>
  <c r="W279" i="10"/>
  <c r="K261" i="10"/>
  <c r="L261" i="10" s="1"/>
  <c r="M261" i="10" s="1"/>
  <c r="W261" i="10"/>
  <c r="K258" i="10"/>
  <c r="L258" i="10" s="1"/>
  <c r="M258" i="10" s="1"/>
  <c r="W258" i="10"/>
  <c r="K97" i="10"/>
  <c r="L97" i="10" s="1"/>
  <c r="M97" i="10" s="1"/>
  <c r="W97" i="10"/>
  <c r="K270" i="10"/>
  <c r="L270" i="10" s="1"/>
  <c r="M270" i="10" s="1"/>
  <c r="W270" i="10"/>
  <c r="I2620" i="21"/>
  <c r="J2620" i="21" s="1"/>
  <c r="I4260" i="21"/>
  <c r="J4260" i="21" s="1"/>
  <c r="I1035" i="21"/>
  <c r="J1035" i="21" s="1"/>
  <c r="I1185" i="21"/>
  <c r="J1185" i="21" s="1"/>
  <c r="I4300" i="21"/>
  <c r="J4300" i="21" s="1"/>
  <c r="I4330" i="21"/>
  <c r="J4330" i="21" s="1"/>
  <c r="I3550" i="21"/>
  <c r="J3550" i="21" s="1"/>
  <c r="I4280" i="21"/>
  <c r="J4280" i="21" s="1"/>
  <c r="I1730" i="21"/>
  <c r="J1730" i="21" s="1"/>
  <c r="I1205" i="21"/>
  <c r="J1205" i="21" s="1"/>
  <c r="I4420" i="21"/>
  <c r="J4420" i="21" s="1"/>
  <c r="I4440" i="21"/>
  <c r="J4440" i="21" s="1"/>
  <c r="I2440" i="21"/>
  <c r="J2440" i="21" s="1"/>
  <c r="I4070" i="21"/>
  <c r="J4070" i="21" s="1"/>
  <c r="I3880" i="21"/>
  <c r="J3880" i="21" s="1"/>
  <c r="I3590" i="21"/>
  <c r="J3590" i="21" s="1"/>
  <c r="I2460" i="21"/>
  <c r="J2460" i="21" s="1"/>
  <c r="I2330" i="21"/>
  <c r="J2330" i="21" s="1"/>
  <c r="I1720" i="21"/>
  <c r="J1720" i="21" s="1"/>
  <c r="I2250" i="21"/>
  <c r="J2250" i="21" s="1"/>
  <c r="I2360" i="21"/>
  <c r="J2360" i="21" s="1"/>
  <c r="I3360" i="21"/>
  <c r="J3360" i="21" s="1"/>
  <c r="I3470" i="21"/>
  <c r="J3470" i="21" s="1"/>
  <c r="I3060" i="21"/>
  <c r="J3060" i="21" s="1"/>
  <c r="I2110" i="21"/>
  <c r="J2110" i="21" s="1"/>
  <c r="I3170" i="21"/>
  <c r="J3170" i="21" s="1"/>
  <c r="I4180" i="21"/>
  <c r="J4180" i="21" s="1"/>
  <c r="I625" i="21"/>
  <c r="J625" i="21" s="1"/>
  <c r="I4310" i="21"/>
  <c r="J4310" i="21" s="1"/>
  <c r="I4340" i="21"/>
  <c r="J4340" i="21" s="1"/>
  <c r="I3280" i="21"/>
  <c r="J3280" i="21" s="1"/>
  <c r="I4150" i="21"/>
  <c r="J4150" i="21" s="1"/>
  <c r="I4190" i="21"/>
  <c r="J4190" i="21" s="1"/>
  <c r="I3700" i="21"/>
  <c r="J3700" i="21" s="1"/>
  <c r="I3230" i="21"/>
  <c r="J3230" i="21" s="1"/>
  <c r="I2550" i="21"/>
  <c r="J2550" i="21" s="1"/>
  <c r="I1840" i="21"/>
  <c r="J1840" i="21" s="1"/>
  <c r="I2790" i="21"/>
  <c r="J2790" i="21" s="1"/>
  <c r="I3990" i="21"/>
  <c r="J3990" i="21" s="1"/>
  <c r="I205" i="21"/>
  <c r="J205" i="21" s="1"/>
  <c r="I2010" i="21"/>
  <c r="J2010" i="21" s="1"/>
  <c r="I3070" i="21"/>
  <c r="J3070" i="21" s="1"/>
  <c r="I4390" i="21"/>
  <c r="J4390" i="21" s="1"/>
  <c r="I3160" i="21"/>
  <c r="J3160" i="21" s="1"/>
  <c r="I2470" i="21"/>
  <c r="J2470" i="21" s="1"/>
  <c r="I4450" i="21"/>
  <c r="J4450" i="21" s="1"/>
  <c r="I3890" i="21"/>
  <c r="J3890" i="21" s="1"/>
  <c r="I1145" i="21"/>
  <c r="J1145" i="21" s="1"/>
  <c r="I3500" i="21"/>
  <c r="J3500" i="21" s="1"/>
  <c r="I4250" i="21"/>
  <c r="J4250" i="21" s="1"/>
  <c r="I3350" i="21"/>
  <c r="J3350" i="21" s="1"/>
  <c r="I3240" i="21"/>
  <c r="J3240" i="21" s="1"/>
  <c r="I4410" i="21"/>
  <c r="J4410" i="21" s="1"/>
  <c r="I2350" i="21"/>
  <c r="J2350" i="21" s="1"/>
  <c r="I4240" i="21"/>
  <c r="J4240" i="21" s="1"/>
  <c r="I1440" i="21"/>
  <c r="J1440" i="21" s="1"/>
  <c r="I1880" i="21"/>
  <c r="J1880" i="21" s="1"/>
  <c r="I2870" i="21"/>
  <c r="J2870" i="21" s="1"/>
  <c r="I4290" i="21"/>
  <c r="J4290" i="21" s="1"/>
  <c r="I4360" i="21"/>
  <c r="J4360" i="21" s="1"/>
  <c r="I2200" i="21"/>
  <c r="J2200" i="21" s="1"/>
  <c r="I3260" i="21"/>
  <c r="J3260" i="21" s="1"/>
  <c r="I3480" i="21"/>
  <c r="J3480" i="21" s="1"/>
  <c r="I1800" i="21"/>
  <c r="J1800" i="21" s="1"/>
  <c r="I4110" i="21"/>
  <c r="J4110" i="21" s="1"/>
  <c r="I3600" i="21"/>
  <c r="J3600" i="21" s="1"/>
  <c r="I4430" i="21"/>
  <c r="J4430" i="21" s="1"/>
  <c r="I3860" i="21"/>
  <c r="J3860" i="21" s="1"/>
  <c r="I1750" i="21"/>
  <c r="J1750" i="21" s="1"/>
  <c r="I4120" i="21"/>
  <c r="J4120" i="21" s="1"/>
  <c r="I3250" i="21"/>
  <c r="J3250" i="21" s="1"/>
  <c r="I3920" i="21"/>
  <c r="J3920" i="21" s="1"/>
  <c r="I2430" i="21"/>
  <c r="J2430" i="21" s="1"/>
  <c r="I3560" i="21"/>
  <c r="J3560" i="21" s="1"/>
  <c r="I2810" i="21"/>
  <c r="J2810" i="21" s="1"/>
  <c r="I375" i="21"/>
  <c r="J375" i="21" s="1"/>
  <c r="I3010" i="21"/>
  <c r="J3010" i="21" s="1"/>
  <c r="I3320" i="21"/>
  <c r="J3320" i="21" s="1"/>
  <c r="I3580" i="21"/>
  <c r="J3580" i="21" s="1"/>
  <c r="I705" i="21"/>
  <c r="J705" i="21" s="1"/>
  <c r="I2740" i="21"/>
  <c r="J2740" i="21" s="1"/>
  <c r="I2680" i="21"/>
  <c r="J2680" i="21" s="1"/>
  <c r="I4060" i="21"/>
  <c r="J4060" i="21" s="1"/>
  <c r="I1710" i="21"/>
  <c r="J1710" i="21" s="1"/>
  <c r="I2060" i="21"/>
  <c r="J2060" i="21" s="1"/>
  <c r="I1290" i="21"/>
  <c r="J1290" i="21" s="1"/>
  <c r="I975" i="21"/>
  <c r="J975" i="21" s="1"/>
  <c r="I685" i="21"/>
  <c r="J685" i="21" s="1"/>
  <c r="I3100" i="21"/>
  <c r="J3100" i="21" s="1"/>
  <c r="I2500" i="21"/>
  <c r="J2500" i="21" s="1"/>
  <c r="I3490" i="21"/>
  <c r="J3490" i="21" s="1"/>
  <c r="I4270" i="21"/>
  <c r="J4270" i="21" s="1"/>
  <c r="I915" i="21"/>
  <c r="J915" i="21" s="1"/>
  <c r="I2580" i="21"/>
  <c r="J2580" i="21" s="1"/>
  <c r="I3130" i="21"/>
  <c r="J3130" i="21" s="1"/>
  <c r="I1450" i="21"/>
  <c r="J1450" i="21" s="1"/>
  <c r="I725" i="21"/>
  <c r="J725" i="21" s="1"/>
  <c r="I3760" i="21"/>
  <c r="J3760" i="21" s="1"/>
  <c r="I3780" i="21"/>
  <c r="J3780" i="21" s="1"/>
  <c r="I1500" i="21"/>
  <c r="J1500" i="21" s="1"/>
  <c r="I515" i="21"/>
  <c r="J515" i="21" s="1"/>
  <c r="I1390" i="21"/>
  <c r="J1390" i="21" s="1"/>
  <c r="I2820" i="21"/>
  <c r="J2820" i="21" s="1"/>
  <c r="I895" i="21"/>
  <c r="J895" i="21" s="1"/>
  <c r="I2940" i="21"/>
  <c r="J2940" i="21" s="1"/>
  <c r="I1680" i="21"/>
  <c r="J1680" i="21" s="1"/>
  <c r="I3300" i="21"/>
  <c r="J3300" i="21" s="1"/>
  <c r="I2850" i="21"/>
  <c r="J2850" i="21" s="1"/>
  <c r="I2960" i="21"/>
  <c r="J2960" i="21" s="1"/>
  <c r="I3200" i="21"/>
  <c r="J3200" i="21" s="1"/>
  <c r="I2690" i="21"/>
  <c r="J2690" i="21" s="1"/>
  <c r="I3820" i="21"/>
  <c r="J3820" i="21" s="1"/>
  <c r="I2100" i="21"/>
  <c r="J2100" i="21" s="1"/>
  <c r="I3640" i="21"/>
  <c r="J3640" i="21" s="1"/>
  <c r="I3220" i="21"/>
  <c r="J3220" i="21" s="1"/>
  <c r="I4370" i="21"/>
  <c r="J4370" i="21" s="1"/>
  <c r="I2090" i="21"/>
  <c r="J2090" i="21" s="1"/>
  <c r="I1960" i="21"/>
  <c r="J1960" i="21" s="1"/>
  <c r="I3660" i="21"/>
  <c r="J3660" i="21" s="1"/>
  <c r="I3910" i="21"/>
  <c r="J3910" i="21" s="1"/>
  <c r="I615" i="21"/>
  <c r="J615" i="21" s="1"/>
  <c r="I795" i="21"/>
  <c r="J795" i="21" s="1"/>
  <c r="I3110" i="21"/>
  <c r="J3110" i="21" s="1"/>
  <c r="I2800" i="21"/>
  <c r="J2800" i="21" s="1"/>
  <c r="I1770" i="21"/>
  <c r="J1770" i="21" s="1"/>
  <c r="I3370" i="21"/>
  <c r="J3370" i="21" s="1"/>
  <c r="I3940" i="21"/>
  <c r="J3940" i="21" s="1"/>
  <c r="I1105" i="21"/>
  <c r="J1105" i="21" s="1"/>
  <c r="I2630" i="21"/>
  <c r="J2630" i="21" s="1"/>
  <c r="I2560" i="21"/>
  <c r="J2560" i="21" s="1"/>
  <c r="I3870" i="21"/>
  <c r="J3870" i="21" s="1"/>
  <c r="I4080" i="21"/>
  <c r="J4080" i="21" s="1"/>
  <c r="I4170" i="21"/>
  <c r="J4170" i="21" s="1"/>
  <c r="I3690" i="21"/>
  <c r="J3690" i="21" s="1"/>
  <c r="I4140" i="21"/>
  <c r="J4140" i="21" s="1"/>
  <c r="I2340" i="21"/>
  <c r="J2340" i="21" s="1"/>
  <c r="I2490" i="21"/>
  <c r="J2490" i="21" s="1"/>
  <c r="I1620" i="21"/>
  <c r="J1620" i="21" s="1"/>
  <c r="I3750" i="21"/>
  <c r="J3750" i="21" s="1"/>
  <c r="I65" i="21"/>
  <c r="J65" i="21" s="1"/>
  <c r="I3420" i="21"/>
  <c r="J3420" i="21" s="1"/>
  <c r="I4100" i="21"/>
  <c r="J4100" i="21" s="1"/>
  <c r="I2650" i="21"/>
  <c r="J2650" i="21" s="1"/>
  <c r="I495" i="21"/>
  <c r="J495" i="21" s="1"/>
  <c r="I805" i="21"/>
  <c r="J805" i="21" s="1"/>
  <c r="I1980" i="21"/>
  <c r="J1980" i="21" s="1"/>
  <c r="I2730" i="21"/>
  <c r="J2730" i="21" s="1"/>
  <c r="I3210" i="21"/>
  <c r="J3210" i="21" s="1"/>
  <c r="I385" i="21"/>
  <c r="J385" i="21" s="1"/>
  <c r="I1250" i="21"/>
  <c r="J1250" i="21" s="1"/>
  <c r="I635" i="21"/>
  <c r="J635" i="21" s="1"/>
  <c r="I1260" i="21"/>
  <c r="J1260" i="21" s="1"/>
  <c r="I1870" i="21"/>
  <c r="J1870" i="21" s="1"/>
  <c r="I2450" i="21"/>
  <c r="J2450" i="21" s="1"/>
  <c r="I3340" i="21"/>
  <c r="J3340" i="21" s="1"/>
  <c r="I3000" i="21"/>
  <c r="J3000" i="21" s="1"/>
  <c r="I3950" i="21"/>
  <c r="J3950" i="21" s="1"/>
  <c r="I235" i="21"/>
  <c r="J235" i="21" s="1"/>
  <c r="I745" i="21"/>
  <c r="J745" i="21" s="1"/>
  <c r="I1830" i="21"/>
  <c r="J1830" i="21" s="1"/>
  <c r="I3510" i="21"/>
  <c r="J3510" i="21" s="1"/>
  <c r="I1480" i="21"/>
  <c r="J1480" i="21" s="1"/>
  <c r="I825" i="21"/>
  <c r="J825" i="21" s="1"/>
  <c r="I2370" i="21"/>
  <c r="J2370" i="21" s="1"/>
  <c r="I1155" i="21"/>
  <c r="J1155" i="21" s="1"/>
  <c r="I1660" i="21"/>
  <c r="J1660" i="21" s="1"/>
  <c r="I2720" i="21"/>
  <c r="J2720" i="21" s="1"/>
  <c r="I3710" i="21"/>
  <c r="J3710" i="21" s="1"/>
  <c r="I245" i="21"/>
  <c r="J245" i="21" s="1"/>
  <c r="I475" i="21"/>
  <c r="J475" i="21" s="1"/>
  <c r="I1510" i="21"/>
  <c r="J1510" i="21" s="1"/>
  <c r="I2770" i="21"/>
  <c r="J2770" i="21" s="1"/>
  <c r="I2840" i="21"/>
  <c r="J2840" i="21" s="1"/>
  <c r="I1430" i="21"/>
  <c r="J1430" i="21" s="1"/>
  <c r="I225" i="21"/>
  <c r="J225" i="21" s="1"/>
  <c r="I1530" i="21"/>
  <c r="J1530" i="21" s="1"/>
  <c r="I2140" i="21"/>
  <c r="J2140" i="21" s="1"/>
  <c r="I3520" i="21"/>
  <c r="J3520" i="21" s="1"/>
  <c r="I4230" i="21"/>
  <c r="J4230" i="21" s="1"/>
  <c r="I765" i="21"/>
  <c r="J765" i="21" s="1"/>
  <c r="I1970" i="21"/>
  <c r="J1970" i="21" s="1"/>
  <c r="I1950" i="21"/>
  <c r="J1950" i="21" s="1"/>
  <c r="I1700" i="21"/>
  <c r="J1700" i="21" s="1"/>
  <c r="I3120" i="21"/>
  <c r="J3120" i="21" s="1"/>
  <c r="I3900" i="21"/>
  <c r="J3900" i="21" s="1"/>
  <c r="I4090" i="21"/>
  <c r="J4090" i="21" s="1"/>
  <c r="I3540" i="21"/>
  <c r="J3540" i="21" s="1"/>
  <c r="I1810" i="21"/>
  <c r="J1810" i="21" s="1"/>
  <c r="I2510" i="21"/>
  <c r="J2510" i="21" s="1"/>
  <c r="I715" i="21"/>
  <c r="J715" i="21" s="1"/>
  <c r="I15" i="21"/>
  <c r="J15" i="21" s="1"/>
  <c r="I665" i="21"/>
  <c r="J665" i="21" s="1"/>
  <c r="I785" i="21"/>
  <c r="J785" i="21" s="1"/>
  <c r="I1270" i="21"/>
  <c r="J1270" i="21" s="1"/>
  <c r="I3040" i="21"/>
  <c r="J3040" i="21" s="1"/>
  <c r="I1300" i="21"/>
  <c r="J1300" i="21" s="1"/>
  <c r="I2020" i="21"/>
  <c r="J2020" i="21" s="1"/>
  <c r="I3050" i="21"/>
  <c r="J3050" i="21" s="1"/>
  <c r="I4470" i="21"/>
  <c r="J4470" i="21" s="1"/>
  <c r="I575" i="21"/>
  <c r="J575" i="21" s="1"/>
  <c r="I295" i="21"/>
  <c r="J295" i="21" s="1"/>
  <c r="I45" i="21"/>
  <c r="J45" i="21" s="1"/>
  <c r="I395" i="21"/>
  <c r="J395" i="21" s="1"/>
  <c r="I1490" i="21"/>
  <c r="J1490" i="21" s="1"/>
  <c r="I315" i="21"/>
  <c r="J315" i="21" s="1"/>
  <c r="I155" i="21"/>
  <c r="J155" i="21" s="1"/>
  <c r="I605" i="21"/>
  <c r="J605" i="21" s="1"/>
  <c r="I1780" i="21"/>
  <c r="J1780" i="21" s="1"/>
  <c r="I3980" i="21"/>
  <c r="J3980" i="21" s="1"/>
  <c r="I815" i="21"/>
  <c r="J815" i="21" s="1"/>
  <c r="I435" i="21"/>
  <c r="J435" i="21" s="1"/>
  <c r="I1165" i="21"/>
  <c r="J1165" i="21" s="1"/>
  <c r="I1470" i="21"/>
  <c r="J1470" i="21" s="1"/>
  <c r="I2480" i="21"/>
  <c r="J2480" i="21" s="1"/>
  <c r="I1670" i="21"/>
  <c r="J1670" i="21" s="1"/>
  <c r="I1790" i="21"/>
  <c r="J1790" i="21" s="1"/>
  <c r="I2610" i="21"/>
  <c r="J2610" i="21" s="1"/>
  <c r="I3310" i="21"/>
  <c r="J3310" i="21" s="1"/>
  <c r="I3090" i="21"/>
  <c r="J3090" i="21" s="1"/>
  <c r="I2830" i="21"/>
  <c r="J2830" i="21" s="1"/>
  <c r="I2950" i="21"/>
  <c r="J2950" i="21" s="1"/>
  <c r="I3150" i="21"/>
  <c r="J3150" i="21" s="1"/>
  <c r="I4220" i="21"/>
  <c r="J4220" i="21" s="1"/>
  <c r="I1045" i="21"/>
  <c r="J1045" i="21" s="1"/>
  <c r="I1560" i="21"/>
  <c r="J1560" i="21" s="1"/>
  <c r="I405" i="21"/>
  <c r="J405" i="21" s="1"/>
  <c r="I2310" i="21"/>
  <c r="J2310" i="21" s="1"/>
  <c r="I1230" i="21"/>
  <c r="J1230" i="21" s="1"/>
  <c r="I455" i="21"/>
  <c r="J455" i="21" s="1"/>
  <c r="I1360" i="21"/>
  <c r="J1360" i="21" s="1"/>
  <c r="I2260" i="21"/>
  <c r="J2260" i="21" s="1"/>
  <c r="I2970" i="21"/>
  <c r="J2970" i="21" s="1"/>
  <c r="I4130" i="21"/>
  <c r="J4130" i="21" s="1"/>
  <c r="I695" i="21"/>
  <c r="J695" i="21" s="1"/>
  <c r="I135" i="21"/>
  <c r="J135" i="21" s="1"/>
  <c r="I965" i="21"/>
  <c r="J965" i="21" s="1"/>
  <c r="I3390" i="21"/>
  <c r="J3390" i="21" s="1"/>
  <c r="I865" i="21"/>
  <c r="J865" i="21" s="1"/>
  <c r="I3080" i="21"/>
  <c r="J3080" i="21" s="1"/>
  <c r="I1125" i="21"/>
  <c r="J1125" i="21" s="1"/>
  <c r="I875" i="21"/>
  <c r="J875" i="21" s="1"/>
  <c r="I885" i="21"/>
  <c r="J885" i="21" s="1"/>
  <c r="I1370" i="21"/>
  <c r="J1370" i="21" s="1"/>
  <c r="I2240" i="21"/>
  <c r="J2240" i="21" s="1"/>
  <c r="I2860" i="21"/>
  <c r="J2860" i="21" s="1"/>
  <c r="I845" i="21"/>
  <c r="J845" i="21" s="1"/>
  <c r="I1410" i="21"/>
  <c r="J1410" i="21" s="1"/>
  <c r="I3140" i="21"/>
  <c r="J3140" i="21" s="1"/>
  <c r="I3290" i="21"/>
  <c r="J3290" i="21" s="1"/>
  <c r="I4320" i="21"/>
  <c r="J4320" i="21" s="1"/>
  <c r="I285" i="21"/>
  <c r="J285" i="21" s="1"/>
  <c r="I425" i="21"/>
  <c r="J425" i="21" s="1"/>
  <c r="I995" i="21"/>
  <c r="J995" i="21" s="1"/>
  <c r="I1380" i="21"/>
  <c r="J1380" i="21" s="1"/>
  <c r="I1350" i="21"/>
  <c r="J1350" i="21" s="1"/>
  <c r="I2070" i="21"/>
  <c r="J2070" i="21" s="1"/>
  <c r="I1740" i="21"/>
  <c r="J1740" i="21" s="1"/>
  <c r="I3270" i="21"/>
  <c r="J3270" i="21" s="1"/>
  <c r="I1240" i="21"/>
  <c r="J1240" i="21" s="1"/>
  <c r="I2710" i="21"/>
  <c r="J2710" i="21" s="1"/>
  <c r="I3650" i="21"/>
  <c r="J3650" i="21" s="1"/>
  <c r="I2910" i="21"/>
  <c r="J2910" i="21" s="1"/>
  <c r="I1850" i="21"/>
  <c r="J1850" i="21" s="1"/>
  <c r="I1990" i="21"/>
  <c r="J1990" i="21" s="1"/>
  <c r="I3570" i="21"/>
  <c r="J3570" i="21" s="1"/>
  <c r="I3810" i="21"/>
  <c r="J3810" i="21" s="1"/>
  <c r="I355" i="21"/>
  <c r="J355" i="21" s="1"/>
  <c r="I125" i="21"/>
  <c r="J125" i="21" s="1"/>
  <c r="I25" i="21"/>
  <c r="J25" i="21" s="1"/>
  <c r="I415" i="21"/>
  <c r="J415" i="21" s="1"/>
  <c r="I465" i="21"/>
  <c r="J465" i="21" s="1"/>
  <c r="I1015" i="21"/>
  <c r="J1015" i="21" s="1"/>
  <c r="I775" i="21"/>
  <c r="J775" i="21" s="1"/>
  <c r="I325" i="21"/>
  <c r="J325" i="21" s="1"/>
  <c r="I5" i="21"/>
  <c r="J5" i="21" s="1"/>
  <c r="I835" i="21"/>
  <c r="J835" i="21" s="1"/>
  <c r="I565" i="21"/>
  <c r="J565" i="21" s="1"/>
  <c r="I1095" i="21"/>
  <c r="J1095" i="21" s="1"/>
  <c r="I1065" i="21"/>
  <c r="J1065" i="21" s="1"/>
  <c r="I1540" i="21"/>
  <c r="J1540" i="21" s="1"/>
  <c r="I1650" i="21"/>
  <c r="J1650" i="21" s="1"/>
  <c r="I2600" i="21"/>
  <c r="J2600" i="21" s="1"/>
  <c r="I2530" i="21"/>
  <c r="J2530" i="21" s="1"/>
  <c r="I3190" i="21"/>
  <c r="J3190" i="21" s="1"/>
  <c r="I2930" i="21"/>
  <c r="J2930" i="21" s="1"/>
  <c r="I3680" i="21"/>
  <c r="J3680" i="21" s="1"/>
  <c r="I85" i="21"/>
  <c r="J85" i="21" s="1"/>
  <c r="I175" i="21"/>
  <c r="J175" i="21" s="1"/>
  <c r="I2080" i="21"/>
  <c r="J2080" i="21" s="1"/>
  <c r="I3740" i="21"/>
  <c r="J3740" i="21" s="1"/>
  <c r="N2" i="22"/>
  <c r="P2" i="22" s="1"/>
  <c r="I2120" i="21"/>
  <c r="J2120" i="21" s="1"/>
  <c r="I2670" i="21"/>
  <c r="J2670" i="21" s="1"/>
  <c r="I2980" i="21"/>
  <c r="J2980" i="21" s="1"/>
  <c r="I1320" i="21"/>
  <c r="J1320" i="21" s="1"/>
  <c r="I365" i="21"/>
  <c r="J365" i="21" s="1"/>
  <c r="I955" i="21"/>
  <c r="J955" i="21" s="1"/>
  <c r="I935" i="21"/>
  <c r="J935" i="21" s="1"/>
  <c r="I2300" i="21"/>
  <c r="J2300" i="21" s="1"/>
  <c r="I2990" i="21"/>
  <c r="J2990" i="21" s="1"/>
  <c r="I3330" i="21"/>
  <c r="J3330" i="21" s="1"/>
  <c r="I3930" i="21"/>
  <c r="J3930" i="21" s="1"/>
  <c r="I35" i="21"/>
  <c r="J35" i="21" s="1"/>
  <c r="I755" i="21"/>
  <c r="J755" i="21" s="1"/>
  <c r="I1085" i="21"/>
  <c r="J1085" i="21" s="1"/>
  <c r="I1400" i="21"/>
  <c r="J1400" i="21" s="1"/>
  <c r="I3030" i="21"/>
  <c r="J3030" i="21" s="1"/>
  <c r="I115" i="21"/>
  <c r="J115" i="21" s="1"/>
  <c r="I75" i="21"/>
  <c r="J75" i="21" s="1"/>
  <c r="I735" i="21"/>
  <c r="J735" i="21" s="1"/>
  <c r="I1820" i="21"/>
  <c r="J1820" i="21" s="1"/>
  <c r="I2130" i="21"/>
  <c r="J2130" i="21" s="1"/>
  <c r="I1640" i="21"/>
  <c r="J1640" i="21" s="1"/>
  <c r="I1760" i="21"/>
  <c r="J1760" i="21" s="1"/>
  <c r="I2920" i="21"/>
  <c r="J2920" i="21" s="1"/>
  <c r="I335" i="21"/>
  <c r="J335" i="21" s="1"/>
  <c r="I55" i="21"/>
  <c r="J55" i="21" s="1"/>
  <c r="I265" i="21"/>
  <c r="J265" i="21" s="1"/>
  <c r="I1580" i="21"/>
  <c r="J1580" i="21" s="1"/>
  <c r="I1135" i="21"/>
  <c r="J1135" i="21" s="1"/>
  <c r="I1860" i="21"/>
  <c r="J1860" i="21" s="1"/>
  <c r="I305" i="21"/>
  <c r="J305" i="21" s="1"/>
  <c r="I1075" i="21"/>
  <c r="J1075" i="21" s="1"/>
  <c r="I145" i="21"/>
  <c r="J145" i="21" s="1"/>
  <c r="I675" i="21"/>
  <c r="J675" i="21" s="1"/>
  <c r="I1420" i="21"/>
  <c r="J1420" i="21" s="1"/>
  <c r="I1005" i="21"/>
  <c r="J1005" i="21" s="1"/>
  <c r="I2520" i="21"/>
  <c r="J2520" i="21" s="1"/>
  <c r="I3180" i="21"/>
  <c r="J3180" i="21" s="1"/>
  <c r="I2890" i="21"/>
  <c r="J2890" i="21" s="1"/>
  <c r="I3530" i="21"/>
  <c r="J3530" i="21" s="1"/>
  <c r="I95" i="21"/>
  <c r="J95" i="21" s="1"/>
  <c r="I165" i="21"/>
  <c r="J165" i="21" s="1"/>
  <c r="I445" i="21"/>
  <c r="J445" i="21" s="1"/>
  <c r="I1115" i="21"/>
  <c r="J1115" i="21" s="1"/>
  <c r="I945" i="21"/>
  <c r="J945" i="21" s="1"/>
  <c r="I1340" i="21"/>
  <c r="J1340" i="21" s="1"/>
  <c r="I1930" i="21"/>
  <c r="J1930" i="21" s="1"/>
  <c r="I2400" i="21"/>
  <c r="J2400" i="21" s="1"/>
  <c r="I3670" i="21"/>
  <c r="J3670" i="21" s="1"/>
  <c r="I2900" i="21"/>
  <c r="J2900" i="21" s="1"/>
  <c r="I3020" i="21"/>
  <c r="J3020" i="21" s="1"/>
  <c r="I195" i="21"/>
  <c r="J195" i="21" s="1"/>
  <c r="I1280" i="21"/>
  <c r="J1280" i="21" s="1"/>
  <c r="I485" i="21"/>
  <c r="J485" i="21" s="1"/>
  <c r="I985" i="21"/>
  <c r="J985" i="21" s="1"/>
  <c r="I3400" i="21"/>
  <c r="J3400" i="21" s="1"/>
  <c r="I3410" i="21"/>
  <c r="J3410" i="21" s="1"/>
  <c r="I925" i="21"/>
  <c r="J925" i="21" s="1"/>
  <c r="I1330" i="21"/>
  <c r="J1330" i="21" s="1"/>
  <c r="I525" i="21"/>
  <c r="J525" i="21" s="1"/>
  <c r="I1310" i="21"/>
  <c r="J1310" i="21" s="1"/>
  <c r="I1550" i="21"/>
  <c r="J1550" i="21" s="1"/>
  <c r="I1025" i="21"/>
  <c r="J1025" i="21" s="1"/>
  <c r="I2760" i="21"/>
  <c r="J2760" i="21" s="1"/>
  <c r="I2540" i="21"/>
  <c r="J2540" i="21" s="1"/>
  <c r="I3800" i="21"/>
  <c r="J3800" i="21" s="1"/>
  <c r="I4490" i="21"/>
  <c r="J4490" i="21" s="1"/>
  <c r="I505" i="21"/>
  <c r="J505" i="21" s="1"/>
  <c r="I645" i="21"/>
  <c r="J645" i="21" s="1"/>
  <c r="I1195" i="21"/>
  <c r="J1195" i="21" s="1"/>
  <c r="I3970" i="21"/>
  <c r="J3970" i="21" s="1"/>
  <c r="I345" i="21"/>
  <c r="J345" i="21" s="1"/>
  <c r="I585" i="21"/>
  <c r="J585" i="21" s="1"/>
  <c r="I1055" i="21"/>
  <c r="J1055" i="21" s="1"/>
  <c r="I1520" i="21"/>
  <c r="J1520" i="21" s="1"/>
  <c r="I1890" i="21"/>
  <c r="J1890" i="21" s="1"/>
  <c r="I3770" i="21"/>
  <c r="J3770" i="21" s="1"/>
  <c r="I105" i="21"/>
  <c r="J105" i="21" s="1"/>
  <c r="I1570" i="21"/>
  <c r="J1570" i="21" s="1"/>
  <c r="I655" i="21"/>
  <c r="J655" i="21" s="1"/>
  <c r="I555" i="21"/>
  <c r="J555" i="21" s="1"/>
  <c r="I1460" i="21"/>
  <c r="J1460" i="21" s="1"/>
  <c r="I185" i="21"/>
  <c r="J185" i="21" s="1"/>
  <c r="I595" i="21"/>
  <c r="J595" i="21" s="1"/>
  <c r="I1590" i="21"/>
  <c r="J1590" i="21" s="1"/>
  <c r="I4160" i="21"/>
  <c r="J4160" i="21" s="1"/>
  <c r="I4500" i="21"/>
  <c r="J4500" i="21" s="1"/>
  <c r="I535" i="21"/>
  <c r="J535" i="21" s="1"/>
  <c r="I2030" i="21"/>
  <c r="J2030" i="21" s="1"/>
  <c r="I1600" i="21"/>
  <c r="J1600" i="21" s="1"/>
  <c r="I905" i="21"/>
  <c r="J905" i="21" s="1"/>
  <c r="I1900" i="21"/>
  <c r="J1900" i="21" s="1"/>
  <c r="I4400" i="21"/>
  <c r="J4400" i="21" s="1"/>
  <c r="I3380" i="21"/>
  <c r="J3380" i="21" s="1"/>
  <c r="I4000" i="21"/>
  <c r="J4000" i="21" s="1"/>
  <c r="I4210" i="21"/>
  <c r="J4210" i="21" s="1"/>
  <c r="I4460" i="21"/>
  <c r="J4460" i="21" s="1"/>
  <c r="I3730" i="21"/>
  <c r="J3730" i="21" s="1"/>
  <c r="I2750" i="21"/>
  <c r="J2750" i="21" s="1"/>
  <c r="I3790" i="21"/>
  <c r="J3790" i="21" s="1"/>
  <c r="I3720" i="21"/>
  <c r="J3720" i="21" s="1"/>
  <c r="I215" i="21"/>
  <c r="J215" i="21" s="1"/>
  <c r="I1175" i="21"/>
  <c r="J1175" i="21" s="1"/>
  <c r="I3960" i="21"/>
  <c r="J3960" i="21" s="1"/>
  <c r="I4030" i="21"/>
  <c r="J4030" i="21" s="1"/>
  <c r="I855" i="21"/>
  <c r="J855" i="21" s="1"/>
  <c r="I1630" i="21"/>
  <c r="J1630" i="21" s="1"/>
  <c r="I2390" i="21"/>
  <c r="J2390" i="21" s="1"/>
  <c r="I2220" i="21"/>
  <c r="J2220" i="21" s="1"/>
  <c r="I4380" i="21"/>
  <c r="J4380" i="21" s="1"/>
  <c r="I2230" i="21"/>
  <c r="J2230" i="21" s="1"/>
  <c r="I2780" i="21"/>
  <c r="J2780" i="21" s="1"/>
  <c r="I3840" i="21"/>
  <c r="J3840" i="21" s="1"/>
  <c r="I2880" i="21"/>
  <c r="J2880" i="21" s="1"/>
  <c r="I2210" i="21"/>
  <c r="J2210" i="21" s="1"/>
  <c r="I3440" i="21"/>
  <c r="J3440" i="21" s="1"/>
  <c r="I3630" i="21"/>
  <c r="J3630" i="21" s="1"/>
  <c r="I2270" i="21"/>
  <c r="J2270" i="21" s="1"/>
  <c r="I2700" i="21"/>
  <c r="J2700" i="21" s="1"/>
  <c r="I255" i="21"/>
  <c r="J255" i="21" s="1"/>
  <c r="I3610" i="21"/>
  <c r="J3610" i="21" s="1"/>
  <c r="I3450" i="21"/>
  <c r="J3450" i="21" s="1"/>
  <c r="I3830" i="21"/>
  <c r="J3830" i="21" s="1"/>
  <c r="I2320" i="21"/>
  <c r="J2320" i="21" s="1"/>
  <c r="I545" i="21"/>
  <c r="J545" i="21" s="1"/>
  <c r="I275" i="21"/>
  <c r="J275" i="21" s="1"/>
  <c r="I3620" i="21"/>
  <c r="J3620" i="21" s="1"/>
  <c r="I3430" i="21"/>
  <c r="J3430" i="21" s="1"/>
  <c r="I3850" i="21"/>
  <c r="J3850" i="21" s="1"/>
  <c r="I2570" i="21"/>
  <c r="J2570" i="21" s="1"/>
  <c r="I2150" i="21"/>
  <c r="J2150" i="21" s="1"/>
  <c r="I2640" i="21"/>
  <c r="J2640" i="21" s="1"/>
  <c r="I4200" i="21"/>
  <c r="J4200" i="21" s="1"/>
  <c r="I3460" i="21"/>
  <c r="J3460" i="21" s="1"/>
  <c r="I2180" i="21"/>
  <c r="J2180" i="21" s="1"/>
  <c r="I2040" i="21"/>
  <c r="J2040" i="21" s="1"/>
  <c r="I1910" i="21"/>
  <c r="J1910" i="21" s="1"/>
  <c r="I4010" i="21"/>
  <c r="J4010" i="21" s="1"/>
  <c r="I1920" i="21"/>
  <c r="J1920" i="21" s="1"/>
  <c r="I1690" i="21"/>
  <c r="J1690" i="21" s="1"/>
  <c r="I2380" i="21"/>
  <c r="J2380" i="21" s="1"/>
  <c r="I4350" i="21"/>
  <c r="J4350" i="21" s="1"/>
  <c r="I4020" i="21"/>
  <c r="J4020" i="21" s="1"/>
  <c r="I1610" i="21"/>
  <c r="J1610" i="21" s="1"/>
  <c r="I2160" i="21"/>
  <c r="J2160" i="21" s="1"/>
  <c r="I2050" i="21"/>
  <c r="J2050" i="21" s="1"/>
  <c r="I2000" i="21"/>
  <c r="J2000" i="21" s="1"/>
  <c r="I2420" i="21"/>
  <c r="J2420" i="21" s="1"/>
  <c r="I2190" i="21"/>
  <c r="J2190" i="21" s="1"/>
  <c r="I2410" i="21"/>
  <c r="J2410" i="21" s="1"/>
  <c r="I2290" i="21"/>
  <c r="J2290" i="21" s="1"/>
  <c r="I1940" i="21"/>
  <c r="J1940" i="21" s="1"/>
  <c r="I4040" i="21"/>
  <c r="J4040" i="21" s="1"/>
  <c r="I2170" i="21"/>
  <c r="J2170" i="21" s="1"/>
  <c r="I2590" i="21"/>
  <c r="J2590" i="21" s="1"/>
  <c r="I2280" i="21"/>
  <c r="J2280" i="21" s="1"/>
  <c r="BT72" i="19"/>
  <c r="BS74" i="19"/>
  <c r="BS72" i="19"/>
  <c r="L18" i="10" l="1"/>
  <c r="M18" i="10" s="1"/>
  <c r="AB15" i="10"/>
  <c r="AA15" i="10"/>
  <c r="Z15" i="10"/>
  <c r="P15" i="10"/>
  <c r="W15" i="10" s="1"/>
  <c r="L15" i="10"/>
  <c r="M15" i="10" s="1"/>
  <c r="G5" i="11"/>
  <c r="G4" i="11"/>
  <c r="G3" i="11"/>
  <c r="F10" i="11"/>
  <c r="F11" i="11"/>
  <c r="F12" i="11"/>
  <c r="F13" i="11"/>
  <c r="F14" i="11"/>
  <c r="F15" i="11"/>
  <c r="F16" i="11"/>
  <c r="F17" i="11"/>
  <c r="F18" i="11"/>
  <c r="F19" i="11"/>
  <c r="F20" i="11"/>
  <c r="F21" i="11"/>
  <c r="F22" i="11"/>
  <c r="F23" i="11"/>
  <c r="F24" i="11"/>
  <c r="F25" i="11"/>
  <c r="F26" i="11"/>
  <c r="F27" i="11"/>
  <c r="F28" i="11"/>
  <c r="F29" i="11"/>
  <c r="F9" i="11"/>
  <c r="I8" i="11"/>
  <c r="U35" i="10"/>
  <c r="K35" i="10" s="1"/>
  <c r="U10" i="10"/>
  <c r="K10" i="10" s="1"/>
  <c r="AB38" i="10"/>
  <c r="AA38" i="10"/>
  <c r="Z38" i="10"/>
  <c r="P38" i="10"/>
  <c r="AB36" i="10"/>
  <c r="AA36" i="10"/>
  <c r="Z36" i="10"/>
  <c r="P36" i="10"/>
  <c r="AB39" i="10"/>
  <c r="AA39" i="10"/>
  <c r="Z39" i="10"/>
  <c r="P39" i="10"/>
  <c r="AB497" i="10"/>
  <c r="AA497" i="10"/>
  <c r="Z497" i="10"/>
  <c r="W497" i="10"/>
  <c r="P497" i="10"/>
  <c r="M497" i="10"/>
  <c r="L497" i="10"/>
  <c r="AB496" i="10"/>
  <c r="AA496" i="10"/>
  <c r="Z496" i="10"/>
  <c r="W496" i="10"/>
  <c r="P496" i="10"/>
  <c r="M496" i="10"/>
  <c r="L496" i="10"/>
  <c r="AB495" i="10"/>
  <c r="AA495" i="10"/>
  <c r="Z495" i="10"/>
  <c r="W495" i="10"/>
  <c r="P495" i="10"/>
  <c r="M495" i="10"/>
  <c r="L495" i="10"/>
  <c r="AB494" i="10"/>
  <c r="AA494" i="10"/>
  <c r="Z494" i="10"/>
  <c r="W494" i="10"/>
  <c r="P494" i="10"/>
  <c r="L494" i="10"/>
  <c r="AB218" i="10"/>
  <c r="AA218" i="10"/>
  <c r="Z218" i="10"/>
  <c r="W218" i="10"/>
  <c r="P218" i="10"/>
  <c r="M218" i="10"/>
  <c r="L218" i="10"/>
  <c r="AB217" i="10"/>
  <c r="AA217" i="10"/>
  <c r="Z217" i="10"/>
  <c r="P217" i="10"/>
  <c r="W217" i="10" s="1"/>
  <c r="L217" i="10"/>
  <c r="M217" i="10" s="1"/>
  <c r="AB216" i="10"/>
  <c r="AA216" i="10"/>
  <c r="Z216" i="10"/>
  <c r="P216" i="10"/>
  <c r="L216" i="10"/>
  <c r="M216" i="10" s="1"/>
  <c r="AB215" i="10"/>
  <c r="AA215" i="10"/>
  <c r="Z215" i="10"/>
  <c r="P215" i="10"/>
  <c r="M215" i="10"/>
  <c r="L215" i="10"/>
  <c r="AB214" i="10"/>
  <c r="AA214" i="10"/>
  <c r="Z214" i="10"/>
  <c r="P214" i="10"/>
  <c r="L214" i="10"/>
  <c r="M214" i="10" s="1"/>
  <c r="AB213" i="10"/>
  <c r="AA213" i="10"/>
  <c r="Z213" i="10"/>
  <c r="P213" i="10"/>
  <c r="L213" i="10"/>
  <c r="M213" i="10" s="1"/>
  <c r="AB212" i="10"/>
  <c r="AA212" i="10"/>
  <c r="Z212" i="10"/>
  <c r="P212" i="10"/>
  <c r="L212" i="10"/>
  <c r="M212" i="10" s="1"/>
  <c r="AB211" i="10"/>
  <c r="AA211" i="10"/>
  <c r="Z211" i="10"/>
  <c r="P211" i="10"/>
  <c r="L211" i="10"/>
  <c r="M211" i="10" s="1"/>
  <c r="AB210" i="10"/>
  <c r="AA210" i="10"/>
  <c r="Z210" i="10"/>
  <c r="I210" i="10"/>
  <c r="J210" i="10" s="1"/>
  <c r="M210" i="10"/>
  <c r="L210" i="10"/>
  <c r="AB209" i="10"/>
  <c r="AA209" i="10"/>
  <c r="Z209" i="10"/>
  <c r="P209" i="10"/>
  <c r="AB408" i="10"/>
  <c r="AA408" i="10"/>
  <c r="Z408" i="10"/>
  <c r="W408" i="10"/>
  <c r="P408" i="10"/>
  <c r="M408" i="10"/>
  <c r="L408" i="10"/>
  <c r="AB407" i="10"/>
  <c r="AA407" i="10"/>
  <c r="Z407" i="10"/>
  <c r="W407" i="10"/>
  <c r="P407" i="10"/>
  <c r="L407" i="10"/>
  <c r="AB436" i="10"/>
  <c r="AA436" i="10"/>
  <c r="Z436" i="10"/>
  <c r="W436" i="10"/>
  <c r="P436" i="10"/>
  <c r="M436" i="10"/>
  <c r="L436" i="10"/>
  <c r="AB368" i="10"/>
  <c r="AA368" i="10"/>
  <c r="Z368" i="10"/>
  <c r="P368" i="10"/>
  <c r="W368" i="10" s="1"/>
  <c r="M368" i="10"/>
  <c r="L368" i="10"/>
  <c r="AB333" i="10"/>
  <c r="AA333" i="10"/>
  <c r="Z333" i="10"/>
  <c r="L333" i="10"/>
  <c r="P333" i="10"/>
  <c r="AB332" i="10"/>
  <c r="AA332" i="10"/>
  <c r="Z332" i="10"/>
  <c r="L332" i="10"/>
  <c r="M332" i="10"/>
  <c r="P332" i="10"/>
  <c r="W332" i="10"/>
  <c r="AB331" i="10"/>
  <c r="AA331" i="10"/>
  <c r="Z331" i="10"/>
  <c r="W331" i="10"/>
  <c r="P331" i="10"/>
  <c r="M331" i="10"/>
  <c r="L331" i="10"/>
  <c r="AB330" i="10"/>
  <c r="AA330" i="10"/>
  <c r="Z330" i="10"/>
  <c r="W330" i="10"/>
  <c r="P330" i="10"/>
  <c r="L330" i="10"/>
  <c r="AB329" i="10"/>
  <c r="AA329" i="10"/>
  <c r="Z329" i="10"/>
  <c r="W329" i="10"/>
  <c r="P329" i="10"/>
  <c r="M329" i="10"/>
  <c r="L329" i="10"/>
  <c r="AB324" i="10"/>
  <c r="AA324" i="10"/>
  <c r="Z324" i="10"/>
  <c r="W324" i="10"/>
  <c r="P324" i="10"/>
  <c r="M324" i="10"/>
  <c r="L324" i="10"/>
  <c r="AB322" i="10"/>
  <c r="AA322" i="10"/>
  <c r="Z322" i="10"/>
  <c r="W322" i="10"/>
  <c r="P322" i="10"/>
  <c r="M322" i="10"/>
  <c r="L322" i="10"/>
  <c r="AB321" i="10"/>
  <c r="AA321" i="10"/>
  <c r="Z321" i="10"/>
  <c r="P321" i="10"/>
  <c r="AB320" i="10"/>
  <c r="AA320" i="10"/>
  <c r="Z320" i="10"/>
  <c r="P320" i="10"/>
  <c r="AB318" i="10"/>
  <c r="AA318" i="10"/>
  <c r="Z318" i="10"/>
  <c r="W318" i="10"/>
  <c r="P318" i="10"/>
  <c r="M318" i="10"/>
  <c r="L318" i="10"/>
  <c r="AB317" i="10"/>
  <c r="AA317" i="10"/>
  <c r="Z317" i="10"/>
  <c r="W317" i="10"/>
  <c r="P317" i="10"/>
  <c r="M317" i="10"/>
  <c r="L317" i="10"/>
  <c r="AB316" i="10"/>
  <c r="AA316" i="10"/>
  <c r="Z316" i="10"/>
  <c r="P316" i="10"/>
  <c r="AB315" i="10"/>
  <c r="AA315" i="10"/>
  <c r="Z315" i="10"/>
  <c r="P315" i="10"/>
  <c r="AB314" i="10"/>
  <c r="AA314" i="10"/>
  <c r="Z314" i="10"/>
  <c r="P314" i="10"/>
  <c r="AB312" i="10"/>
  <c r="AA312" i="10"/>
  <c r="Z312" i="10"/>
  <c r="P312" i="10"/>
  <c r="AB311" i="10"/>
  <c r="AA311" i="10"/>
  <c r="Z311" i="10"/>
  <c r="P311" i="10"/>
  <c r="AB309" i="10"/>
  <c r="AA309" i="10"/>
  <c r="Z309" i="10"/>
  <c r="P309" i="10"/>
  <c r="AB308" i="10"/>
  <c r="AA308" i="10"/>
  <c r="Z308" i="10"/>
  <c r="P308" i="10"/>
  <c r="AB307" i="10"/>
  <c r="AA307" i="10"/>
  <c r="Z307" i="10"/>
  <c r="P307" i="10"/>
  <c r="AB306" i="10"/>
  <c r="AA306" i="10"/>
  <c r="Z306" i="10"/>
  <c r="W306" i="10"/>
  <c r="P306" i="10"/>
  <c r="M306" i="10"/>
  <c r="L306" i="10"/>
  <c r="AB305" i="10"/>
  <c r="AA305" i="10"/>
  <c r="Z305" i="10"/>
  <c r="W305" i="10"/>
  <c r="P305" i="10"/>
  <c r="L305" i="10"/>
  <c r="AB304" i="10"/>
  <c r="AA304" i="10"/>
  <c r="Z304" i="10"/>
  <c r="W304" i="10"/>
  <c r="P304" i="10"/>
  <c r="M304" i="10"/>
  <c r="L304" i="10"/>
  <c r="AB303" i="10"/>
  <c r="AA303" i="10"/>
  <c r="Z303" i="10"/>
  <c r="W303" i="10"/>
  <c r="P303" i="10"/>
  <c r="M303" i="10"/>
  <c r="L303" i="10"/>
  <c r="AB302" i="10"/>
  <c r="AA302" i="10"/>
  <c r="Z302" i="10"/>
  <c r="W302" i="10"/>
  <c r="P302" i="10"/>
  <c r="M302" i="10"/>
  <c r="L302" i="10"/>
  <c r="AB301" i="10"/>
  <c r="AA301" i="10"/>
  <c r="Z301" i="10"/>
  <c r="W301" i="10"/>
  <c r="P301" i="10"/>
  <c r="M301" i="10"/>
  <c r="L301" i="10"/>
  <c r="AB300" i="10"/>
  <c r="AA300" i="10"/>
  <c r="Z300" i="10"/>
  <c r="P300" i="10"/>
  <c r="W300" i="10" s="1"/>
  <c r="L300" i="10"/>
  <c r="M300" i="10" s="1"/>
  <c r="AB222" i="10"/>
  <c r="AA222" i="10"/>
  <c r="Z222" i="10"/>
  <c r="W222" i="10"/>
  <c r="P222" i="10"/>
  <c r="L222" i="10"/>
  <c r="L179" i="10"/>
  <c r="L135" i="10"/>
  <c r="M333" i="10"/>
  <c r="W333" i="10"/>
  <c r="K177" i="10"/>
  <c r="L177" i="10" s="1"/>
  <c r="M177" i="10" s="1"/>
  <c r="W8" i="10"/>
  <c r="W56" i="10"/>
  <c r="W57" i="10"/>
  <c r="W58" i="10"/>
  <c r="W62" i="10"/>
  <c r="W63" i="10"/>
  <c r="W80" i="10"/>
  <c r="W83" i="10"/>
  <c r="W85" i="10"/>
  <c r="W112" i="10"/>
  <c r="W113" i="10"/>
  <c r="W135" i="10"/>
  <c r="W149" i="10"/>
  <c r="W150" i="10"/>
  <c r="W136" i="10"/>
  <c r="W151" i="10"/>
  <c r="W156" i="10"/>
  <c r="W176" i="10"/>
  <c r="W178" i="10"/>
  <c r="W179" i="10"/>
  <c r="W180" i="10"/>
  <c r="W181" i="10"/>
  <c r="W208" i="10"/>
  <c r="W221" i="10"/>
  <c r="W369" i="10"/>
  <c r="W370" i="10"/>
  <c r="W377" i="10"/>
  <c r="W391" i="10"/>
  <c r="W392" i="10"/>
  <c r="W405" i="10"/>
  <c r="W406" i="10"/>
  <c r="W448" i="10"/>
  <c r="W449" i="10"/>
  <c r="W458" i="10"/>
  <c r="W459" i="10"/>
  <c r="W395" i="10"/>
  <c r="W397" i="10"/>
  <c r="W403" i="10"/>
  <c r="W404" i="10"/>
  <c r="W437" i="10"/>
  <c r="W447" i="10"/>
  <c r="W460" i="10"/>
  <c r="W461" i="10"/>
  <c r="W488" i="10"/>
  <c r="W493" i="10"/>
  <c r="W489" i="10"/>
  <c r="W490" i="10"/>
  <c r="W491" i="10"/>
  <c r="W492" i="10"/>
  <c r="W34" i="10"/>
  <c r="W40" i="10"/>
  <c r="W9" i="10"/>
  <c r="W26" i="10"/>
  <c r="W27" i="10"/>
  <c r="W33" i="10"/>
  <c r="W498" i="10"/>
  <c r="W499" i="10"/>
  <c r="W507" i="10"/>
  <c r="W45" i="10"/>
  <c r="L27" i="10"/>
  <c r="L9" i="10"/>
  <c r="K9" i="10"/>
  <c r="L34" i="10"/>
  <c r="L489" i="10"/>
  <c r="L461" i="10"/>
  <c r="L437" i="10"/>
  <c r="L393" i="10"/>
  <c r="L448" i="10"/>
  <c r="L369" i="10"/>
  <c r="L208" i="10"/>
  <c r="L150" i="10"/>
  <c r="L113" i="10"/>
  <c r="L56" i="10"/>
  <c r="L45" i="10"/>
  <c r="M57" i="10"/>
  <c r="M58" i="10"/>
  <c r="M63" i="10"/>
  <c r="M80" i="10"/>
  <c r="M83" i="10"/>
  <c r="M85" i="10"/>
  <c r="M112" i="10"/>
  <c r="M149" i="10"/>
  <c r="M136" i="10"/>
  <c r="M151" i="10"/>
  <c r="M156" i="10"/>
  <c r="M176" i="10"/>
  <c r="M178" i="10"/>
  <c r="M180" i="10"/>
  <c r="M181" i="10"/>
  <c r="M221" i="10"/>
  <c r="M377" i="10"/>
  <c r="M391" i="10"/>
  <c r="M392" i="10"/>
  <c r="M405" i="10"/>
  <c r="M406" i="10"/>
  <c r="M449" i="10"/>
  <c r="M458" i="10"/>
  <c r="M459" i="10"/>
  <c r="M395" i="10"/>
  <c r="M399" i="10"/>
  <c r="M403" i="10"/>
  <c r="M404" i="10"/>
  <c r="M438" i="10"/>
  <c r="M447" i="10"/>
  <c r="M460" i="10"/>
  <c r="M462" i="10"/>
  <c r="M463" i="10"/>
  <c r="M488" i="10"/>
  <c r="M493" i="10"/>
  <c r="M490" i="10"/>
  <c r="M491" i="10"/>
  <c r="M492" i="10"/>
  <c r="M40" i="10"/>
  <c r="M26" i="10"/>
  <c r="L29" i="10"/>
  <c r="M29" i="10"/>
  <c r="L30" i="10"/>
  <c r="M30" i="10"/>
  <c r="L31" i="10"/>
  <c r="M31" i="10"/>
  <c r="L33" i="10"/>
  <c r="M33" i="10"/>
  <c r="L498" i="10"/>
  <c r="M498" i="10"/>
  <c r="L499" i="10"/>
  <c r="M499" i="10"/>
  <c r="L507" i="10"/>
  <c r="M507" i="10"/>
  <c r="M500" i="10" s="1"/>
  <c r="M28" i="10"/>
  <c r="K8" i="10"/>
  <c r="L8" i="10"/>
  <c r="L49" i="10"/>
  <c r="M49" i="10" s="1"/>
  <c r="L57" i="10"/>
  <c r="L58" i="10"/>
  <c r="L62" i="10"/>
  <c r="M62" i="10" s="1"/>
  <c r="L63" i="10"/>
  <c r="L80" i="10"/>
  <c r="L83" i="10"/>
  <c r="L84" i="10"/>
  <c r="M84" i="10" s="1"/>
  <c r="L85" i="10"/>
  <c r="L89" i="10"/>
  <c r="M89" i="10" s="1"/>
  <c r="L112" i="10"/>
  <c r="L142" i="10"/>
  <c r="M142" i="10" s="1"/>
  <c r="L143" i="10"/>
  <c r="M143" i="10" s="1"/>
  <c r="L144" i="10"/>
  <c r="M144" i="10" s="1"/>
  <c r="L149" i="10"/>
  <c r="L136" i="10"/>
  <c r="L141" i="10"/>
  <c r="M141" i="10" s="1"/>
  <c r="L151" i="10"/>
  <c r="L156" i="10"/>
  <c r="L165" i="10"/>
  <c r="M165" i="10" s="1"/>
  <c r="L170" i="10"/>
  <c r="M170" i="10" s="1"/>
  <c r="L175" i="10"/>
  <c r="M175" i="10" s="1"/>
  <c r="L176" i="10"/>
  <c r="L178" i="10"/>
  <c r="L180" i="10"/>
  <c r="L181" i="10"/>
  <c r="L182" i="10"/>
  <c r="M182" i="10" s="1"/>
  <c r="L183" i="10"/>
  <c r="M183" i="10" s="1"/>
  <c r="L184" i="10"/>
  <c r="M184" i="10" s="1"/>
  <c r="L185" i="10"/>
  <c r="M185" i="10" s="1"/>
  <c r="L221" i="10"/>
  <c r="L370" i="10"/>
  <c r="M370" i="10" s="1"/>
  <c r="L373" i="10"/>
  <c r="M373" i="10" s="1"/>
  <c r="L375" i="10"/>
  <c r="L376" i="10"/>
  <c r="L377" i="10"/>
  <c r="L391" i="10"/>
  <c r="L392" i="10"/>
  <c r="L405" i="10"/>
  <c r="L406" i="10"/>
  <c r="L449" i="10"/>
  <c r="L450" i="10"/>
  <c r="M450" i="10" s="1"/>
  <c r="L451" i="10"/>
  <c r="M451" i="10" s="1"/>
  <c r="L452" i="10"/>
  <c r="M452" i="10" s="1"/>
  <c r="L453" i="10"/>
  <c r="M453" i="10" s="1"/>
  <c r="L454" i="10"/>
  <c r="M454" i="10" s="1"/>
  <c r="L455" i="10"/>
  <c r="M455" i="10" s="1"/>
  <c r="L456" i="10"/>
  <c r="M456" i="10" s="1"/>
  <c r="L457" i="10"/>
  <c r="M457" i="10" s="1"/>
  <c r="L458" i="10"/>
  <c r="L459" i="10"/>
  <c r="L395" i="10"/>
  <c r="L396" i="10"/>
  <c r="M396" i="10" s="1"/>
  <c r="L397" i="10"/>
  <c r="M397" i="10" s="1"/>
  <c r="L398" i="10"/>
  <c r="M398" i="10" s="1"/>
  <c r="L399" i="10"/>
  <c r="L400" i="10"/>
  <c r="M400" i="10" s="1"/>
  <c r="L401" i="10"/>
  <c r="L403" i="10"/>
  <c r="L404" i="10"/>
  <c r="L438" i="10"/>
  <c r="L447" i="10"/>
  <c r="L460" i="10"/>
  <c r="L462" i="10"/>
  <c r="L463" i="10"/>
  <c r="L464" i="10"/>
  <c r="M464" i="10" s="1"/>
  <c r="L465" i="10"/>
  <c r="M465" i="10" s="1"/>
  <c r="L466" i="10"/>
  <c r="M466" i="10" s="1"/>
  <c r="L467" i="10"/>
  <c r="M467" i="10" s="1"/>
  <c r="L468" i="10"/>
  <c r="M468" i="10" s="1"/>
  <c r="L469" i="10"/>
  <c r="M469" i="10" s="1"/>
  <c r="L488" i="10"/>
  <c r="L493" i="10"/>
  <c r="L490" i="10"/>
  <c r="L491" i="10"/>
  <c r="L492" i="10"/>
  <c r="L40" i="10"/>
  <c r="L26" i="10"/>
  <c r="L28" i="10"/>
  <c r="Z45" i="10"/>
  <c r="AA45" i="10"/>
  <c r="AB45" i="10"/>
  <c r="AA46" i="10"/>
  <c r="AB46" i="10"/>
  <c r="AA47" i="10"/>
  <c r="AB47" i="10"/>
  <c r="AA48" i="10"/>
  <c r="AB48" i="10"/>
  <c r="Z49" i="10"/>
  <c r="AA49" i="10"/>
  <c r="AB49" i="10"/>
  <c r="Z55" i="10"/>
  <c r="AA55" i="10"/>
  <c r="AB55" i="10"/>
  <c r="Z56" i="10"/>
  <c r="AA56" i="10"/>
  <c r="AB56" i="10"/>
  <c r="Z57" i="10"/>
  <c r="AA57" i="10"/>
  <c r="AB57" i="10"/>
  <c r="Z58" i="10"/>
  <c r="AA58" i="10"/>
  <c r="AB58" i="10"/>
  <c r="Z59" i="10"/>
  <c r="AA59" i="10"/>
  <c r="AB59" i="10"/>
  <c r="Z60" i="10"/>
  <c r="AA60" i="10"/>
  <c r="AB60" i="10"/>
  <c r="Z61" i="10"/>
  <c r="AA61" i="10"/>
  <c r="AB61" i="10"/>
  <c r="Z62" i="10"/>
  <c r="AA62" i="10"/>
  <c r="AB62" i="10"/>
  <c r="Z63" i="10"/>
  <c r="AA63" i="10"/>
  <c r="AB63" i="10"/>
  <c r="Z64" i="10"/>
  <c r="AA64" i="10"/>
  <c r="AB64" i="10"/>
  <c r="Z65" i="10"/>
  <c r="AA65" i="10"/>
  <c r="AB65" i="10"/>
  <c r="Z71" i="10"/>
  <c r="AA71" i="10"/>
  <c r="AB71" i="10"/>
  <c r="Z80" i="10"/>
  <c r="AA80" i="10"/>
  <c r="AB80" i="10"/>
  <c r="Z83" i="10"/>
  <c r="AA83" i="10"/>
  <c r="AB83" i="10"/>
  <c r="Z84" i="10"/>
  <c r="AA84" i="10"/>
  <c r="AB84" i="10"/>
  <c r="Z85" i="10"/>
  <c r="AA85" i="10"/>
  <c r="AB85" i="10"/>
  <c r="AA86" i="10"/>
  <c r="AB86" i="10"/>
  <c r="Z87" i="10"/>
  <c r="AA87" i="10"/>
  <c r="AB87" i="10"/>
  <c r="Z88" i="10"/>
  <c r="AA88" i="10"/>
  <c r="AB88" i="10"/>
  <c r="Z89" i="10"/>
  <c r="AA89" i="10"/>
  <c r="AB89" i="10"/>
  <c r="Z112" i="10"/>
  <c r="AA112" i="10"/>
  <c r="AB112" i="10"/>
  <c r="Z113" i="10"/>
  <c r="AA113" i="10"/>
  <c r="AB113" i="10"/>
  <c r="Z135" i="10"/>
  <c r="AA135" i="10"/>
  <c r="AB135" i="10"/>
  <c r="AA142" i="10"/>
  <c r="AB142" i="10"/>
  <c r="Z143" i="10"/>
  <c r="AA143" i="10"/>
  <c r="AB143" i="10"/>
  <c r="Z144" i="10"/>
  <c r="AA144" i="10"/>
  <c r="AB144" i="10"/>
  <c r="Z149" i="10"/>
  <c r="AA149" i="10"/>
  <c r="AB149" i="10"/>
  <c r="Z150" i="10"/>
  <c r="AA150" i="10"/>
  <c r="AB150" i="10"/>
  <c r="Z136" i="10"/>
  <c r="AA136" i="10"/>
  <c r="AB136" i="10"/>
  <c r="Z137" i="10"/>
  <c r="AA137" i="10"/>
  <c r="AB137" i="10"/>
  <c r="Z138" i="10"/>
  <c r="AA138" i="10"/>
  <c r="AB138" i="10"/>
  <c r="Z140" i="10"/>
  <c r="AA140" i="10"/>
  <c r="AB140" i="10"/>
  <c r="Z141" i="10"/>
  <c r="AA141" i="10"/>
  <c r="AB141" i="10"/>
  <c r="Z151" i="10"/>
  <c r="AA151" i="10"/>
  <c r="AB151" i="10"/>
  <c r="Z152" i="10"/>
  <c r="AA152" i="10"/>
  <c r="AB152" i="10"/>
  <c r="Z156" i="10"/>
  <c r="AA156" i="10"/>
  <c r="AB156" i="10"/>
  <c r="Z165" i="10"/>
  <c r="AA165" i="10"/>
  <c r="AB165" i="10"/>
  <c r="AA166" i="10"/>
  <c r="AB166" i="10"/>
  <c r="AA167" i="10"/>
  <c r="AB167" i="10"/>
  <c r="Z170" i="10"/>
  <c r="AA170" i="10"/>
  <c r="AB170" i="10"/>
  <c r="AA171" i="10"/>
  <c r="AB171" i="10"/>
  <c r="AA172" i="10"/>
  <c r="AB172" i="10"/>
  <c r="Z175" i="10"/>
  <c r="AA175" i="10"/>
  <c r="AB175" i="10"/>
  <c r="Z176" i="10"/>
  <c r="AA176" i="10"/>
  <c r="AB176" i="10"/>
  <c r="Z177" i="10"/>
  <c r="AA177" i="10"/>
  <c r="AB177" i="10"/>
  <c r="Z178" i="10"/>
  <c r="AA178" i="10"/>
  <c r="AB178" i="10"/>
  <c r="Z179" i="10"/>
  <c r="AA179" i="10"/>
  <c r="AB179" i="10"/>
  <c r="Z180" i="10"/>
  <c r="AA180" i="10"/>
  <c r="AB180" i="10"/>
  <c r="Z181" i="10"/>
  <c r="AA181" i="10"/>
  <c r="AB181" i="10"/>
  <c r="Z182" i="10"/>
  <c r="AA182" i="10"/>
  <c r="AB182" i="10"/>
  <c r="Z183" i="10"/>
  <c r="AA183" i="10"/>
  <c r="AB183" i="10"/>
  <c r="Z184" i="10"/>
  <c r="AA184" i="10"/>
  <c r="AB184" i="10"/>
  <c r="Z185" i="10"/>
  <c r="AA185" i="10"/>
  <c r="AB185" i="10"/>
  <c r="Z208" i="10"/>
  <c r="AA208" i="10"/>
  <c r="AB208" i="10"/>
  <c r="Z221" i="10"/>
  <c r="AA221" i="10"/>
  <c r="AB221" i="10"/>
  <c r="Z369" i="10"/>
  <c r="AA369" i="10"/>
  <c r="AB369" i="10"/>
  <c r="Z370" i="10"/>
  <c r="AA370" i="10"/>
  <c r="AB370" i="10"/>
  <c r="Z371" i="10"/>
  <c r="AA371" i="10"/>
  <c r="AB371" i="10"/>
  <c r="Z372" i="10"/>
  <c r="AA372" i="10"/>
  <c r="AB372" i="10"/>
  <c r="Z373" i="10"/>
  <c r="AA373" i="10"/>
  <c r="AB373" i="10"/>
  <c r="Z375" i="10"/>
  <c r="AA375" i="10"/>
  <c r="AB375" i="10"/>
  <c r="Z376" i="10"/>
  <c r="AA376" i="10"/>
  <c r="AB376" i="10"/>
  <c r="Z377" i="10"/>
  <c r="AA377" i="10"/>
  <c r="AB377" i="10"/>
  <c r="Z391" i="10"/>
  <c r="AA391" i="10"/>
  <c r="AB391" i="10"/>
  <c r="Z392" i="10"/>
  <c r="AA392" i="10"/>
  <c r="AB392" i="10"/>
  <c r="Z405" i="10"/>
  <c r="AA405" i="10"/>
  <c r="AB405" i="10"/>
  <c r="Z406" i="10"/>
  <c r="AA406" i="10"/>
  <c r="AB406" i="10"/>
  <c r="Z448" i="10"/>
  <c r="AA448" i="10"/>
  <c r="AB448" i="10"/>
  <c r="Z449" i="10"/>
  <c r="AA449" i="10"/>
  <c r="AB449" i="10"/>
  <c r="Z450" i="10"/>
  <c r="AA450" i="10"/>
  <c r="AB450" i="10"/>
  <c r="Z451" i="10"/>
  <c r="AA451" i="10"/>
  <c r="AB451" i="10"/>
  <c r="Z452" i="10"/>
  <c r="AA452" i="10"/>
  <c r="AB452" i="10"/>
  <c r="Z453" i="10"/>
  <c r="AA453" i="10"/>
  <c r="AB453" i="10"/>
  <c r="Z454" i="10"/>
  <c r="AA454" i="10"/>
  <c r="AB454" i="10"/>
  <c r="Z455" i="10"/>
  <c r="AA455" i="10"/>
  <c r="AB455" i="10"/>
  <c r="Z456" i="10"/>
  <c r="AA456" i="10"/>
  <c r="AB456" i="10"/>
  <c r="Z457" i="10"/>
  <c r="AA457" i="10"/>
  <c r="AB457" i="10"/>
  <c r="Z458" i="10"/>
  <c r="AA458" i="10"/>
  <c r="AB458" i="10"/>
  <c r="Z459" i="10"/>
  <c r="AA459" i="10"/>
  <c r="AB459" i="10"/>
  <c r="Z393" i="10"/>
  <c r="AA393" i="10"/>
  <c r="AB393" i="10"/>
  <c r="Z394" i="10"/>
  <c r="AA394" i="10"/>
  <c r="AB394" i="10"/>
  <c r="Z395" i="10"/>
  <c r="AA395" i="10"/>
  <c r="AB395" i="10"/>
  <c r="Z396" i="10"/>
  <c r="AA396" i="10"/>
  <c r="AB396" i="10"/>
  <c r="Z397" i="10"/>
  <c r="AA397" i="10"/>
  <c r="AB397" i="10"/>
  <c r="Z398" i="10"/>
  <c r="AA398" i="10"/>
  <c r="AB398" i="10"/>
  <c r="Z399" i="10"/>
  <c r="AA399" i="10"/>
  <c r="AB399" i="10"/>
  <c r="Z400" i="10"/>
  <c r="AA400" i="10"/>
  <c r="AB400" i="10"/>
  <c r="Z401" i="10"/>
  <c r="AA401" i="10"/>
  <c r="AB401" i="10"/>
  <c r="AA402" i="10"/>
  <c r="AB402" i="10"/>
  <c r="Z403" i="10"/>
  <c r="AA403" i="10"/>
  <c r="AB403" i="10"/>
  <c r="Z404" i="10"/>
  <c r="AA404" i="10"/>
  <c r="AB404" i="10"/>
  <c r="Z437" i="10"/>
  <c r="AA437" i="10"/>
  <c r="AB437" i="10"/>
  <c r="Z438" i="10"/>
  <c r="AA438" i="10"/>
  <c r="AB438" i="10"/>
  <c r="Z447" i="10"/>
  <c r="AA447" i="10"/>
  <c r="AB447" i="10"/>
  <c r="Z460" i="10"/>
  <c r="AA460" i="10"/>
  <c r="AB460" i="10"/>
  <c r="Z461" i="10"/>
  <c r="AA461" i="10"/>
  <c r="AB461" i="10"/>
  <c r="Z462" i="10"/>
  <c r="AA462" i="10"/>
  <c r="AB462" i="10"/>
  <c r="Z463" i="10"/>
  <c r="AA463" i="10"/>
  <c r="AB463" i="10"/>
  <c r="Z464" i="10"/>
  <c r="AA464" i="10"/>
  <c r="AB464" i="10"/>
  <c r="Z465" i="10"/>
  <c r="AA465" i="10"/>
  <c r="AB465" i="10"/>
  <c r="Z466" i="10"/>
  <c r="AA466" i="10"/>
  <c r="AB466" i="10"/>
  <c r="Z467" i="10"/>
  <c r="AA467" i="10"/>
  <c r="AB467" i="10"/>
  <c r="Z468" i="10"/>
  <c r="AA468" i="10"/>
  <c r="AB468" i="10"/>
  <c r="Z469" i="10"/>
  <c r="AA469" i="10"/>
  <c r="AB469" i="10"/>
  <c r="Z488" i="10"/>
  <c r="AA488" i="10"/>
  <c r="AB488" i="10"/>
  <c r="Z493" i="10"/>
  <c r="AA493" i="10"/>
  <c r="AB493" i="10"/>
  <c r="Z489" i="10"/>
  <c r="AA489" i="10"/>
  <c r="AB489" i="10"/>
  <c r="Z490" i="10"/>
  <c r="AA490" i="10"/>
  <c r="AB490" i="10"/>
  <c r="Z491" i="10"/>
  <c r="AA491" i="10"/>
  <c r="AB491" i="10"/>
  <c r="Z492" i="10"/>
  <c r="AA492" i="10"/>
  <c r="AB492" i="10"/>
  <c r="Z34" i="10"/>
  <c r="AA34" i="10"/>
  <c r="AB34" i="10"/>
  <c r="AA35" i="10"/>
  <c r="Z40" i="10"/>
  <c r="AA40" i="10"/>
  <c r="AB40" i="10"/>
  <c r="Z9" i="10"/>
  <c r="AA9" i="10"/>
  <c r="AB9" i="10"/>
  <c r="AA12" i="10"/>
  <c r="AB12" i="10"/>
  <c r="Z13" i="10"/>
  <c r="AA13" i="10"/>
  <c r="AB13" i="10"/>
  <c r="Z14" i="10"/>
  <c r="AA14" i="10"/>
  <c r="AB14" i="10"/>
  <c r="AA11" i="10"/>
  <c r="Z10" i="10"/>
  <c r="AA10" i="10"/>
  <c r="Z26" i="10"/>
  <c r="AA26" i="10"/>
  <c r="AB26" i="10"/>
  <c r="Z27" i="10"/>
  <c r="AA27" i="10"/>
  <c r="AB27" i="10"/>
  <c r="Z28" i="10"/>
  <c r="AA28" i="10"/>
  <c r="AB28" i="10"/>
  <c r="Z29" i="10"/>
  <c r="AA29" i="10"/>
  <c r="AB29" i="10"/>
  <c r="Z30" i="10"/>
  <c r="AA30" i="10"/>
  <c r="AB30" i="10"/>
  <c r="Z31" i="10"/>
  <c r="AA31" i="10"/>
  <c r="AB31" i="10"/>
  <c r="Z32" i="10"/>
  <c r="AA32" i="10"/>
  <c r="AB32" i="10"/>
  <c r="Z33" i="10"/>
  <c r="AA33" i="10"/>
  <c r="AB33" i="10"/>
  <c r="Z498" i="10"/>
  <c r="AA498" i="10"/>
  <c r="AB498" i="10"/>
  <c r="Z499" i="10"/>
  <c r="AA499" i="10"/>
  <c r="AB499" i="10"/>
  <c r="Z507" i="10"/>
  <c r="AA507" i="10"/>
  <c r="AB507" i="10"/>
  <c r="Z8" i="10"/>
  <c r="AA8" i="10"/>
  <c r="AB8" i="10"/>
  <c r="P8" i="10"/>
  <c r="L32" i="10"/>
  <c r="L55" i="10"/>
  <c r="Z48" i="10"/>
  <c r="Z47" i="10"/>
  <c r="F5" i="10"/>
  <c r="F5" i="11" s="1"/>
  <c r="F4" i="10"/>
  <c r="F4" i="11" s="1"/>
  <c r="L47" i="10"/>
  <c r="M47" i="10" s="1"/>
  <c r="L48" i="10"/>
  <c r="M48" i="10" s="1"/>
  <c r="AD508" i="10"/>
  <c r="K508" i="10"/>
  <c r="J508" i="10"/>
  <c r="I508" i="10"/>
  <c r="P507" i="10"/>
  <c r="P499" i="10"/>
  <c r="P498" i="10"/>
  <c r="P33" i="10"/>
  <c r="P32" i="10"/>
  <c r="W32" i="10"/>
  <c r="P31" i="10"/>
  <c r="P30" i="10"/>
  <c r="I29" i="10"/>
  <c r="J29" i="10" s="1"/>
  <c r="P27" i="10"/>
  <c r="P26" i="10"/>
  <c r="P10" i="10"/>
  <c r="P11" i="10"/>
  <c r="I14" i="10"/>
  <c r="J14" i="10" s="1"/>
  <c r="I13" i="10"/>
  <c r="J13" i="10" s="1"/>
  <c r="U12" i="10"/>
  <c r="K12" i="10" s="1"/>
  <c r="P9" i="10"/>
  <c r="P40" i="10"/>
  <c r="I35" i="10"/>
  <c r="J35" i="10" s="1"/>
  <c r="P34" i="10"/>
  <c r="P492" i="10"/>
  <c r="P491" i="10"/>
  <c r="P490" i="10"/>
  <c r="P489" i="10"/>
  <c r="P493" i="10"/>
  <c r="P488" i="10"/>
  <c r="P469" i="10"/>
  <c r="P468" i="10"/>
  <c r="P467" i="10"/>
  <c r="P466" i="10"/>
  <c r="P465" i="10"/>
  <c r="P464" i="10"/>
  <c r="P463" i="10"/>
  <c r="P462" i="10"/>
  <c r="P461" i="10"/>
  <c r="P460" i="10"/>
  <c r="P447" i="10"/>
  <c r="I438" i="10"/>
  <c r="J438" i="10" s="1"/>
  <c r="P437" i="10"/>
  <c r="P404" i="10"/>
  <c r="P403" i="10"/>
  <c r="U402" i="10"/>
  <c r="K402" i="10" s="1"/>
  <c r="L402" i="10" s="1"/>
  <c r="I402" i="10"/>
  <c r="J402" i="10" s="1"/>
  <c r="I401" i="10"/>
  <c r="J401" i="10" s="1"/>
  <c r="P400" i="10"/>
  <c r="I399" i="10"/>
  <c r="J399" i="10" s="1"/>
  <c r="P398" i="10"/>
  <c r="W398" i="10" s="1"/>
  <c r="P396" i="10"/>
  <c r="W396" i="10" s="1"/>
  <c r="P394" i="10"/>
  <c r="P393" i="10"/>
  <c r="W393" i="10" s="1"/>
  <c r="P459" i="10"/>
  <c r="P458" i="10"/>
  <c r="P457" i="10"/>
  <c r="W457" i="10" s="1"/>
  <c r="P456" i="10"/>
  <c r="W456" i="10" s="1"/>
  <c r="P455" i="10"/>
  <c r="W455" i="10" s="1"/>
  <c r="P454" i="10"/>
  <c r="W454" i="10" s="1"/>
  <c r="P453" i="10"/>
  <c r="W453" i="10" s="1"/>
  <c r="P452" i="10"/>
  <c r="W452" i="10" s="1"/>
  <c r="P451" i="10"/>
  <c r="W451" i="10" s="1"/>
  <c r="P450" i="10"/>
  <c r="W450" i="10" s="1"/>
  <c r="P449" i="10"/>
  <c r="P448" i="10"/>
  <c r="P406" i="10"/>
  <c r="P405" i="10"/>
  <c r="P392" i="10"/>
  <c r="P391" i="10"/>
  <c r="P377" i="10"/>
  <c r="I376" i="10"/>
  <c r="J376" i="10" s="1"/>
  <c r="I375" i="10"/>
  <c r="J375" i="10" s="1"/>
  <c r="AB374" i="10"/>
  <c r="P373" i="10"/>
  <c r="W373" i="10" s="1"/>
  <c r="P372" i="10"/>
  <c r="P371" i="10"/>
  <c r="P370" i="10"/>
  <c r="P369" i="10"/>
  <c r="P221" i="10"/>
  <c r="P208" i="10"/>
  <c r="P185" i="10"/>
  <c r="W185" i="10" s="1"/>
  <c r="P184" i="10"/>
  <c r="W184" i="10" s="1"/>
  <c r="P183" i="10"/>
  <c r="W183" i="10" s="1"/>
  <c r="P182" i="10"/>
  <c r="W182" i="10" s="1"/>
  <c r="P181" i="10"/>
  <c r="P180" i="10"/>
  <c r="P179" i="10"/>
  <c r="P178" i="10"/>
  <c r="P177" i="10"/>
  <c r="P176" i="10"/>
  <c r="P175" i="10"/>
  <c r="W175" i="10" s="1"/>
  <c r="U172" i="10"/>
  <c r="K172" i="10" s="1"/>
  <c r="P172" i="10"/>
  <c r="I171" i="10"/>
  <c r="J171" i="10" s="1"/>
  <c r="P170" i="10"/>
  <c r="W170" i="10" s="1"/>
  <c r="AA169" i="10"/>
  <c r="AA168" i="10"/>
  <c r="P167" i="10"/>
  <c r="P165" i="10"/>
  <c r="W165" i="10" s="1"/>
  <c r="AA161" i="10"/>
  <c r="P156" i="10"/>
  <c r="Z153" i="10"/>
  <c r="I152" i="10"/>
  <c r="J152" i="10" s="1"/>
  <c r="P151" i="10"/>
  <c r="P141" i="10"/>
  <c r="I138" i="10"/>
  <c r="J138" i="10" s="1"/>
  <c r="P137" i="10"/>
  <c r="P136" i="10"/>
  <c r="P150" i="10"/>
  <c r="P149" i="10"/>
  <c r="P144" i="10"/>
  <c r="W144" i="10" s="1"/>
  <c r="P143" i="10"/>
  <c r="W143" i="10" s="1"/>
  <c r="Z142" i="10"/>
  <c r="P142" i="10"/>
  <c r="W142" i="10" s="1"/>
  <c r="P135" i="10"/>
  <c r="P113" i="10"/>
  <c r="P112" i="10"/>
  <c r="P89" i="10"/>
  <c r="W89" i="10" s="1"/>
  <c r="P88" i="10"/>
  <c r="P87" i="10"/>
  <c r="I86" i="10"/>
  <c r="J86" i="10" s="1"/>
  <c r="P85" i="10"/>
  <c r="P84" i="10"/>
  <c r="W84" i="10" s="1"/>
  <c r="P83" i="10"/>
  <c r="P80" i="10"/>
  <c r="P71" i="10"/>
  <c r="P65" i="10"/>
  <c r="P64" i="10"/>
  <c r="P63" i="10"/>
  <c r="P61" i="10"/>
  <c r="P60" i="10"/>
  <c r="P59" i="10"/>
  <c r="P58" i="10"/>
  <c r="P57" i="10"/>
  <c r="P56" i="10"/>
  <c r="P55" i="10"/>
  <c r="W55" i="10"/>
  <c r="M55" i="10"/>
  <c r="P49" i="10"/>
  <c r="W49" i="10" s="1"/>
  <c r="P48" i="10"/>
  <c r="W48" i="10" s="1"/>
  <c r="P47" i="10"/>
  <c r="W47" i="10" s="1"/>
  <c r="P46" i="10"/>
  <c r="P45" i="10"/>
  <c r="I8" i="10"/>
  <c r="M8" i="10"/>
  <c r="AF2" i="10"/>
  <c r="AG2" i="10" s="1"/>
  <c r="Z35" i="10"/>
  <c r="Z11" i="10"/>
  <c r="M32" i="10"/>
  <c r="M179" i="10" l="1"/>
  <c r="I17" i="11" s="1"/>
  <c r="M401" i="10"/>
  <c r="M376" i="10"/>
  <c r="M375" i="10"/>
  <c r="M402" i="10"/>
  <c r="P375" i="10"/>
  <c r="W375" i="10" s="1"/>
  <c r="P376" i="10"/>
  <c r="W376" i="10" s="1"/>
  <c r="M222" i="10"/>
  <c r="I19" i="11" s="1"/>
  <c r="AC497" i="10"/>
  <c r="AC322" i="10"/>
  <c r="AC300" i="10"/>
  <c r="AD300" i="10" s="1"/>
  <c r="AC309" i="10"/>
  <c r="AD309" i="10" s="1"/>
  <c r="AC495" i="10"/>
  <c r="AC450" i="10"/>
  <c r="AD450" i="10" s="1"/>
  <c r="AC165" i="10"/>
  <c r="AD165" i="10" s="1"/>
  <c r="P35" i="10"/>
  <c r="AC222" i="10"/>
  <c r="AC306" i="10"/>
  <c r="AC317" i="10"/>
  <c r="AC318" i="10"/>
  <c r="AB161" i="10"/>
  <c r="AC151" i="10"/>
  <c r="AD151" i="10" s="1"/>
  <c r="AC170" i="10"/>
  <c r="AD170" i="10" s="1"/>
  <c r="Z12" i="10"/>
  <c r="AC12" i="10" s="1"/>
  <c r="AD12" i="10" s="1"/>
  <c r="AC499" i="10"/>
  <c r="AC489" i="10"/>
  <c r="AC175" i="10"/>
  <c r="AD175" i="10" s="1"/>
  <c r="AC493" i="10"/>
  <c r="AC333" i="10"/>
  <c r="AC14" i="10"/>
  <c r="AD14" i="10" s="1"/>
  <c r="AB35" i="10"/>
  <c r="AC35" i="10" s="1"/>
  <c r="AD35" i="10" s="1"/>
  <c r="AC395" i="10"/>
  <c r="AC136" i="10"/>
  <c r="AC312" i="10"/>
  <c r="AD312" i="10" s="1"/>
  <c r="AC211" i="10"/>
  <c r="AD211" i="10" s="1"/>
  <c r="AC331" i="10"/>
  <c r="AC407" i="10"/>
  <c r="AC492" i="10"/>
  <c r="AA153" i="10"/>
  <c r="AC468" i="10"/>
  <c r="AD468" i="10" s="1"/>
  <c r="AC88" i="10"/>
  <c r="AD88" i="10" s="1"/>
  <c r="AB10" i="10"/>
  <c r="AC10" i="10" s="1"/>
  <c r="AD10" i="10" s="1"/>
  <c r="AC460" i="10"/>
  <c r="P29" i="10"/>
  <c r="AC143" i="10"/>
  <c r="AD143" i="10" s="1"/>
  <c r="AC494" i="10"/>
  <c r="AC27" i="10"/>
  <c r="Z323" i="10"/>
  <c r="AB168" i="10"/>
  <c r="AC467" i="10"/>
  <c r="AD467" i="10" s="1"/>
  <c r="AC56" i="10"/>
  <c r="AC210" i="10"/>
  <c r="AD210" i="10" s="1"/>
  <c r="AC218" i="10"/>
  <c r="AB157" i="10"/>
  <c r="AC490" i="10"/>
  <c r="AA162" i="10"/>
  <c r="I159" i="10"/>
  <c r="J159" i="10" s="1"/>
  <c r="AB139" i="10"/>
  <c r="AB153" i="10"/>
  <c r="AA139" i="10"/>
  <c r="AC135" i="10"/>
  <c r="Z374" i="10"/>
  <c r="AC214" i="10"/>
  <c r="AD214" i="10" s="1"/>
  <c r="Z169" i="10"/>
  <c r="AC140" i="10"/>
  <c r="AD140" i="10" s="1"/>
  <c r="AB169" i="10"/>
  <c r="AC391" i="10"/>
  <c r="AD391" i="10" s="1"/>
  <c r="AC208" i="10"/>
  <c r="AC87" i="10"/>
  <c r="AD87" i="10" s="1"/>
  <c r="AC315" i="10"/>
  <c r="AD315" i="10" s="1"/>
  <c r="P169" i="10"/>
  <c r="P139" i="10"/>
  <c r="AC215" i="10"/>
  <c r="AD215" i="10" s="1"/>
  <c r="Z174" i="10"/>
  <c r="AC29" i="10"/>
  <c r="AD29" i="10" s="1"/>
  <c r="AC213" i="10"/>
  <c r="AD213" i="10" s="1"/>
  <c r="P402" i="10"/>
  <c r="AC60" i="10"/>
  <c r="AD60" i="10" s="1"/>
  <c r="AC216" i="10"/>
  <c r="AD216" i="10" s="1"/>
  <c r="AA374" i="10"/>
  <c r="AC393" i="10"/>
  <c r="AD393" i="10" s="1"/>
  <c r="AC83" i="10"/>
  <c r="AC375" i="10"/>
  <c r="AD375" i="10" s="1"/>
  <c r="AC31" i="10"/>
  <c r="AD31" i="10" s="1"/>
  <c r="AC463" i="10"/>
  <c r="AD463" i="10" s="1"/>
  <c r="AC212" i="10"/>
  <c r="AD212" i="10" s="1"/>
  <c r="U162" i="10"/>
  <c r="AC498" i="10"/>
  <c r="Z172" i="10"/>
  <c r="AC172" i="10" s="1"/>
  <c r="AD172" i="10" s="1"/>
  <c r="AC404" i="10"/>
  <c r="AC141" i="10"/>
  <c r="AD141" i="10" s="1"/>
  <c r="AC332" i="10"/>
  <c r="AC408" i="10"/>
  <c r="AC456" i="10"/>
  <c r="AD456" i="10" s="1"/>
  <c r="AC392" i="10"/>
  <c r="AD392" i="10" s="1"/>
  <c r="AC183" i="10"/>
  <c r="AD183" i="10" s="1"/>
  <c r="AC142" i="10"/>
  <c r="AD142" i="10" s="1"/>
  <c r="AC330" i="10"/>
  <c r="AC368" i="10"/>
  <c r="AD368" i="10" s="1"/>
  <c r="AC217" i="10"/>
  <c r="AD217" i="10" s="1"/>
  <c r="AC32" i="10"/>
  <c r="AC400" i="10"/>
  <c r="AD400" i="10" s="1"/>
  <c r="AC459" i="10"/>
  <c r="AC61" i="10"/>
  <c r="AD61" i="10" s="1"/>
  <c r="AC453" i="10"/>
  <c r="AD453" i="10" s="1"/>
  <c r="AC406" i="10"/>
  <c r="AC373" i="10"/>
  <c r="AD373" i="10" s="1"/>
  <c r="AC321" i="10"/>
  <c r="AD321" i="10" s="1"/>
  <c r="AC28" i="10"/>
  <c r="AD28" i="10" s="1"/>
  <c r="AC457" i="10"/>
  <c r="AD457" i="10" s="1"/>
  <c r="AC449" i="10"/>
  <c r="AC184" i="10"/>
  <c r="AD184" i="10" s="1"/>
  <c r="AC65" i="10"/>
  <c r="AD65" i="10" s="1"/>
  <c r="AC57" i="10"/>
  <c r="Z402" i="10"/>
  <c r="AC402" i="10" s="1"/>
  <c r="AD402" i="10" s="1"/>
  <c r="AC47" i="10"/>
  <c r="AD47" i="10" s="1"/>
  <c r="AC465" i="10"/>
  <c r="AD465" i="10" s="1"/>
  <c r="AC403" i="10"/>
  <c r="AC182" i="10"/>
  <c r="AD182" i="10" s="1"/>
  <c r="AC178" i="10"/>
  <c r="AC156" i="10"/>
  <c r="AC150" i="10"/>
  <c r="AC89" i="10"/>
  <c r="AD89" i="10" s="1"/>
  <c r="AC48" i="10"/>
  <c r="AD48" i="10" s="1"/>
  <c r="AC30" i="10"/>
  <c r="AD30" i="10" s="1"/>
  <c r="AC26" i="10"/>
  <c r="AC80" i="10"/>
  <c r="AC63" i="10"/>
  <c r="AC59" i="10"/>
  <c r="AD59" i="10" s="1"/>
  <c r="AC55" i="10"/>
  <c r="AC399" i="10"/>
  <c r="AD399" i="10" s="1"/>
  <c r="AC452" i="10"/>
  <c r="AD452" i="10" s="1"/>
  <c r="AC405" i="10"/>
  <c r="AC372" i="10"/>
  <c r="AD372" i="10" s="1"/>
  <c r="AC301" i="10"/>
  <c r="AC458" i="10"/>
  <c r="AC448" i="10"/>
  <c r="AC377" i="10"/>
  <c r="AC9" i="10"/>
  <c r="AC401" i="10"/>
  <c r="AD401" i="10" s="1"/>
  <c r="AC454" i="10"/>
  <c r="AD454" i="10" s="1"/>
  <c r="AC181" i="10"/>
  <c r="AC71" i="10"/>
  <c r="AD71" i="10" s="1"/>
  <c r="AC62" i="10"/>
  <c r="AD62" i="10" s="1"/>
  <c r="AC58" i="10"/>
  <c r="AC49" i="10"/>
  <c r="AD49" i="10" s="1"/>
  <c r="AA173" i="10"/>
  <c r="I173" i="10"/>
  <c r="J173" i="10" s="1"/>
  <c r="U173" i="10"/>
  <c r="K173" i="10" s="1"/>
  <c r="P399" i="10"/>
  <c r="U153" i="10"/>
  <c r="K153" i="10" s="1"/>
  <c r="P14" i="10"/>
  <c r="Z160" i="10"/>
  <c r="AC13" i="10"/>
  <c r="AD13" i="10" s="1"/>
  <c r="AC179" i="10"/>
  <c r="AC112" i="10"/>
  <c r="AC302" i="10"/>
  <c r="AC308" i="10"/>
  <c r="AD308" i="10" s="1"/>
  <c r="AC324" i="10"/>
  <c r="AC45" i="10"/>
  <c r="U323" i="10"/>
  <c r="K323" i="10" s="1"/>
  <c r="AC15" i="10"/>
  <c r="AD15" i="10" s="1"/>
  <c r="AC304" i="10"/>
  <c r="AC496" i="10"/>
  <c r="AC39" i="10"/>
  <c r="AD39" i="10" s="1"/>
  <c r="AC38" i="10"/>
  <c r="AD38" i="10" s="1"/>
  <c r="Z139" i="10"/>
  <c r="I139" i="10"/>
  <c r="J139" i="10" s="1"/>
  <c r="U139" i="10"/>
  <c r="K139" i="10" s="1"/>
  <c r="AC398" i="10"/>
  <c r="AD398" i="10" s="1"/>
  <c r="AC394" i="10"/>
  <c r="AD394" i="10" s="1"/>
  <c r="AC455" i="10"/>
  <c r="AD455" i="10" s="1"/>
  <c r="AC451" i="10"/>
  <c r="AD451" i="10" s="1"/>
  <c r="AC138" i="10"/>
  <c r="AD138" i="10" s="1"/>
  <c r="AA323" i="10"/>
  <c r="AC436" i="10"/>
  <c r="Z173" i="10"/>
  <c r="Z167" i="10"/>
  <c r="AC167" i="10" s="1"/>
  <c r="AD167" i="10" s="1"/>
  <c r="U167" i="10"/>
  <c r="K167" i="10" s="1"/>
  <c r="AC34" i="10"/>
  <c r="AC149" i="10"/>
  <c r="AC371" i="10"/>
  <c r="AD371" i="10" s="1"/>
  <c r="AB173" i="10"/>
  <c r="Z86" i="10"/>
  <c r="AC86" i="10" s="1"/>
  <c r="AD86" i="10" s="1"/>
  <c r="U86" i="10"/>
  <c r="K86" i="10" s="1"/>
  <c r="P168" i="10"/>
  <c r="I168" i="10"/>
  <c r="J168" i="10" s="1"/>
  <c r="U168" i="10"/>
  <c r="K168" i="10" s="1"/>
  <c r="AC8" i="10"/>
  <c r="AC33" i="10"/>
  <c r="AC370" i="10"/>
  <c r="AD370" i="10" s="1"/>
  <c r="AC185" i="10"/>
  <c r="AD185" i="10" s="1"/>
  <c r="AC84" i="10"/>
  <c r="AD84" i="10" s="1"/>
  <c r="AB11" i="10"/>
  <c r="AC11" i="10" s="1"/>
  <c r="AD11" i="10" s="1"/>
  <c r="U11" i="10"/>
  <c r="K11" i="10" s="1"/>
  <c r="Z46" i="10"/>
  <c r="AC46" i="10" s="1"/>
  <c r="AD46" i="10" s="1"/>
  <c r="U46" i="10"/>
  <c r="K46" i="10" s="1"/>
  <c r="AC85" i="10"/>
  <c r="P140" i="10"/>
  <c r="I140" i="10"/>
  <c r="J140" i="10" s="1"/>
  <c r="I169" i="10"/>
  <c r="J169" i="10" s="1"/>
  <c r="U169" i="10"/>
  <c r="K169" i="10" s="1"/>
  <c r="P28" i="10"/>
  <c r="I28" i="10"/>
  <c r="J28" i="10" s="1"/>
  <c r="AC397" i="10"/>
  <c r="AD397" i="10" s="1"/>
  <c r="AB323" i="10"/>
  <c r="AC303" i="10"/>
  <c r="AB174" i="10"/>
  <c r="I174" i="10"/>
  <c r="J174" i="10" s="1"/>
  <c r="U174" i="10"/>
  <c r="K174" i="10" s="1"/>
  <c r="P173" i="10"/>
  <c r="P174" i="10"/>
  <c r="P138" i="10"/>
  <c r="I161" i="10"/>
  <c r="J161" i="10" s="1"/>
  <c r="AC507" i="10"/>
  <c r="AC447" i="10"/>
  <c r="AC437" i="10"/>
  <c r="AC144" i="10"/>
  <c r="AD144" i="10" s="1"/>
  <c r="AC113" i="10"/>
  <c r="AC305" i="10"/>
  <c r="AC329" i="10"/>
  <c r="AA174" i="10"/>
  <c r="I153" i="10"/>
  <c r="J153" i="10" s="1"/>
  <c r="I374" i="10"/>
  <c r="J374" i="10" s="1"/>
  <c r="AC396" i="10"/>
  <c r="AD396" i="10" s="1"/>
  <c r="AC369" i="10"/>
  <c r="AD369" i="10" s="1"/>
  <c r="AC180" i="10"/>
  <c r="AC176" i="10"/>
  <c r="P210" i="10"/>
  <c r="AC209" i="10"/>
  <c r="AD209" i="10" s="1"/>
  <c r="U374" i="10"/>
  <c r="K374" i="10" s="1"/>
  <c r="P86" i="10"/>
  <c r="P13" i="10"/>
  <c r="Z162" i="10"/>
  <c r="AB155" i="10"/>
  <c r="I155" i="10"/>
  <c r="J155" i="10" s="1"/>
  <c r="U155" i="10"/>
  <c r="K155" i="10" s="1"/>
  <c r="I162" i="10"/>
  <c r="J162" i="10" s="1"/>
  <c r="AC40" i="10"/>
  <c r="AC491" i="10"/>
  <c r="AC488" i="10"/>
  <c r="Z166" i="10"/>
  <c r="AC166" i="10" s="1"/>
  <c r="AD166" i="10" s="1"/>
  <c r="U166" i="10"/>
  <c r="Z161" i="10"/>
  <c r="U161" i="10"/>
  <c r="Z157" i="10"/>
  <c r="U157" i="10"/>
  <c r="Z171" i="10"/>
  <c r="AC171" i="10" s="1"/>
  <c r="AD171" i="10" s="1"/>
  <c r="U171" i="10"/>
  <c r="W177" i="10"/>
  <c r="AC177" i="10"/>
  <c r="AD177" i="10" s="1"/>
  <c r="P171" i="10"/>
  <c r="P153" i="10"/>
  <c r="P166" i="10"/>
  <c r="I166" i="10"/>
  <c r="J166" i="10" s="1"/>
  <c r="P323" i="10"/>
  <c r="I323" i="10"/>
  <c r="J323" i="10" s="1"/>
  <c r="P157" i="10"/>
  <c r="I157" i="10"/>
  <c r="J157" i="10" s="1"/>
  <c r="P438" i="10"/>
  <c r="P401" i="10"/>
  <c r="M494" i="10"/>
  <c r="P374" i="10"/>
  <c r="AB162" i="10"/>
  <c r="AC64" i="10"/>
  <c r="AD64" i="10" s="1"/>
  <c r="AC438" i="10"/>
  <c r="AD438" i="10" s="1"/>
  <c r="AC466" i="10"/>
  <c r="AD466" i="10" s="1"/>
  <c r="AC221" i="10"/>
  <c r="P161" i="10"/>
  <c r="Z168" i="10"/>
  <c r="AC462" i="10"/>
  <c r="AD462" i="10" s="1"/>
  <c r="AC376" i="10"/>
  <c r="AD376" i="10" s="1"/>
  <c r="AC307" i="10"/>
  <c r="AD307" i="10" s="1"/>
  <c r="AC311" i="10"/>
  <c r="AD311" i="10" s="1"/>
  <c r="AC137" i="10"/>
  <c r="AD137" i="10" s="1"/>
  <c r="AC461" i="10"/>
  <c r="P152" i="10"/>
  <c r="AA157" i="10"/>
  <c r="P155" i="10"/>
  <c r="AA155" i="10"/>
  <c r="AC469" i="10"/>
  <c r="AD469" i="10" s="1"/>
  <c r="AC464" i="10"/>
  <c r="AD464" i="10" s="1"/>
  <c r="P162" i="10"/>
  <c r="Z155" i="10"/>
  <c r="AC316" i="10"/>
  <c r="AD316" i="10" s="1"/>
  <c r="AC320" i="10"/>
  <c r="AD320" i="10" s="1"/>
  <c r="AC314" i="10"/>
  <c r="AD314" i="10" s="1"/>
  <c r="AC36" i="10"/>
  <c r="AD36" i="10" s="1"/>
  <c r="M489" i="10"/>
  <c r="I28" i="11" s="1"/>
  <c r="M330" i="10"/>
  <c r="I21" i="11" s="1"/>
  <c r="M407" i="10"/>
  <c r="I24" i="11" s="1"/>
  <c r="M27" i="10"/>
  <c r="M448" i="10"/>
  <c r="I26" i="11" s="1"/>
  <c r="M461" i="10"/>
  <c r="I27" i="11" s="1"/>
  <c r="AC152" i="10"/>
  <c r="AD152" i="10" s="1"/>
  <c r="AB159" i="10" l="1"/>
  <c r="AC161" i="10"/>
  <c r="AD161" i="10" s="1"/>
  <c r="AC153" i="10"/>
  <c r="AD153" i="10" s="1"/>
  <c r="AC374" i="10"/>
  <c r="AD374" i="10" s="1"/>
  <c r="P159" i="10"/>
  <c r="AC169" i="10"/>
  <c r="AD169" i="10" s="1"/>
  <c r="AC155" i="10"/>
  <c r="AD155" i="10" s="1"/>
  <c r="AA160" i="10"/>
  <c r="AB154" i="10"/>
  <c r="Z159" i="10"/>
  <c r="AA154" i="10"/>
  <c r="AC162" i="10"/>
  <c r="AD162" i="10" s="1"/>
  <c r="P160" i="10"/>
  <c r="AA159" i="10"/>
  <c r="U159" i="10"/>
  <c r="K159" i="10" s="1"/>
  <c r="L159" i="10" s="1"/>
  <c r="M159" i="10" s="1"/>
  <c r="AC323" i="10"/>
  <c r="AD323" i="10" s="1"/>
  <c r="AC139" i="10"/>
  <c r="AD139" i="10" s="1"/>
  <c r="AC157" i="10"/>
  <c r="AD157" i="10" s="1"/>
  <c r="AB160" i="10"/>
  <c r="I160" i="10"/>
  <c r="J160" i="10" s="1"/>
  <c r="U160" i="10"/>
  <c r="K160" i="10" s="1"/>
  <c r="Z154" i="10"/>
  <c r="I154" i="10"/>
  <c r="J154" i="10" s="1"/>
  <c r="U154" i="10"/>
  <c r="K154" i="10" s="1"/>
  <c r="P154" i="10"/>
  <c r="I164" i="10"/>
  <c r="J164" i="10" s="1"/>
  <c r="U164" i="10"/>
  <c r="K164" i="10" s="1"/>
  <c r="L164" i="10" s="1"/>
  <c r="AC174" i="10"/>
  <c r="AD174" i="10" s="1"/>
  <c r="AC173" i="10"/>
  <c r="AD173" i="10" s="1"/>
  <c r="I163" i="10"/>
  <c r="J163" i="10" s="1"/>
  <c r="U163" i="10"/>
  <c r="K163" i="10" s="1"/>
  <c r="W64" i="10"/>
  <c r="P163" i="10"/>
  <c r="AA163" i="10"/>
  <c r="Z163" i="10"/>
  <c r="AB163" i="10"/>
  <c r="AA164" i="10"/>
  <c r="AB164" i="10"/>
  <c r="Z164" i="10"/>
  <c r="P164" i="10"/>
  <c r="AC168" i="10"/>
  <c r="AD168" i="10" s="1"/>
  <c r="W463" i="10"/>
  <c r="L87" i="10"/>
  <c r="M87" i="10" s="1"/>
  <c r="W215" i="10"/>
  <c r="L71" i="10"/>
  <c r="M71" i="10" s="1"/>
  <c r="L173" i="10"/>
  <c r="M173" i="10" s="1"/>
  <c r="W65" i="10"/>
  <c r="W469" i="10"/>
  <c r="W402" i="10"/>
  <c r="W61" i="10"/>
  <c r="W320" i="10"/>
  <c r="L168" i="10"/>
  <c r="M168" i="10" s="1"/>
  <c r="W216" i="10"/>
  <c r="W174" i="10"/>
  <c r="W307" i="10"/>
  <c r="L60" i="10"/>
  <c r="M60" i="10" s="1"/>
  <c r="W31" i="10"/>
  <c r="L140" i="10"/>
  <c r="M140" i="10" s="1"/>
  <c r="W13" i="10"/>
  <c r="L321" i="10"/>
  <c r="M321" i="10" s="1"/>
  <c r="L59" i="10"/>
  <c r="M59" i="10" s="1"/>
  <c r="W438" i="10"/>
  <c r="L14" i="10"/>
  <c r="M14" i="10" s="1"/>
  <c r="W11" i="10"/>
  <c r="W466" i="10"/>
  <c r="L46" i="10"/>
  <c r="M46" i="10" s="1"/>
  <c r="M45" i="10" s="1"/>
  <c r="I12" i="11" s="1"/>
  <c r="L316" i="10"/>
  <c r="M316" i="10" s="1"/>
  <c r="W167" i="10"/>
  <c r="W309" i="10"/>
  <c r="W29" i="10"/>
  <c r="W137" i="10"/>
  <c r="W141" i="10"/>
  <c r="W212" i="10"/>
  <c r="L36" i="10"/>
  <c r="M36" i="10" s="1"/>
  <c r="W214" i="10"/>
  <c r="K162" i="10"/>
  <c r="L39" i="10"/>
  <c r="M39" i="10" s="1"/>
  <c r="W401" i="10"/>
  <c r="W465" i="10"/>
  <c r="W464" i="10"/>
  <c r="K171" i="10"/>
  <c r="W211" i="10"/>
  <c r="W213" i="10"/>
  <c r="W399" i="10"/>
  <c r="W462" i="10"/>
  <c r="L61" i="10"/>
  <c r="M61" i="10" s="1"/>
  <c r="W400" i="10"/>
  <c r="W467" i="10"/>
  <c r="K166" i="10"/>
  <c r="W30" i="10"/>
  <c r="W210" i="10"/>
  <c r="W28" i="10"/>
  <c r="W468" i="10"/>
  <c r="L64" i="10"/>
  <c r="M64" i="10" s="1"/>
  <c r="L13" i="10"/>
  <c r="M13" i="10" s="1"/>
  <c r="P4" i="10" l="1"/>
  <c r="AC160" i="10"/>
  <c r="AD160" i="10" s="1"/>
  <c r="AC159" i="10"/>
  <c r="AD159" i="10" s="1"/>
  <c r="AC154" i="10"/>
  <c r="AD154" i="10" s="1"/>
  <c r="AB4" i="10"/>
  <c r="AA4" i="10"/>
  <c r="W209" i="10"/>
  <c r="K209" i="10"/>
  <c r="L209" i="10" s="1"/>
  <c r="M209" i="10" s="1"/>
  <c r="M208" i="10" s="1"/>
  <c r="I18" i="11" s="1"/>
  <c r="W161" i="10"/>
  <c r="K161" i="10"/>
  <c r="L161" i="10" s="1"/>
  <c r="M161" i="10" s="1"/>
  <c r="K157" i="10"/>
  <c r="L157" i="10" s="1"/>
  <c r="M157" i="10" s="1"/>
  <c r="W87" i="10"/>
  <c r="L307" i="10"/>
  <c r="M307" i="10" s="1"/>
  <c r="W60" i="10"/>
  <c r="M164" i="10"/>
  <c r="AC164" i="10"/>
  <c r="AD164" i="10" s="1"/>
  <c r="AC163" i="10"/>
  <c r="AD163" i="10" s="1"/>
  <c r="Z4" i="10"/>
  <c r="L320" i="10"/>
  <c r="M320" i="10" s="1"/>
  <c r="W71" i="10"/>
  <c r="L174" i="10"/>
  <c r="M174" i="10" s="1"/>
  <c r="L309" i="10"/>
  <c r="M309" i="10" s="1"/>
  <c r="W14" i="10"/>
  <c r="W46" i="10"/>
  <c r="W159" i="10"/>
  <c r="W168" i="10"/>
  <c r="W39" i="10"/>
  <c r="W36" i="10"/>
  <c r="L137" i="10"/>
  <c r="M137" i="10" s="1"/>
  <c r="W140" i="10"/>
  <c r="W321" i="10"/>
  <c r="L11" i="10"/>
  <c r="M11" i="10" s="1"/>
  <c r="W59" i="10"/>
  <c r="W163" i="10"/>
  <c r="L163" i="10"/>
  <c r="M163" i="10" s="1"/>
  <c r="W164" i="10"/>
  <c r="L167" i="10"/>
  <c r="M167" i="10" s="1"/>
  <c r="W173" i="10"/>
  <c r="L65" i="10"/>
  <c r="M65" i="10" s="1"/>
  <c r="W316" i="10"/>
  <c r="L323" i="10"/>
  <c r="M323" i="10" s="1"/>
  <c r="W323" i="10"/>
  <c r="W157" i="10"/>
  <c r="W315" i="10"/>
  <c r="L315" i="10"/>
  <c r="M315" i="10" s="1"/>
  <c r="W155" i="10"/>
  <c r="L155" i="10"/>
  <c r="M155" i="10" s="1"/>
  <c r="L38" i="10"/>
  <c r="M38" i="10" s="1"/>
  <c r="W38" i="10"/>
  <c r="L35" i="10"/>
  <c r="M35" i="10" s="1"/>
  <c r="W35" i="10"/>
  <c r="L312" i="10"/>
  <c r="M312" i="10" s="1"/>
  <c r="W312" i="10"/>
  <c r="W169" i="10"/>
  <c r="L169" i="10"/>
  <c r="M169" i="10" s="1"/>
  <c r="W394" i="10"/>
  <c r="L394" i="10"/>
  <c r="M394" i="10" s="1"/>
  <c r="M393" i="10" s="1"/>
  <c r="I23" i="11" s="1"/>
  <c r="L372" i="10"/>
  <c r="M372" i="10" s="1"/>
  <c r="W372" i="10"/>
  <c r="L160" i="10"/>
  <c r="M160" i="10" s="1"/>
  <c r="W160" i="10"/>
  <c r="L308" i="10"/>
  <c r="M308" i="10" s="1"/>
  <c r="W308" i="10"/>
  <c r="L86" i="10"/>
  <c r="M86" i="10" s="1"/>
  <c r="W86" i="10"/>
  <c r="L139" i="10"/>
  <c r="M139" i="10" s="1"/>
  <c r="W139" i="10"/>
  <c r="W88" i="10"/>
  <c r="L88" i="10"/>
  <c r="M88" i="10" s="1"/>
  <c r="L171" i="10"/>
  <c r="M171" i="10" s="1"/>
  <c r="W171" i="10"/>
  <c r="L371" i="10"/>
  <c r="M371" i="10" s="1"/>
  <c r="W371" i="10"/>
  <c r="W162" i="10"/>
  <c r="L162" i="10"/>
  <c r="M162" i="10" s="1"/>
  <c r="L311" i="10"/>
  <c r="M311" i="10" s="1"/>
  <c r="W311" i="10"/>
  <c r="W314" i="10"/>
  <c r="L314" i="10"/>
  <c r="M314" i="10" s="1"/>
  <c r="L153" i="10"/>
  <c r="M153" i="10" s="1"/>
  <c r="W153" i="10"/>
  <c r="L166" i="10"/>
  <c r="M166" i="10" s="1"/>
  <c r="W166" i="10"/>
  <c r="W154" i="10"/>
  <c r="L154" i="10"/>
  <c r="M154" i="10" s="1"/>
  <c r="L138" i="10"/>
  <c r="M138" i="10" s="1"/>
  <c r="W138" i="10"/>
  <c r="W12" i="10"/>
  <c r="L12" i="10"/>
  <c r="M12" i="10" s="1"/>
  <c r="W172" i="10"/>
  <c r="L172" i="10"/>
  <c r="M172" i="10" s="1"/>
  <c r="W152" i="10"/>
  <c r="L152" i="10"/>
  <c r="M152" i="10" s="1"/>
  <c r="L374" i="10"/>
  <c r="M374" i="10" s="1"/>
  <c r="W374" i="10"/>
  <c r="L10" i="10"/>
  <c r="M10" i="10" s="1"/>
  <c r="W10" i="10"/>
  <c r="U4" i="10"/>
  <c r="AC4" i="10" l="1"/>
  <c r="AD1" i="10"/>
  <c r="AE2" i="10" s="1"/>
  <c r="M135" i="10"/>
  <c r="I15" i="11" s="1"/>
  <c r="M150" i="10"/>
  <c r="M56" i="10"/>
  <c r="I13" i="11" s="1"/>
  <c r="W4" i="10"/>
  <c r="U5" i="10" s="1"/>
  <c r="M9" i="10"/>
  <c r="I9" i="11" s="1"/>
  <c r="M34" i="10"/>
  <c r="M113" i="10"/>
  <c r="I14" i="11" s="1"/>
  <c r="M305" i="10"/>
  <c r="I20" i="11" s="1"/>
  <c r="M437" i="10"/>
  <c r="I25" i="11" s="1"/>
  <c r="M369" i="10"/>
  <c r="I22" i="11" s="1"/>
  <c r="I10" i="11" l="1"/>
  <c r="I11" i="11"/>
  <c r="P5" i="10"/>
  <c r="I16" i="11"/>
  <c r="I30" i="11"/>
  <c r="M1" i="10"/>
  <c r="I29" i="11"/>
  <c r="C52" i="5" l="1"/>
  <c r="C51" i="5"/>
  <c r="I31" i="11"/>
  <c r="J15" i="11" l="1"/>
  <c r="J13" i="11"/>
  <c r="J26" i="11"/>
  <c r="J22" i="11"/>
  <c r="J25" i="11"/>
  <c r="J19" i="11"/>
  <c r="J11" i="11"/>
  <c r="J16" i="11"/>
  <c r="J17" i="11"/>
  <c r="J23" i="11"/>
  <c r="J9" i="11"/>
  <c r="J24" i="11"/>
  <c r="J12" i="11"/>
  <c r="J14" i="11"/>
  <c r="J21" i="11"/>
  <c r="J18" i="11"/>
  <c r="J27" i="11"/>
  <c r="J20" i="11"/>
  <c r="J28" i="11"/>
  <c r="J10" i="11"/>
  <c r="J30" i="11"/>
  <c r="J29" i="11"/>
  <c r="J31"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Cláudio Duarte</author>
  </authors>
  <commentList>
    <comment ref="R7" authorId="0" shapeId="0" xr:uid="{BF7CEE38-73B3-EE46-BBEB-F86082CED726}">
      <text>
        <r>
          <rPr>
            <b/>
            <sz val="10"/>
            <color rgb="FF000000"/>
            <rFont val="Tahoma"/>
            <family val="2"/>
          </rPr>
          <t>Cláudio Duarte:</t>
        </r>
        <r>
          <rPr>
            <sz val="10"/>
            <color rgb="FF000000"/>
            <rFont val="Tahoma"/>
            <family val="2"/>
          </rPr>
          <t xml:space="preserve">
</t>
        </r>
        <r>
          <rPr>
            <sz val="10"/>
            <color rgb="FF000000"/>
            <rFont val="Tahoma"/>
            <family val="2"/>
          </rPr>
          <t>General installation</t>
        </r>
      </text>
    </comment>
    <comment ref="S7" authorId="0" shapeId="0" xr:uid="{FDFE1B72-7B53-E44F-8159-7FAA2EA5018F}">
      <text>
        <r>
          <rPr>
            <b/>
            <sz val="10"/>
            <color rgb="FF000000"/>
            <rFont val="Tahoma"/>
            <family val="2"/>
          </rPr>
          <t>Cláudio Duarte:</t>
        </r>
        <r>
          <rPr>
            <sz val="10"/>
            <color rgb="FF000000"/>
            <rFont val="Tahoma"/>
            <family val="2"/>
          </rPr>
          <t xml:space="preserve">
</t>
        </r>
        <r>
          <rPr>
            <sz val="10"/>
            <color rgb="FF000000"/>
            <rFont val="Tahoma"/>
            <family val="2"/>
          </rPr>
          <t>Connections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Claudio Duarte</author>
    <author>Cláudio Duarte</author>
  </authors>
  <commentList>
    <comment ref="E3" authorId="0" shapeId="0" xr:uid="{C140050B-FB33-E546-BD0C-93753351BDB0}">
      <text>
        <r>
          <rPr>
            <b/>
            <sz val="10"/>
            <color rgb="FF000000"/>
            <rFont val="Tahoma"/>
            <family val="2"/>
          </rPr>
          <t>Claudio Duarte:</t>
        </r>
        <r>
          <rPr>
            <sz val="10"/>
            <color rgb="FF000000"/>
            <rFont val="Tahoma"/>
            <family val="2"/>
          </rPr>
          <t xml:space="preserve">
</t>
        </r>
        <r>
          <rPr>
            <sz val="10"/>
            <color rgb="FF000000"/>
            <rFont val="Tahoma"/>
            <family val="2"/>
          </rPr>
          <t>Racks ePODS; indoor buildins CCTV, Wifi, RJ45 sockets, Hvac instrumentation. Average 70 meters per point</t>
        </r>
      </text>
    </comment>
    <comment ref="F3" authorId="0" shapeId="0" xr:uid="{5C286F48-EF3C-A04E-BBBC-3EB6DBD4EFEC}">
      <text>
        <r>
          <rPr>
            <b/>
            <sz val="10"/>
            <color rgb="FF000000"/>
            <rFont val="Tahoma"/>
            <family val="2"/>
          </rPr>
          <t>Claudio Duarte:</t>
        </r>
        <r>
          <rPr>
            <sz val="10"/>
            <color rgb="FF000000"/>
            <rFont val="Tahoma"/>
            <family val="2"/>
          </rPr>
          <t xml:space="preserve">
</t>
        </r>
        <r>
          <rPr>
            <sz val="10"/>
            <color rgb="FF000000"/>
            <rFont val="Tahoma"/>
            <family val="2"/>
          </rPr>
          <t>Number of points</t>
        </r>
      </text>
    </comment>
    <comment ref="F4" authorId="0" shapeId="0" xr:uid="{79642840-48A2-F644-96B9-118BC398FD84}">
      <text>
        <r>
          <rPr>
            <b/>
            <sz val="10"/>
            <color rgb="FF000000"/>
            <rFont val="Tahoma"/>
            <family val="2"/>
          </rPr>
          <t>Claudio Duarte:</t>
        </r>
        <r>
          <rPr>
            <sz val="10"/>
            <color rgb="FF000000"/>
            <rFont val="Tahoma"/>
            <family val="2"/>
          </rPr>
          <t xml:space="preserve">
</t>
        </r>
        <r>
          <rPr>
            <sz val="10"/>
            <color rgb="FF000000"/>
            <rFont val="Tahoma"/>
            <family val="2"/>
          </rPr>
          <t>630mm2 Cu, XLPE</t>
        </r>
      </text>
    </comment>
    <comment ref="E12" authorId="0" shapeId="0" xr:uid="{60D34049-2060-3742-A748-6510D1B40B02}">
      <text>
        <r>
          <rPr>
            <b/>
            <sz val="10"/>
            <color rgb="FF000000"/>
            <rFont val="Tahoma"/>
            <family val="2"/>
          </rPr>
          <t>Claudio Duarte:</t>
        </r>
        <r>
          <rPr>
            <sz val="10"/>
            <color rgb="FF000000"/>
            <rFont val="Tahoma"/>
            <family val="2"/>
          </rPr>
          <t xml:space="preserve">
</t>
        </r>
        <r>
          <rPr>
            <sz val="10"/>
            <color rgb="FF000000"/>
            <rFont val="Tahoma"/>
            <family val="2"/>
          </rPr>
          <t>Average 70mt</t>
        </r>
      </text>
    </comment>
    <comment ref="E13" authorId="0" shapeId="0" xr:uid="{00B8EA67-53CE-DE4C-A746-DD6A842626B2}">
      <text>
        <r>
          <rPr>
            <b/>
            <sz val="10"/>
            <color rgb="FF000000"/>
            <rFont val="Tahoma"/>
            <family val="2"/>
          </rPr>
          <t>Claudio Duarte:</t>
        </r>
        <r>
          <rPr>
            <sz val="10"/>
            <color rgb="FF000000"/>
            <rFont val="Tahoma"/>
            <family val="2"/>
          </rPr>
          <t xml:space="preserve">
</t>
        </r>
        <r>
          <rPr>
            <sz val="10"/>
            <color rgb="FF000000"/>
            <rFont val="Calibri"/>
            <family val="2"/>
            <scheme val="minor"/>
          </rPr>
          <t>Average 70mt</t>
        </r>
        <r>
          <rPr>
            <sz val="10"/>
            <color rgb="FF000000"/>
            <rFont val="Calibri"/>
            <family val="2"/>
            <scheme val="minor"/>
          </rPr>
          <t xml:space="preserve">
</t>
        </r>
      </text>
    </comment>
    <comment ref="E14" authorId="0" shapeId="0" xr:uid="{511050A6-D2F3-4A44-A7CC-5B953A015387}">
      <text>
        <r>
          <rPr>
            <b/>
            <sz val="10"/>
            <color rgb="FF000000"/>
            <rFont val="Tahoma"/>
            <family val="2"/>
          </rPr>
          <t>Claudio Duarte:</t>
        </r>
        <r>
          <rPr>
            <sz val="10"/>
            <color rgb="FF000000"/>
            <rFont val="Tahoma"/>
            <family val="2"/>
          </rPr>
          <t xml:space="preserve">
</t>
        </r>
        <r>
          <rPr>
            <sz val="10"/>
            <color rgb="FF000000"/>
            <rFont val="Tahoma"/>
            <family val="2"/>
          </rPr>
          <t>Average 25mt per damper, if one Loop.</t>
        </r>
      </text>
    </comment>
    <comment ref="E15" authorId="0" shapeId="0" xr:uid="{C4039297-1A4E-7946-B75E-832D75F343A8}">
      <text>
        <r>
          <rPr>
            <b/>
            <sz val="10"/>
            <color rgb="FF000000"/>
            <rFont val="Tahoma"/>
            <family val="2"/>
          </rPr>
          <t>Claudio Duarte:</t>
        </r>
        <r>
          <rPr>
            <sz val="10"/>
            <color rgb="FF000000"/>
            <rFont val="Tahoma"/>
            <family val="2"/>
          </rPr>
          <t xml:space="preserve">
</t>
        </r>
        <r>
          <rPr>
            <sz val="10"/>
            <color rgb="FF000000"/>
            <rFont val="Tahoma"/>
            <family val="2"/>
          </rPr>
          <t>Average 40 meters</t>
        </r>
      </text>
    </comment>
    <comment ref="E16" authorId="0" shapeId="0" xr:uid="{64EFFE8A-C356-7C4C-9AAA-BBD3F507EF44}">
      <text>
        <r>
          <rPr>
            <b/>
            <sz val="10"/>
            <color rgb="FF000000"/>
            <rFont val="Tahoma"/>
            <family val="2"/>
          </rPr>
          <t>Claudio Duarte:</t>
        </r>
        <r>
          <rPr>
            <sz val="10"/>
            <color rgb="FF000000"/>
            <rFont val="Tahoma"/>
            <family val="2"/>
          </rPr>
          <t xml:space="preserve">
</t>
        </r>
        <r>
          <rPr>
            <sz val="10"/>
            <color rgb="FF000000"/>
            <rFont val="Calibri"/>
            <family val="2"/>
          </rPr>
          <t xml:space="preserve">Average 40 meters
</t>
        </r>
      </text>
    </comment>
    <comment ref="E17" authorId="0" shapeId="0" xr:uid="{9E2243B1-03E2-7640-AE70-282BEF63EB98}">
      <text>
        <r>
          <rPr>
            <b/>
            <sz val="10"/>
            <color rgb="FF000000"/>
            <rFont val="Tahoma"/>
            <family val="2"/>
          </rPr>
          <t>Claudio Duarte:</t>
        </r>
        <r>
          <rPr>
            <sz val="10"/>
            <color rgb="FF000000"/>
            <rFont val="Tahoma"/>
            <family val="2"/>
          </rPr>
          <t xml:space="preserve">
</t>
        </r>
        <r>
          <rPr>
            <sz val="10"/>
            <color rgb="FF000000"/>
            <rFont val="Calibri"/>
            <family val="2"/>
            <scheme val="minor"/>
          </rPr>
          <t>Average 40 meters</t>
        </r>
        <r>
          <rPr>
            <sz val="10"/>
            <color rgb="FF000000"/>
            <rFont val="Calibri"/>
            <family val="2"/>
            <scheme val="minor"/>
          </rPr>
          <t xml:space="preserve">
</t>
        </r>
      </text>
    </comment>
    <comment ref="E18" authorId="0" shapeId="0" xr:uid="{0B7DC552-9C3D-7E48-ACE6-0BD5E3F1BA85}">
      <text>
        <r>
          <rPr>
            <b/>
            <sz val="10"/>
            <color rgb="FF000000"/>
            <rFont val="Tahoma"/>
            <family val="2"/>
          </rPr>
          <t>Claudio Duarte:</t>
        </r>
        <r>
          <rPr>
            <sz val="10"/>
            <color rgb="FF000000"/>
            <rFont val="Tahoma"/>
            <family val="2"/>
          </rPr>
          <t xml:space="preserve">
</t>
        </r>
        <r>
          <rPr>
            <sz val="10"/>
            <color rgb="FF000000"/>
            <rFont val="Calibri"/>
            <family val="2"/>
            <scheme val="minor"/>
          </rPr>
          <t>Average 40 meters</t>
        </r>
        <r>
          <rPr>
            <sz val="10"/>
            <color rgb="FF000000"/>
            <rFont val="Calibri"/>
            <family val="2"/>
            <scheme val="minor"/>
          </rPr>
          <t xml:space="preserve">
</t>
        </r>
      </text>
    </comment>
    <comment ref="C20" authorId="0" shapeId="0" xr:uid="{C329E73D-44C6-054F-AE82-3667E022C8D7}">
      <text>
        <r>
          <rPr>
            <b/>
            <sz val="10"/>
            <color rgb="FF000000"/>
            <rFont val="Tahoma"/>
            <family val="2"/>
          </rPr>
          <t>Claudio Duarte:</t>
        </r>
        <r>
          <rPr>
            <sz val="10"/>
            <color rgb="FF000000"/>
            <rFont val="Tahoma"/>
            <family val="2"/>
          </rPr>
          <t xml:space="preserve">
</t>
        </r>
        <r>
          <rPr>
            <sz val="10"/>
            <color rgb="FF000000"/>
            <rFont val="Tahoma"/>
            <family val="2"/>
          </rPr>
          <t xml:space="preserve">-Use 3% if the GCs (General Contract costs) and Staff costs are presented in a slipt way. 
</t>
        </r>
        <r>
          <rPr>
            <sz val="10"/>
            <color rgb="FF000000"/>
            <rFont val="Tahoma"/>
            <family val="2"/>
          </rPr>
          <t>-Add 12% if you need to include GCs and Staff cost in the price.</t>
        </r>
      </text>
    </comment>
    <comment ref="H20" authorId="0" shapeId="0" xr:uid="{82ACA547-FE55-4C41-914D-64E5F7CEC335}">
      <text>
        <r>
          <rPr>
            <sz val="10"/>
            <color rgb="FF000000"/>
            <rFont val="Tahoma"/>
            <family val="2"/>
          </rPr>
          <t>Normaly not in Velox scope</t>
        </r>
      </text>
    </comment>
    <comment ref="C37" authorId="1" shapeId="0" xr:uid="{3425F0FD-2554-434B-8A15-30AA73710A80}">
      <text>
        <r>
          <rPr>
            <b/>
            <sz val="10"/>
            <color rgb="FF000000"/>
            <rFont val="Tahoma"/>
            <family val="2"/>
          </rPr>
          <t>Cláudio Duarte:</t>
        </r>
        <r>
          <rPr>
            <sz val="10"/>
            <color rgb="FF000000"/>
            <rFont val="Tahoma"/>
            <family val="2"/>
          </rPr>
          <t xml:space="preserve">
</t>
        </r>
        <r>
          <rPr>
            <sz val="10"/>
            <color rgb="FF000000"/>
            <rFont val="Tahoma"/>
            <family val="2"/>
          </rPr>
          <t>In rotation. +20% of margin because os delay of rotation</t>
        </r>
      </text>
    </comment>
    <comment ref="B39" authorId="1" shapeId="0" xr:uid="{DEB6AD05-25C6-7847-9475-47F917EF5CD0}">
      <text>
        <r>
          <rPr>
            <b/>
            <sz val="10"/>
            <color rgb="FF000000"/>
            <rFont val="Tahoma"/>
            <family val="2"/>
          </rPr>
          <t xml:space="preserve">Cláudio Duarte:
</t>
        </r>
        <r>
          <rPr>
            <sz val="10"/>
            <color rgb="FF000000"/>
            <rFont val="Tahoma"/>
            <family val="2"/>
          </rPr>
          <t>Airplane | bus/taxi | own car allowance</t>
        </r>
      </text>
    </comment>
    <comment ref="P40" authorId="1" shapeId="0" xr:uid="{86EB497E-23AD-404A-818D-735FC9DA0514}">
      <text>
        <r>
          <rPr>
            <b/>
            <sz val="10"/>
            <color rgb="FF000000"/>
            <rFont val="Tahoma"/>
            <family val="2"/>
          </rPr>
          <t>Cláudio Duarte:</t>
        </r>
        <r>
          <rPr>
            <sz val="10"/>
            <color rgb="FF000000"/>
            <rFont val="Tahoma"/>
            <family val="2"/>
          </rPr>
          <t xml:space="preserve">
</t>
        </r>
        <r>
          <rPr>
            <sz val="10"/>
            <color rgb="FF000000"/>
            <rFont val="Tahoma"/>
            <family val="2"/>
          </rPr>
          <t>??????????</t>
        </r>
      </text>
    </comment>
    <comment ref="P52" authorId="1" shapeId="0" xr:uid="{19DF1A42-8F1A-0642-902A-9437604434F7}">
      <text>
        <r>
          <rPr>
            <b/>
            <sz val="10"/>
            <color rgb="FF000000"/>
            <rFont val="Tahoma"/>
            <family val="2"/>
          </rPr>
          <t>Cláudio Duarte:</t>
        </r>
        <r>
          <rPr>
            <sz val="10"/>
            <color rgb="FF000000"/>
            <rFont val="Tahoma"/>
            <family val="2"/>
          </rPr>
          <t xml:space="preserve">
</t>
        </r>
        <r>
          <rPr>
            <sz val="10"/>
            <color rgb="FF000000"/>
            <rFont val="Tahoma"/>
            <family val="2"/>
          </rPr>
          <t xml:space="preserve">Test responsible - 12%
</t>
        </r>
        <r>
          <rPr>
            <sz val="10"/>
            <color rgb="FF000000"/>
            <rFont val="Tahoma"/>
            <family val="2"/>
          </rPr>
          <t xml:space="preserve">Documentation/Checklists - 14%
</t>
        </r>
        <r>
          <rPr>
            <sz val="10"/>
            <color rgb="FF000000"/>
            <rFont val="Tahoma"/>
            <family val="2"/>
          </rPr>
          <t xml:space="preserve">Torquing and termination work - 48%
</t>
        </r>
        <r>
          <rPr>
            <sz val="10"/>
            <color rgb="FF000000"/>
            <rFont val="Tahoma"/>
            <family val="2"/>
          </rPr>
          <t>Visual check - 26%</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Claudio Duarte</author>
    <author>miguel.ferreira</author>
  </authors>
  <commentList>
    <comment ref="B4" authorId="0" shapeId="0" xr:uid="{44AEE02E-E5A9-9849-84C6-CCB1362BA7B0}">
      <text>
        <r>
          <rPr>
            <b/>
            <sz val="10"/>
            <color rgb="FF000000"/>
            <rFont val="Tahoma"/>
            <family val="2"/>
          </rPr>
          <t xml:space="preserve">Claudio Duarte: </t>
        </r>
        <r>
          <rPr>
            <sz val="10"/>
            <color rgb="FF000000"/>
            <rFont val="Tahoma"/>
            <family val="2"/>
          </rPr>
          <t>Norway: IFSI-EMC 1KV CU</t>
        </r>
      </text>
    </comment>
    <comment ref="E4" authorId="0" shapeId="0" xr:uid="{CDB1506C-E8CE-A347-B56A-4FD48AD483E9}">
      <text>
        <r>
          <rPr>
            <b/>
            <sz val="10"/>
            <color rgb="FF000000"/>
            <rFont val="Tahoma"/>
            <family val="2"/>
          </rPr>
          <t>Claudio Duarte:</t>
        </r>
        <r>
          <rPr>
            <sz val="10"/>
            <color rgb="FF000000"/>
            <rFont val="Tahoma"/>
            <family val="2"/>
          </rPr>
          <t xml:space="preserve">
</t>
        </r>
        <r>
          <rPr>
            <sz val="10"/>
            <color rgb="FF000000"/>
            <rFont val="Calibri"/>
            <family val="2"/>
            <scheme val="minor"/>
          </rPr>
          <t>General Cable</t>
        </r>
        <r>
          <rPr>
            <sz val="10"/>
            <color rgb="FF000000"/>
            <rFont val="Calibri"/>
            <family val="2"/>
            <scheme val="minor"/>
          </rPr>
          <t xml:space="preserve">
</t>
        </r>
      </text>
    </comment>
    <comment ref="B5" authorId="0" shapeId="0" xr:uid="{14E0AE22-8395-2142-8AEA-A7F74897D554}">
      <text>
        <r>
          <rPr>
            <b/>
            <sz val="10"/>
            <color rgb="FF000000"/>
            <rFont val="Tahoma"/>
            <family val="2"/>
          </rPr>
          <t xml:space="preserve">Claudio Duarte: </t>
        </r>
        <r>
          <rPr>
            <sz val="10"/>
            <color rgb="FF000000"/>
            <rFont val="Tahoma"/>
            <family val="2"/>
          </rPr>
          <t>Norway: IFSI-EMC 1KV CU</t>
        </r>
      </text>
    </comment>
    <comment ref="E5" authorId="0" shapeId="0" xr:uid="{89B1B773-CEA9-1443-9D59-47BFDD086560}">
      <text>
        <r>
          <rPr>
            <b/>
            <sz val="10"/>
            <color rgb="FF000000"/>
            <rFont val="Tahoma"/>
            <family val="2"/>
          </rPr>
          <t>Claudio Duarte:</t>
        </r>
        <r>
          <rPr>
            <sz val="10"/>
            <color rgb="FF000000"/>
            <rFont val="Tahoma"/>
            <family val="2"/>
          </rPr>
          <t xml:space="preserve">
</t>
        </r>
        <r>
          <rPr>
            <sz val="10"/>
            <color rgb="FF000000"/>
            <rFont val="Tahoma"/>
            <family val="2"/>
          </rPr>
          <t>General Cable</t>
        </r>
      </text>
    </comment>
    <comment ref="B6" authorId="0" shapeId="0" xr:uid="{858CEEEB-9135-3E46-9775-8A328EED752D}">
      <text>
        <r>
          <rPr>
            <b/>
            <sz val="10"/>
            <color rgb="FF000000"/>
            <rFont val="Tahoma"/>
            <family val="2"/>
          </rPr>
          <t xml:space="preserve">Claudio Duarte: </t>
        </r>
        <r>
          <rPr>
            <sz val="10"/>
            <color rgb="FF000000"/>
            <rFont val="Tahoma"/>
            <family val="2"/>
          </rPr>
          <t>Norway: IFSI-EMC 1KV CU</t>
        </r>
      </text>
    </comment>
    <comment ref="E6" authorId="0" shapeId="0" xr:uid="{628A47B3-C35E-674A-BF3B-210B0BC964E5}">
      <text>
        <r>
          <rPr>
            <b/>
            <sz val="10"/>
            <color rgb="FF000000"/>
            <rFont val="Tahoma"/>
            <family val="2"/>
          </rPr>
          <t>Claudio Duarte:</t>
        </r>
        <r>
          <rPr>
            <sz val="10"/>
            <color rgb="FF000000"/>
            <rFont val="Tahoma"/>
            <family val="2"/>
          </rPr>
          <t xml:space="preserve">
</t>
        </r>
        <r>
          <rPr>
            <sz val="10"/>
            <color rgb="FF000000"/>
            <rFont val="Calibri"/>
            <family val="2"/>
          </rPr>
          <t xml:space="preserve">General Cable
</t>
        </r>
        <r>
          <rPr>
            <sz val="10"/>
            <color rgb="FF000000"/>
            <rFont val="Calibri"/>
            <family val="2"/>
          </rPr>
          <t xml:space="preserve">
</t>
        </r>
      </text>
    </comment>
    <comment ref="B7" authorId="0" shapeId="0" xr:uid="{56D1C4F9-D2BC-584E-9693-8747A8FD5B43}">
      <text>
        <r>
          <rPr>
            <b/>
            <sz val="10"/>
            <color rgb="FF000000"/>
            <rFont val="Tahoma"/>
            <family val="2"/>
          </rPr>
          <t xml:space="preserve">Claudio Duarte: </t>
        </r>
        <r>
          <rPr>
            <sz val="10"/>
            <color rgb="FF000000"/>
            <rFont val="Tahoma"/>
            <family val="2"/>
          </rPr>
          <t>Norway: IFSI-EMC 1KV CU</t>
        </r>
      </text>
    </comment>
    <comment ref="B8" authorId="0" shapeId="0" xr:uid="{783B5BC3-01FD-5C43-B840-C6797D4EB9DA}">
      <text>
        <r>
          <rPr>
            <b/>
            <sz val="10"/>
            <color rgb="FF000000"/>
            <rFont val="Tahoma"/>
            <family val="2"/>
          </rPr>
          <t xml:space="preserve">Claudio Duarte: </t>
        </r>
        <r>
          <rPr>
            <sz val="10"/>
            <color rgb="FF000000"/>
            <rFont val="Tahoma"/>
            <family val="2"/>
          </rPr>
          <t>Norway: IFSI-EMC 1KV CU</t>
        </r>
      </text>
    </comment>
    <comment ref="E8" authorId="0" shapeId="0" xr:uid="{C687E8EE-2B21-6F45-B65C-25ED3C5EC228}">
      <text>
        <r>
          <rPr>
            <b/>
            <sz val="10"/>
            <color rgb="FF000000"/>
            <rFont val="Tahoma"/>
            <family val="2"/>
          </rPr>
          <t>Claudio Duarte:</t>
        </r>
        <r>
          <rPr>
            <sz val="10"/>
            <color rgb="FF000000"/>
            <rFont val="Tahoma"/>
            <family val="2"/>
          </rPr>
          <t xml:space="preserve">
</t>
        </r>
        <r>
          <rPr>
            <sz val="10"/>
            <color rgb="FF000000"/>
            <rFont val="Calibri"/>
            <family val="2"/>
          </rPr>
          <t xml:space="preserve">General Cable
</t>
        </r>
      </text>
    </comment>
    <comment ref="B9" authorId="0" shapeId="0" xr:uid="{AF6461BD-EF99-134E-AEB8-ED64796EA55C}">
      <text>
        <r>
          <rPr>
            <b/>
            <sz val="10"/>
            <color rgb="FF000000"/>
            <rFont val="Tahoma"/>
            <family val="2"/>
          </rPr>
          <t xml:space="preserve">Claudio Duarte: </t>
        </r>
        <r>
          <rPr>
            <sz val="10"/>
            <color rgb="FF000000"/>
            <rFont val="Tahoma"/>
            <family val="2"/>
          </rPr>
          <t>Norway: IFSI-EMC 1KV CU</t>
        </r>
      </text>
    </comment>
    <comment ref="B10" authorId="0" shapeId="0" xr:uid="{3C0F7C8B-3757-9B49-BAF2-966C69A58C6E}">
      <text>
        <r>
          <rPr>
            <b/>
            <sz val="10"/>
            <color rgb="FF000000"/>
            <rFont val="Tahoma"/>
            <family val="2"/>
          </rPr>
          <t xml:space="preserve">Claudio Duarte: </t>
        </r>
        <r>
          <rPr>
            <sz val="10"/>
            <color rgb="FF000000"/>
            <rFont val="Tahoma"/>
            <family val="2"/>
          </rPr>
          <t>Norway: IFSI-EMC 1KV CU</t>
        </r>
      </text>
    </comment>
    <comment ref="E10" authorId="0" shapeId="0" xr:uid="{D2AAFB09-C7B5-D54B-9E19-31AEB13B6C42}">
      <text>
        <r>
          <rPr>
            <b/>
            <sz val="10"/>
            <color rgb="FF000000"/>
            <rFont val="Tahoma"/>
            <family val="2"/>
          </rPr>
          <t>Claudio Duarte:</t>
        </r>
        <r>
          <rPr>
            <sz val="10"/>
            <color rgb="FF000000"/>
            <rFont val="Tahoma"/>
            <family val="2"/>
          </rPr>
          <t xml:space="preserve">
</t>
        </r>
        <r>
          <rPr>
            <sz val="10"/>
            <color rgb="FF000000"/>
            <rFont val="Calibri"/>
            <family val="2"/>
          </rPr>
          <t xml:space="preserve">General Cable
</t>
        </r>
      </text>
    </comment>
    <comment ref="B11" authorId="0" shapeId="0" xr:uid="{D63B9E74-ABFD-DC4F-AE3E-FCA10E1ACBC4}">
      <text>
        <r>
          <rPr>
            <b/>
            <sz val="10"/>
            <color rgb="FF000000"/>
            <rFont val="Tahoma"/>
            <family val="2"/>
          </rPr>
          <t xml:space="preserve">Claudio Duarte: </t>
        </r>
        <r>
          <rPr>
            <sz val="10"/>
            <color rgb="FF000000"/>
            <rFont val="Tahoma"/>
            <family val="2"/>
          </rPr>
          <t>Norway: IFSI-EMC 1KV CU</t>
        </r>
      </text>
    </comment>
    <comment ref="B12" authorId="0" shapeId="0" xr:uid="{E6BF35E1-367C-3F4A-BB90-BE8F0E1E30BF}">
      <text>
        <r>
          <rPr>
            <b/>
            <sz val="10"/>
            <color rgb="FF000000"/>
            <rFont val="Tahoma"/>
            <family val="2"/>
          </rPr>
          <t xml:space="preserve">Claudio Duarte: </t>
        </r>
        <r>
          <rPr>
            <sz val="10"/>
            <color rgb="FF000000"/>
            <rFont val="Tahoma"/>
            <family val="2"/>
          </rPr>
          <t>Norway: IFSI-EMC 1KV CU</t>
        </r>
      </text>
    </comment>
    <comment ref="E12" authorId="0" shapeId="0" xr:uid="{88E44B94-E0CE-1B4A-A47E-84F41ECD5774}">
      <text>
        <r>
          <rPr>
            <b/>
            <sz val="10"/>
            <color rgb="FF000000"/>
            <rFont val="Tahoma"/>
            <family val="2"/>
          </rPr>
          <t>Claudio Duarte:</t>
        </r>
        <r>
          <rPr>
            <sz val="10"/>
            <color rgb="FF000000"/>
            <rFont val="Tahoma"/>
            <family val="2"/>
          </rPr>
          <t xml:space="preserve">
</t>
        </r>
        <r>
          <rPr>
            <sz val="10"/>
            <color rgb="FF000000"/>
            <rFont val="Calibri"/>
            <family val="2"/>
          </rPr>
          <t xml:space="preserve">General Cable
</t>
        </r>
      </text>
    </comment>
    <comment ref="B13" authorId="0" shapeId="0" xr:uid="{0B3B170A-424B-554E-9F58-E6F0E61B5192}">
      <text>
        <r>
          <rPr>
            <b/>
            <sz val="10"/>
            <color rgb="FF000000"/>
            <rFont val="Tahoma"/>
            <family val="2"/>
          </rPr>
          <t xml:space="preserve">Claudio Duarte: </t>
        </r>
        <r>
          <rPr>
            <sz val="10"/>
            <color rgb="FF000000"/>
            <rFont val="Tahoma"/>
            <family val="2"/>
          </rPr>
          <t>Norway: IFSI-EMC 1KV CU</t>
        </r>
      </text>
    </comment>
    <comment ref="B14" authorId="0" shapeId="0" xr:uid="{BD7E503E-105B-A643-8BE6-D24599584000}">
      <text>
        <r>
          <rPr>
            <b/>
            <sz val="10"/>
            <color rgb="FF000000"/>
            <rFont val="Tahoma"/>
            <family val="2"/>
          </rPr>
          <t xml:space="preserve">Claudio Duarte: </t>
        </r>
        <r>
          <rPr>
            <sz val="10"/>
            <color rgb="FF000000"/>
            <rFont val="Tahoma"/>
            <family val="2"/>
          </rPr>
          <t>Norway: IFSI-EMC 1KV CU</t>
        </r>
      </text>
    </comment>
    <comment ref="E14" authorId="0" shapeId="0" xr:uid="{D810B58E-CE05-5D42-B925-A8EE430967E7}">
      <text>
        <r>
          <rPr>
            <b/>
            <sz val="10"/>
            <color rgb="FF000000"/>
            <rFont val="Tahoma"/>
            <family val="2"/>
          </rPr>
          <t>Claudio Duarte:</t>
        </r>
        <r>
          <rPr>
            <sz val="10"/>
            <color rgb="FF000000"/>
            <rFont val="Tahoma"/>
            <family val="2"/>
          </rPr>
          <t xml:space="preserve">
</t>
        </r>
        <r>
          <rPr>
            <sz val="10"/>
            <color rgb="FF000000"/>
            <rFont val="Calibri"/>
            <family val="2"/>
          </rPr>
          <t xml:space="preserve">General Cable
</t>
        </r>
      </text>
    </comment>
    <comment ref="B15" authorId="0" shapeId="0" xr:uid="{C358CFC9-6733-CD47-8136-E9CEA6A09512}">
      <text>
        <r>
          <rPr>
            <b/>
            <sz val="10"/>
            <color rgb="FF000000"/>
            <rFont val="Tahoma"/>
            <family val="2"/>
          </rPr>
          <t xml:space="preserve">Claudio Duarte: </t>
        </r>
        <r>
          <rPr>
            <sz val="10"/>
            <color rgb="FF000000"/>
            <rFont val="Tahoma"/>
            <family val="2"/>
          </rPr>
          <t>Norway: IFSI-EMC 1KV CU</t>
        </r>
      </text>
    </comment>
    <comment ref="B16" authorId="0" shapeId="0" xr:uid="{54DA81E8-97AE-7A4D-8837-0030C290315B}">
      <text>
        <r>
          <rPr>
            <b/>
            <sz val="10"/>
            <color rgb="FF000000"/>
            <rFont val="Tahoma"/>
            <family val="2"/>
          </rPr>
          <t xml:space="preserve">Claudio Duarte: </t>
        </r>
        <r>
          <rPr>
            <sz val="10"/>
            <color rgb="FF000000"/>
            <rFont val="Tahoma"/>
            <family val="2"/>
          </rPr>
          <t>Norway: IFSI-EMC 1KV CU</t>
        </r>
      </text>
    </comment>
    <comment ref="E16" authorId="0" shapeId="0" xr:uid="{6F9AF265-E552-014B-B0CD-37960AB9111C}">
      <text>
        <r>
          <rPr>
            <b/>
            <sz val="10"/>
            <color rgb="FF000000"/>
            <rFont val="Tahoma"/>
            <family val="2"/>
          </rPr>
          <t>Claudio Duarte:</t>
        </r>
        <r>
          <rPr>
            <sz val="10"/>
            <color rgb="FF000000"/>
            <rFont val="Tahoma"/>
            <family val="2"/>
          </rPr>
          <t xml:space="preserve">
</t>
        </r>
        <r>
          <rPr>
            <sz val="10"/>
            <color rgb="FF000000"/>
            <rFont val="Calibri"/>
            <family val="2"/>
          </rPr>
          <t xml:space="preserve">Prysmian
</t>
        </r>
      </text>
    </comment>
    <comment ref="B17" authorId="0" shapeId="0" xr:uid="{276D9C37-6519-964F-9AED-2A58F9184450}">
      <text>
        <r>
          <rPr>
            <b/>
            <sz val="10"/>
            <color rgb="FF000000"/>
            <rFont val="Tahoma"/>
            <family val="2"/>
          </rPr>
          <t xml:space="preserve">Claudio Duarte: </t>
        </r>
        <r>
          <rPr>
            <sz val="10"/>
            <color rgb="FF000000"/>
            <rFont val="Tahoma"/>
            <family val="2"/>
          </rPr>
          <t>Norway: IFSI-EMC 1KV CU</t>
        </r>
      </text>
    </comment>
    <comment ref="B18" authorId="0" shapeId="0" xr:uid="{2E788D11-5BD2-FB44-A38B-3EA60B6F3A95}">
      <text>
        <r>
          <rPr>
            <b/>
            <sz val="10"/>
            <color rgb="FF000000"/>
            <rFont val="Tahoma"/>
            <family val="2"/>
          </rPr>
          <t xml:space="preserve">Claudio Duarte: </t>
        </r>
        <r>
          <rPr>
            <sz val="10"/>
            <color rgb="FF000000"/>
            <rFont val="Tahoma"/>
            <family val="2"/>
          </rPr>
          <t>Norway: IFSI-EMC 1KV CU</t>
        </r>
      </text>
    </comment>
    <comment ref="E18" authorId="0" shapeId="0" xr:uid="{6DF9A822-A9F6-4B47-AB22-9B67E3041DD6}">
      <text>
        <r>
          <rPr>
            <b/>
            <sz val="10"/>
            <color rgb="FF000000"/>
            <rFont val="Tahoma"/>
            <family val="2"/>
          </rPr>
          <t>Claudio Duarte:</t>
        </r>
        <r>
          <rPr>
            <sz val="10"/>
            <color rgb="FF000000"/>
            <rFont val="Tahoma"/>
            <family val="2"/>
          </rPr>
          <t xml:space="preserve">
</t>
        </r>
        <r>
          <rPr>
            <sz val="10"/>
            <color rgb="FF000000"/>
            <rFont val="Calibri"/>
            <family val="2"/>
          </rPr>
          <t xml:space="preserve">General Cable
</t>
        </r>
      </text>
    </comment>
    <comment ref="B19" authorId="0" shapeId="0" xr:uid="{88BE0448-200B-AF4A-A586-C0834DA8E0AE}">
      <text>
        <r>
          <rPr>
            <b/>
            <sz val="10"/>
            <color rgb="FF000000"/>
            <rFont val="Tahoma"/>
            <family val="2"/>
          </rPr>
          <t xml:space="preserve">Claudio Duarte: </t>
        </r>
        <r>
          <rPr>
            <sz val="10"/>
            <color rgb="FF000000"/>
            <rFont val="Tahoma"/>
            <family val="2"/>
          </rPr>
          <t>Norway: IFSI-EMC 1KV CU</t>
        </r>
      </text>
    </comment>
    <comment ref="B20" authorId="0" shapeId="0" xr:uid="{B93489EE-91F7-DD44-A9C0-A8AD207EA773}">
      <text>
        <r>
          <rPr>
            <b/>
            <sz val="10"/>
            <color rgb="FF000000"/>
            <rFont val="Tahoma"/>
            <family val="2"/>
          </rPr>
          <t xml:space="preserve">Claudio Duarte: </t>
        </r>
        <r>
          <rPr>
            <sz val="10"/>
            <color rgb="FF000000"/>
            <rFont val="Tahoma"/>
            <family val="2"/>
          </rPr>
          <t>Norway: IFSI-EMC 1KV CU</t>
        </r>
      </text>
    </comment>
    <comment ref="E20" authorId="0" shapeId="0" xr:uid="{9F2193CB-F191-DA4B-A4B0-447A93890A71}">
      <text>
        <r>
          <rPr>
            <b/>
            <sz val="10"/>
            <color rgb="FF000000"/>
            <rFont val="Tahoma"/>
            <family val="2"/>
          </rPr>
          <t>Claudio Duarte:</t>
        </r>
        <r>
          <rPr>
            <sz val="10"/>
            <color rgb="FF000000"/>
            <rFont val="Tahoma"/>
            <family val="2"/>
          </rPr>
          <t xml:space="preserve">
</t>
        </r>
        <r>
          <rPr>
            <sz val="10"/>
            <color rgb="FF000000"/>
            <rFont val="Calibri"/>
            <family val="2"/>
          </rPr>
          <t xml:space="preserve">General Cable
</t>
        </r>
      </text>
    </comment>
    <comment ref="B21" authorId="0" shapeId="0" xr:uid="{26978AC4-FEBB-C74A-B96D-2C0A110FBC44}">
      <text>
        <r>
          <rPr>
            <b/>
            <sz val="10"/>
            <color rgb="FF000000"/>
            <rFont val="Tahoma"/>
            <family val="2"/>
          </rPr>
          <t xml:space="preserve">Claudio Duarte: </t>
        </r>
        <r>
          <rPr>
            <sz val="10"/>
            <color rgb="FF000000"/>
            <rFont val="Tahoma"/>
            <family val="2"/>
          </rPr>
          <t>Norway: IFSI-EMC 1KV CU</t>
        </r>
      </text>
    </comment>
    <comment ref="B22" authorId="0" shapeId="0" xr:uid="{CA2DA17D-7224-6943-9278-D624431C7CCD}">
      <text>
        <r>
          <rPr>
            <b/>
            <sz val="10"/>
            <color rgb="FF000000"/>
            <rFont val="Tahoma"/>
            <family val="2"/>
          </rPr>
          <t xml:space="preserve">Claudio Duarte: </t>
        </r>
        <r>
          <rPr>
            <sz val="10"/>
            <color rgb="FF000000"/>
            <rFont val="Tahoma"/>
            <family val="2"/>
          </rPr>
          <t>Norway: IFSI-EMC 1KV CU</t>
        </r>
      </text>
    </comment>
    <comment ref="E22" authorId="0" shapeId="0" xr:uid="{DF5B083B-D650-EF49-B92A-6B10DEDA2D16}">
      <text>
        <r>
          <rPr>
            <b/>
            <sz val="10"/>
            <color rgb="FF000000"/>
            <rFont val="Tahoma"/>
            <family val="2"/>
          </rPr>
          <t>Claudio Duarte:</t>
        </r>
        <r>
          <rPr>
            <sz val="10"/>
            <color rgb="FF000000"/>
            <rFont val="Tahoma"/>
            <family val="2"/>
          </rPr>
          <t xml:space="preserve">
</t>
        </r>
        <r>
          <rPr>
            <sz val="10"/>
            <color rgb="FF000000"/>
            <rFont val="Calibri"/>
            <family val="2"/>
          </rPr>
          <t xml:space="preserve">Prysmian
</t>
        </r>
      </text>
    </comment>
    <comment ref="B23" authorId="0" shapeId="0" xr:uid="{40325469-9561-3B41-9CB8-07E10C241CB3}">
      <text>
        <r>
          <rPr>
            <b/>
            <sz val="10"/>
            <color rgb="FF000000"/>
            <rFont val="Tahoma"/>
            <family val="2"/>
          </rPr>
          <t xml:space="preserve">Claudio Duarte: </t>
        </r>
        <r>
          <rPr>
            <sz val="10"/>
            <color rgb="FF000000"/>
            <rFont val="Tahoma"/>
            <family val="2"/>
          </rPr>
          <t>Norway: IFSI-EMC 1KV CU</t>
        </r>
      </text>
    </comment>
    <comment ref="B24" authorId="0" shapeId="0" xr:uid="{6DE97EFC-3B0B-9240-A95B-B1E9F9FD189A}">
      <text>
        <r>
          <rPr>
            <b/>
            <sz val="10"/>
            <color rgb="FF000000"/>
            <rFont val="Tahoma"/>
            <family val="2"/>
          </rPr>
          <t xml:space="preserve">Claudio Duarte: </t>
        </r>
        <r>
          <rPr>
            <sz val="10"/>
            <color rgb="FF000000"/>
            <rFont val="Tahoma"/>
            <family val="2"/>
          </rPr>
          <t>Norway: IFSI-EMC 1KV CU</t>
        </r>
      </text>
    </comment>
    <comment ref="E24" authorId="0" shapeId="0" xr:uid="{13E668CB-7110-5044-B563-E55159E22CA4}">
      <text>
        <r>
          <rPr>
            <b/>
            <sz val="10"/>
            <color rgb="FF000000"/>
            <rFont val="Tahoma"/>
            <family val="2"/>
          </rPr>
          <t>Claudio Duarte:</t>
        </r>
        <r>
          <rPr>
            <sz val="10"/>
            <color rgb="FF000000"/>
            <rFont val="Tahoma"/>
            <family val="2"/>
          </rPr>
          <t xml:space="preserve">
</t>
        </r>
        <r>
          <rPr>
            <sz val="10"/>
            <color rgb="FF000000"/>
            <rFont val="Calibri"/>
            <family val="2"/>
          </rPr>
          <t xml:space="preserve">Prysmian
</t>
        </r>
      </text>
    </comment>
    <comment ref="B25" authorId="0" shapeId="0" xr:uid="{051089C5-7E53-B449-B3E6-945C3DA069F6}">
      <text>
        <r>
          <rPr>
            <b/>
            <sz val="10"/>
            <color rgb="FF000000"/>
            <rFont val="Tahoma"/>
            <family val="2"/>
          </rPr>
          <t xml:space="preserve">Claudio Duarte: </t>
        </r>
        <r>
          <rPr>
            <sz val="10"/>
            <color rgb="FF000000"/>
            <rFont val="Tahoma"/>
            <family val="2"/>
          </rPr>
          <t>Norway: IFSI-EMC 1KV CU</t>
        </r>
      </text>
    </comment>
    <comment ref="B26" authorId="0" shapeId="0" xr:uid="{B181090B-C7EA-F84C-9C26-00CC02EC985A}">
      <text>
        <r>
          <rPr>
            <b/>
            <sz val="10"/>
            <color rgb="FF000000"/>
            <rFont val="Tahoma"/>
            <family val="2"/>
          </rPr>
          <t xml:space="preserve">Claudio Duarte: </t>
        </r>
        <r>
          <rPr>
            <sz val="10"/>
            <color rgb="FF000000"/>
            <rFont val="Tahoma"/>
            <family val="2"/>
          </rPr>
          <t>Norway: IFSI-EMC 1KV CU</t>
        </r>
      </text>
    </comment>
    <comment ref="B27" authorId="0" shapeId="0" xr:uid="{7DCEB389-D917-C249-8085-1C8687F79222}">
      <text>
        <r>
          <rPr>
            <b/>
            <sz val="10"/>
            <color rgb="FF000000"/>
            <rFont val="Tahoma"/>
            <family val="2"/>
          </rPr>
          <t xml:space="preserve">Claudio Duarte: </t>
        </r>
        <r>
          <rPr>
            <sz val="10"/>
            <color rgb="FF000000"/>
            <rFont val="Tahoma"/>
            <family val="2"/>
          </rPr>
          <t>Norway: IFSI-EMC 1KV CU</t>
        </r>
      </text>
    </comment>
    <comment ref="B28" authorId="0" shapeId="0" xr:uid="{342CC20A-2334-DF4A-9A8B-8FAB6E9FBF01}">
      <text>
        <r>
          <rPr>
            <b/>
            <sz val="10"/>
            <color rgb="FF000000"/>
            <rFont val="Tahoma"/>
            <family val="2"/>
          </rPr>
          <t xml:space="preserve">Claudio Duarte: </t>
        </r>
        <r>
          <rPr>
            <sz val="10"/>
            <color rgb="FF000000"/>
            <rFont val="Tahoma"/>
            <family val="2"/>
          </rPr>
          <t>Norway: IFSI-EMC 1KV CU</t>
        </r>
      </text>
    </comment>
    <comment ref="B29" authorId="0" shapeId="0" xr:uid="{00D71DD9-F683-3C44-AF3B-F51A789BB754}">
      <text>
        <r>
          <rPr>
            <b/>
            <sz val="10"/>
            <color rgb="FF000000"/>
            <rFont val="Tahoma"/>
            <family val="2"/>
          </rPr>
          <t xml:space="preserve">Claudio Duarte: </t>
        </r>
        <r>
          <rPr>
            <sz val="10"/>
            <color rgb="FF000000"/>
            <rFont val="Tahoma"/>
            <family val="2"/>
          </rPr>
          <t>Norway: IFSI-EMC 1KV CU</t>
        </r>
      </text>
    </comment>
    <comment ref="B30" authorId="0" shapeId="0" xr:uid="{BCB6F058-A091-A84F-8FA9-A2214182AFF9}">
      <text>
        <r>
          <rPr>
            <b/>
            <sz val="10"/>
            <color rgb="FF000000"/>
            <rFont val="Tahoma"/>
            <family val="2"/>
          </rPr>
          <t xml:space="preserve">Claudio Duarte: </t>
        </r>
        <r>
          <rPr>
            <sz val="10"/>
            <color rgb="FF000000"/>
            <rFont val="Tahoma"/>
            <family val="2"/>
          </rPr>
          <t>Norway: IFSI-EMC 1KV CU</t>
        </r>
      </text>
    </comment>
    <comment ref="E30" authorId="0" shapeId="0" xr:uid="{1D81B08A-BB46-DC4E-9B2D-F72BF401D63A}">
      <text>
        <r>
          <rPr>
            <b/>
            <sz val="10"/>
            <color rgb="FF000000"/>
            <rFont val="Tahoma"/>
            <family val="2"/>
          </rPr>
          <t>Claudio Duarte:</t>
        </r>
        <r>
          <rPr>
            <sz val="10"/>
            <color rgb="FF000000"/>
            <rFont val="Tahoma"/>
            <family val="2"/>
          </rPr>
          <t xml:space="preserve">
</t>
        </r>
        <r>
          <rPr>
            <sz val="10"/>
            <color rgb="FF000000"/>
            <rFont val="Calibri"/>
            <family val="2"/>
          </rPr>
          <t xml:space="preserve">Prysmian
</t>
        </r>
      </text>
    </comment>
    <comment ref="E32" authorId="0" shapeId="0" xr:uid="{43443DA9-7769-1A4D-BC8F-32F5B3BE1AF5}">
      <text>
        <r>
          <rPr>
            <b/>
            <sz val="10"/>
            <color rgb="FF000000"/>
            <rFont val="Tahoma"/>
            <family val="2"/>
          </rPr>
          <t>Claudio Duarte:</t>
        </r>
        <r>
          <rPr>
            <sz val="10"/>
            <color rgb="FF000000"/>
            <rFont val="Tahoma"/>
            <family val="2"/>
          </rPr>
          <t xml:space="preserve">
</t>
        </r>
        <r>
          <rPr>
            <sz val="10"/>
            <color rgb="FF000000"/>
            <rFont val="Tahoma"/>
            <family val="2"/>
          </rPr>
          <t>General Cable</t>
        </r>
      </text>
    </comment>
    <comment ref="B33" authorId="0" shapeId="0" xr:uid="{2A6BF3A3-829B-0D40-97C6-56BF34C1EDAB}">
      <text>
        <r>
          <rPr>
            <b/>
            <sz val="10"/>
            <color rgb="FF000000"/>
            <rFont val="Tahoma"/>
            <family val="2"/>
          </rPr>
          <t xml:space="preserve">Claudio Duarte: </t>
        </r>
        <r>
          <rPr>
            <sz val="10"/>
            <color rgb="FF000000"/>
            <rFont val="Tahoma"/>
            <family val="2"/>
          </rPr>
          <t>Norway: IFSI-EMC 1KV CU</t>
        </r>
      </text>
    </comment>
    <comment ref="E33" authorId="0" shapeId="0" xr:uid="{32ABD391-77CA-084D-8D3A-02AC7C3936D1}">
      <text>
        <r>
          <rPr>
            <b/>
            <sz val="10"/>
            <color rgb="FF000000"/>
            <rFont val="Tahoma"/>
            <family val="2"/>
          </rPr>
          <t>Claudio Duarte:</t>
        </r>
        <r>
          <rPr>
            <sz val="10"/>
            <color rgb="FF000000"/>
            <rFont val="Tahoma"/>
            <family val="2"/>
          </rPr>
          <t xml:space="preserve">
</t>
        </r>
        <r>
          <rPr>
            <sz val="10"/>
            <color rgb="FF000000"/>
            <rFont val="Calibri"/>
            <family val="2"/>
          </rPr>
          <t xml:space="preserve">General Cable
</t>
        </r>
      </text>
    </comment>
    <comment ref="B34" authorId="0" shapeId="0" xr:uid="{09FB1C41-9768-CF48-B660-C3BC7584123C}">
      <text>
        <r>
          <rPr>
            <b/>
            <sz val="10"/>
            <color rgb="FF000000"/>
            <rFont val="Tahoma"/>
            <family val="2"/>
          </rPr>
          <t xml:space="preserve">Claudio Duarte: </t>
        </r>
        <r>
          <rPr>
            <sz val="10"/>
            <color rgb="FF000000"/>
            <rFont val="Tahoma"/>
            <family val="2"/>
          </rPr>
          <t>Norway: IFSI-EMC 1KV CU</t>
        </r>
      </text>
    </comment>
    <comment ref="E34" authorId="0" shapeId="0" xr:uid="{ABA4DDD5-1C80-964B-BABE-F2E5278F094E}">
      <text>
        <r>
          <rPr>
            <b/>
            <sz val="10"/>
            <color rgb="FF000000"/>
            <rFont val="Tahoma"/>
            <family val="2"/>
          </rPr>
          <t>Claudio Duarte:</t>
        </r>
        <r>
          <rPr>
            <sz val="10"/>
            <color rgb="FF000000"/>
            <rFont val="Tahoma"/>
            <family val="2"/>
          </rPr>
          <t xml:space="preserve">
</t>
        </r>
        <r>
          <rPr>
            <sz val="10"/>
            <color rgb="FF000000"/>
            <rFont val="Calibri"/>
            <family val="2"/>
          </rPr>
          <t xml:space="preserve">General Cable
</t>
        </r>
      </text>
    </comment>
    <comment ref="B35" authorId="0" shapeId="0" xr:uid="{AF8030AE-1E61-5449-B15E-4F1A8A747940}">
      <text>
        <r>
          <rPr>
            <b/>
            <sz val="10"/>
            <color rgb="FF000000"/>
            <rFont val="Tahoma"/>
            <family val="2"/>
          </rPr>
          <t xml:space="preserve">Claudio Duarte: </t>
        </r>
        <r>
          <rPr>
            <sz val="10"/>
            <color rgb="FF000000"/>
            <rFont val="Tahoma"/>
            <family val="2"/>
          </rPr>
          <t>Norway: IFSI-EMC 1KV CU</t>
        </r>
      </text>
    </comment>
    <comment ref="E35" authorId="0" shapeId="0" xr:uid="{184337FD-1A7F-E344-966E-FD7FA16C01DA}">
      <text>
        <r>
          <rPr>
            <b/>
            <sz val="10"/>
            <color rgb="FF000000"/>
            <rFont val="Tahoma"/>
            <family val="2"/>
          </rPr>
          <t>Claudio Duarte:</t>
        </r>
        <r>
          <rPr>
            <sz val="10"/>
            <color rgb="FF000000"/>
            <rFont val="Tahoma"/>
            <family val="2"/>
          </rPr>
          <t xml:space="preserve">
</t>
        </r>
        <r>
          <rPr>
            <sz val="10"/>
            <color rgb="FF000000"/>
            <rFont val="Calibri"/>
            <family val="2"/>
          </rPr>
          <t xml:space="preserve">General Cable
</t>
        </r>
      </text>
    </comment>
    <comment ref="B36" authorId="0" shapeId="0" xr:uid="{1CED5AF5-45E8-E24A-ACD8-6FA3CAAC185C}">
      <text>
        <r>
          <rPr>
            <b/>
            <sz val="10"/>
            <color rgb="FF000000"/>
            <rFont val="Tahoma"/>
            <family val="2"/>
          </rPr>
          <t xml:space="preserve">Claudio Duarte: </t>
        </r>
        <r>
          <rPr>
            <sz val="10"/>
            <color rgb="FF000000"/>
            <rFont val="Tahoma"/>
            <family val="2"/>
          </rPr>
          <t>Norway: IFSI-EMC 1KV CU</t>
        </r>
      </text>
    </comment>
    <comment ref="E36" authorId="0" shapeId="0" xr:uid="{C3A5EF62-692E-024E-B7F8-9A8C11A235A4}">
      <text>
        <r>
          <rPr>
            <b/>
            <sz val="10"/>
            <color rgb="FF000000"/>
            <rFont val="Tahoma"/>
            <family val="2"/>
          </rPr>
          <t>Claudio Duarte:</t>
        </r>
        <r>
          <rPr>
            <sz val="10"/>
            <color rgb="FF000000"/>
            <rFont val="Tahoma"/>
            <family val="2"/>
          </rPr>
          <t xml:space="preserve">
</t>
        </r>
        <r>
          <rPr>
            <sz val="10"/>
            <color rgb="FF000000"/>
            <rFont val="Calibri"/>
            <family val="2"/>
          </rPr>
          <t xml:space="preserve">Prysmian
</t>
        </r>
      </text>
    </comment>
    <comment ref="B37" authorId="0" shapeId="0" xr:uid="{FCEA7B8D-12BF-9048-88ED-45E1319D313F}">
      <text>
        <r>
          <rPr>
            <b/>
            <sz val="10"/>
            <color rgb="FF000000"/>
            <rFont val="Tahoma"/>
            <family val="2"/>
          </rPr>
          <t xml:space="preserve">Claudio Duarte: </t>
        </r>
        <r>
          <rPr>
            <sz val="10"/>
            <color rgb="FF000000"/>
            <rFont val="Tahoma"/>
            <family val="2"/>
          </rPr>
          <t>Norway: IFSI-EMC 1KV CU</t>
        </r>
      </text>
    </comment>
    <comment ref="E37" authorId="0" shapeId="0" xr:uid="{0CE120CF-D60C-5948-A3D5-00AA958A2293}">
      <text>
        <r>
          <rPr>
            <b/>
            <sz val="10"/>
            <color rgb="FF000000"/>
            <rFont val="Tahoma"/>
            <family val="2"/>
          </rPr>
          <t>Claudio Duarte:</t>
        </r>
        <r>
          <rPr>
            <sz val="10"/>
            <color rgb="FF000000"/>
            <rFont val="Tahoma"/>
            <family val="2"/>
          </rPr>
          <t xml:space="preserve">
</t>
        </r>
        <r>
          <rPr>
            <sz val="10"/>
            <color rgb="FF000000"/>
            <rFont val="Calibri"/>
            <family val="2"/>
          </rPr>
          <t xml:space="preserve">Prysmian
</t>
        </r>
      </text>
    </comment>
    <comment ref="B38" authorId="0" shapeId="0" xr:uid="{CA0BFA04-3699-954C-B663-E11AFE4A1AF5}">
      <text>
        <r>
          <rPr>
            <b/>
            <sz val="10"/>
            <color rgb="FF000000"/>
            <rFont val="Tahoma"/>
            <family val="2"/>
          </rPr>
          <t xml:space="preserve">Claudio Duarte: </t>
        </r>
        <r>
          <rPr>
            <sz val="10"/>
            <color rgb="FF000000"/>
            <rFont val="Tahoma"/>
            <family val="2"/>
          </rPr>
          <t>Norway: IFSI-EMC 1KV CU</t>
        </r>
      </text>
    </comment>
    <comment ref="E38" authorId="0" shapeId="0" xr:uid="{46B39FC7-8C2B-7246-9DD8-5F73E1700530}">
      <text>
        <r>
          <rPr>
            <b/>
            <sz val="10"/>
            <color rgb="FF000000"/>
            <rFont val="Tahoma"/>
            <family val="2"/>
          </rPr>
          <t>Claudio Duarte:</t>
        </r>
        <r>
          <rPr>
            <sz val="10"/>
            <color rgb="FF000000"/>
            <rFont val="Tahoma"/>
            <family val="2"/>
          </rPr>
          <t xml:space="preserve">
</t>
        </r>
        <r>
          <rPr>
            <sz val="10"/>
            <color rgb="FF000000"/>
            <rFont val="Calibri"/>
            <family val="2"/>
          </rPr>
          <t xml:space="preserve">Prysmian
</t>
        </r>
      </text>
    </comment>
    <comment ref="B39" authorId="0" shapeId="0" xr:uid="{F40B6686-31F4-7548-B053-BD2B1E065FD2}">
      <text>
        <r>
          <rPr>
            <b/>
            <sz val="10"/>
            <color rgb="FF000000"/>
            <rFont val="Tahoma"/>
            <family val="2"/>
          </rPr>
          <t xml:space="preserve">Claudio Duarte: </t>
        </r>
        <r>
          <rPr>
            <sz val="10"/>
            <color rgb="FF000000"/>
            <rFont val="Tahoma"/>
            <family val="2"/>
          </rPr>
          <t>Norway: IFSI-EMC 1KV CU</t>
        </r>
      </text>
    </comment>
    <comment ref="E39" authorId="0" shapeId="0" xr:uid="{65C04474-9A03-094C-B498-DC022966259D}">
      <text>
        <r>
          <rPr>
            <b/>
            <sz val="10"/>
            <color rgb="FF000000"/>
            <rFont val="Tahoma"/>
            <family val="2"/>
          </rPr>
          <t>Claudio Duarte:</t>
        </r>
        <r>
          <rPr>
            <sz val="10"/>
            <color rgb="FF000000"/>
            <rFont val="Tahoma"/>
            <family val="2"/>
          </rPr>
          <t xml:space="preserve">
</t>
        </r>
        <r>
          <rPr>
            <sz val="10"/>
            <color rgb="FF000000"/>
            <rFont val="Tahoma"/>
            <family val="2"/>
          </rPr>
          <t>General Cable</t>
        </r>
      </text>
    </comment>
    <comment ref="B40" authorId="0" shapeId="0" xr:uid="{8222C7EA-971D-9D4D-BEE6-992C544CDAEE}">
      <text>
        <r>
          <rPr>
            <b/>
            <sz val="10"/>
            <color rgb="FF000000"/>
            <rFont val="Tahoma"/>
            <family val="2"/>
          </rPr>
          <t xml:space="preserve">Claudio Duarte: </t>
        </r>
        <r>
          <rPr>
            <sz val="10"/>
            <color rgb="FF000000"/>
            <rFont val="Tahoma"/>
            <family val="2"/>
          </rPr>
          <t>Norway: IFSI-EMC 1KV CU</t>
        </r>
      </text>
    </comment>
    <comment ref="E40" authorId="0" shapeId="0" xr:uid="{62BE862D-AEE4-1E41-A574-1AF6719C6C9A}">
      <text>
        <r>
          <rPr>
            <b/>
            <sz val="10"/>
            <color rgb="FF000000"/>
            <rFont val="Tahoma"/>
            <family val="2"/>
          </rPr>
          <t>Claudio Duarte:</t>
        </r>
        <r>
          <rPr>
            <sz val="10"/>
            <color rgb="FF000000"/>
            <rFont val="Tahoma"/>
            <family val="2"/>
          </rPr>
          <t xml:space="preserve">
</t>
        </r>
        <r>
          <rPr>
            <sz val="10"/>
            <color rgb="FF000000"/>
            <rFont val="Calibri"/>
            <family val="2"/>
            <scheme val="minor"/>
          </rPr>
          <t>General Cable</t>
        </r>
        <r>
          <rPr>
            <sz val="10"/>
            <color rgb="FF000000"/>
            <rFont val="Calibri"/>
            <family val="2"/>
            <scheme val="minor"/>
          </rPr>
          <t xml:space="preserve">
</t>
        </r>
      </text>
    </comment>
    <comment ref="B41" authorId="0" shapeId="0" xr:uid="{E280B400-9547-174F-A9D0-951380880938}">
      <text>
        <r>
          <rPr>
            <b/>
            <sz val="10"/>
            <color rgb="FF000000"/>
            <rFont val="Tahoma"/>
            <family val="2"/>
          </rPr>
          <t xml:space="preserve">Claudio Duarte: </t>
        </r>
        <r>
          <rPr>
            <sz val="10"/>
            <color rgb="FF000000"/>
            <rFont val="Tahoma"/>
            <family val="2"/>
          </rPr>
          <t>Norway: IFSI-EMC 1KV CU</t>
        </r>
      </text>
    </comment>
    <comment ref="E41" authorId="0" shapeId="0" xr:uid="{371444D5-1D66-A141-A101-6B0BA91DDEC2}">
      <text>
        <r>
          <rPr>
            <b/>
            <sz val="10"/>
            <color rgb="FF000000"/>
            <rFont val="Tahoma"/>
            <family val="2"/>
          </rPr>
          <t>Claudio Duarte:</t>
        </r>
        <r>
          <rPr>
            <sz val="10"/>
            <color rgb="FF000000"/>
            <rFont val="Tahoma"/>
            <family val="2"/>
          </rPr>
          <t xml:space="preserve">
</t>
        </r>
        <r>
          <rPr>
            <sz val="10"/>
            <color rgb="FF000000"/>
            <rFont val="Calibri"/>
            <family val="2"/>
          </rPr>
          <t>General Cable</t>
        </r>
      </text>
    </comment>
    <comment ref="B42" authorId="0" shapeId="0" xr:uid="{1E239F69-8A8B-284D-A15D-0AD6B34B8F3B}">
      <text>
        <r>
          <rPr>
            <b/>
            <sz val="10"/>
            <color rgb="FF000000"/>
            <rFont val="Tahoma"/>
            <family val="2"/>
          </rPr>
          <t xml:space="preserve">Claudio Duarte: </t>
        </r>
        <r>
          <rPr>
            <sz val="10"/>
            <color rgb="FF000000"/>
            <rFont val="Tahoma"/>
            <family val="2"/>
          </rPr>
          <t>Norway: IFSI-EMC 1KV CU</t>
        </r>
      </text>
    </comment>
    <comment ref="E42" authorId="0" shapeId="0" xr:uid="{FE36E44C-7667-5D4F-822E-C3A588532EA1}">
      <text>
        <r>
          <rPr>
            <b/>
            <sz val="10"/>
            <color rgb="FF000000"/>
            <rFont val="Tahoma"/>
            <family val="2"/>
          </rPr>
          <t>Claudio Duarte:</t>
        </r>
        <r>
          <rPr>
            <sz val="10"/>
            <color rgb="FF000000"/>
            <rFont val="Tahoma"/>
            <family val="2"/>
          </rPr>
          <t xml:space="preserve">
</t>
        </r>
        <r>
          <rPr>
            <sz val="10"/>
            <color rgb="FF000000"/>
            <rFont val="Calibri"/>
            <family val="2"/>
          </rPr>
          <t xml:space="preserve">General Cable
</t>
        </r>
      </text>
    </comment>
    <comment ref="B43" authorId="0" shapeId="0" xr:uid="{A0DD101F-6817-8744-84D6-1EC9ECFE3E2C}">
      <text>
        <r>
          <rPr>
            <b/>
            <sz val="10"/>
            <color rgb="FF000000"/>
            <rFont val="Tahoma"/>
            <family val="2"/>
          </rPr>
          <t xml:space="preserve">Claudio Duarte: </t>
        </r>
        <r>
          <rPr>
            <sz val="10"/>
            <color rgb="FF000000"/>
            <rFont val="Tahoma"/>
            <family val="2"/>
          </rPr>
          <t>Norway: IFSI-EMC 1KV CU</t>
        </r>
      </text>
    </comment>
    <comment ref="E43" authorId="0" shapeId="0" xr:uid="{F3731F5C-9FEF-434E-88CE-D1AAA25B1578}">
      <text>
        <r>
          <rPr>
            <b/>
            <sz val="10"/>
            <color rgb="FF000000"/>
            <rFont val="Tahoma"/>
            <family val="2"/>
          </rPr>
          <t>Claudio Duarte:</t>
        </r>
        <r>
          <rPr>
            <sz val="10"/>
            <color rgb="FF000000"/>
            <rFont val="Tahoma"/>
            <family val="2"/>
          </rPr>
          <t xml:space="preserve">
</t>
        </r>
        <r>
          <rPr>
            <sz val="10"/>
            <color rgb="FF000000"/>
            <rFont val="Calibri"/>
            <family val="2"/>
          </rPr>
          <t xml:space="preserve">General Cable
</t>
        </r>
      </text>
    </comment>
    <comment ref="E44" authorId="0" shapeId="0" xr:uid="{B06C3226-2C28-EC40-BD2F-CCB3B281BB5A}">
      <text>
        <r>
          <rPr>
            <b/>
            <sz val="10"/>
            <color rgb="FF000000"/>
            <rFont val="Tahoma"/>
            <family val="2"/>
          </rPr>
          <t>Claudio Duarte:</t>
        </r>
        <r>
          <rPr>
            <sz val="10"/>
            <color rgb="FF000000"/>
            <rFont val="Tahoma"/>
            <family val="2"/>
          </rPr>
          <t xml:space="preserve">
</t>
        </r>
        <r>
          <rPr>
            <sz val="10"/>
            <color rgb="FF000000"/>
            <rFont val="Calibri"/>
            <family val="2"/>
          </rPr>
          <t xml:space="preserve">General Cable
</t>
        </r>
      </text>
    </comment>
    <comment ref="E45" authorId="0" shapeId="0" xr:uid="{A3F6FBED-774B-4042-A244-60D5F9BB5CCF}">
      <text>
        <r>
          <rPr>
            <b/>
            <sz val="10"/>
            <color rgb="FF000000"/>
            <rFont val="Tahoma"/>
            <family val="2"/>
          </rPr>
          <t>Claudio Duarte:</t>
        </r>
        <r>
          <rPr>
            <sz val="10"/>
            <color rgb="FF000000"/>
            <rFont val="Tahoma"/>
            <family val="2"/>
          </rPr>
          <t xml:space="preserve">
</t>
        </r>
        <r>
          <rPr>
            <sz val="10"/>
            <color rgb="FF000000"/>
            <rFont val="Calibri"/>
            <family val="2"/>
          </rPr>
          <t xml:space="preserve">Prysmian
</t>
        </r>
      </text>
    </comment>
    <comment ref="M65" authorId="0" shapeId="0" xr:uid="{3D321483-FFF7-F941-B652-89567EF6436A}">
      <text>
        <r>
          <rPr>
            <b/>
            <sz val="10"/>
            <color rgb="FF000000"/>
            <rFont val="Tahoma"/>
            <family val="2"/>
          </rPr>
          <t>Claudio Duarte:</t>
        </r>
        <r>
          <rPr>
            <sz val="10"/>
            <color rgb="FF000000"/>
            <rFont val="Tahoma"/>
            <family val="2"/>
          </rPr>
          <t xml:space="preserve">
</t>
        </r>
        <r>
          <rPr>
            <sz val="10"/>
            <color rgb="FF000000"/>
            <rFont val="Tahoma"/>
            <family val="2"/>
          </rPr>
          <t>Trefoil cleat</t>
        </r>
      </text>
    </comment>
    <comment ref="M66" authorId="0" shapeId="0" xr:uid="{A4904A0D-FAC1-704C-959E-0778F499395F}">
      <text>
        <r>
          <rPr>
            <b/>
            <sz val="10"/>
            <color rgb="FF000000"/>
            <rFont val="Tahoma"/>
            <family val="2"/>
          </rPr>
          <t>Claudio Duarte:</t>
        </r>
        <r>
          <rPr>
            <sz val="10"/>
            <color rgb="FF000000"/>
            <rFont val="Tahoma"/>
            <family val="2"/>
          </rPr>
          <t xml:space="preserve">
</t>
        </r>
        <r>
          <rPr>
            <sz val="10"/>
            <color rgb="FF000000"/>
            <rFont val="Tahoma"/>
            <family val="2"/>
          </rPr>
          <t>Trefoil cleat</t>
        </r>
      </text>
    </comment>
    <comment ref="M67" authorId="0" shapeId="0" xr:uid="{4D96448A-3B92-E247-893E-FC8E1A0E1EA1}">
      <text>
        <r>
          <rPr>
            <b/>
            <sz val="10"/>
            <color rgb="FF000000"/>
            <rFont val="Tahoma"/>
            <family val="2"/>
          </rPr>
          <t>Claudio Duarte:</t>
        </r>
        <r>
          <rPr>
            <sz val="10"/>
            <color rgb="FF000000"/>
            <rFont val="Tahoma"/>
            <family val="2"/>
          </rPr>
          <t xml:space="preserve">
</t>
        </r>
        <r>
          <rPr>
            <sz val="10"/>
            <color rgb="FF000000"/>
            <rFont val="Tahoma"/>
            <family val="2"/>
          </rPr>
          <t>Trefoil cleat</t>
        </r>
      </text>
    </comment>
    <comment ref="H111" authorId="1" shapeId="0" xr:uid="{092BCD10-E236-A542-A193-7F74AB771424}">
      <text>
        <r>
          <rPr>
            <b/>
            <sz val="9"/>
            <color rgb="FF000000"/>
            <rFont val="Tahoma"/>
            <family val="2"/>
          </rPr>
          <t xml:space="preserve">SKRUKABELSKO 1KV 185-400X16
</t>
        </r>
        <r>
          <rPr>
            <b/>
            <sz val="9"/>
            <color rgb="FF000000"/>
            <rFont val="Tahoma"/>
            <family val="2"/>
          </rPr>
          <t xml:space="preserve">
</t>
        </r>
        <r>
          <rPr>
            <b/>
            <sz val="9"/>
            <color rgb="FF000000"/>
            <rFont val="Tahoma"/>
            <family val="2"/>
          </rPr>
          <t xml:space="preserve">opão 
</t>
        </r>
        <r>
          <rPr>
            <sz val="9"/>
            <color rgb="FF000000"/>
            <rFont val="Tahoma"/>
            <family val="2"/>
          </rPr>
          <t>KRF 400-16 PRESSKABELSKO CU</t>
        </r>
      </text>
    </comment>
    <comment ref="I111" authorId="1" shapeId="0" xr:uid="{55BBD6C4-CD0C-F344-9A2D-77221232D754}">
      <text>
        <r>
          <rPr>
            <b/>
            <sz val="9"/>
            <color rgb="FF000000"/>
            <rFont val="Tahoma"/>
            <family val="2"/>
          </rPr>
          <t>miguel.ferreira:</t>
        </r>
        <r>
          <rPr>
            <sz val="9"/>
            <color rgb="FF000000"/>
            <rFont val="Tahoma"/>
            <family val="2"/>
          </rPr>
          <t xml:space="preserve">
</t>
        </r>
        <r>
          <rPr>
            <sz val="9"/>
            <color rgb="FF000000"/>
            <rFont val="Tahoma"/>
            <family val="2"/>
          </rPr>
          <t>SRH2 KRYMPESLANGE SORT 55-16MM</t>
        </r>
      </text>
    </comment>
    <comment ref="H113" authorId="1" shapeId="0" xr:uid="{79B906A3-CD68-764D-A8D4-4822DF072C2B}">
      <text>
        <r>
          <rPr>
            <b/>
            <sz val="9"/>
            <color rgb="FF000000"/>
            <rFont val="Tahoma"/>
            <family val="2"/>
          </rPr>
          <t>miguel.ferreira:</t>
        </r>
        <r>
          <rPr>
            <sz val="9"/>
            <color rgb="FF000000"/>
            <rFont val="Tahoma"/>
            <family val="2"/>
          </rPr>
          <t xml:space="preserve">
</t>
        </r>
        <r>
          <rPr>
            <sz val="9"/>
            <color rgb="FF000000"/>
            <rFont val="Tahoma"/>
            <family val="2"/>
          </rPr>
          <t>SKRUKABELSKO 1KV 50-240X12</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miguel.ferreira</author>
    <author>Francisco Marques</author>
  </authors>
  <commentList>
    <comment ref="J1" authorId="0" shapeId="0" xr:uid="{23514624-F682-7946-8F48-F44073403D39}">
      <text>
        <r>
          <rPr>
            <b/>
            <sz val="9"/>
            <color indexed="81"/>
            <rFont val="Tahoma"/>
            <family val="2"/>
          </rPr>
          <t>miguel.ferreira:</t>
        </r>
        <r>
          <rPr>
            <sz val="9"/>
            <color indexed="81"/>
            <rFont val="Tahoma"/>
            <family val="2"/>
          </rPr>
          <t xml:space="preserve">
related design closed.
Aditional % man power </t>
        </r>
      </text>
    </comment>
    <comment ref="B10" authorId="1" shapeId="0" xr:uid="{F9EA82D6-307F-FF43-B8FF-FE5BFAD8F810}">
      <text>
        <r>
          <rPr>
            <b/>
            <sz val="9"/>
            <color rgb="FF000000"/>
            <rFont val="Tahoma"/>
            <family val="2"/>
          </rPr>
          <t>Francisco Marques:</t>
        </r>
        <r>
          <rPr>
            <sz val="9"/>
            <color rgb="FF000000"/>
            <rFont val="Tahoma"/>
            <family val="2"/>
          </rPr>
          <t xml:space="preserve">
</t>
        </r>
      </text>
    </comment>
    <comment ref="B11" authorId="1" shapeId="0" xr:uid="{8C1A8A50-FC92-0D4B-86DD-F889FDB8232A}">
      <text>
        <r>
          <rPr>
            <b/>
            <sz val="9"/>
            <color rgb="FF000000"/>
            <rFont val="Tahoma"/>
            <family val="2"/>
          </rPr>
          <t>Francisco Marques:</t>
        </r>
        <r>
          <rPr>
            <sz val="9"/>
            <color rgb="FF000000"/>
            <rFont val="Tahoma"/>
            <family val="2"/>
          </rPr>
          <t xml:space="preserve">
</t>
        </r>
      </text>
    </comment>
    <comment ref="B13" authorId="1" shapeId="0" xr:uid="{6805B879-C116-DF49-A06C-901CDF75713C}">
      <text>
        <r>
          <rPr>
            <b/>
            <sz val="9"/>
            <color rgb="FF000000"/>
            <rFont val="Tahoma"/>
            <family val="2"/>
          </rPr>
          <t>Francisco Marques:</t>
        </r>
        <r>
          <rPr>
            <sz val="9"/>
            <color rgb="FF000000"/>
            <rFont val="Tahoma"/>
            <family val="2"/>
          </rPr>
          <t xml:space="preserve">
</t>
        </r>
      </text>
    </comment>
    <comment ref="B14" authorId="1" shapeId="0" xr:uid="{2BD3837C-65D6-D94F-AD1A-1FD08F3AD49A}">
      <text>
        <r>
          <rPr>
            <b/>
            <sz val="9"/>
            <color indexed="81"/>
            <rFont val="Tahoma"/>
            <family val="2"/>
          </rPr>
          <t>Francisco Marques:</t>
        </r>
        <r>
          <rPr>
            <sz val="9"/>
            <color indexed="81"/>
            <rFont val="Tahoma"/>
            <family val="2"/>
          </rPr>
          <t xml:space="preserve">
</t>
        </r>
      </text>
    </comment>
    <comment ref="B15" authorId="1" shapeId="0" xr:uid="{5713E261-7C3E-2B4F-88A8-5736F4AB794E}">
      <text>
        <r>
          <rPr>
            <b/>
            <sz val="9"/>
            <color indexed="81"/>
            <rFont val="Tahoma"/>
            <family val="2"/>
          </rPr>
          <t>Francisco Marques:</t>
        </r>
        <r>
          <rPr>
            <sz val="9"/>
            <color indexed="81"/>
            <rFont val="Tahoma"/>
            <family val="2"/>
          </rPr>
          <t xml:space="preserve">
</t>
        </r>
      </text>
    </comment>
    <comment ref="B16" authorId="1" shapeId="0" xr:uid="{6B7B63D5-6E03-434B-B991-EF780BC67BFA}">
      <text>
        <r>
          <rPr>
            <b/>
            <sz val="9"/>
            <color indexed="81"/>
            <rFont val="Tahoma"/>
            <family val="2"/>
          </rPr>
          <t>Francisco Marques:</t>
        </r>
        <r>
          <rPr>
            <sz val="9"/>
            <color indexed="81"/>
            <rFont val="Tahoma"/>
            <family val="2"/>
          </rPr>
          <t xml:space="preserve">
</t>
        </r>
      </text>
    </comment>
    <comment ref="B18" authorId="1" shapeId="0" xr:uid="{95D2A7A6-5958-E245-AE8E-69E83AC835DA}">
      <text>
        <r>
          <rPr>
            <b/>
            <sz val="9"/>
            <color indexed="81"/>
            <rFont val="Tahoma"/>
            <family val="2"/>
          </rPr>
          <t>Francisco Marques:</t>
        </r>
        <r>
          <rPr>
            <sz val="9"/>
            <color indexed="81"/>
            <rFont val="Tahoma"/>
            <family val="2"/>
          </rPr>
          <t xml:space="preserve">
</t>
        </r>
      </text>
    </comment>
    <comment ref="B19" authorId="1" shapeId="0" xr:uid="{05823973-FC1D-4D4B-97E3-173908D1538C}">
      <text>
        <r>
          <rPr>
            <b/>
            <sz val="9"/>
            <color indexed="81"/>
            <rFont val="Tahoma"/>
            <family val="2"/>
          </rPr>
          <t>Francisco Marques:</t>
        </r>
        <r>
          <rPr>
            <sz val="9"/>
            <color indexed="81"/>
            <rFont val="Tahoma"/>
            <family val="2"/>
          </rPr>
          <t xml:space="preserve">
</t>
        </r>
      </text>
    </comment>
    <comment ref="B28" authorId="1" shapeId="0" xr:uid="{D0EB0396-A8A8-C84E-86A0-268CBD29AC1C}">
      <text>
        <r>
          <rPr>
            <b/>
            <sz val="9"/>
            <color indexed="81"/>
            <rFont val="Tahoma"/>
            <family val="2"/>
          </rPr>
          <t>Francisco Marques:</t>
        </r>
        <r>
          <rPr>
            <sz val="9"/>
            <color indexed="81"/>
            <rFont val="Tahoma"/>
            <family val="2"/>
          </rPr>
          <t xml:space="preserve">
</t>
        </r>
      </text>
    </comment>
    <comment ref="B29" authorId="1" shapeId="0" xr:uid="{4FB9A6F5-9AA0-5341-AF2F-8D921B456DCB}">
      <text>
        <r>
          <rPr>
            <b/>
            <sz val="9"/>
            <color indexed="81"/>
            <rFont val="Tahoma"/>
            <family val="2"/>
          </rPr>
          <t>Francisco Marques:</t>
        </r>
        <r>
          <rPr>
            <sz val="9"/>
            <color indexed="81"/>
            <rFont val="Tahoma"/>
            <family val="2"/>
          </rPr>
          <t xml:space="preserve">
</t>
        </r>
      </text>
    </comment>
    <comment ref="B30" authorId="1" shapeId="0" xr:uid="{D7A772B6-88E7-3F4E-B1B6-EC1B4F40FC19}">
      <text>
        <r>
          <rPr>
            <b/>
            <sz val="9"/>
            <color indexed="81"/>
            <rFont val="Tahoma"/>
            <family val="2"/>
          </rPr>
          <t>Francisco Marques:</t>
        </r>
        <r>
          <rPr>
            <sz val="9"/>
            <color indexed="81"/>
            <rFont val="Tahoma"/>
            <family val="2"/>
          </rPr>
          <t xml:space="preserve">
</t>
        </r>
      </text>
    </comment>
    <comment ref="B61" authorId="1" shapeId="0" xr:uid="{8C3C254A-206B-A54E-871B-8E88B4EA6523}">
      <text>
        <r>
          <rPr>
            <b/>
            <sz val="9"/>
            <color rgb="FF000000"/>
            <rFont val="Tahoma"/>
            <family val="2"/>
          </rPr>
          <t>Francisco Marques:</t>
        </r>
        <r>
          <rPr>
            <sz val="9"/>
            <color rgb="FF000000"/>
            <rFont val="Tahoma"/>
            <family val="2"/>
          </rPr>
          <t xml:space="preserve">
</t>
        </r>
      </text>
    </comment>
    <comment ref="B105" authorId="1" shapeId="0" xr:uid="{88254540-173C-A94D-A736-809EAD6CFFB5}">
      <text>
        <r>
          <rPr>
            <b/>
            <sz val="9"/>
            <color rgb="FF000000"/>
            <rFont val="Tahoma"/>
            <family val="2"/>
          </rPr>
          <t>Francisco Marques:</t>
        </r>
        <r>
          <rPr>
            <sz val="9"/>
            <color rgb="FF000000"/>
            <rFont val="Tahoma"/>
            <family val="2"/>
          </rPr>
          <t xml:space="preserve">
</t>
        </r>
      </text>
    </comment>
    <comment ref="B106" authorId="1" shapeId="0" xr:uid="{1ECA5F56-9150-FA4C-9450-5B16D36A3064}">
      <text>
        <r>
          <rPr>
            <b/>
            <sz val="9"/>
            <color rgb="FF000000"/>
            <rFont val="Tahoma"/>
            <family val="2"/>
          </rPr>
          <t>Francisco Marques:</t>
        </r>
        <r>
          <rPr>
            <sz val="9"/>
            <color rgb="FF000000"/>
            <rFont val="Tahoma"/>
            <family val="2"/>
          </rPr>
          <t xml:space="preserve">
</t>
        </r>
      </text>
    </comment>
    <comment ref="B277" authorId="1" shapeId="0" xr:uid="{238AE06C-6D20-484B-A298-BF28B0FDEBC2}">
      <text>
        <r>
          <rPr>
            <b/>
            <sz val="9"/>
            <color indexed="81"/>
            <rFont val="Tahoma"/>
            <family val="2"/>
          </rPr>
          <t>Francisco Marques:</t>
        </r>
        <r>
          <rPr>
            <sz val="9"/>
            <color indexed="81"/>
            <rFont val="Tahoma"/>
            <family val="2"/>
          </rPr>
          <t xml:space="preserve">
</t>
        </r>
      </text>
    </comment>
    <comment ref="B280" authorId="1" shapeId="0" xr:uid="{CE268E10-1C06-1E42-8103-CD25C90A8D91}">
      <text>
        <r>
          <rPr>
            <b/>
            <sz val="9"/>
            <color indexed="81"/>
            <rFont val="Tahoma"/>
            <family val="2"/>
          </rPr>
          <t>Francisco Marques:</t>
        </r>
        <r>
          <rPr>
            <sz val="9"/>
            <color indexed="81"/>
            <rFont val="Tahoma"/>
            <family val="2"/>
          </rPr>
          <t xml:space="preserve">
</t>
        </r>
      </text>
    </comment>
    <comment ref="B352" authorId="1" shapeId="0" xr:uid="{A0F8D437-C3EA-8C4C-9CD9-CF707C7A2361}">
      <text>
        <r>
          <rPr>
            <b/>
            <sz val="9"/>
            <color indexed="81"/>
            <rFont val="Tahoma"/>
            <family val="2"/>
          </rPr>
          <t>Francisco Marques:</t>
        </r>
        <r>
          <rPr>
            <sz val="9"/>
            <color indexed="81"/>
            <rFont val="Tahoma"/>
            <family val="2"/>
          </rPr>
          <t xml:space="preserve">
</t>
        </r>
      </text>
    </comment>
    <comment ref="B353" authorId="1" shapeId="0" xr:uid="{EDC72C46-C410-E24A-BEE7-CC30656C0980}">
      <text>
        <r>
          <rPr>
            <b/>
            <sz val="9"/>
            <color indexed="81"/>
            <rFont val="Tahoma"/>
            <family val="2"/>
          </rPr>
          <t>Francisco Marques:</t>
        </r>
        <r>
          <rPr>
            <sz val="9"/>
            <color indexed="81"/>
            <rFont val="Tahoma"/>
            <family val="2"/>
          </rPr>
          <t xml:space="preserve">
</t>
        </r>
      </text>
    </comment>
    <comment ref="B354" authorId="1" shapeId="0" xr:uid="{DE5E1B81-12E2-FF43-AF16-3EFCF9DE9A5D}">
      <text>
        <r>
          <rPr>
            <b/>
            <sz val="9"/>
            <color indexed="81"/>
            <rFont val="Tahoma"/>
            <family val="2"/>
          </rPr>
          <t>Francisco Marques:</t>
        </r>
        <r>
          <rPr>
            <sz val="9"/>
            <color indexed="81"/>
            <rFont val="Tahoma"/>
            <family val="2"/>
          </rPr>
          <t xml:space="preserve">
</t>
        </r>
      </text>
    </comment>
  </commentList>
</comments>
</file>

<file path=xl/sharedStrings.xml><?xml version="1.0" encoding="utf-8"?>
<sst xmlns="http://schemas.openxmlformats.org/spreadsheetml/2006/main" count="8635" uniqueCount="3104">
  <si>
    <t>#</t>
  </si>
  <si>
    <t>Item</t>
  </si>
  <si>
    <t>Description</t>
  </si>
  <si>
    <t>Total Price</t>
  </si>
  <si>
    <t>%</t>
  </si>
  <si>
    <t xml:space="preserve"> </t>
  </si>
  <si>
    <t>Roxtec</t>
  </si>
  <si>
    <t>Total</t>
  </si>
  <si>
    <t>Add VAT at the legal rate, if applicable.</t>
  </si>
  <si>
    <t>EXCLUDE:</t>
  </si>
  <si>
    <t>Any and all equipment and work not mentioned in the proposal</t>
  </si>
  <si>
    <t>PAYMENT CONDITIONS:</t>
  </si>
  <si>
    <t>20%: at Purchase Order signature</t>
  </si>
  <si>
    <t>75%: within 30 days - working progress</t>
  </si>
  <si>
    <t>5%: within 30 days - after completion of the work</t>
  </si>
  <si>
    <t>Trond Nygaard</t>
  </si>
  <si>
    <t>Velox Electro Nordics AS</t>
  </si>
  <si>
    <t>Persons</t>
  </si>
  <si>
    <t>Week</t>
  </si>
  <si>
    <t>Months</t>
  </si>
  <si>
    <t>Prices in NOK</t>
  </si>
  <si>
    <r>
      <rPr>
        <sz val="11"/>
        <rFont val="Arial"/>
        <family val="2"/>
      </rPr>
      <t xml:space="preserve">Offer: </t>
    </r>
    <r>
      <rPr>
        <b/>
        <sz val="11"/>
        <rFont val="Arial"/>
        <family val="2"/>
      </rPr>
      <t>251.1009.R03</t>
    </r>
  </si>
  <si>
    <t>Date: 31/10/2025</t>
  </si>
  <si>
    <t>Material</t>
  </si>
  <si>
    <t>Labor</t>
  </si>
  <si>
    <t>Manpower</t>
  </si>
  <si>
    <t>Total Cost</t>
  </si>
  <si>
    <t>Sum Hours</t>
  </si>
  <si>
    <t>Qt.</t>
  </si>
  <si>
    <t>Unit.</t>
  </si>
  <si>
    <t>Unit. Price</t>
  </si>
  <si>
    <t>Unit. Cost</t>
  </si>
  <si>
    <t>Sum Cost</t>
  </si>
  <si>
    <t>Average</t>
  </si>
  <si>
    <t>Electrician</t>
  </si>
  <si>
    <t>Test/Commiss</t>
  </si>
  <si>
    <t>OBS.:</t>
  </si>
  <si>
    <t>1 HR/1Wk</t>
  </si>
  <si>
    <t xml:space="preserve">Administration / supervision </t>
  </si>
  <si>
    <t>Project managment(Project director and manager)</t>
  </si>
  <si>
    <t>un</t>
  </si>
  <si>
    <t>Site electrical engineers</t>
  </si>
  <si>
    <t>Design support engineers</t>
  </si>
  <si>
    <t>Procurment officer</t>
  </si>
  <si>
    <t>Planner and document controller</t>
  </si>
  <si>
    <t>Site Supervisors</t>
  </si>
  <si>
    <t>Formen/team leaders</t>
  </si>
  <si>
    <t>HSE officers</t>
  </si>
  <si>
    <t>PPE and HSE equipment</t>
  </si>
  <si>
    <t>Logistics officer</t>
  </si>
  <si>
    <t>Workshop operator / Spotters</t>
  </si>
  <si>
    <t>Safety Supervisor LV (AFA)</t>
  </si>
  <si>
    <t>QA (Quality assurance specialists)</t>
  </si>
  <si>
    <t>SJA, DRA, PTW and toolbox talks</t>
  </si>
  <si>
    <t>ls</t>
  </si>
  <si>
    <t>Logistics</t>
  </si>
  <si>
    <t>travel rotation /person</t>
  </si>
  <si>
    <t>month</t>
  </si>
  <si>
    <t>local travel / person</t>
  </si>
  <si>
    <t xml:space="preserve">    </t>
  </si>
  <si>
    <t>day</t>
  </si>
  <si>
    <t>Food/meal day person by CTS</t>
  </si>
  <si>
    <t>Commisioning</t>
  </si>
  <si>
    <t>Commissioning  - Level 1, Level 2, Level 3</t>
  </si>
  <si>
    <t>LOTO system</t>
  </si>
  <si>
    <t xml:space="preserve">Documentation, red-marks, manuals </t>
  </si>
  <si>
    <t xml:space="preserve">Labeling of equipment </t>
  </si>
  <si>
    <t>lvl4 and lvl 5 support - Loadbanktesting</t>
  </si>
  <si>
    <t>Loandbanktesting of white space busbars</t>
  </si>
  <si>
    <t>Site infrastruckture</t>
  </si>
  <si>
    <t>Workshop, container, waste management/ tent facilities inside, tool containers, transport of Velox equipment to/from site</t>
  </si>
  <si>
    <t>Scissor lifts - indoor</t>
  </si>
  <si>
    <t>Scissor lifts - outdoor</t>
  </si>
  <si>
    <t xml:space="preserve">Forklift ( manitu 3500T, Manitu forklift)  </t>
  </si>
  <si>
    <t>Containment</t>
  </si>
  <si>
    <t>Outside containment</t>
  </si>
  <si>
    <t>Ladder HDG 900x125</t>
  </si>
  <si>
    <t>m</t>
  </si>
  <si>
    <t>Ladder HDG 600x125</t>
  </si>
  <si>
    <t>Ladder HDG 300x125</t>
  </si>
  <si>
    <t>Ladder HDG 100x125</t>
  </si>
  <si>
    <t>Mechanical protections / Lids for cabletrays</t>
  </si>
  <si>
    <t>Cable tray HDG 300x100 - BMS</t>
  </si>
  <si>
    <t>Cable tray HDG 300x100 - SPL</t>
  </si>
  <si>
    <t>Cable trays 100x50 - light tray</t>
  </si>
  <si>
    <t>Outside roof containment</t>
  </si>
  <si>
    <t>Technical and white space</t>
  </si>
  <si>
    <t>Ladder PG 600x100mm</t>
  </si>
  <si>
    <t>Ladder PG 300x100mm</t>
  </si>
  <si>
    <t>Basket Mesh 900x150 - Fiber</t>
  </si>
  <si>
    <t>Basket Mesh 300x100</t>
  </si>
  <si>
    <t>Basket Mesh 75x60</t>
  </si>
  <si>
    <t>Cable trays 600x100mm</t>
  </si>
  <si>
    <t>Cable trays 300x100mm - BMS</t>
  </si>
  <si>
    <t>Cable trays 300x100mm - SPL</t>
  </si>
  <si>
    <t>Secundary cable trays to Instruments</t>
  </si>
  <si>
    <t>Cable mesh 300x100mm</t>
  </si>
  <si>
    <t>Cable mesh 100x50mm</t>
  </si>
  <si>
    <t>Pipe AL 20 mm</t>
  </si>
  <si>
    <t>Office and loading bay</t>
  </si>
  <si>
    <t>Basket Mesh 600x150 - Fiber</t>
  </si>
  <si>
    <t>Cable trays 200x100mm - BMS</t>
  </si>
  <si>
    <t>Cable trays 200x100mm - SPL</t>
  </si>
  <si>
    <t xml:space="preserve">Cable duckts / channel </t>
  </si>
  <si>
    <t>Earthing inside, outside and underground</t>
  </si>
  <si>
    <t>Outside earthing</t>
  </si>
  <si>
    <t>area</t>
  </si>
  <si>
    <t>m2</t>
  </si>
  <si>
    <t>technical rooms earthing</t>
  </si>
  <si>
    <t>office earthing</t>
  </si>
  <si>
    <t>White space earthing</t>
  </si>
  <si>
    <t xml:space="preserve">area </t>
  </si>
  <si>
    <t>roof earthing</t>
  </si>
  <si>
    <t>Lightning protection</t>
  </si>
  <si>
    <t>Main building</t>
  </si>
  <si>
    <t>‘Freestanding interceptor 
adjustable from 2 to 4.35m (145Km/
t) ELIT FOM4-145-91260’</t>
  </si>
  <si>
    <t>Lightning arrestor 
Connection clamp Ø 25-100/
Ø8mm ELIT LOTK34-3x25-10-
50mm2</t>
  </si>
  <si>
    <t>Jordtestingsklemme leder-bånd fortinnet
ELIT CCJ70CA-ø8-10-B25-30mm</t>
  </si>
  <si>
    <t>‘Solid round Al. conductor Ø8mm 
(148m) ELIT MRAL8’</t>
  </si>
  <si>
    <t>‘Cross clamp multi ø8-10mm 
ELIT KKR-V2A-ø8-10mm’</t>
  </si>
  <si>
    <t>Veggfeste lynvern Ø8mm A2
ELIT VFS8SSA2</t>
  </si>
  <si>
    <t>‘2 Ceiling box with concrete and ø8mm 
conductor attachment ELIT SFR-BC-8-
78mm’</t>
  </si>
  <si>
    <t>Equipment installation</t>
  </si>
  <si>
    <t>NB DB supply</t>
  </si>
  <si>
    <t>NB DB installation</t>
  </si>
  <si>
    <t>SB DB supply</t>
  </si>
  <si>
    <t>SB DB installation</t>
  </si>
  <si>
    <t>Lanlord DB supply</t>
  </si>
  <si>
    <t>Lanlord DB install</t>
  </si>
  <si>
    <t>Car charger + pole</t>
  </si>
  <si>
    <t>Landlord DB small supply</t>
  </si>
  <si>
    <t>Landlord DB small installation</t>
  </si>
  <si>
    <t>Emergency light DB supply</t>
  </si>
  <si>
    <t>Emergency light DB installation</t>
  </si>
  <si>
    <t>ATSs CDU</t>
  </si>
  <si>
    <t>ATSs AHU</t>
  </si>
  <si>
    <t>ATSs chiller water pump</t>
  </si>
  <si>
    <t>ATSs for mech equipment</t>
  </si>
  <si>
    <t>BMS rack supply</t>
  </si>
  <si>
    <t>BMS rack installation</t>
  </si>
  <si>
    <t>security rack supply</t>
  </si>
  <si>
    <t>security rack installation</t>
  </si>
  <si>
    <t xml:space="preserve">Instruments installation (flow meters, temp sensors, pressure sensors,  ) </t>
  </si>
  <si>
    <t>Cables MV</t>
  </si>
  <si>
    <t>Landlord power supply - Supply and installation</t>
  </si>
  <si>
    <t>Landlord transformer, 630kVA Kiosk</t>
  </si>
  <si>
    <t>Landlord Main switchbord -2x1000A incommer to ATS in board</t>
  </si>
  <si>
    <t>RMU (Landlord)</t>
  </si>
  <si>
    <t>Cabling (Landlord) TSLF 3x(1x150AL)</t>
  </si>
  <si>
    <t>Cable termination TSLF 3x(1x150AL)</t>
  </si>
  <si>
    <t>Testing and commissioning - Landlord</t>
  </si>
  <si>
    <t>Ring</t>
  </si>
  <si>
    <t>TSLF 400mm2 AL 33kV [3x(1x400)]</t>
  </si>
  <si>
    <t>Termination TSLF 400mm2 AL 33kV</t>
  </si>
  <si>
    <t>Testing TSLF 400mm2 AL 33kV</t>
  </si>
  <si>
    <t>hrs</t>
  </si>
  <si>
    <t>Cable between substation and MV Rooms</t>
  </si>
  <si>
    <t>TSLI 630mm2 Cu 12kV [5x(3x1x630]</t>
  </si>
  <si>
    <t>Termination TSLI 630mm2 Cu 12kV</t>
  </si>
  <si>
    <t>Testing and connection TSLI 630mm2 Cu 12kV</t>
  </si>
  <si>
    <t>MV rooms - offer from EAAS</t>
  </si>
  <si>
    <t>MV switchgears, breaker settings, terminations, cabinets</t>
  </si>
  <si>
    <t>SCADA  excluded</t>
  </si>
  <si>
    <t>Busbars</t>
  </si>
  <si>
    <t xml:space="preserve"> Busbars from Epods through wall to inside corridor</t>
  </si>
  <si>
    <t>3200A busbar delivering</t>
  </si>
  <si>
    <t>3200A busbar Installation</t>
  </si>
  <si>
    <t>3200A busbar supports</t>
  </si>
  <si>
    <t>90degree/T - Piece installation</t>
  </si>
  <si>
    <t xml:space="preserve">Switchboard connections, 3200A, </t>
  </si>
  <si>
    <t>Cables LV</t>
  </si>
  <si>
    <t>MV Epod too IT Epod - A side</t>
  </si>
  <si>
    <t>3x(4g1x400mm2 TXXI) - 20m per 1x400mm2 TXXI</t>
  </si>
  <si>
    <t>Termination 1x400mm2 TXXI (both sides)</t>
  </si>
  <si>
    <t>MV Epod too IT Epod - B side</t>
  </si>
  <si>
    <t>MV Epod too Mech Epod</t>
  </si>
  <si>
    <t>3x(6g1x400mm2 TXXI) - 25m per 1x400mm2 TXXI</t>
  </si>
  <si>
    <t>Chiller supply</t>
  </si>
  <si>
    <t>IFSI 2x(4x185/mm2 Cu)</t>
  </si>
  <si>
    <t>termination 4x120/70mm2 Cu</t>
  </si>
  <si>
    <t>Chiller supply facade pulling</t>
  </si>
  <si>
    <t>Dry cooler supply</t>
  </si>
  <si>
    <t>IFSI 4x95/50mm2 Cu)</t>
  </si>
  <si>
    <t>termination IFSI 4x95/50mm2 Cu)</t>
  </si>
  <si>
    <t>Dry cooler supply facade pulling</t>
  </si>
  <si>
    <t>IFSI 4x185/95mm2</t>
  </si>
  <si>
    <t>termination IFSI 4x185/95mm2</t>
  </si>
  <si>
    <t>IFSI 4x70/35mm2 Cu</t>
  </si>
  <si>
    <t>termination 4x70/35mm2 Cu</t>
  </si>
  <si>
    <t>LL DB supply</t>
  </si>
  <si>
    <t xml:space="preserve">LL DB supply small </t>
  </si>
  <si>
    <t>IFSI 4x25/16mm2 Cu</t>
  </si>
  <si>
    <t>termination 4x25/16mm2 Cu</t>
  </si>
  <si>
    <t>Epod AUX supply</t>
  </si>
  <si>
    <t>White space busbar supply</t>
  </si>
  <si>
    <t>IFSI-EMC 3x[4x185/95 Cu] - avg cable length 30m</t>
  </si>
  <si>
    <t>Termination IFSI_EMC 4x185/95 mm2 CU</t>
  </si>
  <si>
    <t>Chiller water pump supply</t>
  </si>
  <si>
    <t>AHU supply</t>
  </si>
  <si>
    <t>IFSI  4x16/16mm2 Cu</t>
  </si>
  <si>
    <t>termination 4x16/16mm2 Cu</t>
  </si>
  <si>
    <t>HMU supply</t>
  </si>
  <si>
    <t>Elevator supply</t>
  </si>
  <si>
    <t>Fanwall control cabinet supply</t>
  </si>
  <si>
    <t>IFSI 4x2,5/2,5mm2 Cu</t>
  </si>
  <si>
    <t>termination 4x2,5/2,5mm2 Cu</t>
  </si>
  <si>
    <t>Fan supply</t>
  </si>
  <si>
    <t>IFSI-EMC 2x2,5mm2/2,5</t>
  </si>
  <si>
    <t>Termination/connection</t>
  </si>
  <si>
    <t>Olflex 5G1,5 control cable</t>
  </si>
  <si>
    <t>CDU supply</t>
  </si>
  <si>
    <t>BMS cabinet supply</t>
  </si>
  <si>
    <t>IFSI 4x6/6mm2 Cu</t>
  </si>
  <si>
    <t>termination 4x6/6mm2 Cu</t>
  </si>
  <si>
    <t>Security cabinet supply</t>
  </si>
  <si>
    <t>Car chargers supply</t>
  </si>
  <si>
    <t xml:space="preserve">misc supplys - fire dampers, doors and heating, etc </t>
  </si>
  <si>
    <t>IFSI 4x4/4mm2 Cu</t>
  </si>
  <si>
    <t>termination 4x4/4mm2 Cu</t>
  </si>
  <si>
    <t>Small power</t>
  </si>
  <si>
    <t xml:space="preserve">Outside </t>
  </si>
  <si>
    <t xml:space="preserve">Office area </t>
  </si>
  <si>
    <t>Technical areas</t>
  </si>
  <si>
    <t xml:space="preserve">White space </t>
  </si>
  <si>
    <t>roof</t>
  </si>
  <si>
    <t xml:space="preserve">Lighting inside and outside </t>
  </si>
  <si>
    <t>Outside lighting</t>
  </si>
  <si>
    <t>area normal lighting</t>
  </si>
  <si>
    <t>area emergency lighting</t>
  </si>
  <si>
    <t>area normal lighting - cabling</t>
  </si>
  <si>
    <t>area emergency lighting - cabling</t>
  </si>
  <si>
    <t>roof area</t>
  </si>
  <si>
    <t>Office area</t>
  </si>
  <si>
    <t>Technical areas and loading bay</t>
  </si>
  <si>
    <t>White space lighting</t>
  </si>
  <si>
    <t>Heat trace</t>
  </si>
  <si>
    <t xml:space="preserve"> Estimated downpipes (40meters heating cable)</t>
  </si>
  <si>
    <t>roofsensor and mastercontroller</t>
  </si>
  <si>
    <t xml:space="preserve">IFSI 2x2,5mm2 </t>
  </si>
  <si>
    <t>Pipe AL 20mm</t>
  </si>
  <si>
    <t>Doors building</t>
  </si>
  <si>
    <t xml:space="preserve"> Estimated per door (40meters heating cable)</t>
  </si>
  <si>
    <t>For piping</t>
  </si>
  <si>
    <t>heating cable</t>
  </si>
  <si>
    <t>BMS cabeling - Supply and installation</t>
  </si>
  <si>
    <t>Indoor</t>
  </si>
  <si>
    <t>S/FTP 4X2/0,55 LSHF C6A indoor</t>
  </si>
  <si>
    <t xml:space="preserve">Termination cable C6A S/FTP </t>
  </si>
  <si>
    <t>Testing and verification</t>
  </si>
  <si>
    <t>Outdoor</t>
  </si>
  <si>
    <t>Fire protection system and Early warning Fire alarm</t>
  </si>
  <si>
    <t>outside area</t>
  </si>
  <si>
    <t>cable, pipes and installation</t>
  </si>
  <si>
    <t xml:space="preserve">Office areas </t>
  </si>
  <si>
    <t>White  space</t>
  </si>
  <si>
    <t>technical areas</t>
  </si>
  <si>
    <t>outside area cabling</t>
  </si>
  <si>
    <t>roof area cabling</t>
  </si>
  <si>
    <t>Office areas cabling</t>
  </si>
  <si>
    <t>White  space cabling</t>
  </si>
  <si>
    <t>technical areas cabling</t>
  </si>
  <si>
    <t>White  space VESDA</t>
  </si>
  <si>
    <t>technical areas VESDA</t>
  </si>
  <si>
    <t>Access Control and Security</t>
  </si>
  <si>
    <t>containment</t>
  </si>
  <si>
    <t>Aluminium Pipe</t>
  </si>
  <si>
    <t>Rest Included under 411 containment</t>
  </si>
  <si>
    <t>Control Cables to Generator</t>
  </si>
  <si>
    <t>Olflex 12x1,5</t>
  </si>
  <si>
    <t>Termination cable 12x1,5</t>
  </si>
  <si>
    <t>IFXS 4x2,5mm2</t>
  </si>
  <si>
    <t>Termination cable 5x2,5mm2</t>
  </si>
  <si>
    <t>IFSI 2x2,5mm2</t>
  </si>
  <si>
    <t>Termination cable 2x2,5mm2</t>
  </si>
  <si>
    <t>IFSI 4x1,5mm2</t>
  </si>
  <si>
    <t>Termination cable 4x1,5mm2</t>
  </si>
  <si>
    <t>Intruments cabling</t>
  </si>
  <si>
    <t>110 CY 4X0.75</t>
  </si>
  <si>
    <t>termination 4x0,75</t>
  </si>
  <si>
    <t>110 CY 7X0.75</t>
  </si>
  <si>
    <t>termination 7x0,75</t>
  </si>
  <si>
    <t>BUS EIB 2X2X0,8MM</t>
  </si>
  <si>
    <t>termination BUS EIB 2X2X0,8MM</t>
  </si>
  <si>
    <t>HVAC Power &amp; Bus 2x1,5mm²+ 2x0,5mm²Cca Belden YE05280, LSZH</t>
  </si>
  <si>
    <t>termination VAC Power &amp; Bus</t>
  </si>
  <si>
    <t>Belden 3105A</t>
  </si>
  <si>
    <t>termination Belden 3105A</t>
  </si>
  <si>
    <t>PMS</t>
  </si>
  <si>
    <t>Olflex 12G1,5</t>
  </si>
  <si>
    <t>Termination cable 12G1,5</t>
  </si>
  <si>
    <t>IFSI 5G2,5</t>
  </si>
  <si>
    <t>Termination cable 5G2,5</t>
  </si>
  <si>
    <t>Leak detection</t>
  </si>
  <si>
    <t>Sensor cable 15m</t>
  </si>
  <si>
    <t>Sensor cable 3m</t>
  </si>
  <si>
    <t>termination equipment</t>
  </si>
  <si>
    <t>leak detection central</t>
  </si>
  <si>
    <t>leak detection subcentral</t>
  </si>
  <si>
    <t>Fibre Optic</t>
  </si>
  <si>
    <t>Roxtec LV pods</t>
  </si>
  <si>
    <t>Roxtec pods - WS calbes</t>
  </si>
  <si>
    <t>Roxtec building walls</t>
  </si>
  <si>
    <t>Roxtec MV mech pods</t>
  </si>
  <si>
    <t>Roxtec MV IT pods</t>
  </si>
  <si>
    <t>Total (NOK)</t>
  </si>
  <si>
    <t>Trond Ove Nygaard</t>
  </si>
  <si>
    <t>Velox Electro Europe AS</t>
  </si>
  <si>
    <t>Client:</t>
  </si>
  <si>
    <t>CTS</t>
  </si>
  <si>
    <t>Estimate:</t>
  </si>
  <si>
    <t>Topics</t>
  </si>
  <si>
    <t>Deliv.</t>
  </si>
  <si>
    <t>Install</t>
  </si>
  <si>
    <t>Ratios:</t>
  </si>
  <si>
    <t>Cost (NOK)</t>
  </si>
  <si>
    <t>Responsible:</t>
  </si>
  <si>
    <t>QS Manager</t>
  </si>
  <si>
    <t># cables BMS Gapit (Cat 6a FTP):</t>
  </si>
  <si>
    <t>Power Cables</t>
  </si>
  <si>
    <t>x</t>
  </si>
  <si>
    <t># BMS rack / MW</t>
  </si>
  <si>
    <t># Power cables Gen:</t>
  </si>
  <si>
    <t>Signal cables</t>
  </si>
  <si>
    <t># DB / MW:</t>
  </si>
  <si>
    <t>MW:</t>
  </si>
  <si>
    <t># Access control Security Cat6</t>
  </si>
  <si>
    <t>Cable lugs</t>
  </si>
  <si>
    <t>22 kV (loop between PODs) (NOK/MW)</t>
  </si>
  <si>
    <t>Quantity of EPOD:</t>
  </si>
  <si>
    <t># Access control Security LiHCH 4x0,5</t>
  </si>
  <si>
    <t>Contaiment/cable ladders</t>
  </si>
  <si>
    <t>Access Control and Security Equipment cabling (Doors, card reader, push botton, cameras, cooling system (NOK/MW)</t>
  </si>
  <si>
    <t>Transformer size [kVA]:</t>
  </si>
  <si>
    <t># Access control Security PT 10 pair</t>
  </si>
  <si>
    <t>Lights</t>
  </si>
  <si>
    <t>Auxiliar equipment (Aux chillers, pumps, elevators, small power cabling 630A Tap-Off…) (NOK/MW)</t>
  </si>
  <si>
    <t>Quantity of Gen:</t>
  </si>
  <si>
    <t># Access control Security PT 4 pair</t>
  </si>
  <si>
    <t>Fire detection</t>
  </si>
  <si>
    <t>Average  length BMS cabling:</t>
  </si>
  <si>
    <t>Power of Gen [kVA]:</t>
  </si>
  <si>
    <t># Skids BMS instrumentation 4G1,5</t>
  </si>
  <si>
    <t>Early warning detection equipment</t>
  </si>
  <si>
    <t>Cabling CRAH, IFSI-EMC 4x6/6 (mt/MW)</t>
  </si>
  <si>
    <t>Main Switchboard sizing [A]:</t>
  </si>
  <si>
    <t># Skids BMS instrumentation 7G1,5</t>
  </si>
  <si>
    <t>Clamps, ties, bolts etc..</t>
  </si>
  <si>
    <t>Cabling Fan walls, IFSI-EMC 4x25/16 (mt/MW)</t>
  </si>
  <si>
    <t>Switchboard type:</t>
  </si>
  <si>
    <t>Form 4 Type 6</t>
  </si>
  <si>
    <t># Skids BMS instrumentation 12G1,5</t>
  </si>
  <si>
    <t>Tap off boxes</t>
  </si>
  <si>
    <t>Cabling to fire alarm system (NOK/m2)</t>
  </si>
  <si>
    <t>Quantity of Chiller:</t>
  </si>
  <si>
    <t># Skids BMS instr. Belden 79841NH</t>
  </si>
  <si>
    <t>Install. Leak Detection</t>
  </si>
  <si>
    <t>Cabling to fire alarm system (NOK/MW)</t>
  </si>
  <si>
    <t>Quantity of Fanwall:</t>
  </si>
  <si>
    <t># Skids BMS instrumentation Cat6</t>
  </si>
  <si>
    <t>Car Charger 11kW, 16A, 3 Phase+N; complete with cables (/un.)</t>
  </si>
  <si>
    <t>Quantity of CRAH unit:</t>
  </si>
  <si>
    <t># Fire damper KNX/BUS EIB-H 2x2x0,8</t>
  </si>
  <si>
    <t>CTS delivers:</t>
  </si>
  <si>
    <t>CCTV / camera cabeling indoor (NOK/m2)</t>
  </si>
  <si>
    <t>Quantity of DH:</t>
  </si>
  <si>
    <t># PMS/Genset 12G1,5</t>
  </si>
  <si>
    <t>CCTV / camera cabeling indoor (NOK/MW)</t>
  </si>
  <si>
    <t>Rear door cooling:</t>
  </si>
  <si>
    <t># PMS/Genset 5G1,5</t>
  </si>
  <si>
    <t>Switchboards</t>
  </si>
  <si>
    <t>Control cabling to Generator (NOK/Gen)</t>
  </si>
  <si>
    <t>Building area (m2):</t>
  </si>
  <si>
    <t># PMS/Genset 3G2,5</t>
  </si>
  <si>
    <t>Fanwalls</t>
  </si>
  <si>
    <t>Documentation, red-marks, manuals (# hour/MW)</t>
  </si>
  <si>
    <t>Roof area (m2):</t>
  </si>
  <si>
    <t># PMS/Genset Cat6</t>
  </si>
  <si>
    <t>IT racks</t>
  </si>
  <si>
    <t>Earthing inside building NOK/ m2:</t>
  </si>
  <si>
    <t>Number of DB - NB:</t>
  </si>
  <si>
    <t>Chillers and cooling components</t>
  </si>
  <si>
    <t>Earthing inside building NOK/MW:</t>
  </si>
  <si>
    <t>OH:</t>
  </si>
  <si>
    <t>Number of DB - SB:</t>
  </si>
  <si>
    <t>Security and acces control components</t>
  </si>
  <si>
    <t>Earthing main ring underground</t>
  </si>
  <si>
    <t>Cost-plus (markup)</t>
  </si>
  <si>
    <t>Number of DB - NB/SB:</t>
  </si>
  <si>
    <t>Transport co</t>
  </si>
  <si>
    <t>Emergency lighting  (NOK/MW)</t>
  </si>
  <si>
    <t>Number of BMS rack (building):</t>
  </si>
  <si>
    <t>Emergency lighting (centralized) NOK/m2:</t>
  </si>
  <si>
    <t>Velox Electro Nordics Labour hourly rate (Cost):</t>
  </si>
  <si>
    <t># Rear door cooling</t>
  </si>
  <si>
    <t>Emergency lighting (centralized) NOK/MW:</t>
  </si>
  <si>
    <t>Average:</t>
  </si>
  <si>
    <t># Fanwall:</t>
  </si>
  <si>
    <t>Emergency lighting (descentralized) NOK/m2</t>
  </si>
  <si>
    <t>Engineer:</t>
  </si>
  <si>
    <t>Emergency lighting (descentralized) NOK/MW</t>
  </si>
  <si>
    <t>Supervisor:</t>
  </si>
  <si>
    <t>/m2</t>
  </si>
  <si>
    <t>General contractor administration [Project Director/Manager, Planners, HSE, Design, HR, Supervision, etc] (# hour / MW)</t>
  </si>
  <si>
    <t>Foreman:</t>
  </si>
  <si>
    <t>lighting cabling</t>
  </si>
  <si>
    <t>General contractor administration [Project Director/Manager, Planners, HSE, Design, HR, Supervision, etc] (NOK / MW)</t>
  </si>
  <si>
    <t>Team leader:</t>
  </si>
  <si>
    <t>emergency lighting</t>
  </si>
  <si>
    <t>Heat Exchangers (control panel, flow meter, valce, PT 100 Dif pressure, Ethernet communication) (NOK/Heat Exchange)</t>
  </si>
  <si>
    <t>Electrician/Fitter:</t>
  </si>
  <si>
    <t>Heat Exchangers (control panel, flow meter, valce, PT 100 Dif pressure, Ethernet communication) (NOK/MW)</t>
  </si>
  <si>
    <t>Electrician/Fitter Assistant:</t>
  </si>
  <si>
    <t>Heating trace (NOK/MW)</t>
  </si>
  <si>
    <t>SW:</t>
  </si>
  <si>
    <t>Currency NOK-€</t>
  </si>
  <si>
    <t>Hours / MW</t>
  </si>
  <si>
    <t>NSW:</t>
  </si>
  <si>
    <t>Installation complies with legislation (NOK/MW)</t>
  </si>
  <si>
    <t>Variation market cooper price</t>
  </si>
  <si>
    <t>Installation of fire alarm system (NOK/m2)</t>
  </si>
  <si>
    <t>External service:</t>
  </si>
  <si>
    <t>Fitting (Bend, Union, T) average</t>
  </si>
  <si>
    <t>Installation of fire alarm system (NOK/MW)</t>
  </si>
  <si>
    <t>k installation</t>
  </si>
  <si>
    <t>Instrumentation (Temperature, Pressure, Flow, Pressurization station, Levels...) (# instruments / MW)</t>
  </si>
  <si>
    <t>HR logistics Cost/Hour:</t>
  </si>
  <si>
    <t>Lenght containment / 1m multipole cable:</t>
  </si>
  <si>
    <t>Accomodation/Local travels:</t>
  </si>
  <si>
    <t>Lenght containment / 1m unipolar cable:</t>
  </si>
  <si>
    <t>Meals:</t>
  </si>
  <si>
    <t>Lighting Dali (Definelight) NOK/m2:</t>
  </si>
  <si>
    <t>Travels:</t>
  </si>
  <si>
    <t>Lighting Dali (Veko, Glamox) NOK/m2:</t>
  </si>
  <si>
    <t>Lighting indoor (NOK/MW)</t>
  </si>
  <si>
    <t>Number hours per week</t>
  </si>
  <si>
    <t>Lighting outoor (NOK/MW)</t>
  </si>
  <si>
    <t>Rotation</t>
  </si>
  <si>
    <t>2/2</t>
  </si>
  <si>
    <t>Lightning protection Building, Gen sets and chillers (NOK/MW)</t>
  </si>
  <si>
    <t>Mesh cable tray below false ceiling mt/MW:</t>
  </si>
  <si>
    <t>Manpower budget aux</t>
  </si>
  <si>
    <t>Outdoor lighting NOK/m2:</t>
  </si>
  <si>
    <t>Power cabling IFSI 4x120/70 Cu (Busbar 2000A - Busbar 630A) (mt/MW)</t>
  </si>
  <si>
    <t>Power cabling IFSI 4x120/70 Cu (POD - SB) (mt/MW)</t>
  </si>
  <si>
    <t>Power cabling IFSI 4x240/120 Cu (POD - NB) (mt/MW)</t>
  </si>
  <si>
    <t>Site infrastructure: Workshop, tools containers, waste management and site storage (NOK/MW)</t>
  </si>
  <si>
    <t>Socket NOK/m2:</t>
  </si>
  <si>
    <t>Fire alarm system (NOK/m2)</t>
  </si>
  <si>
    <t>Price per MW</t>
  </si>
  <si>
    <t>Fire alarm system (NOK/MW)</t>
  </si>
  <si>
    <t>Price per m2</t>
  </si>
  <si>
    <t>Testing commissioning and AFA L1, L2, L3 (# hour / MW)</t>
  </si>
  <si>
    <t>Lift equipment (transport icluded) NOK/MW)</t>
  </si>
  <si>
    <t>Unforeseen (%)</t>
  </si>
  <si>
    <t>UPS power cabling (NOK/MW)</t>
  </si>
  <si>
    <t>VESDA fire alarm in WS and MMR (NOK/m2)</t>
  </si>
  <si>
    <t>VESDA fire alarm in WS and MMR (NOK/MW)</t>
  </si>
  <si>
    <t>Workshop support team (# hours/MW)</t>
  </si>
  <si>
    <t>Water treatment system</t>
  </si>
  <si>
    <t>CRAHS unit communication cabling</t>
  </si>
  <si>
    <t>Tap-Off metering (NOK/tap-off 32A)</t>
  </si>
  <si>
    <t>Rear door cooling valve cabling</t>
  </si>
  <si>
    <t>Rear door cooling valve communication</t>
  </si>
  <si>
    <t>Platform lift (1/MW)</t>
  </si>
  <si>
    <t>MW/Month</t>
  </si>
  <si>
    <t>Code</t>
  </si>
  <si>
    <t>Type</t>
  </si>
  <si>
    <t>Price/mt [NOK]</t>
  </si>
  <si>
    <t>Price/mt [€]</t>
  </si>
  <si>
    <t>Last update</t>
  </si>
  <si>
    <t>Pulling cable (Cu)</t>
  </si>
  <si>
    <t>Cable Tie/mt (€)</t>
  </si>
  <si>
    <t>Prysmian</t>
  </si>
  <si>
    <t>Prysmian (€)</t>
  </si>
  <si>
    <t>Sonepar</t>
  </si>
  <si>
    <t>Sonepar (€)</t>
  </si>
  <si>
    <t>Diferences (€)</t>
  </si>
  <si>
    <t>XLPE 500V CU</t>
  </si>
  <si>
    <t>3G2,5 mm2</t>
  </si>
  <si>
    <t>17/2</t>
  </si>
  <si>
    <t>"Forecast" for Hamina FI</t>
  </si>
  <si>
    <t>size</t>
  </si>
  <si>
    <t>total (m)</t>
  </si>
  <si>
    <t>Qty. cables</t>
  </si>
  <si>
    <t>Qty Terminations</t>
  </si>
  <si>
    <t>Average mt</t>
  </si>
  <si>
    <t>XLPE 0,6/1kV CU</t>
  </si>
  <si>
    <t>5G2,5 mm2</t>
  </si>
  <si>
    <t>4C</t>
  </si>
  <si>
    <t>2,5</t>
  </si>
  <si>
    <t>AFUX-HF C-PRo 500V 3G2,5 RM</t>
  </si>
  <si>
    <t>HHJ LiteRex C 3x2,5 S</t>
  </si>
  <si>
    <t>5G4 mm2</t>
  </si>
  <si>
    <t>AFUX-HF C-PRo 500V 5G4 RM</t>
  </si>
  <si>
    <t>MMJ-HF C 5x6 S</t>
  </si>
  <si>
    <t>3x 6/6 mm2</t>
  </si>
  <si>
    <t>AFUX-HF C-PRo 1kV 5G6 RM</t>
  </si>
  <si>
    <t>5G6 mm2</t>
  </si>
  <si>
    <t>AFUX-HF C-PRo 1kV 5G10 RM</t>
  </si>
  <si>
    <t>MMJ-HF C 5x10 S</t>
  </si>
  <si>
    <t>3x 10/10 mm2</t>
  </si>
  <si>
    <t>XLPE 0,6/1kV CU G/Y</t>
  </si>
  <si>
    <t>1C</t>
  </si>
  <si>
    <t>MK-HF C-Pro 16 KEVI</t>
  </si>
  <si>
    <t>MK-HF C 16 GNYE H07Z1-R TYPE 2</t>
  </si>
  <si>
    <t>G/Y</t>
  </si>
  <si>
    <t>5G10 mm2</t>
  </si>
  <si>
    <t>MCMK-HF C-PRo 4x16/16 RM 1kV</t>
  </si>
  <si>
    <t>XCMK-HF C 4x16/16</t>
  </si>
  <si>
    <t>3x 16/10 mm2</t>
  </si>
  <si>
    <t>MK-HF C-Pro 25 KEVI</t>
  </si>
  <si>
    <t>MK-HF C 25 GNYE H07Z1-R TYPE 2</t>
  </si>
  <si>
    <t>4x 16/16 mm2</t>
  </si>
  <si>
    <t>MCMK-HF C-PRo 4x25/16 RM 1kV</t>
  </si>
  <si>
    <t>XCMK-HF C 4x25/16</t>
  </si>
  <si>
    <t>3x 25/16 mm2</t>
  </si>
  <si>
    <t xml:space="preserve">MK-HF C-Pro 35 KEVI </t>
  </si>
  <si>
    <t>MK-HF C 35 GNYE H07Z1-R TYPE 2</t>
  </si>
  <si>
    <t>4x 25/16 mm2</t>
  </si>
  <si>
    <t>MCMK-HF C-PRo 4x35/16 AN 1kV</t>
  </si>
  <si>
    <t>XCMK-HF C 4x35/16</t>
  </si>
  <si>
    <t>3x 35/25 mm2</t>
  </si>
  <si>
    <t>XMK-HF Cca 1x50 RM 1kV</t>
  </si>
  <si>
    <t>4x 35/16 mm2</t>
  </si>
  <si>
    <t>29/11</t>
  </si>
  <si>
    <t>MCMK-HF C-PRo 4x50/25 AN 1kV</t>
  </si>
  <si>
    <t>XCMK-HF C 4x50/25</t>
  </si>
  <si>
    <t>3x 50/25 mm2</t>
  </si>
  <si>
    <t>XMK-HF Cca 1x70 RM 1kV</t>
  </si>
  <si>
    <t>4x 50/25 mm2</t>
  </si>
  <si>
    <t>MCMK-HF C-PRo 4x70/35 AN 1kV</t>
  </si>
  <si>
    <t>XCMK-HF C 4x70/35</t>
  </si>
  <si>
    <t>3x 70/35 mm2</t>
  </si>
  <si>
    <t>XMK-HF Cca 1x95 RM 1kV</t>
  </si>
  <si>
    <t>4x 70/35 mm2</t>
  </si>
  <si>
    <t>MCMK-HF C-PRo 4x95/50 AN 1kV</t>
  </si>
  <si>
    <t>XCMK-HF C 4x95/50</t>
  </si>
  <si>
    <t>3x 95/50 mm2</t>
  </si>
  <si>
    <t>XMK-HF Cca 1x120 RM 1kV</t>
  </si>
  <si>
    <t>4x 95/50 mm2</t>
  </si>
  <si>
    <t>MCMK-HF C-PRo 4x120/70 AN 1kV</t>
  </si>
  <si>
    <t>XCMK-HF C 4x120/70</t>
  </si>
  <si>
    <t>3x 120/70 mm2</t>
  </si>
  <si>
    <t>XMK-HF C-PRo 1x185 AN 1kV</t>
  </si>
  <si>
    <t>4x 120/70 mm2</t>
  </si>
  <si>
    <t>XMK-HF C-PRo 1x240 AN 1kV</t>
  </si>
  <si>
    <t>3x 150/95 mm2</t>
  </si>
  <si>
    <t>MKEM-HF C-PRo 240 KEVI</t>
  </si>
  <si>
    <t>MK-HF C 240 GNYE H07Z1-R TYPE 2</t>
  </si>
  <si>
    <t>4x 150/95 mm2</t>
  </si>
  <si>
    <t>MCMK-HF C-PRo 4x240/120 AN 1kV</t>
  </si>
  <si>
    <t>XCMK-HF C 4x240/120</t>
  </si>
  <si>
    <t>3x 185/95 mm2</t>
  </si>
  <si>
    <t>XLPE 1kV CU</t>
  </si>
  <si>
    <t>XMK-HF C-PRo 1x300 AN 1kV</t>
  </si>
  <si>
    <t>4x 185/95 mm2</t>
  </si>
  <si>
    <t>XMK-HF C-PRo 1x400 AN 1kV</t>
  </si>
  <si>
    <t>MK-HF C 400 GNYE H07Z1-R TYPE 2</t>
  </si>
  <si>
    <t>3x 240/120 mm2</t>
  </si>
  <si>
    <t>XLPE 0,6/1kV CU  Flexible Class 5</t>
  </si>
  <si>
    <t/>
  </si>
  <si>
    <t>4x 240/120 mm2</t>
  </si>
  <si>
    <t>1x 10 mm2</t>
  </si>
  <si>
    <t>XLPE CU G/Y</t>
  </si>
  <si>
    <t>1x 16 mm2</t>
  </si>
  <si>
    <t>1x 25 mm2</t>
  </si>
  <si>
    <t>1x 35 mm2</t>
  </si>
  <si>
    <t>1x 50 mm2</t>
  </si>
  <si>
    <t>1x 70 mm2</t>
  </si>
  <si>
    <t>1x 95 mm2</t>
  </si>
  <si>
    <t>1x 120 mm2</t>
  </si>
  <si>
    <t>1x 150 mm2</t>
  </si>
  <si>
    <t>1x 185 mm2</t>
  </si>
  <si>
    <t>1x 240 mm2</t>
  </si>
  <si>
    <t>TXXI 1kV CU</t>
  </si>
  <si>
    <t>1x300 mm2</t>
  </si>
  <si>
    <t>1x400 mm2</t>
  </si>
  <si>
    <t>TXXI 1kV AL</t>
  </si>
  <si>
    <t>BFXI CU</t>
  </si>
  <si>
    <t>Cu 4mm2 4C XLPE LSZH                                                      </t>
  </si>
  <si>
    <t>NHXH FE180/E30, LSZH, FRNC-compound HI1 Insulated, FRNC-compound HMI1 Sheathing, Non-Armoured, Class 1/2</t>
  </si>
  <si>
    <t xml:space="preserve">Cu 6mm2 4C XLPE LSZH                                                       </t>
  </si>
  <si>
    <t>FLAMEBLOCKER N2XH-J CU</t>
  </si>
  <si>
    <t>4x10RE XLPE LSZH                                              </t>
  </si>
  <si>
    <t>4x16RE XLPE LSZH                                                   </t>
  </si>
  <si>
    <t>4x25RM XLPE LSZH                                                    </t>
  </si>
  <si>
    <t>N2XH-J 0,6/1KV B2 CU</t>
  </si>
  <si>
    <t>4x35 RM XLPE LSZH                                                    </t>
  </si>
  <si>
    <t>N2XH, FRNC-LSZH, XLPE insulated, Non-Armoured, Class 2</t>
  </si>
  <si>
    <t>4x50 RM XLPE LSZH                                                  </t>
  </si>
  <si>
    <t>4x70 SM XLPE LSZH                                                   </t>
  </si>
  <si>
    <t>4x95 SM XLPE LSZH                                               </t>
  </si>
  <si>
    <t>4x120 SM XLPE LSZH                                                 </t>
  </si>
  <si>
    <t xml:space="preserve">4x150 SM XLPE LSZH                                                  </t>
  </si>
  <si>
    <t>RZ1-K 1kV black</t>
  </si>
  <si>
    <t>1x240RF XLPE LSZH                                                 </t>
  </si>
  <si>
    <t>RZ1-K 1kV czarny</t>
  </si>
  <si>
    <t xml:space="preserve">1x300RF XLPE LSZH                                             </t>
  </si>
  <si>
    <t xml:space="preserve">Pulling cable </t>
  </si>
  <si>
    <t>MO (hour)</t>
  </si>
  <si>
    <t>CU</t>
  </si>
  <si>
    <t xml:space="preserve">1x400 </t>
  </si>
  <si>
    <t xml:space="preserve">1x300 </t>
  </si>
  <si>
    <t xml:space="preserve">1x240 </t>
  </si>
  <si>
    <t xml:space="preserve">1x185 </t>
  </si>
  <si>
    <t xml:space="preserve">1x150 </t>
  </si>
  <si>
    <t xml:space="preserve">1x120 </t>
  </si>
  <si>
    <t xml:space="preserve">1x95 </t>
  </si>
  <si>
    <t xml:space="preserve">1x70 </t>
  </si>
  <si>
    <t xml:space="preserve">1x50 </t>
  </si>
  <si>
    <t xml:space="preserve">1x35 </t>
  </si>
  <si>
    <t xml:space="preserve">1x25 </t>
  </si>
  <si>
    <t xml:space="preserve">1x16 </t>
  </si>
  <si>
    <t xml:space="preserve">1x10 </t>
  </si>
  <si>
    <t xml:space="preserve">1x6 </t>
  </si>
  <si>
    <t xml:space="preserve">3x240/120 </t>
  </si>
  <si>
    <t xml:space="preserve">3x185/95 </t>
  </si>
  <si>
    <t xml:space="preserve">3x150/95 </t>
  </si>
  <si>
    <t xml:space="preserve">3x120/70 </t>
  </si>
  <si>
    <t xml:space="preserve">3x95/50 </t>
  </si>
  <si>
    <t xml:space="preserve">3x70/35 </t>
  </si>
  <si>
    <t xml:space="preserve">3x50/25 </t>
  </si>
  <si>
    <t xml:space="preserve">3x35/25 </t>
  </si>
  <si>
    <t xml:space="preserve">3X25/16 </t>
  </si>
  <si>
    <t xml:space="preserve">3G16 </t>
  </si>
  <si>
    <t>3G10</t>
  </si>
  <si>
    <t>3X6</t>
  </si>
  <si>
    <t>3G4</t>
  </si>
  <si>
    <t>3G2.5</t>
  </si>
  <si>
    <t xml:space="preserve">4x240/120 </t>
  </si>
  <si>
    <t xml:space="preserve">4x185/95 </t>
  </si>
  <si>
    <t xml:space="preserve">4x150/95 </t>
  </si>
  <si>
    <t xml:space="preserve">4x120/70 </t>
  </si>
  <si>
    <t xml:space="preserve">4x95/50 </t>
  </si>
  <si>
    <t xml:space="preserve">4x70/35 </t>
  </si>
  <si>
    <t xml:space="preserve">4X50/25 </t>
  </si>
  <si>
    <t xml:space="preserve">4X35/16 </t>
  </si>
  <si>
    <t xml:space="preserve">4x25/16 </t>
  </si>
  <si>
    <t xml:space="preserve">5G16 </t>
  </si>
  <si>
    <t xml:space="preserve">5G10 </t>
  </si>
  <si>
    <t xml:space="preserve">5G6 </t>
  </si>
  <si>
    <t xml:space="preserve">5G4 </t>
  </si>
  <si>
    <t xml:space="preserve">5X2.5 </t>
  </si>
  <si>
    <r>
      <t xml:space="preserve">Termination cable </t>
    </r>
    <r>
      <rPr>
        <b/>
        <sz val="11"/>
        <color rgb="FFFF0000"/>
        <rFont val="Calibri (Body)"/>
      </rPr>
      <t>(BOTH SIDES)</t>
    </r>
  </si>
  <si>
    <t>Price [NOK]</t>
  </si>
  <si>
    <t>Price [€]</t>
  </si>
  <si>
    <t>Cable Lug</t>
  </si>
  <si>
    <t>Heating shrink</t>
  </si>
  <si>
    <t>Identification</t>
  </si>
  <si>
    <t>Cable Gland Price</t>
  </si>
  <si>
    <t>Cable Gland</t>
  </si>
  <si>
    <t>~Diam (mm)</t>
  </si>
  <si>
    <t xml:space="preserve">Termination 1x400 </t>
  </si>
  <si>
    <t>Skintop® MS M63 EMC</t>
  </si>
  <si>
    <t xml:space="preserve">Termination 1x300 </t>
  </si>
  <si>
    <t>Skintop MS-SC-M 50 X 1.5</t>
  </si>
  <si>
    <t xml:space="preserve">Termination 1x240 </t>
  </si>
  <si>
    <t xml:space="preserve">Termination 1x185 </t>
  </si>
  <si>
    <t>Skintop MS-SC-M 40 X 1.5</t>
  </si>
  <si>
    <t xml:space="preserve">Termination 1x150 </t>
  </si>
  <si>
    <t xml:space="preserve">Termination 1x120 </t>
  </si>
  <si>
    <t xml:space="preserve">Termination 1x95 </t>
  </si>
  <si>
    <t xml:space="preserve">Termination 1x70 </t>
  </si>
  <si>
    <t>Skintop MS-SC-M 32 X 1.5</t>
  </si>
  <si>
    <t xml:space="preserve">Termination 1x50 </t>
  </si>
  <si>
    <t xml:space="preserve">Termination 1x35 </t>
  </si>
  <si>
    <t xml:space="preserve">Termination 1x25 </t>
  </si>
  <si>
    <t>Skintop MS-SC-M 25 X 1.5</t>
  </si>
  <si>
    <t xml:space="preserve">Termination 1x16 </t>
  </si>
  <si>
    <t xml:space="preserve">Termination 1x10 </t>
  </si>
  <si>
    <t>Skintop MS-SC-M 20 X 1.5</t>
  </si>
  <si>
    <t xml:space="preserve">Termination 3x240/120 </t>
  </si>
  <si>
    <t xml:space="preserve">Termination 3x185/95 </t>
  </si>
  <si>
    <t xml:space="preserve">Termination 3x120 </t>
  </si>
  <si>
    <t xml:space="preserve">Termination 3x95 </t>
  </si>
  <si>
    <t xml:space="preserve">Termination 3x70 </t>
  </si>
  <si>
    <t xml:space="preserve">Termination 3x50 </t>
  </si>
  <si>
    <t xml:space="preserve">Termination 3x35 </t>
  </si>
  <si>
    <t xml:space="preserve">Termination 3X25 </t>
  </si>
  <si>
    <t xml:space="preserve">Termination 3G16 </t>
  </si>
  <si>
    <t>Termination 3G10</t>
  </si>
  <si>
    <t>Termination 3X6</t>
  </si>
  <si>
    <t>Termination 3G4</t>
  </si>
  <si>
    <t>Termination 3G2.5</t>
  </si>
  <si>
    <t>Termination 3X2.5</t>
  </si>
  <si>
    <t xml:space="preserve">Termination 4x240/120 </t>
  </si>
  <si>
    <t xml:space="preserve">Termination 4x185/95 </t>
  </si>
  <si>
    <t xml:space="preserve">Termination 4x150/95 </t>
  </si>
  <si>
    <t xml:space="preserve">Termination 4x120/70 </t>
  </si>
  <si>
    <t xml:space="preserve">Termination 4x95/50 </t>
  </si>
  <si>
    <t xml:space="preserve">Termination 4x70/35 </t>
  </si>
  <si>
    <t xml:space="preserve">Termination 4X50/25 </t>
  </si>
  <si>
    <t xml:space="preserve">Termination 4X35/16 </t>
  </si>
  <si>
    <t xml:space="preserve">Termination 4x25/16 </t>
  </si>
  <si>
    <t xml:space="preserve">Termination 5G16 </t>
  </si>
  <si>
    <t xml:space="preserve">Termination 5G10 </t>
  </si>
  <si>
    <t>Termination 5G6</t>
  </si>
  <si>
    <t>Termination 5G4</t>
  </si>
  <si>
    <t>Termination 5X2.5</t>
  </si>
  <si>
    <t>Nomak 2x2x0,5+0,5</t>
  </si>
  <si>
    <t>Skintop ST-M 20 X 1.5</t>
  </si>
  <si>
    <t>JAMAK 8x(2+1)x0,5</t>
  </si>
  <si>
    <t>Nomak 4x2x0,5+0,5</t>
  </si>
  <si>
    <t>Nomak 12x2x0,5+0,5</t>
  </si>
  <si>
    <t>MMO 7x1,5S</t>
  </si>
  <si>
    <t>MCMO 12x2,5</t>
  </si>
  <si>
    <t>Nomak  24x2x0,5+0,5</t>
  </si>
  <si>
    <t>MMO 27x1,5</t>
  </si>
  <si>
    <t>IX 120 g/g</t>
  </si>
  <si>
    <t>C6A F/FTP LSHF 4P T500 indoor</t>
  </si>
  <si>
    <t>S/FTP 4X2/0,55 LSHF C7 indoor</t>
  </si>
  <si>
    <t>HKTF8L 8x0,22</t>
  </si>
  <si>
    <t>PT HF 10x2x0,6</t>
  </si>
  <si>
    <t>Alarm cable 1x2x1 mm</t>
  </si>
  <si>
    <t>Sonepar Proces in Euro</t>
  </si>
  <si>
    <t>Type of cable</t>
  </si>
  <si>
    <t>Flexible Class</t>
  </si>
  <si>
    <t>Alternative Flexible Class</t>
  </si>
  <si>
    <t>Material classification</t>
  </si>
  <si>
    <t>Size (mm2)</t>
  </si>
  <si>
    <t>Total (mt.)</t>
  </si>
  <si>
    <t>Reka code</t>
  </si>
  <si>
    <t>Name</t>
  </si>
  <si>
    <t>CPR</t>
  </si>
  <si>
    <t xml:space="preserve">Voltage </t>
  </si>
  <si>
    <t>Class</t>
  </si>
  <si>
    <t>MOQ / m</t>
  </si>
  <si>
    <t>Price / km, VAT 0 %</t>
  </si>
  <si>
    <t>Class 2</t>
  </si>
  <si>
    <t>LSOH</t>
  </si>
  <si>
    <t>3G2,5</t>
  </si>
  <si>
    <t>0407965</t>
  </si>
  <si>
    <t>Cca-s1,d1,a1</t>
  </si>
  <si>
    <t>300/500 V</t>
  </si>
  <si>
    <t>Class 1</t>
  </si>
  <si>
    <t>5G4</t>
  </si>
  <si>
    <t>0653420</t>
  </si>
  <si>
    <t>0,6/1 (1,2) kV</t>
  </si>
  <si>
    <t>5G6</t>
  </si>
  <si>
    <t>5G10</t>
  </si>
  <si>
    <t>0653426</t>
  </si>
  <si>
    <t>1x16</t>
  </si>
  <si>
    <t>0407968</t>
  </si>
  <si>
    <t>Cca-s1,d1,d1</t>
  </si>
  <si>
    <t>450/750 V</t>
  </si>
  <si>
    <t xml:space="preserve">XLPE 0,6/1kV CU </t>
  </si>
  <si>
    <t>4x16/10</t>
  </si>
  <si>
    <t>0631052</t>
  </si>
  <si>
    <r>
      <t>XCMK-HF C 4x16/</t>
    </r>
    <r>
      <rPr>
        <sz val="11"/>
        <color rgb="FFFF0000"/>
        <rFont val="Calibri"/>
        <family val="2"/>
        <scheme val="minor"/>
      </rPr>
      <t>16</t>
    </r>
  </si>
  <si>
    <t>1x25</t>
  </si>
  <si>
    <t>0407998</t>
  </si>
  <si>
    <t>4x25/16</t>
  </si>
  <si>
    <t>0631055</t>
  </si>
  <si>
    <t>1x35</t>
  </si>
  <si>
    <t>0406818</t>
  </si>
  <si>
    <t>Class 5</t>
  </si>
  <si>
    <t>4x35/25</t>
  </si>
  <si>
    <t>0631056</t>
  </si>
  <si>
    <r>
      <t>XCMK-HF C 4x35/</t>
    </r>
    <r>
      <rPr>
        <sz val="11"/>
        <color rgb="FFFF0000"/>
        <rFont val="Calibri"/>
        <family val="2"/>
        <scheme val="minor"/>
      </rPr>
      <t>16</t>
    </r>
  </si>
  <si>
    <t>1x50</t>
  </si>
  <si>
    <t>4x50/25</t>
  </si>
  <si>
    <t>0631058</t>
  </si>
  <si>
    <t>1x70</t>
  </si>
  <si>
    <t>4x70/35</t>
  </si>
  <si>
    <t>0631060</t>
  </si>
  <si>
    <t>1x95</t>
  </si>
  <si>
    <t>4x95/50</t>
  </si>
  <si>
    <t>0631062</t>
  </si>
  <si>
    <t>1x120</t>
  </si>
  <si>
    <t>4x120/70</t>
  </si>
  <si>
    <t>0631063</t>
  </si>
  <si>
    <t>1x185</t>
  </si>
  <si>
    <t>1x240</t>
  </si>
  <si>
    <t>0406908</t>
  </si>
  <si>
    <t>4x240/120</t>
  </si>
  <si>
    <t>0631066</t>
  </si>
  <si>
    <t>1x300</t>
  </si>
  <si>
    <t>RH5Z1-OL 30kV XLPE/EPR</t>
  </si>
  <si>
    <t>AL 1x1Cx630 mm</t>
  </si>
  <si>
    <t>AL 1x1Cx400 mm</t>
  </si>
  <si>
    <t>Terminations (both sides) 1Cx630 mm</t>
  </si>
  <si>
    <t>Terminations (both sides) 1Cx400 mm</t>
  </si>
  <si>
    <t>Request order to be delivered from March 2024:</t>
  </si>
  <si>
    <t>Price EST GT</t>
  </si>
  <si>
    <t>Elnr/supplier</t>
  </si>
  <si>
    <t>Comment</t>
  </si>
  <si>
    <t>Bend radius</t>
  </si>
  <si>
    <t>Volume</t>
  </si>
  <si>
    <t>Beluga bld C</t>
  </si>
  <si>
    <t>Hely Oyster</t>
  </si>
  <si>
    <t>RZ1-K 1*400 Cu Class 5 black</t>
  </si>
  <si>
    <t>Helenic</t>
  </si>
  <si>
    <t>NSHXAFO 1X240</t>
  </si>
  <si>
    <t>Amo</t>
  </si>
  <si>
    <t>Inc drum</t>
  </si>
  <si>
    <t>Option TXXI/RZ1-K 240</t>
  </si>
  <si>
    <t>NSHXAFO 1X185</t>
  </si>
  <si>
    <t>Option TXXI/RZ1-K 185</t>
  </si>
  <si>
    <t>IFSI 4X240/120 Cu</t>
  </si>
  <si>
    <t>Option Classs 5 5G240 Cu</t>
  </si>
  <si>
    <t>Telefonika</t>
  </si>
  <si>
    <t>Option Classs 5 4G240 Cu</t>
  </si>
  <si>
    <t>Option Classs 5 1G240 Cu</t>
  </si>
  <si>
    <t>IFSI 4X185/95 Cu</t>
  </si>
  <si>
    <t>Option Class 5 5G185 Cu</t>
  </si>
  <si>
    <t>Option Class 5 4G185 Cu</t>
  </si>
  <si>
    <t>Option Class 5 1G185 Cu</t>
  </si>
  <si>
    <t>IFSI 4X150/95 Cu</t>
  </si>
  <si>
    <t>IFSI 4X120/70 Cu</t>
  </si>
  <si>
    <t>Option Class 5 5G120 Cu</t>
  </si>
  <si>
    <t>Option Class 5 4G120 Cu</t>
  </si>
  <si>
    <t>Option Class 5 1G120 Cu</t>
  </si>
  <si>
    <t>IFSI 4X95/50 Cu</t>
  </si>
  <si>
    <t>IFSI 4X70/35 Cu</t>
  </si>
  <si>
    <t>Option Class 5 5G70 Cu</t>
  </si>
  <si>
    <t>IFSI 4X35/16 Cu</t>
  </si>
  <si>
    <t>IFSI 4X25/16 Cu</t>
  </si>
  <si>
    <t>IFXI 5G25 Cu</t>
  </si>
  <si>
    <t>1014090</t>
  </si>
  <si>
    <t>IFSI 4X16/16</t>
  </si>
  <si>
    <t>Alt RZ1-K 5G16 Cu</t>
  </si>
  <si>
    <t>Alt IFXI 5G16 Cu</t>
  </si>
  <si>
    <t>IFSI 4X10/10 Cu</t>
  </si>
  <si>
    <t>IFXI 5G10</t>
  </si>
  <si>
    <t>Alt RZ1-K 5G10 Cu</t>
  </si>
  <si>
    <t>IFSI 4X6/6 Cu</t>
  </si>
  <si>
    <t>IFXI 5G6 Cu</t>
  </si>
  <si>
    <t>IFXI 5G2,5</t>
  </si>
  <si>
    <t>1038499</t>
  </si>
  <si>
    <t>IFXI 3G2,5</t>
  </si>
  <si>
    <t>1025304</t>
  </si>
  <si>
    <t>IFSI 4X2,5/2,5</t>
  </si>
  <si>
    <t>IFSI 2X2,5/2,5</t>
  </si>
  <si>
    <t>Class 5 1*16 Y/G</t>
  </si>
  <si>
    <t>Telefonica</t>
  </si>
  <si>
    <t>Class 5 1*120 Y/G</t>
  </si>
  <si>
    <t>Class 5 1*6 Y/G</t>
  </si>
  <si>
    <t>1013317</t>
  </si>
  <si>
    <t>width</t>
  </si>
  <si>
    <t>height</t>
  </si>
  <si>
    <t>Qty.</t>
  </si>
  <si>
    <t>Material Price €</t>
  </si>
  <si>
    <t>Material Price NOK</t>
  </si>
  <si>
    <t>Time</t>
  </si>
  <si>
    <t>h*</t>
  </si>
  <si>
    <t>Qty</t>
  </si>
  <si>
    <t>Qty/Un</t>
  </si>
  <si>
    <t>Index:</t>
  </si>
  <si>
    <t>Cable trays</t>
  </si>
  <si>
    <t>Fittings</t>
  </si>
  <si>
    <t>Cable trays:</t>
  </si>
  <si>
    <t>Basket</t>
  </si>
  <si>
    <t>HDG</t>
  </si>
  <si>
    <t>T-skrue M10x35mm Els MP-983E</t>
  </si>
  <si>
    <t xml:space="preserve">Hexagonal screw stainless steel, M8 x 30 +Washer M8 </t>
  </si>
  <si>
    <t>ENDEBESKYTTER 41X41MM</t>
  </si>
  <si>
    <t>PRE Galv.</t>
  </si>
  <si>
    <t>Ladder</t>
  </si>
  <si>
    <t>Tray</t>
  </si>
  <si>
    <t>Tray Trunking</t>
  </si>
  <si>
    <t>Fittings:</t>
  </si>
  <si>
    <t>Fitting: Basket - Bend HDG  450 x 60</t>
  </si>
  <si>
    <t>Basket - Bend</t>
  </si>
  <si>
    <t xml:space="preserve"> 450 </t>
  </si>
  <si>
    <t xml:space="preserve"> 60</t>
  </si>
  <si>
    <t>Anchor rail 41x41 HDG</t>
  </si>
  <si>
    <t>Fitting: Basket - Bend HDG  450 x 50</t>
  </si>
  <si>
    <t xml:space="preserve"> 50</t>
  </si>
  <si>
    <t>Fitting: Basket - Bend HDG  300 x 60</t>
  </si>
  <si>
    <t xml:space="preserve"> 300 </t>
  </si>
  <si>
    <t>Fitting: Basket - Bend HDG  300 x 50</t>
  </si>
  <si>
    <t>Fitting: Basket - Bend HDG  200 x 60</t>
  </si>
  <si>
    <t xml:space="preserve"> 200 </t>
  </si>
  <si>
    <t>Fitting: Basket - Bend HDG  200 x 50</t>
  </si>
  <si>
    <t>Fitting: Basket - Bend HDG  150 x 60</t>
  </si>
  <si>
    <t xml:space="preserve"> 150 </t>
  </si>
  <si>
    <t>Fitting: Basket - Bend HDG  150 x 50</t>
  </si>
  <si>
    <t>Fitting: Basket - Bend PRE Galv.  600 x 150</t>
  </si>
  <si>
    <t xml:space="preserve"> 600 </t>
  </si>
  <si>
    <t xml:space="preserve"> 150</t>
  </si>
  <si>
    <t>Fitting: Basket - Bend PRE Galv.  150 x 100</t>
  </si>
  <si>
    <t xml:space="preserve"> 100</t>
  </si>
  <si>
    <t>Fitting: Basket - Bend PRE Galv.  150 x 80</t>
  </si>
  <si>
    <t xml:space="preserve"> 80</t>
  </si>
  <si>
    <t>Fitting: Basket - Bend PRE Galv.  150 x 54</t>
  </si>
  <si>
    <t xml:space="preserve"> 54</t>
  </si>
  <si>
    <t>Fitting: Basket - Bend PRE Galv.  100 x 150</t>
  </si>
  <si>
    <t xml:space="preserve"> 100 </t>
  </si>
  <si>
    <t>Fitting: Basket - Bend PRE Galv.  100 x 50</t>
  </si>
  <si>
    <t>Fitting: Basket - Bend PRE Galv.  100 x 25</t>
  </si>
  <si>
    <t xml:space="preserve"> 25</t>
  </si>
  <si>
    <t>Fitting: Basket - Reducer HDG  450 x 60</t>
  </si>
  <si>
    <t>Basket - Reducer</t>
  </si>
  <si>
    <t>Fitting: Basket - Reducer HDG  450 x 50</t>
  </si>
  <si>
    <t>Fitting: Basket - Reducer HDG  300 x 100</t>
  </si>
  <si>
    <t>Fitting: Basket - Reducer HDG  300 x 60</t>
  </si>
  <si>
    <t>Fitting: Basket - Reducer HDG  150 x 60</t>
  </si>
  <si>
    <t>Fitting: Basket - Tee HDG  450 x 60</t>
  </si>
  <si>
    <t>Basket - Tee</t>
  </si>
  <si>
    <t>Fitting: Basket - Tee HDG  300 x 60</t>
  </si>
  <si>
    <t>Fitting: Basket - Tee HDG  300 x 50</t>
  </si>
  <si>
    <t>Fitting: Basket - Tee HDG  150 x 60</t>
  </si>
  <si>
    <t>Fitting: Basket - Tee HDG  150 x 50</t>
  </si>
  <si>
    <t>Fitting: Basket - Tee PRE Galv.  150 x 100</t>
  </si>
  <si>
    <t>Fitting: Basket - Union HDG  450 x 60</t>
  </si>
  <si>
    <t>Basket - Union</t>
  </si>
  <si>
    <t>Fitting: Basket - Union PRE Galv.  300 x 80</t>
  </si>
  <si>
    <t>Fitting: Basket - Union PRE Galv.  150 x 100</t>
  </si>
  <si>
    <t>Fitting: Ladder - Bend HDG 250x100</t>
  </si>
  <si>
    <t>Ladder - Bend</t>
  </si>
  <si>
    <t>Fitting: Ladder - Bend HDG  1200 x 125</t>
  </si>
  <si>
    <t xml:space="preserve"> 1200 </t>
  </si>
  <si>
    <t xml:space="preserve"> 125</t>
  </si>
  <si>
    <t>Fitting: Ladder - Bend HDG  950 x 125</t>
  </si>
  <si>
    <t xml:space="preserve"> 950 </t>
  </si>
  <si>
    <t>Fitting: Ladder - Bend HDG  800 x 125</t>
  </si>
  <si>
    <t xml:space="preserve"> 800 </t>
  </si>
  <si>
    <t>Fitting: Ladder - Bend HDG  750 x 125</t>
  </si>
  <si>
    <t xml:space="preserve"> 750 </t>
  </si>
  <si>
    <t>Fitting: Ladder - Bend HDG  650 x 125</t>
  </si>
  <si>
    <t xml:space="preserve"> 650 </t>
  </si>
  <si>
    <t>Fitting: Ladder - Bend HDG  650 x 100</t>
  </si>
  <si>
    <t>Fitting: Ladder - Bend HDG  610 x 38</t>
  </si>
  <si>
    <t xml:space="preserve"> 610 </t>
  </si>
  <si>
    <t xml:space="preserve"> 38</t>
  </si>
  <si>
    <t>Fitting: Ladder - Bend HDG  600 x 150</t>
  </si>
  <si>
    <t>Fitting: Ladder - Bend HDG  600 x 125</t>
  </si>
  <si>
    <t>Fitting: Ladder - Bend HDG  600 x 100</t>
  </si>
  <si>
    <t>Fitting: Ladder - Bend HDG  500 x 100</t>
  </si>
  <si>
    <t xml:space="preserve"> 500 </t>
  </si>
  <si>
    <t>Fitting: Ladder - Bend HDG  450 x 125</t>
  </si>
  <si>
    <t>Fitting: Ladder - Bend HDG  450 x 100</t>
  </si>
  <si>
    <t>Fitting: Ladder - Bend HDG  450 x 38</t>
  </si>
  <si>
    <t>Fitting: Ladder - Bend HDG  400 x 125</t>
  </si>
  <si>
    <t xml:space="preserve"> 400 </t>
  </si>
  <si>
    <t>Fitting: Ladder - Bend HDG  350 x 125</t>
  </si>
  <si>
    <t xml:space="preserve"> 350 </t>
  </si>
  <si>
    <t>Fitting: Ladder - Bend HDG  300 x 150</t>
  </si>
  <si>
    <t>Fitting: Ladder - Bend HDG  300 x 125</t>
  </si>
  <si>
    <t>Fitting: Ladder - Bend HDG  300 x 100</t>
  </si>
  <si>
    <t>Fitting: Ladder - Bend HDG  225 x 125</t>
  </si>
  <si>
    <t xml:space="preserve"> 225 </t>
  </si>
  <si>
    <t>Fitting: Ladder - Bend HDG  200 x 125</t>
  </si>
  <si>
    <t>Fitting: Ladder - Bend HDG  200 x 50</t>
  </si>
  <si>
    <t>Fitting: Ladder - Bend HDG  150 x 125</t>
  </si>
  <si>
    <t>Fitting: Ladder - Bend HDG  150 x 100</t>
  </si>
  <si>
    <t>Fitting: Ladder - Bend HDG  150 x 38</t>
  </si>
  <si>
    <t>Fitting: Ladder - Bend HDG  125 x 200</t>
  </si>
  <si>
    <t xml:space="preserve"> 125 </t>
  </si>
  <si>
    <t xml:space="preserve"> 200</t>
  </si>
  <si>
    <t>Fitting: Ladder - Bend HDG  125 x 150</t>
  </si>
  <si>
    <t>Fitting: Ladder - Bend PRE Galv.  900 x 100</t>
  </si>
  <si>
    <t xml:space="preserve"> 900 </t>
  </si>
  <si>
    <t>Fitting: Ladder - Bend PRE Galv.  150 x 150</t>
  </si>
  <si>
    <t>Fitting: Ladder - Bend PRE Galv.  100 x 100</t>
  </si>
  <si>
    <t>Fitting: Ladder - Cross HDG  300 x 100</t>
  </si>
  <si>
    <t>Ladder - Cross</t>
  </si>
  <si>
    <t>Fitting: Ladder - Cross PRE Galv.  610 x 38</t>
  </si>
  <si>
    <t>Fitting: Ladder - Reducer HDG  1200 x 125</t>
  </si>
  <si>
    <t>Ladder - Reducer</t>
  </si>
  <si>
    <t>Fitting: Ladder - Reducer HDG  950 x 125</t>
  </si>
  <si>
    <t>Fitting: Ladder - Reducer HDG  900 x 125</t>
  </si>
  <si>
    <t>Fitting: Ladder - Reducer HDG  800 x 125</t>
  </si>
  <si>
    <t>Fitting: Ladder - Reducer HDG  750 x 125</t>
  </si>
  <si>
    <t>Fitting: Ladder - Reducer HDG  650 x 125</t>
  </si>
  <si>
    <t>Fitting: Ladder - Reducer HDG  600 x 125</t>
  </si>
  <si>
    <t>Fitting: Ladder - Reducer HDG  500 x 100</t>
  </si>
  <si>
    <t>Fitting: Ladder - Reducer HDG  450 x 125</t>
  </si>
  <si>
    <t>Fitting: Ladder - Reducer HDG  300 x 125</t>
  </si>
  <si>
    <t>Fitting: Ladder - Reducer HDG  300 x 100</t>
  </si>
  <si>
    <t>Fitting: Ladder - Reducer HDG  200 x 125</t>
  </si>
  <si>
    <t>Fitting: Ladder - Reducer PRE Galv.  610 x 38</t>
  </si>
  <si>
    <t>Fitting: Ladder - Reducer PRE Galv.  150 x 100</t>
  </si>
  <si>
    <t>Fitting: Ladder - Tee HDG 250x100</t>
  </si>
  <si>
    <t>Ladder - Tee</t>
  </si>
  <si>
    <t>Fitting: Ladder - Tee HDG  1200 x 125</t>
  </si>
  <si>
    <t>Fitting: Ladder - Tee HDG  950 x 125</t>
  </si>
  <si>
    <t>Fitting: Ladder - Tee HDG  900 x 125</t>
  </si>
  <si>
    <t>Fitting: Ladder - Tee HDG  800 x 125</t>
  </si>
  <si>
    <t>Fitting: Ladder - Tee HDG  750 x 125</t>
  </si>
  <si>
    <t>Fitting: Ladder - Tee HDG  650 x 125</t>
  </si>
  <si>
    <t>Fitting: Ladder - Tee HDG  650 x 100</t>
  </si>
  <si>
    <t>Fitting: Ladder - Tee HDG  610 x 38</t>
  </si>
  <si>
    <t>Fitting: Ladder - Tee HDG  600 x 125</t>
  </si>
  <si>
    <t>Fitting: Ladder - Tee HDG  600 x 100</t>
  </si>
  <si>
    <t>Fitting: Ladder - Tee HDG  500 x 100</t>
  </si>
  <si>
    <t>Fitting: Ladder - Tee HDG  450 x 125</t>
  </si>
  <si>
    <t>Fitting: Ladder - Tee HDG  450 x 100</t>
  </si>
  <si>
    <t>Fitting: Ladder - Tee HDG  450 x 38</t>
  </si>
  <si>
    <t>Fitting: Ladder - Tee HDG  350 x 125</t>
  </si>
  <si>
    <t>Fitting: Ladder - Tee HDG  300 x 150</t>
  </si>
  <si>
    <t>Fitting: Ladder - Tee HDG  300 x 100</t>
  </si>
  <si>
    <t>Fitting: Ladder - Tee HDG  200 x 125</t>
  </si>
  <si>
    <t>Fitting: Ladder - Tee HDG  150 x 100</t>
  </si>
  <si>
    <t>Fitting: Ladder - Tee PRE Galv.  600 x 125</t>
  </si>
  <si>
    <t>Fitting: Ladder - Tee PRE Galv.  150 x 100</t>
  </si>
  <si>
    <t>Fitting: Ladder - Union HDG  1200 x 125</t>
  </si>
  <si>
    <t>Ladder - Union</t>
  </si>
  <si>
    <t>Fitting: Ladder - Union HDG  900 x 125</t>
  </si>
  <si>
    <t>Fitting: Ladder - Union HDG  750 x 125</t>
  </si>
  <si>
    <t>Fitting: Ladder - Union HDG  610 x 38</t>
  </si>
  <si>
    <t>Fitting: Ladder - Union HDG  600 x 125</t>
  </si>
  <si>
    <t>Fitting: Ladder - Union HDG  450 x 125</t>
  </si>
  <si>
    <t>Fitting: Ladder - Union HDG  350 x 125</t>
  </si>
  <si>
    <t>Fitting: Ladder - Union HDG  200 x 125</t>
  </si>
  <si>
    <t>Fitting: Ladder - Union PRE Galv.  600 x 38</t>
  </si>
  <si>
    <t>Fitting: Ladder - Union PRE Galv.  300 x 125</t>
  </si>
  <si>
    <t>Fitting: Ladder - Union PRE Galv.  150 x 125</t>
  </si>
  <si>
    <t>Fitting: Mesh Tray - Bend PRE Galv.  300 x 100</t>
  </si>
  <si>
    <t>Fitting: Mesh Tray - Bend PRE Galv.  300 x 38</t>
  </si>
  <si>
    <t>Fitting: Mesh Tray - Bend PRE Galv.  100 x 300</t>
  </si>
  <si>
    <t xml:space="preserve"> 300</t>
  </si>
  <si>
    <t>Fitting: Tray - Bend HDG  600 x 60</t>
  </si>
  <si>
    <t>Tray - Bend</t>
  </si>
  <si>
    <t>Fitting: Tray - Bend HDG  600 x 50</t>
  </si>
  <si>
    <t>Fitting: Tray - Bend HDG  450 x 75</t>
  </si>
  <si>
    <t xml:space="preserve"> 75</t>
  </si>
  <si>
    <t>Fitting: Tray - Bend HDG  450 x 50</t>
  </si>
  <si>
    <t>Fitting: Tray - Bend HDG  400 x 100</t>
  </si>
  <si>
    <t>Fitting: Tray - Bend HDG  350 x 50</t>
  </si>
  <si>
    <t>Fitting: Tray - Bend HDG  300 x 100</t>
  </si>
  <si>
    <t>Fitting: Tray - Bend HDG  300 x 80</t>
  </si>
  <si>
    <t>Fitting: Tray - Bend HDG  300 x 75</t>
  </si>
  <si>
    <t>Fitting: Tray - Bend HDG  300 x 60</t>
  </si>
  <si>
    <t>Fitting: Tray - Bend HDG  300 x 50</t>
  </si>
  <si>
    <t>Fitting: Tray - Bend HDG  225 x 100</t>
  </si>
  <si>
    <t>Fitting: Tray - Bend HDG  225 x 25</t>
  </si>
  <si>
    <t>Fitting: Tray - Bend HDG  200 x 100</t>
  </si>
  <si>
    <t>Fitting: Tray - Bend HDG  200 x 60</t>
  </si>
  <si>
    <t>Fitting: Tray - Bend HDG  200 x 50</t>
  </si>
  <si>
    <t>Fitting: Tray - Bend HDG  152 x 127</t>
  </si>
  <si>
    <t xml:space="preserve"> 152 </t>
  </si>
  <si>
    <t xml:space="preserve"> 127</t>
  </si>
  <si>
    <t>Fitting: Tray - Bend HDG  152 x 102</t>
  </si>
  <si>
    <t xml:space="preserve"> 102</t>
  </si>
  <si>
    <t>Fitting: Tray - Bend HDG  150 x 125</t>
  </si>
  <si>
    <t>Fitting: Tray - Bend HDG  150 x 100</t>
  </si>
  <si>
    <t>Fitting: Tray - Bend HDG  150 x 80</t>
  </si>
  <si>
    <t>Fitting: Tray - Bend HDG  150 x 75</t>
  </si>
  <si>
    <t>Fitting: Tray - Bend HDG  150 x 60</t>
  </si>
  <si>
    <t>Fitting: Tray - Bend HDG  150 x 50</t>
  </si>
  <si>
    <t>Fitting: Tray - Bend HDG  150 x 25</t>
  </si>
  <si>
    <t>Fitting: Tray - Bend HDG  102 x 102</t>
  </si>
  <si>
    <t xml:space="preserve"> 102 </t>
  </si>
  <si>
    <t>Fitting: Tray - Bend HDG  100 x 150</t>
  </si>
  <si>
    <t>Fitting: Tray - Bend HDG  100 x 102</t>
  </si>
  <si>
    <t>Fitting: Tray - Bend HDG  100 x 100</t>
  </si>
  <si>
    <t>Fitting: Tray - Bend HDG  100 x 80</t>
  </si>
  <si>
    <t>Fitting: Tray - Bend HDG  100 x 75</t>
  </si>
  <si>
    <t>Fitting: Tray - Bend HDG  100 x 50</t>
  </si>
  <si>
    <t>Fitting: Tray - Bend HDG  100 x 25</t>
  </si>
  <si>
    <t>Fitting: Tray - Bend HDG  80 x 150</t>
  </si>
  <si>
    <t xml:space="preserve"> 80 </t>
  </si>
  <si>
    <t>Fitting: Tray - Bend HDG  75 x 150</t>
  </si>
  <si>
    <t xml:space="preserve"> 75 </t>
  </si>
  <si>
    <t>Fitting: Tray - Bend HDG  60 x 150</t>
  </si>
  <si>
    <t xml:space="preserve"> 60 </t>
  </si>
  <si>
    <t>Fitting: Tray - Bend HDG  50 x 200</t>
  </si>
  <si>
    <t xml:space="preserve"> 50 </t>
  </si>
  <si>
    <t>Fitting: Tray - Bend HDG  50 x 150</t>
  </si>
  <si>
    <t>Fitting: Tray - Bend HDG  50 x 100</t>
  </si>
  <si>
    <t>Fitting: Tray - Bend HDG  50 x 50</t>
  </si>
  <si>
    <t>Fitting: Tray - Bend PRE Galv.  600 x 100</t>
  </si>
  <si>
    <t>Fitting: Tray - Bend PRE Galv.  300 x 38</t>
  </si>
  <si>
    <t>Fitting: Tray - Bend PRE Galv.  225 x 80</t>
  </si>
  <si>
    <t>Fitting: Tray - Bend PRE Galv.  225 x 75</t>
  </si>
  <si>
    <t>Fitting: Tray - Bend PRE Galv.  225 x 50</t>
  </si>
  <si>
    <t>Fitting: Tray - Bend PRE Galv.  125 x 150</t>
  </si>
  <si>
    <t>Fitting: Tray - Bend PRE Galv.  100 x 300</t>
  </si>
  <si>
    <t>Fitting: Tray - Bend PRE Galv.  100 x 225</t>
  </si>
  <si>
    <t xml:space="preserve"> 225</t>
  </si>
  <si>
    <t>Fitting: Tray - Bend PRE Galv.  80 x 225</t>
  </si>
  <si>
    <t>Fitting: Tray - Bend PRE Galv.  60 x 56</t>
  </si>
  <si>
    <t xml:space="preserve"> 56</t>
  </si>
  <si>
    <t>Fitting: Tray - Bend PRE Galv.  54 x 50</t>
  </si>
  <si>
    <t xml:space="preserve"> 54 </t>
  </si>
  <si>
    <t>Fitting: Tray - Bend PRE Galv.  50 x 225</t>
  </si>
  <si>
    <t>Fitting: Tray - Bend PRE Galv.  50 x 54</t>
  </si>
  <si>
    <t>Fitting: Tray - Cross HDG  400 x 100</t>
  </si>
  <si>
    <t>Tray - Cross</t>
  </si>
  <si>
    <t>Fitting: Tray - Cross HDG  200 x 60</t>
  </si>
  <si>
    <t>Fitting: Tray - Cross HDG  200 x 50</t>
  </si>
  <si>
    <t>Fitting: Tray - Cross HDG  150 x 100</t>
  </si>
  <si>
    <t>Fitting: Tray - Cross HDG  100 x 75</t>
  </si>
  <si>
    <t>Fitting: Tray - Cross HDG  100 x 25</t>
  </si>
  <si>
    <t>Fitting: Tray - Reducer HDG  450 x 75</t>
  </si>
  <si>
    <t>Tray - Reducer</t>
  </si>
  <si>
    <t>Fitting: Tray - Reducer HDG  400 x 100</t>
  </si>
  <si>
    <t>Fitting: Tray - Reducer HDG  300 x 100</t>
  </si>
  <si>
    <t>Fitting: Tray - Reducer HDG  300 x 80</t>
  </si>
  <si>
    <t>Fitting: Tray - Reducer HDG  300 x 75</t>
  </si>
  <si>
    <t>Fitting: Tray - Reducer HDG  300 x 50</t>
  </si>
  <si>
    <t>Fitting: Tray - Reducer HDG  225 x 100</t>
  </si>
  <si>
    <t>Fitting: Tray - Reducer HDG  200 x 60</t>
  </si>
  <si>
    <t>Fitting: Tray - Reducer HDG  152 x 127</t>
  </si>
  <si>
    <t>Fitting: Tray - Reducer HDG  152 x 102</t>
  </si>
  <si>
    <t>Fitting: Tray - Reducer HDG  150 x 100</t>
  </si>
  <si>
    <t>Fitting: Tray - Reducer HDG  150 x 80</t>
  </si>
  <si>
    <t>Fitting: Tray - Reducer HDG  150 x 60</t>
  </si>
  <si>
    <t>Fitting: Tray - Reducer HDG  150 x 50</t>
  </si>
  <si>
    <t>Fitting: Tray - Reducer HDG  100 x 102</t>
  </si>
  <si>
    <t>Fitting: Tray - Reducer HDG  100 x 100</t>
  </si>
  <si>
    <t>Fitting: Tray - Reducer HDG  100 x 80</t>
  </si>
  <si>
    <t>Fitting: Tray - Reducer HDG  100 x 75</t>
  </si>
  <si>
    <t>Fitting: Tray - Reducer HDG  100 x 50</t>
  </si>
  <si>
    <t>Fitting: Tray - Reducer PRE Galv.  300 x 80</t>
  </si>
  <si>
    <t>Fitting: Tray - Reducer PRE Galv.  150 x 100</t>
  </si>
  <si>
    <t>Fitting: Tray - Reducer PRE Galv.  100 x 100</t>
  </si>
  <si>
    <t>Fitting: Tray - Reducer PRE Galv.  60 x 54</t>
  </si>
  <si>
    <t>Fitting: Tray - Reducer PRE Galv.  50 x 54</t>
  </si>
  <si>
    <t>Fitting: Tray - Tee HDG  600 x 60</t>
  </si>
  <si>
    <t>Tray - Tee</t>
  </si>
  <si>
    <t>Fitting: Tray - Tee HDG  600 x 50</t>
  </si>
  <si>
    <t>Fitting: Tray - Tee HDG  450 x 75</t>
  </si>
  <si>
    <t>Fitting: Tray - Tee HDG  450 x 50</t>
  </si>
  <si>
    <t>Fitting: Tray - Tee HDG  400 x 100</t>
  </si>
  <si>
    <t>Fitting: Tray - Tee HDG  350 x 50</t>
  </si>
  <si>
    <t>Fitting: Tray - Tee HDG  300 x 100</t>
  </si>
  <si>
    <t>Fitting: Tray - Tee HDG  300 x 80</t>
  </si>
  <si>
    <t>Fitting: Tray - Tee HDG  300 x 60</t>
  </si>
  <si>
    <t>Fitting: Tray - Tee HDG  300 x 50</t>
  </si>
  <si>
    <t>Fitting: Tray - Tee HDG  250 x 100</t>
  </si>
  <si>
    <t xml:space="preserve"> 250 </t>
  </si>
  <si>
    <t>Fitting: Tray - Tee HDG  250 x 75</t>
  </si>
  <si>
    <t>Fitting: Tray - Tee HDG  225 x 100</t>
  </si>
  <si>
    <t>Fitting: Tray - Tee HDG  225 x 75</t>
  </si>
  <si>
    <t>Fitting: Tray - Tee HDG  225 x 25</t>
  </si>
  <si>
    <t>Fitting: Tray - Tee HDG  200 x 60</t>
  </si>
  <si>
    <t>Fitting: Tray - Tee HDG  200 x 50</t>
  </si>
  <si>
    <t>Fitting: Tray - Tee HDG  152 x 127</t>
  </si>
  <si>
    <t>Fitting: Tray - Tee HDG  152 x 102</t>
  </si>
  <si>
    <t>Fitting: Tray - Tee HDG  150 x 125</t>
  </si>
  <si>
    <t>Fitting: Tray - Tee HDG  150 x 100</t>
  </si>
  <si>
    <t>Fitting: Tray - Tee HDG  150 x 80</t>
  </si>
  <si>
    <t>Fitting: Tray - Tee HDG  150 x 75</t>
  </si>
  <si>
    <t>Fitting: Tray - Tee HDG  150 x 60</t>
  </si>
  <si>
    <t>Fitting: Tray - Tee HDG  150 x 50</t>
  </si>
  <si>
    <t>Fitting: Tray - Tee HDG  150 x 25</t>
  </si>
  <si>
    <t>Fitting: Tray - Tee HDG  100 x 100</t>
  </si>
  <si>
    <t>Fitting: Tray - Tee HDG  100 x 75</t>
  </si>
  <si>
    <t>Fitting: Tray - Tee HDG  100 x 50</t>
  </si>
  <si>
    <t>Fitting: Tray - Tee HDG  100 x 25</t>
  </si>
  <si>
    <t>Fitting: Tray - Tee PRE Galv.  600 x 100</t>
  </si>
  <si>
    <t>Fitting: Tray - Union HDG  450 x 75</t>
  </si>
  <si>
    <t>Tray - Union</t>
  </si>
  <si>
    <t>Fitting: Tray - Union HDG  300 x 100</t>
  </si>
  <si>
    <t>Fitting: Tray - Union HDG  300 x 75</t>
  </si>
  <si>
    <t>Fitting: Tray - Union HDG  300 x 50</t>
  </si>
  <si>
    <t>Fitting: Tray - Union HDG  250 x 75</t>
  </si>
  <si>
    <t>Fitting: Tray - Union HDG  225 x 100</t>
  </si>
  <si>
    <t>Fitting: Tray - Union HDG  225 x 75</t>
  </si>
  <si>
    <t>Fitting: Tray - Union HDG  200 x 60</t>
  </si>
  <si>
    <t>Fitting: Tray - Union HDG  152 x 127</t>
  </si>
  <si>
    <t>Fitting: Tray - Union HDG  150 x 100</t>
  </si>
  <si>
    <t>Fitting: Tray - Union HDG  150 x 75</t>
  </si>
  <si>
    <t>Fitting: Tray - Union HDG  150 x 50</t>
  </si>
  <si>
    <t>Fitting: Tray - Union HDG  150 x 25</t>
  </si>
  <si>
    <t>Fitting: Tray - Union HDG  100 x 100</t>
  </si>
  <si>
    <t>Fitting: Tray - Union PRE Galv.  300 x 80</t>
  </si>
  <si>
    <t>Fitting: Tray - Union PRE Galv.  225 x 80</t>
  </si>
  <si>
    <t>Pos.</t>
  </si>
  <si>
    <t>QT</t>
  </si>
  <si>
    <t>Price NOK</t>
  </si>
  <si>
    <t>Price EURO</t>
  </si>
  <si>
    <t>Total Price €</t>
  </si>
  <si>
    <t>ref.</t>
  </si>
  <si>
    <t>Supplier</t>
  </si>
  <si>
    <t>unit</t>
  </si>
  <si>
    <t>Update price date</t>
  </si>
  <si>
    <t>Total Qty Used</t>
  </si>
  <si>
    <t>Total € Used - cost</t>
  </si>
  <si>
    <t>Total € Used - sales</t>
  </si>
  <si>
    <t>General items</t>
  </si>
  <si>
    <t>Cable Trays</t>
  </si>
  <si>
    <t>before updated BA price 08.jan</t>
  </si>
  <si>
    <t>"ctrl + ;" add today date</t>
  </si>
  <si>
    <t>1.</t>
  </si>
  <si>
    <t>General items:</t>
  </si>
  <si>
    <t>1.1</t>
  </si>
  <si>
    <t>Miscellaneous</t>
  </si>
  <si>
    <t>not found</t>
  </si>
  <si>
    <t>1.2</t>
  </si>
  <si>
    <t>Support</t>
  </si>
  <si>
    <t>1.3</t>
  </si>
  <si>
    <t>1.4</t>
  </si>
  <si>
    <t>1.5</t>
  </si>
  <si>
    <t>Anchor rail 41x21</t>
  </si>
  <si>
    <t>1.6</t>
  </si>
  <si>
    <t>Anchor rail 41x41</t>
  </si>
  <si>
    <t>1.7</t>
  </si>
  <si>
    <t>1.8</t>
  </si>
  <si>
    <t>Ankerskinne Anchor rail 41x41 Sendz MP-233S</t>
  </si>
  <si>
    <t>1.9</t>
  </si>
  <si>
    <t>1.10</t>
  </si>
  <si>
    <t>BEND 20MM 90GRAD STÅL 3016122</t>
  </si>
  <si>
    <t>1.11</t>
  </si>
  <si>
    <t>Ceiling mount for anchor rail Sendz MP-230S</t>
  </si>
  <si>
    <t>1.12</t>
  </si>
  <si>
    <t>Ceiling mount for anchor rail Varmf MP-230Z HDG</t>
  </si>
  <si>
    <t>1.13</t>
  </si>
  <si>
    <t>ELIS FEST BETONGSKRUE 7,5X45C4</t>
  </si>
  <si>
    <t>1.14</t>
  </si>
  <si>
    <t>GSV 34 G</t>
  </si>
  <si>
    <t>1.15</t>
  </si>
  <si>
    <t>GURT 20MM STÅLRØR TYNNVEGGET</t>
  </si>
  <si>
    <t>1.16</t>
  </si>
  <si>
    <t>GURT 25MM STÅLRØR TYNNVEGGET</t>
  </si>
  <si>
    <t>1.17</t>
  </si>
  <si>
    <t>KJØTEMUFFE 20MM STÅL 3015172</t>
  </si>
  <si>
    <t>1.18</t>
  </si>
  <si>
    <t>TGE-T16 SKRUE 4.2 X 16 GRABBER</t>
  </si>
  <si>
    <t>1.19</t>
  </si>
  <si>
    <t>TKS-ER 20 SADEL RUSTFRI</t>
  </si>
  <si>
    <t>1.20</t>
  </si>
  <si>
    <t>TP 2 PLASTPLUGG 35MM RØD</t>
  </si>
  <si>
    <t>1.21</t>
  </si>
  <si>
    <t>Veggkonsoll KL 300mm Sendz MP-754S</t>
  </si>
  <si>
    <t>1.22</t>
  </si>
  <si>
    <t>Veggkonsoll KL 400mm Sendz MP-754S</t>
  </si>
  <si>
    <t>1.23</t>
  </si>
  <si>
    <t>Veggkonsoll KL 600mm Sendz MP-762S</t>
  </si>
  <si>
    <t>2.</t>
  </si>
  <si>
    <t>Cable Trays:</t>
  </si>
  <si>
    <t>2.1</t>
  </si>
  <si>
    <t>Cable Basket HDG 600 x 250</t>
  </si>
  <si>
    <t>2.2</t>
  </si>
  <si>
    <t>Cable Basket HDG 450 x 60</t>
  </si>
  <si>
    <t>2.3</t>
  </si>
  <si>
    <t>Cable Basket HDG 450 x 50</t>
  </si>
  <si>
    <t>2.4</t>
  </si>
  <si>
    <t>Cable Basket HDG 400 x 150</t>
  </si>
  <si>
    <t>2.5</t>
  </si>
  <si>
    <t>Cable Basket HDG 300 x 100</t>
  </si>
  <si>
    <t>2.6</t>
  </si>
  <si>
    <t>Cable Basket HDG 300 x 60</t>
  </si>
  <si>
    <t>2.7</t>
  </si>
  <si>
    <t>Cable Basket HDG 300 x 50</t>
  </si>
  <si>
    <t>2.8</t>
  </si>
  <si>
    <t>Cable Basket HDG 200 x 60</t>
  </si>
  <si>
    <t>2.9</t>
  </si>
  <si>
    <t>Cable Basket HDG 200 x 50</t>
  </si>
  <si>
    <t>MEKA</t>
  </si>
  <si>
    <t>2.10</t>
  </si>
  <si>
    <t>Cable Basket HDG 150 x 60</t>
  </si>
  <si>
    <t>2.11</t>
  </si>
  <si>
    <t>Cable Basket HDG 150 x 50</t>
  </si>
  <si>
    <t>2.12</t>
  </si>
  <si>
    <t>Cable Basket HDG 100 x 50</t>
  </si>
  <si>
    <t>2.13</t>
  </si>
  <si>
    <t>Cable Basket PRE Galv. 600 x 150</t>
  </si>
  <si>
    <t>2.14</t>
  </si>
  <si>
    <t>Cable Basket PRE Galv. 600 x 100</t>
  </si>
  <si>
    <t>2.15</t>
  </si>
  <si>
    <t>Cable Basket PRE Galv. 500 x 100</t>
  </si>
  <si>
    <t>2.16</t>
  </si>
  <si>
    <t>Cable Basket PRE Galv. 300 x 150</t>
  </si>
  <si>
    <t>2.17</t>
  </si>
  <si>
    <t>Cable Basket PRE Galv. 300 x 100</t>
  </si>
  <si>
    <t>2.18</t>
  </si>
  <si>
    <t>Cable Basket PRE Galv. 300 x 38</t>
  </si>
  <si>
    <t>2.19</t>
  </si>
  <si>
    <t>Cable Basket PRE Galv. 200 x 100</t>
  </si>
  <si>
    <t>2.20</t>
  </si>
  <si>
    <t>Cable Basket PRE Galv. 200 x 50</t>
  </si>
  <si>
    <t>2.21</t>
  </si>
  <si>
    <t>Cable Basket PRE Galv. 150 x 100</t>
  </si>
  <si>
    <t>2.22</t>
  </si>
  <si>
    <t>Cable Basket PRE Galv. 150 x 80</t>
  </si>
  <si>
    <t>2.23</t>
  </si>
  <si>
    <t>Cable Basket PRE Galv. 150 x 54</t>
  </si>
  <si>
    <t>2.24</t>
  </si>
  <si>
    <t>Cable Basket PRE Galv. 100 x 150</t>
  </si>
  <si>
    <t>2.25</t>
  </si>
  <si>
    <t>Cable Basket PRE Galv. 100 x 50</t>
  </si>
  <si>
    <t>2.26</t>
  </si>
  <si>
    <t>Cable Basket PRE Galv. 100 x 25</t>
  </si>
  <si>
    <t>2.27</t>
  </si>
  <si>
    <t>Cable Basket PRE Galv. 70 x 50</t>
  </si>
  <si>
    <t>2.28</t>
  </si>
  <si>
    <t>Cable Ladder HDG 1200 x 125</t>
  </si>
  <si>
    <t>2.29</t>
  </si>
  <si>
    <t>Cable Ladder HDG 1200 x 100</t>
  </si>
  <si>
    <t>Cable Ladder HDG 950 x 125</t>
  </si>
  <si>
    <t>2.30</t>
  </si>
  <si>
    <t>Cable Ladder HDG 900 x 125</t>
  </si>
  <si>
    <t>2.31</t>
  </si>
  <si>
    <t>Cable Ladder HDG 900 x 100</t>
  </si>
  <si>
    <t>2.32</t>
  </si>
  <si>
    <t>Cable Ladder HDG 800 x 125</t>
  </si>
  <si>
    <t>Cable Ladder HDG 750 x 125</t>
  </si>
  <si>
    <t>2.33</t>
  </si>
  <si>
    <t>Cable Ladder HDG 650 x 125</t>
  </si>
  <si>
    <t>2.34</t>
  </si>
  <si>
    <t>Cable Ladder HDG 650 x 100</t>
  </si>
  <si>
    <t>2.35</t>
  </si>
  <si>
    <t>Cable Ladder HDG 610 x 38</t>
  </si>
  <si>
    <t>2.36</t>
  </si>
  <si>
    <t>Cable Ladder HDG 600 x 150</t>
  </si>
  <si>
    <t>2.37</t>
  </si>
  <si>
    <t>Cable Ladder HDG 600 x 125</t>
  </si>
  <si>
    <t>2.38</t>
  </si>
  <si>
    <t>Cable Ladder HDG 600 x 100</t>
  </si>
  <si>
    <t>W4-SL3-600-GY-1.5W-1.5T</t>
  </si>
  <si>
    <t>UNITRUNK</t>
  </si>
  <si>
    <t>2.39</t>
  </si>
  <si>
    <t>Cable Ladder HDG 500 x 125</t>
  </si>
  <si>
    <t>2.40</t>
  </si>
  <si>
    <t>Cable Ladder HDG 500 x 100</t>
  </si>
  <si>
    <t>2.41</t>
  </si>
  <si>
    <t>Cable Ladder HDG 450 x 125</t>
  </si>
  <si>
    <t>2.42</t>
  </si>
  <si>
    <t>Cable Ladder HDG 450 x 100</t>
  </si>
  <si>
    <t>2.43</t>
  </si>
  <si>
    <t>Cable Ladder HDG 450 x 38</t>
  </si>
  <si>
    <t>2.44</t>
  </si>
  <si>
    <t>Cable Ladder HDG 400 x 125</t>
  </si>
  <si>
    <t>2.45</t>
  </si>
  <si>
    <t>Cable Ladder HDG 350 x 125</t>
  </si>
  <si>
    <t>2.46</t>
  </si>
  <si>
    <t>Cable Ladder HDG 300 x 150</t>
  </si>
  <si>
    <t>2.47</t>
  </si>
  <si>
    <t>Cable Ladder HDG 300 x 125</t>
  </si>
  <si>
    <t>2.48</t>
  </si>
  <si>
    <t>Cable Ladder HDG 300 x 100</t>
  </si>
  <si>
    <t>2.49</t>
  </si>
  <si>
    <t>Cable Ladder HDG 225 x 125</t>
  </si>
  <si>
    <t>2.50</t>
  </si>
  <si>
    <t>Cable Ladder HDG 200 x 125</t>
  </si>
  <si>
    <t>2.51</t>
  </si>
  <si>
    <t>Cable Ladder HDG 200 x 50</t>
  </si>
  <si>
    <t>2.52</t>
  </si>
  <si>
    <t>Cable Ladder HDG 150 x 125</t>
  </si>
  <si>
    <t>2.53</t>
  </si>
  <si>
    <t>Cable Ladder HDG 150 x 100</t>
  </si>
  <si>
    <t>2.54</t>
  </si>
  <si>
    <t>Cable Ladder HDG 150 x 38</t>
  </si>
  <si>
    <t>2.55</t>
  </si>
  <si>
    <t>Cable Ladder PRE Galv. 900 x 100</t>
  </si>
  <si>
    <t>SW4-SL3-900-QQ</t>
  </si>
  <si>
    <t>2.56</t>
  </si>
  <si>
    <t>Cable Ladder PRE Galv. 750 x 125</t>
  </si>
  <si>
    <t>2.57</t>
  </si>
  <si>
    <t>Cable Ladder PRE Galv. 600 x 125</t>
  </si>
  <si>
    <t>SW4-SL3-600-QQ</t>
  </si>
  <si>
    <t>Cable Ladder PRE Galv. 600 x 100</t>
  </si>
  <si>
    <t>2.58</t>
  </si>
  <si>
    <t>Cable Ladder PRE Galv. 600 x 38</t>
  </si>
  <si>
    <t>Cable Ladder PRE Galv. 610 x 38</t>
  </si>
  <si>
    <t>2.59</t>
  </si>
  <si>
    <t>Cable Ladder PRE Galv. 450 x 100</t>
  </si>
  <si>
    <t>SW4-SL3-450-QQ</t>
  </si>
  <si>
    <t>2.60</t>
  </si>
  <si>
    <t>Cable Ladder PRE Galv. 300 x 100</t>
  </si>
  <si>
    <t>SW4-SL3-300-QQ</t>
  </si>
  <si>
    <t>Cable Ladder PRE Galv. 300 x 125</t>
  </si>
  <si>
    <t>2.61</t>
  </si>
  <si>
    <t>Cable Ladder PRE Galv. 200 x 100</t>
  </si>
  <si>
    <t>2.62</t>
  </si>
  <si>
    <t>Cable Ladder PRE Galv. 150 x 150</t>
  </si>
  <si>
    <t>Cable Ladder PRE Galv. 150 x 125</t>
  </si>
  <si>
    <t>Cable Ladder PRE Galv. 150 x 100</t>
  </si>
  <si>
    <t>2.63</t>
  </si>
  <si>
    <t>Cable Ladder PRE Galv. 125 x 150</t>
  </si>
  <si>
    <t>2.64</t>
  </si>
  <si>
    <t>Cable Ladder PRE Galv. 100 x 100</t>
  </si>
  <si>
    <t>2.65</t>
  </si>
  <si>
    <t>Cable Tray HDG 900 x 100</t>
  </si>
  <si>
    <t>Cable Tray HDG 600 x 110</t>
  </si>
  <si>
    <t>2.66</t>
  </si>
  <si>
    <t>Cable Tray HDG 600 x 60</t>
  </si>
  <si>
    <t>2.67</t>
  </si>
  <si>
    <t>Cable Tray HDG 600 x 50</t>
  </si>
  <si>
    <t>2.68</t>
  </si>
  <si>
    <t>Cable Tray HDG 500 x 110</t>
  </si>
  <si>
    <t>2.69</t>
  </si>
  <si>
    <t>Cable Tray HDG 450 x 75</t>
  </si>
  <si>
    <t>2.70</t>
  </si>
  <si>
    <t>Cable Tray HDG 450 x 50</t>
  </si>
  <si>
    <t>2.71</t>
  </si>
  <si>
    <t>Cable Tray HDG 400 x 110</t>
  </si>
  <si>
    <t>2.72</t>
  </si>
  <si>
    <t>Cable Tray HDG 400 x 100</t>
  </si>
  <si>
    <t>2.73</t>
  </si>
  <si>
    <t>Cable Tray HDG 400 x 50</t>
  </si>
  <si>
    <t>2.74</t>
  </si>
  <si>
    <t>Cable Tray HDG 350 x 50</t>
  </si>
  <si>
    <t>2.75</t>
  </si>
  <si>
    <t>Cable Tray HDG 300 x 150</t>
  </si>
  <si>
    <t>2.76</t>
  </si>
  <si>
    <t>Cable Tray HDG 300 x 125</t>
  </si>
  <si>
    <t>2.77</t>
  </si>
  <si>
    <t>Cable Tray HDG 300 x 110</t>
  </si>
  <si>
    <t>2.78</t>
  </si>
  <si>
    <t>Cable Tray HDG 300 x 100</t>
  </si>
  <si>
    <t>2.79</t>
  </si>
  <si>
    <t>Cable Tray HDG 300 x 80</t>
  </si>
  <si>
    <t>2.80</t>
  </si>
  <si>
    <t>Cable Tray HDG 300 x 75</t>
  </si>
  <si>
    <t>2.81</t>
  </si>
  <si>
    <t>Cable Tray HDG 300 x 60</t>
  </si>
  <si>
    <t>2.82</t>
  </si>
  <si>
    <t>Cable Tray HDG 300 x 50</t>
  </si>
  <si>
    <t>2.83</t>
  </si>
  <si>
    <t>Cable Tray HDG 250 x 75</t>
  </si>
  <si>
    <t>2.84</t>
  </si>
  <si>
    <t>Cable Tray HDG 225 x 75</t>
  </si>
  <si>
    <t>Cable Tray HDG 225 x 100</t>
  </si>
  <si>
    <t>2.85</t>
  </si>
  <si>
    <t>Cable Tray HDG 225 x 25</t>
  </si>
  <si>
    <t>2.86</t>
  </si>
  <si>
    <t>Cable Tray HDG 200 x 100</t>
  </si>
  <si>
    <t>2.87</t>
  </si>
  <si>
    <t>Cable Tray HDG 200 x 60</t>
  </si>
  <si>
    <t>2.88</t>
  </si>
  <si>
    <t>Cable Tray HDG 200 x 50</t>
  </si>
  <si>
    <t>2.89</t>
  </si>
  <si>
    <t>Cable Tray HDG 152 x 127</t>
  </si>
  <si>
    <t>2.90</t>
  </si>
  <si>
    <t>Cable Tray HDG 152 x 102</t>
  </si>
  <si>
    <t>2.91</t>
  </si>
  <si>
    <t>Cable Tray HDG 150 x 125</t>
  </si>
  <si>
    <t>2.92</t>
  </si>
  <si>
    <t>Cable Tray HDG 150 x 100</t>
  </si>
  <si>
    <t>2.93</t>
  </si>
  <si>
    <t>Cable Tray HDG 150 x 80</t>
  </si>
  <si>
    <t>2.94</t>
  </si>
  <si>
    <t>Cable Tray HDG 150 x 75</t>
  </si>
  <si>
    <t>2.95</t>
  </si>
  <si>
    <t>Cable Tray HDG 150 x 60</t>
  </si>
  <si>
    <t>2.96</t>
  </si>
  <si>
    <t>Cable Tray HDG 150 x 50</t>
  </si>
  <si>
    <t>2.97</t>
  </si>
  <si>
    <t>Cable Tray HDG 150 x 25</t>
  </si>
  <si>
    <t>2.98</t>
  </si>
  <si>
    <t>Cable Tray HDG 102 x 102</t>
  </si>
  <si>
    <t>2.99</t>
  </si>
  <si>
    <t>Cable Tray HDG 100 x 102</t>
  </si>
  <si>
    <t>2.100</t>
  </si>
  <si>
    <t>Cable Tray HDG 100 x 100</t>
  </si>
  <si>
    <t>2.101</t>
  </si>
  <si>
    <t>Cable Tray HDG 100 x 80</t>
  </si>
  <si>
    <t>2.102</t>
  </si>
  <si>
    <t>Cable Tray HDG 100 x 75</t>
  </si>
  <si>
    <t>2.103</t>
  </si>
  <si>
    <t>Cable Tray HDG 100 x 50</t>
  </si>
  <si>
    <t>2.104</t>
  </si>
  <si>
    <t>Cable Tray HDG 100 x 25</t>
  </si>
  <si>
    <t>2.105</t>
  </si>
  <si>
    <t>Cable Tray HDG 75 x 75</t>
  </si>
  <si>
    <t>2.106</t>
  </si>
  <si>
    <t>Cable Tray HDG 60 x 150</t>
  </si>
  <si>
    <t>2.107</t>
  </si>
  <si>
    <t>Cable Tray HDG 50 x 50</t>
  </si>
  <si>
    <t>2.109</t>
  </si>
  <si>
    <t>Cable Tray PRE Galv. 450 x 100</t>
  </si>
  <si>
    <t>2.108</t>
  </si>
  <si>
    <t>Cable Tray PRE Galv. 400 x 90</t>
  </si>
  <si>
    <t>Cable Tray PRE Galv. 300 x 100</t>
  </si>
  <si>
    <t>Cable Tray PRE Galv. 300 x 90</t>
  </si>
  <si>
    <t>Cable Tray PRE Galv. 300 x 80</t>
  </si>
  <si>
    <t>Cable Tray PRE Galv. 300 x 50</t>
  </si>
  <si>
    <t>2.110</t>
  </si>
  <si>
    <t>Cable Tray PRE Galv. 225 x 100</t>
  </si>
  <si>
    <t>Cable Tray PRE Galv. 225 x 80</t>
  </si>
  <si>
    <t>2.111</t>
  </si>
  <si>
    <t>Cable Tray PRE Galv. 225 x 75</t>
  </si>
  <si>
    <t>2.112</t>
  </si>
  <si>
    <t>Cable Tray PRE Galv. 225 x 50</t>
  </si>
  <si>
    <t>2.113</t>
  </si>
  <si>
    <t>Cable Tray PRE Galv. 150 x 100</t>
  </si>
  <si>
    <t>Cable Tray PRE Galv. 150 x 90</t>
  </si>
  <si>
    <t>2.114</t>
  </si>
  <si>
    <t>Cable Tray PRE Galv. 150 x 54</t>
  </si>
  <si>
    <t>Cable Tray PRE Galv. 150 x 50</t>
  </si>
  <si>
    <t>2.115</t>
  </si>
  <si>
    <t>Cable Tray PRE Galv. 100 x 300</t>
  </si>
  <si>
    <t>2.116</t>
  </si>
  <si>
    <t>Cable Tray PRE Galv. 100 x 150</t>
  </si>
  <si>
    <t>2.117</t>
  </si>
  <si>
    <t>Cable Tray PRE Galv. 100 x 100</t>
  </si>
  <si>
    <t>Cable Tray PRE Galv. 100 x 90</t>
  </si>
  <si>
    <t>Cable Tray PRE Galv. 100 x 80</t>
  </si>
  <si>
    <t>Cable Tray PRE Galv. 100 x 50</t>
  </si>
  <si>
    <t>Cable Tray PRE Galv. 100 x 25</t>
  </si>
  <si>
    <t>2.118</t>
  </si>
  <si>
    <t>Cable Tray PRE Galv. 60 x 56</t>
  </si>
  <si>
    <t>2.119</t>
  </si>
  <si>
    <t>Cable Tray PRE Galv. 60 x 54</t>
  </si>
  <si>
    <t>2.120</t>
  </si>
  <si>
    <t>Cable Tray PRE Galv. 50 x 54</t>
  </si>
  <si>
    <t>2.121</t>
  </si>
  <si>
    <t>Cable Tray Trunking HDG 150 x 100</t>
  </si>
  <si>
    <t>3.</t>
  </si>
  <si>
    <t>3.1</t>
  </si>
  <si>
    <t>Basket - Bend HDG 150 x 50</t>
  </si>
  <si>
    <t>to be review</t>
  </si>
  <si>
    <t>3.2</t>
  </si>
  <si>
    <t>Basket - Bend HDG 150 x 60</t>
  </si>
  <si>
    <t>3.3</t>
  </si>
  <si>
    <t>Basket - Bend HDG 200 x 50</t>
  </si>
  <si>
    <t>3.4</t>
  </si>
  <si>
    <t>Basket - Bend HDG 200 x 60</t>
  </si>
  <si>
    <t>3.5</t>
  </si>
  <si>
    <t>Basket - Bend HDG 300 x 50</t>
  </si>
  <si>
    <t>3.6</t>
  </si>
  <si>
    <t>Basket - Bend HDG 300 x 60</t>
  </si>
  <si>
    <t>3.7</t>
  </si>
  <si>
    <t>Basket - Bend HDG 450 x 50</t>
  </si>
  <si>
    <t>3.8</t>
  </si>
  <si>
    <t>Basket - Bend HDG 450 x 60</t>
  </si>
  <si>
    <t>3.9</t>
  </si>
  <si>
    <t>Basket - Bend PRE Galv. 100 x 150</t>
  </si>
  <si>
    <t>3.10</t>
  </si>
  <si>
    <t>Basket - Bend PRE Galv. 100 x 25</t>
  </si>
  <si>
    <t>3.11</t>
  </si>
  <si>
    <t>Basket - Bend PRE Galv. 100 x 50</t>
  </si>
  <si>
    <t>3.12</t>
  </si>
  <si>
    <t>Basket - Bend PRE Galv. 150 x 100</t>
  </si>
  <si>
    <t>3.13</t>
  </si>
  <si>
    <t>Basket - Bend PRE Galv. 150 x 54</t>
  </si>
  <si>
    <t>3.14</t>
  </si>
  <si>
    <t>Basket - Bend PRE Galv. 150 x 80</t>
  </si>
  <si>
    <t>3.15</t>
  </si>
  <si>
    <t>Basket - Bend PRE Galv. 600 x 150</t>
  </si>
  <si>
    <t>3.16</t>
  </si>
  <si>
    <t>Basket - Reducer HDG 150 x 60</t>
  </si>
  <si>
    <t>3.17</t>
  </si>
  <si>
    <t>Basket - Reducer HDG 300 x 100</t>
  </si>
  <si>
    <t>3.18</t>
  </si>
  <si>
    <t>Basket - Reducer HDG 300 x 60</t>
  </si>
  <si>
    <t>3.19</t>
  </si>
  <si>
    <t>Basket - Reducer HDG 450 x 50</t>
  </si>
  <si>
    <t>3.20</t>
  </si>
  <si>
    <t>Basket - Reducer HDG 450 x 60</t>
  </si>
  <si>
    <t>3.21</t>
  </si>
  <si>
    <t>Basket - Tee HDG 150 x 50</t>
  </si>
  <si>
    <t>3.22</t>
  </si>
  <si>
    <t>Basket - Tee HDG 150 x 60</t>
  </si>
  <si>
    <t>3.23</t>
  </si>
  <si>
    <t>Basket - Tee HDG 300 x 50</t>
  </si>
  <si>
    <t>3.24</t>
  </si>
  <si>
    <t>Basket - Tee HDG 300 x 60</t>
  </si>
  <si>
    <t>3.25</t>
  </si>
  <si>
    <t>Basket - Tee HDG 450 x 60</t>
  </si>
  <si>
    <t>3.26</t>
  </si>
  <si>
    <t>Basket - Tee PRE Galv. 150 x 100</t>
  </si>
  <si>
    <t>3.27</t>
  </si>
  <si>
    <t>Basket - Union HDG</t>
  </si>
  <si>
    <t>Speedway® SW6, Straight Coupler, Hot Dip Galvanised</t>
  </si>
  <si>
    <t>3.28</t>
  </si>
  <si>
    <t>Basket - Union PRE Galv.</t>
  </si>
  <si>
    <t>Speedway® SW6, Straight Coupler, Pre-Galv</t>
  </si>
  <si>
    <t>3.29</t>
  </si>
  <si>
    <t>Ladder - Bend HDG 125 x 150</t>
  </si>
  <si>
    <t>3.30</t>
  </si>
  <si>
    <t>Ladder - Bend HDG 125 x 200</t>
  </si>
  <si>
    <t>3.31</t>
  </si>
  <si>
    <t>Ladder - Bend HDG 150 x 38</t>
  </si>
  <si>
    <t>3.32</t>
  </si>
  <si>
    <t>Ladder - Bend HDG 150 x 100</t>
  </si>
  <si>
    <t>3.33</t>
  </si>
  <si>
    <t>Ladder - Bend HDG 150 x 125</t>
  </si>
  <si>
    <t>3.34</t>
  </si>
  <si>
    <t>Ladder - Bend HDG 200 x 50</t>
  </si>
  <si>
    <t>3.35</t>
  </si>
  <si>
    <t>Ladder - Bend HDG 200 x 125</t>
  </si>
  <si>
    <t>3.36</t>
  </si>
  <si>
    <t>Ladder - Bend HDG 225 x 125</t>
  </si>
  <si>
    <t>3.37</t>
  </si>
  <si>
    <t>Ladder - Bend HDG 250 x 100</t>
  </si>
  <si>
    <t>3.38</t>
  </si>
  <si>
    <t>Ladder - Bend HDG 300 x 100</t>
  </si>
  <si>
    <t>SW4-FE90-300-600R-QQ</t>
  </si>
  <si>
    <t>3.39</t>
  </si>
  <si>
    <t>Ladder - Bend HDG 300 x 125</t>
  </si>
  <si>
    <t>3.40</t>
  </si>
  <si>
    <t>Ladder - Bend HDG 300 x 150</t>
  </si>
  <si>
    <t>3.41</t>
  </si>
  <si>
    <t>Ladder - Bend HDG 350 x 125</t>
  </si>
  <si>
    <t>3.42</t>
  </si>
  <si>
    <t>Ladder - Bend HDG 400 x 125</t>
  </si>
  <si>
    <t>3.43</t>
  </si>
  <si>
    <t>Ladder - Bend HDG 450 x 38</t>
  </si>
  <si>
    <t>3.44</t>
  </si>
  <si>
    <t>Ladder - Bend HDG 450 x 100</t>
  </si>
  <si>
    <t>3.45</t>
  </si>
  <si>
    <t>Ladder - Bend HDG 450 x 125</t>
  </si>
  <si>
    <t>3.46</t>
  </si>
  <si>
    <t>Ladder - Bend HDG 500 x 100</t>
  </si>
  <si>
    <t>3.47</t>
  </si>
  <si>
    <t>Ladder - Bend HDG 600 x 100</t>
  </si>
  <si>
    <t>3.48</t>
  </si>
  <si>
    <t>Ladder - Bend HDG 600 x 125</t>
  </si>
  <si>
    <t>3.49</t>
  </si>
  <si>
    <t>Ladder - Bend HDG 600 x 150</t>
  </si>
  <si>
    <t>3.50</t>
  </si>
  <si>
    <t>Ladder - Bend HDG 610 x 38</t>
  </si>
  <si>
    <t>3.51</t>
  </si>
  <si>
    <t>Ladder - Bend HDG 650 x 100</t>
  </si>
  <si>
    <t>3.52</t>
  </si>
  <si>
    <t>Ladder - Bend HDG 650 x 125</t>
  </si>
  <si>
    <t>3.53</t>
  </si>
  <si>
    <t>Ladder - Bend HDG 750 x 125</t>
  </si>
  <si>
    <t>3.54</t>
  </si>
  <si>
    <t>Ladder - Bend HDG 800 x 125</t>
  </si>
  <si>
    <t>3.55</t>
  </si>
  <si>
    <t>Ladder - Bend HDG 950 x 125</t>
  </si>
  <si>
    <t>3.56</t>
  </si>
  <si>
    <t>Ladder - Bend HDG 1200 x 125</t>
  </si>
  <si>
    <t>3.57</t>
  </si>
  <si>
    <t>Ladder - Bend PRE Galv. 100 x 100</t>
  </si>
  <si>
    <t>3.58</t>
  </si>
  <si>
    <t>Ladder - Bend PRE Galv. 150 x 150</t>
  </si>
  <si>
    <t>3.59</t>
  </si>
  <si>
    <t>Ladder - Bend PRE Galv. 900 x 100</t>
  </si>
  <si>
    <t>3.60</t>
  </si>
  <si>
    <t>Ladder - Cross HDG 300 x 100</t>
  </si>
  <si>
    <t>3.61</t>
  </si>
  <si>
    <t>Ladder - Cross PRE Galv. 610 x 38</t>
  </si>
  <si>
    <t>3.62</t>
  </si>
  <si>
    <t>Ladder - Reducer HDG 200 x 125</t>
  </si>
  <si>
    <t>3.63</t>
  </si>
  <si>
    <t>Ladder - Reducer HDG 300 x 100</t>
  </si>
  <si>
    <t>3.64</t>
  </si>
  <si>
    <t>Ladder - Reducer HDG 300 x 125</t>
  </si>
  <si>
    <t>3.65</t>
  </si>
  <si>
    <t>Ladder - Reducer HDG 450 x 125</t>
  </si>
  <si>
    <t>3.66</t>
  </si>
  <si>
    <t>Ladder - Reducer HDG 500 x 100</t>
  </si>
  <si>
    <t>3.67</t>
  </si>
  <si>
    <t>Ladder - Reducer HDG 600 x 125</t>
  </si>
  <si>
    <t>3.68</t>
  </si>
  <si>
    <t>Ladder - Reducer HDG 650 x 125</t>
  </si>
  <si>
    <t>3.69</t>
  </si>
  <si>
    <t>Ladder - Reducer HDG 750 x 125</t>
  </si>
  <si>
    <t>3.70</t>
  </si>
  <si>
    <t>Ladder - Reducer HDG 800 x 125</t>
  </si>
  <si>
    <t>3.71</t>
  </si>
  <si>
    <t>Ladder - Reducer HDG 900 x 125</t>
  </si>
  <si>
    <t>3.72</t>
  </si>
  <si>
    <t>Ladder - Reducer HDG 950 x 125</t>
  </si>
  <si>
    <t>3.73</t>
  </si>
  <si>
    <t>Ladder - Reducer HDG 1200 x 125</t>
  </si>
  <si>
    <t>3.74</t>
  </si>
  <si>
    <t>Ladder - Reducer PRE Galv. 150 x 100</t>
  </si>
  <si>
    <t>3.75</t>
  </si>
  <si>
    <t>Ladder - Reducer PRE Galv. 610 x 38</t>
  </si>
  <si>
    <t>3.76</t>
  </si>
  <si>
    <t>Ladder - Tee HDG 150 x 100</t>
  </si>
  <si>
    <t>3.77</t>
  </si>
  <si>
    <t>Ladder - Tee HDG 200 x 125</t>
  </si>
  <si>
    <t>3.78</t>
  </si>
  <si>
    <t>Ladder - Tee HDG 250 x 100</t>
  </si>
  <si>
    <t>3.79</t>
  </si>
  <si>
    <t>Ladder - Tee HDG 300 x 100</t>
  </si>
  <si>
    <t>3.80</t>
  </si>
  <si>
    <t>Ladder - Tee HDG 300 x 150</t>
  </si>
  <si>
    <t>3.81</t>
  </si>
  <si>
    <t>Ladder - Tee HDG 350 x 125</t>
  </si>
  <si>
    <t>3.82</t>
  </si>
  <si>
    <t>Ladder - Tee HDG 450 x 38</t>
  </si>
  <si>
    <t>3.83</t>
  </si>
  <si>
    <t>Ladder - Tee HDG 450 x 100</t>
  </si>
  <si>
    <t>3.84</t>
  </si>
  <si>
    <t>Ladder - Tee HDG 450 x 125</t>
  </si>
  <si>
    <t>3.85</t>
  </si>
  <si>
    <t>Ladder - Tee HDG 500 x 100</t>
  </si>
  <si>
    <t>3.86</t>
  </si>
  <si>
    <t>Ladder - Tee HDG 600 x 100</t>
  </si>
  <si>
    <t>SW6-ET-600-600R-QQ-1.5W- 1.5T</t>
  </si>
  <si>
    <t>3.87</t>
  </si>
  <si>
    <t>Ladder - Tee HDG 600 x 125</t>
  </si>
  <si>
    <t>3.88</t>
  </si>
  <si>
    <t>Ladder - Tee HDG 610 x 38</t>
  </si>
  <si>
    <t>3.89</t>
  </si>
  <si>
    <t>Ladder - Tee HDG 650 x 100</t>
  </si>
  <si>
    <t>3.90</t>
  </si>
  <si>
    <t>Ladder - Tee HDG 650 x 125</t>
  </si>
  <si>
    <t>3.91</t>
  </si>
  <si>
    <t>Ladder - Tee HDG 750 x 125</t>
  </si>
  <si>
    <t>3.92</t>
  </si>
  <si>
    <t>Ladder - Tee HDG 800 x 125</t>
  </si>
  <si>
    <t>3.93</t>
  </si>
  <si>
    <t>Ladder - Tee HDG 900 x 125</t>
  </si>
  <si>
    <t>3.94</t>
  </si>
  <si>
    <t>Ladder - Tee HDG 950 x 125</t>
  </si>
  <si>
    <t>3.95</t>
  </si>
  <si>
    <t>Ladder - Tee HDG 1200 x 125</t>
  </si>
  <si>
    <t>3.96</t>
  </si>
  <si>
    <t>Ladder - Tee PRE Galv. 150 x 100</t>
  </si>
  <si>
    <t>3.97</t>
  </si>
  <si>
    <t>Ladder - Tee PRE Galv. 600 x 125</t>
  </si>
  <si>
    <t>3.98</t>
  </si>
  <si>
    <t>Ladder - Union HDG</t>
  </si>
  <si>
    <t>SW4-CS-GA</t>
  </si>
  <si>
    <t>3.99</t>
  </si>
  <si>
    <t>SW4-HAC-QQ Speedway® SW4, Hori</t>
  </si>
  <si>
    <t>union horizontal</t>
  </si>
  <si>
    <t>3.100</t>
  </si>
  <si>
    <t>SW6-HAC-QQ Speedway® SW6, Hori</t>
  </si>
  <si>
    <t>union</t>
  </si>
  <si>
    <t>3.101</t>
  </si>
  <si>
    <t>Ladder - Union HDG vertical</t>
  </si>
  <si>
    <t>SW4-VAC-GA</t>
  </si>
  <si>
    <t>3.102</t>
  </si>
  <si>
    <t>SW4-VAC-QQ Speedway® SW4, Vert</t>
  </si>
  <si>
    <t>union vertical</t>
  </si>
  <si>
    <t>3.103</t>
  </si>
  <si>
    <t>SW6-VAC-QQ Speedway® SW6, Vert</t>
  </si>
  <si>
    <t>3.104</t>
  </si>
  <si>
    <t>Ladder - Union HDG 50 x 100</t>
  </si>
  <si>
    <t>3.105</t>
  </si>
  <si>
    <t>Ladder - Union HDG 50 x 150</t>
  </si>
  <si>
    <t>3.106</t>
  </si>
  <si>
    <t>Ladder - Union HDG 50 x 200</t>
  </si>
  <si>
    <t>3.107</t>
  </si>
  <si>
    <t>Ladder - Union HDG 50 x 50</t>
  </si>
  <si>
    <t>3.108</t>
  </si>
  <si>
    <t>Ladder - Union HDG 60 x 150</t>
  </si>
  <si>
    <t>3.109</t>
  </si>
  <si>
    <t>Ladder - Union HDG 75 x 150</t>
  </si>
  <si>
    <t>3.110</t>
  </si>
  <si>
    <t>Ladder - Union HDG 80 x 150</t>
  </si>
  <si>
    <t>3.111</t>
  </si>
  <si>
    <t>Ladder - Union HDG 100 x 100</t>
  </si>
  <si>
    <t>3.112</t>
  </si>
  <si>
    <t>Ladder - Union HDG 100 x 102</t>
  </si>
  <si>
    <t>3.113</t>
  </si>
  <si>
    <t>Ladder - Union HDG 100 x 150</t>
  </si>
  <si>
    <t>3.114</t>
  </si>
  <si>
    <t>Ladder - Union HDG 100 x 25</t>
  </si>
  <si>
    <t>3.115</t>
  </si>
  <si>
    <t>Ladder - Union HDG 100 x 50</t>
  </si>
  <si>
    <t>3.116</t>
  </si>
  <si>
    <t>Ladder - Union HDG 100 x 75</t>
  </si>
  <si>
    <t>3.117</t>
  </si>
  <si>
    <t>Ladder - Union HDG 100 x 80</t>
  </si>
  <si>
    <t>3.118</t>
  </si>
  <si>
    <t>Ladder - Union HDG 102 x 102</t>
  </si>
  <si>
    <t>3.119</t>
  </si>
  <si>
    <t>Ladder - Union HDG 125 x 150</t>
  </si>
  <si>
    <t>3.120</t>
  </si>
  <si>
    <t>Ladder - Union HDG 125 x 200</t>
  </si>
  <si>
    <t>3.121</t>
  </si>
  <si>
    <t>Ladder - Union HDG 150 x 100</t>
  </si>
  <si>
    <t>3.122</t>
  </si>
  <si>
    <t>Ladder - Union HDG 150 x 125</t>
  </si>
  <si>
    <t>3.123</t>
  </si>
  <si>
    <t>Ladder - Union HDG 150 x 25</t>
  </si>
  <si>
    <t>3.124</t>
  </si>
  <si>
    <t>Ladder - Union HDG 150 x 38</t>
  </si>
  <si>
    <t>3.125</t>
  </si>
  <si>
    <t>Ladder - Union HDG 150 x 50</t>
  </si>
  <si>
    <t>3.126</t>
  </si>
  <si>
    <t>Ladder - Union HDG 150 x 60</t>
  </si>
  <si>
    <t>3.127</t>
  </si>
  <si>
    <t>Ladder - Union HDG 150 x 75</t>
  </si>
  <si>
    <t>3.128</t>
  </si>
  <si>
    <t>Ladder - Union HDG 150 x 80</t>
  </si>
  <si>
    <t>3.129</t>
  </si>
  <si>
    <t>Ladder - Union HDG 152 x 102</t>
  </si>
  <si>
    <t>3.130</t>
  </si>
  <si>
    <t>Ladder - Union HDG 152 x 127</t>
  </si>
  <si>
    <t>3.131</t>
  </si>
  <si>
    <t>Ladder - Union HDG 200 x 100</t>
  </si>
  <si>
    <t>3.132</t>
  </si>
  <si>
    <t>Ladder - Union HDG 200 x 125</t>
  </si>
  <si>
    <t>3.133</t>
  </si>
  <si>
    <t>Ladder - Union HDG 200 x 50</t>
  </si>
  <si>
    <t>3.134</t>
  </si>
  <si>
    <t>Ladder - Union HDG 200 x 60</t>
  </si>
  <si>
    <t>3.135</t>
  </si>
  <si>
    <t>Ladder - Union HDG 225 x 100</t>
  </si>
  <si>
    <t>3.136</t>
  </si>
  <si>
    <t>Ladder - Union HDG 225 x 125</t>
  </si>
  <si>
    <t>3.137</t>
  </si>
  <si>
    <t>Ladder - Union HDG 225 x 25</t>
  </si>
  <si>
    <t>3.138</t>
  </si>
  <si>
    <t>Ladder - Union HDG 225 x 75</t>
  </si>
  <si>
    <t>3.139</t>
  </si>
  <si>
    <t>Ladder - Union HDG 250 x 100</t>
  </si>
  <si>
    <t>3.140</t>
  </si>
  <si>
    <t>Ladder - Union HDG 250 x 75</t>
  </si>
  <si>
    <t>3.141</t>
  </si>
  <si>
    <t>Ladder - Union HDG 300 x 50</t>
  </si>
  <si>
    <t>3.142</t>
  </si>
  <si>
    <t>Ladder - Union HDG 300 x 60</t>
  </si>
  <si>
    <t>3.143</t>
  </si>
  <si>
    <t>Ladder - Union HDG 300 x 75</t>
  </si>
  <si>
    <t>3.144</t>
  </si>
  <si>
    <t>Ladder - Union HDG 300 x 80</t>
  </si>
  <si>
    <t>3.145</t>
  </si>
  <si>
    <t>Ladder - Union HDG 300 x 100</t>
  </si>
  <si>
    <t>3.146</t>
  </si>
  <si>
    <t>Ladder - Union HDG 300 x 125</t>
  </si>
  <si>
    <t>3.147</t>
  </si>
  <si>
    <t>Ladder - Union HDG 300 x 150</t>
  </si>
  <si>
    <t>3.148</t>
  </si>
  <si>
    <t>Ladder - Union HDG 350 x 50</t>
  </si>
  <si>
    <t>3.149</t>
  </si>
  <si>
    <t>Ladder - Union HDG 350 x 125</t>
  </si>
  <si>
    <t>3.150</t>
  </si>
  <si>
    <t>Ladder - Union HDG 400 x 100</t>
  </si>
  <si>
    <t>3.151</t>
  </si>
  <si>
    <t>Ladder - Union HDG 400 x 125</t>
  </si>
  <si>
    <t>3.152</t>
  </si>
  <si>
    <t>Ladder - Union HDG 450 x 38</t>
  </si>
  <si>
    <t>3.153</t>
  </si>
  <si>
    <t>Ladder - Union HDG 450 x 50</t>
  </si>
  <si>
    <t>3.154</t>
  </si>
  <si>
    <t>Ladder - Union HDG 450 x 75</t>
  </si>
  <si>
    <t>3.155</t>
  </si>
  <si>
    <t>Ladder - Union HDG 450 x 100</t>
  </si>
  <si>
    <t>3.156</t>
  </si>
  <si>
    <t>Ladder - Union HDG 450 x 125</t>
  </si>
  <si>
    <t>3.157</t>
  </si>
  <si>
    <t>Ladder - Union HDG 500 x 100</t>
  </si>
  <si>
    <t>3.158</t>
  </si>
  <si>
    <t>Ladder - Union HDG 500 x 125</t>
  </si>
  <si>
    <t>3.159</t>
  </si>
  <si>
    <t>Ladder - Union HDG 600 x 50</t>
  </si>
  <si>
    <t>3.160</t>
  </si>
  <si>
    <t>Ladder - Union HDG 600 x 60</t>
  </si>
  <si>
    <t>3.161</t>
  </si>
  <si>
    <t>Ladder - Union HDG 600 x 100</t>
  </si>
  <si>
    <t>3.162</t>
  </si>
  <si>
    <t>Ladder - Union HDG 600 x 125</t>
  </si>
  <si>
    <t>3.163</t>
  </si>
  <si>
    <t>Ladder - Union HDG 600 x 150</t>
  </si>
  <si>
    <t>3.164</t>
  </si>
  <si>
    <t>Ladder - Union HDG 610 x 38</t>
  </si>
  <si>
    <t>3.165</t>
  </si>
  <si>
    <t>Ladder - Union HDG 650 x 100</t>
  </si>
  <si>
    <t>3.166</t>
  </si>
  <si>
    <t>Ladder - Union HDG 650 x 125</t>
  </si>
  <si>
    <t>3.167</t>
  </si>
  <si>
    <t>Ladder - Union HDG 750 x 125</t>
  </si>
  <si>
    <t>3.168</t>
  </si>
  <si>
    <t>Ladder - Union HDG 800 x 125</t>
  </si>
  <si>
    <t>3.169</t>
  </si>
  <si>
    <t>Ladder - Union HDG 900 x 125</t>
  </si>
  <si>
    <t>3.170</t>
  </si>
  <si>
    <t>Ladder - Union HDG 950 x 125</t>
  </si>
  <si>
    <t>3.171</t>
  </si>
  <si>
    <t>Ladder - Union HDG 1200 x 100</t>
  </si>
  <si>
    <t>Ladder - Union HDG 1200 x 125</t>
  </si>
  <si>
    <t>3.172</t>
  </si>
  <si>
    <t>Ladder - Union PRE Galv.</t>
  </si>
  <si>
    <t xml:space="preserve">SW4-CS-QQ </t>
  </si>
  <si>
    <t>3.173</t>
  </si>
  <si>
    <t>Ladder - Union PRE Galv. Horizontal</t>
  </si>
  <si>
    <t>SW4-HAC-QQ</t>
  </si>
  <si>
    <t>3.174</t>
  </si>
  <si>
    <t>Ladder - Union PRE Galv. Vertical</t>
  </si>
  <si>
    <t>SW4-VAC-QQ</t>
  </si>
  <si>
    <t>3.175</t>
  </si>
  <si>
    <t>Ladder - Union PRE Galv. 50 x 225</t>
  </si>
  <si>
    <t>3.176</t>
  </si>
  <si>
    <t>Ladder - Union PRE Galv. 50 x 54</t>
  </si>
  <si>
    <t>3.177</t>
  </si>
  <si>
    <t>Ladder - Union PRE Galv. 54 x 50</t>
  </si>
  <si>
    <t>3.178</t>
  </si>
  <si>
    <t>Ladder - Union PRE Galv. 60 x 54</t>
  </si>
  <si>
    <t>3.179</t>
  </si>
  <si>
    <t>Ladder - Union PRE Galv. 60 x 56</t>
  </si>
  <si>
    <t>3.180</t>
  </si>
  <si>
    <t>Ladder - Union PRE Galv. 80 x 225</t>
  </si>
  <si>
    <t>3.181</t>
  </si>
  <si>
    <t>Ladder - Union PRE Galv. 100 x 100</t>
  </si>
  <si>
    <t>3.182</t>
  </si>
  <si>
    <t>Ladder - Union PRE Galv. 100 x 225</t>
  </si>
  <si>
    <t>3.183</t>
  </si>
  <si>
    <t>Ladder - Union PRE Galv. 100 x 300</t>
  </si>
  <si>
    <t>3.184</t>
  </si>
  <si>
    <t>Ladder - Union PRE Galv. 125 x 150</t>
  </si>
  <si>
    <t>3.185</t>
  </si>
  <si>
    <t>Ladder - Union PRE Galv. 150 x 100</t>
  </si>
  <si>
    <t>3.186</t>
  </si>
  <si>
    <t>Ladder - Union PRE Galv. 150 x 125</t>
  </si>
  <si>
    <t>3.187</t>
  </si>
  <si>
    <t>Ladder - Union PRE Galv. 150 x 150</t>
  </si>
  <si>
    <t>3.188</t>
  </si>
  <si>
    <t>Ladder - Union PRE Galv. 225 x 50</t>
  </si>
  <si>
    <t>3.189</t>
  </si>
  <si>
    <t>Ladder - Union PRE Galv. 225 x 75</t>
  </si>
  <si>
    <t>3.190</t>
  </si>
  <si>
    <t>Ladder - Union PRE Galv. 225 x 80</t>
  </si>
  <si>
    <t>3.191</t>
  </si>
  <si>
    <t>Ladder - Union PRE Galv. 300 x 100</t>
  </si>
  <si>
    <t>3.192</t>
  </si>
  <si>
    <t>Ladder - Union PRE Galv. 300 x 125</t>
  </si>
  <si>
    <t>3.193</t>
  </si>
  <si>
    <t>Ladder - Union PRE Galv. 300 x 38</t>
  </si>
  <si>
    <t>3.194</t>
  </si>
  <si>
    <t>Ladder - Union PRE Galv. 300 x 80</t>
  </si>
  <si>
    <t>3.195</t>
  </si>
  <si>
    <t>Ladder - Union PRE Galv. 600 x 100</t>
  </si>
  <si>
    <t>3.196</t>
  </si>
  <si>
    <t>Ladder - Union PRE Galv. 600 x 125</t>
  </si>
  <si>
    <t>3.197</t>
  </si>
  <si>
    <t>Ladder - Union PRE Galv. 600 x 38</t>
  </si>
  <si>
    <t>3.198</t>
  </si>
  <si>
    <t>Ladder - Union PRE Galv. 610 x 38</t>
  </si>
  <si>
    <t>3.199</t>
  </si>
  <si>
    <t>Ladder - Union PRE Galv. 750 x 125</t>
  </si>
  <si>
    <t>3.200</t>
  </si>
  <si>
    <t>Ladder - Union PRE Galv. 900 x 100</t>
  </si>
  <si>
    <t>3.201</t>
  </si>
  <si>
    <t>Mesh Tray - Bend PRE Galv. 100 x 300</t>
  </si>
  <si>
    <t>3.202</t>
  </si>
  <si>
    <t>Mesh Tray - Bend PRE Galv. 300 x 38</t>
  </si>
  <si>
    <t>3.203</t>
  </si>
  <si>
    <t>Mesh Tray - Bend PRE Galv. 300 x 100</t>
  </si>
  <si>
    <t>3.204</t>
  </si>
  <si>
    <t>Tray - Bend HDG 50 x 50</t>
  </si>
  <si>
    <t>3.205</t>
  </si>
  <si>
    <t>Tray - Bend HDG 50 x 100</t>
  </si>
  <si>
    <t>3.206</t>
  </si>
  <si>
    <t>Tray - Bend HDG 50 x 150</t>
  </si>
  <si>
    <t>3.207</t>
  </si>
  <si>
    <t>Tray - Bend HDG 50 x 200</t>
  </si>
  <si>
    <t>3.208</t>
  </si>
  <si>
    <t>Tray - Bend HDG 60 x 150</t>
  </si>
  <si>
    <t>3.209</t>
  </si>
  <si>
    <t>Tray - Bend HDG 75 x 150</t>
  </si>
  <si>
    <t>3.210</t>
  </si>
  <si>
    <t>Tray - Bend HDG 80 x 150</t>
  </si>
  <si>
    <t>3.211</t>
  </si>
  <si>
    <t>Tray - Bend HDG 100 x 25</t>
  </si>
  <si>
    <t>3.212</t>
  </si>
  <si>
    <t>Tray - Bend HDG 100 x 50</t>
  </si>
  <si>
    <t>3.213</t>
  </si>
  <si>
    <t>Tray - Bend HDG 100 x 75</t>
  </si>
  <si>
    <t>3.214</t>
  </si>
  <si>
    <t>Tray - Bend HDG 100 x 80</t>
  </si>
  <si>
    <t>3.215</t>
  </si>
  <si>
    <t>Tray - Bend HDG 100 x 100</t>
  </si>
  <si>
    <t>3.216</t>
  </si>
  <si>
    <t>Tray - Bend HDG 100 x 102</t>
  </si>
  <si>
    <t>3.217</t>
  </si>
  <si>
    <t>Tray - Bend HDG 100 x 150</t>
  </si>
  <si>
    <t>3.218</t>
  </si>
  <si>
    <t>Tray - Bend HDG 102 x 102</t>
  </si>
  <si>
    <t>3.219</t>
  </si>
  <si>
    <t>Tray - Bend HDG 150 x 25</t>
  </si>
  <si>
    <t>3.220</t>
  </si>
  <si>
    <t>Tray - Bend HDG 150 x 50</t>
  </si>
  <si>
    <t>3.221</t>
  </si>
  <si>
    <t>Tray - Bend HDG 150 x 60</t>
  </si>
  <si>
    <t>3.222</t>
  </si>
  <si>
    <t>Tray - Bend HDG 150 x 75</t>
  </si>
  <si>
    <t>3.223</t>
  </si>
  <si>
    <t>Tray - Bend HDG 150 x 80</t>
  </si>
  <si>
    <t>3.224</t>
  </si>
  <si>
    <t>Tray - Bend HDG 150 x 100</t>
  </si>
  <si>
    <t>3.225</t>
  </si>
  <si>
    <t>Tray - Bend HDG 150 x 125</t>
  </si>
  <si>
    <t>3.226</t>
  </si>
  <si>
    <t>Tray - Bend HDG 152 x 102</t>
  </si>
  <si>
    <t>3.227</t>
  </si>
  <si>
    <t>Tray - Bend HDG 152 x 127</t>
  </si>
  <si>
    <t>3.228</t>
  </si>
  <si>
    <t>Tray - Bend HDG 200 x 50</t>
  </si>
  <si>
    <t>3.229</t>
  </si>
  <si>
    <t>Tray - Bend HDG 200 x 60</t>
  </si>
  <si>
    <t>3.230</t>
  </si>
  <si>
    <t>Tray - Bend HDG 200 x 100</t>
  </si>
  <si>
    <t>3.231</t>
  </si>
  <si>
    <t>Tray - Bend HDG 225 x 25</t>
  </si>
  <si>
    <t>3.232</t>
  </si>
  <si>
    <t>Tray - Bend HDG 225 x 100</t>
  </si>
  <si>
    <t>3.233</t>
  </si>
  <si>
    <t>Tray - Bend HDG 300 x 50</t>
  </si>
  <si>
    <t>3.234</t>
  </si>
  <si>
    <t>Tray - Bend HDG 300 x 60</t>
  </si>
  <si>
    <t>3.235</t>
  </si>
  <si>
    <t>Tray - Bend HDG 300 x 75</t>
  </si>
  <si>
    <t>3.236</t>
  </si>
  <si>
    <t>Tray - Bend HDG 300 x 80</t>
  </si>
  <si>
    <t>3.237</t>
  </si>
  <si>
    <t>Tray - Bend HDG 300 x 100</t>
  </si>
  <si>
    <t>3.238</t>
  </si>
  <si>
    <t>Tray - Bend HDG 350 x 50</t>
  </si>
  <si>
    <t>3.239</t>
  </si>
  <si>
    <t>Tray - Bend HDG 400 x 100</t>
  </si>
  <si>
    <t>3.240</t>
  </si>
  <si>
    <t>Tray - Bend HDG 450 x 50</t>
  </si>
  <si>
    <t>3.241</t>
  </si>
  <si>
    <t>Tray - Bend HDG 450 x 75</t>
  </si>
  <si>
    <t>3.242</t>
  </si>
  <si>
    <t>Tray - Bend HDG 600 x 50</t>
  </si>
  <si>
    <t>3.243</t>
  </si>
  <si>
    <t>Tray - Bend HDG 600 x 60</t>
  </si>
  <si>
    <t>3.244</t>
  </si>
  <si>
    <t>Tray - Bend PRE Galv. 50 x 54</t>
  </si>
  <si>
    <t>3.245</t>
  </si>
  <si>
    <t>Tray - Bend PRE Galv. 50 x 225</t>
  </si>
  <si>
    <t>3.246</t>
  </si>
  <si>
    <t>Tray - Bend PRE Galv. 54 x 50</t>
  </si>
  <si>
    <t>3.247</t>
  </si>
  <si>
    <t>Tray - Bend PRE Galv. 60 x 56</t>
  </si>
  <si>
    <t>3.248</t>
  </si>
  <si>
    <t>Tray - Bend PRE Galv. 80 x 225</t>
  </si>
  <si>
    <t>3.249</t>
  </si>
  <si>
    <t>Tray - Bend PRE Galv. 100 x 225</t>
  </si>
  <si>
    <t>3.250</t>
  </si>
  <si>
    <t>Tray - Bend PRE Galv. 100 x 300</t>
  </si>
  <si>
    <t>3.251</t>
  </si>
  <si>
    <t>Tray - Bend PRE Galv. 125 x 150</t>
  </si>
  <si>
    <t>3.252</t>
  </si>
  <si>
    <t>Tray - Bend PRE Galv. 225 x 50</t>
  </si>
  <si>
    <t>3.253</t>
  </si>
  <si>
    <t>Tray - Bend PRE Galv. 225 x 75</t>
  </si>
  <si>
    <t>3.254</t>
  </si>
  <si>
    <t>Tray - Bend PRE Galv. 225 x 80</t>
  </si>
  <si>
    <t>3.255</t>
  </si>
  <si>
    <t>Tray - Bend PRE Galv. 300 x 38</t>
  </si>
  <si>
    <t>3.256</t>
  </si>
  <si>
    <t>Tray - Bend PRE Galv. 600 x 100</t>
  </si>
  <si>
    <t>3.257</t>
  </si>
  <si>
    <t>Tray - Cross HDG 100 x 25</t>
  </si>
  <si>
    <t>3.258</t>
  </si>
  <si>
    <t>Tray - Cross HDG 100 x 75</t>
  </si>
  <si>
    <t>3.259</t>
  </si>
  <si>
    <t>Tray - Cross HDG 150 x 100</t>
  </si>
  <si>
    <t>3.260</t>
  </si>
  <si>
    <t>Tray - Cross HDG 200 x 50</t>
  </si>
  <si>
    <t>3.261</t>
  </si>
  <si>
    <t>Tray - Cross HDG 200 x 60</t>
  </si>
  <si>
    <t>3.262</t>
  </si>
  <si>
    <t>Tray - Cross HDG 400 x 100</t>
  </si>
  <si>
    <t>3.263</t>
  </si>
  <si>
    <t>Tray - Reducer HDG 100 x 50</t>
  </si>
  <si>
    <t>3.264</t>
  </si>
  <si>
    <t>Tray - Reducer HDG 100 x 75</t>
  </si>
  <si>
    <t>3.265</t>
  </si>
  <si>
    <t>Tray - Reducer HDG 100 x 80</t>
  </si>
  <si>
    <t>3.266</t>
  </si>
  <si>
    <t>Tray - Reducer HDG 100 x 100</t>
  </si>
  <si>
    <t>3.267</t>
  </si>
  <si>
    <t>Tray - Reducer HDG 100 x 102</t>
  </si>
  <si>
    <t>3.268</t>
  </si>
  <si>
    <t>Tray - Reducer HDG 150 x 50</t>
  </si>
  <si>
    <t>3.269</t>
  </si>
  <si>
    <t>Tray - Reducer HDG 150 x 60</t>
  </si>
  <si>
    <t>3.270</t>
  </si>
  <si>
    <t>Tray - Reducer HDG 150 x 80</t>
  </si>
  <si>
    <t>3.271</t>
  </si>
  <si>
    <t>Tray - Reducer HDG 150 x 100</t>
  </si>
  <si>
    <t>3.272</t>
  </si>
  <si>
    <t>Tray - Reducer HDG 152 x 102</t>
  </si>
  <si>
    <t>3.273</t>
  </si>
  <si>
    <t>Tray - Reducer HDG 152 x 127</t>
  </si>
  <si>
    <t>3.274</t>
  </si>
  <si>
    <t>Tray - Reducer HDG 200 x 60</t>
  </si>
  <si>
    <t>3.275</t>
  </si>
  <si>
    <t>Tray - Reducer HDG 225 x 100</t>
  </si>
  <si>
    <t>3.276</t>
  </si>
  <si>
    <t>Tray - Reducer HDG 300 x 50</t>
  </si>
  <si>
    <t>3.277</t>
  </si>
  <si>
    <t>Tray - Reducer HDG 300 x 75</t>
  </si>
  <si>
    <t>3.278</t>
  </si>
  <si>
    <t>Tray - Reducer HDG 300 x 80</t>
  </si>
  <si>
    <t>3.279</t>
  </si>
  <si>
    <t>Tray - Reducer HDG 300 x 100</t>
  </si>
  <si>
    <t>3.280</t>
  </si>
  <si>
    <t>Tray - Reducer HDG 400 x 100</t>
  </si>
  <si>
    <t>3.281</t>
  </si>
  <si>
    <t>Tray - Reducer HDG 450 x 75</t>
  </si>
  <si>
    <t>3.282</t>
  </si>
  <si>
    <t>Tray - Reducer PRE Galv. 50 x 54</t>
  </si>
  <si>
    <t>3.283</t>
  </si>
  <si>
    <t>Tray - Reducer PRE Galv. 60 x 54</t>
  </si>
  <si>
    <t>3.284</t>
  </si>
  <si>
    <t>Tray - Reducer PRE Galv. 100 x 100</t>
  </si>
  <si>
    <t>3.285</t>
  </si>
  <si>
    <t>Tray - Reducer PRE Galv. 150 x 100</t>
  </si>
  <si>
    <t>3.286</t>
  </si>
  <si>
    <t>Tray - Reducer PRE Galv. 300 x 80</t>
  </si>
  <si>
    <t>3.287</t>
  </si>
  <si>
    <t>Tray - Tee HDG 100 x 25</t>
  </si>
  <si>
    <t>3.288</t>
  </si>
  <si>
    <t>Tray - Tee HDG 100 x 50</t>
  </si>
  <si>
    <t>3.289</t>
  </si>
  <si>
    <t>Tray - Tee HDG 100 x 75</t>
  </si>
  <si>
    <t>3.290</t>
  </si>
  <si>
    <t>Tray - Tee HDG 100 x 100</t>
  </si>
  <si>
    <t>3.291</t>
  </si>
  <si>
    <t>Tray - Tee HDG 150 x 25</t>
  </si>
  <si>
    <t>3.292</t>
  </si>
  <si>
    <t>Tray - Tee HDG 150 x 50</t>
  </si>
  <si>
    <t>3.293</t>
  </si>
  <si>
    <t>Tray - Tee HDG 150 x 60</t>
  </si>
  <si>
    <t>3.294</t>
  </si>
  <si>
    <t>Tray - Tee HDG 150 x 75</t>
  </si>
  <si>
    <t>3.295</t>
  </si>
  <si>
    <t>Tray - Tee HDG 150 x 80</t>
  </si>
  <si>
    <t>3.296</t>
  </si>
  <si>
    <t>Tray - Tee HDG 150 x 100</t>
  </si>
  <si>
    <t>3.297</t>
  </si>
  <si>
    <t>Tray - Tee HDG 150 x 125</t>
  </si>
  <si>
    <t>3.298</t>
  </si>
  <si>
    <t>Tray - Tee HDG 152 x 102</t>
  </si>
  <si>
    <t>3.299</t>
  </si>
  <si>
    <t>Tray - Tee HDG 152 x 127</t>
  </si>
  <si>
    <t>3.300</t>
  </si>
  <si>
    <t>Tray - Tee HDG 200 x 50</t>
  </si>
  <si>
    <t>3.301</t>
  </si>
  <si>
    <t>Tray - Tee HDG 200 x 60</t>
  </si>
  <si>
    <t>3.302</t>
  </si>
  <si>
    <t>Tray - Tee HDG 225 x 25</t>
  </si>
  <si>
    <t>3.303</t>
  </si>
  <si>
    <t>Tray - Tee HDG 225 x 75</t>
  </si>
  <si>
    <t>3.304</t>
  </si>
  <si>
    <t>Tray - Tee HDG 225 x 100</t>
  </si>
  <si>
    <t>3.305</t>
  </si>
  <si>
    <t>Tray - Tee HDG 250 x 75</t>
  </si>
  <si>
    <t>3.306</t>
  </si>
  <si>
    <t>Tray - Tee HDG 250 x 100</t>
  </si>
  <si>
    <t>3.307</t>
  </si>
  <si>
    <t>Tray - Tee HDG 300 x 50</t>
  </si>
  <si>
    <t>3.308</t>
  </si>
  <si>
    <t>Tray - Tee HDG 300 x 60</t>
  </si>
  <si>
    <t>3.309</t>
  </si>
  <si>
    <t>Tray - Tee HDG 300 x 80</t>
  </si>
  <si>
    <t>3.310</t>
  </si>
  <si>
    <t>Tray - Tee HDG 300 x 100</t>
  </si>
  <si>
    <t>3.311</t>
  </si>
  <si>
    <t>Tray - Tee HDG 350 x 50</t>
  </si>
  <si>
    <t>3.312</t>
  </si>
  <si>
    <t>Tray - Tee HDG 400 x 100</t>
  </si>
  <si>
    <t>3.313</t>
  </si>
  <si>
    <t>Tray - Tee HDG 450 x 50</t>
  </si>
  <si>
    <t>3.314</t>
  </si>
  <si>
    <t>Tray - Tee HDG 450 x 75</t>
  </si>
  <si>
    <t>3.315</t>
  </si>
  <si>
    <t>Tray - Tee HDG 600 x 50</t>
  </si>
  <si>
    <t>3.316</t>
  </si>
  <si>
    <t>Tray - Tee HDG 600 x 60</t>
  </si>
  <si>
    <t>3.317</t>
  </si>
  <si>
    <t>Tray - Tee PRE Galv. 600 x 100</t>
  </si>
  <si>
    <t>3.318</t>
  </si>
  <si>
    <t>Tray - Union HDG 50 x 50</t>
  </si>
  <si>
    <t>3.319</t>
  </si>
  <si>
    <t>Tray - Union HDG 60 x 150</t>
  </si>
  <si>
    <t>3.320</t>
  </si>
  <si>
    <t>Tray - Union HDG 75 x 75</t>
  </si>
  <si>
    <t>3.321</t>
  </si>
  <si>
    <t>Tray - Union HDG 100 x 25</t>
  </si>
  <si>
    <t>3.322</t>
  </si>
  <si>
    <t>Tray - Union HDG 100 x 50</t>
  </si>
  <si>
    <t>3.323</t>
  </si>
  <si>
    <t>Tray - Union HDG 100 x 75</t>
  </si>
  <si>
    <t>3.324</t>
  </si>
  <si>
    <t>Tray - Union HDG 100 x 80</t>
  </si>
  <si>
    <t>3.325</t>
  </si>
  <si>
    <t>Tray - Union HDG 100 x 100</t>
  </si>
  <si>
    <t>3.326</t>
  </si>
  <si>
    <t>Tray - Union HDG 100 x 102</t>
  </si>
  <si>
    <t>3.327</t>
  </si>
  <si>
    <t>Tray - Union HDG 102 x 102</t>
  </si>
  <si>
    <t>3.328</t>
  </si>
  <si>
    <t>Tray - Union HDG 150 x 25</t>
  </si>
  <si>
    <t>3.329</t>
  </si>
  <si>
    <t>Tray - Union HDG 150 x 50</t>
  </si>
  <si>
    <t>3.330</t>
  </si>
  <si>
    <t>Tray - Union HDG 150 x 60</t>
  </si>
  <si>
    <t>3.331</t>
  </si>
  <si>
    <t>Tray - Union HDG 150 x 75</t>
  </si>
  <si>
    <t>3.332</t>
  </si>
  <si>
    <t>Tray - Union HDG 150 x 80</t>
  </si>
  <si>
    <t>3.333</t>
  </si>
  <si>
    <t>Tray - Union HDG 150 x 100</t>
  </si>
  <si>
    <t>3.334</t>
  </si>
  <si>
    <t>Tray - Union HDG 150 x 125</t>
  </si>
  <si>
    <t>3.335</t>
  </si>
  <si>
    <t>Tray - Union HDG 152 x 102</t>
  </si>
  <si>
    <t>3.336</t>
  </si>
  <si>
    <t>Tray - Union HDG 152 x 127</t>
  </si>
  <si>
    <t>3.337</t>
  </si>
  <si>
    <t>Tray - Union HDG 200 x 50</t>
  </si>
  <si>
    <t>3.338</t>
  </si>
  <si>
    <t>Tray - Union HDG 200 x 60</t>
  </si>
  <si>
    <t>3.339</t>
  </si>
  <si>
    <t>Tray - Union HDG 200 x 100</t>
  </si>
  <si>
    <t>3.340</t>
  </si>
  <si>
    <t>Tray - Union HDG 225 x 25</t>
  </si>
  <si>
    <t>3.341</t>
  </si>
  <si>
    <t>Tray - Union HDG 225 x 75</t>
  </si>
  <si>
    <t>3.342</t>
  </si>
  <si>
    <t>Tray - Union HDG 225 x 100</t>
  </si>
  <si>
    <t>3.343</t>
  </si>
  <si>
    <t>Tray - Union HDG 250 x 75</t>
  </si>
  <si>
    <t>3.344</t>
  </si>
  <si>
    <t>Tray - Union HDG 300 x 50</t>
  </si>
  <si>
    <t>3.345</t>
  </si>
  <si>
    <t>Tray - Union HDG 300 x 60</t>
  </si>
  <si>
    <t>3.346</t>
  </si>
  <si>
    <t>Tray - Union HDG 300 x 75</t>
  </si>
  <si>
    <t>3.347</t>
  </si>
  <si>
    <t>Tray - Union HDG 300 x 80</t>
  </si>
  <si>
    <t>3.348</t>
  </si>
  <si>
    <t>Tray - Union HDG 300 x 100</t>
  </si>
  <si>
    <t>3.349</t>
  </si>
  <si>
    <t>Tray - Union HDG 300 x 125</t>
  </si>
  <si>
    <t>3.350</t>
  </si>
  <si>
    <t>Tray - Union HDG 300 x 150</t>
  </si>
  <si>
    <t>3.351</t>
  </si>
  <si>
    <t>Tray - Union HDG 350 x 50</t>
  </si>
  <si>
    <t>3.352</t>
  </si>
  <si>
    <t>Tray - Union HDG 400 x 50</t>
  </si>
  <si>
    <t>3.353</t>
  </si>
  <si>
    <t>Tray - Union HDG 400 x 100</t>
  </si>
  <si>
    <t>3.354</t>
  </si>
  <si>
    <t>Tray - Union HDG 450 x 50</t>
  </si>
  <si>
    <t>3.355</t>
  </si>
  <si>
    <t>Tray - Union HDG 450 x 75</t>
  </si>
  <si>
    <t>3.356</t>
  </si>
  <si>
    <t>Tray - Union HDG 600 x 50</t>
  </si>
  <si>
    <t>3.357</t>
  </si>
  <si>
    <t>Tray - Union HDG 600 x 60</t>
  </si>
  <si>
    <t>Tray - Union HDG 900 x 100</t>
  </si>
  <si>
    <t>3.358</t>
  </si>
  <si>
    <t>Tray - Union PRE Galv. 50 x 54</t>
  </si>
  <si>
    <t>3.359</t>
  </si>
  <si>
    <t>Tray - Union PRE Galv. 60 x 54</t>
  </si>
  <si>
    <t>3.360</t>
  </si>
  <si>
    <t>Tray - Union PRE Galv. 60 x 56</t>
  </si>
  <si>
    <t>3.361</t>
  </si>
  <si>
    <t>Tray - Union PRE Galv. 100 x 25</t>
  </si>
  <si>
    <t>Tray - Union PRE Galv. 100 x 50</t>
  </si>
  <si>
    <t>Tray - Union PRE Galv. 100 x 80</t>
  </si>
  <si>
    <t>Tray - Union PRE Galv. 100 x 100</t>
  </si>
  <si>
    <t>Tray - Union PRE Galv. 100 x 150</t>
  </si>
  <si>
    <t>3.362</t>
  </si>
  <si>
    <t>Tray - Union PRE Galv. 100 x 300</t>
  </si>
  <si>
    <t>3.363</t>
  </si>
  <si>
    <t>Tray - Union PRE Galv. 150 x 54</t>
  </si>
  <si>
    <t>Tray - Union PRE Galv. 150 x 50</t>
  </si>
  <si>
    <t>Tray - Union PRE Galv. 150 x 100</t>
  </si>
  <si>
    <t>3.364</t>
  </si>
  <si>
    <t>Tray - Union PRE Galv. 225 x 50</t>
  </si>
  <si>
    <t>3.365</t>
  </si>
  <si>
    <t>Tray - Union PRE Galv. 225 x 75</t>
  </si>
  <si>
    <t>3.366</t>
  </si>
  <si>
    <t>Tray - Union PRE Galv. 225 x 80</t>
  </si>
  <si>
    <t>Tray - Union PRE Galv. 225 x 100</t>
  </si>
  <si>
    <t>3.367</t>
  </si>
  <si>
    <t>Tray - Union PRE Galv. 300 x 50</t>
  </si>
  <si>
    <t>Tray - Union PRE Galv. 300 x 80</t>
  </si>
  <si>
    <t>3.368</t>
  </si>
  <si>
    <t>Tray - Union PRE Galv. 300 x 100</t>
  </si>
  <si>
    <t>3.369</t>
  </si>
  <si>
    <t>Tray - Union PRE Galv. 400 x 90</t>
  </si>
  <si>
    <t>Tray - Union PRE Galv. 450 x 100</t>
  </si>
  <si>
    <t>3.370</t>
  </si>
  <si>
    <t>Tray Trunking - Union HDG 150 x 100</t>
  </si>
  <si>
    <t>Currency</t>
  </si>
  <si>
    <t>INTERNAL CODE</t>
  </si>
  <si>
    <t>TYPE</t>
  </si>
  <si>
    <t>PRICE NOK</t>
  </si>
  <si>
    <t>PRICE EUR</t>
  </si>
  <si>
    <t>UPDATE PRICE DATE</t>
  </si>
  <si>
    <t>MANUFACTURER</t>
  </si>
  <si>
    <t>MODEL</t>
  </si>
  <si>
    <t>ARTICLE NO.</t>
  </si>
  <si>
    <t>DESCRIPTION</t>
  </si>
  <si>
    <t>FLUX (Lm)</t>
  </si>
  <si>
    <t>LAMP</t>
  </si>
  <si>
    <t>LAMP COLOUR (K)</t>
  </si>
  <si>
    <t>ACTIVE POWER (W)</t>
  </si>
  <si>
    <t>IP RATING</t>
  </si>
  <si>
    <t>DIMENSIONS (mm)</t>
  </si>
  <si>
    <t>WEIGHT (Kg)</t>
  </si>
  <si>
    <t>LINK (AS NA EXAMPLE)</t>
  </si>
  <si>
    <t>PICTURE</t>
  </si>
  <si>
    <t>TYPICAL MOUNTING HEIGHT (mt)</t>
  </si>
  <si>
    <t>MANPOWER (HR)</t>
  </si>
  <si>
    <t>LIGHT FIXTURE TAG</t>
  </si>
  <si>
    <t>QTY THIS OFFER</t>
  </si>
  <si>
    <t>Skien Qty.</t>
  </si>
  <si>
    <t>27/11/2024</t>
  </si>
  <si>
    <t>Lightinova</t>
  </si>
  <si>
    <t>Linear LED pendant lamp 1200 mm Black</t>
  </si>
  <si>
    <t>1600 Lm</t>
  </si>
  <si>
    <t>LED</t>
  </si>
  <si>
    <t>3000K</t>
  </si>
  <si>
    <t>20w</t>
  </si>
  <si>
    <t>IP20</t>
  </si>
  <si>
    <t>50 x 70 x 1200 mm</t>
  </si>
  <si>
    <t>2,38 Kg</t>
  </si>
  <si>
    <t>https://www.lightinova.com/en/led-pendant-lamp-line-1200-mm-black.html</t>
  </si>
  <si>
    <t>99.A</t>
  </si>
  <si>
    <t>12</t>
  </si>
  <si>
    <t>NORMAL LIGHT</t>
  </si>
  <si>
    <t>GARRABRIDGE</t>
  </si>
  <si>
    <t>CITY ECOLED</t>
  </si>
  <si>
    <t>L1550 2</t>
  </si>
  <si>
    <t>DIFFUSER MANUFACTURED IN INJECTION MADE OF ACRYLIC (PMMA IK03)</t>
  </si>
  <si>
    <t>6200 Lm (840)</t>
  </si>
  <si>
    <t>63w</t>
  </si>
  <si>
    <t>IP66</t>
  </si>
  <si>
    <t>3,2 mt</t>
  </si>
  <si>
    <t>A</t>
  </si>
  <si>
    <t>g-LGF-Lighting Fixture A - Type A (CITY ECOLED L1550 2 6200/840 MMA)</t>
  </si>
  <si>
    <t>THORLUX</t>
  </si>
  <si>
    <t>A-LINE</t>
  </si>
  <si>
    <t>AP020LAN</t>
  </si>
  <si>
    <t>NARROW DISTRIBUTION, ALUMINUM BODY WITH ACRYLIC REFRACTOR. Extremely efficient, multi-purpose, corrosion-resistant luminaires</t>
  </si>
  <si>
    <t>4345 Lm</t>
  </si>
  <si>
    <t>4000K</t>
  </si>
  <si>
    <t>1500 mm</t>
  </si>
  <si>
    <t>6,4 Kg</t>
  </si>
  <si>
    <t>https://www.thorlux.com/products/a-line-pro</t>
  </si>
  <si>
    <t>A1</t>
  </si>
  <si>
    <t xml:space="preserve"> thorlux A-Line AP020LAN 4345 lm</t>
  </si>
  <si>
    <t>AP020LAB</t>
  </si>
  <si>
    <t>IP66 RATED, 1500MM 6.4KG, BROAD DISTRIBUTION, ALUMINUM BODY WITH ACRYLIC REFRACTOR</t>
  </si>
  <si>
    <t>4440 Lm</t>
  </si>
  <si>
    <t>A2</t>
  </si>
  <si>
    <t xml:space="preserve"> thorlux A-Line AP020LAB 4440 lm</t>
  </si>
  <si>
    <t>AP016MAB</t>
  </si>
  <si>
    <t>BROAD DISTRIBUTION, ALUMINUM BODY WITH ACRYLIC REFRACTOR</t>
  </si>
  <si>
    <t>3030 Lm</t>
  </si>
  <si>
    <t>16w</t>
  </si>
  <si>
    <t>1200 mm</t>
  </si>
  <si>
    <t>4,8 Kg</t>
  </si>
  <si>
    <t>A3</t>
  </si>
  <si>
    <t>SCHUCH</t>
  </si>
  <si>
    <t>144 12L60 AUS</t>
  </si>
  <si>
    <t>SERIES 144 AUS, FOR APPLICATION IN UNPROTECTED OUTDOOR AREAS. EXTREMELY ROBUST DUSTPROOF/WATERPROOF. FITTING WITH CENTRAL LOCKING SYSTEM</t>
  </si>
  <si>
    <t>6590 Lm</t>
  </si>
  <si>
    <t>44w</t>
  </si>
  <si>
    <t>B</t>
  </si>
  <si>
    <t>REALTA</t>
  </si>
  <si>
    <t>RL19111</t>
  </si>
  <si>
    <t>WALL MOUNTED LUMINAIRE. DIE CAST ALUMINUM BODY. GLASS OR PC REFRACTOR. LESS THAN 2% UPWARD LIGHT</t>
  </si>
  <si>
    <t>4850 Lm</t>
  </si>
  <si>
    <t>34w</t>
  </si>
  <si>
    <t>B1</t>
  </si>
  <si>
    <t>ALASKA</t>
  </si>
  <si>
    <t>DLR25WUGR BF</t>
  </si>
  <si>
    <t>LED DOWNLIGHT LUMINAIRE IP65</t>
  </si>
  <si>
    <t>2375 Lm</t>
  </si>
  <si>
    <t>25w</t>
  </si>
  <si>
    <t>3 mt</t>
  </si>
  <si>
    <t>C</t>
  </si>
  <si>
    <t>RAPSODY M600x600</t>
  </si>
  <si>
    <t>RAPSODY</t>
  </si>
  <si>
    <t>LED RECESSED LUMINAIRE COMPATIBLE IP56</t>
  </si>
  <si>
    <t>3400 Lm</t>
  </si>
  <si>
    <t>3400K (840)</t>
  </si>
  <si>
    <t>600x600 mm</t>
  </si>
  <si>
    <t>https://www.todayoutlet.store/?path=page/ggitem&amp;ggpid=3479834</t>
  </si>
  <si>
    <t>D</t>
  </si>
  <si>
    <t>241</t>
  </si>
  <si>
    <t>EATON</t>
  </si>
  <si>
    <t>IP65+</t>
  </si>
  <si>
    <t>IP65PLPCGS+ L CG-S PC</t>
  </si>
  <si>
    <t>SAFETY LUMINAIRE WITH HIGH INGRESS PROTECTION CLASS (IP65) AND LED TECHNOLOGY SUITABLE FOR BOTH INDOOR AND OUTDOOR USE</t>
  </si>
  <si>
    <t>770 Lm</t>
  </si>
  <si>
    <t>9,3w</t>
  </si>
  <si>
    <t>E1</t>
  </si>
  <si>
    <t>g-LGF-Emergency Lighting Fixture E1 - E1 (IP65PLPCGS+ L CG-S PC)</t>
  </si>
  <si>
    <t>GUIDELED SL</t>
  </si>
  <si>
    <t>13021.1 CG-S CEAG NOTLICHTSYS TEME GMBH -
40071354481</t>
  </si>
  <si>
    <t>LED EMERGENCY LUMINAIRE FOR USE WITH CENTRAL BATTERY SYSTEM (SYMMETRIC OPTICS FOR ANTI PANIC OR OPEN SPACE)</t>
  </si>
  <si>
    <t>250 Lm</t>
  </si>
  <si>
    <t>2,0w</t>
  </si>
  <si>
    <t>E2</t>
  </si>
  <si>
    <t>EMERGENCY LIGHT</t>
  </si>
  <si>
    <t>OUTDOOR WALL CG-S LT</t>
  </si>
  <si>
    <t>OUTDOOR WALL CG-S</t>
  </si>
  <si>
    <t>LED WALL MOUNTED EMERGENCY LUMINAIRE FOR USE WITH CENTRAL BATTERY SYSTEM (IP65)</t>
  </si>
  <si>
    <t>225 Lm</t>
  </si>
  <si>
    <t>7,7w</t>
  </si>
  <si>
    <t>E3</t>
  </si>
  <si>
    <t>g-LGF-Emergency Lighting Fixture E3 - Outdoor E3</t>
  </si>
  <si>
    <t>ATLANTIC LED CG-S</t>
  </si>
  <si>
    <t>40071354870</t>
  </si>
  <si>
    <t>LED EMERGENCY EXIT SIGN FOR USE WITH CENTRAL BATTERY SYSTEM, VIEWING DISTANCE 30M</t>
  </si>
  <si>
    <t>N/A</t>
  </si>
  <si>
    <t>7,0w</t>
  </si>
  <si>
    <t>E4B</t>
  </si>
  <si>
    <t>Eaton LED S CG-S Atlantic 40071354870</t>
  </si>
  <si>
    <t>40071354871</t>
  </si>
  <si>
    <t>E4C</t>
  </si>
  <si>
    <t>Eaton LED S CG-S Atlantic 40071354871</t>
  </si>
  <si>
    <t>LED EMERGENCY EXIT SIGN AT EXTERNAL YARDS, SELF CONTAINED, MAINTAINED INTEGRAL 3-HOUR BACK WITH VIEWING DISTANCE OF 30M (SINGLE SIDED)</t>
  </si>
  <si>
    <t>LED EMERGENCY EXIT SIGN AT EXTERNAL YARDS, SELF CONTAINED, MAINTAINED INTEGRAL 3-HOUR BACK WITH VIEWING DISTANCE OF 30M (DOUBLE SIDED)</t>
  </si>
  <si>
    <t>11021/11022/11
023/11024</t>
  </si>
  <si>
    <t>LED EMERGENCY DOUBLE-SIDED EXIT SIGN FOR USE WITH CENTRAL BATTERY SYSTEM, VIEWING DISTANCE 30M</t>
  </si>
  <si>
    <t>E5</t>
  </si>
  <si>
    <t>LED 46011 CG- S WITH PICTOGRAM</t>
  </si>
  <si>
    <t>LED EMERGENCY SINGLE-SIDED EXIT SIGN FOR USE WITH CENTRAL BATTERY, VIEWING DISTANCE 60M</t>
  </si>
  <si>
    <t>E6</t>
  </si>
  <si>
    <t>IP65PLA3HCGL</t>
  </si>
  <si>
    <t>LED CEILING MOUNTED LUMINAIRE WITH WIDE BEAM AND SELF CONTAINED BATTERY</t>
  </si>
  <si>
    <t>510 Lm</t>
  </si>
  <si>
    <t>6,5w</t>
  </si>
  <si>
    <t>6,5 mt</t>
  </si>
  <si>
    <t>E7</t>
  </si>
  <si>
    <t>IP65PLP3HCGL</t>
  </si>
  <si>
    <t>SAFETY LUMINAIRE WITH HIGH DEGREE PROTECTION CLASS (IP65) AND LED TECHNOLOGY SUITABLE FOR BOTH INDOOR/OUTDOOR USE, INTEGRAL WITH 3- HOUR BATTERY</t>
  </si>
  <si>
    <t>560 Lm</t>
  </si>
  <si>
    <t>E8</t>
  </si>
  <si>
    <t>CG LINE+ H</t>
  </si>
  <si>
    <t>SAFETY LUMINAIRE WITH HIGH DEGREE PROTECTION CLASS (IP65) AND LED TECHNOLOGY SUITABLE FOR OUTDOOR USE, INTEGRAL WITH 3-HOUR BATTERY</t>
  </si>
  <si>
    <t>3,2w</t>
  </si>
  <si>
    <t>E9</t>
  </si>
  <si>
    <t>ATLANTIC LED CGLINE+ H</t>
  </si>
  <si>
    <t>SAFETY LUMINAIRE ATLANTIC LED R CGLINE+ H, WITH ASYMMETRIC OPTICS, WITH BATTERY HEATER FOR LOW AMBIENT TEMPERATURE DOWN TO -20°C, 1-HOUR BATTERY</t>
  </si>
  <si>
    <t>E10</t>
  </si>
  <si>
    <t>g-LGF-Emergency Lighting Fixture E10 - ARROW DOWN FROM HERE - RIGHT SIDE E4 - ANNO_UP</t>
  </si>
  <si>
    <t>SAFETY LUMINAIRE ATLANTIC LED O CGLINE+ H, WITH SYMMETRIC OPTICS, WITH BATTERY HEATER FOR LOW AMBIENT TEMPERATURE DOWN TO -20°C, 1-HOUR BATTERY</t>
  </si>
  <si>
    <t>220 Lm</t>
  </si>
  <si>
    <t>E11</t>
  </si>
  <si>
    <t>Eaton LED CGLine+ H Atlantic 40071354878</t>
  </si>
  <si>
    <t>CRUISER 2 LB LED</t>
  </si>
  <si>
    <t>GBHB 238.4</t>
  </si>
  <si>
    <t>IMPACT RESISTANT LED LUMINAIRE WITH PRISMATIC DIFFUSER. 090432.5L06. 013 CRUISER 2 HE. SZARY</t>
  </si>
  <si>
    <t>22600 Lm (840)</t>
  </si>
  <si>
    <t>174w</t>
  </si>
  <si>
    <t>F</t>
  </si>
  <si>
    <t>g-LGF-Lighting Fixture F - Type F (GARRABRIDGE - 7428 RAPSODY M600X600 3400 840 MP)</t>
  </si>
  <si>
    <t>THOROPROOF</t>
  </si>
  <si>
    <t>ETP19776</t>
  </si>
  <si>
    <t>HIGH IMPACT CORROSION RESISTANT, INJECTION MOULDED POLYCARBONATE BODY IP65</t>
  </si>
  <si>
    <t>6625 Lm</t>
  </si>
  <si>
    <t>46w</t>
  </si>
  <si>
    <t>IP65</t>
  </si>
  <si>
    <t>G</t>
  </si>
  <si>
    <t>g-LGF-Shiraz-CA LIGHT-UP - G (THORLUX THOROPROOD ETP19776 IP65)</t>
  </si>
  <si>
    <t>TRILUX</t>
  </si>
  <si>
    <t>NAVIONA</t>
  </si>
  <si>
    <t>LAY-IN RECESSED DIRECT/INDIRECT LED CEILING LUMINAIRE, TPB MICRO PRISMATIC. M73 36-840 ETDD</t>
  </si>
  <si>
    <t>3575 Lm</t>
  </si>
  <si>
    <t>32w</t>
  </si>
  <si>
    <t>H</t>
  </si>
  <si>
    <t>LUG</t>
  </si>
  <si>
    <t>POWERLUG MINI LED ED</t>
  </si>
  <si>
    <t>GBM 7150.4</t>
  </si>
  <si>
    <t>EXTERNAL LED SURFACE MOUNTED FLOOD LIGHT. POWERLUG MINI LED ED. AS SZEROKI SZARY. 120212.5 L191.41</t>
  </si>
  <si>
    <t>7150 Lm (740)</t>
  </si>
  <si>
    <t>54w</t>
  </si>
  <si>
    <t>X1</t>
  </si>
  <si>
    <t>120212.5L171.41</t>
  </si>
  <si>
    <t>EXTERNAL LED SURFACE MOUNTED FLOOD LIGHT. AS WIDE GRAY ED. 120212.5 L171.41</t>
  </si>
  <si>
    <t>3600 Lm</t>
  </si>
  <si>
    <t>X2</t>
  </si>
  <si>
    <t>URBINO LED ED 6450LM/740 O5</t>
  </si>
  <si>
    <t>GBU 654.4</t>
  </si>
  <si>
    <t>EXTERNAL LED COLUMN MOUNTED STREET LIGHT. 130222.5L042.041</t>
  </si>
  <si>
    <t>6450 Lm</t>
  </si>
  <si>
    <t>53w</t>
  </si>
  <si>
    <t>Y1</t>
  </si>
  <si>
    <t>URBINO LED ED 10200LM/730 O38</t>
  </si>
  <si>
    <t>GBU 780.4</t>
  </si>
  <si>
    <t>EXTERNAL LED COLUMN MOUNTED STREET LIGHT. 130222.5L771.181</t>
  </si>
  <si>
    <t>10200 Lm</t>
  </si>
  <si>
    <t>68w</t>
  </si>
  <si>
    <t>Y2</t>
  </si>
  <si>
    <t>URBINO LED ED 7250LM/740 O38</t>
  </si>
  <si>
    <t>GBU 425.4</t>
  </si>
  <si>
    <t>EXTERNAL LED COLUMN MOUNTED STREET LIGHT. 130222.5L811.181</t>
  </si>
  <si>
    <t>7250 Lm</t>
  </si>
  <si>
    <t>51w</t>
  </si>
  <si>
    <t>Y3</t>
  </si>
  <si>
    <t>URBINO LED ED 3200LM/740 O38</t>
  </si>
  <si>
    <t>GBU 320.4</t>
  </si>
  <si>
    <t>EXTERNAL LED COLUMN MOUNTED STREET LIGHT. 130222.5L791.181</t>
  </si>
  <si>
    <t>3200 Lm</t>
  </si>
  <si>
    <t>23w</t>
  </si>
  <si>
    <t>Y4</t>
  </si>
  <si>
    <t>THORN</t>
  </si>
  <si>
    <t>KATONA KAT RD 2000-840 HF</t>
  </si>
  <si>
    <t>EXTERNAL SURFACE MOUNTED IP65</t>
  </si>
  <si>
    <t>1950 Lm</t>
  </si>
  <si>
    <t>16,3w</t>
  </si>
  <si>
    <t>Z1</t>
  </si>
  <si>
    <t>KATONA KAT RD 2000-840 HF E3D</t>
  </si>
  <si>
    <t>Z1E</t>
  </si>
  <si>
    <t>Intervalo de Lúmens (lm)</t>
  </si>
  <si>
    <t>Tipo de Luminária</t>
  </si>
  <si>
    <t>Preço Aproximado (€)</t>
  </si>
  <si>
    <t>0 - 500</t>
  </si>
  <si>
    <t>Lâmpadas decorativas</t>
  </si>
  <si>
    <t>500 - 1.000</t>
  </si>
  <si>
    <t>Iluminação residencial</t>
  </si>
  <si>
    <t>1.000 - 3.000</t>
  </si>
  <si>
    <t>Luminárias de teto (LED)</t>
  </si>
  <si>
    <t>30 - 100</t>
  </si>
  <si>
    <t>W     \     IP</t>
  </si>
  <si>
    <t>3.000 - 5.000</t>
  </si>
  <si>
    <t>Luminárias industriais</t>
  </si>
  <si>
    <t>50 - 150</t>
  </si>
  <si>
    <t>5.000+</t>
  </si>
  <si>
    <t>Projetores ou exteriores</t>
  </si>
  <si>
    <t>100 - 500+</t>
  </si>
  <si>
    <t>Local</t>
  </si>
  <si>
    <t>Autonomia (Emergência)</t>
  </si>
  <si>
    <t>Decorativa (ex.: arandelas)</t>
  </si>
  <si>
    <t>Interior</t>
  </si>
  <si>
    <t>Não aplicável</t>
  </si>
  <si>
    <t>5 - 20</t>
  </si>
  <si>
    <t>Emergência</t>
  </si>
  <si>
    <t>1H+</t>
  </si>
  <si>
    <t>20 - 50</t>
  </si>
  <si>
    <t>/€</t>
  </si>
  <si>
    <t>Residencial (ex.: plafons simples)</t>
  </si>
  <si>
    <t>15 - 30</t>
  </si>
  <si>
    <t>Emergência (iluminação geral)</t>
  </si>
  <si>
    <t>30 - 60</t>
  </si>
  <si>
    <t>Exterior decorativa</t>
  </si>
  <si>
    <t>Exterior</t>
  </si>
  <si>
    <t>Plafons de alto fluxo</t>
  </si>
  <si>
    <t>30 - 70</t>
  </si>
  <si>
    <t>Emergência (áreas amplas)</t>
  </si>
  <si>
    <t>50 - 100</t>
  </si>
  <si>
    <t>Iluminação de jardins</t>
  </si>
  <si>
    <t>50 - 120</t>
  </si>
  <si>
    <t>Luminárias industriais leves</t>
  </si>
  <si>
    <t>60 - 150</t>
  </si>
  <si>
    <t>Projeção de fachadas</t>
  </si>
  <si>
    <t>70 - 200</t>
  </si>
  <si>
    <t>5.000 - 10.000</t>
  </si>
  <si>
    <t>Luminárias industriais pesadas</t>
  </si>
  <si>
    <t>150 - 300</t>
  </si>
  <si>
    <t>Projetores para áreas amplas</t>
  </si>
  <si>
    <t>100 - 400</t>
  </si>
  <si>
    <t>10.000+</t>
  </si>
  <si>
    <t>Iluminação de armazéns/logística</t>
  </si>
  <si>
    <t>300+</t>
  </si>
  <si>
    <t>Grandes projetores exteriores</t>
  </si>
  <si>
    <t>400+</t>
  </si>
  <si>
    <t>Preço Médio de Iluminação por Metro Quadrado</t>
  </si>
  <si>
    <t>Tipo de Espaço</t>
  </si>
  <si>
    <t>Nível de Iluminação (lux)</t>
  </si>
  <si>
    <t>Preço Médio (€ por m²)</t>
  </si>
  <si>
    <t>Residencial (salas/quartos)</t>
  </si>
  <si>
    <t>100 - 300 lux</t>
  </si>
  <si>
    <t>5 - 10</t>
  </si>
  <si>
    <t>Cozinhas e casas de banho</t>
  </si>
  <si>
    <t>300 - 500 lux</t>
  </si>
  <si>
    <t>10 - 15</t>
  </si>
  <si>
    <t>Escritórios</t>
  </si>
  <si>
    <t>10 - 20</t>
  </si>
  <si>
    <t>Lojas comerciais</t>
  </si>
  <si>
    <t>500 - 800 lux</t>
  </si>
  <si>
    <t>Áreas industriais leves</t>
  </si>
  <si>
    <t>10 - 25</t>
  </si>
  <si>
    <t>Armazéns (circulação)</t>
  </si>
  <si>
    <t>150 - 300 lux</t>
  </si>
  <si>
    <t>5 - 15</t>
  </si>
  <si>
    <t>Armazéns (trabalho)</t>
  </si>
  <si>
    <t>Estacionamentos</t>
  </si>
  <si>
    <t>75 - 150 lux</t>
  </si>
  <si>
    <t>Áreas externas (jardins)</t>
  </si>
  <si>
    <t>50 - 150 lux</t>
  </si>
  <si>
    <t>Áreas externas (fachadas)</t>
  </si>
  <si>
    <t>200 - 400 lux</t>
  </si>
  <si>
    <t>UNIT PRICE EUR</t>
  </si>
  <si>
    <t>BACnet Lighting Controller (3 per data hall)</t>
  </si>
  <si>
    <t>BACnet LED Drivers (1 per fixture)</t>
  </si>
  <si>
    <t>BACnet Occupancy &amp; Daylight Sensors (1 per 10 fixtures)</t>
  </si>
  <si>
    <t>BACnet MS/TP Gateways (To Convert Data Between BACnet/IP and BACnet MS/TP) (1 per data hall)</t>
  </si>
  <si>
    <t>BACnet Control Software (For Centralized Lighting Management)</t>
  </si>
  <si>
    <t>Network Switches (For BACnet/IP Connectivity) (1 per data hall)</t>
  </si>
  <si>
    <t>BACnet MS/TP (RS-485) Cabling: 20,000 meters (~€1.50/m)</t>
  </si>
  <si>
    <t>Ethernet Cabling (For BACnet/IP Backbone): 5,000 meters (~€1.20/m)</t>
  </si>
  <si>
    <t>Installation Hardware (Junction Boxes, Mounts, etc.)</t>
  </si>
  <si>
    <t>Installation Guidelines (BACnet System)</t>
  </si>
  <si>
    <t>1. System Architecture</t>
  </si>
  <si>
    <t>BACnet/IP for Central Control</t>
  </si>
  <si>
    <t>Connects to a central server running BACnet software.</t>
  </si>
  <si>
    <t>BACnet MS/TP for Local Control</t>
  </si>
  <si>
    <r>
      <t xml:space="preserve">Each data hall has </t>
    </r>
    <r>
      <rPr>
        <b/>
        <sz val="11"/>
        <color theme="0" tint="-0.499984740745262"/>
        <rFont val="Calibri"/>
        <family val="2"/>
        <scheme val="minor"/>
      </rPr>
      <t>one BACnet MS/TP network</t>
    </r>
    <r>
      <rPr>
        <sz val="11"/>
        <color theme="0" tint="-0.499984740745262"/>
        <rFont val="Calibri"/>
        <family val="2"/>
        <scheme val="minor"/>
      </rPr>
      <t xml:space="preserve"> with </t>
    </r>
    <r>
      <rPr>
        <b/>
        <sz val="11"/>
        <color theme="0" tint="-0.499984740745262"/>
        <rFont val="Calibri"/>
        <family val="2"/>
        <scheme val="minor"/>
      </rPr>
      <t>RS-485 wiring</t>
    </r>
    <r>
      <rPr>
        <sz val="11"/>
        <color theme="0" tint="-0.499984740745262"/>
        <rFont val="Calibri"/>
        <family val="2"/>
        <scheme val="minor"/>
      </rPr>
      <t xml:space="preserve"> connecting the fixtures to </t>
    </r>
    <r>
      <rPr>
        <b/>
        <sz val="11"/>
        <color theme="0" tint="-0.499984740745262"/>
        <rFont val="Calibri"/>
        <family val="2"/>
        <scheme val="minor"/>
      </rPr>
      <t>BACnet lighting controllers</t>
    </r>
    <r>
      <rPr>
        <sz val="11"/>
        <color theme="0" tint="-0.499984740745262"/>
        <rFont val="Calibri"/>
        <family val="2"/>
        <scheme val="minor"/>
      </rPr>
      <t>.</t>
    </r>
  </si>
  <si>
    <t>2. Cabling &amp; Networking</t>
  </si>
  <si>
    <t>BACnet/IP Backbone:</t>
  </si>
  <si>
    <r>
      <t xml:space="preserve">Use </t>
    </r>
    <r>
      <rPr>
        <b/>
        <sz val="11"/>
        <color theme="0" tint="-0.499984740745262"/>
        <rFont val="Calibri"/>
        <family val="2"/>
        <scheme val="minor"/>
      </rPr>
      <t>industrial-grade Ethernet switches</t>
    </r>
    <r>
      <rPr>
        <sz val="11"/>
        <color theme="0" tint="-0.499984740745262"/>
        <rFont val="Calibri"/>
        <family val="2"/>
        <scheme val="minor"/>
      </rPr>
      <t xml:space="preserve"> in each data hall.</t>
    </r>
  </si>
  <si>
    <t>Ensure proper VLANs for security &amp; performance.</t>
  </si>
  <si>
    <t>BACnet MS/TP (RS-485) Wiring:</t>
  </si>
  <si>
    <t>Daisy-chain occupancy sensors and drivers to controllers.</t>
  </si>
  <si>
    <r>
      <t xml:space="preserve">Follow </t>
    </r>
    <r>
      <rPr>
        <b/>
        <sz val="11"/>
        <color theme="0" tint="-0.499984740745262"/>
        <rFont val="Calibri"/>
        <family val="2"/>
        <scheme val="minor"/>
      </rPr>
      <t>BACnet MSTP guidelines</t>
    </r>
    <r>
      <rPr>
        <sz val="11"/>
        <color theme="0" tint="-0.499984740745262"/>
        <rFont val="Calibri"/>
        <family val="2"/>
        <scheme val="minor"/>
      </rPr>
      <t xml:space="preserve"> (max 32 devices per segment).</t>
    </r>
  </si>
  <si>
    <t>3. System Configuration &amp; Programming</t>
  </si>
  <si>
    <r>
      <t xml:space="preserve">Address each </t>
    </r>
    <r>
      <rPr>
        <b/>
        <sz val="11"/>
        <color theme="0" tint="-0.499984740745262"/>
        <rFont val="Calibri"/>
        <family val="2"/>
        <scheme val="minor"/>
      </rPr>
      <t>BACnet device (fixtures, sensors, controllers)</t>
    </r>
    <r>
      <rPr>
        <sz val="11"/>
        <color theme="0" tint="-0.499984740745262"/>
        <rFont val="Calibri"/>
        <family val="2"/>
        <scheme val="minor"/>
      </rPr>
      <t xml:space="preserve"> with unique IDs.</t>
    </r>
  </si>
  <si>
    <r>
      <t xml:space="preserve">Configure </t>
    </r>
    <r>
      <rPr>
        <b/>
        <sz val="11"/>
        <color theme="0" tint="-0.499984740745262"/>
        <rFont val="Calibri"/>
        <family val="2"/>
        <scheme val="minor"/>
      </rPr>
      <t>BACnet groups &amp; schedules</t>
    </r>
    <r>
      <rPr>
        <sz val="11"/>
        <color theme="0" tint="-0.499984740745262"/>
        <rFont val="Calibri"/>
        <family val="2"/>
        <scheme val="minor"/>
      </rPr>
      <t xml:space="preserve"> for energy efficiency.</t>
    </r>
  </si>
  <si>
    <r>
      <t xml:space="preserve">Use BACnet software to </t>
    </r>
    <r>
      <rPr>
        <b/>
        <sz val="11"/>
        <color theme="0" tint="-0.499984740745262"/>
        <rFont val="Calibri"/>
        <family val="2"/>
        <scheme val="minor"/>
      </rPr>
      <t>monitor, control, and automate</t>
    </r>
    <r>
      <rPr>
        <sz val="11"/>
        <color theme="0" tint="-0.499984740745262"/>
        <rFont val="Calibri"/>
        <family val="2"/>
        <scheme val="minor"/>
      </rPr>
      <t xml:space="preserve"> lighting based on occupancy &amp; daylight levels.</t>
    </r>
  </si>
  <si>
    <t>1. Reliable Controls</t>
  </si>
  <si>
    <r>
      <t>Controller:</t>
    </r>
    <r>
      <rPr>
        <sz val="11"/>
        <color theme="0" tint="-0.499984740745262"/>
        <rFont val="Calibri"/>
        <family val="2"/>
        <scheme val="minor"/>
      </rPr>
      <t xml:space="preserve"> </t>
    </r>
    <r>
      <rPr>
        <i/>
        <sz val="11"/>
        <color theme="0" tint="-0.499984740745262"/>
        <rFont val="Calibri"/>
        <family val="2"/>
        <scheme val="minor"/>
      </rPr>
      <t>MACH-ProLight BACnet Controller</t>
    </r>
  </si>
  <si>
    <t>Features:</t>
  </si>
  <si>
    <t>Supports various lighting control strategies, including vacancy control and scene/theme control.</t>
  </si>
  <si>
    <t>Compatible with standard lighting control relays, low-voltage peripherals, and wireless products.</t>
  </si>
  <si>
    <t>Offers up to 160 configurable objects for versatile control scenarios.</t>
  </si>
  <si>
    <t>More Info: MACH-ProLight BACnet Controller</t>
  </si>
  <si>
    <t>2. LOYTEC Electronics</t>
  </si>
  <si>
    <r>
      <t>Controller:</t>
    </r>
    <r>
      <rPr>
        <sz val="11"/>
        <color theme="0" tint="-0.499984740745262"/>
        <rFont val="Calibri"/>
        <family val="2"/>
        <scheme val="minor"/>
      </rPr>
      <t xml:space="preserve"> </t>
    </r>
    <r>
      <rPr>
        <i/>
        <sz val="11"/>
        <color theme="0" tint="-0.499984740745262"/>
        <rFont val="Calibri"/>
        <family val="2"/>
        <scheme val="minor"/>
      </rPr>
      <t>L-DALI BACnet Controller</t>
    </r>
  </si>
  <si>
    <t>Integrates DALI lighting systems with BACnet networks.</t>
  </si>
  <si>
    <t>Built-in backlit display and jog dial for local operation and maintenance.</t>
  </si>
  <si>
    <t>Supports constant light control and various lighting strategies.</t>
  </si>
  <si>
    <t>More Info: L-DALI BACnet Controllers</t>
  </si>
  <si>
    <t>3. Touch-Plate Lighting &amp; Controls</t>
  </si>
  <si>
    <r>
      <t>Controller:</t>
    </r>
    <r>
      <rPr>
        <sz val="11"/>
        <color theme="0" tint="-0.499984740745262"/>
        <rFont val="Calibri"/>
        <family val="2"/>
        <scheme val="minor"/>
      </rPr>
      <t xml:space="preserve"> </t>
    </r>
    <r>
      <rPr>
        <i/>
        <sz val="11"/>
        <color theme="0" tint="-0.499984740745262"/>
        <rFont val="Calibri"/>
        <family val="2"/>
        <scheme val="minor"/>
      </rPr>
      <t>Nexus BACnet Lighting Controller</t>
    </r>
  </si>
  <si>
    <t>Facilitates integration of relays or dimmers into BACnet systems.</t>
  </si>
  <si>
    <t>Compatible with Touch-Plate switches, stations, sensors, relay panels, and dimmer panels.</t>
  </si>
  <si>
    <t>Connects directly via BACnet MS/TP for seamless integration.</t>
  </si>
  <si>
    <t>More Info: Nexus BACnet Lighting Controller</t>
  </si>
  <si>
    <t>4. zencontrol</t>
  </si>
  <si>
    <r>
      <t>Integration:</t>
    </r>
    <r>
      <rPr>
        <sz val="11"/>
        <color theme="0" tint="-0.499984740745262"/>
        <rFont val="Calibri"/>
        <family val="2"/>
        <scheme val="minor"/>
      </rPr>
      <t xml:space="preserve"> </t>
    </r>
    <r>
      <rPr>
        <i/>
        <sz val="11"/>
        <color theme="0" tint="-0.499984740745262"/>
        <rFont val="Calibri"/>
        <family val="2"/>
        <scheme val="minor"/>
      </rPr>
      <t>BACnet Integration Solutions</t>
    </r>
  </si>
  <si>
    <t>Provides BACnet interfaces for building management and other control systems.</t>
  </si>
  <si>
    <t>Enables control over lighting groups, scenes, and occupancy states.</t>
  </si>
  <si>
    <t>Utilizes BACnet Power Interface to receive power information from DALI-2 compliant devices.</t>
  </si>
  <si>
    <t>More Info: zencontrol BACnet Integration</t>
  </si>
  <si>
    <t>5. Philips Dynalite</t>
  </si>
  <si>
    <r>
      <t>System:</t>
    </r>
    <r>
      <rPr>
        <sz val="11"/>
        <color theme="0" tint="-0.499984740745262"/>
        <rFont val="Calibri"/>
        <family val="2"/>
        <scheme val="minor"/>
      </rPr>
      <t xml:space="preserve"> </t>
    </r>
    <r>
      <rPr>
        <i/>
        <sz val="11"/>
        <color theme="0" tint="-0.499984740745262"/>
        <rFont val="Calibri"/>
        <family val="2"/>
        <scheme val="minor"/>
      </rPr>
      <t>Philips Dynalite Lighting Control System</t>
    </r>
  </si>
  <si>
    <t>Offers a range of controllers and user interfaces compatible with BACnet.</t>
  </si>
  <si>
    <t>Supports integration with various building automation systems.</t>
  </si>
  <si>
    <t>Provides scalable solutions suitable for large installations.</t>
  </si>
  <si>
    <t>More Info: Philips Dynalite</t>
  </si>
  <si>
    <t xml:space="preserve"> Assumptions, Clarifications &amp; Exclusions</t>
  </si>
  <si>
    <t>CLARIFICATIONS &amp; ASSUMPTIONS</t>
  </si>
  <si>
    <t>Our Tender is based on the information provided by the client.</t>
  </si>
  <si>
    <t>We have assumed offices space will be provided by GC free of charge.</t>
  </si>
  <si>
    <t>Our proposal is based on unhindered access to the approved design. We assume that there is free and unimpeded access for the work to be carried out and for any deliveries and the like.</t>
  </si>
  <si>
    <t>4.</t>
  </si>
  <si>
    <t>The price for the cable termination is for both sides of the cable.</t>
  </si>
  <si>
    <t>5.</t>
  </si>
  <si>
    <t>The scope of commissioning includes collecting documentation of the equipment, verifying the installation, assembly, labelling and conclusion of works, and start-up test (energize together with the vendor responsible for each asset on site. Supervision, QA and Responsibility, Documentation, checklists, manuals, red-pens, included in Commissioning pricing of this tender.</t>
  </si>
  <si>
    <t>6.</t>
  </si>
  <si>
    <t>As detailed information for the end consumers has not been provided, an average length for the cable output has been taken into consideration for the supply and install the installation.</t>
  </si>
  <si>
    <t>7.</t>
  </si>
  <si>
    <t>All lighting fixtures have DALI communication and are controlled by BACnet system. Electrical Fixtures Point of Connection, connection boxes and switches are included in the Lighting package.</t>
  </si>
  <si>
    <t>8.</t>
  </si>
  <si>
    <t>Accommodation, meals and travels for white collars (Staff) are included in GC3 Staff.</t>
  </si>
  <si>
    <t>9.</t>
  </si>
  <si>
    <t>Subcontract man power could be considered if needed.</t>
  </si>
  <si>
    <t>EXCLUSIONS</t>
  </si>
  <si>
    <t>All equipment and work not mentioned in the proposal</t>
  </si>
  <si>
    <t>We have assumed the Client will carry out all general contractor duties and provide any temporary services and the like required.</t>
  </si>
  <si>
    <t>We assume that the general contractor will take care of all tasks, all the necessary temporary and similar services.</t>
  </si>
  <si>
    <t>Commissioning Level 4 (except for Load banks testing) and Level 5.</t>
  </si>
  <si>
    <t>PMS, BMS, Fire Alarm and Heat Trace System</t>
  </si>
  <si>
    <t>Electrical Panel Board to Electrical Vehicles</t>
  </si>
  <si>
    <t>Supply and maintenance of Temporary Power Supply and Water during the construction</t>
  </si>
  <si>
    <t>Accommodation, meals and local travels for blue collars workers</t>
  </si>
  <si>
    <t>Excluded MV test cable "ensaio descargas parciais"</t>
  </si>
  <si>
    <t>Roxtec system</t>
  </si>
  <si>
    <t xml:space="preserve">General Conditions </t>
  </si>
  <si>
    <t xml:space="preserve">Project:  </t>
  </si>
  <si>
    <t>Date of Issue:</t>
  </si>
  <si>
    <t xml:space="preserve">Scope: </t>
  </si>
  <si>
    <t>Revision:</t>
  </si>
  <si>
    <t>Company:</t>
  </si>
  <si>
    <t>DATA CENTRE WORKS</t>
  </si>
  <si>
    <t xml:space="preserve">Ref.  </t>
  </si>
  <si>
    <t>Category Description</t>
  </si>
  <si>
    <t xml:space="preserve">Unit </t>
  </si>
  <si>
    <t>Rate</t>
  </si>
  <si>
    <t>Total (EUR)</t>
  </si>
  <si>
    <t>Site Accommodation &amp; Facilities</t>
  </si>
  <si>
    <t>Tools and Materials Storage</t>
  </si>
  <si>
    <t>wks</t>
  </si>
  <si>
    <t>Parking</t>
  </si>
  <si>
    <t>IT Equipment, Photocopiers, Peripherals and Comms</t>
  </si>
  <si>
    <t>Stationary and Consumables</t>
  </si>
  <si>
    <t>Telecom landlines / Mobile Phones / Radios / Email / Wi-Fi</t>
  </si>
  <si>
    <t>Other Software Licenses As Required (e.g. VEO, Textura, SAP, P6, Prolog etc.)</t>
  </si>
  <si>
    <t>Temporary Works &amp; Services</t>
  </si>
  <si>
    <t>Task Power and Lighting for Site Works</t>
  </si>
  <si>
    <t>Temporary roads, hard standings and footpaths on the site</t>
  </si>
  <si>
    <t>Traffic Regulations and Traffic Management</t>
  </si>
  <si>
    <t>Site Plant and Equipment</t>
  </si>
  <si>
    <t>Earth Moving Plant</t>
  </si>
  <si>
    <t>Concrete Plant</t>
  </si>
  <si>
    <t>Piling Plant</t>
  </si>
  <si>
    <t>Fixed Cranes</t>
  </si>
  <si>
    <t>Mobile Cranes</t>
  </si>
  <si>
    <t>Hoists</t>
  </si>
  <si>
    <t>Access Plant; Telehandlers, MEWPs, Cherry Pickers</t>
  </si>
  <si>
    <t>Plant and material movement: Forklifts</t>
  </si>
  <si>
    <t>Other Plant</t>
  </si>
  <si>
    <t>Scaffolding, Access, Loading, Fencing and Signage</t>
  </si>
  <si>
    <t>Safety Barriers and Rails</t>
  </si>
  <si>
    <t>Temporary Hoardings, Fences and Gates</t>
  </si>
  <si>
    <t>Fixed Access Scaffolding</t>
  </si>
  <si>
    <t>Mobile Access Scaffolding</t>
  </si>
  <si>
    <t>Support Scaffolding and Propping</t>
  </si>
  <si>
    <t>Landing decks and Crash decks</t>
  </si>
  <si>
    <t>Wayfinding and Safety Signage</t>
  </si>
  <si>
    <t xml:space="preserve">Local Authority Permits and Fees </t>
  </si>
  <si>
    <t xml:space="preserve">Temporary permits </t>
  </si>
  <si>
    <t>Permanent permits</t>
  </si>
  <si>
    <t>LS</t>
  </si>
  <si>
    <t>Licenses, Fees and Charges</t>
  </si>
  <si>
    <t>Road Closure Licenses</t>
  </si>
  <si>
    <t>Other Licenses (Please Specify)</t>
  </si>
  <si>
    <t>Utilities Consumption Charges (Power/Water/Drainage/Communications)</t>
  </si>
  <si>
    <t>Disposal Charges (Foul Water)</t>
  </si>
  <si>
    <t xml:space="preserve">Statutory and Regulatory Compliance </t>
  </si>
  <si>
    <t>Building Control Compliance and Approvals</t>
  </si>
  <si>
    <t>Reports and Energy Performance Certificate</t>
  </si>
  <si>
    <t>Compliance with Planning Conditions</t>
  </si>
  <si>
    <t>Environmental Impact Assessment and Reporting</t>
  </si>
  <si>
    <t>Noise Impact Assessment and Reporting</t>
  </si>
  <si>
    <t>Fire Compliance Risk Assessments and Reporting</t>
  </si>
  <si>
    <t>Waste Management</t>
  </si>
  <si>
    <t>Waste Water Disposal</t>
  </si>
  <si>
    <t>Land Fill Waste Disposal</t>
  </si>
  <si>
    <t>Recycling Waste Disposal</t>
  </si>
  <si>
    <t>Hazardous Waste Disposal</t>
  </si>
  <si>
    <t>Site Waste Removal from Working Areas</t>
  </si>
  <si>
    <t>Protection and Cleaning of the Works</t>
  </si>
  <si>
    <t>Protection of the Works</t>
  </si>
  <si>
    <t>Cleaning and drying out of the works</t>
  </si>
  <si>
    <t>Builder's clean</t>
  </si>
  <si>
    <t>Clincal clean</t>
  </si>
  <si>
    <t>Cleaning and maintenance of public and private highways used in the course of the works</t>
  </si>
  <si>
    <t>Quality Control and Health &amp; Safety</t>
  </si>
  <si>
    <t xml:space="preserve">Safety and Accident Prevention including EU CLP Regulations </t>
  </si>
  <si>
    <t>Personnel Protective Equipment</t>
  </si>
  <si>
    <t>Method Statements, Risk Assessments and Site Safety Records</t>
  </si>
  <si>
    <t>Quality Control Management, Monitoring and Reporting (Site/Factory Visits)</t>
  </si>
  <si>
    <t>Defects / Snagging Coordination and Close Out</t>
  </si>
  <si>
    <t xml:space="preserve">Security Control and Access Management </t>
  </si>
  <si>
    <t xml:space="preserve">Security Staff </t>
  </si>
  <si>
    <t>Security Installations and Equipment including Lighting, Turnstiles, Access Control etc</t>
  </si>
  <si>
    <t>Compliance with Employer's Site Security Rules and Protocols</t>
  </si>
  <si>
    <t>Supervision and Co-ordination of RAMS and Permits Related to Working in Employer Controlled Areas</t>
  </si>
  <si>
    <t>Insurances / Guarantees / Bond / Warranties</t>
  </si>
  <si>
    <t>Works Insurance - By Contractor</t>
  </si>
  <si>
    <t>Professional Indemnity Insurance</t>
  </si>
  <si>
    <t>Public Liability Insurance</t>
  </si>
  <si>
    <t>Employer’s (Main Contractor’s) Liability Insurance</t>
  </si>
  <si>
    <t>Parent Company Guarantee</t>
  </si>
  <si>
    <t>Performance Bond</t>
  </si>
  <si>
    <t>Collateral Warranties</t>
  </si>
  <si>
    <t>Bank Guarantees</t>
  </si>
  <si>
    <t>H&amp;S Planning and Handover Documentation</t>
  </si>
  <si>
    <t>Health &amp; Safety Plan and Management</t>
  </si>
  <si>
    <t xml:space="preserve">O&amp;M Manual Production </t>
  </si>
  <si>
    <t>As-Built Drawing Production</t>
  </si>
  <si>
    <t>Standard Operating Procedures and Emergency Operating Procedures</t>
  </si>
  <si>
    <t>Training</t>
  </si>
  <si>
    <t>Demonstration and Training for Employer’s Staff for all Installed Plant and Equipment, Systems and Controls</t>
  </si>
  <si>
    <t>Surveys, Reports and Assessments</t>
  </si>
  <si>
    <t>Condition Surveys, Inspections and Reports for existing premises and / or installations</t>
  </si>
  <si>
    <t>Ground condition surveys</t>
  </si>
  <si>
    <t>Structural Surveys</t>
  </si>
  <si>
    <t>General Labour</t>
  </si>
  <si>
    <t>Road Marshall, Gateman, Logistics / Traffic Coordination</t>
  </si>
  <si>
    <t>General Cleaning</t>
  </si>
  <si>
    <t>Teleporter Drivers</t>
  </si>
  <si>
    <t>General Labourers / Multi-service Gang</t>
  </si>
  <si>
    <t xml:space="preserve">	Incidental Supplies &amp; Expenses Incurred in Performance of GC Works</t>
  </si>
  <si>
    <t>Incidental supplies and expenses</t>
  </si>
  <si>
    <t>Project Photographs, Videographer Services etc</t>
  </si>
  <si>
    <t xml:space="preserve">Aerial/Drone Photographs, Videographer Services </t>
  </si>
  <si>
    <t>GC3 GENERAL CONDITIONS TOTAL</t>
  </si>
  <si>
    <t>DC TOTAL</t>
  </si>
  <si>
    <t xml:space="preserve">General Requirements - Staff </t>
  </si>
  <si>
    <t>Sines Phase 2</t>
  </si>
  <si>
    <t>Contractor Staff - Resource Loader and Costs</t>
  </si>
  <si>
    <t>Insert Month:</t>
  </si>
  <si>
    <t>Week No.:</t>
  </si>
  <si>
    <t>Total
Hours</t>
  </si>
  <si>
    <t>Total EUR (€)</t>
  </si>
  <si>
    <t>W/C Date:</t>
  </si>
  <si>
    <t>DC WORKS</t>
  </si>
  <si>
    <t>Function</t>
  </si>
  <si>
    <t>All-in Rate</t>
  </si>
  <si>
    <t>Head Office Staff</t>
  </si>
  <si>
    <t>Head Office Management</t>
  </si>
  <si>
    <t>Sub-Total</t>
  </si>
  <si>
    <t>Field Based Staff</t>
  </si>
  <si>
    <t>Management, Supervision, Staff</t>
  </si>
  <si>
    <t>Project Director</t>
  </si>
  <si>
    <t xml:space="preserve">Project Manager  </t>
  </si>
  <si>
    <t>Project Manager Deputy</t>
  </si>
  <si>
    <t xml:space="preserve">Project Engineer </t>
  </si>
  <si>
    <t>Site Manager</t>
  </si>
  <si>
    <t>Planner/Document Control</t>
  </si>
  <si>
    <t>Controller</t>
  </si>
  <si>
    <t>Supply Chain Manager</t>
  </si>
  <si>
    <t>Quantity Surveyor Electrical</t>
  </si>
  <si>
    <t>Health &amp; Safety Manager</t>
  </si>
  <si>
    <t xml:space="preserve">Health &amp; Safety Asst Manager </t>
  </si>
  <si>
    <t>QA / QC Assistant</t>
  </si>
  <si>
    <t>Design support</t>
  </si>
  <si>
    <t>Administration</t>
  </si>
  <si>
    <t>Commissioning Manager</t>
  </si>
  <si>
    <t>Workshop manager</t>
  </si>
  <si>
    <t>Forklift driver</t>
  </si>
  <si>
    <t>Workshop operator</t>
  </si>
  <si>
    <t>General Foreman</t>
  </si>
  <si>
    <t>Foreman</t>
  </si>
  <si>
    <t>MEWP Spotter</t>
  </si>
  <si>
    <t>OTHERS</t>
  </si>
  <si>
    <t>Please specify</t>
  </si>
  <si>
    <t>TOTAL STAFF COST &amp; HOURS (DC WORKS)</t>
  </si>
  <si>
    <t>TOTAL TRAVEL &amp; EXPENSE and STAFF WEEKS (DC WORKS)</t>
  </si>
  <si>
    <t>TOTAL STAFF COST (DC WORKS)</t>
  </si>
  <si>
    <t>Project Director / Contract Manager</t>
  </si>
  <si>
    <t>Project Manager - General</t>
  </si>
  <si>
    <t>Project Manager - Civils</t>
  </si>
  <si>
    <t>Project Manager - Mechanical</t>
  </si>
  <si>
    <t>Project Manager - Electrical</t>
  </si>
  <si>
    <t>Project Manager - OFCI Mechanical</t>
  </si>
  <si>
    <t>Project Manager - OFCI - Electrical</t>
  </si>
  <si>
    <t>Project Engineer - Building</t>
  </si>
  <si>
    <t>Project Engineer - Mechanical</t>
  </si>
  <si>
    <t>Project Engineer - Electrical</t>
  </si>
  <si>
    <t>Commissioning Manager Mechanical</t>
  </si>
  <si>
    <t>Commissioning Manager Electrical</t>
  </si>
  <si>
    <t>Commercial Manager</t>
  </si>
  <si>
    <t>Quantity Surveyor Mechanical</t>
  </si>
  <si>
    <t>Assistant Quantity Surveyor</t>
  </si>
  <si>
    <t xml:space="preserve">Planner / Programmer </t>
  </si>
  <si>
    <t>Document Controller</t>
  </si>
  <si>
    <t>QA / QC Manager</t>
  </si>
  <si>
    <t>Construction / Package Manager on Site Mechanical</t>
  </si>
  <si>
    <t xml:space="preserve">Construction / Package Manager on Site Electrical </t>
  </si>
  <si>
    <t>Logistics Planning Manager</t>
  </si>
  <si>
    <t>Logistics Planner Civils and Structure</t>
  </si>
  <si>
    <t>Logistics Planner Mechanical</t>
  </si>
  <si>
    <t>Logistics Planner Electrical</t>
  </si>
  <si>
    <t>Admin Staff x 10</t>
  </si>
  <si>
    <t>BIM Management / Design Coordination</t>
  </si>
  <si>
    <t xml:space="preserve">BIM / Design Coordination Assistant  </t>
  </si>
  <si>
    <t>Revit / BIM / CAD</t>
  </si>
  <si>
    <t xml:space="preserve">Revit / BIM / CAD Assistant </t>
  </si>
  <si>
    <t xml:space="preserve">Design Manager </t>
  </si>
  <si>
    <t>Design Engineer - Mechanical</t>
  </si>
  <si>
    <t>Design Engineer - Electrical</t>
  </si>
  <si>
    <t>Design Engineer - Structural</t>
  </si>
  <si>
    <t>Design Engineer - Architectural</t>
  </si>
  <si>
    <t>Local Authority Liason Officer</t>
  </si>
  <si>
    <t>Activity ID</t>
  </si>
  <si>
    <t>Activity Name</t>
  </si>
  <si>
    <t>Draft Programme Duration</t>
  </si>
  <si>
    <t>Start</t>
  </si>
  <si>
    <t>Finish</t>
  </si>
  <si>
    <t>Velox Scope?</t>
  </si>
  <si>
    <t>Manpower average (man/day)</t>
  </si>
  <si>
    <t>Total manhours</t>
  </si>
  <si>
    <t>Comments</t>
  </si>
  <si>
    <t>Project Name - Description</t>
  </si>
  <si>
    <t xml:space="preserve">  Design</t>
  </si>
  <si>
    <t xml:space="preserve">  Procurement</t>
  </si>
  <si>
    <t xml:space="preserve">  Construction</t>
  </si>
  <si>
    <t>Project Number</t>
  </si>
  <si>
    <t xml:space="preserve">      SIN0201 DC GC3 Arch &amp; MEP Fit-Out [CO/FO] (2-LEVEL STOREY BUILDING)</t>
  </si>
  <si>
    <t xml:space="preserve">        SIN02 DC GC3 Architectural &amp; MEP Fit-Out Works - Phase 1</t>
  </si>
  <si>
    <t xml:space="preserve">          SIN02 DC GC3 Architectural &amp; MEP Fit-Out Works - Phase 1 - Excluding Data Hall &amp; Office Building</t>
  </si>
  <si>
    <t xml:space="preserve">            MEP Fit-Out - Phase 1 - Excluding Data Hall &amp; Office Building + Additional Works for ETO 1 Target</t>
  </si>
  <si>
    <t xml:space="preserve">              Electrical Fit-Out - Phase 1  - Excluding 1st Data Hall &amp; Office Building</t>
  </si>
  <si>
    <t xml:space="preserve">                SC.CO.FO.0470</t>
  </si>
  <si>
    <t>Install - Primary &amp; Secondary Containment (Including Supports &amp; Cable Trays) for Electrical Areas - Phase 1 (ELEC)</t>
  </si>
  <si>
    <t>Yes</t>
  </si>
  <si>
    <t xml:space="preserve">                Electricity MV/LV Systems - Phase 1</t>
  </si>
  <si>
    <t xml:space="preserve">                  SC.CO.FO.0480</t>
  </si>
  <si>
    <t>Pull - MV/LV Electrical Piping &amp; Cabling to Equipment Termination Points - Phase 1 (ELEC)</t>
  </si>
  <si>
    <t xml:space="preserve">                  SC.CO.FO.0490</t>
  </si>
  <si>
    <t>Install - Electrical OFCI Equipment (Electrical Skids ) - Phase 1 (ELEC)</t>
  </si>
  <si>
    <t>No</t>
  </si>
  <si>
    <t xml:space="preserve">                  SC.CO.FO.0500</t>
  </si>
  <si>
    <t>Install - Electrical OFCI Equipment (Electrical Generators) - Phase 1 (ELEC)</t>
  </si>
  <si>
    <t xml:space="preserve">                  SC.CO.FO.0510</t>
  </si>
  <si>
    <t>Install - Busbar, Tap Offs, and Connection Boxes - Phase 1  &amp; ETO 1 Area (ELEC)</t>
  </si>
  <si>
    <t xml:space="preserve">                  SC.CO.FO.0520</t>
  </si>
  <si>
    <t>Install - Power Sockets, Distrib.Boards (inc.Critic.Distr.Boards), Switch Boards, Bater., El.Equip.&amp; Isolat.Ph.1&amp;ETO1</t>
  </si>
  <si>
    <t xml:space="preserve">                  SC.CO.FO.0540</t>
  </si>
  <si>
    <t>Install - Earthing &amp; Grounding System - Phase 1 (ELEC)</t>
  </si>
  <si>
    <t xml:space="preserve">                  SC.CO.FO.0530</t>
  </si>
  <si>
    <t>Pull - Small Power &amp; Lighting Cabling - Phase 1 (ELEC)</t>
  </si>
  <si>
    <t xml:space="preserve">                  SC.CO.FO.0550</t>
  </si>
  <si>
    <t>Install - Lighting Fixtures - Phase 1 (ELEC)</t>
  </si>
  <si>
    <t xml:space="preserve">                  SC.CO.FO.0560</t>
  </si>
  <si>
    <t>Install - Lightning Protection (Including Roof Rods) - Phase 1 (ELEC)</t>
  </si>
  <si>
    <t xml:space="preserve">                Fire Detection - Phase 1</t>
  </si>
  <si>
    <t xml:space="preserve">                  SC.CO.FO.0570</t>
  </si>
  <si>
    <t>Pull - Fire Detection System Cabling - Phase 1 (ELEC)</t>
  </si>
  <si>
    <t xml:space="preserve">                  SC.CO.FO.0580</t>
  </si>
  <si>
    <t>Install - Fire Detectors - Phase 1 (ELEC)</t>
  </si>
  <si>
    <t xml:space="preserve">                  SC.CO.FO.0590</t>
  </si>
  <si>
    <t>Install - Alarms &amp; Signalling for Fire Detection - Phase 1 (ELEC)</t>
  </si>
  <si>
    <t xml:space="preserve">                  SC.CO.FO.0600</t>
  </si>
  <si>
    <t>Connect &amp; Integrate - Fire Detection System with Fire Alarm &amp; Detection Systems - Phase 1 (ELEC)</t>
  </si>
  <si>
    <t xml:space="preserve">                BMS &amp; PMS  - Phase 1</t>
  </si>
  <si>
    <t xml:space="preserve">                  SC.CO.FO.0610</t>
  </si>
  <si>
    <t>Pull - BMS &amp; PMS Cabling/Fiber Connections - Phase 1 (ELEC)</t>
  </si>
  <si>
    <t xml:space="preserve">                  SC.CO.FO.0620</t>
  </si>
  <si>
    <t>Install - BMS Panels, Sensors, Valves &amp; Communication Interfaces - Phase 1 (ELEC)</t>
  </si>
  <si>
    <t xml:space="preserve">                  SC.CO.FO.0630</t>
  </si>
  <si>
    <t>Install - Leak Detection System for BMS &amp; PMS - Phase 1 (ELEC)</t>
  </si>
  <si>
    <t xml:space="preserve">                  SC.CO.FO.0640</t>
  </si>
  <si>
    <t>Install and Connect - BMS with PMS - Phase 1 (ELEC)</t>
  </si>
  <si>
    <t xml:space="preserve">                Electrical &amp; Comunication Feeding crossing PH 2 &amp; 3 Areas (ETO 1 and Power On Line Works)</t>
  </si>
  <si>
    <t xml:space="preserve">                  Electricity MV/LV Systems - Feeding to ETO 1 Area crossing PH 2 &amp; 3 Areas and Power Feed to POWER ON</t>
  </si>
  <si>
    <t xml:space="preserve">                    SC.CO.FO.0780</t>
  </si>
  <si>
    <t>Install - Primary &amp; Secondary Containment (Incl. Supports &amp; Cable Trays) MV/LV Systems Crossing Ph 2 &amp; 3 Areas (ELEC)</t>
  </si>
  <si>
    <t xml:space="preserve">                    SC.CO.FO.0790</t>
  </si>
  <si>
    <t>Pull - MV/LV Electrical Piping &amp; Cabling to Equipment Termination Points - Feed.ETO 1 &amp; POWER ON (ELEC)</t>
  </si>
  <si>
    <t xml:space="preserve">                Ancillary Building - Phase 1</t>
  </si>
  <si>
    <t xml:space="preserve">                  Security Kiosk/Guard House - Phase 1</t>
  </si>
  <si>
    <t xml:space="preserve">                    SC.CO.FO.0820</t>
  </si>
  <si>
    <t>Install - Electrical Installations &amp; Fire Detection - Phase 1 (ELEC)</t>
  </si>
  <si>
    <t xml:space="preserve">                    SC.CO.FO.0830</t>
  </si>
  <si>
    <t>Install - BMS, Telecommunications &amp; Security - Phase 1 (ELEC)</t>
  </si>
  <si>
    <t xml:space="preserve">          SIN02 DC GC3 Architectural &amp; MEP Fit-Out Works - Phase 1 - Data Hall</t>
  </si>
  <si>
    <t xml:space="preserve">            MEP Fit-Out - Phase 1 - Data Hall</t>
  </si>
  <si>
    <t xml:space="preserve">              Electrical Fit-Out - Phase 1 - Data Hall</t>
  </si>
  <si>
    <t xml:space="preserve">                SC.CO.FO.1100</t>
  </si>
  <si>
    <t>Install - Primary &amp; Secondary Containm. (Incl.Supp. &amp; Cable Trays) for Electrical Areas - Phas.1 - 1st Data Hall  (ELEC)</t>
  </si>
  <si>
    <t xml:space="preserve">                Electricity MV/LV Systems Phase 1 -1st Data Hall</t>
  </si>
  <si>
    <t xml:space="preserve">                  SC.CO.FO.1110</t>
  </si>
  <si>
    <t>Pull - MV/LV Electrical Piping &amp; Cabling to Equipment Termination Points - Phase 1 - 1st Data Hall (ELEC)</t>
  </si>
  <si>
    <t xml:space="preserve">                  SC.CO.FO.1120</t>
  </si>
  <si>
    <t>Install - Busbar, Tap Offs, and Connection Boxes - Phase 1- 1st Data Hall (ELEC)</t>
  </si>
  <si>
    <t xml:space="preserve">                  SC.CO.FO.1130</t>
  </si>
  <si>
    <t>Install - Power Sockets, Distribution Boards (inc.Critic.Distr.Boards), Switch Boards, Bateries, El.Equipment &amp; Isolat.</t>
  </si>
  <si>
    <t xml:space="preserve">                  SC.CO.FO.1140</t>
  </si>
  <si>
    <t>Pull -  Small Power &amp; Lighting Cabling - Phase 1 - 1st Data Hall  (ELEC)</t>
  </si>
  <si>
    <t xml:space="preserve">                  SC.CO.FO.1150</t>
  </si>
  <si>
    <t>Install - Earthing &amp; Grounding System - Phase 1 - 1st Data Hall  (ELEC)</t>
  </si>
  <si>
    <t xml:space="preserve">                  SC.CO.FO.1160</t>
  </si>
  <si>
    <t>Install - Lighting Fixtures - Phase 1 - 1st Data Hall  (ELEC)</t>
  </si>
  <si>
    <t xml:space="preserve">                Fire Detection - Phase 1 -1st Data Hall</t>
  </si>
  <si>
    <t xml:space="preserve">                  SC.CO.FO.1170</t>
  </si>
  <si>
    <t>Pull - Fire Detection System Cabling - Phase 1 - 1st Data Hall (ELEC)</t>
  </si>
  <si>
    <t xml:space="preserve">                  SC.CO.FO.1180</t>
  </si>
  <si>
    <t>Install - Fire Detectors - Phase 1 - 1st Data Hall  (ELEC)</t>
  </si>
  <si>
    <t xml:space="preserve">                  SC.CO.FO.1190</t>
  </si>
  <si>
    <t>Install - Alarms &amp; Signalling for Fire Detection - Phase 1 - 1st Data Hall  (ELEC)</t>
  </si>
  <si>
    <t xml:space="preserve">                  SC.CO.FO.1200</t>
  </si>
  <si>
    <t>Connect &amp; Integrate - Fire Detection System with Fire Alarm &amp; Detection Systems - Phase 1 - 1st Data Hall  (ELEC)</t>
  </si>
  <si>
    <t xml:space="preserve">                BMS &amp; PMS  - Phase 1 -1st Data Hall</t>
  </si>
  <si>
    <t xml:space="preserve">                  SC.CO.FO.1330</t>
  </si>
  <si>
    <t>Pull - BMS &amp; PMS Cabling/Fiber Connections - Phase 1 -  1st Data Hall (ELEC)</t>
  </si>
  <si>
    <t xml:space="preserve">                  SC.CO.FO.1340</t>
  </si>
  <si>
    <t>Install - BMS Panels, Sensors, Valves &amp; Communication Interfaces - Phase1 - 1st Data Hall (ELEC)</t>
  </si>
  <si>
    <t xml:space="preserve">                  SC.CO.FO.1360</t>
  </si>
  <si>
    <t>Install - Leak Detection System for BMS &amp; PMS - Phase 1 -  1st Data Hall  (ELEC)</t>
  </si>
  <si>
    <t xml:space="preserve">                  SC.CO.FO.1350</t>
  </si>
  <si>
    <t>Install and Connect - BMS with PMS - Phase 1 - 1st Data Hall  (ELEC)</t>
  </si>
  <si>
    <t xml:space="preserve">          SIN02 DC GC3 Architectural &amp; MEP Fit-Out Works - Phase 1 - Office Building</t>
  </si>
  <si>
    <t xml:space="preserve">            MEP Fit-Out - Phase 1 - Office Building</t>
  </si>
  <si>
    <t xml:space="preserve">              Electrical Fit-Out - Phase 1 - Office Building</t>
  </si>
  <si>
    <t xml:space="preserve">                SC.CO.FO.1730</t>
  </si>
  <si>
    <t>Install - Primary &amp; Secondary Containment (Including Supports &amp; Cable Trays) for Electrical Areas - Phase 1 - Office Bui</t>
  </si>
  <si>
    <t xml:space="preserve">                Fire Detection - Phase 1 - Office Building</t>
  </si>
  <si>
    <t xml:space="preserve">                  SC.CO.FO.1810</t>
  </si>
  <si>
    <t>Pull - Fire Detection System Cabling - Phase 1 - Office Building (ELEC)</t>
  </si>
  <si>
    <t xml:space="preserve">                  SC.CO.FO.1820</t>
  </si>
  <si>
    <t>Install - Fire Detectors - Phase 1 - Office Building (ELEC)</t>
  </si>
  <si>
    <t xml:space="preserve">                  SC.CO.FO.1830</t>
  </si>
  <si>
    <t>Install - Alarms &amp; Signalling for Fire Detection - Phase 1 - Office Building (ELEC)</t>
  </si>
  <si>
    <t xml:space="preserve">                  SC.CO.FO.1840</t>
  </si>
  <si>
    <t>Connect &amp; Integrate - Fire Detection System with Fire Alarm &amp; Detection Systems - Phase 1 - Office Building (ELEC)</t>
  </si>
  <si>
    <t xml:space="preserve">                Electricity MV/LV Systems - Phase 1 - Office Building</t>
  </si>
  <si>
    <t xml:space="preserve">                  SC.CO.FO.1740</t>
  </si>
  <si>
    <t>Pull - MV/LV Electrical Piping &amp; Cabling to Equipment Termination Points - Phase 1 - Office Building (ELEC)</t>
  </si>
  <si>
    <t xml:space="preserve">                  SC.CO.FO.1750</t>
  </si>
  <si>
    <t xml:space="preserve">                  SC.CO.FO.1760</t>
  </si>
  <si>
    <t>Pull - Small Power &amp; Lighting Cabling - Phase 1 - Office Building (ELEC)</t>
  </si>
  <si>
    <t xml:space="preserve">                  SC.CO.FO.1800</t>
  </si>
  <si>
    <t>Install - Electric.OFCI Equipm.(Electrical Generators)-Supporting Emergency System - Ph.1- Office Building (ELEC)</t>
  </si>
  <si>
    <t xml:space="preserve">                  SC.CO.FO.1780</t>
  </si>
  <si>
    <t>Install - Earthing &amp; Grounding System - Phase 1 - Office Building (ELEC)</t>
  </si>
  <si>
    <t xml:space="preserve">                  SC.CO.FO.1770</t>
  </si>
  <si>
    <t>Install - Lighting Fixtures - Phase 1 - Office Building (ELEC)</t>
  </si>
  <si>
    <t xml:space="preserve">                  SC.CO.FO.1790</t>
  </si>
  <si>
    <t>Install - Lightning Protection (Including Roof Rods) - Phase 1 - Office Building (ELEC)</t>
  </si>
  <si>
    <t xml:space="preserve">                BMS &amp; PMS  - Phase 1 - Office Building</t>
  </si>
  <si>
    <t xml:space="preserve">                  SC.CO.FO.1850</t>
  </si>
  <si>
    <t>Pull - BMS &amp; PMS Cabling/Fiber Connections - Phase 1 - Office Building (ELEC)</t>
  </si>
  <si>
    <t xml:space="preserve">                  SC.CO.FO.1860</t>
  </si>
  <si>
    <t>Install - BMS Panels, Sensors, Valves &amp; Communication Interfaces - Phase 1 - Office Building (ELEC)</t>
  </si>
  <si>
    <t xml:space="preserve">                  SC.CO.FO.1870</t>
  </si>
  <si>
    <t>Install - Leak Detection System for BMS &amp; PMS - Phase 1 - Office Building (ELEC)</t>
  </si>
  <si>
    <t xml:space="preserve">                  SC.CO.FO.1880</t>
  </si>
  <si>
    <t>Install and Connect - BMS with PMS - Phase 1 - Office Building (ELEC)</t>
  </si>
  <si>
    <t xml:space="preserve">        SIN02 DC GC3 Architectural &amp; MEP Fit-Out Works - Phase 2</t>
  </si>
  <si>
    <t xml:space="preserve">          MEP Fit-Out - Phase 2</t>
  </si>
  <si>
    <t xml:space="preserve">            Electrical Fit-Out - Phase 2</t>
  </si>
  <si>
    <t xml:space="preserve">              SC.CO.FO.2380</t>
  </si>
  <si>
    <t>Install - Primary &amp; Secondary Containment (Including Supports &amp; Cable Trays) for Electrical Areas - Phase 2 (ELEC)</t>
  </si>
  <si>
    <t xml:space="preserve">              Electricity MV/LV Systems Phase 2</t>
  </si>
  <si>
    <t xml:space="preserve">                SC.CO.FO.2390</t>
  </si>
  <si>
    <t>Install - Electrical OFCI Equipment (Electrical Skids) - Phase 2 (ELEC)</t>
  </si>
  <si>
    <t xml:space="preserve">                SC.CO.FO.2400</t>
  </si>
  <si>
    <t>Pull - MV/LV Electrical Piping &amp; Cabling to Equipment Termination Points - Phase 2 (ELEC)</t>
  </si>
  <si>
    <t xml:space="preserve">                SC.CO.FO.2410</t>
  </si>
  <si>
    <t>Install - Electrical OFCI Equipment (Electrical Generators) - Phase 2 (ELEC)</t>
  </si>
  <si>
    <t xml:space="preserve">                SC.CO.FO.2420</t>
  </si>
  <si>
    <t>Install - Busbar, Tap Offs, and Connection Boxes - Phase 2 (ELEC)</t>
  </si>
  <si>
    <t xml:space="preserve">                SC.CO.FO.2430</t>
  </si>
  <si>
    <t xml:space="preserve">                SC.CO.FO.2440</t>
  </si>
  <si>
    <t>Install - Earthing &amp; Grounding System - Phase 2 (ELEC)</t>
  </si>
  <si>
    <t xml:space="preserve">                SC.CO.FO.2450</t>
  </si>
  <si>
    <t>Pull -  Small Power &amp; Lighting Cabling - Phase 2 (ELEC)</t>
  </si>
  <si>
    <t xml:space="preserve">                SC.CO.FO.2460</t>
  </si>
  <si>
    <t>Install - Lighting Fixtures - Phase 2 (ELEC)</t>
  </si>
  <si>
    <t xml:space="preserve">                SC.CO.FO.2470</t>
  </si>
  <si>
    <t>Install - Lightning Protection (Including Roof Rods) - Phase 2 (ELEC)</t>
  </si>
  <si>
    <t xml:space="preserve">              Fire Detection - Phase 2</t>
  </si>
  <si>
    <t xml:space="preserve">                SC.CO.FO.2480</t>
  </si>
  <si>
    <t>Pull - Fire Detection System Cabling - Phase 2 (ELEC)</t>
  </si>
  <si>
    <t xml:space="preserve">                SC.CO.FO.2490</t>
  </si>
  <si>
    <t>Install - Fire Detectors - Phase 2 (ELEC)</t>
  </si>
  <si>
    <t xml:space="preserve">                SC.CO.FO.2500</t>
  </si>
  <si>
    <t>Install - Alarms &amp; Signalling for Fire Detection - Phase 2 (ELEC)</t>
  </si>
  <si>
    <t xml:space="preserve">                SC.CO.FO.2510</t>
  </si>
  <si>
    <t>Connect &amp; Integrate - Fire Detection System with Fire Alarm &amp; Detection Systems - Phase 2 (ELEC)</t>
  </si>
  <si>
    <t xml:space="preserve">              BMS &amp; PMS  - Phase 2</t>
  </si>
  <si>
    <t xml:space="preserve">                SC.CO.FO.2520</t>
  </si>
  <si>
    <t>Pull - BMS &amp; PMS Cabling/Fiber Connections - Phase 2 (ELEC)</t>
  </si>
  <si>
    <t xml:space="preserve">                SC.CO.FO.2530</t>
  </si>
  <si>
    <t>Install - BMS Panels, Sensors, Valves &amp; Communication Interfaces - Phase 2 (ELEC)</t>
  </si>
  <si>
    <t xml:space="preserve">                SC.CO.FO.2540</t>
  </si>
  <si>
    <t>Install - Leak Detection System for BMS &amp; PMS - Phase 2 (ELEC)</t>
  </si>
  <si>
    <t xml:space="preserve">                SC.CO.FO.2550</t>
  </si>
  <si>
    <t>Install and Connect - BMS with PMS - Phase 2 (ELEC)</t>
  </si>
  <si>
    <t xml:space="preserve">        SIN02 DC GC3 Architectural &amp; MEP Fit-Out Works - Phase 3</t>
  </si>
  <si>
    <t xml:space="preserve">          MEP Fit-Out - Phase 3</t>
  </si>
  <si>
    <t xml:space="preserve">            Electrical Fit-Out - Phase 3</t>
  </si>
  <si>
    <t xml:space="preserve">              SC.CO.FO.3050</t>
  </si>
  <si>
    <t>Install - Primary &amp; Secondary Containment (Including Supports &amp; Cable Trays) for Electrical Areas - Phase 3 (ELEC)</t>
  </si>
  <si>
    <t xml:space="preserve">              Electricity MV/LV Systems Phase 3</t>
  </si>
  <si>
    <t xml:space="preserve">                SC.CO.FO.3060</t>
  </si>
  <si>
    <t>Install - Electrical OFCI Equipment (Electrical Skids) - Phase 3 (ELEC)</t>
  </si>
  <si>
    <t xml:space="preserve">                SC.CO.FO.3070</t>
  </si>
  <si>
    <t>Pull - MV/LV Electrical Piping &amp; Cabling to Equipment Termination Points - Phase 3 (ELEC)</t>
  </si>
  <si>
    <t xml:space="preserve">                SC.CO.FO.3080</t>
  </si>
  <si>
    <t>Install - Electrical OFCI Equipment (Electrical Generators)- Phase 3 (ELEC)</t>
  </si>
  <si>
    <t xml:space="preserve">                SC.CO.FO.3090</t>
  </si>
  <si>
    <t>Install - Busbar, Tap Offs, and Connection Boxes - Phase 3 (ELEC)</t>
  </si>
  <si>
    <t xml:space="preserve">                SC.CO.FO.3100</t>
  </si>
  <si>
    <t xml:space="preserve">                SC.CO.FO.3110</t>
  </si>
  <si>
    <t>Install - Earthing &amp; Grounding System - Phase 3 (ELEC)</t>
  </si>
  <si>
    <t xml:space="preserve">                SC.CO.FO.3120</t>
  </si>
  <si>
    <t>Pull -  Small Power &amp; Lighting Cabling - Phase 3 (ELEC)</t>
  </si>
  <si>
    <t xml:space="preserve">                SC.CO.FO.3130</t>
  </si>
  <si>
    <t>Install - Lighting Fixtures - Phase 3 (ELEC)</t>
  </si>
  <si>
    <t xml:space="preserve">                SC.CO.FO.3140</t>
  </si>
  <si>
    <t>Install - Lightning Protection (Including Roof Rods) - Phase 3 (ELEC)</t>
  </si>
  <si>
    <t xml:space="preserve">              Fire Detection - Phase 3</t>
  </si>
  <si>
    <t xml:space="preserve">                SC.CO.FO.3150</t>
  </si>
  <si>
    <t>Pull - Fire Detection System Cabling - Phase 3 (ELEC)</t>
  </si>
  <si>
    <t xml:space="preserve">                SC.CO.FO.3160</t>
  </si>
  <si>
    <t>Install - Fire Detectors - Phase 3 (ELEC)</t>
  </si>
  <si>
    <t xml:space="preserve">                SC.CO.FO.3170</t>
  </si>
  <si>
    <t>Install - Alarms &amp; Signalling for Fire Detection - Phase 3 (ELEC)</t>
  </si>
  <si>
    <t xml:space="preserve">                SC.CO.FO.3180</t>
  </si>
  <si>
    <t>Connect &amp; Integrate - Fire Detection System with Fire Alarm &amp; Detection Systems - Phase 3 (ELEC)</t>
  </si>
  <si>
    <t xml:space="preserve">              BMS &amp; PMS  - Phase 3</t>
  </si>
  <si>
    <t xml:space="preserve">                SC.CO.FO.3190</t>
  </si>
  <si>
    <t>Pull - BMS &amp; PMS Cabling/Fiber Connections - Phase 3 (ELEC)</t>
  </si>
  <si>
    <t xml:space="preserve">                SC.CO.FO.3200</t>
  </si>
  <si>
    <t>Install - BMS Panels, Sensors, Valves &amp; Communication Interfaces - Phase 3 (ELEC)</t>
  </si>
  <si>
    <t xml:space="preserve">                SC.CO.FO.3210</t>
  </si>
  <si>
    <t>Install - Leak Detection System for BMS &amp; PMS - Phase 3 (ELEC)</t>
  </si>
  <si>
    <t xml:space="preserve">                SC.CO.FO.3220</t>
  </si>
  <si>
    <t>Install and Connect - BMS with PMS - Phase 3 (ELEC)</t>
  </si>
  <si>
    <t>€/A</t>
  </si>
  <si>
    <t>CODE</t>
  </si>
  <si>
    <t>Brand</t>
  </si>
  <si>
    <t>Reference</t>
  </si>
  <si>
    <t>No. of poles</t>
  </si>
  <si>
    <t>Ultimate Withstand (kA)</t>
  </si>
  <si>
    <t>Input Voltage (V)</t>
  </si>
  <si>
    <t>Rating (A)</t>
  </si>
  <si>
    <t>Bypass</t>
  </si>
  <si>
    <t>Connectivity</t>
  </si>
  <si>
    <t>Extra features</t>
  </si>
  <si>
    <t>Hr</t>
  </si>
  <si>
    <t>Velox Electro</t>
  </si>
  <si>
    <t>Schneider Electric</t>
  </si>
  <si>
    <r>
      <rPr>
        <b/>
        <sz val="10"/>
        <rFont val="Calibri"/>
        <family val="1"/>
      </rPr>
      <t>ATS Type 1</t>
    </r>
  </si>
  <si>
    <r>
      <rPr>
        <sz val="10"/>
        <rFont val="Calibri"/>
        <family val="1"/>
      </rPr>
      <t>Dual Line</t>
    </r>
  </si>
  <si>
    <r>
      <rPr>
        <sz val="10"/>
        <rFont val="Calibri"/>
        <family val="1"/>
      </rPr>
      <t>Aux contacts for status monitoring at BMS</t>
    </r>
  </si>
  <si>
    <t>Switch position indicator and source availability indication</t>
  </si>
  <si>
    <r>
      <rPr>
        <b/>
        <sz val="10"/>
        <rFont val="Calibri"/>
        <family val="1"/>
      </rPr>
      <t>ATS Type 2</t>
    </r>
  </si>
  <si>
    <r>
      <rPr>
        <sz val="10"/>
        <rFont val="Calibri"/>
        <family val="1"/>
      </rPr>
      <t xml:space="preserve">Aux contacts for status
</t>
    </r>
    <r>
      <rPr>
        <sz val="10"/>
        <rFont val="Calibri"/>
        <family val="1"/>
      </rPr>
      <t>monitoring at BMS</t>
    </r>
  </si>
  <si>
    <r>
      <rPr>
        <b/>
        <sz val="10"/>
        <rFont val="Calibri"/>
        <family val="1"/>
      </rPr>
      <t>ATS Type 3</t>
    </r>
    <r>
      <rPr>
        <sz val="12"/>
        <color theme="1"/>
        <rFont val="Calibri"/>
        <family val="2"/>
        <scheme val="minor"/>
      </rPr>
      <t/>
    </r>
  </si>
  <si>
    <r>
      <rPr>
        <b/>
        <sz val="10"/>
        <rFont val="Calibri"/>
        <family val="1"/>
      </rPr>
      <t>ATS Type 4</t>
    </r>
    <r>
      <rPr>
        <sz val="12"/>
        <color theme="1"/>
        <rFont val="Calibri"/>
        <family val="2"/>
        <scheme val="minor"/>
      </rPr>
      <t/>
    </r>
  </si>
  <si>
    <r>
      <rPr>
        <sz val="10"/>
        <rFont val="Calibri"/>
        <family val="1"/>
      </rPr>
      <t>Aux contacts for status</t>
    </r>
  </si>
  <si>
    <r>
      <rPr>
        <b/>
        <sz val="10"/>
        <rFont val="Calibri"/>
        <family val="1"/>
      </rPr>
      <t>ATS Type 5</t>
    </r>
    <r>
      <rPr>
        <sz val="12"/>
        <color theme="1"/>
        <rFont val="Calibri"/>
        <family val="2"/>
        <scheme val="minor"/>
      </rPr>
      <t/>
    </r>
  </si>
  <si>
    <t>Monitoring at BMS</t>
  </si>
  <si>
    <r>
      <rPr>
        <b/>
        <sz val="10"/>
        <rFont val="Calibri"/>
        <family val="1"/>
      </rPr>
      <t>ATS Type 6</t>
    </r>
    <r>
      <rPr>
        <sz val="12"/>
        <color theme="1"/>
        <rFont val="Calibri"/>
        <family val="2"/>
        <scheme val="minor"/>
      </rPr>
      <t/>
    </r>
  </si>
  <si>
    <r>
      <rPr>
        <b/>
        <sz val="10"/>
        <rFont val="Calibri"/>
        <family val="1"/>
      </rPr>
      <t>ATS Type 7</t>
    </r>
    <r>
      <rPr>
        <sz val="12"/>
        <color theme="1"/>
        <rFont val="Calibri"/>
        <family val="2"/>
        <scheme val="minor"/>
      </rPr>
      <t/>
    </r>
  </si>
  <si>
    <r>
      <rPr>
        <b/>
        <sz val="10"/>
        <rFont val="Calibri"/>
        <family val="1"/>
      </rPr>
      <t>ATS Type 8</t>
    </r>
    <r>
      <rPr>
        <sz val="12"/>
        <color theme="1"/>
        <rFont val="Calibri"/>
        <family val="2"/>
        <scheme val="minor"/>
      </rPr>
      <t/>
    </r>
  </si>
  <si>
    <r>
      <rPr>
        <b/>
        <sz val="10"/>
        <rFont val="Calibri"/>
        <family val="1"/>
      </rPr>
      <t>ATS Type 9</t>
    </r>
    <r>
      <rPr>
        <sz val="12"/>
        <color theme="1"/>
        <rFont val="Calibri"/>
        <family val="2"/>
        <scheme val="minor"/>
      </rPr>
      <t/>
    </r>
  </si>
  <si>
    <r>
      <rPr>
        <b/>
        <sz val="10"/>
        <rFont val="Calibri"/>
        <family val="1"/>
      </rPr>
      <t>ATS Type 10</t>
    </r>
    <r>
      <rPr>
        <sz val="12"/>
        <color theme="1"/>
        <rFont val="Calibri"/>
        <family val="2"/>
        <scheme val="minor"/>
      </rPr>
      <t/>
    </r>
  </si>
  <si>
    <r>
      <rPr>
        <b/>
        <sz val="10"/>
        <rFont val="Calibri"/>
        <family val="1"/>
      </rPr>
      <t>ATS Type 11</t>
    </r>
    <r>
      <rPr>
        <sz val="12"/>
        <color theme="1"/>
        <rFont val="Calibri"/>
        <family val="2"/>
        <scheme val="minor"/>
      </rPr>
      <t/>
    </r>
  </si>
  <si>
    <t>Tap Off Box</t>
  </si>
  <si>
    <t>Form 2B</t>
  </si>
  <si>
    <t>Prisma</t>
  </si>
  <si>
    <t>NOK</t>
  </si>
  <si>
    <t>Total Amps</t>
  </si>
  <si>
    <t>Nº Breakers</t>
  </si>
  <si>
    <t>Input</t>
  </si>
  <si>
    <t>IP30</t>
  </si>
  <si>
    <t>50kA</t>
  </si>
  <si>
    <t>25kA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</si>
</sst>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43" formatCode="_(* #,##0.00_);_(* \(#,##0.00\);_(* &quot;-&quot;??_);_(@_)"/>
    <numFmt numFmtId="164" formatCode="_-* #,##0_-;\-* #,##0_-;_-* &quot;-&quot;_-;_-@_-"/>
    <numFmt numFmtId="165" formatCode="_-* #,##0.00_-;\-* #,##0.00_-;_-* &quot;-&quot;??_-;_-@_-"/>
    <numFmt numFmtId="166" formatCode="_-* #,##0.00\ &quot;€&quot;_-;\-* #,##0.00\ &quot;€&quot;_-;_-* &quot;-&quot;??\ &quot;€&quot;_-;_-@_-"/>
    <numFmt numFmtId="167" formatCode="_-* #,##0.00000_-;[Red]\-* #,##0.00000_-;_-* &quot;-&quot;??_-;_-@_-"/>
    <numFmt numFmtId="168" formatCode="#,##0.00_ ;\-#,##0.00\ "/>
    <numFmt numFmtId="169" formatCode="_-* #,##0_-;\-* #,##0_-;_-* &quot;-&quot;??_-;_-@_-"/>
    <numFmt numFmtId="170" formatCode="#,##0.00\ [$NOK]"/>
    <numFmt numFmtId="171" formatCode="#,##0.00\ _€"/>
    <numFmt numFmtId="172" formatCode="0.0%"/>
    <numFmt numFmtId="173" formatCode="_-* #,##0.0_-;\-* #,##0.0_-;_-* &quot;-&quot;??_-;_-@_-"/>
    <numFmt numFmtId="174" formatCode="_-* #,##0.0_-;\-* #,##0.0_-;_-* &quot;-&quot;?_-;_-@_-"/>
    <numFmt numFmtId="175" formatCode="#,##0.00\ [$kr-814]"/>
    <numFmt numFmtId="176" formatCode="#,##0\ [$NOK];\-#,##0\ [$NOK]"/>
    <numFmt numFmtId="177" formatCode="_([$€-2]\ * #,##0.00_);_([$€-2]\ * \(#,##0.00\);_([$€-2]\ * &quot;-&quot;??_);_(@_)"/>
    <numFmt numFmtId="178" formatCode="_(* #,##0_);_(* \(#,##0\);_(* &quot;-&quot;??_);_(@_)"/>
    <numFmt numFmtId="179" formatCode="#,##0\ [$€-1]"/>
    <numFmt numFmtId="180" formatCode="_-[$€-2]\ * #,##0.00_-;\-[$€-2]\ * #,##0.00_-;_-[$€-2]\ * &quot;-&quot;??_-;_-@_-"/>
    <numFmt numFmtId="181" formatCode="[$$-409]#,##0.00"/>
    <numFmt numFmtId="182" formatCode="_-\ #,##0_-;\-\ #,##0_-;_-\ &quot;-&quot;_-;_-@_-"/>
    <numFmt numFmtId="183" formatCode="&quot;€&quot;#,##0.00"/>
    <numFmt numFmtId="184" formatCode="_ [$€-413]\ * #,##0.00_ ;_ [$€-413]\ * \-#,##0.00_ ;_ [$€-413]\ * &quot;-&quot;??_ ;_ @_ "/>
    <numFmt numFmtId="185" formatCode="_-* #,##0_-;\-* #,##0_-;_-* &quot;&quot;??_-;_-@_-"/>
    <numFmt numFmtId="186" formatCode="_-\ #,##0.0_-;\-\ #,##0.0_-;_-\ &quot;-&quot;_-;_-@_-"/>
    <numFmt numFmtId="187" formatCode="[$€-2]\ #,##0"/>
    <numFmt numFmtId="188" formatCode="dd\-mm\-yyyy"/>
    <numFmt numFmtId="189" formatCode="_-* #,##0.00\ [$€-816]_-;\-* #,##0.00\ [$€-816]_-;_-* &quot;-&quot;??\ [$€-816]_-;_-@_-"/>
    <numFmt numFmtId="190" formatCode="_-* #,##0.00\ [$NOK]_-;\-* #,##0.00\ [$NOK]_-;_-* &quot;-&quot;??\ [$NOK]_-;_-@_-"/>
    <numFmt numFmtId="191" formatCode="_-* #,##0.00\ _€_-;\-* #,##0.00\ _€_-;_-* &quot;-&quot;??\ _€_-;_-@_-"/>
    <numFmt numFmtId="192" formatCode="0.0"/>
    <numFmt numFmtId="193" formatCode="#,##0.0_ ;\-#,##0.0\ "/>
  </numFmts>
  <fonts count="114">
    <font>
      <sz val="11"/>
      <color theme="1"/>
      <name val="Calibri"/>
      <family val="2"/>
      <scheme val="minor"/>
    </font>
    <font>
      <sz val="12"/>
      <color theme="1"/>
      <name val="Calibri"/>
      <family val="2"/>
      <scheme val="minor"/>
    </font>
    <font>
      <sz val="11"/>
      <color theme="1"/>
      <name val="Calibri"/>
      <family val="2"/>
      <scheme val="minor"/>
    </font>
    <font>
      <sz val="10"/>
      <color theme="1"/>
      <name val="Calibri"/>
      <family val="2"/>
      <scheme val="minor"/>
    </font>
    <font>
      <sz val="10"/>
      <color theme="1"/>
      <name val="Arial"/>
      <family val="2"/>
    </font>
    <font>
      <b/>
      <sz val="10"/>
      <color theme="1"/>
      <name val="Arial"/>
      <family val="2"/>
    </font>
    <font>
      <sz val="10"/>
      <name val="Arial"/>
      <family val="2"/>
    </font>
    <font>
      <b/>
      <sz val="10"/>
      <name val="Arial"/>
      <family val="2"/>
    </font>
    <font>
      <sz val="8"/>
      <name val="Calibri"/>
      <family val="2"/>
      <scheme val="minor"/>
    </font>
    <font>
      <b/>
      <sz val="11"/>
      <name val="Arial"/>
      <family val="2"/>
    </font>
    <font>
      <b/>
      <sz val="10"/>
      <color theme="1"/>
      <name val="Calibri"/>
      <family val="2"/>
      <scheme val="minor"/>
    </font>
    <font>
      <b/>
      <sz val="12"/>
      <name val="Arial"/>
      <family val="2"/>
    </font>
    <font>
      <sz val="8"/>
      <name val="Arial"/>
      <family val="2"/>
    </font>
    <font>
      <sz val="8"/>
      <color theme="1"/>
      <name val="Arial"/>
      <family val="2"/>
    </font>
    <font>
      <sz val="8"/>
      <color theme="1"/>
      <name val="Calibri"/>
      <family val="2"/>
      <scheme val="minor"/>
    </font>
    <font>
      <b/>
      <sz val="11"/>
      <color theme="1"/>
      <name val="Calibri"/>
      <family val="2"/>
      <scheme val="minor"/>
    </font>
    <font>
      <b/>
      <sz val="8"/>
      <name val="Arial"/>
      <family val="2"/>
    </font>
    <font>
      <b/>
      <sz val="11"/>
      <name val="Calibri"/>
      <family val="2"/>
      <scheme val="minor"/>
    </font>
    <font>
      <sz val="8"/>
      <color theme="0" tint="-0.249977111117893"/>
      <name val="Calibri"/>
      <family val="2"/>
      <scheme val="minor"/>
    </font>
    <font>
      <sz val="10"/>
      <color rgb="FF000000"/>
      <name val="Tahoma"/>
      <family val="2"/>
    </font>
    <font>
      <b/>
      <sz val="10"/>
      <color rgb="FF000000"/>
      <name val="Tahoma"/>
      <family val="2"/>
    </font>
    <font>
      <sz val="10"/>
      <color theme="0"/>
      <name val="Calibri"/>
      <family val="2"/>
      <scheme val="minor"/>
    </font>
    <font>
      <sz val="10"/>
      <name val="Calibri"/>
      <family val="2"/>
      <scheme val="minor"/>
    </font>
    <font>
      <sz val="10"/>
      <color rgb="FF000000"/>
      <name val="Calibri"/>
      <family val="2"/>
      <scheme val="minor"/>
    </font>
    <font>
      <sz val="11"/>
      <color theme="0" tint="-0.34998626667073579"/>
      <name val="Calibri"/>
      <family val="2"/>
      <scheme val="minor"/>
    </font>
    <font>
      <sz val="11"/>
      <name val="Calibri"/>
      <family val="2"/>
      <scheme val="minor"/>
    </font>
    <font>
      <sz val="11"/>
      <name val="Arial"/>
      <family val="2"/>
    </font>
    <font>
      <sz val="10"/>
      <color theme="0" tint="-0.34998626667073579"/>
      <name val="Calibri"/>
      <family val="2"/>
      <scheme val="minor"/>
    </font>
    <font>
      <sz val="12"/>
      <color theme="0"/>
      <name val="Calibri"/>
      <family val="2"/>
      <scheme val="minor"/>
    </font>
    <font>
      <b/>
      <u/>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u/>
      <sz val="10"/>
      <name val="Calibri"/>
      <family val="2"/>
      <scheme val="minor"/>
    </font>
    <font>
      <sz val="10"/>
      <color rgb="FF000000"/>
      <name val="Times New Roman"/>
      <family val="1"/>
    </font>
    <font>
      <b/>
      <sz val="9"/>
      <color indexed="81"/>
      <name val="Tahoma"/>
      <family val="2"/>
    </font>
    <font>
      <sz val="9"/>
      <color indexed="81"/>
      <name val="Tahoma"/>
      <family val="2"/>
    </font>
    <font>
      <sz val="11"/>
      <color theme="0" tint="-0.499984740745262"/>
      <name val="Calibri"/>
      <family val="2"/>
      <scheme val="minor"/>
    </font>
    <font>
      <sz val="11"/>
      <color theme="1" tint="0.34998626667073579"/>
      <name val="Calibri"/>
      <family val="2"/>
      <scheme val="minor"/>
    </font>
    <font>
      <b/>
      <sz val="10"/>
      <color theme="1" tint="0.34998626667073579"/>
      <name val="Calibri"/>
      <family val="2"/>
      <scheme val="minor"/>
    </font>
    <font>
      <sz val="10"/>
      <color theme="1" tint="0.34998626667073579"/>
      <name val="Calibri"/>
      <family val="2"/>
      <scheme val="minor"/>
    </font>
    <font>
      <sz val="9"/>
      <color theme="1" tint="0.34998626667073579"/>
      <name val="Calibri"/>
      <family val="2"/>
      <scheme val="minor"/>
    </font>
    <font>
      <b/>
      <sz val="9"/>
      <color theme="1" tint="0.34998626667073579"/>
      <name val="Calibri"/>
      <family val="2"/>
      <scheme val="minor"/>
    </font>
    <font>
      <sz val="10"/>
      <color rgb="FF000000"/>
      <name val="Arial"/>
      <family val="2"/>
    </font>
    <font>
      <b/>
      <sz val="9"/>
      <color rgb="FF000000"/>
      <name val="Tahoma"/>
      <family val="2"/>
    </font>
    <font>
      <sz val="9"/>
      <color rgb="FF000000"/>
      <name val="Tahoma"/>
      <family val="2"/>
    </font>
    <font>
      <sz val="12"/>
      <name val="Arial"/>
      <family val="2"/>
    </font>
    <font>
      <sz val="11"/>
      <color rgb="FFFF0000"/>
      <name val="Calibri"/>
      <family val="2"/>
      <scheme val="minor"/>
    </font>
    <font>
      <b/>
      <sz val="11"/>
      <color theme="1" tint="0.34998626667073579"/>
      <name val="Calibri"/>
      <family val="2"/>
      <scheme val="minor"/>
    </font>
    <font>
      <b/>
      <sz val="11"/>
      <color theme="0" tint="-0.499984740745262"/>
      <name val="Calibri"/>
      <family val="2"/>
      <scheme val="minor"/>
    </font>
    <font>
      <sz val="12"/>
      <name val="Calibri"/>
      <family val="2"/>
      <scheme val="minor"/>
    </font>
    <font>
      <sz val="11"/>
      <name val="Aptos"/>
      <family val="2"/>
    </font>
    <font>
      <b/>
      <sz val="11"/>
      <name val="Aptos"/>
      <family val="2"/>
    </font>
    <font>
      <b/>
      <sz val="10"/>
      <color rgb="FF000000"/>
      <name val="Arial"/>
      <family val="2"/>
    </font>
    <font>
      <sz val="11"/>
      <color theme="0"/>
      <name val="Calibri"/>
      <family val="2"/>
      <scheme val="minor"/>
    </font>
    <font>
      <sz val="10"/>
      <color theme="0" tint="-0.499984740745262"/>
      <name val="Arial"/>
      <family val="2"/>
    </font>
    <font>
      <sz val="10"/>
      <color theme="0" tint="-0.14999847407452621"/>
      <name val="Calibri"/>
      <family val="2"/>
      <scheme val="minor"/>
    </font>
    <font>
      <b/>
      <sz val="11"/>
      <color rgb="FFFF0000"/>
      <name val="Calibri (Body)"/>
    </font>
    <font>
      <b/>
      <sz val="10"/>
      <color theme="0" tint="-0.499984740745262"/>
      <name val="Arial"/>
      <family val="2"/>
    </font>
    <font>
      <sz val="10"/>
      <color theme="0" tint="-0.499984740745262"/>
      <name val="Calibri"/>
      <family val="2"/>
      <scheme val="minor"/>
    </font>
    <font>
      <sz val="10"/>
      <color rgb="FF000000"/>
      <name val="Calibri"/>
      <family val="2"/>
    </font>
    <font>
      <sz val="10"/>
      <color rgb="FF202124"/>
      <name val="Calibri"/>
      <family val="2"/>
    </font>
    <font>
      <sz val="10"/>
      <color theme="1"/>
      <name val="Calibri"/>
      <family val="2"/>
    </font>
    <font>
      <b/>
      <sz val="14"/>
      <color rgb="FFFFFFFF"/>
      <name val="Arial"/>
      <family val="2"/>
    </font>
    <font>
      <b/>
      <sz val="10"/>
      <color rgb="FFFFFFFF"/>
      <name val="Montserrat"/>
    </font>
    <font>
      <sz val="8"/>
      <color theme="1"/>
      <name val="Montserrat"/>
    </font>
    <font>
      <sz val="8"/>
      <color rgb="FFFF0000"/>
      <name val="Montserrat"/>
    </font>
    <font>
      <sz val="10"/>
      <color rgb="FFFF0000"/>
      <name val="Arial"/>
      <family val="2"/>
    </font>
    <font>
      <b/>
      <sz val="11"/>
      <color theme="0"/>
      <name val="Arial"/>
      <family val="2"/>
    </font>
    <font>
      <sz val="9"/>
      <name val="Arial"/>
      <family val="2"/>
    </font>
    <font>
      <b/>
      <sz val="11"/>
      <color theme="1"/>
      <name val="Arial"/>
      <family val="2"/>
    </font>
    <font>
      <b/>
      <sz val="9"/>
      <name val="Arial"/>
      <family val="2"/>
    </font>
    <font>
      <sz val="11"/>
      <color theme="1"/>
      <name val="Arial"/>
      <family val="2"/>
    </font>
    <font>
      <sz val="11"/>
      <color rgb="FF000000"/>
      <name val="Arial"/>
      <family val="2"/>
    </font>
    <font>
      <b/>
      <sz val="12"/>
      <color theme="0"/>
      <name val="Arial"/>
      <family val="2"/>
    </font>
    <font>
      <sz val="12"/>
      <color theme="0"/>
      <name val="Arial"/>
      <family val="2"/>
    </font>
    <font>
      <b/>
      <sz val="11"/>
      <color indexed="8"/>
      <name val="Arial"/>
      <family val="2"/>
    </font>
    <font>
      <sz val="11"/>
      <color rgb="FF7030A0"/>
      <name val="Arial"/>
      <family val="2"/>
    </font>
    <font>
      <sz val="11"/>
      <color indexed="9"/>
      <name val="Arial"/>
      <family val="2"/>
    </font>
    <font>
      <sz val="10"/>
      <color rgb="FF7030A0"/>
      <name val="Arial"/>
      <family val="2"/>
    </font>
    <font>
      <sz val="11"/>
      <color indexed="8"/>
      <name val="Arial"/>
      <family val="2"/>
    </font>
    <font>
      <b/>
      <u/>
      <sz val="11"/>
      <color theme="1"/>
      <name val="Arial"/>
      <family val="2"/>
    </font>
    <font>
      <b/>
      <u/>
      <sz val="11"/>
      <color indexed="8"/>
      <name val="Arial"/>
      <family val="2"/>
    </font>
    <font>
      <sz val="11"/>
      <color indexed="22"/>
      <name val="Arial"/>
      <family val="2"/>
    </font>
    <font>
      <b/>
      <u/>
      <sz val="11"/>
      <name val="Arial"/>
      <family val="2"/>
    </font>
    <font>
      <b/>
      <i/>
      <sz val="11"/>
      <name val="Arial"/>
      <family val="2"/>
    </font>
    <font>
      <sz val="11"/>
      <color indexed="8"/>
      <name val="Calibri"/>
      <family val="2"/>
    </font>
    <font>
      <sz val="11"/>
      <color theme="0" tint="-4.9989318521683403E-2"/>
      <name val="Arial"/>
      <family val="2"/>
    </font>
    <font>
      <b/>
      <sz val="11"/>
      <color theme="0"/>
      <name val="Calibri"/>
      <family val="2"/>
      <scheme val="minor"/>
    </font>
    <font>
      <sz val="11"/>
      <color rgb="FFFFFFFF"/>
      <name val="Calibri"/>
      <family val="2"/>
      <scheme val="minor"/>
    </font>
    <font>
      <sz val="11"/>
      <color rgb="FF000000"/>
      <name val="Calibri"/>
      <family val="2"/>
      <scheme val="minor"/>
    </font>
    <font>
      <u/>
      <sz val="11"/>
      <color theme="10"/>
      <name val="Calibri"/>
      <family val="2"/>
      <scheme val="minor"/>
    </font>
    <font>
      <b/>
      <sz val="8"/>
      <color theme="1"/>
      <name val="Arial"/>
      <family val="2"/>
    </font>
    <font>
      <b/>
      <sz val="14"/>
      <color theme="0"/>
      <name val="Calibri"/>
      <family val="2"/>
      <scheme val="minor"/>
    </font>
    <font>
      <sz val="8"/>
      <color theme="0"/>
      <name val="Calibri"/>
      <family val="2"/>
      <scheme val="minor"/>
    </font>
    <font>
      <sz val="8"/>
      <color theme="0" tint="-0.34998626667073579"/>
      <name val="Arial"/>
      <family val="2"/>
    </font>
    <font>
      <sz val="10"/>
      <color theme="0" tint="-0.34998626667073579"/>
      <name val="Arial"/>
      <family val="2"/>
    </font>
    <font>
      <i/>
      <sz val="8"/>
      <name val="Arial"/>
      <family val="2"/>
    </font>
    <font>
      <sz val="8"/>
      <color theme="0" tint="-0.34998626667073579"/>
      <name val="Calibri"/>
      <family val="2"/>
      <scheme val="minor"/>
    </font>
    <font>
      <sz val="10"/>
      <color theme="0"/>
      <name val="Arial"/>
      <family val="2"/>
    </font>
    <font>
      <b/>
      <sz val="11"/>
      <color theme="0" tint="-0.14999847407452621"/>
      <name val="Calibri"/>
      <family val="2"/>
      <scheme val="minor"/>
    </font>
    <font>
      <sz val="11"/>
      <color theme="0" tint="-0.14999847407452621"/>
      <name val="Calibri"/>
      <family val="2"/>
      <scheme val="minor"/>
    </font>
    <font>
      <b/>
      <sz val="13.5"/>
      <color theme="0" tint="-0.14999847407452621"/>
      <name val="Calibri"/>
      <family val="2"/>
      <scheme val="minor"/>
    </font>
    <font>
      <b/>
      <sz val="18"/>
      <color theme="0" tint="-0.499984740745262"/>
      <name val="Calibri"/>
      <family val="2"/>
      <scheme val="minor"/>
    </font>
    <font>
      <b/>
      <sz val="13.5"/>
      <color theme="0" tint="-0.499984740745262"/>
      <name val="Calibri"/>
      <family val="2"/>
      <scheme val="minor"/>
    </font>
    <font>
      <i/>
      <sz val="11"/>
      <color theme="0" tint="-0.499984740745262"/>
      <name val="Calibri"/>
      <family val="2"/>
      <scheme val="minor"/>
    </font>
    <font>
      <u/>
      <sz val="11"/>
      <color theme="0" tint="-0.499984740745262"/>
      <name val="Calibri"/>
      <family val="2"/>
      <scheme val="minor"/>
    </font>
    <font>
      <b/>
      <sz val="10"/>
      <name val="Calibri"/>
      <family val="2"/>
    </font>
    <font>
      <b/>
      <sz val="10"/>
      <name val="Calibri"/>
      <family val="1"/>
    </font>
    <font>
      <sz val="10"/>
      <name val="Calibri"/>
      <family val="2"/>
    </font>
    <font>
      <sz val="10"/>
      <name val="Calibri"/>
      <family val="1"/>
    </font>
    <font>
      <sz val="12"/>
      <color theme="0"/>
      <name val="Calibri"/>
      <family val="2"/>
    </font>
    <font>
      <b/>
      <sz val="10"/>
      <color rgb="FFFF0000"/>
      <name val="Calibri"/>
      <family val="2"/>
      <scheme val="minor"/>
    </font>
    <font>
      <b/>
      <sz val="11"/>
      <color rgb="FFFF0000"/>
      <name val="Calibri"/>
      <family val="2"/>
      <scheme val="minor"/>
    </font>
  </fonts>
  <fills count="46">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indexed="47"/>
        <bgColor indexed="64"/>
      </patternFill>
    </fill>
    <fill>
      <patternFill patternType="solid">
        <fgColor theme="7" tint="0.59996337778862885"/>
        <bgColor indexed="64"/>
      </patternFill>
    </fill>
    <fill>
      <patternFill patternType="solid">
        <fgColor rgb="FFFFFF00"/>
        <bgColor indexed="64"/>
      </patternFill>
    </fill>
    <fill>
      <patternFill patternType="solid">
        <fgColor theme="9" tint="0.79998168889431442"/>
        <bgColor indexed="64"/>
      </patternFill>
    </fill>
    <fill>
      <patternFill patternType="solid">
        <fgColor theme="6"/>
        <bgColor indexed="64"/>
      </patternFill>
    </fill>
    <fill>
      <patternFill patternType="solid">
        <fgColor theme="6"/>
      </patternFill>
    </fill>
    <fill>
      <patternFill patternType="solid">
        <fgColor theme="4" tint="0.59999389629810485"/>
        <bgColor indexed="64"/>
      </patternFill>
    </fill>
    <fill>
      <patternFill patternType="solid">
        <fgColor theme="4"/>
      </patternFill>
    </fill>
    <fill>
      <patternFill patternType="solid">
        <fgColor theme="5"/>
      </patternFill>
    </fill>
    <fill>
      <patternFill patternType="solid">
        <fgColor theme="9"/>
      </patternFill>
    </fill>
    <fill>
      <patternFill patternType="solid">
        <fgColor theme="7" tint="0.79998168889431442"/>
        <bgColor indexed="64"/>
      </patternFill>
    </fill>
    <fill>
      <patternFill patternType="solid">
        <fgColor theme="7"/>
      </patternFill>
    </fill>
    <fill>
      <patternFill patternType="solid">
        <fgColor theme="1"/>
        <bgColor indexed="64"/>
      </patternFill>
    </fill>
    <fill>
      <patternFill patternType="solid">
        <fgColor rgb="FF92D050"/>
        <bgColor indexed="64"/>
      </patternFill>
    </fill>
    <fill>
      <patternFill patternType="solid">
        <fgColor rgb="FFD9D9D9"/>
        <bgColor rgb="FFD9D9D9"/>
      </patternFill>
    </fill>
    <fill>
      <patternFill patternType="solid">
        <fgColor rgb="FF0070C0"/>
        <bgColor rgb="FF0F9D58"/>
      </patternFill>
    </fill>
    <fill>
      <patternFill patternType="solid">
        <fgColor theme="9" tint="-0.249977111117893"/>
        <bgColor rgb="FF980000"/>
      </patternFill>
    </fill>
    <fill>
      <patternFill patternType="solid">
        <fgColor theme="9" tint="-0.249977111117893"/>
        <bgColor indexed="64"/>
      </patternFill>
    </fill>
    <fill>
      <patternFill patternType="solid">
        <fgColor rgb="FFCFFECE"/>
        <bgColor indexed="64"/>
      </patternFill>
    </fill>
    <fill>
      <patternFill patternType="solid">
        <fgColor theme="6" tint="0.79998168889431442"/>
        <bgColor indexed="64"/>
      </patternFill>
    </fill>
    <fill>
      <patternFill patternType="solid">
        <fgColor theme="2"/>
        <bgColor indexed="64"/>
      </patternFill>
    </fill>
    <fill>
      <patternFill patternType="solid">
        <fgColor theme="4" tint="-0.499984740745262"/>
        <bgColor indexed="64"/>
      </patternFill>
    </fill>
    <fill>
      <patternFill patternType="solid">
        <fgColor rgb="FF1F4E78"/>
        <bgColor indexed="64"/>
      </patternFill>
    </fill>
    <fill>
      <patternFill patternType="solid">
        <fgColor rgb="FF0070C0"/>
        <bgColor indexed="64"/>
      </patternFill>
    </fill>
    <fill>
      <patternFill patternType="solid">
        <fgColor rgb="FF2F75B5"/>
        <bgColor indexed="64"/>
      </patternFill>
    </fill>
    <fill>
      <patternFill patternType="solid">
        <fgColor rgb="FF9BC2E6"/>
        <bgColor indexed="64"/>
      </patternFill>
    </fill>
    <fill>
      <patternFill patternType="solid">
        <fgColor rgb="FFBDD7EE"/>
        <bgColor indexed="64"/>
      </patternFill>
    </fill>
    <fill>
      <patternFill patternType="solid">
        <fgColor rgb="FFDDEBF7"/>
        <bgColor indexed="64"/>
      </patternFill>
    </fill>
    <fill>
      <patternFill patternType="solid">
        <fgColor rgb="FFF2F2F2"/>
        <bgColor indexed="64"/>
      </patternFill>
    </fill>
    <fill>
      <patternFill patternType="solid">
        <fgColor rgb="FFFFFF80"/>
        <bgColor indexed="64"/>
      </patternFill>
    </fill>
    <fill>
      <patternFill patternType="solid">
        <fgColor rgb="FF000000"/>
        <bgColor indexed="64"/>
      </patternFill>
    </fill>
    <fill>
      <patternFill patternType="solid">
        <fgColor rgb="FFC0C0C0"/>
        <bgColor indexed="64"/>
      </patternFill>
    </fill>
    <fill>
      <patternFill patternType="solid">
        <fgColor theme="0" tint="-0.14999847407452621"/>
        <bgColor indexed="64"/>
      </patternFill>
    </fill>
    <fill>
      <patternFill patternType="solid">
        <fgColor rgb="FF00B0F0"/>
        <bgColor indexed="64"/>
      </patternFill>
    </fill>
    <fill>
      <patternFill patternType="solid">
        <fgColor rgb="FFFFC000"/>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rgb="FF8DC53E"/>
      </patternFill>
    </fill>
    <fill>
      <patternFill patternType="solid">
        <fgColor theme="8" tint="0.79998168889431442"/>
        <bgColor indexed="64"/>
      </patternFill>
    </fill>
    <fill>
      <patternFill patternType="solid">
        <fgColor rgb="FFFFFFFF"/>
        <bgColor rgb="FF000000"/>
      </patternFill>
    </fill>
  </fills>
  <borders count="130">
    <border>
      <left/>
      <right/>
      <top/>
      <bottom/>
      <diagonal/>
    </border>
    <border>
      <left style="thin">
        <color indexed="64"/>
      </left>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top style="thin">
        <color theme="0" tint="-0.499984740745262"/>
      </top>
      <bottom style="medium">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hair">
        <color indexed="64"/>
      </right>
      <top style="thin">
        <color theme="0" tint="-0.499984740745262"/>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style="thin">
        <color theme="1" tint="0.499984740745262"/>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theme="0" tint="-0.499984740745262"/>
      </left>
      <right/>
      <top/>
      <bottom style="thin">
        <color theme="0" tint="-0.499984740745262"/>
      </bottom>
      <diagonal/>
    </border>
    <border>
      <left/>
      <right style="thin">
        <color theme="0" tint="-0.499984740745262"/>
      </right>
      <top style="thin">
        <color theme="0" tint="-0.499984740745262"/>
      </top>
      <bottom style="medium">
        <color theme="0" tint="-0.499984740745262"/>
      </bottom>
      <diagonal/>
    </border>
    <border>
      <left/>
      <right style="thin">
        <color auto="1"/>
      </right>
      <top style="thin">
        <color theme="0" tint="-0.499984740745262"/>
      </top>
      <bottom style="medium">
        <color theme="0" tint="-0.499984740745262"/>
      </bottom>
      <diagonal/>
    </border>
    <border>
      <left style="thin">
        <color theme="0" tint="-0.499984740745262"/>
      </left>
      <right style="thin">
        <color auto="1"/>
      </right>
      <top style="medium">
        <color theme="0" tint="-0.499984740745262"/>
      </top>
      <bottom style="medium">
        <color theme="0" tint="-0.499984740745262"/>
      </bottom>
      <diagonal/>
    </border>
    <border>
      <left style="thin">
        <color auto="1"/>
      </left>
      <right style="thin">
        <color auto="1"/>
      </right>
      <top style="medium">
        <color theme="0" tint="-0.499984740745262"/>
      </top>
      <bottom style="medium">
        <color theme="0" tint="-0.499984740745262"/>
      </bottom>
      <diagonal/>
    </border>
    <border>
      <left style="thin">
        <color auto="1"/>
      </left>
      <right style="thin">
        <color theme="0" tint="-0.499984740745262"/>
      </right>
      <top style="medium">
        <color theme="0" tint="-0.499984740745262"/>
      </top>
      <bottom style="medium">
        <color theme="0" tint="-0.499984740745262"/>
      </bottom>
      <diagonal/>
    </border>
    <border>
      <left/>
      <right style="thin">
        <color theme="1" tint="0.499984740745262"/>
      </right>
      <top style="thin">
        <color theme="1" tint="0.499984740745262"/>
      </top>
      <bottom style="medium">
        <color indexed="64"/>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medium">
        <color theme="1"/>
      </right>
      <top style="thin">
        <color theme="0" tint="-0.499984740745262"/>
      </top>
      <bottom style="thin">
        <color theme="0" tint="-0.499984740745262"/>
      </bottom>
      <diagonal/>
    </border>
    <border>
      <left style="thin">
        <color theme="0" tint="-0.499984740745262"/>
      </left>
      <right style="double">
        <color theme="0" tint="-0.499984740745262"/>
      </right>
      <top style="thin">
        <color theme="0" tint="-0.499984740745262"/>
      </top>
      <bottom style="thin">
        <color theme="0" tint="-0.499984740745262"/>
      </bottom>
      <diagonal/>
    </border>
    <border>
      <left/>
      <right style="hair">
        <color indexed="64"/>
      </right>
      <top style="thin">
        <color theme="0" tint="-0.499984740745262"/>
      </top>
      <bottom style="thin">
        <color theme="0" tint="-0.499984740745262"/>
      </bottom>
      <diagonal/>
    </border>
    <border>
      <left style="medium">
        <color indexed="64"/>
      </left>
      <right/>
      <top/>
      <bottom/>
      <diagonal/>
    </border>
    <border>
      <left/>
      <right style="medium">
        <color auto="1"/>
      </right>
      <top/>
      <bottom/>
      <diagonal/>
    </border>
    <border>
      <left style="medium">
        <color auto="1"/>
      </left>
      <right style="thin">
        <color theme="0" tint="-0.499984740745262"/>
      </right>
      <top/>
      <bottom/>
      <diagonal/>
    </border>
    <border>
      <left style="medium">
        <color auto="1"/>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right style="thin">
        <color theme="1" tint="0.499984740745262"/>
      </right>
      <top style="thin">
        <color theme="1" tint="0.499984740745262"/>
      </top>
      <bottom style="thin">
        <color theme="1" tint="0.499984740745262"/>
      </bottom>
      <diagonal/>
    </border>
    <border>
      <left/>
      <right/>
      <top/>
      <bottom style="thin">
        <color theme="1" tint="0.499984740745262"/>
      </bottom>
      <diagonal/>
    </border>
    <border>
      <left style="medium">
        <color theme="5"/>
      </left>
      <right style="medium">
        <color theme="5"/>
      </right>
      <top style="medium">
        <color theme="5"/>
      </top>
      <bottom style="medium">
        <color theme="5"/>
      </bottom>
      <diagonal/>
    </border>
    <border>
      <left/>
      <right style="medium">
        <color indexed="64"/>
      </right>
      <top style="thin">
        <color theme="1" tint="0.499984740745262"/>
      </top>
      <bottom style="medium">
        <color indexed="64"/>
      </bottom>
      <diagonal/>
    </border>
    <border>
      <left style="medium">
        <color theme="5"/>
      </left>
      <right style="medium">
        <color theme="5"/>
      </right>
      <top style="thin">
        <color theme="1" tint="0.499984740745262"/>
      </top>
      <bottom style="thin">
        <color theme="1" tint="0.499984740745262"/>
      </bottom>
      <diagonal/>
    </border>
    <border>
      <left style="medium">
        <color theme="5"/>
      </left>
      <right style="medium">
        <color theme="5"/>
      </right>
      <top style="thin">
        <color theme="1" tint="0.499984740745262"/>
      </top>
      <bottom style="medium">
        <color theme="5"/>
      </bottom>
      <diagonal/>
    </border>
    <border>
      <left style="medium">
        <color rgb="FF00B050"/>
      </left>
      <right/>
      <top style="medium">
        <color rgb="FF00B050"/>
      </top>
      <bottom style="thin">
        <color theme="1" tint="0.499984740745262"/>
      </bottom>
      <diagonal/>
    </border>
    <border>
      <left/>
      <right/>
      <top style="medium">
        <color rgb="FF00B050"/>
      </top>
      <bottom style="thin">
        <color theme="1" tint="0.499984740745262"/>
      </bottom>
      <diagonal/>
    </border>
    <border>
      <left/>
      <right style="medium">
        <color rgb="FF00B050"/>
      </right>
      <top style="medium">
        <color rgb="FF00B050"/>
      </top>
      <bottom style="thin">
        <color theme="1" tint="0.499984740745262"/>
      </bottom>
      <diagonal/>
    </border>
    <border>
      <left style="medium">
        <color rgb="FF00B050"/>
      </left>
      <right style="thin">
        <color theme="1" tint="0.499984740745262"/>
      </right>
      <top style="thin">
        <color theme="1" tint="0.499984740745262"/>
      </top>
      <bottom style="thin">
        <color theme="1" tint="0.499984740745262"/>
      </bottom>
      <diagonal/>
    </border>
    <border>
      <left style="thin">
        <color theme="1" tint="0.499984740745262"/>
      </left>
      <right style="medium">
        <color rgb="FF00B050"/>
      </right>
      <top style="thin">
        <color theme="1" tint="0.499984740745262"/>
      </top>
      <bottom style="thin">
        <color theme="1" tint="0.499984740745262"/>
      </bottom>
      <diagonal/>
    </border>
    <border>
      <left style="medium">
        <color rgb="FF00B050"/>
      </left>
      <right style="thin">
        <color theme="1" tint="0.499984740745262"/>
      </right>
      <top style="thin">
        <color theme="1" tint="0.499984740745262"/>
      </top>
      <bottom style="medium">
        <color rgb="FF00B050"/>
      </bottom>
      <diagonal/>
    </border>
    <border>
      <left style="thin">
        <color theme="1" tint="0.499984740745262"/>
      </left>
      <right style="thin">
        <color theme="1" tint="0.499984740745262"/>
      </right>
      <top style="thin">
        <color theme="1" tint="0.499984740745262"/>
      </top>
      <bottom style="medium">
        <color rgb="FF00B050"/>
      </bottom>
      <diagonal/>
    </border>
    <border>
      <left style="thin">
        <color theme="1" tint="0.499984740745262"/>
      </left>
      <right style="medium">
        <color rgb="FF00B050"/>
      </right>
      <top style="thin">
        <color theme="1" tint="0.499984740745262"/>
      </top>
      <bottom style="medium">
        <color rgb="FF00B050"/>
      </bottom>
      <diagonal/>
    </border>
    <border>
      <left style="medium">
        <color rgb="FF0070C0"/>
      </left>
      <right/>
      <top style="medium">
        <color rgb="FF0070C0"/>
      </top>
      <bottom style="thin">
        <color theme="1" tint="0.499984740745262"/>
      </bottom>
      <diagonal/>
    </border>
    <border>
      <left/>
      <right style="medium">
        <color rgb="FF0070C0"/>
      </right>
      <top style="medium">
        <color rgb="FF0070C0"/>
      </top>
      <bottom style="thin">
        <color theme="1" tint="0.499984740745262"/>
      </bottom>
      <diagonal/>
    </border>
    <border>
      <left style="medium">
        <color rgb="FF0070C0"/>
      </left>
      <right style="thin">
        <color theme="1" tint="0.499984740745262"/>
      </right>
      <top style="thin">
        <color theme="1" tint="0.499984740745262"/>
      </top>
      <bottom style="medium">
        <color indexed="64"/>
      </bottom>
      <diagonal/>
    </border>
    <border>
      <left style="thin">
        <color theme="1" tint="0.499984740745262"/>
      </left>
      <right style="medium">
        <color rgb="FF0070C0"/>
      </right>
      <top style="thin">
        <color theme="1" tint="0.499984740745262"/>
      </top>
      <bottom style="medium">
        <color indexed="64"/>
      </bottom>
      <diagonal/>
    </border>
    <border>
      <left style="medium">
        <color rgb="FF0070C0"/>
      </left>
      <right style="thin">
        <color theme="1" tint="0.499984740745262"/>
      </right>
      <top style="thin">
        <color theme="1" tint="0.499984740745262"/>
      </top>
      <bottom style="thin">
        <color theme="1" tint="0.499984740745262"/>
      </bottom>
      <diagonal/>
    </border>
    <border>
      <left style="thin">
        <color theme="1" tint="0.499984740745262"/>
      </left>
      <right style="medium">
        <color rgb="FF0070C0"/>
      </right>
      <top style="thin">
        <color theme="1" tint="0.499984740745262"/>
      </top>
      <bottom style="thin">
        <color theme="1" tint="0.499984740745262"/>
      </bottom>
      <diagonal/>
    </border>
    <border>
      <left style="medium">
        <color rgb="FF0070C0"/>
      </left>
      <right style="thin">
        <color theme="1" tint="0.499984740745262"/>
      </right>
      <top style="thin">
        <color theme="1" tint="0.499984740745262"/>
      </top>
      <bottom style="medium">
        <color rgb="FF0070C0"/>
      </bottom>
      <diagonal/>
    </border>
    <border>
      <left style="thin">
        <color theme="1" tint="0.499984740745262"/>
      </left>
      <right style="medium">
        <color rgb="FF0070C0"/>
      </right>
      <top style="thin">
        <color theme="1" tint="0.499984740745262"/>
      </top>
      <bottom style="medium">
        <color rgb="FF0070C0"/>
      </bottom>
      <diagonal/>
    </border>
    <border>
      <left style="thin">
        <color theme="1" tint="0.499984740745262"/>
      </left>
      <right style="medium">
        <color rgb="FF00B050"/>
      </right>
      <top style="thin">
        <color theme="1" tint="0.499984740745262"/>
      </top>
      <bottom style="medium">
        <color indexed="64"/>
      </bottom>
      <diagonal/>
    </border>
    <border>
      <left style="medium">
        <color rgb="FF00B050"/>
      </left>
      <right style="medium">
        <color rgb="FF00B050"/>
      </right>
      <top style="medium">
        <color rgb="FF00B050"/>
      </top>
      <bottom style="thin">
        <color theme="1" tint="0.499984740745262"/>
      </bottom>
      <diagonal/>
    </border>
    <border>
      <left style="medium">
        <color rgb="FF00B050"/>
      </left>
      <right/>
      <top style="thin">
        <color theme="1" tint="0.499984740745262"/>
      </top>
      <bottom style="medium">
        <color indexed="64"/>
      </bottom>
      <diagonal/>
    </border>
    <border>
      <left style="medium">
        <color rgb="FF00B050"/>
      </left>
      <right/>
      <top style="thin">
        <color theme="1" tint="0.499984740745262"/>
      </top>
      <bottom style="thin">
        <color theme="1" tint="0.499984740745262"/>
      </bottom>
      <diagonal/>
    </border>
    <border>
      <left style="medium">
        <color rgb="FF00B050"/>
      </left>
      <right/>
      <top style="thin">
        <color theme="1" tint="0.499984740745262"/>
      </top>
      <bottom style="medium">
        <color rgb="FF00B050"/>
      </bottom>
      <diagonal/>
    </border>
    <border>
      <left/>
      <right style="thin">
        <color theme="1" tint="0.499984740745262"/>
      </right>
      <top style="thin">
        <color theme="1" tint="0.499984740745262"/>
      </top>
      <bottom style="medium">
        <color rgb="FF00B050"/>
      </bottom>
      <diagonal/>
    </border>
    <border>
      <left style="thin">
        <color auto="1"/>
      </left>
      <right style="thin">
        <color auto="1"/>
      </right>
      <top style="thin">
        <color theme="1" tint="0.499984740745262"/>
      </top>
      <bottom style="medium">
        <color indexed="64"/>
      </bottom>
      <diagonal/>
    </border>
    <border>
      <left style="medium">
        <color theme="5"/>
      </left>
      <right style="medium">
        <color theme="5"/>
      </right>
      <top/>
      <bottom style="medium">
        <color indexed="64"/>
      </bottom>
      <diagonal/>
    </border>
    <border>
      <left style="thin">
        <color theme="0" tint="-0.499984740745262"/>
      </left>
      <right style="thin">
        <color auto="1"/>
      </right>
      <top style="medium">
        <color theme="0" tint="-0.499984740745262"/>
      </top>
      <bottom style="thin">
        <color theme="0" tint="-0.499984740745262"/>
      </bottom>
      <diagonal/>
    </border>
    <border>
      <left style="thin">
        <color auto="1"/>
      </left>
      <right style="hair">
        <color indexed="64"/>
      </right>
      <top style="medium">
        <color theme="0" tint="-0.499984740745262"/>
      </top>
      <bottom style="thin">
        <color theme="0" tint="-0.499984740745262"/>
      </bottom>
      <diagonal/>
    </border>
    <border>
      <left style="thin">
        <color theme="0" tint="-0.499984740745262"/>
      </left>
      <right style="thin">
        <color auto="1"/>
      </right>
      <top style="thin">
        <color theme="0" tint="-0.499984740745262"/>
      </top>
      <bottom style="thin">
        <color theme="0" tint="-0.499984740745262"/>
      </bottom>
      <diagonal/>
    </border>
    <border>
      <left style="thin">
        <color auto="1"/>
      </left>
      <right style="hair">
        <color indexed="64"/>
      </right>
      <top style="thin">
        <color theme="0" tint="-0.499984740745262"/>
      </top>
      <bottom style="thin">
        <color theme="0" tint="-0.499984740745262"/>
      </bottom>
      <diagonal/>
    </border>
    <border>
      <left style="thin">
        <color auto="1"/>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style="double">
        <color theme="0" tint="-0.499984740745262"/>
      </right>
      <top style="thin">
        <color theme="0" tint="-0.499984740745262"/>
      </top>
      <bottom/>
      <diagonal/>
    </border>
    <border>
      <left style="thin">
        <color theme="0" tint="-0.499984740745262"/>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theme="0" tint="-0.499984740745262"/>
      </left>
      <right style="thin">
        <color auto="1"/>
      </right>
      <top style="thin">
        <color theme="0" tint="-0.499984740745262"/>
      </top>
      <bottom style="thin">
        <color theme="0" tint="-0.499984740745262"/>
      </bottom>
      <diagonal/>
    </border>
    <border>
      <left style="thin">
        <color auto="1"/>
      </left>
      <right style="medium">
        <color rgb="FF0070C0"/>
      </right>
      <top/>
      <bottom/>
      <diagonal/>
    </border>
    <border>
      <left style="double">
        <color theme="0" tint="-0.499984740745262"/>
      </left>
      <right style="thin">
        <color auto="1"/>
      </right>
      <top style="thin">
        <color theme="0" tint="-0.499984740745262"/>
      </top>
      <bottom/>
      <diagonal/>
    </border>
    <border>
      <left/>
      <right style="thin">
        <color auto="1"/>
      </right>
      <top style="thin">
        <color theme="0" tint="-0.499984740745262"/>
      </top>
      <bottom style="thin">
        <color theme="0" tint="-0.499984740745262"/>
      </bottom>
      <diagonal/>
    </border>
    <border>
      <left style="thin">
        <color theme="0" tint="-0.499984740745262"/>
      </left>
      <right style="thin">
        <color theme="0" tint="-0.499984740745262"/>
      </right>
      <top/>
      <bottom style="medium">
        <color theme="0" tint="-0.499984740745262"/>
      </bottom>
      <diagonal/>
    </border>
    <border>
      <left style="thin">
        <color theme="0" tint="-0.499984740745262"/>
      </left>
      <right/>
      <top/>
      <bottom style="medium">
        <color theme="0" tint="-0.499984740745262"/>
      </bottom>
      <diagonal/>
    </border>
    <border>
      <left style="thin">
        <color theme="0" tint="-0.499984740745262"/>
      </left>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right style="double">
        <color theme="0" tint="-0.499984740745262"/>
      </right>
      <top style="medium">
        <color theme="0" tint="-0.499984740745262"/>
      </top>
      <bottom style="thin">
        <color theme="0" tint="-0.499984740745262"/>
      </bottom>
      <diagonal/>
    </border>
    <border>
      <left/>
      <right style="double">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auto="1"/>
      </right>
      <top/>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thin">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diagonal/>
    </border>
    <border>
      <left style="thin">
        <color indexed="64"/>
      </left>
      <right style="thin">
        <color indexed="64"/>
      </right>
      <top style="hair">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rgb="FFB9DC8A"/>
      </left>
      <right style="thin">
        <color rgb="FFB9DC8A"/>
      </right>
      <top/>
      <bottom style="thin">
        <color rgb="FFB9DC8A"/>
      </bottom>
      <diagonal/>
    </border>
    <border>
      <left style="thin">
        <color rgb="FFB9DC8A"/>
      </left>
      <right/>
      <top/>
      <bottom style="thin">
        <color rgb="FFB9DC8A"/>
      </bottom>
      <diagonal/>
    </border>
    <border>
      <left style="thin">
        <color rgb="FFB9DC8A"/>
      </left>
      <right style="thin">
        <color rgb="FFB9DC8A"/>
      </right>
      <top style="thin">
        <color rgb="FFB9DC8A"/>
      </top>
      <bottom style="thin">
        <color rgb="FFB9DC8A"/>
      </bottom>
      <diagonal/>
    </border>
    <border>
      <left style="thin">
        <color rgb="FFB9DC8A"/>
      </left>
      <right/>
      <top style="thin">
        <color rgb="FFB9DC8A"/>
      </top>
      <bottom style="thin">
        <color rgb="FFB9DC8A"/>
      </bottom>
      <diagonal/>
    </border>
    <border>
      <left style="thin">
        <color rgb="FF808080"/>
      </left>
      <right style="thin">
        <color rgb="FF808080"/>
      </right>
      <top style="thin">
        <color rgb="FF808080"/>
      </top>
      <bottom style="thin">
        <color rgb="FF808080"/>
      </bottom>
      <diagonal/>
    </border>
    <border>
      <left style="thin">
        <color rgb="FF808080"/>
      </left>
      <right style="thin">
        <color indexed="64"/>
      </right>
      <top style="thin">
        <color rgb="FF808080"/>
      </top>
      <bottom style="thin">
        <color rgb="FF808080"/>
      </bottom>
      <diagonal/>
    </border>
  </borders>
  <cellStyleXfs count="26">
    <xf numFmtId="0" fontId="0" fillId="0" borderId="0"/>
    <xf numFmtId="165" fontId="2" fillId="0" borderId="0" applyFont="0" applyFill="0" applyBorder="0" applyAlignment="0" applyProtection="0"/>
    <xf numFmtId="0" fontId="6" fillId="0" borderId="0"/>
    <xf numFmtId="0" fontId="2" fillId="0" borderId="0"/>
    <xf numFmtId="9" fontId="2" fillId="0" borderId="0" applyFont="0" applyFill="0" applyBorder="0" applyAlignment="0" applyProtection="0"/>
    <xf numFmtId="0" fontId="28" fillId="11" borderId="0" applyNumberFormat="0" applyBorder="0" applyAlignment="0" applyProtection="0"/>
    <xf numFmtId="0" fontId="34" fillId="0" borderId="0"/>
    <xf numFmtId="0" fontId="28" fillId="13"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43" fillId="0" borderId="0"/>
    <xf numFmtId="0" fontId="54" fillId="17" borderId="0" applyNumberFormat="0" applyBorder="0" applyAlignment="0" applyProtection="0"/>
    <xf numFmtId="0" fontId="6" fillId="0" borderId="0"/>
    <xf numFmtId="0" fontId="23" fillId="0" borderId="0"/>
    <xf numFmtId="0" fontId="2" fillId="0" borderId="0"/>
    <xf numFmtId="165" fontId="2" fillId="0" borderId="0" applyFont="0" applyFill="0" applyBorder="0" applyAlignment="0" applyProtection="0"/>
    <xf numFmtId="0" fontId="6" fillId="0" borderId="0"/>
    <xf numFmtId="0" fontId="6" fillId="0" borderId="0"/>
    <xf numFmtId="0" fontId="34" fillId="0" borderId="0"/>
    <xf numFmtId="0" fontId="6" fillId="0" borderId="0"/>
    <xf numFmtId="165" fontId="2" fillId="0" borderId="0" applyFont="0" applyFill="0" applyBorder="0" applyAlignment="0" applyProtection="0"/>
    <xf numFmtId="0" fontId="2" fillId="0" borderId="0"/>
    <xf numFmtId="165" fontId="2" fillId="0" borderId="0" applyFont="0" applyFill="0" applyBorder="0" applyAlignment="0" applyProtection="0"/>
    <xf numFmtId="166" fontId="2" fillId="0" borderId="0" applyFont="0" applyFill="0" applyBorder="0" applyAlignment="0" applyProtection="0"/>
    <xf numFmtId="165" fontId="86" fillId="0" borderId="0" applyFont="0" applyFill="0" applyBorder="0" applyAlignment="0" applyProtection="0"/>
    <xf numFmtId="0" fontId="91" fillId="0" borderId="0" applyNumberFormat="0" applyFill="0" applyBorder="0" applyAlignment="0" applyProtection="0"/>
  </cellStyleXfs>
  <cellXfs count="874">
    <xf numFmtId="0" fontId="0" fillId="0" borderId="0" xfId="0"/>
    <xf numFmtId="0" fontId="3" fillId="0" borderId="0" xfId="0" applyFont="1" applyAlignment="1">
      <alignment vertical="center"/>
    </xf>
    <xf numFmtId="0" fontId="4" fillId="0" borderId="0" xfId="3" applyFont="1" applyAlignment="1">
      <alignment horizontal="left" vertical="center"/>
    </xf>
    <xf numFmtId="0" fontId="7" fillId="3" borderId="11" xfId="0" applyFont="1" applyFill="1" applyBorder="1" applyAlignment="1">
      <alignment horizontal="center" vertical="center"/>
    </xf>
    <xf numFmtId="0" fontId="6" fillId="0" borderId="3" xfId="0" applyFont="1" applyBorder="1" applyAlignment="1">
      <alignment horizontal="center" vertical="center"/>
    </xf>
    <xf numFmtId="0" fontId="0" fillId="0" borderId="0" xfId="0" applyAlignment="1">
      <alignment vertical="center"/>
    </xf>
    <xf numFmtId="0" fontId="0" fillId="5" borderId="0" xfId="0" applyFill="1" applyAlignment="1">
      <alignment vertical="center"/>
    </xf>
    <xf numFmtId="165" fontId="0" fillId="5" borderId="16" xfId="1" applyFont="1" applyFill="1" applyBorder="1" applyAlignment="1">
      <alignment vertical="center"/>
    </xf>
    <xf numFmtId="2" fontId="12" fillId="0" borderId="2" xfId="2" applyNumberFormat="1" applyFont="1" applyBorder="1" applyAlignment="1" applyProtection="1">
      <alignment horizontal="left" vertical="center"/>
      <protection locked="0"/>
    </xf>
    <xf numFmtId="0" fontId="14" fillId="0" borderId="0" xfId="0" applyFont="1"/>
    <xf numFmtId="165" fontId="0" fillId="0" borderId="0" xfId="1" applyFont="1" applyAlignment="1">
      <alignment vertical="center"/>
    </xf>
    <xf numFmtId="0" fontId="0" fillId="0" borderId="0" xfId="0" applyAlignment="1">
      <alignment horizontal="center" vertical="center"/>
    </xf>
    <xf numFmtId="0" fontId="7" fillId="2" borderId="7" xfId="0" applyFont="1" applyFill="1" applyBorder="1" applyAlignment="1">
      <alignment horizontal="left" vertical="center"/>
    </xf>
    <xf numFmtId="0" fontId="14" fillId="0" borderId="0" xfId="0" applyFont="1" applyAlignment="1">
      <alignment vertical="center"/>
    </xf>
    <xf numFmtId="0" fontId="14" fillId="0" borderId="0" xfId="0" applyFont="1" applyAlignment="1">
      <alignment horizontal="center" vertical="center"/>
    </xf>
    <xf numFmtId="0" fontId="3" fillId="0" borderId="0" xfId="0" applyFont="1" applyAlignment="1">
      <alignment horizontal="left" vertical="center"/>
    </xf>
    <xf numFmtId="175" fontId="0" fillId="0" borderId="0" xfId="0" applyNumberFormat="1" applyAlignment="1">
      <alignment horizontal="right" vertical="center"/>
    </xf>
    <xf numFmtId="0" fontId="24" fillId="5" borderId="0" xfId="0" applyFont="1" applyFill="1" applyAlignment="1">
      <alignment vertical="center"/>
    </xf>
    <xf numFmtId="0" fontId="9" fillId="2" borderId="6" xfId="0" applyFont="1" applyFill="1" applyBorder="1" applyAlignment="1">
      <alignment vertical="center"/>
    </xf>
    <xf numFmtId="0" fontId="16" fillId="2" borderId="7" xfId="0" applyFont="1" applyFill="1" applyBorder="1" applyAlignment="1">
      <alignment vertical="center"/>
    </xf>
    <xf numFmtId="0" fontId="16" fillId="2" borderId="7" xfId="0" applyFont="1" applyFill="1" applyBorder="1" applyAlignment="1">
      <alignment horizontal="center" vertical="center"/>
    </xf>
    <xf numFmtId="175" fontId="9" fillId="2" borderId="7" xfId="0" applyNumberFormat="1" applyFont="1" applyFill="1" applyBorder="1" applyAlignment="1">
      <alignment horizontal="right" vertical="center"/>
    </xf>
    <xf numFmtId="175" fontId="9" fillId="2" borderId="8" xfId="0" applyNumberFormat="1" applyFont="1" applyFill="1" applyBorder="1" applyAlignment="1">
      <alignment horizontal="right" vertical="center"/>
    </xf>
    <xf numFmtId="0" fontId="11" fillId="2" borderId="22" xfId="0" applyFont="1" applyFill="1" applyBorder="1" applyAlignment="1">
      <alignment vertical="center"/>
    </xf>
    <xf numFmtId="0" fontId="16" fillId="2" borderId="13" xfId="0" applyFont="1" applyFill="1" applyBorder="1" applyAlignment="1">
      <alignment vertical="center"/>
    </xf>
    <xf numFmtId="0" fontId="16" fillId="2" borderId="13" xfId="0" applyFont="1" applyFill="1" applyBorder="1" applyAlignment="1">
      <alignment horizontal="center" vertical="center"/>
    </xf>
    <xf numFmtId="0" fontId="7" fillId="2" borderId="13" xfId="0" applyFont="1" applyFill="1" applyBorder="1" applyAlignment="1">
      <alignment horizontal="left" vertical="center"/>
    </xf>
    <xf numFmtId="0" fontId="9" fillId="2" borderId="13" xfId="0" applyFont="1" applyFill="1" applyBorder="1" applyAlignment="1">
      <alignment vertical="center"/>
    </xf>
    <xf numFmtId="175" fontId="11" fillId="2" borderId="13" xfId="0" applyNumberFormat="1" applyFont="1" applyFill="1" applyBorder="1" applyAlignment="1">
      <alignment horizontal="right" vertical="center"/>
    </xf>
    <xf numFmtId="0" fontId="16" fillId="2" borderId="6" xfId="0" applyFont="1" applyFill="1" applyBorder="1" applyAlignment="1">
      <alignment vertical="center"/>
    </xf>
    <xf numFmtId="0" fontId="9" fillId="2" borderId="6" xfId="0" applyFont="1" applyFill="1" applyBorder="1" applyAlignment="1">
      <alignment horizontal="center" vertical="center"/>
    </xf>
    <xf numFmtId="0" fontId="7" fillId="2" borderId="6" xfId="0" applyFont="1" applyFill="1" applyBorder="1" applyAlignment="1">
      <alignment vertical="center"/>
    </xf>
    <xf numFmtId="0" fontId="9" fillId="2" borderId="7" xfId="0" applyFont="1" applyFill="1" applyBorder="1" applyAlignment="1">
      <alignment vertical="center"/>
    </xf>
    <xf numFmtId="175" fontId="7" fillId="2" borderId="7" xfId="0" applyNumberFormat="1" applyFont="1" applyFill="1" applyBorder="1" applyAlignment="1">
      <alignment horizontal="right" vertical="center"/>
    </xf>
    <xf numFmtId="175" fontId="7" fillId="2" borderId="8" xfId="0" applyNumberFormat="1" applyFont="1" applyFill="1" applyBorder="1" applyAlignment="1">
      <alignment horizontal="right" vertical="center"/>
    </xf>
    <xf numFmtId="0" fontId="27" fillId="5" borderId="0" xfId="0" applyFont="1" applyFill="1" applyAlignment="1">
      <alignment vertical="center"/>
    </xf>
    <xf numFmtId="0" fontId="9" fillId="0" borderId="9" xfId="0" applyFont="1" applyBorder="1" applyAlignment="1">
      <alignment vertical="center"/>
    </xf>
    <xf numFmtId="0" fontId="16" fillId="0" borderId="9" xfId="0" applyFont="1" applyBorder="1" applyAlignment="1">
      <alignment vertical="center"/>
    </xf>
    <xf numFmtId="0" fontId="26" fillId="0" borderId="9" xfId="0" applyFont="1" applyBorder="1" applyAlignment="1">
      <alignment horizontal="center" vertical="center"/>
    </xf>
    <xf numFmtId="0" fontId="6" fillId="0" borderId="9" xfId="0" applyFont="1" applyBorder="1" applyAlignment="1">
      <alignment vertical="center"/>
    </xf>
    <xf numFmtId="0" fontId="26" fillId="2" borderId="0" xfId="0" applyFont="1" applyFill="1" applyAlignment="1">
      <alignment vertical="center"/>
    </xf>
    <xf numFmtId="0" fontId="16" fillId="2" borderId="0" xfId="0" applyFont="1" applyFill="1" applyAlignment="1">
      <alignment vertical="center"/>
    </xf>
    <xf numFmtId="175" fontId="7" fillId="2" borderId="0" xfId="0" applyNumberFormat="1" applyFont="1" applyFill="1" applyAlignment="1">
      <alignment horizontal="right" vertical="center"/>
    </xf>
    <xf numFmtId="175" fontId="7" fillId="2" borderId="10" xfId="0" applyNumberFormat="1" applyFont="1" applyFill="1" applyBorder="1" applyAlignment="1">
      <alignment horizontal="right" vertical="center"/>
    </xf>
    <xf numFmtId="170" fontId="7" fillId="0" borderId="12" xfId="0" applyNumberFormat="1" applyFont="1" applyBorder="1" applyAlignment="1">
      <alignment vertical="center" wrapText="1"/>
    </xf>
    <xf numFmtId="170" fontId="16" fillId="0" borderId="23" xfId="0" applyNumberFormat="1" applyFont="1" applyBorder="1" applyAlignment="1">
      <alignment vertical="center" wrapText="1"/>
    </xf>
    <xf numFmtId="170" fontId="16" fillId="0" borderId="12" xfId="0" applyNumberFormat="1" applyFont="1" applyBorder="1" applyAlignment="1">
      <alignment vertical="center" wrapText="1"/>
    </xf>
    <xf numFmtId="0" fontId="16" fillId="0" borderId="23" xfId="0" applyFont="1" applyBorder="1" applyAlignment="1">
      <alignment horizontal="center" vertical="center" wrapText="1"/>
    </xf>
    <xf numFmtId="170" fontId="7" fillId="0" borderId="12" xfId="0" applyNumberFormat="1" applyFont="1" applyBorder="1" applyAlignment="1">
      <alignment horizontal="left" vertical="center" wrapText="1"/>
    </xf>
    <xf numFmtId="0" fontId="16" fillId="3" borderId="11" xfId="0" applyFont="1" applyFill="1" applyBorder="1" applyAlignment="1">
      <alignment horizontal="center" vertical="center"/>
    </xf>
    <xf numFmtId="0" fontId="7" fillId="3" borderId="12" xfId="0" applyFont="1" applyFill="1" applyBorder="1" applyAlignment="1">
      <alignment horizontal="left" vertical="center" wrapText="1"/>
    </xf>
    <xf numFmtId="0" fontId="12" fillId="0" borderId="3" xfId="0" applyFont="1" applyBorder="1" applyAlignment="1">
      <alignment horizontal="center" vertical="center"/>
    </xf>
    <xf numFmtId="167" fontId="7" fillId="0" borderId="29" xfId="0" applyNumberFormat="1" applyFont="1" applyBorder="1" applyAlignment="1">
      <alignment horizontal="left" vertical="center" wrapText="1"/>
    </xf>
    <xf numFmtId="0" fontId="12" fillId="0" borderId="29" xfId="1" applyNumberFormat="1" applyFont="1" applyFill="1" applyBorder="1" applyAlignment="1">
      <alignment horizontal="center" vertical="center" wrapText="1"/>
    </xf>
    <xf numFmtId="0" fontId="12" fillId="2" borderId="3" xfId="0" applyFont="1" applyFill="1" applyBorder="1" applyAlignment="1">
      <alignment horizontal="center" vertical="center" wrapText="1"/>
    </xf>
    <xf numFmtId="175" fontId="13" fillId="0" borderId="15" xfId="0" applyNumberFormat="1" applyFont="1" applyBorder="1" applyAlignment="1">
      <alignment horizontal="right" vertical="center"/>
    </xf>
    <xf numFmtId="175" fontId="13" fillId="0" borderId="31" xfId="0" applyNumberFormat="1" applyFont="1" applyBorder="1" applyAlignment="1">
      <alignment horizontal="right" vertical="center"/>
    </xf>
    <xf numFmtId="165" fontId="21" fillId="11" borderId="16" xfId="5" applyNumberFormat="1" applyFont="1" applyBorder="1" applyAlignment="1">
      <alignment horizontal="center" vertical="center"/>
    </xf>
    <xf numFmtId="0" fontId="10" fillId="12" borderId="3" xfId="0" applyFont="1" applyFill="1" applyBorder="1" applyAlignment="1">
      <alignment horizontal="center" vertical="center" wrapText="1"/>
    </xf>
    <xf numFmtId="2" fontId="30" fillId="12" borderId="3" xfId="0" applyNumberFormat="1" applyFont="1" applyFill="1" applyBorder="1" applyAlignment="1">
      <alignment horizontal="center" vertical="center" wrapText="1"/>
    </xf>
    <xf numFmtId="175" fontId="3" fillId="12" borderId="30" xfId="0" applyNumberFormat="1" applyFont="1" applyFill="1" applyBorder="1" applyAlignment="1">
      <alignment horizontal="right" vertical="center"/>
    </xf>
    <xf numFmtId="0" fontId="25" fillId="0" borderId="0" xfId="0" applyFont="1" applyAlignment="1">
      <alignment vertical="center"/>
    </xf>
    <xf numFmtId="2" fontId="3" fillId="0" borderId="3" xfId="0" applyNumberFormat="1" applyFont="1" applyBorder="1" applyAlignment="1">
      <alignment horizontal="center" vertical="center" wrapText="1"/>
    </xf>
    <xf numFmtId="0" fontId="3" fillId="0" borderId="3" xfId="0" applyFont="1" applyBorder="1" applyAlignment="1">
      <alignment horizontal="center" vertical="center" wrapText="1"/>
    </xf>
    <xf numFmtId="2" fontId="3" fillId="0" borderId="3" xfId="0" applyNumberFormat="1" applyFont="1" applyBorder="1" applyAlignment="1" applyProtection="1">
      <alignment horizontal="left" vertical="top" wrapText="1"/>
      <protection locked="0"/>
    </xf>
    <xf numFmtId="2" fontId="22" fillId="0" borderId="3" xfId="0" applyNumberFormat="1" applyFont="1" applyBorder="1" applyAlignment="1">
      <alignment horizontal="center" vertical="center" wrapText="1"/>
    </xf>
    <xf numFmtId="175" fontId="3" fillId="0" borderId="32" xfId="0" applyNumberFormat="1" applyFont="1" applyBorder="1" applyAlignment="1">
      <alignment horizontal="right" vertical="center"/>
    </xf>
    <xf numFmtId="0" fontId="22" fillId="0" borderId="0" xfId="0" applyFont="1" applyAlignment="1">
      <alignment vertical="center"/>
    </xf>
    <xf numFmtId="1" fontId="3" fillId="0" borderId="33" xfId="0" applyNumberFormat="1" applyFont="1" applyBorder="1" applyAlignment="1">
      <alignment horizontal="center" vertical="center" wrapText="1"/>
    </xf>
    <xf numFmtId="1" fontId="30" fillId="12" borderId="33" xfId="0" applyNumberFormat="1" applyFont="1" applyFill="1" applyBorder="1" applyAlignment="1">
      <alignment horizontal="center" vertical="center" wrapText="1"/>
    </xf>
    <xf numFmtId="2" fontId="31" fillId="12" borderId="3" xfId="0" applyNumberFormat="1" applyFont="1" applyFill="1" applyBorder="1" applyAlignment="1" applyProtection="1">
      <alignment horizontal="left" vertical="top" wrapText="1"/>
      <protection locked="0"/>
    </xf>
    <xf numFmtId="0" fontId="30" fillId="12" borderId="3" xfId="0" applyFont="1" applyFill="1" applyBorder="1" applyAlignment="1">
      <alignment horizontal="center" vertical="center" wrapText="1"/>
    </xf>
    <xf numFmtId="1" fontId="22" fillId="0" borderId="33" xfId="0" applyNumberFormat="1" applyFont="1" applyBorder="1" applyAlignment="1">
      <alignment horizontal="center" vertical="center" wrapText="1"/>
    </xf>
    <xf numFmtId="0" fontId="22" fillId="0" borderId="3" xfId="0" applyFont="1" applyBorder="1" applyAlignment="1">
      <alignment horizontal="center" vertical="center" wrapText="1"/>
    </xf>
    <xf numFmtId="2" fontId="22" fillId="0" borderId="3" xfId="0" applyNumberFormat="1" applyFont="1" applyBorder="1" applyAlignment="1" applyProtection="1">
      <alignment horizontal="left" vertical="top" wrapText="1"/>
      <protection locked="0"/>
    </xf>
    <xf numFmtId="0" fontId="31" fillId="0" borderId="3" xfId="0" applyFont="1" applyBorder="1" applyAlignment="1">
      <alignment horizontal="center" vertical="center" wrapText="1"/>
    </xf>
    <xf numFmtId="0" fontId="25" fillId="0" borderId="34" xfId="0" applyFont="1" applyBorder="1" applyAlignment="1">
      <alignment vertical="center"/>
    </xf>
    <xf numFmtId="1" fontId="22" fillId="0" borderId="35" xfId="0" applyNumberFormat="1" applyFont="1" applyBorder="1" applyAlignment="1">
      <alignment horizontal="center" vertical="center" wrapText="1"/>
    </xf>
    <xf numFmtId="0" fontId="0" fillId="0" borderId="34" xfId="0" applyBorder="1" applyAlignment="1">
      <alignment vertical="center"/>
    </xf>
    <xf numFmtId="0" fontId="6" fillId="12" borderId="36" xfId="0" applyFont="1" applyFill="1" applyBorder="1" applyAlignment="1">
      <alignment horizontal="center" vertical="center"/>
    </xf>
    <xf numFmtId="0" fontId="12" fillId="12" borderId="3" xfId="0" applyFont="1" applyFill="1" applyBorder="1" applyAlignment="1">
      <alignment horizontal="center" vertical="center"/>
    </xf>
    <xf numFmtId="0" fontId="16" fillId="12" borderId="3" xfId="0" applyFont="1" applyFill="1" applyBorder="1" applyAlignment="1">
      <alignment horizontal="center" vertical="center"/>
    </xf>
    <xf numFmtId="171" fontId="10" fillId="12" borderId="3" xfId="0" applyNumberFormat="1" applyFont="1" applyFill="1" applyBorder="1" applyAlignment="1" applyProtection="1">
      <alignment horizontal="left" vertical="center" wrapText="1"/>
      <protection locked="0"/>
    </xf>
    <xf numFmtId="0" fontId="12" fillId="12" borderId="3" xfId="1" applyNumberFormat="1" applyFont="1" applyFill="1" applyBorder="1" applyAlignment="1">
      <alignment horizontal="center" vertical="center" wrapText="1"/>
    </xf>
    <xf numFmtId="1" fontId="32" fillId="0" borderId="33" xfId="0" applyNumberFormat="1" applyFont="1" applyBorder="1" applyAlignment="1">
      <alignment horizontal="center" vertical="top" wrapText="1"/>
    </xf>
    <xf numFmtId="2" fontId="32" fillId="0" borderId="3" xfId="0" applyNumberFormat="1" applyFont="1" applyBorder="1" applyAlignment="1">
      <alignment horizontal="center" vertical="top" wrapText="1"/>
    </xf>
    <xf numFmtId="0" fontId="32" fillId="0" borderId="3" xfId="0" applyFont="1" applyBorder="1" applyAlignment="1">
      <alignment horizontal="center" vertical="top" wrapText="1"/>
    </xf>
    <xf numFmtId="2" fontId="31" fillId="0" borderId="3" xfId="0" applyNumberFormat="1" applyFont="1" applyBorder="1" applyAlignment="1" applyProtection="1">
      <alignment horizontal="left" vertical="top" wrapText="1"/>
      <protection locked="0"/>
    </xf>
    <xf numFmtId="0" fontId="6" fillId="0" borderId="36" xfId="0" applyFont="1" applyBorder="1" applyAlignment="1">
      <alignment horizontal="center" vertical="center"/>
    </xf>
    <xf numFmtId="0" fontId="12" fillId="0" borderId="3" xfId="1" applyNumberFormat="1" applyFont="1" applyFill="1" applyBorder="1" applyAlignment="1">
      <alignment horizontal="center" vertical="center" wrapText="1"/>
    </xf>
    <xf numFmtId="0" fontId="32" fillId="0" borderId="3" xfId="0" applyFont="1" applyBorder="1" applyAlignment="1">
      <alignment horizontal="center" vertical="center" wrapText="1"/>
    </xf>
    <xf numFmtId="171" fontId="3" fillId="0" borderId="3" xfId="0" applyNumberFormat="1" applyFont="1" applyBorder="1" applyAlignment="1" applyProtection="1">
      <alignment horizontal="left" vertical="top" wrapText="1"/>
      <protection locked="0"/>
    </xf>
    <xf numFmtId="0" fontId="30" fillId="0" borderId="3" xfId="0" applyFont="1" applyBorder="1" applyAlignment="1">
      <alignment horizontal="center" vertical="center" wrapText="1"/>
    </xf>
    <xf numFmtId="1" fontId="3" fillId="12" borderId="33" xfId="0" applyNumberFormat="1" applyFont="1" applyFill="1" applyBorder="1" applyAlignment="1">
      <alignment horizontal="center" vertical="top" wrapText="1"/>
    </xf>
    <xf numFmtId="2" fontId="3" fillId="12" borderId="3" xfId="0" applyNumberFormat="1" applyFont="1" applyFill="1" applyBorder="1" applyAlignment="1">
      <alignment horizontal="center" vertical="top" wrapText="1"/>
    </xf>
    <xf numFmtId="2" fontId="10" fillId="12" borderId="3" xfId="0" applyNumberFormat="1" applyFont="1" applyFill="1" applyBorder="1" applyAlignment="1" applyProtection="1">
      <alignment horizontal="left" vertical="top" wrapText="1"/>
      <protection locked="0"/>
    </xf>
    <xf numFmtId="0" fontId="3" fillId="12" borderId="3" xfId="0" applyFont="1" applyFill="1" applyBorder="1" applyAlignment="1">
      <alignment horizontal="center" vertical="center" wrapText="1"/>
    </xf>
    <xf numFmtId="2" fontId="22" fillId="12" borderId="3" xfId="0" applyNumberFormat="1" applyFont="1" applyFill="1" applyBorder="1" applyAlignment="1">
      <alignment horizontal="center" vertical="center" wrapText="1"/>
    </xf>
    <xf numFmtId="2" fontId="22" fillId="0" borderId="3" xfId="0" applyNumberFormat="1" applyFont="1" applyBorder="1" applyAlignment="1" applyProtection="1">
      <alignment horizontal="left" vertical="center" wrapText="1"/>
      <protection locked="0"/>
    </xf>
    <xf numFmtId="1" fontId="3" fillId="0" borderId="33" xfId="0" applyNumberFormat="1" applyFont="1" applyBorder="1" applyAlignment="1">
      <alignment horizontal="center" vertical="top" wrapText="1"/>
    </xf>
    <xf numFmtId="2" fontId="3" fillId="0" borderId="3" xfId="0" applyNumberFormat="1" applyFont="1" applyBorder="1" applyAlignment="1">
      <alignment horizontal="center" vertical="top" wrapText="1"/>
    </xf>
    <xf numFmtId="0" fontId="29" fillId="0" borderId="3" xfId="0" applyFont="1" applyBorder="1" applyAlignment="1">
      <alignment horizontal="center" vertical="top" wrapText="1"/>
    </xf>
    <xf numFmtId="0" fontId="3" fillId="0" borderId="3" xfId="0" applyFont="1" applyBorder="1" applyAlignment="1">
      <alignment horizontal="center" vertical="top" wrapText="1"/>
    </xf>
    <xf numFmtId="1" fontId="22" fillId="0" borderId="33" xfId="0" applyNumberFormat="1" applyFont="1" applyBorder="1" applyAlignment="1">
      <alignment horizontal="center" vertical="top" wrapText="1"/>
    </xf>
    <xf numFmtId="2" fontId="22" fillId="0" borderId="3" xfId="0" applyNumberFormat="1" applyFont="1" applyBorder="1" applyAlignment="1">
      <alignment horizontal="center" vertical="top" wrapText="1"/>
    </xf>
    <xf numFmtId="0" fontId="22" fillId="0" borderId="3" xfId="0" applyFont="1" applyBorder="1" applyAlignment="1">
      <alignment horizontal="center" vertical="top" wrapText="1"/>
    </xf>
    <xf numFmtId="2" fontId="32" fillId="0" borderId="3" xfId="0" applyNumberFormat="1" applyFont="1" applyBorder="1" applyAlignment="1" applyProtection="1">
      <alignment horizontal="left" vertical="top" wrapText="1"/>
      <protection locked="0"/>
    </xf>
    <xf numFmtId="1" fontId="30" fillId="4" borderId="33" xfId="0" applyNumberFormat="1" applyFont="1" applyFill="1" applyBorder="1" applyAlignment="1">
      <alignment horizontal="center" vertical="center" wrapText="1"/>
    </xf>
    <xf numFmtId="0" fontId="33" fillId="12" borderId="3" xfId="0" applyFont="1" applyFill="1" applyBorder="1" applyAlignment="1">
      <alignment horizontal="center" vertical="center" wrapText="1"/>
    </xf>
    <xf numFmtId="2" fontId="10" fillId="0" borderId="3" xfId="0" applyNumberFormat="1" applyFont="1" applyBorder="1" applyAlignment="1" applyProtection="1">
      <alignment horizontal="left" vertical="top" wrapText="1"/>
      <protection locked="0"/>
    </xf>
    <xf numFmtId="2" fontId="29" fillId="0" borderId="3" xfId="0" applyNumberFormat="1" applyFont="1" applyBorder="1" applyAlignment="1" applyProtection="1">
      <alignment horizontal="left" vertical="top" wrapText="1"/>
      <protection locked="0"/>
    </xf>
    <xf numFmtId="1" fontId="22" fillId="12" borderId="33" xfId="0" applyNumberFormat="1" applyFont="1" applyFill="1" applyBorder="1" applyAlignment="1">
      <alignment horizontal="center" vertical="center" wrapText="1"/>
    </xf>
    <xf numFmtId="171" fontId="10" fillId="12" borderId="3" xfId="0" applyNumberFormat="1" applyFont="1" applyFill="1" applyBorder="1" applyAlignment="1" applyProtection="1">
      <alignment horizontal="left" vertical="top" wrapText="1"/>
      <protection locked="0"/>
    </xf>
    <xf numFmtId="2" fontId="3" fillId="0" borderId="3" xfId="0" quotePrefix="1" applyNumberFormat="1" applyFont="1" applyBorder="1" applyAlignment="1" applyProtection="1">
      <alignment horizontal="left" vertical="top" wrapText="1"/>
      <protection locked="0"/>
    </xf>
    <xf numFmtId="1" fontId="22" fillId="12" borderId="33" xfId="0" applyNumberFormat="1" applyFont="1" applyFill="1" applyBorder="1" applyAlignment="1">
      <alignment horizontal="center" vertical="top" wrapText="1"/>
    </xf>
    <xf numFmtId="2" fontId="22" fillId="12" borderId="3" xfId="0" applyNumberFormat="1" applyFont="1" applyFill="1" applyBorder="1" applyAlignment="1">
      <alignment horizontal="center" vertical="top" wrapText="1"/>
    </xf>
    <xf numFmtId="2" fontId="22" fillId="0" borderId="33" xfId="0" applyNumberFormat="1" applyFont="1" applyBorder="1" applyAlignment="1">
      <alignment horizontal="center" vertical="center" wrapText="1"/>
    </xf>
    <xf numFmtId="2" fontId="3" fillId="0" borderId="33" xfId="0" applyNumberFormat="1" applyFont="1" applyBorder="1" applyAlignment="1">
      <alignment horizontal="center" vertical="center" wrapText="1"/>
    </xf>
    <xf numFmtId="0" fontId="12" fillId="2" borderId="37" xfId="0" applyFont="1" applyFill="1" applyBorder="1" applyAlignment="1">
      <alignment horizontal="center" vertical="center" wrapText="1"/>
    </xf>
    <xf numFmtId="0" fontId="12" fillId="0" borderId="4" xfId="0" applyFont="1" applyBorder="1" applyAlignment="1">
      <alignment horizontal="center" vertical="center"/>
    </xf>
    <xf numFmtId="175" fontId="18" fillId="0" borderId="0" xfId="4" applyNumberFormat="1" applyFont="1" applyAlignment="1">
      <alignment horizontal="right" vertical="center"/>
    </xf>
    <xf numFmtId="2" fontId="3" fillId="0" borderId="0" xfId="0" applyNumberFormat="1" applyFont="1" applyAlignment="1" applyProtection="1">
      <alignment horizontal="left" vertical="top" wrapText="1"/>
      <protection locked="0"/>
    </xf>
    <xf numFmtId="175" fontId="3" fillId="0" borderId="0" xfId="0" applyNumberFormat="1" applyFont="1" applyAlignment="1">
      <alignment horizontal="right" vertical="center"/>
    </xf>
    <xf numFmtId="175" fontId="18" fillId="0" borderId="0" xfId="0" applyNumberFormat="1" applyFont="1" applyAlignment="1">
      <alignment horizontal="right" vertical="center"/>
    </xf>
    <xf numFmtId="175" fontId="25" fillId="0" borderId="0" xfId="0" applyNumberFormat="1" applyFont="1" applyAlignment="1">
      <alignment horizontal="right" vertical="center"/>
    </xf>
    <xf numFmtId="175" fontId="3" fillId="0" borderId="0" xfId="0" quotePrefix="1" applyNumberFormat="1" applyFont="1" applyAlignment="1">
      <alignment horizontal="right" vertical="center"/>
    </xf>
    <xf numFmtId="175" fontId="3" fillId="0" borderId="0" xfId="1" applyNumberFormat="1" applyFont="1" applyAlignment="1">
      <alignment horizontal="right" vertical="center"/>
    </xf>
    <xf numFmtId="175" fontId="22" fillId="0" borderId="0" xfId="0" applyNumberFormat="1" applyFont="1" applyAlignment="1">
      <alignment horizontal="right" vertical="center"/>
    </xf>
    <xf numFmtId="165" fontId="0" fillId="5" borderId="0" xfId="1" applyFont="1" applyFill="1" applyBorder="1" applyAlignment="1">
      <alignment vertical="center"/>
    </xf>
    <xf numFmtId="2" fontId="3" fillId="0" borderId="0" xfId="0" applyNumberFormat="1" applyFont="1" applyAlignment="1">
      <alignment horizontal="left" vertical="center"/>
    </xf>
    <xf numFmtId="0" fontId="15" fillId="0" borderId="0" xfId="0" applyFont="1" applyAlignment="1">
      <alignment horizontal="center" vertical="center"/>
    </xf>
    <xf numFmtId="0" fontId="25" fillId="0" borderId="0" xfId="0" applyFont="1" applyAlignment="1">
      <alignment horizontal="left" vertical="center"/>
    </xf>
    <xf numFmtId="175" fontId="37" fillId="0" borderId="0" xfId="0" applyNumberFormat="1" applyFont="1" applyAlignment="1">
      <alignment horizontal="right" vertical="center"/>
    </xf>
    <xf numFmtId="165" fontId="21" fillId="11" borderId="38" xfId="5" applyNumberFormat="1" applyFont="1" applyBorder="1" applyAlignment="1">
      <alignment horizontal="center" vertical="center"/>
    </xf>
    <xf numFmtId="165" fontId="28" fillId="15" borderId="44" xfId="9" applyNumberFormat="1" applyBorder="1" applyAlignment="1">
      <alignment horizontal="center" vertical="center"/>
    </xf>
    <xf numFmtId="170" fontId="21" fillId="11" borderId="56" xfId="5" applyNumberFormat="1" applyFont="1" applyBorder="1" applyAlignment="1">
      <alignment vertical="center"/>
    </xf>
    <xf numFmtId="170" fontId="21" fillId="11" borderId="58" xfId="5" applyNumberFormat="1" applyFont="1" applyBorder="1" applyAlignment="1">
      <alignment vertical="center"/>
    </xf>
    <xf numFmtId="165" fontId="38" fillId="0" borderId="16" xfId="1" applyFont="1" applyFill="1" applyBorder="1" applyAlignment="1">
      <alignment horizontal="center" vertical="center"/>
    </xf>
    <xf numFmtId="0" fontId="38" fillId="0" borderId="16" xfId="0" applyFont="1" applyBorder="1" applyAlignment="1">
      <alignment vertical="center"/>
    </xf>
    <xf numFmtId="169" fontId="39" fillId="0" borderId="0" xfId="1" applyNumberFormat="1" applyFont="1" applyAlignment="1">
      <alignment horizontal="center" vertical="center"/>
    </xf>
    <xf numFmtId="169" fontId="40" fillId="0" borderId="0" xfId="0" applyNumberFormat="1" applyFont="1" applyAlignment="1">
      <alignment vertical="center"/>
    </xf>
    <xf numFmtId="0" fontId="40" fillId="0" borderId="0" xfId="0" applyFont="1" applyAlignment="1">
      <alignment vertical="center"/>
    </xf>
    <xf numFmtId="169" fontId="40" fillId="0" borderId="0" xfId="1" applyNumberFormat="1" applyFont="1" applyAlignment="1">
      <alignment vertical="center"/>
    </xf>
    <xf numFmtId="169" fontId="40" fillId="0" borderId="0" xfId="1" applyNumberFormat="1" applyFont="1" applyAlignment="1">
      <alignment horizontal="center" vertical="center"/>
    </xf>
    <xf numFmtId="169" fontId="39" fillId="0" borderId="0" xfId="0" applyNumberFormat="1" applyFont="1" applyAlignment="1">
      <alignment vertical="center"/>
    </xf>
    <xf numFmtId="173" fontId="40" fillId="0" borderId="0" xfId="0" applyNumberFormat="1" applyFont="1" applyAlignment="1">
      <alignment vertical="center"/>
    </xf>
    <xf numFmtId="165" fontId="38" fillId="0" borderId="16" xfId="1" applyFont="1" applyFill="1" applyBorder="1" applyAlignment="1">
      <alignment vertical="center"/>
    </xf>
    <xf numFmtId="169" fontId="41" fillId="0" borderId="0" xfId="1" applyNumberFormat="1" applyFont="1" applyAlignment="1">
      <alignment vertical="center"/>
    </xf>
    <xf numFmtId="169" fontId="41" fillId="0" borderId="0" xfId="1" applyNumberFormat="1" applyFont="1" applyAlignment="1">
      <alignment horizontal="center" vertical="center"/>
    </xf>
    <xf numFmtId="0" fontId="38" fillId="0" borderId="0" xfId="0" applyFont="1" applyAlignment="1">
      <alignment vertical="center"/>
    </xf>
    <xf numFmtId="169" fontId="38" fillId="0" borderId="0" xfId="0" applyNumberFormat="1" applyFont="1" applyAlignment="1">
      <alignment vertical="center"/>
    </xf>
    <xf numFmtId="165" fontId="40" fillId="0" borderId="16" xfId="1" applyFont="1" applyFill="1" applyBorder="1" applyAlignment="1">
      <alignment vertical="center"/>
    </xf>
    <xf numFmtId="176" fontId="40" fillId="0" borderId="16" xfId="1" applyNumberFormat="1" applyFont="1" applyFill="1" applyBorder="1" applyAlignment="1">
      <alignment vertical="center"/>
    </xf>
    <xf numFmtId="169" fontId="40" fillId="0" borderId="16" xfId="1" applyNumberFormat="1" applyFont="1" applyFill="1" applyBorder="1" applyAlignment="1">
      <alignment vertical="center"/>
    </xf>
    <xf numFmtId="0" fontId="40" fillId="0" borderId="16" xfId="0" applyFont="1" applyBorder="1" applyAlignment="1">
      <alignment vertical="center"/>
    </xf>
    <xf numFmtId="165" fontId="40" fillId="0" borderId="17" xfId="1" applyFont="1" applyFill="1" applyBorder="1" applyAlignment="1">
      <alignment vertical="center"/>
    </xf>
    <xf numFmtId="172" fontId="40" fillId="0" borderId="17" xfId="4" applyNumberFormat="1" applyFont="1" applyFill="1" applyBorder="1" applyAlignment="1">
      <alignment vertical="center"/>
    </xf>
    <xf numFmtId="165" fontId="40" fillId="0" borderId="17" xfId="1" applyFont="1" applyFill="1" applyBorder="1" applyAlignment="1">
      <alignment horizontal="center" vertical="center"/>
    </xf>
    <xf numFmtId="0" fontId="40" fillId="0" borderId="17" xfId="0" applyFont="1" applyBorder="1" applyAlignment="1">
      <alignment vertical="center"/>
    </xf>
    <xf numFmtId="165" fontId="38" fillId="5" borderId="39" xfId="1" applyFont="1" applyFill="1" applyBorder="1" applyAlignment="1">
      <alignment vertical="center"/>
    </xf>
    <xf numFmtId="0" fontId="39" fillId="5" borderId="41" xfId="0" applyFont="1" applyFill="1" applyBorder="1" applyAlignment="1">
      <alignment horizontal="center" vertical="center"/>
    </xf>
    <xf numFmtId="165" fontId="39" fillId="5" borderId="54" xfId="1" applyFont="1" applyFill="1" applyBorder="1" applyAlignment="1">
      <alignment horizontal="center" vertical="center"/>
    </xf>
    <xf numFmtId="165" fontId="39" fillId="5" borderId="55" xfId="1" applyFont="1" applyFill="1" applyBorder="1" applyAlignment="1">
      <alignment horizontal="center" vertical="center"/>
    </xf>
    <xf numFmtId="165" fontId="39" fillId="5" borderId="60" xfId="1" applyFont="1" applyFill="1" applyBorder="1" applyAlignment="1">
      <alignment horizontal="center" vertical="center"/>
    </xf>
    <xf numFmtId="169" fontId="42" fillId="0" borderId="0" xfId="1" applyNumberFormat="1" applyFont="1" applyAlignment="1">
      <alignment horizontal="center" vertical="center"/>
    </xf>
    <xf numFmtId="170" fontId="40" fillId="5" borderId="57" xfId="1" applyNumberFormat="1" applyFont="1" applyFill="1" applyBorder="1" applyAlignment="1">
      <alignment vertical="center"/>
    </xf>
    <xf numFmtId="165" fontId="40" fillId="5" borderId="16" xfId="0" applyNumberFormat="1" applyFont="1" applyFill="1" applyBorder="1" applyAlignment="1">
      <alignment vertical="center"/>
    </xf>
    <xf numFmtId="170" fontId="40" fillId="5" borderId="48" xfId="0" applyNumberFormat="1" applyFont="1" applyFill="1" applyBorder="1" applyAlignment="1">
      <alignment vertical="center"/>
    </xf>
    <xf numFmtId="170" fontId="40" fillId="5" borderId="42" xfId="0" applyNumberFormat="1" applyFont="1" applyFill="1" applyBorder="1" applyAlignment="1">
      <alignment vertical="center"/>
    </xf>
    <xf numFmtId="0" fontId="40" fillId="5" borderId="38" xfId="0" applyFont="1" applyFill="1" applyBorder="1" applyAlignment="1">
      <alignment vertical="center"/>
    </xf>
    <xf numFmtId="0" fontId="40" fillId="0" borderId="0" xfId="0" quotePrefix="1" applyFont="1" applyAlignment="1">
      <alignment vertical="center"/>
    </xf>
    <xf numFmtId="170" fontId="40" fillId="0" borderId="0" xfId="0" applyNumberFormat="1" applyFont="1" applyAlignment="1">
      <alignment vertical="center"/>
    </xf>
    <xf numFmtId="170" fontId="40" fillId="5" borderId="59" xfId="1" applyNumberFormat="1" applyFont="1" applyFill="1" applyBorder="1" applyAlignment="1">
      <alignment vertical="center"/>
    </xf>
    <xf numFmtId="165" fontId="40" fillId="5" borderId="50" xfId="0" applyNumberFormat="1" applyFont="1" applyFill="1" applyBorder="1" applyAlignment="1">
      <alignment vertical="center"/>
    </xf>
    <xf numFmtId="170" fontId="40" fillId="5" borderId="43" xfId="0" applyNumberFormat="1" applyFont="1" applyFill="1" applyBorder="1" applyAlignment="1">
      <alignment vertical="center"/>
    </xf>
    <xf numFmtId="165" fontId="38" fillId="5" borderId="18" xfId="1" applyFont="1" applyFill="1" applyBorder="1" applyAlignment="1">
      <alignment vertical="center"/>
    </xf>
    <xf numFmtId="165" fontId="38" fillId="5" borderId="18" xfId="1" applyFont="1" applyFill="1" applyBorder="1" applyAlignment="1">
      <alignment horizontal="center" vertical="center"/>
    </xf>
    <xf numFmtId="0" fontId="38" fillId="5" borderId="18" xfId="0" applyFont="1" applyFill="1" applyBorder="1" applyAlignment="1">
      <alignment vertical="center"/>
    </xf>
    <xf numFmtId="0" fontId="38" fillId="5" borderId="16" xfId="0" applyFont="1" applyFill="1" applyBorder="1" applyAlignment="1">
      <alignment vertical="center"/>
    </xf>
    <xf numFmtId="165" fontId="38" fillId="5" borderId="16" xfId="1" applyFont="1" applyFill="1" applyBorder="1" applyAlignment="1">
      <alignment vertical="center"/>
    </xf>
    <xf numFmtId="165" fontId="38" fillId="5" borderId="16" xfId="1" applyFont="1" applyFill="1" applyBorder="1" applyAlignment="1">
      <alignment horizontal="center" vertical="center"/>
    </xf>
    <xf numFmtId="165" fontId="40" fillId="5" borderId="16" xfId="1" applyFont="1" applyFill="1" applyBorder="1" applyAlignment="1">
      <alignment vertical="center"/>
    </xf>
    <xf numFmtId="165" fontId="40" fillId="5" borderId="16" xfId="1" applyFont="1" applyFill="1" applyBorder="1" applyAlignment="1">
      <alignment horizontal="center" vertical="center"/>
    </xf>
    <xf numFmtId="0" fontId="40" fillId="5" borderId="16" xfId="0" applyFont="1" applyFill="1" applyBorder="1" applyAlignment="1">
      <alignment vertical="center"/>
    </xf>
    <xf numFmtId="165" fontId="28" fillId="15" borderId="61" xfId="9" applyNumberFormat="1" applyBorder="1" applyAlignment="1">
      <alignment horizontal="center" vertical="center"/>
    </xf>
    <xf numFmtId="165" fontId="40" fillId="5" borderId="47" xfId="0" applyNumberFormat="1" applyFont="1" applyFill="1" applyBorder="1" applyAlignment="1">
      <alignment vertical="center"/>
    </xf>
    <xf numFmtId="165" fontId="40" fillId="5" borderId="48" xfId="0" applyNumberFormat="1" applyFont="1" applyFill="1" applyBorder="1" applyAlignment="1">
      <alignment vertical="center"/>
    </xf>
    <xf numFmtId="165" fontId="40" fillId="5" borderId="49" xfId="0" applyNumberFormat="1" applyFont="1" applyFill="1" applyBorder="1" applyAlignment="1">
      <alignment vertical="center"/>
    </xf>
    <xf numFmtId="165" fontId="40" fillId="5" borderId="51" xfId="0" applyNumberFormat="1" applyFont="1" applyFill="1" applyBorder="1" applyAlignment="1">
      <alignment vertical="center"/>
    </xf>
    <xf numFmtId="165" fontId="39" fillId="5" borderId="62" xfId="1" applyFont="1" applyFill="1" applyBorder="1" applyAlignment="1">
      <alignment horizontal="center" vertical="center"/>
    </xf>
    <xf numFmtId="165" fontId="21" fillId="11" borderId="63" xfId="5" applyNumberFormat="1" applyFont="1" applyBorder="1" applyAlignment="1">
      <alignment horizontal="center" vertical="center"/>
    </xf>
    <xf numFmtId="165" fontId="21" fillId="11" borderId="64" xfId="5" applyNumberFormat="1" applyFont="1" applyBorder="1" applyAlignment="1">
      <alignment horizontal="center" vertical="center"/>
    </xf>
    <xf numFmtId="165" fontId="39" fillId="5" borderId="28" xfId="1" applyFont="1" applyFill="1" applyBorder="1" applyAlignment="1">
      <alignment horizontal="center" vertical="center"/>
    </xf>
    <xf numFmtId="165" fontId="21" fillId="11" borderId="65" xfId="5" applyNumberFormat="1" applyFont="1" applyBorder="1" applyAlignment="1">
      <alignment horizontal="center" vertical="center"/>
    </xf>
    <xf numFmtId="165" fontId="39" fillId="5" borderId="66" xfId="1" applyFont="1" applyFill="1" applyBorder="1" applyAlignment="1">
      <alignment horizontal="center" vertical="center"/>
    </xf>
    <xf numFmtId="169" fontId="39" fillId="0" borderId="16" xfId="1" applyNumberFormat="1" applyFont="1" applyFill="1" applyBorder="1" applyAlignment="1">
      <alignment vertical="center"/>
    </xf>
    <xf numFmtId="165" fontId="21" fillId="11" borderId="50" xfId="5" applyNumberFormat="1" applyFont="1" applyBorder="1" applyAlignment="1">
      <alignment horizontal="center" vertical="center"/>
    </xf>
    <xf numFmtId="2" fontId="39" fillId="5" borderId="67" xfId="0" applyNumberFormat="1" applyFont="1" applyFill="1" applyBorder="1" applyAlignment="1">
      <alignment horizontal="center" vertical="center"/>
    </xf>
    <xf numFmtId="165" fontId="28" fillId="14" borderId="40" xfId="8" applyNumberFormat="1" applyBorder="1" applyAlignment="1">
      <alignment horizontal="center" vertical="center"/>
    </xf>
    <xf numFmtId="175" fontId="13" fillId="0" borderId="68" xfId="0" applyNumberFormat="1" applyFont="1" applyBorder="1" applyAlignment="1">
      <alignment horizontal="right" vertical="center"/>
    </xf>
    <xf numFmtId="175" fontId="3" fillId="0" borderId="69" xfId="0" applyNumberFormat="1" applyFont="1" applyBorder="1" applyAlignment="1">
      <alignment horizontal="right" vertical="center"/>
    </xf>
    <xf numFmtId="175" fontId="3" fillId="12" borderId="70" xfId="0" applyNumberFormat="1" applyFont="1" applyFill="1" applyBorder="1" applyAlignment="1">
      <alignment horizontal="right" vertical="center"/>
    </xf>
    <xf numFmtId="175" fontId="3" fillId="0" borderId="71" xfId="0" applyNumberFormat="1" applyFont="1" applyBorder="1" applyAlignment="1">
      <alignment horizontal="right" vertical="center"/>
    </xf>
    <xf numFmtId="2" fontId="22" fillId="12" borderId="72" xfId="0" applyNumberFormat="1" applyFont="1" applyFill="1" applyBorder="1" applyAlignment="1">
      <alignment horizontal="center" vertical="center" wrapText="1"/>
    </xf>
    <xf numFmtId="175" fontId="12" fillId="3" borderId="25" xfId="0" applyNumberFormat="1" applyFont="1" applyFill="1" applyBorder="1" applyAlignment="1">
      <alignment horizontal="center" vertical="center" wrapText="1"/>
    </xf>
    <xf numFmtId="175" fontId="12" fillId="3" borderId="26" xfId="0" applyNumberFormat="1" applyFont="1" applyFill="1" applyBorder="1" applyAlignment="1">
      <alignment horizontal="center" vertical="center" wrapText="1"/>
    </xf>
    <xf numFmtId="175" fontId="12" fillId="3" borderId="27" xfId="0" applyNumberFormat="1" applyFont="1" applyFill="1" applyBorder="1" applyAlignment="1">
      <alignment horizontal="center" vertical="center" wrapText="1"/>
    </xf>
    <xf numFmtId="175" fontId="16" fillId="3" borderId="11" xfId="0" applyNumberFormat="1" applyFont="1" applyFill="1" applyBorder="1" applyAlignment="1">
      <alignment horizontal="center" vertical="center" wrapText="1"/>
    </xf>
    <xf numFmtId="2" fontId="3" fillId="0" borderId="37" xfId="0" applyNumberFormat="1" applyFont="1" applyBorder="1" applyAlignment="1" applyProtection="1">
      <alignment horizontal="left" vertical="top" wrapText="1"/>
      <protection locked="0"/>
    </xf>
    <xf numFmtId="0" fontId="3" fillId="0" borderId="37" xfId="0" applyFont="1" applyBorder="1" applyAlignment="1">
      <alignment horizontal="center" vertical="center" wrapText="1"/>
    </xf>
    <xf numFmtId="175" fontId="13" fillId="0" borderId="74" xfId="0" applyNumberFormat="1" applyFont="1" applyBorder="1" applyAlignment="1">
      <alignment horizontal="right" vertical="center"/>
    </xf>
    <xf numFmtId="167" fontId="7" fillId="0" borderId="1" xfId="0" applyNumberFormat="1" applyFont="1" applyBorder="1" applyAlignment="1">
      <alignment horizontal="left" vertical="center" wrapText="1"/>
    </xf>
    <xf numFmtId="0" fontId="12" fillId="0" borderId="75" xfId="1" applyNumberFormat="1" applyFont="1" applyFill="1" applyBorder="1" applyAlignment="1">
      <alignment horizontal="center" vertical="center" wrapText="1"/>
    </xf>
    <xf numFmtId="0" fontId="12" fillId="2" borderId="76" xfId="0" applyFont="1" applyFill="1" applyBorder="1" applyAlignment="1">
      <alignment horizontal="center" vertical="center" wrapText="1"/>
    </xf>
    <xf numFmtId="175" fontId="13" fillId="0" borderId="76" xfId="0" applyNumberFormat="1" applyFont="1" applyBorder="1" applyAlignment="1">
      <alignment horizontal="right" vertical="center"/>
    </xf>
    <xf numFmtId="175" fontId="10" fillId="0" borderId="77" xfId="0" applyNumberFormat="1" applyFont="1" applyBorder="1" applyAlignment="1">
      <alignment horizontal="right" vertical="center"/>
    </xf>
    <xf numFmtId="175" fontId="10" fillId="0" borderId="73" xfId="0" applyNumberFormat="1" applyFont="1" applyBorder="1" applyAlignment="1">
      <alignment horizontal="right" vertical="center"/>
    </xf>
    <xf numFmtId="171" fontId="3" fillId="0" borderId="70" xfId="0" applyNumberFormat="1" applyFont="1" applyBorder="1" applyAlignment="1" applyProtection="1">
      <alignment horizontal="left" vertical="top" wrapText="1"/>
      <protection locked="0"/>
    </xf>
    <xf numFmtId="175" fontId="13" fillId="0" borderId="78" xfId="0" applyNumberFormat="1" applyFont="1" applyBorder="1" applyAlignment="1">
      <alignment horizontal="right" vertical="center"/>
    </xf>
    <xf numFmtId="0" fontId="27" fillId="5" borderId="79" xfId="0" applyFont="1" applyFill="1" applyBorder="1" applyAlignment="1">
      <alignment vertical="center"/>
    </xf>
    <xf numFmtId="175" fontId="3" fillId="12" borderId="78" xfId="0" applyNumberFormat="1" applyFont="1" applyFill="1" applyBorder="1" applyAlignment="1">
      <alignment horizontal="right" vertical="center"/>
    </xf>
    <xf numFmtId="175" fontId="10" fillId="12" borderId="78" xfId="0" applyNumberFormat="1" applyFont="1" applyFill="1" applyBorder="1" applyAlignment="1">
      <alignment horizontal="right" vertical="center"/>
    </xf>
    <xf numFmtId="175" fontId="13" fillId="0" borderId="80" xfId="0" applyNumberFormat="1" applyFont="1" applyBorder="1" applyAlignment="1">
      <alignment horizontal="right" vertical="center"/>
    </xf>
    <xf numFmtId="0" fontId="3" fillId="0" borderId="81" xfId="0" applyFont="1" applyBorder="1" applyAlignment="1" applyProtection="1">
      <alignment horizontal="left" vertical="top" wrapText="1"/>
      <protection locked="0"/>
    </xf>
    <xf numFmtId="0" fontId="22" fillId="0" borderId="81" xfId="0" applyFont="1" applyBorder="1" applyAlignment="1" applyProtection="1">
      <alignment horizontal="left" vertical="top" wrapText="1"/>
      <protection locked="0"/>
    </xf>
    <xf numFmtId="0" fontId="7" fillId="2" borderId="0" xfId="0" applyFont="1" applyFill="1" applyAlignment="1">
      <alignment horizontal="left" vertical="center"/>
    </xf>
    <xf numFmtId="0" fontId="9" fillId="2" borderId="0" xfId="0" applyFont="1" applyFill="1" applyAlignment="1">
      <alignment vertical="center"/>
    </xf>
    <xf numFmtId="0" fontId="16" fillId="2" borderId="0" xfId="0" applyFont="1" applyFill="1" applyAlignment="1">
      <alignment horizontal="center" vertical="center"/>
    </xf>
    <xf numFmtId="175" fontId="9" fillId="2" borderId="0" xfId="0" applyNumberFormat="1" applyFont="1" applyFill="1" applyAlignment="1">
      <alignment horizontal="right" vertical="center"/>
    </xf>
    <xf numFmtId="0" fontId="11" fillId="2" borderId="0" xfId="0" applyFont="1" applyFill="1" applyAlignment="1">
      <alignment vertical="center"/>
    </xf>
    <xf numFmtId="175" fontId="11" fillId="2" borderId="0" xfId="0" applyNumberFormat="1" applyFont="1" applyFill="1" applyAlignment="1">
      <alignment horizontal="right" vertical="center"/>
    </xf>
    <xf numFmtId="0" fontId="9" fillId="2" borderId="0" xfId="0" applyFont="1" applyFill="1" applyAlignment="1">
      <alignment horizontal="center" vertical="center"/>
    </xf>
    <xf numFmtId="0" fontId="7" fillId="2" borderId="0" xfId="0" applyFont="1" applyFill="1" applyAlignment="1">
      <alignment vertical="center"/>
    </xf>
    <xf numFmtId="0" fontId="26" fillId="2" borderId="0" xfId="0" applyFont="1" applyFill="1" applyAlignment="1">
      <alignment horizontal="center" vertical="center"/>
    </xf>
    <xf numFmtId="0" fontId="6" fillId="2" borderId="0" xfId="0" applyFont="1" applyFill="1" applyAlignment="1">
      <alignment vertical="center"/>
    </xf>
    <xf numFmtId="170" fontId="7" fillId="2" borderId="0" xfId="0" applyNumberFormat="1" applyFont="1" applyFill="1" applyAlignment="1">
      <alignment vertical="center" wrapText="1"/>
    </xf>
    <xf numFmtId="170" fontId="16" fillId="2" borderId="0" xfId="0" applyNumberFormat="1" applyFont="1" applyFill="1" applyAlignment="1">
      <alignment vertical="center" wrapText="1"/>
    </xf>
    <xf numFmtId="0" fontId="16" fillId="2" borderId="0" xfId="0" applyFont="1" applyFill="1" applyAlignment="1">
      <alignment horizontal="center" vertical="center" wrapText="1"/>
    </xf>
    <xf numFmtId="170" fontId="7" fillId="2" borderId="0" xfId="0" applyNumberFormat="1" applyFont="1" applyFill="1" applyAlignment="1">
      <alignment horizontal="left" vertical="center" wrapText="1"/>
    </xf>
    <xf numFmtId="0" fontId="7" fillId="3" borderId="82" xfId="0" applyFont="1" applyFill="1" applyBorder="1" applyAlignment="1">
      <alignment horizontal="center" vertical="center"/>
    </xf>
    <xf numFmtId="0" fontId="16" fillId="3" borderId="82" xfId="0" applyFont="1" applyFill="1" applyBorder="1" applyAlignment="1">
      <alignment horizontal="center" vertical="center"/>
    </xf>
    <xf numFmtId="0" fontId="7" fillId="3" borderId="83" xfId="0" applyFont="1" applyFill="1" applyBorder="1" applyAlignment="1">
      <alignment horizontal="left" vertical="center" wrapText="1"/>
    </xf>
    <xf numFmtId="175" fontId="16" fillId="3" borderId="82" xfId="0" applyNumberFormat="1" applyFont="1" applyFill="1" applyBorder="1" applyAlignment="1">
      <alignment horizontal="center" vertical="center" wrapText="1"/>
    </xf>
    <xf numFmtId="167" fontId="7" fillId="0" borderId="84" xfId="0" applyNumberFormat="1" applyFont="1" applyBorder="1" applyAlignment="1">
      <alignment horizontal="left" vertical="center" wrapText="1"/>
    </xf>
    <xf numFmtId="0" fontId="12" fillId="0" borderId="85" xfId="1" applyNumberFormat="1" applyFont="1" applyFill="1" applyBorder="1" applyAlignment="1">
      <alignment horizontal="center" vertical="center" wrapText="1"/>
    </xf>
    <xf numFmtId="0" fontId="12" fillId="2" borderId="86" xfId="0" applyFont="1" applyFill="1" applyBorder="1" applyAlignment="1">
      <alignment horizontal="center" vertical="center" wrapText="1"/>
    </xf>
    <xf numFmtId="0" fontId="3" fillId="0" borderId="5" xfId="0" applyFont="1" applyBorder="1" applyAlignment="1">
      <alignment horizontal="center" vertical="center" wrapText="1"/>
    </xf>
    <xf numFmtId="2" fontId="22" fillId="0" borderId="87" xfId="0" applyNumberFormat="1" applyFont="1" applyBorder="1" applyAlignment="1">
      <alignment horizontal="center" vertical="center" wrapText="1"/>
    </xf>
    <xf numFmtId="175" fontId="3" fillId="0" borderId="78" xfId="0" applyNumberFormat="1" applyFont="1" applyBorder="1" applyAlignment="1">
      <alignment horizontal="right" vertical="center"/>
    </xf>
    <xf numFmtId="10" fontId="3" fillId="0" borderId="0" xfId="0" applyNumberFormat="1" applyFont="1" applyAlignment="1">
      <alignment vertical="center"/>
    </xf>
    <xf numFmtId="2" fontId="30" fillId="0" borderId="3" xfId="0" applyNumberFormat="1" applyFont="1" applyBorder="1" applyAlignment="1">
      <alignment horizontal="center" vertical="center" wrapText="1"/>
    </xf>
    <xf numFmtId="0" fontId="30" fillId="0" borderId="5" xfId="0" applyFont="1" applyBorder="1" applyAlignment="1">
      <alignment horizontal="center" vertical="center" wrapText="1"/>
    </xf>
    <xf numFmtId="0" fontId="12" fillId="0" borderId="5" xfId="1" applyNumberFormat="1" applyFont="1" applyFill="1" applyBorder="1" applyAlignment="1">
      <alignment horizontal="center" vertical="center" wrapText="1"/>
    </xf>
    <xf numFmtId="0" fontId="33" fillId="0" borderId="5" xfId="0" applyFont="1" applyBorder="1" applyAlignment="1">
      <alignment horizontal="center" vertical="center" wrapText="1"/>
    </xf>
    <xf numFmtId="2" fontId="3" fillId="0" borderId="88" xfId="0" applyNumberFormat="1" applyFont="1" applyBorder="1" applyAlignment="1" applyProtection="1">
      <alignment horizontal="left" vertical="top" wrapText="1"/>
      <protection locked="0"/>
    </xf>
    <xf numFmtId="171" fontId="3" fillId="0" borderId="4" xfId="0" applyNumberFormat="1" applyFont="1" applyBorder="1" applyAlignment="1" applyProtection="1">
      <alignment horizontal="left" vertical="top" wrapText="1"/>
      <protection locked="0"/>
    </xf>
    <xf numFmtId="170" fontId="25" fillId="0" borderId="0" xfId="5" applyNumberFormat="1" applyFont="1" applyFill="1" applyBorder="1" applyAlignment="1">
      <alignment vertical="center"/>
    </xf>
    <xf numFmtId="4" fontId="0" fillId="0" borderId="0" xfId="0" applyNumberFormat="1"/>
    <xf numFmtId="0" fontId="3" fillId="0" borderId="0" xfId="0" applyFont="1"/>
    <xf numFmtId="0" fontId="14" fillId="16" borderId="2" xfId="0" applyFont="1" applyFill="1" applyBorder="1" applyAlignment="1">
      <alignment horizontal="center"/>
    </xf>
    <xf numFmtId="2" fontId="16" fillId="0" borderId="2" xfId="2" applyNumberFormat="1" applyFont="1" applyBorder="1" applyAlignment="1" applyProtection="1">
      <alignment horizontal="left" vertical="center"/>
      <protection locked="0"/>
    </xf>
    <xf numFmtId="170" fontId="25" fillId="0" borderId="0" xfId="0" applyNumberFormat="1" applyFont="1" applyAlignment="1">
      <alignment vertical="center"/>
    </xf>
    <xf numFmtId="0" fontId="15" fillId="4" borderId="0" xfId="10" applyFont="1" applyFill="1" applyAlignment="1">
      <alignment vertical="center"/>
    </xf>
    <xf numFmtId="170" fontId="17" fillId="4" borderId="0" xfId="10" applyNumberFormat="1" applyFont="1" applyFill="1" applyAlignment="1">
      <alignment horizontal="center" vertical="center"/>
    </xf>
    <xf numFmtId="0" fontId="15" fillId="4" borderId="0" xfId="10" applyFont="1" applyFill="1" applyAlignment="1">
      <alignment horizontal="center" vertical="center"/>
    </xf>
    <xf numFmtId="0" fontId="43" fillId="0" borderId="0" xfId="10" applyAlignment="1">
      <alignment vertical="center"/>
    </xf>
    <xf numFmtId="170" fontId="3" fillId="0" borderId="0" xfId="10" applyNumberFormat="1" applyFont="1" applyAlignment="1">
      <alignment vertical="center"/>
    </xf>
    <xf numFmtId="0" fontId="43" fillId="0" borderId="0" xfId="10" applyAlignment="1">
      <alignment horizontal="center" vertical="center"/>
    </xf>
    <xf numFmtId="170" fontId="43" fillId="0" borderId="0" xfId="10" applyNumberFormat="1" applyAlignment="1">
      <alignment vertical="center"/>
    </xf>
    <xf numFmtId="2" fontId="43" fillId="0" borderId="0" xfId="10" applyNumberFormat="1" applyAlignment="1" applyProtection="1">
      <alignment horizontal="left" vertical="center" wrapText="1"/>
      <protection locked="0"/>
    </xf>
    <xf numFmtId="170" fontId="25" fillId="0" borderId="0" xfId="10" applyNumberFormat="1" applyFont="1" applyAlignment="1">
      <alignment vertical="center"/>
    </xf>
    <xf numFmtId="170" fontId="22" fillId="0" borderId="0" xfId="10" applyNumberFormat="1" applyFont="1" applyAlignment="1">
      <alignment vertical="center"/>
    </xf>
    <xf numFmtId="175" fontId="46" fillId="2" borderId="14" xfId="0" applyNumberFormat="1" applyFont="1" applyFill="1" applyBorder="1" applyAlignment="1">
      <alignment horizontal="right" vertical="center"/>
    </xf>
    <xf numFmtId="0" fontId="37" fillId="0" borderId="0" xfId="0" applyFont="1" applyAlignment="1">
      <alignment vertical="center"/>
    </xf>
    <xf numFmtId="0" fontId="38" fillId="0" borderId="0" xfId="0" applyFont="1" applyAlignment="1">
      <alignment horizontal="center" vertical="center"/>
    </xf>
    <xf numFmtId="0" fontId="48" fillId="0" borderId="0" xfId="0" applyFont="1" applyAlignment="1">
      <alignment horizontal="center" vertical="center"/>
    </xf>
    <xf numFmtId="173" fontId="38" fillId="0" borderId="0" xfId="1" applyNumberFormat="1" applyFont="1" applyAlignment="1">
      <alignment horizontal="center" vertical="center"/>
    </xf>
    <xf numFmtId="174" fontId="38" fillId="0" borderId="0" xfId="0" applyNumberFormat="1" applyFont="1" applyAlignment="1">
      <alignment vertical="center"/>
    </xf>
    <xf numFmtId="165" fontId="38" fillId="0" borderId="0" xfId="1" applyFont="1" applyAlignment="1">
      <alignment vertical="center"/>
    </xf>
    <xf numFmtId="13" fontId="38" fillId="0" borderId="0" xfId="1" applyNumberFormat="1" applyFont="1" applyAlignment="1">
      <alignment vertical="center"/>
    </xf>
    <xf numFmtId="9" fontId="38" fillId="0" borderId="0" xfId="4" applyFont="1" applyAlignment="1">
      <alignment vertical="center"/>
    </xf>
    <xf numFmtId="0" fontId="49" fillId="0" borderId="0" xfId="0" applyFont="1" applyAlignment="1">
      <alignment horizontal="center" vertical="center"/>
    </xf>
    <xf numFmtId="169" fontId="49" fillId="0" borderId="0" xfId="1" applyNumberFormat="1" applyFont="1" applyAlignment="1">
      <alignment horizontal="center" vertical="center"/>
    </xf>
    <xf numFmtId="173" fontId="37" fillId="0" borderId="0" xfId="1" applyNumberFormat="1" applyFont="1" applyAlignment="1">
      <alignment horizontal="center" vertical="center"/>
    </xf>
    <xf numFmtId="169" fontId="37" fillId="0" borderId="0" xfId="1" applyNumberFormat="1" applyFont="1" applyAlignment="1">
      <alignment horizontal="center" vertical="center"/>
    </xf>
    <xf numFmtId="169" fontId="37" fillId="0" borderId="0" xfId="1" applyNumberFormat="1" applyFont="1" applyAlignment="1">
      <alignment vertical="center"/>
    </xf>
    <xf numFmtId="165" fontId="37" fillId="0" borderId="0" xfId="1" applyFont="1" applyAlignment="1">
      <alignment horizontal="center" vertical="center"/>
    </xf>
    <xf numFmtId="172" fontId="37" fillId="0" borderId="0" xfId="4" applyNumberFormat="1" applyFont="1" applyAlignment="1">
      <alignment vertical="center"/>
    </xf>
    <xf numFmtId="0" fontId="25" fillId="0" borderId="0" xfId="0" applyFont="1" applyAlignment="1">
      <alignment horizontal="center" vertical="center"/>
    </xf>
    <xf numFmtId="0" fontId="17" fillId="0" borderId="0" xfId="0" applyFont="1" applyAlignment="1">
      <alignment horizontal="center" vertical="center"/>
    </xf>
    <xf numFmtId="0" fontId="51" fillId="0" borderId="0" xfId="0" applyFont="1" applyAlignment="1">
      <alignment vertical="center"/>
    </xf>
    <xf numFmtId="0" fontId="52" fillId="0" borderId="73" xfId="0" applyFont="1" applyBorder="1" applyAlignment="1">
      <alignment horizontal="center" vertical="center"/>
    </xf>
    <xf numFmtId="0" fontId="52" fillId="0" borderId="0" xfId="0" applyFont="1" applyAlignment="1">
      <alignment vertical="center"/>
    </xf>
    <xf numFmtId="0" fontId="25" fillId="0" borderId="89" xfId="0" applyFont="1" applyBorder="1" applyAlignment="1">
      <alignment horizontal="center" vertical="center"/>
    </xf>
    <xf numFmtId="0" fontId="50" fillId="11" borderId="90" xfId="5" applyFont="1" applyBorder="1" applyAlignment="1">
      <alignment horizontal="center" vertical="center"/>
    </xf>
    <xf numFmtId="0" fontId="17" fillId="0" borderId="90" xfId="0" applyFont="1" applyBorder="1" applyAlignment="1">
      <alignment horizontal="center" vertical="center"/>
    </xf>
    <xf numFmtId="0" fontId="17" fillId="0" borderId="91" xfId="0" applyFont="1" applyBorder="1" applyAlignment="1">
      <alignment horizontal="center" vertical="center"/>
    </xf>
    <xf numFmtId="0" fontId="25" fillId="0" borderId="33" xfId="0" applyFont="1" applyBorder="1" applyAlignment="1">
      <alignment horizontal="center" vertical="center"/>
    </xf>
    <xf numFmtId="0" fontId="50" fillId="11" borderId="0" xfId="5" applyFont="1" applyBorder="1" applyAlignment="1">
      <alignment horizontal="left" vertical="center"/>
    </xf>
    <xf numFmtId="0" fontId="25" fillId="0" borderId="33" xfId="0" applyFont="1" applyBorder="1" applyAlignment="1">
      <alignment vertical="center"/>
    </xf>
    <xf numFmtId="172" fontId="25" fillId="0" borderId="0" xfId="4" applyNumberFormat="1" applyFont="1" applyFill="1" applyBorder="1" applyAlignment="1">
      <alignment horizontal="left" vertical="center"/>
    </xf>
    <xf numFmtId="165" fontId="25" fillId="0" borderId="33" xfId="0" applyNumberFormat="1" applyFont="1" applyBorder="1" applyAlignment="1">
      <alignment vertical="center"/>
    </xf>
    <xf numFmtId="0" fontId="25" fillId="0" borderId="92" xfId="0" applyFont="1" applyBorder="1" applyAlignment="1">
      <alignment vertical="center"/>
    </xf>
    <xf numFmtId="0" fontId="25" fillId="0" borderId="93" xfId="0" applyFont="1" applyBorder="1" applyAlignment="1">
      <alignment horizontal="left" vertical="center"/>
    </xf>
    <xf numFmtId="0" fontId="25" fillId="0" borderId="93" xfId="0" applyFont="1" applyBorder="1" applyAlignment="1">
      <alignment vertical="center"/>
    </xf>
    <xf numFmtId="0" fontId="25" fillId="0" borderId="93" xfId="0" applyFont="1" applyBorder="1" applyAlignment="1">
      <alignment horizontal="center" vertical="center"/>
    </xf>
    <xf numFmtId="0" fontId="25" fillId="0" borderId="94" xfId="0" applyFont="1" applyBorder="1" applyAlignment="1">
      <alignment vertical="center"/>
    </xf>
    <xf numFmtId="169" fontId="43" fillId="0" borderId="0" xfId="1" applyNumberFormat="1" applyFont="1" applyAlignment="1">
      <alignment vertical="center"/>
    </xf>
    <xf numFmtId="2" fontId="3" fillId="0" borderId="0" xfId="10" applyNumberFormat="1" applyFont="1" applyAlignment="1">
      <alignment horizontal="center" vertical="center"/>
    </xf>
    <xf numFmtId="170" fontId="10" fillId="4" borderId="0" xfId="10" applyNumberFormat="1" applyFont="1" applyFill="1" applyAlignment="1">
      <alignment horizontal="center" vertical="center"/>
    </xf>
    <xf numFmtId="0" fontId="53" fillId="4" borderId="0" xfId="10" applyFont="1" applyFill="1" applyAlignment="1">
      <alignment horizontal="center" vertical="center"/>
    </xf>
    <xf numFmtId="0" fontId="15" fillId="0" borderId="0" xfId="0" applyFont="1" applyAlignment="1">
      <alignment vertical="center"/>
    </xf>
    <xf numFmtId="0" fontId="15" fillId="9" borderId="0" xfId="0" applyFont="1" applyFill="1" applyAlignment="1">
      <alignment horizontal="center" vertical="center"/>
    </xf>
    <xf numFmtId="170" fontId="37" fillId="0" borderId="0" xfId="10" applyNumberFormat="1" applyFont="1" applyAlignment="1">
      <alignment horizontal="center" vertical="center"/>
    </xf>
    <xf numFmtId="177" fontId="6" fillId="0" borderId="0" xfId="10" applyNumberFormat="1" applyFont="1" applyAlignment="1">
      <alignment horizontal="center" vertical="center"/>
    </xf>
    <xf numFmtId="0" fontId="54" fillId="18" borderId="0" xfId="0" applyFont="1" applyFill="1" applyAlignment="1">
      <alignment vertical="center"/>
    </xf>
    <xf numFmtId="2" fontId="0" fillId="0" borderId="0" xfId="0" applyNumberFormat="1" applyAlignment="1">
      <alignment vertical="center"/>
    </xf>
    <xf numFmtId="0" fontId="15" fillId="9" borderId="0" xfId="0" applyFont="1" applyFill="1" applyAlignment="1">
      <alignment vertical="center"/>
    </xf>
    <xf numFmtId="0" fontId="15" fillId="9" borderId="73" xfId="0" applyFont="1" applyFill="1" applyBorder="1" applyAlignment="1">
      <alignment vertical="center"/>
    </xf>
    <xf numFmtId="0" fontId="0" fillId="9" borderId="0" xfId="0" applyFill="1" applyAlignment="1">
      <alignment vertical="center"/>
    </xf>
    <xf numFmtId="165" fontId="2" fillId="9" borderId="73" xfId="1" applyFont="1" applyFill="1" applyBorder="1" applyAlignment="1">
      <alignment vertical="center"/>
    </xf>
    <xf numFmtId="177" fontId="55" fillId="0" borderId="0" xfId="10" applyNumberFormat="1" applyFont="1" applyAlignment="1">
      <alignment horizontal="center" vertical="center"/>
    </xf>
    <xf numFmtId="9" fontId="56" fillId="0" borderId="0" xfId="4" applyFont="1" applyAlignment="1">
      <alignment vertical="center"/>
    </xf>
    <xf numFmtId="0" fontId="0" fillId="9" borderId="0" xfId="0" applyFill="1" applyAlignment="1">
      <alignment horizontal="center" vertical="center"/>
    </xf>
    <xf numFmtId="170" fontId="25" fillId="0" borderId="0" xfId="10" applyNumberFormat="1" applyFont="1" applyAlignment="1">
      <alignment horizontal="center" vertical="center"/>
    </xf>
    <xf numFmtId="170" fontId="3" fillId="0" borderId="0" xfId="10" applyNumberFormat="1" applyFont="1" applyAlignment="1">
      <alignment horizontal="center" vertical="center"/>
    </xf>
    <xf numFmtId="0" fontId="58" fillId="4" borderId="0" xfId="10" applyFont="1" applyFill="1" applyAlignment="1">
      <alignment horizontal="center" vertical="center"/>
    </xf>
    <xf numFmtId="177" fontId="43" fillId="0" borderId="0" xfId="10" applyNumberFormat="1" applyAlignment="1">
      <alignment horizontal="center" vertical="center"/>
    </xf>
    <xf numFmtId="0" fontId="55" fillId="0" borderId="0" xfId="10" applyFont="1" applyAlignment="1">
      <alignment vertical="center"/>
    </xf>
    <xf numFmtId="0" fontId="54" fillId="17" borderId="0" xfId="11" applyAlignment="1">
      <alignment vertical="center"/>
    </xf>
    <xf numFmtId="0" fontId="15" fillId="0" borderId="73" xfId="0" applyFont="1" applyBorder="1" applyAlignment="1">
      <alignment horizontal="center" vertical="center"/>
    </xf>
    <xf numFmtId="0" fontId="15" fillId="19" borderId="73" xfId="0" applyFont="1" applyFill="1" applyBorder="1" applyAlignment="1">
      <alignment horizontal="center" vertical="center"/>
    </xf>
    <xf numFmtId="0" fontId="15" fillId="19" borderId="1" xfId="0" applyFont="1" applyFill="1" applyBorder="1" applyAlignment="1">
      <alignment horizontal="center" vertical="center"/>
    </xf>
    <xf numFmtId="0" fontId="15" fillId="8" borderId="73" xfId="0" applyFont="1" applyFill="1" applyBorder="1" applyAlignment="1">
      <alignment horizontal="left" vertical="center"/>
    </xf>
    <xf numFmtId="0" fontId="0" fillId="0" borderId="73" xfId="0" applyBorder="1" applyAlignment="1">
      <alignment horizontal="left" vertical="center"/>
    </xf>
    <xf numFmtId="0" fontId="0" fillId="0" borderId="73" xfId="0" applyBorder="1" applyAlignment="1">
      <alignment horizontal="center" vertical="center"/>
    </xf>
    <xf numFmtId="178" fontId="0" fillId="0" borderId="73" xfId="1" applyNumberFormat="1" applyFont="1" applyBorder="1" applyAlignment="1">
      <alignment horizontal="center" vertical="center"/>
    </xf>
    <xf numFmtId="49" fontId="6" fillId="2" borderId="95" xfId="12" applyNumberFormat="1" applyFill="1" applyBorder="1" applyAlignment="1" applyProtection="1">
      <alignment horizontal="center"/>
      <protection locked="0"/>
    </xf>
    <xf numFmtId="0" fontId="47" fillId="0" borderId="0" xfId="0" applyFont="1"/>
    <xf numFmtId="2" fontId="15" fillId="0" borderId="0" xfId="0" applyNumberFormat="1" applyFont="1" applyAlignment="1">
      <alignment horizontal="center" vertical="center"/>
    </xf>
    <xf numFmtId="0" fontId="0" fillId="0" borderId="0" xfId="0" applyAlignment="1">
      <alignment horizontal="center"/>
    </xf>
    <xf numFmtId="0" fontId="47" fillId="0" borderId="73" xfId="0" applyFont="1" applyBorder="1" applyAlignment="1">
      <alignment horizontal="left" vertical="center"/>
    </xf>
    <xf numFmtId="0" fontId="47" fillId="0" borderId="73" xfId="0" applyFont="1" applyBorder="1" applyAlignment="1">
      <alignment horizontal="center" vertical="center"/>
    </xf>
    <xf numFmtId="178" fontId="47" fillId="0" borderId="73" xfId="1" applyNumberFormat="1" applyFont="1" applyBorder="1" applyAlignment="1">
      <alignment horizontal="center" vertical="center"/>
    </xf>
    <xf numFmtId="178" fontId="15" fillId="0" borderId="0" xfId="0" applyNumberFormat="1" applyFont="1" applyAlignment="1">
      <alignment horizontal="center" vertical="center"/>
    </xf>
    <xf numFmtId="0" fontId="37" fillId="0" borderId="0" xfId="0" applyFont="1"/>
    <xf numFmtId="2" fontId="37" fillId="0" borderId="0" xfId="0" applyNumberFormat="1" applyFont="1"/>
    <xf numFmtId="1" fontId="37" fillId="0" borderId="0" xfId="0" applyNumberFormat="1" applyFont="1"/>
    <xf numFmtId="0" fontId="59" fillId="0" borderId="0" xfId="10" applyFont="1" applyAlignment="1">
      <alignment horizontal="right"/>
    </xf>
    <xf numFmtId="0" fontId="61" fillId="20" borderId="0" xfId="13" applyFont="1" applyFill="1" applyAlignment="1">
      <alignment vertical="center"/>
    </xf>
    <xf numFmtId="0" fontId="61" fillId="20" borderId="0" xfId="13" applyFont="1" applyFill="1" applyAlignment="1">
      <alignment vertical="center" wrapText="1"/>
    </xf>
    <xf numFmtId="0" fontId="60" fillId="0" borderId="0" xfId="13" applyFont="1" applyAlignment="1">
      <alignment vertical="center"/>
    </xf>
    <xf numFmtId="0" fontId="62" fillId="20" borderId="0" xfId="13" applyFont="1" applyFill="1" applyAlignment="1">
      <alignment vertical="center"/>
    </xf>
    <xf numFmtId="0" fontId="62" fillId="0" borderId="0" xfId="13" applyFont="1" applyAlignment="1">
      <alignment vertical="center"/>
    </xf>
    <xf numFmtId="0" fontId="62" fillId="0" borderId="0" xfId="13" applyFont="1" applyAlignment="1">
      <alignment vertical="center" wrapText="1"/>
    </xf>
    <xf numFmtId="0" fontId="63" fillId="21" borderId="20" xfId="13" applyFont="1" applyFill="1" applyBorder="1" applyAlignment="1">
      <alignment vertical="center"/>
    </xf>
    <xf numFmtId="0" fontId="63" fillId="21" borderId="96" xfId="13" applyFont="1" applyFill="1" applyBorder="1" applyAlignment="1">
      <alignment horizontal="left" vertical="center" wrapText="1"/>
    </xf>
    <xf numFmtId="0" fontId="43" fillId="0" borderId="97" xfId="13" applyFont="1" applyBorder="1" applyAlignment="1">
      <alignment vertical="center"/>
    </xf>
    <xf numFmtId="0" fontId="4" fillId="0" borderId="98" xfId="13" applyFont="1" applyBorder="1" applyAlignment="1">
      <alignment vertical="center" wrapText="1"/>
    </xf>
    <xf numFmtId="0" fontId="43" fillId="0" borderId="97" xfId="13" applyFont="1" applyBorder="1" applyAlignment="1">
      <alignment horizontal="left" vertical="center"/>
    </xf>
    <xf numFmtId="0" fontId="64" fillId="22" borderId="99" xfId="13" applyFont="1" applyFill="1" applyBorder="1" applyAlignment="1">
      <alignment vertical="center"/>
    </xf>
    <xf numFmtId="0" fontId="6" fillId="23" borderId="100" xfId="13" applyFont="1" applyFill="1" applyBorder="1" applyAlignment="1">
      <alignment vertical="center" wrapText="1"/>
    </xf>
    <xf numFmtId="0" fontId="60" fillId="0" borderId="97" xfId="13" applyFont="1" applyBorder="1" applyAlignment="1">
      <alignment horizontal="center" vertical="center"/>
    </xf>
    <xf numFmtId="0" fontId="60" fillId="0" borderId="98" xfId="13" applyFont="1" applyBorder="1" applyAlignment="1">
      <alignment vertical="center" wrapText="1"/>
    </xf>
    <xf numFmtId="0" fontId="23" fillId="0" borderId="0" xfId="13" applyAlignment="1">
      <alignment vertical="center"/>
    </xf>
    <xf numFmtId="0" fontId="65" fillId="0" borderId="97" xfId="13" applyFont="1" applyBorder="1" applyAlignment="1">
      <alignment horizontal="center" vertical="center" wrapText="1"/>
    </xf>
    <xf numFmtId="0" fontId="6" fillId="0" borderId="98" xfId="13" applyFont="1" applyBorder="1" applyAlignment="1">
      <alignment vertical="center" wrapText="1"/>
    </xf>
    <xf numFmtId="0" fontId="65" fillId="0" borderId="101" xfId="13" applyFont="1" applyBorder="1" applyAlignment="1">
      <alignment horizontal="center" vertical="center" wrapText="1"/>
    </xf>
    <xf numFmtId="0" fontId="6" fillId="0" borderId="102" xfId="13" applyFont="1" applyBorder="1" applyAlignment="1">
      <alignment vertical="center" wrapText="1"/>
    </xf>
    <xf numFmtId="0" fontId="64" fillId="22" borderId="20" xfId="13" applyFont="1" applyFill="1" applyBorder="1" applyAlignment="1">
      <alignment vertical="center"/>
    </xf>
    <xf numFmtId="0" fontId="6" fillId="23" borderId="96" xfId="13" applyFont="1" applyFill="1" applyBorder="1" applyAlignment="1">
      <alignment vertical="center" wrapText="1"/>
    </xf>
    <xf numFmtId="0" fontId="66" fillId="0" borderId="97" xfId="13" applyFont="1" applyBorder="1" applyAlignment="1">
      <alignment horizontal="center" vertical="center" wrapText="1"/>
    </xf>
    <xf numFmtId="0" fontId="67" fillId="0" borderId="98" xfId="13" applyFont="1" applyBorder="1" applyAlignment="1">
      <alignment vertical="center" wrapText="1"/>
    </xf>
    <xf numFmtId="0" fontId="60" fillId="0" borderId="0" xfId="13" applyFont="1" applyAlignment="1">
      <alignment vertical="center" wrapText="1"/>
    </xf>
    <xf numFmtId="0" fontId="0" fillId="0" borderId="0" xfId="14" applyFont="1" applyAlignment="1">
      <alignment horizontal="left" vertical="center" wrapText="1"/>
    </xf>
    <xf numFmtId="0" fontId="0" fillId="0" borderId="0" xfId="14" applyFont="1" applyAlignment="1">
      <alignment horizontal="center" vertical="center" wrapText="1"/>
    </xf>
    <xf numFmtId="165" fontId="0" fillId="0" borderId="0" xfId="14" applyNumberFormat="1" applyFont="1" applyAlignment="1">
      <alignment horizontal="center" vertical="center" wrapText="1"/>
    </xf>
    <xf numFmtId="43" fontId="0" fillId="0" borderId="0" xfId="15" applyNumberFormat="1" applyFont="1" applyAlignment="1">
      <alignment horizontal="left" vertical="center" wrapText="1"/>
    </xf>
    <xf numFmtId="0" fontId="68" fillId="18" borderId="89" xfId="16" applyFont="1" applyFill="1" applyBorder="1" applyAlignment="1">
      <alignment vertical="center"/>
    </xf>
    <xf numFmtId="0" fontId="68" fillId="18" borderId="90" xfId="16" applyFont="1" applyFill="1" applyBorder="1" applyAlignment="1">
      <alignment vertical="center"/>
    </xf>
    <xf numFmtId="0" fontId="0" fillId="18" borderId="90" xfId="0" applyFill="1" applyBorder="1" applyAlignment="1">
      <alignment vertical="center"/>
    </xf>
    <xf numFmtId="0" fontId="0" fillId="18" borderId="91" xfId="0" applyFill="1" applyBorder="1" applyAlignment="1">
      <alignment vertical="center"/>
    </xf>
    <xf numFmtId="0" fontId="69" fillId="0" borderId="0" xfId="16" applyFont="1" applyAlignment="1">
      <alignment vertical="center"/>
    </xf>
    <xf numFmtId="0" fontId="70" fillId="0" borderId="89" xfId="0" applyFont="1" applyBorder="1" applyAlignment="1">
      <alignment horizontal="right" vertical="center"/>
    </xf>
    <xf numFmtId="0" fontId="26" fillId="0" borderId="90" xfId="17" applyFont="1" applyBorder="1" applyAlignment="1">
      <alignment horizontal="left" vertical="center"/>
    </xf>
    <xf numFmtId="0" fontId="71" fillId="0" borderId="90" xfId="16" applyFont="1" applyBorder="1" applyAlignment="1">
      <alignment horizontal="right" vertical="center"/>
    </xf>
    <xf numFmtId="0" fontId="9" fillId="0" borderId="90" xfId="18" quotePrefix="1" applyFont="1" applyBorder="1" applyAlignment="1">
      <alignment horizontal="right" vertical="center"/>
    </xf>
    <xf numFmtId="14" fontId="26" fillId="0" borderId="0" xfId="18" applyNumberFormat="1" applyFont="1" applyAlignment="1">
      <alignment horizontal="right" vertical="center"/>
    </xf>
    <xf numFmtId="0" fontId="72" fillId="0" borderId="91" xfId="0" applyFont="1" applyBorder="1" applyAlignment="1">
      <alignment vertical="center"/>
    </xf>
    <xf numFmtId="0" fontId="70" fillId="0" borderId="33" xfId="0" applyFont="1" applyBorder="1" applyAlignment="1">
      <alignment horizontal="right" vertical="center"/>
    </xf>
    <xf numFmtId="0" fontId="26" fillId="0" borderId="0" xfId="17" applyFont="1" applyAlignment="1">
      <alignment horizontal="left" vertical="center"/>
    </xf>
    <xf numFmtId="0" fontId="9" fillId="0" borderId="0" xfId="16" applyFont="1" applyAlignment="1">
      <alignment horizontal="right" vertical="center"/>
    </xf>
    <xf numFmtId="0" fontId="26" fillId="0" borderId="0" xfId="18" applyFont="1" applyAlignment="1">
      <alignment horizontal="right" vertical="center"/>
    </xf>
    <xf numFmtId="0" fontId="69" fillId="0" borderId="34" xfId="16" applyFont="1" applyBorder="1" applyAlignment="1">
      <alignment vertical="center"/>
    </xf>
    <xf numFmtId="0" fontId="70" fillId="0" borderId="92" xfId="0" applyFont="1" applyBorder="1" applyAlignment="1">
      <alignment horizontal="right" vertical="center"/>
    </xf>
    <xf numFmtId="0" fontId="26" fillId="0" borderId="93" xfId="17" applyFont="1" applyBorder="1" applyAlignment="1">
      <alignment horizontal="left" vertical="center"/>
    </xf>
    <xf numFmtId="0" fontId="69" fillId="0" borderId="93" xfId="16" applyFont="1" applyBorder="1" applyAlignment="1">
      <alignment horizontal="left" vertical="center"/>
    </xf>
    <xf numFmtId="3" fontId="69" fillId="0" borderId="94" xfId="16" applyNumberFormat="1" applyFont="1" applyBorder="1" applyAlignment="1">
      <alignment horizontal="center" vertical="center"/>
    </xf>
    <xf numFmtId="0" fontId="7" fillId="19" borderId="106" xfId="19" applyFont="1" applyFill="1" applyBorder="1" applyAlignment="1">
      <alignment horizontal="center" vertical="center"/>
    </xf>
    <xf numFmtId="0" fontId="7" fillId="19" borderId="73" xfId="19" applyFont="1" applyFill="1" applyBorder="1" applyAlignment="1">
      <alignment horizontal="center" vertical="center"/>
    </xf>
    <xf numFmtId="165" fontId="7" fillId="19" borderId="73" xfId="19" applyNumberFormat="1" applyFont="1" applyFill="1" applyBorder="1" applyAlignment="1">
      <alignment horizontal="center" vertical="center"/>
    </xf>
    <xf numFmtId="43" fontId="7" fillId="19" borderId="107" xfId="15" applyNumberFormat="1" applyFont="1" applyFill="1" applyBorder="1" applyAlignment="1">
      <alignment horizontal="center" vertical="center"/>
    </xf>
    <xf numFmtId="0" fontId="6" fillId="0" borderId="0" xfId="0" applyFont="1" applyAlignment="1">
      <alignment vertical="center"/>
    </xf>
    <xf numFmtId="2" fontId="0" fillId="0" borderId="108" xfId="14" applyNumberFormat="1" applyFont="1" applyBorder="1" applyAlignment="1">
      <alignment horizontal="center" vertical="center" wrapText="1"/>
    </xf>
    <xf numFmtId="0" fontId="0" fillId="0" borderId="109" xfId="14" applyFont="1" applyBorder="1" applyAlignment="1">
      <alignment horizontal="left" vertical="center" wrapText="1"/>
    </xf>
    <xf numFmtId="0" fontId="0" fillId="0" borderId="109" xfId="14" applyFont="1" applyBorder="1" applyAlignment="1" applyProtection="1">
      <alignment horizontal="center" vertical="center" wrapText="1"/>
      <protection locked="0"/>
    </xf>
    <xf numFmtId="165" fontId="0" fillId="0" borderId="109" xfId="14" applyNumberFormat="1" applyFont="1" applyBorder="1" applyAlignment="1" applyProtection="1">
      <alignment horizontal="center" vertical="center" wrapText="1"/>
      <protection locked="0"/>
    </xf>
    <xf numFmtId="4" fontId="73" fillId="0" borderId="110" xfId="20" applyNumberFormat="1" applyFont="1" applyBorder="1" applyAlignment="1" applyProtection="1">
      <alignment horizontal="center" vertical="center" wrapText="1"/>
      <protection locked="0"/>
    </xf>
    <xf numFmtId="2" fontId="5" fillId="24" borderId="108" xfId="21" applyNumberFormat="1" applyFont="1" applyFill="1" applyBorder="1" applyAlignment="1">
      <alignment horizontal="center" vertical="center" wrapText="1"/>
    </xf>
    <xf numFmtId="0" fontId="5" fillId="24" borderId="109" xfId="21" applyFont="1" applyFill="1" applyBorder="1" applyAlignment="1">
      <alignment horizontal="left" vertical="center" wrapText="1"/>
    </xf>
    <xf numFmtId="0" fontId="5" fillId="24" borderId="109" xfId="21" applyFont="1" applyFill="1" applyBorder="1" applyAlignment="1" applyProtection="1">
      <alignment horizontal="center" vertical="center" wrapText="1"/>
      <protection locked="0"/>
    </xf>
    <xf numFmtId="165" fontId="5" fillId="24" borderId="109" xfId="21" applyNumberFormat="1" applyFont="1" applyFill="1" applyBorder="1" applyAlignment="1" applyProtection="1">
      <alignment horizontal="center" vertical="center" wrapText="1"/>
      <protection locked="0"/>
    </xf>
    <xf numFmtId="180" fontId="73" fillId="24" borderId="111" xfId="22" applyNumberFormat="1" applyFont="1" applyFill="1" applyBorder="1" applyAlignment="1" applyProtection="1">
      <alignment horizontal="center" vertical="center" wrapText="1"/>
      <protection locked="0"/>
    </xf>
    <xf numFmtId="2" fontId="4" fillId="0" borderId="108" xfId="21" applyNumberFormat="1" applyFont="1" applyBorder="1" applyAlignment="1">
      <alignment horizontal="center" vertical="center" wrapText="1"/>
    </xf>
    <xf numFmtId="0" fontId="4" fillId="0" borderId="109" xfId="21" applyFont="1" applyBorder="1" applyAlignment="1">
      <alignment horizontal="left" vertical="center" wrapText="1"/>
    </xf>
    <xf numFmtId="0" fontId="4" fillId="0" borderId="109" xfId="21" applyFont="1" applyBorder="1" applyAlignment="1">
      <alignment horizontal="center" vertical="center" wrapText="1"/>
    </xf>
    <xf numFmtId="0" fontId="4" fillId="0" borderId="109" xfId="21" applyFont="1" applyBorder="1" applyAlignment="1" applyProtection="1">
      <alignment horizontal="center" vertical="center" wrapText="1"/>
      <protection locked="0"/>
    </xf>
    <xf numFmtId="164" fontId="4" fillId="0" borderId="109" xfId="21" applyNumberFormat="1" applyFont="1" applyBorder="1" applyAlignment="1" applyProtection="1">
      <alignment horizontal="center" vertical="center" wrapText="1"/>
      <protection locked="0"/>
    </xf>
    <xf numFmtId="164" fontId="43" fillId="0" borderId="111" xfId="22" applyNumberFormat="1" applyFont="1" applyBorder="1" applyAlignment="1" applyProtection="1">
      <alignment horizontal="center" vertical="center" wrapText="1"/>
    </xf>
    <xf numFmtId="164" fontId="43" fillId="0" borderId="111" xfId="22" applyNumberFormat="1" applyFont="1" applyFill="1" applyBorder="1" applyAlignment="1" applyProtection="1">
      <alignment horizontal="center" vertical="center" wrapText="1"/>
    </xf>
    <xf numFmtId="0" fontId="0" fillId="0" borderId="109" xfId="21" applyFont="1" applyBorder="1" applyAlignment="1">
      <alignment horizontal="left" vertical="center" wrapText="1"/>
    </xf>
    <xf numFmtId="0" fontId="4" fillId="24" borderId="109" xfId="21" applyFont="1" applyFill="1" applyBorder="1" applyAlignment="1" applyProtection="1">
      <alignment horizontal="center" vertical="center" wrapText="1"/>
      <protection locked="0"/>
    </xf>
    <xf numFmtId="164" fontId="4" fillId="24" borderId="109" xfId="21" applyNumberFormat="1" applyFont="1" applyFill="1" applyBorder="1" applyAlignment="1" applyProtection="1">
      <alignment horizontal="center" vertical="center" wrapText="1"/>
      <protection locked="0"/>
    </xf>
    <xf numFmtId="1" fontId="4" fillId="0" borderId="109" xfId="21" applyNumberFormat="1" applyFont="1" applyBorder="1" applyAlignment="1">
      <alignment horizontal="center" vertical="center" wrapText="1"/>
    </xf>
    <xf numFmtId="0" fontId="5" fillId="24" borderId="109" xfId="21" applyFont="1" applyFill="1" applyBorder="1" applyAlignment="1">
      <alignment vertical="center" wrapText="1"/>
    </xf>
    <xf numFmtId="2" fontId="5" fillId="24" borderId="112" xfId="21" applyNumberFormat="1" applyFont="1" applyFill="1" applyBorder="1" applyAlignment="1">
      <alignment horizontal="center" vertical="center" wrapText="1"/>
    </xf>
    <xf numFmtId="0" fontId="5" fillId="24" borderId="113" xfId="21" applyFont="1" applyFill="1" applyBorder="1" applyAlignment="1">
      <alignment horizontal="left" vertical="center" wrapText="1"/>
    </xf>
    <xf numFmtId="2" fontId="4" fillId="0" borderId="112" xfId="21" applyNumberFormat="1" applyFont="1" applyBorder="1" applyAlignment="1">
      <alignment horizontal="center" vertical="center" wrapText="1"/>
    </xf>
    <xf numFmtId="0" fontId="4" fillId="0" borderId="113" xfId="21" applyFont="1" applyBorder="1" applyAlignment="1">
      <alignment horizontal="left" vertical="center" wrapText="1"/>
    </xf>
    <xf numFmtId="2" fontId="5" fillId="19" borderId="114" xfId="14" applyNumberFormat="1" applyFont="1" applyFill="1" applyBorder="1" applyAlignment="1">
      <alignment horizontal="center" vertical="center" wrapText="1"/>
    </xf>
    <xf numFmtId="0" fontId="5" fillId="19" borderId="115" xfId="14" applyFont="1" applyFill="1" applyBorder="1" applyAlignment="1">
      <alignment horizontal="left" vertical="center" wrapText="1"/>
    </xf>
    <xf numFmtId="0" fontId="5" fillId="19" borderId="115" xfId="14" applyFont="1" applyFill="1" applyBorder="1" applyAlignment="1">
      <alignment horizontal="center" vertical="center" wrapText="1"/>
    </xf>
    <xf numFmtId="164" fontId="5" fillId="19" borderId="115" xfId="14" applyNumberFormat="1" applyFont="1" applyFill="1" applyBorder="1" applyAlignment="1">
      <alignment horizontal="center" vertical="center" wrapText="1"/>
    </xf>
    <xf numFmtId="164" fontId="5" fillId="19" borderId="116" xfId="15" applyNumberFormat="1" applyFont="1" applyFill="1" applyBorder="1" applyAlignment="1">
      <alignment horizontal="left" vertical="center" wrapText="1"/>
    </xf>
    <xf numFmtId="0" fontId="74" fillId="18" borderId="0" xfId="16" applyFont="1" applyFill="1" applyAlignment="1">
      <alignment vertical="center"/>
    </xf>
    <xf numFmtId="0" fontId="74" fillId="18" borderId="0" xfId="16" applyFont="1" applyFill="1" applyAlignment="1">
      <alignment horizontal="left" vertical="center"/>
    </xf>
    <xf numFmtId="179" fontId="75" fillId="18" borderId="0" xfId="16" applyNumberFormat="1" applyFont="1" applyFill="1" applyAlignment="1">
      <alignment vertical="center"/>
    </xf>
    <xf numFmtId="0" fontId="69" fillId="18" borderId="0" xfId="16" applyFont="1" applyFill="1" applyAlignment="1">
      <alignment vertical="center"/>
    </xf>
    <xf numFmtId="0" fontId="70" fillId="0" borderId="89" xfId="0" applyFont="1" applyBorder="1" applyAlignment="1">
      <alignment horizontal="center" vertical="center"/>
    </xf>
    <xf numFmtId="0" fontId="69" fillId="0" borderId="90" xfId="16" applyFont="1" applyBorder="1" applyAlignment="1">
      <alignment vertical="center"/>
    </xf>
    <xf numFmtId="14" fontId="9" fillId="0" borderId="90" xfId="16" applyNumberFormat="1" applyFont="1" applyBorder="1" applyAlignment="1">
      <alignment vertical="center"/>
    </xf>
    <xf numFmtId="14" fontId="26" fillId="0" borderId="91" xfId="18" applyNumberFormat="1" applyFont="1" applyBorder="1" applyAlignment="1">
      <alignment horizontal="left" vertical="center"/>
    </xf>
    <xf numFmtId="0" fontId="70" fillId="0" borderId="33" xfId="0" applyFont="1" applyBorder="1" applyAlignment="1">
      <alignment horizontal="center" vertical="center"/>
    </xf>
    <xf numFmtId="0" fontId="26" fillId="0" borderId="34" xfId="18" applyFont="1" applyBorder="1" applyAlignment="1">
      <alignment horizontal="left" vertical="center"/>
    </xf>
    <xf numFmtId="0" fontId="70" fillId="0" borderId="117" xfId="0" applyFont="1" applyBorder="1" applyAlignment="1">
      <alignment horizontal="center" vertical="center"/>
    </xf>
    <xf numFmtId="0" fontId="26" fillId="0" borderId="118" xfId="17" applyFont="1" applyBorder="1" applyAlignment="1">
      <alignment horizontal="left" vertical="center"/>
    </xf>
    <xf numFmtId="0" fontId="69" fillId="0" borderId="118" xfId="16" applyFont="1" applyBorder="1" applyAlignment="1">
      <alignment horizontal="center" vertical="center"/>
    </xf>
    <xf numFmtId="0" fontId="69" fillId="0" borderId="118" xfId="16" applyFont="1" applyBorder="1" applyAlignment="1">
      <alignment horizontal="left" vertical="center"/>
    </xf>
    <xf numFmtId="0" fontId="4" fillId="0" borderId="117" xfId="0" applyFont="1" applyBorder="1" applyAlignment="1">
      <alignment vertical="center" wrapText="1"/>
    </xf>
    <xf numFmtId="0" fontId="4" fillId="0" borderId="118" xfId="0" applyFont="1" applyBorder="1" applyAlignment="1">
      <alignment vertical="center" wrapText="1"/>
    </xf>
    <xf numFmtId="165" fontId="4" fillId="0" borderId="119" xfId="0" applyNumberFormat="1" applyFont="1" applyBorder="1" applyAlignment="1">
      <alignment vertical="center" wrapText="1"/>
    </xf>
    <xf numFmtId="0" fontId="69" fillId="0" borderId="118" xfId="16" applyFont="1" applyBorder="1" applyAlignment="1">
      <alignment vertical="center"/>
    </xf>
    <xf numFmtId="0" fontId="69" fillId="0" borderId="119" xfId="16" applyFont="1" applyBorder="1" applyAlignment="1">
      <alignment horizontal="left" vertical="center"/>
    </xf>
    <xf numFmtId="14" fontId="76" fillId="19" borderId="101" xfId="16" applyNumberFormat="1" applyFont="1" applyFill="1" applyBorder="1" applyAlignment="1">
      <alignment horizontal="left" vertical="center"/>
    </xf>
    <xf numFmtId="0" fontId="9" fillId="19" borderId="118" xfId="16" applyFont="1" applyFill="1" applyBorder="1" applyAlignment="1">
      <alignment vertical="center"/>
    </xf>
    <xf numFmtId="0" fontId="9" fillId="19" borderId="95" xfId="16" applyFont="1" applyFill="1" applyBorder="1" applyAlignment="1">
      <alignment horizontal="center" vertical="center"/>
    </xf>
    <xf numFmtId="165" fontId="9" fillId="19" borderId="119" xfId="16" applyNumberFormat="1" applyFont="1" applyFill="1" applyBorder="1" applyAlignment="1">
      <alignment horizontal="right" vertical="center"/>
    </xf>
    <xf numFmtId="0" fontId="77" fillId="0" borderId="0" xfId="16" applyFont="1" applyAlignment="1">
      <alignment vertical="center"/>
    </xf>
    <xf numFmtId="0" fontId="26" fillId="0" borderId="0" xfId="16" applyFont="1" applyAlignment="1">
      <alignment vertical="center"/>
    </xf>
    <xf numFmtId="0" fontId="9" fillId="24" borderId="20" xfId="16" applyFont="1" applyFill="1" applyBorder="1" applyAlignment="1">
      <alignment horizontal="center" vertical="center"/>
    </xf>
    <xf numFmtId="0" fontId="9" fillId="24" borderId="120" xfId="16" applyFont="1" applyFill="1" applyBorder="1" applyAlignment="1">
      <alignment horizontal="center" vertical="center"/>
    </xf>
    <xf numFmtId="0" fontId="9" fillId="24" borderId="96" xfId="16" applyFont="1" applyFill="1" applyBorder="1" applyAlignment="1">
      <alignment horizontal="center" vertical="center"/>
    </xf>
    <xf numFmtId="0" fontId="9" fillId="24" borderId="1" xfId="16" applyFont="1" applyFill="1" applyBorder="1" applyAlignment="1">
      <alignment horizontal="center" vertical="center"/>
    </xf>
    <xf numFmtId="0" fontId="9" fillId="24" borderId="73" xfId="16" applyFont="1" applyFill="1" applyBorder="1" applyAlignment="1">
      <alignment horizontal="center" vertical="center"/>
    </xf>
    <xf numFmtId="0" fontId="9" fillId="24" borderId="19" xfId="16" applyFont="1" applyFill="1" applyBorder="1" applyAlignment="1">
      <alignment horizontal="center" vertical="center"/>
    </xf>
    <xf numFmtId="0" fontId="77" fillId="0" borderId="0" xfId="16" applyFont="1" applyAlignment="1">
      <alignment horizontal="center" vertical="center"/>
    </xf>
    <xf numFmtId="0" fontId="26" fillId="0" borderId="0" xfId="16" applyFont="1" applyAlignment="1">
      <alignment horizontal="center" vertical="center"/>
    </xf>
    <xf numFmtId="0" fontId="9" fillId="24" borderId="97" xfId="16" applyFont="1" applyFill="1" applyBorder="1" applyAlignment="1">
      <alignment horizontal="center" vertical="center" wrapText="1"/>
    </xf>
    <xf numFmtId="0" fontId="78" fillId="24" borderId="0" xfId="16" applyFont="1" applyFill="1" applyAlignment="1">
      <alignment horizontal="center" vertical="center"/>
    </xf>
    <xf numFmtId="0" fontId="78" fillId="24" borderId="98" xfId="16" applyFont="1" applyFill="1" applyBorder="1" applyAlignment="1">
      <alignment horizontal="center" vertical="center"/>
    </xf>
    <xf numFmtId="15" fontId="9" fillId="24" borderId="19" xfId="16" applyNumberFormat="1" applyFont="1" applyFill="1" applyBorder="1" applyAlignment="1">
      <alignment horizontal="center" vertical="center" textRotation="90"/>
    </xf>
    <xf numFmtId="15" fontId="9" fillId="24" borderId="21" xfId="16" applyNumberFormat="1" applyFont="1" applyFill="1" applyBorder="1" applyAlignment="1">
      <alignment horizontal="center" vertical="center" textRotation="180"/>
    </xf>
    <xf numFmtId="0" fontId="79" fillId="0" borderId="0" xfId="0" applyFont="1" applyAlignment="1">
      <alignment vertical="center"/>
    </xf>
    <xf numFmtId="0" fontId="78" fillId="0" borderId="0" xfId="16" applyFont="1" applyAlignment="1">
      <alignment horizontal="center" vertical="center"/>
    </xf>
    <xf numFmtId="0" fontId="77" fillId="0" borderId="0" xfId="16" applyFont="1" applyAlignment="1" applyProtection="1">
      <alignment vertical="center"/>
      <protection locked="0"/>
    </xf>
    <xf numFmtId="0" fontId="80" fillId="0" borderId="0" xfId="16" applyFont="1" applyAlignment="1" applyProtection="1">
      <alignment vertical="center"/>
      <protection locked="0"/>
    </xf>
    <xf numFmtId="0" fontId="76" fillId="0" borderId="0" xfId="16" applyFont="1" applyAlignment="1">
      <alignment vertical="center"/>
    </xf>
    <xf numFmtId="0" fontId="80" fillId="25" borderId="73" xfId="16" applyFont="1" applyFill="1" applyBorder="1" applyAlignment="1" applyProtection="1">
      <alignment horizontal="center" vertical="center"/>
      <protection locked="0"/>
    </xf>
    <xf numFmtId="0" fontId="81" fillId="25" borderId="73" xfId="16" applyFont="1" applyFill="1" applyBorder="1" applyAlignment="1">
      <alignment vertical="center"/>
    </xf>
    <xf numFmtId="0" fontId="82" fillId="25" borderId="73" xfId="16" applyFont="1" applyFill="1" applyBorder="1" applyAlignment="1">
      <alignment horizontal="center" vertical="center"/>
    </xf>
    <xf numFmtId="181" fontId="76" fillId="25" borderId="73" xfId="16" applyNumberFormat="1" applyFont="1" applyFill="1" applyBorder="1" applyAlignment="1">
      <alignment horizontal="center" vertical="center"/>
    </xf>
    <xf numFmtId="0" fontId="80" fillId="25" borderId="73" xfId="16" applyFont="1" applyFill="1" applyBorder="1" applyAlignment="1">
      <alignment horizontal="center" vertical="center"/>
    </xf>
    <xf numFmtId="0" fontId="80" fillId="25" borderId="73" xfId="16" applyFont="1" applyFill="1" applyBorder="1" applyAlignment="1">
      <alignment vertical="center"/>
    </xf>
    <xf numFmtId="182" fontId="80" fillId="25" borderId="73" xfId="16" applyNumberFormat="1" applyFont="1" applyFill="1" applyBorder="1" applyAlignment="1" applyProtection="1">
      <alignment horizontal="center" vertical="center"/>
      <protection locked="0"/>
    </xf>
    <xf numFmtId="165" fontId="80" fillId="25" borderId="73" xfId="16" applyNumberFormat="1" applyFont="1" applyFill="1" applyBorder="1" applyAlignment="1" applyProtection="1">
      <alignment horizontal="right" vertical="center"/>
      <protection locked="0"/>
    </xf>
    <xf numFmtId="0" fontId="80" fillId="4" borderId="1" xfId="16" applyFont="1" applyFill="1" applyBorder="1" applyAlignment="1" applyProtection="1">
      <alignment horizontal="center" vertical="center"/>
      <protection locked="0"/>
    </xf>
    <xf numFmtId="0" fontId="81" fillId="4" borderId="73" xfId="16" applyFont="1" applyFill="1" applyBorder="1" applyAlignment="1">
      <alignment vertical="center"/>
    </xf>
    <xf numFmtId="0" fontId="82" fillId="4" borderId="77" xfId="16" applyFont="1" applyFill="1" applyBorder="1" applyAlignment="1">
      <alignment horizontal="center" vertical="center"/>
    </xf>
    <xf numFmtId="181" fontId="82" fillId="4" borderId="73" xfId="16" applyNumberFormat="1" applyFont="1" applyFill="1" applyBorder="1" applyAlignment="1">
      <alignment horizontal="center" vertical="center"/>
    </xf>
    <xf numFmtId="0" fontId="80" fillId="4" borderId="95" xfId="16" applyFont="1" applyFill="1" applyBorder="1" applyAlignment="1">
      <alignment horizontal="center" vertical="center"/>
    </xf>
    <xf numFmtId="0" fontId="80" fillId="0" borderId="21" xfId="16" applyFont="1" applyBorder="1" applyAlignment="1">
      <alignment horizontal="center" vertical="center"/>
    </xf>
    <xf numFmtId="182" fontId="80" fillId="4" borderId="77" xfId="16" applyNumberFormat="1" applyFont="1" applyFill="1" applyBorder="1" applyAlignment="1" applyProtection="1">
      <alignment horizontal="center" vertical="center"/>
      <protection locked="0"/>
    </xf>
    <xf numFmtId="165" fontId="80" fillId="4" borderId="73" xfId="16" applyNumberFormat="1" applyFont="1" applyFill="1" applyBorder="1" applyAlignment="1" applyProtection="1">
      <alignment horizontal="right" vertical="center"/>
      <protection locked="0"/>
    </xf>
    <xf numFmtId="0" fontId="83" fillId="0" borderId="0" xfId="16" applyFont="1" applyAlignment="1">
      <alignment vertical="center"/>
    </xf>
    <xf numFmtId="0" fontId="80" fillId="0" borderId="1" xfId="16" applyFont="1" applyBorder="1" applyAlignment="1" applyProtection="1">
      <alignment horizontal="center" vertical="center"/>
      <protection locked="0"/>
    </xf>
    <xf numFmtId="0" fontId="72" fillId="0" borderId="73" xfId="16" applyFont="1" applyBorder="1" applyAlignment="1">
      <alignment vertical="center"/>
    </xf>
    <xf numFmtId="0" fontId="80" fillId="0" borderId="77" xfId="16" applyFont="1" applyBorder="1" applyAlignment="1" applyProtection="1">
      <alignment horizontal="left" vertical="center"/>
      <protection locked="0"/>
    </xf>
    <xf numFmtId="183" fontId="80" fillId="0" borderId="73" xfId="16" applyNumberFormat="1" applyFont="1" applyBorder="1" applyAlignment="1" applyProtection="1">
      <alignment horizontal="center" vertical="center"/>
      <protection locked="0"/>
    </xf>
    <xf numFmtId="0" fontId="80" fillId="0" borderId="73" xfId="16" applyFont="1" applyBorder="1" applyAlignment="1" applyProtection="1">
      <alignment horizontal="right" vertical="center"/>
      <protection locked="0"/>
    </xf>
    <xf numFmtId="0" fontId="80" fillId="0" borderId="21" xfId="16" applyFont="1" applyBorder="1" applyAlignment="1" applyProtection="1">
      <alignment horizontal="center" vertical="center"/>
      <protection locked="0"/>
    </xf>
    <xf numFmtId="182" fontId="80" fillId="0" borderId="77" xfId="16" applyNumberFormat="1" applyFont="1" applyBorder="1" applyAlignment="1" applyProtection="1">
      <alignment horizontal="center" vertical="center"/>
      <protection locked="0"/>
    </xf>
    <xf numFmtId="165" fontId="80" fillId="0" borderId="73" xfId="16" applyNumberFormat="1" applyFont="1" applyBorder="1" applyAlignment="1" applyProtection="1">
      <alignment horizontal="right" vertical="center"/>
      <protection locked="0"/>
    </xf>
    <xf numFmtId="0" fontId="80" fillId="0" borderId="0" xfId="16" applyFont="1" applyAlignment="1">
      <alignment vertical="center"/>
    </xf>
    <xf numFmtId="0" fontId="72" fillId="0" borderId="0" xfId="16" applyFont="1" applyAlignment="1">
      <alignment vertical="center"/>
    </xf>
    <xf numFmtId="0" fontId="9" fillId="4" borderId="1" xfId="16" applyFont="1" applyFill="1" applyBorder="1" applyAlignment="1">
      <alignment horizontal="center" vertical="center"/>
    </xf>
    <xf numFmtId="0" fontId="84" fillId="4" borderId="77" xfId="16" applyFont="1" applyFill="1" applyBorder="1" applyAlignment="1">
      <alignment horizontal="left" vertical="center"/>
    </xf>
    <xf numFmtId="0" fontId="84" fillId="4" borderId="77" xfId="16" applyFont="1" applyFill="1" applyBorder="1" applyAlignment="1">
      <alignment horizontal="center" vertical="center"/>
    </xf>
    <xf numFmtId="183" fontId="9" fillId="4" borderId="73" xfId="16" applyNumberFormat="1" applyFont="1" applyFill="1" applyBorder="1" applyAlignment="1">
      <alignment horizontal="center" vertical="center"/>
    </xf>
    <xf numFmtId="164" fontId="9" fillId="4" borderId="73" xfId="16" applyNumberFormat="1" applyFont="1" applyFill="1" applyBorder="1" applyAlignment="1">
      <alignment horizontal="right" vertical="center"/>
    </xf>
    <xf numFmtId="164" fontId="9" fillId="0" borderId="21" xfId="16" applyNumberFormat="1" applyFont="1" applyBorder="1" applyAlignment="1">
      <alignment horizontal="center" vertical="center"/>
    </xf>
    <xf numFmtId="182" fontId="9" fillId="4" borderId="73" xfId="16" applyNumberFormat="1" applyFont="1" applyFill="1" applyBorder="1" applyAlignment="1">
      <alignment horizontal="center" vertical="center"/>
    </xf>
    <xf numFmtId="184" fontId="9" fillId="4" borderId="73" xfId="16" applyNumberFormat="1" applyFont="1" applyFill="1" applyBorder="1" applyAlignment="1">
      <alignment horizontal="right" vertical="center"/>
    </xf>
    <xf numFmtId="0" fontId="9" fillId="0" borderId="1" xfId="16" applyFont="1" applyBorder="1" applyAlignment="1">
      <alignment horizontal="center" vertical="center"/>
    </xf>
    <xf numFmtId="0" fontId="84" fillId="0" borderId="76" xfId="16" applyFont="1" applyBorder="1" applyAlignment="1">
      <alignment horizontal="right" vertical="center"/>
    </xf>
    <xf numFmtId="0" fontId="84" fillId="0" borderId="76" xfId="16" applyFont="1" applyBorder="1" applyAlignment="1">
      <alignment horizontal="center" vertical="center"/>
    </xf>
    <xf numFmtId="183" fontId="9" fillId="0" borderId="76" xfId="16" applyNumberFormat="1" applyFont="1" applyBorder="1" applyAlignment="1">
      <alignment horizontal="center" vertical="center"/>
    </xf>
    <xf numFmtId="164" fontId="9" fillId="0" borderId="118" xfId="16" applyNumberFormat="1" applyFont="1" applyBorder="1" applyAlignment="1">
      <alignment horizontal="center" vertical="center"/>
    </xf>
    <xf numFmtId="164" fontId="9" fillId="0" borderId="0" xfId="16" applyNumberFormat="1" applyFont="1" applyAlignment="1">
      <alignment horizontal="center" vertical="center"/>
    </xf>
    <xf numFmtId="182" fontId="9" fillId="0" borderId="76" xfId="16" applyNumberFormat="1" applyFont="1" applyBorder="1" applyAlignment="1">
      <alignment horizontal="center" vertical="center"/>
    </xf>
    <xf numFmtId="165" fontId="9" fillId="0" borderId="76" xfId="16" applyNumberFormat="1" applyFont="1" applyBorder="1" applyAlignment="1">
      <alignment horizontal="right" vertical="center"/>
    </xf>
    <xf numFmtId="0" fontId="26" fillId="0" borderId="73" xfId="16" applyFont="1" applyBorder="1" applyAlignment="1">
      <alignment vertical="center"/>
    </xf>
    <xf numFmtId="0" fontId="80" fillId="0" borderId="73" xfId="14" applyFont="1" applyBorder="1" applyAlignment="1" applyProtection="1">
      <alignment horizontal="right" vertical="center"/>
      <protection locked="0"/>
    </xf>
    <xf numFmtId="0" fontId="9" fillId="0" borderId="73" xfId="16" applyFont="1" applyBorder="1" applyAlignment="1">
      <alignment vertical="center"/>
    </xf>
    <xf numFmtId="3" fontId="80" fillId="0" borderId="77" xfId="16" applyNumberFormat="1" applyFont="1" applyBorder="1" applyAlignment="1" applyProtection="1">
      <alignment horizontal="left" vertical="center"/>
      <protection locked="0"/>
    </xf>
    <xf numFmtId="0" fontId="73" fillId="0" borderId="73" xfId="0" applyFont="1" applyBorder="1" applyAlignment="1">
      <alignment horizontal="right" vertical="center"/>
    </xf>
    <xf numFmtId="183" fontId="26" fillId="0" borderId="73" xfId="16" applyNumberFormat="1" applyFont="1" applyBorder="1" applyAlignment="1" applyProtection="1">
      <alignment horizontal="center" vertical="center"/>
      <protection locked="0"/>
    </xf>
    <xf numFmtId="0" fontId="85" fillId="0" borderId="73" xfId="16" applyFont="1" applyBorder="1" applyAlignment="1">
      <alignment vertical="center"/>
    </xf>
    <xf numFmtId="0" fontId="26" fillId="0" borderId="77" xfId="16" applyFont="1" applyBorder="1" applyAlignment="1">
      <alignment vertical="center"/>
    </xf>
    <xf numFmtId="0" fontId="9" fillId="25" borderId="1" xfId="16" applyFont="1" applyFill="1" applyBorder="1" applyAlignment="1">
      <alignment horizontal="center" vertical="center"/>
    </xf>
    <xf numFmtId="0" fontId="84" fillId="25" borderId="77" xfId="16" applyFont="1" applyFill="1" applyBorder="1" applyAlignment="1">
      <alignment horizontal="left" vertical="center"/>
    </xf>
    <xf numFmtId="0" fontId="9" fillId="25" borderId="77" xfId="16" applyFont="1" applyFill="1" applyBorder="1" applyAlignment="1">
      <alignment horizontal="center" vertical="center"/>
    </xf>
    <xf numFmtId="183" fontId="9" fillId="25" borderId="73" xfId="16" applyNumberFormat="1" applyFont="1" applyFill="1" applyBorder="1" applyAlignment="1">
      <alignment horizontal="center" vertical="center"/>
    </xf>
    <xf numFmtId="164" fontId="9" fillId="25" borderId="73" xfId="16" applyNumberFormat="1" applyFont="1" applyFill="1" applyBorder="1" applyAlignment="1">
      <alignment horizontal="right" vertical="center"/>
    </xf>
    <xf numFmtId="182" fontId="9" fillId="25" borderId="73" xfId="16" applyNumberFormat="1" applyFont="1" applyFill="1" applyBorder="1" applyAlignment="1">
      <alignment horizontal="center" vertical="center"/>
    </xf>
    <xf numFmtId="184" fontId="9" fillId="25" borderId="73" xfId="16" applyNumberFormat="1" applyFont="1" applyFill="1" applyBorder="1" applyAlignment="1">
      <alignment horizontal="right" vertical="center"/>
    </xf>
    <xf numFmtId="0" fontId="76" fillId="0" borderId="101" xfId="16" applyFont="1" applyBorder="1" applyAlignment="1">
      <alignment horizontal="center" vertical="center"/>
    </xf>
    <xf numFmtId="0" fontId="70" fillId="0" borderId="73" xfId="16" applyFont="1" applyBorder="1" applyAlignment="1">
      <alignment vertical="center"/>
    </xf>
    <xf numFmtId="0" fontId="76" fillId="0" borderId="102" xfId="16" applyFont="1" applyBorder="1" applyAlignment="1">
      <alignment horizontal="right" vertical="center"/>
    </xf>
    <xf numFmtId="185" fontId="76" fillId="0" borderId="95" xfId="24" applyNumberFormat="1" applyFont="1" applyBorder="1" applyAlignment="1">
      <alignment horizontal="right" vertical="center"/>
    </xf>
    <xf numFmtId="164" fontId="9" fillId="0" borderId="95" xfId="16" applyNumberFormat="1" applyFont="1" applyBorder="1" applyAlignment="1">
      <alignment horizontal="right" vertical="center"/>
    </xf>
    <xf numFmtId="165" fontId="76" fillId="0" borderId="95" xfId="16" applyNumberFormat="1" applyFont="1" applyBorder="1" applyAlignment="1">
      <alignment horizontal="right" vertical="center"/>
    </xf>
    <xf numFmtId="0" fontId="76" fillId="0" borderId="20" xfId="16" applyFont="1" applyBorder="1" applyAlignment="1">
      <alignment horizontal="center" vertical="center"/>
    </xf>
    <xf numFmtId="0" fontId="70" fillId="0" borderId="19" xfId="16" applyFont="1" applyBorder="1" applyAlignment="1">
      <alignment vertical="center"/>
    </xf>
    <xf numFmtId="0" fontId="76" fillId="0" borderId="96" xfId="16" applyFont="1" applyBorder="1" applyAlignment="1">
      <alignment horizontal="right" vertical="center"/>
    </xf>
    <xf numFmtId="185" fontId="76" fillId="0" borderId="19" xfId="24" applyNumberFormat="1" applyFont="1" applyBorder="1" applyAlignment="1">
      <alignment horizontal="right" vertical="center"/>
    </xf>
    <xf numFmtId="164" fontId="9" fillId="0" borderId="19" xfId="16" applyNumberFormat="1" applyFont="1" applyBorder="1" applyAlignment="1">
      <alignment horizontal="center" vertical="center"/>
    </xf>
    <xf numFmtId="186" fontId="76" fillId="0" borderId="96" xfId="16" applyNumberFormat="1" applyFont="1" applyBorder="1" applyAlignment="1">
      <alignment horizontal="center" vertical="center"/>
    </xf>
    <xf numFmtId="165" fontId="76" fillId="0" borderId="19" xfId="16" applyNumberFormat="1" applyFont="1" applyBorder="1" applyAlignment="1">
      <alignment horizontal="right" vertical="center"/>
    </xf>
    <xf numFmtId="184" fontId="77" fillId="0" borderId="0" xfId="16" applyNumberFormat="1" applyFont="1" applyAlignment="1">
      <alignment vertical="center"/>
    </xf>
    <xf numFmtId="184" fontId="72" fillId="0" borderId="0" xfId="16" applyNumberFormat="1" applyFont="1" applyAlignment="1">
      <alignment vertical="center"/>
    </xf>
    <xf numFmtId="0" fontId="78" fillId="25" borderId="73" xfId="16" applyFont="1" applyFill="1" applyBorder="1" applyAlignment="1">
      <alignment vertical="center"/>
    </xf>
    <xf numFmtId="0" fontId="9" fillId="25" borderId="73" xfId="16" applyFont="1" applyFill="1" applyBorder="1" applyAlignment="1">
      <alignment horizontal="left" vertical="center"/>
    </xf>
    <xf numFmtId="0" fontId="78" fillId="25" borderId="73" xfId="16" applyFont="1" applyFill="1" applyBorder="1" applyAlignment="1">
      <alignment horizontal="right" vertical="center"/>
    </xf>
    <xf numFmtId="181" fontId="78" fillId="25" borderId="73" xfId="16" applyNumberFormat="1" applyFont="1" applyFill="1" applyBorder="1" applyAlignment="1">
      <alignment horizontal="right" vertical="center"/>
    </xf>
    <xf numFmtId="184" fontId="76" fillId="25" borderId="73" xfId="16" applyNumberFormat="1" applyFont="1" applyFill="1" applyBorder="1" applyAlignment="1">
      <alignment horizontal="right" vertical="center"/>
    </xf>
    <xf numFmtId="187" fontId="72" fillId="0" borderId="0" xfId="16" applyNumberFormat="1" applyFont="1" applyAlignment="1">
      <alignment horizontal="right" vertical="center"/>
    </xf>
    <xf numFmtId="165" fontId="72" fillId="0" borderId="0" xfId="16" applyNumberFormat="1" applyFont="1" applyAlignment="1">
      <alignment horizontal="right" vertical="center"/>
    </xf>
    <xf numFmtId="184" fontId="4" fillId="0" borderId="0" xfId="16" applyNumberFormat="1" applyFont="1" applyAlignment="1">
      <alignment vertical="center"/>
    </xf>
    <xf numFmtId="0" fontId="87" fillId="0" borderId="0" xfId="16" applyFont="1" applyAlignment="1">
      <alignment vertical="center"/>
    </xf>
    <xf numFmtId="0" fontId="0" fillId="26" borderId="0" xfId="0" applyFill="1"/>
    <xf numFmtId="0" fontId="0" fillId="26" borderId="0" xfId="0" applyFill="1" applyAlignment="1">
      <alignment horizontal="center"/>
    </xf>
    <xf numFmtId="188" fontId="0" fillId="26" borderId="0" xfId="0" applyNumberFormat="1" applyFill="1" applyAlignment="1">
      <alignment horizontal="center"/>
    </xf>
    <xf numFmtId="0" fontId="88" fillId="27" borderId="3" xfId="0" applyFont="1" applyFill="1" applyBorder="1" applyAlignment="1">
      <alignment horizontal="center" vertical="center" wrapText="1"/>
    </xf>
    <xf numFmtId="188" fontId="88" fillId="27" borderId="3" xfId="0" applyNumberFormat="1" applyFont="1" applyFill="1" applyBorder="1" applyAlignment="1">
      <alignment horizontal="center" vertical="center" wrapText="1"/>
    </xf>
    <xf numFmtId="0" fontId="89" fillId="28" borderId="0" xfId="0" applyFont="1" applyFill="1"/>
    <xf numFmtId="0" fontId="89" fillId="28" borderId="0" xfId="0" applyFont="1" applyFill="1" applyAlignment="1">
      <alignment horizontal="center"/>
    </xf>
    <xf numFmtId="15" fontId="89" fillId="28" borderId="0" xfId="0" applyNumberFormat="1" applyFont="1" applyFill="1" applyAlignment="1">
      <alignment horizontal="center"/>
    </xf>
    <xf numFmtId="0" fontId="89" fillId="29" borderId="0" xfId="0" applyFont="1" applyFill="1"/>
    <xf numFmtId="0" fontId="89" fillId="29" borderId="0" xfId="0" applyFont="1" applyFill="1" applyAlignment="1">
      <alignment horizontal="center"/>
    </xf>
    <xf numFmtId="15" fontId="89" fillId="29" borderId="0" xfId="0" applyNumberFormat="1" applyFont="1" applyFill="1" applyAlignment="1">
      <alignment horizontal="center"/>
    </xf>
    <xf numFmtId="0" fontId="89" fillId="30" borderId="0" xfId="0" applyFont="1" applyFill="1"/>
    <xf numFmtId="0" fontId="89" fillId="30" borderId="0" xfId="0" applyFont="1" applyFill="1" applyAlignment="1">
      <alignment horizontal="center"/>
    </xf>
    <xf numFmtId="15" fontId="89" fillId="30" borderId="0" xfId="0" applyNumberFormat="1" applyFont="1" applyFill="1" applyAlignment="1">
      <alignment horizontal="center"/>
    </xf>
    <xf numFmtId="0" fontId="90" fillId="31" borderId="0" xfId="0" applyFont="1" applyFill="1"/>
    <xf numFmtId="0" fontId="90" fillId="31" borderId="0" xfId="0" applyFont="1" applyFill="1" applyAlignment="1">
      <alignment horizontal="center"/>
    </xf>
    <xf numFmtId="15" fontId="90" fillId="31" borderId="0" xfId="0" applyNumberFormat="1" applyFont="1" applyFill="1" applyAlignment="1">
      <alignment horizontal="center"/>
    </xf>
    <xf numFmtId="0" fontId="90" fillId="32" borderId="0" xfId="0" applyFont="1" applyFill="1"/>
    <xf numFmtId="0" fontId="90" fillId="32" borderId="0" xfId="0" applyFont="1" applyFill="1" applyAlignment="1">
      <alignment horizontal="center"/>
    </xf>
    <xf numFmtId="15" fontId="90" fillId="32" borderId="0" xfId="0" applyNumberFormat="1" applyFont="1" applyFill="1" applyAlignment="1">
      <alignment horizontal="center"/>
    </xf>
    <xf numFmtId="0" fontId="90" fillId="33" borderId="0" xfId="0" applyFont="1" applyFill="1"/>
    <xf numFmtId="0" fontId="90" fillId="33" borderId="0" xfId="0" applyFont="1" applyFill="1" applyAlignment="1">
      <alignment horizontal="center"/>
    </xf>
    <xf numFmtId="15" fontId="90" fillId="33" borderId="0" xfId="0" applyNumberFormat="1" applyFont="1" applyFill="1" applyAlignment="1">
      <alignment horizontal="center"/>
    </xf>
    <xf numFmtId="0" fontId="90" fillId="34" borderId="0" xfId="0" applyFont="1" applyFill="1"/>
    <xf numFmtId="0" fontId="90" fillId="34" borderId="0" xfId="0" applyFont="1" applyFill="1" applyAlignment="1">
      <alignment horizontal="center"/>
    </xf>
    <xf numFmtId="15" fontId="90" fillId="34" borderId="0" xfId="0" applyNumberFormat="1" applyFont="1" applyFill="1" applyAlignment="1">
      <alignment horizontal="center"/>
    </xf>
    <xf numFmtId="0" fontId="90" fillId="35" borderId="0" xfId="0" applyFont="1" applyFill="1"/>
    <xf numFmtId="0" fontId="90" fillId="35" borderId="0" xfId="0" applyFont="1" applyFill="1" applyAlignment="1">
      <alignment horizontal="center"/>
    </xf>
    <xf numFmtId="15" fontId="90" fillId="35" borderId="0" xfId="0" applyNumberFormat="1" applyFont="1" applyFill="1" applyAlignment="1">
      <alignment horizontal="center"/>
    </xf>
    <xf numFmtId="15" fontId="0" fillId="0" borderId="0" xfId="0" applyNumberFormat="1" applyAlignment="1">
      <alignment horizontal="center"/>
    </xf>
    <xf numFmtId="15" fontId="0" fillId="16" borderId="73" xfId="0" applyNumberFormat="1" applyFill="1" applyBorder="1" applyAlignment="1">
      <alignment horizontal="center"/>
    </xf>
    <xf numFmtId="1" fontId="0" fillId="16" borderId="73" xfId="0" applyNumberFormat="1" applyFill="1" applyBorder="1" applyAlignment="1">
      <alignment horizontal="center"/>
    </xf>
    <xf numFmtId="0" fontId="89" fillId="36" borderId="0" xfId="0" applyFont="1" applyFill="1"/>
    <xf numFmtId="0" fontId="89" fillId="36" borderId="0" xfId="0" applyFont="1" applyFill="1" applyAlignment="1">
      <alignment horizontal="center"/>
    </xf>
    <xf numFmtId="15" fontId="89" fillId="36" borderId="0" xfId="0" applyNumberFormat="1" applyFont="1" applyFill="1" applyAlignment="1">
      <alignment horizontal="center"/>
    </xf>
    <xf numFmtId="1" fontId="89" fillId="36" borderId="0" xfId="0" applyNumberFormat="1" applyFont="1" applyFill="1" applyAlignment="1">
      <alignment horizontal="center"/>
    </xf>
    <xf numFmtId="1" fontId="25" fillId="16" borderId="73" xfId="0" applyNumberFormat="1" applyFont="1" applyFill="1" applyBorder="1" applyAlignment="1">
      <alignment horizontal="center"/>
    </xf>
    <xf numFmtId="0" fontId="90" fillId="37" borderId="0" xfId="0" applyFont="1" applyFill="1"/>
    <xf numFmtId="0" fontId="90" fillId="37" borderId="0" xfId="0" applyFont="1" applyFill="1" applyAlignment="1">
      <alignment horizontal="center"/>
    </xf>
    <xf numFmtId="15" fontId="90" fillId="37" borderId="0" xfId="0" applyNumberFormat="1" applyFont="1" applyFill="1" applyAlignment="1">
      <alignment horizontal="center"/>
    </xf>
    <xf numFmtId="1" fontId="90" fillId="37" borderId="0" xfId="0" applyNumberFormat="1" applyFont="1" applyFill="1" applyAlignment="1">
      <alignment horizontal="center"/>
    </xf>
    <xf numFmtId="1" fontId="90" fillId="33" borderId="0" xfId="0" applyNumberFormat="1" applyFont="1" applyFill="1" applyAlignment="1">
      <alignment horizontal="center"/>
    </xf>
    <xf numFmtId="1" fontId="90" fillId="34" borderId="0" xfId="0" applyNumberFormat="1" applyFont="1" applyFill="1" applyAlignment="1">
      <alignment horizontal="center"/>
    </xf>
    <xf numFmtId="1" fontId="90" fillId="35" borderId="0" xfId="0" applyNumberFormat="1" applyFont="1" applyFill="1" applyAlignment="1">
      <alignment horizontal="center"/>
    </xf>
    <xf numFmtId="1" fontId="90" fillId="32" borderId="0" xfId="0" applyNumberFormat="1" applyFont="1" applyFill="1" applyAlignment="1">
      <alignment horizontal="center"/>
    </xf>
    <xf numFmtId="0" fontId="3" fillId="8" borderId="0" xfId="0" applyFont="1" applyFill="1"/>
    <xf numFmtId="168" fontId="3" fillId="0" borderId="0" xfId="1" applyNumberFormat="1" applyFont="1"/>
    <xf numFmtId="189" fontId="3" fillId="0" borderId="0" xfId="0" applyNumberFormat="1" applyFont="1"/>
    <xf numFmtId="189" fontId="3" fillId="8" borderId="0" xfId="0" applyNumberFormat="1" applyFont="1" applyFill="1"/>
    <xf numFmtId="9" fontId="12" fillId="38" borderId="2" xfId="4" applyFont="1" applyFill="1" applyBorder="1" applyAlignment="1" applyProtection="1">
      <alignment horizontal="center" vertical="center"/>
      <protection locked="0"/>
    </xf>
    <xf numFmtId="0" fontId="10" fillId="8" borderId="0" xfId="0" applyFont="1" applyFill="1"/>
    <xf numFmtId="0" fontId="22" fillId="0" borderId="0" xfId="0" applyFont="1"/>
    <xf numFmtId="0" fontId="0" fillId="0" borderId="0" xfId="0" applyAlignment="1">
      <alignment horizontal="left"/>
    </xf>
    <xf numFmtId="0" fontId="91" fillId="0" borderId="0" xfId="25"/>
    <xf numFmtId="168" fontId="0" fillId="0" borderId="0" xfId="1" applyNumberFormat="1" applyFont="1"/>
    <xf numFmtId="189" fontId="0" fillId="0" borderId="0" xfId="0" applyNumberFormat="1"/>
    <xf numFmtId="0" fontId="15" fillId="0" borderId="0" xfId="0" applyFont="1"/>
    <xf numFmtId="0" fontId="25" fillId="0" borderId="0" xfId="0" applyFont="1"/>
    <xf numFmtId="0" fontId="13" fillId="16" borderId="0" xfId="0" applyFont="1" applyFill="1"/>
    <xf numFmtId="0" fontId="92" fillId="16" borderId="0" xfId="0" applyFont="1" applyFill="1"/>
    <xf numFmtId="49" fontId="13" fillId="16" borderId="0" xfId="0" applyNumberFormat="1" applyFont="1" applyFill="1"/>
    <xf numFmtId="189" fontId="92" fillId="16" borderId="2" xfId="0" applyNumberFormat="1" applyFont="1" applyFill="1" applyBorder="1"/>
    <xf numFmtId="190" fontId="13" fillId="16" borderId="2" xfId="0" applyNumberFormat="1" applyFont="1" applyFill="1" applyBorder="1"/>
    <xf numFmtId="0" fontId="13" fillId="16" borderId="2" xfId="0" applyFont="1" applyFill="1" applyBorder="1"/>
    <xf numFmtId="0" fontId="92" fillId="16" borderId="2" xfId="0" applyFont="1" applyFill="1" applyBorder="1"/>
    <xf numFmtId="9" fontId="13" fillId="16" borderId="2" xfId="0" applyNumberFormat="1" applyFont="1" applyFill="1" applyBorder="1"/>
    <xf numFmtId="165" fontId="12" fillId="16" borderId="2" xfId="1" applyFont="1" applyFill="1" applyBorder="1"/>
    <xf numFmtId="0" fontId="12" fillId="16" borderId="2" xfId="0" applyFont="1" applyFill="1" applyBorder="1"/>
    <xf numFmtId="0" fontId="13" fillId="0" borderId="0" xfId="0" applyFont="1"/>
    <xf numFmtId="49" fontId="13" fillId="0" borderId="0" xfId="0" applyNumberFormat="1" applyFont="1"/>
    <xf numFmtId="165" fontId="12" fillId="0" borderId="2" xfId="1" applyFont="1" applyFill="1" applyBorder="1" applyAlignment="1" applyProtection="1">
      <alignment vertical="center"/>
      <protection locked="0"/>
    </xf>
    <xf numFmtId="189" fontId="12" fillId="38" borderId="2" xfId="2" applyNumberFormat="1" applyFont="1" applyFill="1" applyBorder="1" applyAlignment="1" applyProtection="1">
      <alignment horizontal="right" vertical="center"/>
      <protection locked="0"/>
    </xf>
    <xf numFmtId="189" fontId="12" fillId="0" borderId="2" xfId="2" applyNumberFormat="1" applyFont="1" applyBorder="1" applyAlignment="1" applyProtection="1">
      <alignment horizontal="right" vertical="center"/>
      <protection locked="0"/>
    </xf>
    <xf numFmtId="0" fontId="13" fillId="0" borderId="2" xfId="0" applyFont="1" applyBorder="1"/>
    <xf numFmtId="10" fontId="13" fillId="0" borderId="2" xfId="0" applyNumberFormat="1" applyFont="1" applyBorder="1"/>
    <xf numFmtId="0" fontId="92" fillId="0" borderId="2" xfId="0" applyFont="1" applyBorder="1"/>
    <xf numFmtId="0" fontId="12" fillId="0" borderId="2" xfId="0" applyFont="1" applyBorder="1"/>
    <xf numFmtId="191" fontId="13" fillId="0" borderId="0" xfId="0" applyNumberFormat="1" applyFont="1"/>
    <xf numFmtId="0" fontId="4" fillId="0" borderId="0" xfId="0" applyFont="1"/>
    <xf numFmtId="0" fontId="13" fillId="0" borderId="2" xfId="0" applyFont="1" applyBorder="1" applyAlignment="1">
      <alignment horizontal="left"/>
    </xf>
    <xf numFmtId="165" fontId="13" fillId="0" borderId="2" xfId="1" applyFont="1" applyFill="1" applyBorder="1" applyAlignment="1"/>
    <xf numFmtId="0" fontId="13" fillId="9" borderId="0" xfId="0" applyFont="1" applyFill="1"/>
    <xf numFmtId="165" fontId="12" fillId="0" borderId="2" xfId="1" applyFont="1" applyBorder="1" applyAlignment="1" applyProtection="1">
      <alignment vertical="center"/>
      <protection locked="0"/>
    </xf>
    <xf numFmtId="165" fontId="13" fillId="0" borderId="2" xfId="1" applyFont="1" applyBorder="1"/>
    <xf numFmtId="0" fontId="12" fillId="0" borderId="0" xfId="0" applyFont="1"/>
    <xf numFmtId="0" fontId="13" fillId="0" borderId="123" xfId="0" applyFont="1" applyBorder="1"/>
    <xf numFmtId="0" fontId="93" fillId="23" borderId="0" xfId="0" applyFont="1" applyFill="1"/>
    <xf numFmtId="0" fontId="54" fillId="23" borderId="0" xfId="0" applyFont="1" applyFill="1"/>
    <xf numFmtId="168" fontId="54" fillId="23" borderId="0" xfId="1" applyNumberFormat="1" applyFont="1" applyFill="1"/>
    <xf numFmtId="189" fontId="54" fillId="23" borderId="0" xfId="0" applyNumberFormat="1" applyFont="1" applyFill="1"/>
    <xf numFmtId="0" fontId="88" fillId="23" borderId="0" xfId="0" applyFont="1" applyFill="1"/>
    <xf numFmtId="0" fontId="94" fillId="23" borderId="0" xfId="0" applyFont="1" applyFill="1"/>
    <xf numFmtId="0" fontId="13" fillId="0" borderId="123" xfId="0" applyFont="1" applyBorder="1" applyAlignment="1">
      <alignment horizontal="center" vertical="center"/>
    </xf>
    <xf numFmtId="0" fontId="12" fillId="6" borderId="123" xfId="0" applyFont="1" applyFill="1" applyBorder="1" applyAlignment="1">
      <alignment horizontal="center"/>
    </xf>
    <xf numFmtId="170" fontId="12" fillId="6" borderId="123" xfId="0" applyNumberFormat="1" applyFont="1" applyFill="1" applyBorder="1" applyAlignment="1">
      <alignment horizontal="center"/>
    </xf>
    <xf numFmtId="189" fontId="12" fillId="6" borderId="123" xfId="0" applyNumberFormat="1" applyFont="1" applyFill="1" applyBorder="1" applyAlignment="1">
      <alignment horizontal="center"/>
    </xf>
    <xf numFmtId="189" fontId="13" fillId="6" borderId="123" xfId="0" applyNumberFormat="1" applyFont="1" applyFill="1" applyBorder="1" applyAlignment="1">
      <alignment horizontal="center"/>
    </xf>
    <xf numFmtId="0" fontId="13" fillId="6" borderId="123" xfId="0" applyFont="1" applyFill="1" applyBorder="1" applyAlignment="1">
      <alignment horizontal="center" wrapText="1"/>
    </xf>
    <xf numFmtId="0" fontId="13" fillId="6" borderId="123" xfId="0" applyFont="1" applyFill="1" applyBorder="1"/>
    <xf numFmtId="0" fontId="12" fillId="7" borderId="123" xfId="0" applyFont="1" applyFill="1" applyBorder="1" applyAlignment="1">
      <alignment horizontal="center"/>
    </xf>
    <xf numFmtId="10" fontId="12" fillId="7" borderId="123" xfId="0" applyNumberFormat="1" applyFont="1" applyFill="1" applyBorder="1" applyAlignment="1">
      <alignment horizontal="center"/>
    </xf>
    <xf numFmtId="165" fontId="95" fillId="7" borderId="123" xfId="1" applyFont="1" applyFill="1" applyBorder="1" applyAlignment="1">
      <alignment horizontal="center"/>
    </xf>
    <xf numFmtId="0" fontId="12" fillId="8" borderId="123" xfId="0" applyFont="1" applyFill="1" applyBorder="1" applyAlignment="1">
      <alignment horizontal="center"/>
    </xf>
    <xf numFmtId="165" fontId="13" fillId="0" borderId="123" xfId="1" applyFont="1" applyBorder="1"/>
    <xf numFmtId="0" fontId="91" fillId="0" borderId="123" xfId="25" applyBorder="1" applyAlignment="1">
      <alignment horizontal="center" vertical="center"/>
    </xf>
    <xf numFmtId="189" fontId="13" fillId="0" borderId="123" xfId="0" applyNumberFormat="1" applyFont="1" applyBorder="1" applyAlignment="1">
      <alignment horizontal="center" vertical="center"/>
    </xf>
    <xf numFmtId="189" fontId="91" fillId="0" borderId="123" xfId="25" applyNumberFormat="1" applyBorder="1" applyAlignment="1">
      <alignment horizontal="center" vertical="center"/>
    </xf>
    <xf numFmtId="165" fontId="95" fillId="0" borderId="123" xfId="1" applyFont="1" applyBorder="1" applyAlignment="1">
      <alignment horizontal="center" vertical="center"/>
    </xf>
    <xf numFmtId="172" fontId="13" fillId="0" borderId="123" xfId="4" applyNumberFormat="1" applyFont="1" applyBorder="1" applyAlignment="1">
      <alignment horizontal="center" vertical="center"/>
    </xf>
    <xf numFmtId="189" fontId="92" fillId="0" borderId="123" xfId="0" applyNumberFormat="1" applyFont="1" applyBorder="1"/>
    <xf numFmtId="189" fontId="95" fillId="0" borderId="123" xfId="0" applyNumberFormat="1" applyFont="1" applyBorder="1"/>
    <xf numFmtId="189" fontId="13" fillId="0" borderId="0" xfId="0" applyNumberFormat="1" applyFont="1"/>
    <xf numFmtId="0" fontId="96" fillId="0" borderId="0" xfId="0" applyFont="1"/>
    <xf numFmtId="0" fontId="13" fillId="0" borderId="123" xfId="0" applyFont="1" applyBorder="1" applyAlignment="1">
      <alignment horizontal="center"/>
    </xf>
    <xf numFmtId="189" fontId="13" fillId="0" borderId="123" xfId="0" applyNumberFormat="1" applyFont="1" applyBorder="1" applyAlignment="1">
      <alignment horizontal="center"/>
    </xf>
    <xf numFmtId="189" fontId="13" fillId="0" borderId="123" xfId="0" applyNumberFormat="1" applyFont="1" applyBorder="1"/>
    <xf numFmtId="10" fontId="13" fillId="0" borderId="123" xfId="0" applyNumberFormat="1" applyFont="1" applyBorder="1"/>
    <xf numFmtId="165" fontId="95" fillId="0" borderId="123" xfId="1" applyFont="1" applyBorder="1"/>
    <xf numFmtId="0" fontId="92" fillId="39" borderId="123" xfId="0" applyFont="1" applyFill="1" applyBorder="1"/>
    <xf numFmtId="0" fontId="13" fillId="0" borderId="123" xfId="0" applyFont="1" applyBorder="1" applyAlignment="1">
      <alignment horizontal="left"/>
    </xf>
    <xf numFmtId="0" fontId="12" fillId="0" borderId="123" xfId="0" applyFont="1" applyBorder="1" applyAlignment="1">
      <alignment horizontal="center"/>
    </xf>
    <xf numFmtId="190" fontId="12" fillId="38" borderId="2" xfId="2" applyNumberFormat="1" applyFont="1" applyFill="1" applyBorder="1" applyAlignment="1" applyProtection="1">
      <alignment horizontal="right" vertical="center"/>
      <protection locked="0"/>
    </xf>
    <xf numFmtId="189" fontId="12" fillId="0" borderId="123" xfId="2" applyNumberFormat="1" applyFont="1" applyBorder="1" applyAlignment="1" applyProtection="1">
      <alignment horizontal="right" vertical="center"/>
      <protection locked="0"/>
    </xf>
    <xf numFmtId="190" fontId="13" fillId="0" borderId="0" xfId="0" applyNumberFormat="1" applyFont="1"/>
    <xf numFmtId="190" fontId="16" fillId="38" borderId="2" xfId="2" applyNumberFormat="1" applyFont="1" applyFill="1" applyBorder="1" applyAlignment="1" applyProtection="1">
      <alignment horizontal="right" vertical="center"/>
      <protection locked="0"/>
    </xf>
    <xf numFmtId="14" fontId="92" fillId="0" borderId="123" xfId="0" applyNumberFormat="1" applyFont="1" applyBorder="1"/>
    <xf numFmtId="14" fontId="13" fillId="0" borderId="123" xfId="0" applyNumberFormat="1" applyFont="1" applyBorder="1"/>
    <xf numFmtId="171" fontId="13" fillId="0" borderId="123" xfId="0" applyNumberFormat="1" applyFont="1" applyBorder="1"/>
    <xf numFmtId="0" fontId="13" fillId="39" borderId="123" xfId="0" applyFont="1" applyFill="1" applyBorder="1"/>
    <xf numFmtId="190" fontId="97" fillId="38" borderId="2" xfId="2" applyNumberFormat="1" applyFont="1" applyFill="1" applyBorder="1" applyAlignment="1" applyProtection="1">
      <alignment horizontal="right" vertical="center"/>
      <protection locked="0"/>
    </xf>
    <xf numFmtId="0" fontId="12" fillId="0" borderId="123" xfId="0" applyFont="1" applyBorder="1"/>
    <xf numFmtId="0" fontId="16" fillId="0" borderId="123" xfId="0" applyFont="1" applyBorder="1"/>
    <xf numFmtId="165" fontId="95" fillId="8" borderId="123" xfId="1" applyFont="1" applyFill="1" applyBorder="1"/>
    <xf numFmtId="0" fontId="92" fillId="0" borderId="123" xfId="0" applyFont="1" applyBorder="1"/>
    <xf numFmtId="0" fontId="12" fillId="8" borderId="123" xfId="0" applyFont="1" applyFill="1" applyBorder="1"/>
    <xf numFmtId="0" fontId="13" fillId="8" borderId="123" xfId="0" applyFont="1" applyFill="1" applyBorder="1"/>
    <xf numFmtId="0" fontId="14" fillId="0" borderId="123" xfId="0" applyFont="1" applyBorder="1"/>
    <xf numFmtId="165" fontId="98" fillId="0" borderId="123" xfId="1" applyFont="1" applyBorder="1"/>
    <xf numFmtId="0" fontId="4" fillId="0" borderId="0" xfId="0" applyFont="1" applyAlignment="1">
      <alignment horizontal="center"/>
    </xf>
    <xf numFmtId="189" fontId="4" fillId="0" borderId="0" xfId="0" applyNumberFormat="1" applyFont="1" applyAlignment="1">
      <alignment horizontal="center"/>
    </xf>
    <xf numFmtId="189" fontId="4" fillId="0" borderId="0" xfId="0" applyNumberFormat="1" applyFont="1"/>
    <xf numFmtId="10" fontId="4" fillId="0" borderId="0" xfId="0" applyNumberFormat="1" applyFont="1"/>
    <xf numFmtId="165" fontId="96" fillId="0" borderId="0" xfId="1" applyFont="1"/>
    <xf numFmtId="165" fontId="4" fillId="0" borderId="0" xfId="1" applyFont="1"/>
    <xf numFmtId="0" fontId="13" fillId="40" borderId="0" xfId="0" applyFont="1" applyFill="1"/>
    <xf numFmtId="0" fontId="13" fillId="41" borderId="0" xfId="0" applyFont="1" applyFill="1"/>
    <xf numFmtId="0" fontId="13" fillId="12" borderId="0" xfId="0" applyFont="1" applyFill="1"/>
    <xf numFmtId="0" fontId="13" fillId="42" borderId="0" xfId="0" applyFont="1" applyFill="1"/>
    <xf numFmtId="0" fontId="4" fillId="0" borderId="0" xfId="0" applyFont="1" applyAlignment="1">
      <alignment vertical="center"/>
    </xf>
    <xf numFmtId="0" fontId="4" fillId="0" borderId="0" xfId="0" applyFont="1" applyAlignment="1">
      <alignment horizontal="center" vertical="center" wrapText="1"/>
    </xf>
    <xf numFmtId="43" fontId="4" fillId="0" borderId="0" xfId="0" applyNumberFormat="1" applyFont="1" applyAlignment="1">
      <alignment vertical="center"/>
    </xf>
    <xf numFmtId="0" fontId="4" fillId="0" borderId="0" xfId="0" applyFont="1" applyAlignment="1">
      <alignment horizontal="center" vertical="center"/>
    </xf>
    <xf numFmtId="0" fontId="4" fillId="0" borderId="0" xfId="0" applyFont="1" applyAlignment="1">
      <alignment vertical="center" wrapText="1"/>
    </xf>
    <xf numFmtId="0" fontId="4" fillId="0" borderId="123" xfId="0" applyFont="1" applyBorder="1" applyAlignment="1">
      <alignment horizontal="center" vertical="center"/>
    </xf>
    <xf numFmtId="0" fontId="4" fillId="0" borderId="123" xfId="0" applyFont="1" applyBorder="1" applyAlignment="1">
      <alignment horizontal="center" vertical="center" wrapText="1"/>
    </xf>
    <xf numFmtId="43" fontId="4" fillId="0" borderId="123" xfId="0" applyNumberFormat="1" applyFont="1" applyBorder="1" applyAlignment="1">
      <alignment horizontal="center" vertical="center"/>
    </xf>
    <xf numFmtId="189" fontId="4" fillId="0" borderId="123" xfId="0" applyNumberFormat="1" applyFont="1" applyBorder="1" applyAlignment="1">
      <alignment horizontal="center" vertical="center" wrapText="1"/>
    </xf>
    <xf numFmtId="189" fontId="4" fillId="0" borderId="123" xfId="0" applyNumberFormat="1" applyFont="1" applyBorder="1" applyAlignment="1">
      <alignment horizontal="center" vertical="center"/>
    </xf>
    <xf numFmtId="0" fontId="3" fillId="0" borderId="0" xfId="0" applyFont="1" applyAlignment="1">
      <alignment horizontal="center" vertical="center" wrapText="1"/>
    </xf>
    <xf numFmtId="43" fontId="3" fillId="0" borderId="0" xfId="0" applyNumberFormat="1" applyFont="1" applyAlignment="1">
      <alignment vertical="center"/>
    </xf>
    <xf numFmtId="189" fontId="3" fillId="0" borderId="0" xfId="0" applyNumberFormat="1" applyFont="1" applyAlignment="1">
      <alignment vertical="center"/>
    </xf>
    <xf numFmtId="168" fontId="3" fillId="0" borderId="0" xfId="1" applyNumberFormat="1" applyFont="1" applyAlignment="1">
      <alignment vertical="center"/>
    </xf>
    <xf numFmtId="168" fontId="3" fillId="0" borderId="0" xfId="1" applyNumberFormat="1" applyFont="1" applyAlignment="1">
      <alignment vertical="center" wrapText="1"/>
    </xf>
    <xf numFmtId="168" fontId="3" fillId="0" borderId="0" xfId="1" applyNumberFormat="1" applyFont="1" applyAlignment="1">
      <alignment horizontal="center" vertical="center" wrapText="1"/>
    </xf>
    <xf numFmtId="168" fontId="3" fillId="0" borderId="0" xfId="1" applyNumberFormat="1" applyFont="1" applyAlignment="1">
      <alignment horizontal="center" vertical="center"/>
    </xf>
    <xf numFmtId="0" fontId="3" fillId="0" borderId="0" xfId="0" applyFont="1" applyAlignment="1">
      <alignment horizontal="center" vertical="center"/>
    </xf>
    <xf numFmtId="0" fontId="4" fillId="16" borderId="3" xfId="0" applyFont="1" applyFill="1" applyBorder="1" applyAlignment="1">
      <alignment horizontal="center" vertical="center" wrapText="1"/>
    </xf>
    <xf numFmtId="43" fontId="6" fillId="6" borderId="3" xfId="0" applyNumberFormat="1" applyFont="1" applyFill="1" applyBorder="1" applyAlignment="1">
      <alignment horizontal="center" vertical="center" wrapText="1"/>
    </xf>
    <xf numFmtId="170" fontId="6" fillId="6" borderId="3" xfId="0" applyNumberFormat="1" applyFont="1" applyFill="1" applyBorder="1" applyAlignment="1">
      <alignment horizontal="center" vertical="center" wrapText="1"/>
    </xf>
    <xf numFmtId="49" fontId="4" fillId="16" borderId="3" xfId="0" applyNumberFormat="1" applyFont="1" applyFill="1" applyBorder="1" applyAlignment="1">
      <alignment horizontal="center" vertical="center" wrapText="1"/>
    </xf>
    <xf numFmtId="0" fontId="6" fillId="8" borderId="3" xfId="0" applyFont="1" applyFill="1" applyBorder="1" applyAlignment="1">
      <alignment horizontal="center" vertical="center" wrapText="1"/>
    </xf>
    <xf numFmtId="0" fontId="6" fillId="0" borderId="3" xfId="0" applyFont="1" applyBorder="1" applyAlignment="1">
      <alignment vertical="center"/>
    </xf>
    <xf numFmtId="0" fontId="6" fillId="0" borderId="3" xfId="0" applyFont="1" applyBorder="1" applyAlignment="1">
      <alignment horizontal="center" vertical="center" wrapText="1"/>
    </xf>
    <xf numFmtId="43" fontId="6" fillId="10" borderId="3" xfId="2" applyNumberFormat="1" applyFill="1" applyBorder="1" applyAlignment="1" applyProtection="1">
      <alignment horizontal="right" vertical="center"/>
      <protection locked="0"/>
    </xf>
    <xf numFmtId="189" fontId="6" fillId="10" borderId="3" xfId="2" applyNumberFormat="1" applyFill="1" applyBorder="1" applyAlignment="1" applyProtection="1">
      <alignment horizontal="right" vertical="center"/>
      <protection locked="0"/>
    </xf>
    <xf numFmtId="49" fontId="6" fillId="10" borderId="3" xfId="0" applyNumberFormat="1" applyFont="1" applyFill="1" applyBorder="1" applyAlignment="1">
      <alignment horizontal="center" vertical="center"/>
    </xf>
    <xf numFmtId="0" fontId="6" fillId="0" borderId="3" xfId="0" applyFont="1" applyBorder="1" applyAlignment="1">
      <alignment vertical="center" wrapText="1"/>
    </xf>
    <xf numFmtId="49" fontId="6" fillId="0" borderId="3" xfId="0" applyNumberFormat="1" applyFont="1" applyBorder="1" applyAlignment="1">
      <alignment vertical="center" wrapText="1"/>
    </xf>
    <xf numFmtId="49" fontId="6" fillId="0" borderId="3" xfId="0" applyNumberFormat="1" applyFont="1" applyBorder="1" applyAlignment="1">
      <alignment horizontal="center" vertical="center"/>
    </xf>
    <xf numFmtId="0" fontId="33" fillId="0" borderId="3" xfId="25" applyFont="1" applyBorder="1" applyAlignment="1">
      <alignment vertical="center"/>
    </xf>
    <xf numFmtId="0" fontId="67" fillId="0" borderId="3" xfId="0" applyFont="1" applyBorder="1" applyAlignment="1">
      <alignment vertical="center"/>
    </xf>
    <xf numFmtId="0" fontId="4" fillId="0" borderId="3" xfId="0" applyFont="1" applyBorder="1" applyAlignment="1">
      <alignment vertical="center"/>
    </xf>
    <xf numFmtId="0" fontId="4" fillId="0" borderId="3" xfId="0" applyFont="1" applyBorder="1" applyAlignment="1">
      <alignment horizontal="center" vertical="center" wrapText="1"/>
    </xf>
    <xf numFmtId="43" fontId="99" fillId="10" borderId="3" xfId="2" applyNumberFormat="1" applyFont="1" applyFill="1" applyBorder="1" applyAlignment="1" applyProtection="1">
      <alignment horizontal="right" vertical="center"/>
      <protection locked="0"/>
    </xf>
    <xf numFmtId="189" fontId="99" fillId="10" borderId="3" xfId="2" applyNumberFormat="1" applyFont="1" applyFill="1" applyBorder="1" applyAlignment="1" applyProtection="1">
      <alignment horizontal="right" vertical="center"/>
      <protection locked="0"/>
    </xf>
    <xf numFmtId="49" fontId="99" fillId="10" borderId="3" xfId="0" applyNumberFormat="1" applyFont="1" applyFill="1" applyBorder="1" applyAlignment="1">
      <alignment horizontal="center" vertical="center"/>
    </xf>
    <xf numFmtId="0" fontId="4" fillId="0" borderId="3" xfId="0" applyFont="1" applyBorder="1" applyAlignment="1">
      <alignment vertical="center" wrapText="1"/>
    </xf>
    <xf numFmtId="49" fontId="4" fillId="0" borderId="3" xfId="0" applyNumberFormat="1" applyFont="1" applyBorder="1" applyAlignment="1">
      <alignment vertical="center" wrapText="1"/>
    </xf>
    <xf numFmtId="49" fontId="4" fillId="0" borderId="3" xfId="0" applyNumberFormat="1" applyFont="1" applyBorder="1" applyAlignment="1">
      <alignment horizontal="center" vertical="center"/>
    </xf>
    <xf numFmtId="0" fontId="4" fillId="0" borderId="3" xfId="0" applyFont="1" applyBorder="1" applyAlignment="1">
      <alignment horizontal="center" vertical="center"/>
    </xf>
    <xf numFmtId="0" fontId="4" fillId="0" borderId="3" xfId="0" applyFont="1" applyBorder="1" applyAlignment="1">
      <alignment horizontal="left" vertical="center"/>
    </xf>
    <xf numFmtId="0" fontId="67" fillId="8" borderId="3" xfId="0" applyFont="1" applyFill="1" applyBorder="1" applyAlignment="1">
      <alignment horizontal="center" vertical="center" wrapText="1"/>
    </xf>
    <xf numFmtId="0" fontId="100" fillId="0" borderId="0" xfId="0" applyFont="1"/>
    <xf numFmtId="0" fontId="56" fillId="0" borderId="0" xfId="0" applyFont="1" applyAlignment="1">
      <alignment vertical="center"/>
    </xf>
    <xf numFmtId="0" fontId="101" fillId="0" borderId="0" xfId="0" applyFont="1"/>
    <xf numFmtId="16" fontId="101" fillId="0" borderId="0" xfId="0" applyNumberFormat="1" applyFont="1"/>
    <xf numFmtId="0" fontId="101" fillId="0" borderId="0" xfId="0" quotePrefix="1" applyFont="1"/>
    <xf numFmtId="0" fontId="102" fillId="0" borderId="0" xfId="0" applyFont="1"/>
    <xf numFmtId="16" fontId="101" fillId="0" borderId="0" xfId="0" quotePrefix="1" applyNumberFormat="1" applyFont="1"/>
    <xf numFmtId="43" fontId="99" fillId="0" borderId="0" xfId="0" applyNumberFormat="1" applyFont="1" applyAlignment="1">
      <alignment vertical="center"/>
    </xf>
    <xf numFmtId="43" fontId="99" fillId="0" borderId="123" xfId="0" applyNumberFormat="1" applyFont="1" applyBorder="1" applyAlignment="1">
      <alignment horizontal="center" vertical="center"/>
    </xf>
    <xf numFmtId="189" fontId="21" fillId="0" borderId="0" xfId="0" applyNumberFormat="1" applyFont="1" applyAlignment="1">
      <alignment vertical="center"/>
    </xf>
    <xf numFmtId="170" fontId="99" fillId="6" borderId="3" xfId="0" applyNumberFormat="1" applyFont="1" applyFill="1" applyBorder="1" applyAlignment="1">
      <alignment horizontal="center" vertical="center" wrapText="1"/>
    </xf>
    <xf numFmtId="0" fontId="103" fillId="0" borderId="0" xfId="0" applyFont="1"/>
    <xf numFmtId="0" fontId="59" fillId="0" borderId="0" xfId="0" applyFont="1" applyAlignment="1">
      <alignment horizontal="center" vertical="center" wrapText="1"/>
    </xf>
    <xf numFmtId="189" fontId="59" fillId="0" borderId="0" xfId="0" applyNumberFormat="1" applyFont="1" applyAlignment="1">
      <alignment vertical="center"/>
    </xf>
    <xf numFmtId="0" fontId="59" fillId="0" borderId="0" xfId="0" applyFont="1" applyAlignment="1">
      <alignment vertical="center"/>
    </xf>
    <xf numFmtId="168" fontId="59" fillId="0" borderId="0" xfId="1" applyNumberFormat="1" applyFont="1" applyAlignment="1">
      <alignment vertical="center" wrapText="1"/>
    </xf>
    <xf numFmtId="168" fontId="59" fillId="0" borderId="0" xfId="1" applyNumberFormat="1" applyFont="1" applyAlignment="1">
      <alignment horizontal="center" vertical="center" wrapText="1"/>
    </xf>
    <xf numFmtId="168" fontId="59" fillId="0" borderId="0" xfId="1" applyNumberFormat="1" applyFont="1" applyAlignment="1">
      <alignment horizontal="center" vertical="center"/>
    </xf>
    <xf numFmtId="0" fontId="59" fillId="0" borderId="0" xfId="0" applyFont="1" applyAlignment="1">
      <alignment horizontal="center" vertical="center"/>
    </xf>
    <xf numFmtId="0" fontId="104" fillId="0" borderId="0" xfId="0" applyFont="1"/>
    <xf numFmtId="0" fontId="49" fillId="0" borderId="0" xfId="0" applyFont="1"/>
    <xf numFmtId="0" fontId="106" fillId="0" borderId="0" xfId="25" applyFont="1"/>
    <xf numFmtId="0" fontId="37" fillId="0" borderId="33" xfId="0" applyFont="1" applyBorder="1" applyAlignment="1">
      <alignment vertical="center"/>
    </xf>
    <xf numFmtId="0" fontId="3" fillId="0" borderId="0" xfId="1" applyNumberFormat="1" applyFont="1" applyAlignment="1">
      <alignment vertical="center"/>
    </xf>
    <xf numFmtId="0" fontId="6" fillId="0" borderId="0" xfId="10" applyFont="1" applyAlignment="1">
      <alignment vertical="center"/>
    </xf>
    <xf numFmtId="0" fontId="110" fillId="0" borderId="126" xfId="0" applyFont="1" applyBorder="1" applyAlignment="1">
      <alignment horizontal="left" vertical="center" wrapText="1"/>
    </xf>
    <xf numFmtId="0" fontId="110" fillId="0" borderId="125" xfId="0" applyFont="1" applyBorder="1" applyAlignment="1">
      <alignment horizontal="left" vertical="center" wrapText="1"/>
    </xf>
    <xf numFmtId="1" fontId="60" fillId="0" borderId="124" xfId="0" applyNumberFormat="1" applyFont="1" applyBorder="1" applyAlignment="1">
      <alignment horizontal="center" vertical="center" shrinkToFit="1"/>
    </xf>
    <xf numFmtId="0" fontId="109" fillId="0" borderId="124" xfId="0" applyFont="1" applyBorder="1" applyAlignment="1">
      <alignment horizontal="center" vertical="center" wrapText="1"/>
    </xf>
    <xf numFmtId="0" fontId="111" fillId="43" borderId="0" xfId="0" applyFont="1" applyFill="1" applyAlignment="1">
      <alignment horizontal="left" vertical="center" wrapText="1"/>
    </xf>
    <xf numFmtId="0" fontId="111" fillId="43" borderId="0" xfId="0" applyFont="1" applyFill="1" applyAlignment="1">
      <alignment horizontal="center" vertical="center" wrapText="1"/>
    </xf>
    <xf numFmtId="165" fontId="3" fillId="0" borderId="0" xfId="1" applyFont="1" applyAlignment="1">
      <alignment vertical="center"/>
    </xf>
    <xf numFmtId="0" fontId="109" fillId="0" borderId="124" xfId="0" applyFont="1" applyBorder="1" applyAlignment="1">
      <alignment horizontal="left" vertical="center" wrapText="1"/>
    </xf>
    <xf numFmtId="0" fontId="109" fillId="0" borderId="125" xfId="0" applyFont="1" applyBorder="1" applyAlignment="1">
      <alignment horizontal="center" vertical="center" wrapText="1"/>
    </xf>
    <xf numFmtId="0" fontId="107" fillId="0" borderId="124" xfId="0" applyFont="1" applyBorder="1" applyAlignment="1">
      <alignment horizontal="left" vertical="center" wrapText="1"/>
    </xf>
    <xf numFmtId="0" fontId="107" fillId="0" borderId="125" xfId="0" applyFont="1" applyBorder="1" applyAlignment="1">
      <alignment horizontal="center" vertical="center" wrapText="1"/>
    </xf>
    <xf numFmtId="0" fontId="109" fillId="0" borderId="126" xfId="0" applyFont="1" applyBorder="1" applyAlignment="1">
      <alignment horizontal="left" vertical="center" wrapText="1"/>
    </xf>
    <xf numFmtId="1" fontId="60" fillId="0" borderId="126" xfId="0" applyNumberFormat="1" applyFont="1" applyBorder="1" applyAlignment="1">
      <alignment horizontal="center" vertical="center" shrinkToFit="1"/>
    </xf>
    <xf numFmtId="0" fontId="109" fillId="0" borderId="127" xfId="0" applyFont="1" applyBorder="1" applyAlignment="1">
      <alignment horizontal="center" vertical="center" wrapText="1"/>
    </xf>
    <xf numFmtId="0" fontId="107" fillId="0" borderId="126" xfId="0" applyFont="1" applyBorder="1" applyAlignment="1">
      <alignment horizontal="left" vertical="center" wrapText="1"/>
    </xf>
    <xf numFmtId="0" fontId="107" fillId="0" borderId="127" xfId="0" applyFont="1" applyBorder="1" applyAlignment="1">
      <alignment horizontal="center" vertical="center" wrapText="1"/>
    </xf>
    <xf numFmtId="0" fontId="109" fillId="0" borderId="126" xfId="0" applyFont="1" applyBorder="1" applyAlignment="1">
      <alignment horizontal="center" vertical="center" wrapText="1"/>
    </xf>
    <xf numFmtId="0" fontId="0" fillId="0" borderId="126" xfId="0" applyBorder="1" applyAlignment="1">
      <alignment horizontal="left" vertical="center" wrapText="1"/>
    </xf>
    <xf numFmtId="0" fontId="108" fillId="0" borderId="126" xfId="0" applyFont="1" applyBorder="1" applyAlignment="1">
      <alignment horizontal="left" vertical="center" wrapText="1"/>
    </xf>
    <xf numFmtId="169" fontId="60" fillId="0" borderId="124" xfId="1" applyNumberFormat="1" applyFont="1" applyFill="1" applyBorder="1" applyAlignment="1">
      <alignment horizontal="center" vertical="center" shrinkToFit="1"/>
    </xf>
    <xf numFmtId="169" fontId="60" fillId="0" borderId="126" xfId="1" applyNumberFormat="1" applyFont="1" applyFill="1" applyBorder="1" applyAlignment="1">
      <alignment horizontal="center" vertical="center" shrinkToFit="1"/>
    </xf>
    <xf numFmtId="43" fontId="13" fillId="0" borderId="0" xfId="0" applyNumberFormat="1" applyFont="1" applyAlignment="1">
      <alignment vertical="center"/>
    </xf>
    <xf numFmtId="192" fontId="4" fillId="0" borderId="0" xfId="0" applyNumberFormat="1" applyFont="1" applyAlignment="1">
      <alignment vertical="center"/>
    </xf>
    <xf numFmtId="193" fontId="3" fillId="0" borderId="0" xfId="1" applyNumberFormat="1" applyFont="1" applyAlignment="1">
      <alignment horizontal="center" vertical="center"/>
    </xf>
    <xf numFmtId="0" fontId="37" fillId="0" borderId="0" xfId="0" applyFont="1" applyAlignment="1">
      <alignment horizontal="center" vertical="center"/>
    </xf>
    <xf numFmtId="0" fontId="25" fillId="0" borderId="90" xfId="0" applyFont="1" applyBorder="1" applyAlignment="1">
      <alignment vertical="center"/>
    </xf>
    <xf numFmtId="0" fontId="25" fillId="0" borderId="90" xfId="0" applyFont="1" applyBorder="1" applyAlignment="1">
      <alignment horizontal="center" vertical="center"/>
    </xf>
    <xf numFmtId="1" fontId="37" fillId="0" borderId="0" xfId="0" applyNumberFormat="1" applyFont="1" applyAlignment="1">
      <alignment horizontal="center" vertical="center"/>
    </xf>
    <xf numFmtId="169" fontId="25" fillId="0" borderId="0" xfId="0" applyNumberFormat="1" applyFont="1" applyAlignment="1">
      <alignment vertical="center"/>
    </xf>
    <xf numFmtId="0" fontId="25" fillId="0" borderId="0" xfId="0" quotePrefix="1" applyFont="1" applyAlignment="1">
      <alignment horizontal="center" vertical="center"/>
    </xf>
    <xf numFmtId="165" fontId="25" fillId="0" borderId="0" xfId="0" applyNumberFormat="1" applyFont="1" applyAlignment="1">
      <alignment vertical="center"/>
    </xf>
    <xf numFmtId="1" fontId="25" fillId="0" borderId="0" xfId="0" applyNumberFormat="1" applyFont="1" applyAlignment="1">
      <alignment horizontal="left" vertical="center"/>
    </xf>
    <xf numFmtId="0" fontId="25" fillId="0" borderId="0" xfId="0" quotePrefix="1" applyFont="1" applyAlignment="1">
      <alignment horizontal="left" vertical="center"/>
    </xf>
    <xf numFmtId="165" fontId="37" fillId="0" borderId="0" xfId="1" applyFont="1" applyBorder="1" applyAlignment="1">
      <alignment horizontal="left" vertical="center"/>
    </xf>
    <xf numFmtId="165" fontId="17" fillId="0" borderId="0" xfId="1" applyFont="1" applyAlignment="1">
      <alignment horizontal="left" vertical="center"/>
    </xf>
    <xf numFmtId="165" fontId="25" fillId="0" borderId="0" xfId="1" applyFont="1" applyAlignment="1">
      <alignment horizontal="left" vertical="center"/>
    </xf>
    <xf numFmtId="165" fontId="25" fillId="0" borderId="0" xfId="1" applyFont="1" applyFill="1" applyBorder="1" applyAlignment="1">
      <alignment horizontal="left" vertical="center"/>
    </xf>
    <xf numFmtId="165" fontId="50" fillId="11" borderId="0" xfId="1" applyFont="1" applyFill="1" applyBorder="1" applyAlignment="1">
      <alignment horizontal="left" vertical="center"/>
    </xf>
    <xf numFmtId="0" fontId="25" fillId="0" borderId="33" xfId="0" applyFont="1" applyBorder="1" applyAlignment="1">
      <alignment horizontal="left" vertical="center"/>
    </xf>
    <xf numFmtId="0" fontId="22" fillId="0" borderId="5" xfId="0" applyFont="1" applyBorder="1" applyAlignment="1" applyProtection="1">
      <alignment horizontal="left" vertical="top" wrapText="1"/>
      <protection locked="0"/>
    </xf>
    <xf numFmtId="2" fontId="31" fillId="44" borderId="3" xfId="0" applyNumberFormat="1" applyFont="1" applyFill="1" applyBorder="1" applyAlignment="1" applyProtection="1">
      <alignment horizontal="left" vertical="top" wrapText="1"/>
      <protection locked="0"/>
    </xf>
    <xf numFmtId="0" fontId="3" fillId="44" borderId="3" xfId="0" applyFont="1" applyFill="1" applyBorder="1" applyAlignment="1">
      <alignment horizontal="center" vertical="center" wrapText="1"/>
    </xf>
    <xf numFmtId="2" fontId="22" fillId="44" borderId="3" xfId="0" applyNumberFormat="1" applyFont="1" applyFill="1" applyBorder="1" applyAlignment="1">
      <alignment horizontal="center" vertical="center" wrapText="1"/>
    </xf>
    <xf numFmtId="2" fontId="22" fillId="2" borderId="3" xfId="0" applyNumberFormat="1" applyFont="1" applyFill="1" applyBorder="1" applyAlignment="1">
      <alignment horizontal="center" vertical="center" wrapText="1"/>
    </xf>
    <xf numFmtId="2" fontId="3" fillId="2" borderId="3" xfId="0" applyNumberFormat="1" applyFont="1" applyFill="1" applyBorder="1" applyAlignment="1" applyProtection="1">
      <alignment horizontal="left" vertical="top" wrapText="1"/>
      <protection locked="0"/>
    </xf>
    <xf numFmtId="2" fontId="0" fillId="0" borderId="3" xfId="0" applyNumberFormat="1" applyBorder="1" applyAlignment="1" applyProtection="1">
      <alignment horizontal="left" vertical="top" wrapText="1"/>
      <protection locked="0"/>
    </xf>
    <xf numFmtId="0" fontId="25" fillId="0" borderId="21" xfId="0" applyFont="1" applyBorder="1" applyAlignment="1" applyProtection="1">
      <alignment horizontal="justify" vertical="center" wrapText="1"/>
      <protection locked="0"/>
    </xf>
    <xf numFmtId="0" fontId="23" fillId="0" borderId="128" xfId="0" applyFont="1" applyBorder="1" applyAlignment="1">
      <alignment horizontal="left" vertical="top" wrapText="1"/>
    </xf>
    <xf numFmtId="0" fontId="23" fillId="0" borderId="129" xfId="0" applyFont="1" applyBorder="1" applyAlignment="1">
      <alignment horizontal="left" vertical="top" wrapText="1"/>
    </xf>
    <xf numFmtId="2" fontId="15" fillId="4" borderId="3" xfId="0" applyNumberFormat="1" applyFont="1" applyFill="1" applyBorder="1" applyAlignment="1" applyProtection="1">
      <alignment horizontal="left" vertical="top" wrapText="1"/>
      <protection locked="0"/>
    </xf>
    <xf numFmtId="0" fontId="26" fillId="0" borderId="3" xfId="1" applyNumberFormat="1" applyFont="1" applyFill="1" applyBorder="1" applyAlignment="1">
      <alignment horizontal="center" vertical="center" wrapText="1"/>
    </xf>
    <xf numFmtId="2" fontId="25" fillId="0" borderId="3" xfId="0" applyNumberFormat="1" applyFont="1" applyBorder="1" applyAlignment="1">
      <alignment horizontal="center" vertical="center" wrapText="1"/>
    </xf>
    <xf numFmtId="0" fontId="90" fillId="0" borderId="128" xfId="0" applyFont="1" applyBorder="1" applyAlignment="1">
      <alignment horizontal="left" vertical="top" wrapText="1"/>
    </xf>
    <xf numFmtId="0" fontId="90" fillId="0" borderId="128" xfId="0" applyFont="1" applyBorder="1" applyAlignment="1">
      <alignment horizontal="center" vertical="center" wrapText="1"/>
    </xf>
    <xf numFmtId="0" fontId="25" fillId="45" borderId="128" xfId="0" applyFont="1" applyFill="1" applyBorder="1" applyAlignment="1">
      <alignment horizontal="center" vertical="center" wrapText="1"/>
    </xf>
    <xf numFmtId="0" fontId="25" fillId="0" borderId="128" xfId="0" applyFont="1" applyBorder="1" applyAlignment="1">
      <alignment horizontal="center" vertical="center" wrapText="1"/>
    </xf>
    <xf numFmtId="2" fontId="10" fillId="4" borderId="3" xfId="0" applyNumberFormat="1" applyFont="1" applyFill="1" applyBorder="1" applyAlignment="1" applyProtection="1">
      <alignment horizontal="left" vertical="top" wrapText="1"/>
      <protection locked="0"/>
    </xf>
    <xf numFmtId="0" fontId="0" fillId="0" borderId="3" xfId="0" applyBorder="1" applyAlignment="1">
      <alignment horizontal="center" vertical="center" wrapText="1"/>
    </xf>
    <xf numFmtId="0" fontId="6" fillId="0" borderId="3" xfId="1" applyNumberFormat="1" applyFont="1" applyFill="1" applyBorder="1" applyAlignment="1">
      <alignment horizontal="center" vertical="center" wrapText="1"/>
    </xf>
    <xf numFmtId="171" fontId="0" fillId="0" borderId="3" xfId="0" applyNumberFormat="1" applyBorder="1" applyAlignment="1" applyProtection="1">
      <alignment horizontal="left" vertical="top" wrapText="1"/>
      <protection locked="0"/>
    </xf>
    <xf numFmtId="2" fontId="112" fillId="0" borderId="3" xfId="0" applyNumberFormat="1" applyFont="1" applyBorder="1" applyAlignment="1" applyProtection="1">
      <alignment horizontal="left" vertical="top" wrapText="1"/>
      <protection locked="0"/>
    </xf>
    <xf numFmtId="165" fontId="54" fillId="11" borderId="63" xfId="5" applyNumberFormat="1" applyFont="1" applyBorder="1" applyAlignment="1">
      <alignment horizontal="center" vertical="center"/>
    </xf>
    <xf numFmtId="170" fontId="54" fillId="11" borderId="56" xfId="5" applyNumberFormat="1" applyFont="1" applyBorder="1" applyAlignment="1">
      <alignment vertical="center"/>
    </xf>
    <xf numFmtId="165" fontId="21" fillId="10" borderId="63" xfId="5" applyNumberFormat="1" applyFont="1" applyFill="1" applyBorder="1" applyAlignment="1">
      <alignment horizontal="center" vertical="center"/>
    </xf>
    <xf numFmtId="170" fontId="21" fillId="10" borderId="56" xfId="5" applyNumberFormat="1" applyFont="1" applyFill="1" applyBorder="1" applyAlignment="1">
      <alignment vertical="center"/>
    </xf>
    <xf numFmtId="165" fontId="54" fillId="11" borderId="16" xfId="5" applyNumberFormat="1" applyFont="1" applyBorder="1" applyAlignment="1">
      <alignment horizontal="center" vertical="center"/>
    </xf>
    <xf numFmtId="0" fontId="6" fillId="0" borderId="33" xfId="0" applyFont="1" applyBorder="1" applyAlignment="1">
      <alignment horizontal="center" vertical="center"/>
    </xf>
    <xf numFmtId="2" fontId="113" fillId="0" borderId="3" xfId="0" applyNumberFormat="1" applyFont="1" applyBorder="1" applyAlignment="1" applyProtection="1">
      <alignment horizontal="left" vertical="top" wrapText="1"/>
      <protection locked="0"/>
    </xf>
    <xf numFmtId="2" fontId="25" fillId="0" borderId="3" xfId="0" applyNumberFormat="1" applyFont="1" applyBorder="1" applyAlignment="1" applyProtection="1">
      <alignment horizontal="left" vertical="center" wrapText="1"/>
      <protection locked="0"/>
    </xf>
    <xf numFmtId="165" fontId="28" fillId="15" borderId="44" xfId="9" applyNumberFormat="1" applyBorder="1" applyAlignment="1">
      <alignment horizontal="center" vertical="center"/>
    </xf>
    <xf numFmtId="165" fontId="28" fillId="15" borderId="45" xfId="9" applyNumberFormat="1" applyBorder="1" applyAlignment="1">
      <alignment horizontal="center" vertical="center"/>
    </xf>
    <xf numFmtId="165" fontId="28" fillId="15" borderId="46" xfId="9" applyNumberFormat="1" applyBorder="1" applyAlignment="1">
      <alignment horizontal="center" vertical="center"/>
    </xf>
    <xf numFmtId="175" fontId="5" fillId="12" borderId="12" xfId="0" applyNumberFormat="1" applyFont="1" applyFill="1" applyBorder="1" applyAlignment="1">
      <alignment horizontal="center" vertical="center"/>
    </xf>
    <xf numFmtId="175" fontId="5" fillId="12" borderId="24" xfId="0" applyNumberFormat="1" applyFont="1" applyFill="1" applyBorder="1" applyAlignment="1">
      <alignment horizontal="center" vertical="center"/>
    </xf>
    <xf numFmtId="165" fontId="28" fillId="13" borderId="52" xfId="7" applyNumberFormat="1" applyBorder="1" applyAlignment="1">
      <alignment horizontal="center" vertical="center"/>
    </xf>
    <xf numFmtId="165" fontId="28" fillId="13" borderId="53" xfId="7" applyNumberFormat="1" applyBorder="1" applyAlignment="1">
      <alignment horizontal="center" vertical="center"/>
    </xf>
    <xf numFmtId="0" fontId="9" fillId="0" borderId="0" xfId="16" applyFont="1" applyAlignment="1">
      <alignment horizontal="right" vertical="center"/>
    </xf>
    <xf numFmtId="0" fontId="70" fillId="0" borderId="0" xfId="0" applyFont="1" applyAlignment="1">
      <alignment horizontal="right" vertical="center"/>
    </xf>
    <xf numFmtId="0" fontId="5" fillId="19" borderId="103" xfId="14" applyFont="1" applyFill="1" applyBorder="1" applyAlignment="1">
      <alignment horizontal="left" vertical="center" wrapText="1"/>
    </xf>
    <xf numFmtId="0" fontId="5" fillId="19" borderId="104" xfId="14" applyFont="1" applyFill="1" applyBorder="1" applyAlignment="1">
      <alignment horizontal="left" vertical="center" wrapText="1"/>
    </xf>
    <xf numFmtId="0" fontId="5" fillId="19" borderId="105" xfId="14" applyFont="1" applyFill="1" applyBorder="1" applyAlignment="1">
      <alignment horizontal="left" vertical="center" wrapText="1"/>
    </xf>
    <xf numFmtId="0" fontId="9" fillId="24" borderId="19" xfId="16" applyFont="1" applyFill="1" applyBorder="1" applyAlignment="1">
      <alignment horizontal="center" vertical="center" wrapText="1"/>
    </xf>
    <xf numFmtId="0" fontId="9" fillId="24" borderId="21" xfId="16" applyFont="1" applyFill="1" applyBorder="1" applyAlignment="1">
      <alignment horizontal="center" vertical="center" wrapText="1"/>
    </xf>
    <xf numFmtId="0" fontId="9" fillId="24" borderId="121" xfId="16" applyFont="1" applyFill="1" applyBorder="1" applyAlignment="1">
      <alignment horizontal="center" vertical="center" wrapText="1"/>
    </xf>
    <xf numFmtId="0" fontId="9" fillId="24" borderId="122" xfId="16" applyFont="1" applyFill="1" applyBorder="1" applyAlignment="1">
      <alignment horizontal="center" vertical="center" wrapText="1"/>
    </xf>
    <xf numFmtId="0" fontId="9" fillId="25" borderId="73" xfId="16" applyFont="1" applyFill="1" applyBorder="1" applyAlignment="1">
      <alignment horizontal="left" vertical="center" wrapText="1"/>
    </xf>
    <xf numFmtId="0" fontId="9" fillId="0" borderId="90" xfId="16" applyFont="1" applyBorder="1" applyAlignment="1">
      <alignment horizontal="right" vertical="center"/>
    </xf>
    <xf numFmtId="0" fontId="7" fillId="0" borderId="33" xfId="18" quotePrefix="1" applyFont="1" applyBorder="1" applyAlignment="1">
      <alignment horizontal="center" vertical="center"/>
    </xf>
    <xf numFmtId="0" fontId="7" fillId="0" borderId="0" xfId="18" quotePrefix="1" applyFont="1" applyAlignment="1">
      <alignment horizontal="center" vertical="center"/>
    </xf>
    <xf numFmtId="14" fontId="7" fillId="0" borderId="0" xfId="18" applyNumberFormat="1" applyFont="1" applyAlignment="1">
      <alignment horizontal="right" vertical="center"/>
    </xf>
    <xf numFmtId="14" fontId="7" fillId="0" borderId="34" xfId="18" applyNumberFormat="1" applyFont="1" applyBorder="1" applyAlignment="1">
      <alignment horizontal="right" vertical="center"/>
    </xf>
    <xf numFmtId="0" fontId="7" fillId="0" borderId="33" xfId="16" applyFont="1" applyBorder="1" applyAlignment="1">
      <alignment horizontal="center" vertical="center"/>
    </xf>
    <xf numFmtId="0" fontId="7" fillId="0" borderId="0" xfId="16" applyFont="1" applyAlignment="1">
      <alignment horizontal="center" vertical="center"/>
    </xf>
    <xf numFmtId="0" fontId="5" fillId="0" borderId="0" xfId="0" applyFont="1" applyAlignment="1">
      <alignment horizontal="right" vertical="center"/>
    </xf>
    <xf numFmtId="0" fontId="5" fillId="0" borderId="34" xfId="0" applyFont="1" applyBorder="1" applyAlignment="1">
      <alignment horizontal="right" vertical="center"/>
    </xf>
    <xf numFmtId="0" fontId="51" fillId="0" borderId="34" xfId="0" applyFont="1" applyBorder="1" applyAlignment="1">
      <alignment vertical="center"/>
    </xf>
    <xf numFmtId="0" fontId="52" fillId="0" borderId="34" xfId="0" applyFont="1" applyBorder="1" applyAlignment="1">
      <alignment vertical="center"/>
    </xf>
    <xf numFmtId="0" fontId="1" fillId="18" borderId="0" xfId="0" applyFont="1" applyFill="1" applyAlignment="1">
      <alignment vertical="center"/>
    </xf>
  </cellXfs>
  <cellStyles count="26">
    <cellStyle name="Accent1" xfId="7" builtinId="29"/>
    <cellStyle name="Accent2" xfId="8" builtinId="33"/>
    <cellStyle name="Accent3 2" xfId="5" xr:uid="{8B30B9E8-55E9-47C1-AB57-BE8C8D7F1063}"/>
    <cellStyle name="Accent4 2" xfId="11" xr:uid="{57235296-15C4-FF4D-946C-25F35C269DD9}"/>
    <cellStyle name="Accent6" xfId="9" builtinId="49"/>
    <cellStyle name="Comma" xfId="1" builtinId="3"/>
    <cellStyle name="Comma 10 2 2 2" xfId="15" xr:uid="{5F308B4A-09B3-6745-B96A-8D375962D61E}"/>
    <cellStyle name="Comma 2 2 2 2" xfId="20" xr:uid="{AF9A51D4-D3B3-EA4B-88CC-2D633925E1A8}"/>
    <cellStyle name="Comma 2 2 2 4" xfId="22" xr:uid="{612025C6-B2DE-2A4A-8821-F1F23361FCAD}"/>
    <cellStyle name="Comma 50" xfId="24" xr:uid="{A4C198E1-9086-5148-A67D-95FB9A938B80}"/>
    <cellStyle name="Currency 2" xfId="23" xr:uid="{BBDB62DB-20BA-0344-9143-A6E02C1D8AD9}"/>
    <cellStyle name="Hyperlink" xfId="25" builtinId="8"/>
    <cellStyle name="Normaali 2" xfId="12" xr:uid="{98CC9013-E3DC-484E-B7D1-0D355E2801AB}"/>
    <cellStyle name="Normal" xfId="0" builtinId="0"/>
    <cellStyle name="Normal - Style1 100" xfId="17" xr:uid="{F50A2715-5012-0347-8A25-26D51C5FFA7A}"/>
    <cellStyle name="Normal 2" xfId="10" xr:uid="{9DA0CF3B-C5C0-484C-ABEA-712D608703B0}"/>
    <cellStyle name="Normal 2 2 2 2" xfId="19" xr:uid="{2D6B40CD-2366-BC4B-B91A-A038FE818A02}"/>
    <cellStyle name="Normal 3" xfId="13" xr:uid="{C8A590C9-5E19-8D44-A5DD-BCBFAF833EF2}"/>
    <cellStyle name="Normal 3 2" xfId="14" xr:uid="{A8986622-E544-604F-9631-DCC930C3CE0F}"/>
    <cellStyle name="Normal 3 3" xfId="21" xr:uid="{59DE8A7A-4963-DD46-BF24-704E65BF82B7}"/>
    <cellStyle name="Normal 3 4" xfId="16" xr:uid="{F0BB4AB2-F98C-044E-89CA-71E605DD05AF}"/>
    <cellStyle name="Normal 4 2" xfId="18" xr:uid="{0E5F61E7-3550-E94E-85CC-701DD7FCB35B}"/>
    <cellStyle name="Normal 5" xfId="6" xr:uid="{1981B19D-A9B9-4A04-ACA1-DC01D47815B7}"/>
    <cellStyle name="Normal 6" xfId="3" xr:uid="{9273EB4D-83FB-A448-8B9F-686A174EA296}"/>
    <cellStyle name="Normalny_Kosztorys_Kartonażownia" xfId="2" xr:uid="{4063197A-D07A-4489-AA1F-FED5F49CDC69}"/>
    <cellStyle name="Per 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3.xml"/><Relationship Id="rId21" Type="http://schemas.openxmlformats.org/officeDocument/2006/relationships/externalLink" Target="externalLinks/externalLink8.xml"/><Relationship Id="rId42" Type="http://schemas.openxmlformats.org/officeDocument/2006/relationships/externalLink" Target="externalLinks/externalLink29.xml"/><Relationship Id="rId47" Type="http://schemas.openxmlformats.org/officeDocument/2006/relationships/externalLink" Target="externalLinks/externalLink34.xml"/><Relationship Id="rId63" Type="http://schemas.openxmlformats.org/officeDocument/2006/relationships/externalLink" Target="externalLinks/externalLink50.xml"/><Relationship Id="rId68" Type="http://schemas.openxmlformats.org/officeDocument/2006/relationships/externalLink" Target="externalLinks/externalLink55.xml"/><Relationship Id="rId84" Type="http://schemas.openxmlformats.org/officeDocument/2006/relationships/externalLink" Target="externalLinks/externalLink71.xml"/><Relationship Id="rId89" Type="http://schemas.openxmlformats.org/officeDocument/2006/relationships/calcChain" Target="calcChain.xml"/><Relationship Id="rId16" Type="http://schemas.openxmlformats.org/officeDocument/2006/relationships/externalLink" Target="externalLinks/externalLink3.xml"/><Relationship Id="rId11" Type="http://schemas.openxmlformats.org/officeDocument/2006/relationships/worksheet" Target="worksheets/sheet11.xml"/><Relationship Id="rId32" Type="http://schemas.openxmlformats.org/officeDocument/2006/relationships/externalLink" Target="externalLinks/externalLink19.xml"/><Relationship Id="rId37" Type="http://schemas.openxmlformats.org/officeDocument/2006/relationships/externalLink" Target="externalLinks/externalLink24.xml"/><Relationship Id="rId53" Type="http://schemas.openxmlformats.org/officeDocument/2006/relationships/externalLink" Target="externalLinks/externalLink40.xml"/><Relationship Id="rId58" Type="http://schemas.openxmlformats.org/officeDocument/2006/relationships/externalLink" Target="externalLinks/externalLink45.xml"/><Relationship Id="rId74" Type="http://schemas.openxmlformats.org/officeDocument/2006/relationships/externalLink" Target="externalLinks/externalLink61.xml"/><Relationship Id="rId79" Type="http://schemas.openxmlformats.org/officeDocument/2006/relationships/externalLink" Target="externalLinks/externalLink66.xml"/><Relationship Id="rId5" Type="http://schemas.openxmlformats.org/officeDocument/2006/relationships/worksheet" Target="worksheets/sheet5.xml"/><Relationship Id="rId90" Type="http://schemas.openxmlformats.org/officeDocument/2006/relationships/customXml" Target="../customXml/item1.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43" Type="http://schemas.openxmlformats.org/officeDocument/2006/relationships/externalLink" Target="externalLinks/externalLink30.xml"/><Relationship Id="rId48" Type="http://schemas.openxmlformats.org/officeDocument/2006/relationships/externalLink" Target="externalLinks/externalLink35.xml"/><Relationship Id="rId56" Type="http://schemas.openxmlformats.org/officeDocument/2006/relationships/externalLink" Target="externalLinks/externalLink43.xml"/><Relationship Id="rId64" Type="http://schemas.openxmlformats.org/officeDocument/2006/relationships/externalLink" Target="externalLinks/externalLink51.xml"/><Relationship Id="rId69" Type="http://schemas.openxmlformats.org/officeDocument/2006/relationships/externalLink" Target="externalLinks/externalLink56.xml"/><Relationship Id="rId77" Type="http://schemas.openxmlformats.org/officeDocument/2006/relationships/externalLink" Target="externalLinks/externalLink64.xml"/><Relationship Id="rId8" Type="http://schemas.openxmlformats.org/officeDocument/2006/relationships/worksheet" Target="worksheets/sheet8.xml"/><Relationship Id="rId51" Type="http://schemas.openxmlformats.org/officeDocument/2006/relationships/externalLink" Target="externalLinks/externalLink38.xml"/><Relationship Id="rId72" Type="http://schemas.openxmlformats.org/officeDocument/2006/relationships/externalLink" Target="externalLinks/externalLink59.xml"/><Relationship Id="rId80" Type="http://schemas.openxmlformats.org/officeDocument/2006/relationships/externalLink" Target="externalLinks/externalLink67.xml"/><Relationship Id="rId85" Type="http://schemas.openxmlformats.org/officeDocument/2006/relationships/externalLink" Target="externalLinks/externalLink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33" Type="http://schemas.openxmlformats.org/officeDocument/2006/relationships/externalLink" Target="externalLinks/externalLink20.xml"/><Relationship Id="rId38" Type="http://schemas.openxmlformats.org/officeDocument/2006/relationships/externalLink" Target="externalLinks/externalLink25.xml"/><Relationship Id="rId46" Type="http://schemas.openxmlformats.org/officeDocument/2006/relationships/externalLink" Target="externalLinks/externalLink33.xml"/><Relationship Id="rId59" Type="http://schemas.openxmlformats.org/officeDocument/2006/relationships/externalLink" Target="externalLinks/externalLink46.xml"/><Relationship Id="rId67" Type="http://schemas.openxmlformats.org/officeDocument/2006/relationships/externalLink" Target="externalLinks/externalLink54.xml"/><Relationship Id="rId20" Type="http://schemas.openxmlformats.org/officeDocument/2006/relationships/externalLink" Target="externalLinks/externalLink7.xml"/><Relationship Id="rId41" Type="http://schemas.openxmlformats.org/officeDocument/2006/relationships/externalLink" Target="externalLinks/externalLink28.xml"/><Relationship Id="rId54" Type="http://schemas.openxmlformats.org/officeDocument/2006/relationships/externalLink" Target="externalLinks/externalLink41.xml"/><Relationship Id="rId62" Type="http://schemas.openxmlformats.org/officeDocument/2006/relationships/externalLink" Target="externalLinks/externalLink49.xml"/><Relationship Id="rId70" Type="http://schemas.openxmlformats.org/officeDocument/2006/relationships/externalLink" Target="externalLinks/externalLink57.xml"/><Relationship Id="rId75" Type="http://schemas.openxmlformats.org/officeDocument/2006/relationships/externalLink" Target="externalLinks/externalLink62.xml"/><Relationship Id="rId83" Type="http://schemas.openxmlformats.org/officeDocument/2006/relationships/externalLink" Target="externalLinks/externalLink70.xml"/><Relationship Id="rId88" Type="http://schemas.openxmlformats.org/officeDocument/2006/relationships/sharedStrings" Target="sharedStrings.xml"/><Relationship Id="rId9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36" Type="http://schemas.openxmlformats.org/officeDocument/2006/relationships/externalLink" Target="externalLinks/externalLink23.xml"/><Relationship Id="rId49" Type="http://schemas.openxmlformats.org/officeDocument/2006/relationships/externalLink" Target="externalLinks/externalLink36.xml"/><Relationship Id="rId57" Type="http://schemas.openxmlformats.org/officeDocument/2006/relationships/externalLink" Target="externalLinks/externalLink44.xml"/><Relationship Id="rId10" Type="http://schemas.openxmlformats.org/officeDocument/2006/relationships/worksheet" Target="worksheets/sheet10.xml"/><Relationship Id="rId31" Type="http://schemas.openxmlformats.org/officeDocument/2006/relationships/externalLink" Target="externalLinks/externalLink18.xml"/><Relationship Id="rId44" Type="http://schemas.openxmlformats.org/officeDocument/2006/relationships/externalLink" Target="externalLinks/externalLink31.xml"/><Relationship Id="rId52" Type="http://schemas.openxmlformats.org/officeDocument/2006/relationships/externalLink" Target="externalLinks/externalLink39.xml"/><Relationship Id="rId60" Type="http://schemas.openxmlformats.org/officeDocument/2006/relationships/externalLink" Target="externalLinks/externalLink47.xml"/><Relationship Id="rId65" Type="http://schemas.openxmlformats.org/officeDocument/2006/relationships/externalLink" Target="externalLinks/externalLink52.xml"/><Relationship Id="rId73" Type="http://schemas.openxmlformats.org/officeDocument/2006/relationships/externalLink" Target="externalLinks/externalLink60.xml"/><Relationship Id="rId78" Type="http://schemas.openxmlformats.org/officeDocument/2006/relationships/externalLink" Target="externalLinks/externalLink65.xml"/><Relationship Id="rId81" Type="http://schemas.openxmlformats.org/officeDocument/2006/relationships/externalLink" Target="externalLinks/externalLink68.xml"/><Relationship Id="rId86"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5.xml"/><Relationship Id="rId39" Type="http://schemas.openxmlformats.org/officeDocument/2006/relationships/externalLink" Target="externalLinks/externalLink26.xml"/><Relationship Id="rId34" Type="http://schemas.openxmlformats.org/officeDocument/2006/relationships/externalLink" Target="externalLinks/externalLink21.xml"/><Relationship Id="rId50" Type="http://schemas.openxmlformats.org/officeDocument/2006/relationships/externalLink" Target="externalLinks/externalLink37.xml"/><Relationship Id="rId55" Type="http://schemas.openxmlformats.org/officeDocument/2006/relationships/externalLink" Target="externalLinks/externalLink42.xml"/><Relationship Id="rId76" Type="http://schemas.openxmlformats.org/officeDocument/2006/relationships/externalLink" Target="externalLinks/externalLink63.xml"/><Relationship Id="rId7" Type="http://schemas.openxmlformats.org/officeDocument/2006/relationships/worksheet" Target="worksheets/sheet7.xml"/><Relationship Id="rId71" Type="http://schemas.openxmlformats.org/officeDocument/2006/relationships/externalLink" Target="externalLinks/externalLink58.xml"/><Relationship Id="rId92" Type="http://schemas.openxmlformats.org/officeDocument/2006/relationships/customXml" Target="../customXml/item3.xml"/><Relationship Id="rId2" Type="http://schemas.openxmlformats.org/officeDocument/2006/relationships/worksheet" Target="worksheets/sheet2.xml"/><Relationship Id="rId29" Type="http://schemas.openxmlformats.org/officeDocument/2006/relationships/externalLink" Target="externalLinks/externalLink16.xml"/><Relationship Id="rId24" Type="http://schemas.openxmlformats.org/officeDocument/2006/relationships/externalLink" Target="externalLinks/externalLink11.xml"/><Relationship Id="rId40" Type="http://schemas.openxmlformats.org/officeDocument/2006/relationships/externalLink" Target="externalLinks/externalLink27.xml"/><Relationship Id="rId45" Type="http://schemas.openxmlformats.org/officeDocument/2006/relationships/externalLink" Target="externalLinks/externalLink32.xml"/><Relationship Id="rId66" Type="http://schemas.openxmlformats.org/officeDocument/2006/relationships/externalLink" Target="externalLinks/externalLink53.xml"/><Relationship Id="rId87" Type="http://schemas.openxmlformats.org/officeDocument/2006/relationships/styles" Target="styles.xml"/><Relationship Id="rId61" Type="http://schemas.openxmlformats.org/officeDocument/2006/relationships/externalLink" Target="externalLinks/externalLink48.xml"/><Relationship Id="rId82" Type="http://schemas.openxmlformats.org/officeDocument/2006/relationships/externalLink" Target="externalLinks/externalLink69.xml"/><Relationship Id="rId19" Type="http://schemas.openxmlformats.org/officeDocument/2006/relationships/externalLink" Target="externalLinks/externalLink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34636</xdr:colOff>
      <xdr:row>2</xdr:row>
      <xdr:rowOff>69272</xdr:rowOff>
    </xdr:from>
    <xdr:to>
      <xdr:col>2</xdr:col>
      <xdr:colOff>173185</xdr:colOff>
      <xdr:row>4</xdr:row>
      <xdr:rowOff>50390</xdr:rowOff>
    </xdr:to>
    <xdr:pic>
      <xdr:nvPicPr>
        <xdr:cNvPr id="6" name="Picture 5">
          <a:extLst>
            <a:ext uri="{FF2B5EF4-FFF2-40B4-BE49-F238E27FC236}">
              <a16:creationId xmlns:a16="http://schemas.microsoft.com/office/drawing/2014/main" id="{2C6FCC95-C909-DA41-9945-60524BEE656C}"/>
            </a:ext>
          </a:extLst>
        </xdr:cNvPr>
        <xdr:cNvPicPr>
          <a:picLocks noChangeAspect="1"/>
        </xdr:cNvPicPr>
      </xdr:nvPicPr>
      <xdr:blipFill>
        <a:blip xmlns:r="http://schemas.openxmlformats.org/officeDocument/2006/relationships" r:embed="rId1"/>
        <a:stretch>
          <a:fillRect/>
        </a:stretch>
      </xdr:blipFill>
      <xdr:spPr>
        <a:xfrm>
          <a:off x="230909" y="461817"/>
          <a:ext cx="404094" cy="385209"/>
        </a:xfrm>
        <a:prstGeom prst="rect">
          <a:avLst/>
        </a:prstGeom>
      </xdr:spPr>
    </xdr:pic>
    <xdr:clientData/>
  </xdr:twoCellAnchor>
  <xdr:twoCellAnchor editAs="oneCell">
    <xdr:from>
      <xdr:col>2</xdr:col>
      <xdr:colOff>219365</xdr:colOff>
      <xdr:row>2</xdr:row>
      <xdr:rowOff>62274</xdr:rowOff>
    </xdr:from>
    <xdr:to>
      <xdr:col>4</xdr:col>
      <xdr:colOff>23090</xdr:colOff>
      <xdr:row>4</xdr:row>
      <xdr:rowOff>30688</xdr:rowOff>
    </xdr:to>
    <xdr:pic>
      <xdr:nvPicPr>
        <xdr:cNvPr id="7" name="Picture 6">
          <a:extLst>
            <a:ext uri="{FF2B5EF4-FFF2-40B4-BE49-F238E27FC236}">
              <a16:creationId xmlns:a16="http://schemas.microsoft.com/office/drawing/2014/main" id="{87604DAE-6823-6D47-89AF-A0249C1E728D}"/>
            </a:ext>
          </a:extLst>
        </xdr:cNvPr>
        <xdr:cNvPicPr>
          <a:picLocks noChangeAspect="1"/>
        </xdr:cNvPicPr>
      </xdr:nvPicPr>
      <xdr:blipFill>
        <a:blip xmlns:r="http://schemas.openxmlformats.org/officeDocument/2006/relationships" r:embed="rId2"/>
        <a:stretch>
          <a:fillRect/>
        </a:stretch>
      </xdr:blipFill>
      <xdr:spPr>
        <a:xfrm>
          <a:off x="681183" y="454819"/>
          <a:ext cx="404089" cy="3725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23092</xdr:colOff>
      <xdr:row>1</xdr:row>
      <xdr:rowOff>11541</xdr:rowOff>
    </xdr:from>
    <xdr:to>
      <xdr:col>5</xdr:col>
      <xdr:colOff>430996</xdr:colOff>
      <xdr:row>3</xdr:row>
      <xdr:rowOff>3050</xdr:rowOff>
    </xdr:to>
    <xdr:pic>
      <xdr:nvPicPr>
        <xdr:cNvPr id="3" name="Picture 2">
          <a:extLst>
            <a:ext uri="{FF2B5EF4-FFF2-40B4-BE49-F238E27FC236}">
              <a16:creationId xmlns:a16="http://schemas.microsoft.com/office/drawing/2014/main" id="{3D447592-5FF5-C54B-B9B0-24628BA968B1}"/>
            </a:ext>
          </a:extLst>
        </xdr:cNvPr>
        <xdr:cNvPicPr>
          <a:picLocks noChangeAspect="1"/>
        </xdr:cNvPicPr>
      </xdr:nvPicPr>
      <xdr:blipFill>
        <a:blip xmlns:r="http://schemas.openxmlformats.org/officeDocument/2006/relationships" r:embed="rId1"/>
        <a:stretch>
          <a:fillRect/>
        </a:stretch>
      </xdr:blipFill>
      <xdr:spPr>
        <a:xfrm>
          <a:off x="1454728" y="207814"/>
          <a:ext cx="404094" cy="387806"/>
        </a:xfrm>
        <a:prstGeom prst="rect">
          <a:avLst/>
        </a:prstGeom>
      </xdr:spPr>
    </xdr:pic>
    <xdr:clientData/>
  </xdr:twoCellAnchor>
  <xdr:twoCellAnchor editAs="oneCell">
    <xdr:from>
      <xdr:col>5</xdr:col>
      <xdr:colOff>427184</xdr:colOff>
      <xdr:row>1</xdr:row>
      <xdr:rowOff>16088</xdr:rowOff>
    </xdr:from>
    <xdr:to>
      <xdr:col>5</xdr:col>
      <xdr:colOff>827463</xdr:colOff>
      <xdr:row>3</xdr:row>
      <xdr:rowOff>789</xdr:rowOff>
    </xdr:to>
    <xdr:pic>
      <xdr:nvPicPr>
        <xdr:cNvPr id="4" name="Picture 3">
          <a:extLst>
            <a:ext uri="{FF2B5EF4-FFF2-40B4-BE49-F238E27FC236}">
              <a16:creationId xmlns:a16="http://schemas.microsoft.com/office/drawing/2014/main" id="{2AFCBDFC-7BB7-35F8-BFF6-CA3E355BA473}"/>
            </a:ext>
          </a:extLst>
        </xdr:cNvPr>
        <xdr:cNvPicPr>
          <a:picLocks noChangeAspect="1"/>
        </xdr:cNvPicPr>
      </xdr:nvPicPr>
      <xdr:blipFill>
        <a:blip xmlns:r="http://schemas.openxmlformats.org/officeDocument/2006/relationships" r:embed="rId2"/>
        <a:stretch>
          <a:fillRect/>
        </a:stretch>
      </xdr:blipFill>
      <xdr:spPr>
        <a:xfrm>
          <a:off x="1858820" y="212361"/>
          <a:ext cx="404089" cy="3878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31749</xdr:colOff>
      <xdr:row>109</xdr:row>
      <xdr:rowOff>23092</xdr:rowOff>
    </xdr:from>
    <xdr:to>
      <xdr:col>24</xdr:col>
      <xdr:colOff>333837</xdr:colOff>
      <xdr:row>128</xdr:row>
      <xdr:rowOff>97249</xdr:rowOff>
    </xdr:to>
    <xdr:pic>
      <xdr:nvPicPr>
        <xdr:cNvPr id="3" name="Picture 2">
          <a:extLst>
            <a:ext uri="{FF2B5EF4-FFF2-40B4-BE49-F238E27FC236}">
              <a16:creationId xmlns:a16="http://schemas.microsoft.com/office/drawing/2014/main" id="{2B5733F5-8A14-6D47-A63B-9D55EA533CA3}"/>
            </a:ext>
          </a:extLst>
        </xdr:cNvPr>
        <xdr:cNvPicPr>
          <a:picLocks noChangeAspect="1"/>
        </xdr:cNvPicPr>
      </xdr:nvPicPr>
      <xdr:blipFill>
        <a:blip xmlns:r="http://schemas.openxmlformats.org/officeDocument/2006/relationships" r:embed="rId1"/>
        <a:stretch>
          <a:fillRect/>
        </a:stretch>
      </xdr:blipFill>
      <xdr:spPr>
        <a:xfrm>
          <a:off x="17583149" y="20838392"/>
          <a:ext cx="9026988" cy="369365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17</xdr:col>
      <xdr:colOff>115454</xdr:colOff>
      <xdr:row>4</xdr:row>
      <xdr:rowOff>34636</xdr:rowOff>
    </xdr:from>
    <xdr:to>
      <xdr:col>17</xdr:col>
      <xdr:colOff>912091</xdr:colOff>
      <xdr:row>4</xdr:row>
      <xdr:rowOff>628952</xdr:rowOff>
    </xdr:to>
    <xdr:pic>
      <xdr:nvPicPr>
        <xdr:cNvPr id="2" name="Picture 1">
          <a:extLst>
            <a:ext uri="{FF2B5EF4-FFF2-40B4-BE49-F238E27FC236}">
              <a16:creationId xmlns:a16="http://schemas.microsoft.com/office/drawing/2014/main" id="{3B153A4C-C351-7441-9D02-C7F0301E5288}"/>
            </a:ext>
          </a:extLst>
        </xdr:cNvPr>
        <xdr:cNvPicPr>
          <a:picLocks noChangeAspect="1"/>
        </xdr:cNvPicPr>
      </xdr:nvPicPr>
      <xdr:blipFill>
        <a:blip xmlns:r="http://schemas.openxmlformats.org/officeDocument/2006/relationships" r:embed="rId1"/>
        <a:stretch>
          <a:fillRect/>
        </a:stretch>
      </xdr:blipFill>
      <xdr:spPr>
        <a:xfrm>
          <a:off x="22403954" y="1050636"/>
          <a:ext cx="796637" cy="594316"/>
        </a:xfrm>
        <a:prstGeom prst="rect">
          <a:avLst/>
        </a:prstGeom>
      </xdr:spPr>
    </xdr:pic>
    <xdr:clientData/>
  </xdr:twoCellAnchor>
  <xdr:twoCellAnchor editAs="oneCell">
    <xdr:from>
      <xdr:col>17</xdr:col>
      <xdr:colOff>105063</xdr:colOff>
      <xdr:row>12</xdr:row>
      <xdr:rowOff>48021</xdr:rowOff>
    </xdr:from>
    <xdr:to>
      <xdr:col>18</xdr:col>
      <xdr:colOff>2540</xdr:colOff>
      <xdr:row>12</xdr:row>
      <xdr:rowOff>667771</xdr:rowOff>
    </xdr:to>
    <xdr:pic>
      <xdr:nvPicPr>
        <xdr:cNvPr id="3" name="Picture 2">
          <a:extLst>
            <a:ext uri="{FF2B5EF4-FFF2-40B4-BE49-F238E27FC236}">
              <a16:creationId xmlns:a16="http://schemas.microsoft.com/office/drawing/2014/main" id="{B7E178FB-50ED-BD45-8837-2868C9DBB952}"/>
            </a:ext>
          </a:extLst>
        </xdr:cNvPr>
        <xdr:cNvPicPr>
          <a:picLocks noChangeAspect="1"/>
        </xdr:cNvPicPr>
      </xdr:nvPicPr>
      <xdr:blipFill>
        <a:blip xmlns:r="http://schemas.openxmlformats.org/officeDocument/2006/relationships" r:embed="rId2"/>
        <a:stretch>
          <a:fillRect/>
        </a:stretch>
      </xdr:blipFill>
      <xdr:spPr>
        <a:xfrm>
          <a:off x="22393563" y="6550421"/>
          <a:ext cx="830927" cy="619750"/>
        </a:xfrm>
        <a:prstGeom prst="rect">
          <a:avLst/>
        </a:prstGeom>
      </xdr:spPr>
    </xdr:pic>
    <xdr:clientData/>
  </xdr:twoCellAnchor>
  <xdr:twoCellAnchor editAs="oneCell">
    <xdr:from>
      <xdr:col>17</xdr:col>
      <xdr:colOff>139700</xdr:colOff>
      <xdr:row>6</xdr:row>
      <xdr:rowOff>6430</xdr:rowOff>
    </xdr:from>
    <xdr:to>
      <xdr:col>18</xdr:col>
      <xdr:colOff>1270</xdr:colOff>
      <xdr:row>6</xdr:row>
      <xdr:rowOff>668020</xdr:rowOff>
    </xdr:to>
    <xdr:pic>
      <xdr:nvPicPr>
        <xdr:cNvPr id="4" name="Picture 3">
          <a:extLst>
            <a:ext uri="{FF2B5EF4-FFF2-40B4-BE49-F238E27FC236}">
              <a16:creationId xmlns:a16="http://schemas.microsoft.com/office/drawing/2014/main" id="{22F08990-ED30-C14C-BAC3-8F1275904E6B}"/>
            </a:ext>
          </a:extLst>
        </xdr:cNvPr>
        <xdr:cNvPicPr>
          <a:picLocks noChangeAspect="1"/>
        </xdr:cNvPicPr>
      </xdr:nvPicPr>
      <xdr:blipFill>
        <a:blip xmlns:r="http://schemas.openxmlformats.org/officeDocument/2006/relationships" r:embed="rId3"/>
        <a:stretch>
          <a:fillRect/>
        </a:stretch>
      </xdr:blipFill>
      <xdr:spPr>
        <a:xfrm>
          <a:off x="22428200" y="2394030"/>
          <a:ext cx="795020" cy="66159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1392DBD/D"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t2.turntown.com/Lee/CM/PROJ/TIC/Alex%20Hargreaves/13.08.09/Meeting%20in%20London/New%20Template%20WIP/Example/New%20Template%20WIP/cashflow%20TEST%20Ver%2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t2.turntown.com/LON/QS/QS11228/COST/OPCOS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c36/celbi/Trab-int/Instrumentacao/Orcamentos/2004/OC-04.05.301%20-%20Caima%20(Evap+ETAR)/0302708B-Caima%20Elec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LON\QS\I46001\REPORT\COST\CASHFL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Documents%20and%20Settings\johnsonl\Local%20Settings\Temporary%20Internet%20Files\OLK193\LON\QS\I46001\REPORT\COST\CASHFL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Documents%20and%20Settings\johnsonl\Local%20Settings\Temporary%20Internet%20Files\OLK193\LON\QS\QS11228\COST\OPCOST.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eu-sp.web.gs.com/Documents%20and%20Settings/primec/Local%20Settings/Temporary%20Internet%20Files/OLK423/09%20Project%20Template%2030June08%2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auroracc.sharepoint.com/I:/WINDOWS/Local%20Settings/Temporary%20Internet%20Files/Content.IE5/0LUVOT27/Stukeley%20Street%20Scheme%20E%20est(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F:\My%20Documents\Regional%20Framework\Local%20Competition%20Preliminaries%20Pricing%20Document%20(Unprotected)%20v2b.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K:\HerculesQC\Projektleitung\Kommunikation\Einzelverwertung\MCHM7%20MCHS1\WB%20070104%20MCHS1%20MCHM7%20Neub&#252;rger.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GARSTON%20JOB\PAT\GWD.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ayla-pc/Old%20PC%20D%20Drive/Program%20Files/Microsoft%20Office/Office/jobs/EST-41b.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ayla-pc/Old%20PC%20D%20Drive/Program%20Files/Microsoft%20Office/Office/jobs/EST-41a.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hmanreg001/SHARED/Projects/Live%20Projects/2929%20Bahrain%20National%20Monument/L%20-%20DL%20Reports/02%20Cost%20Consultancy/Cost%20Reports/Liverpool/March%20completion%20-%20version%20311204.xls"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https://gleedsiberica-my.sharepoint.com/personal/gema_casasola_gleeds_pt/Documents/Documentos/Work/GC1%20Tender/SIN02%20GC1%20-%20Pricing%20Schedule%20RIBA%203%20Cost%20Plan_F%20Version%20Cost%20Plan.xlsx" TargetMode="External"/><Relationship Id="rId1" Type="http://schemas.openxmlformats.org/officeDocument/2006/relationships/externalLinkPath" Target="https://gleedsiberica-my.sharepoint.com/personal/gema_casasola_gleeds_pt/Documents/Documentos/Work/GC1%20Tender/SIN02%20GC1%20-%20Pricing%20Schedule%20RIBA%203%20Cost%20Plan_F%20Version%20Cost%20Plan.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auroracc.sharepoint.com/I:/Documents%20and%20Settings/RachelO/Local%20Settings/Temporary%20Internet%20Files/OLK82/NEW%20BUILD%20Gisborne%20Court%20estimate%20Sept%200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whybusinessfunctionsforproperty.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ocuments%20and%20Settings\Default\Local%20Settings\Temporary%20Internet%20Files\OLK2\cashflow.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lonfile001/userdata$/Strategy/NEW%20BUSINESS/REBECCA/Due%20Diligence/Other/Base%20Case%20Model/whybusinessfunctionsforproperty.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G:\ISC%201%20-%20Fire%20Station%20-%20M&amp;E%20Cost%20Plan_v0.XLS"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CDT%20Table%200%20Rev%20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Documents%20and%20Settings\BELLG\Local%20Settings\Temporary%20Internet%20Files\OLKC\Contract%20Information%20Sheet.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Nest/Users/WINDOWS/Temporary%20Internet%20Files/OLK2233/Portucel_FIBERLINE.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A:\Work%20other\GB\Accounts\Invoices\DATA\GORDON\GBS%20Invoices\Master%20Invoice.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AGMAGBRSDC01.mace.co.uk/Data/Site%20DocumentsOLD/Springfield/K%20%20Costs/M7776%20VCR%20MAR%2013.xlsx"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MODEL%202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netorgft9997172-my.sharepoint.com/LONSRV01/Data/DOCUME~1/wanwai/LOCALS~1/Temp/C.Lotus.Notes.Data/Financial%20Report%205.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dllonnas1/FileTransfer$/ISC%201%20-%20Fire%20Station%20-%20M&amp;E%20Cost%20Plan_v0.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A:\CH081102\Data%20Base.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auroracc-my.sharepoint.com/Users/david.morris/AppData/Local/Microsoft/Windows/Temporary%20Internet%20Files/Content.IE5/IGJERD5I/Cash%20Flow%20Template%20Simple%20S-curve%20v1.xlsm"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auroracc.sharepoint.com/I:/WINDOWS/Temporary%20Internet%20Files/OLKB242/Tech/Jobs/17000/17610%20-%20ICH%20Hyde%20Park%20Corner%20-%20QS/Cost%20Reports/PCMR%20InfraP1-%20No.1_%201%20Oct%202003(Draft).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EAGMAGBRSDC01.mace.co.uk/Data/Documents%20and%20Settings/JCrawford/My%20Documents/Projects/Hull%20Academies/Hull%20AcademiesF%20F%20&amp;%20E%20Schedules%20BBCL%20Rev%20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EAGMAGBRSDC01.mace.co.uk/Data/Documents%20and%20Settings/BELLG/My%20Documents/My%20eBooks/Tenders/2004/St%20Johns/St%20Johns%20Post%20ITN_Final_300304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Annabel/Projects/Buldings/Building%20Schools%20for%20the%20Future/Project%20Stages/Stage%205%20-%20Procurement/ITCD/Archived%20Project%20doc%20files/D21SIDA-%20School%20Area%20Schedule%20(FINAL).xls"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A1-mod-w.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4F46C8C4/Sheffield%20Construction%20Phase%20GE%20Book%20(Rec%2001-05-12)%20Post%20Gate%20D.xlsm"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EAGMAGBRSDC01.mace.co.uk/Data/Users/Richard.Robinson/AppData/Local/Microsoft/Windows/Temporary%20Internet%20Files/Content.Outlook/MKRVPCA1/STEM%2072180.xlsx" TargetMode="External"/></Relationships>
</file>

<file path=xl/externalLinks/_rels/externalLink39.xml.rels><?xml version="1.0" encoding="UTF-8" standalone="yes"?>
<Relationships xmlns="http://schemas.openxmlformats.org/package/2006/relationships"><Relationship Id="rId2" Type="http://schemas.microsoft.com/office/2019/04/relationships/externalLinkLongPath" Target="/EAGMAGBRSDC01.mace.co.uk/Data/Users/Richard.Robinson/Documents/Site%20DocumentsOLD/PRESTON%20COLLEGE%20-%20STEM%20BUILDING/B%20%20Financial/B.08%20Cost%20Plans/Preston%20STEM%20Bldg%20-%20Cost%20Plan%20REV11%2011.07.14.xlsx?D4BD6C0B" TargetMode="External"/><Relationship Id="rId1" Type="http://schemas.openxmlformats.org/officeDocument/2006/relationships/externalLinkPath" Target="file:///\\D4BD6C0B\Preston%20STEM%20Bldg%20-%20Cost%20Plan%20REV11%2011.07.14.xlsx" TargetMode="External"/></Relationships>
</file>

<file path=xl/externalLinks/_rels/externalLink40.xml.rels><?xml version="1.0" encoding="UTF-8" standalone="yes"?>
<Relationships xmlns="http://schemas.openxmlformats.org/package/2006/relationships"><Relationship Id="rId1" Type="http://schemas.microsoft.com/office/2006/relationships/xlExternalLinkPath/xlPathMissing" Target="St%20Julies1"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remote/Company/Shared%20Docs/Commercial%20Team%20Structure/Costings%20&amp;%20Margin/Sheffield%20-%20Longdens/Labour/DD-50771-0-Kier_Construction_-_Liverpool-QC-118268.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K:\5\3\6\DD-53678\11.%20Pricing%20Tool,%20Quotes%20&amp;%20Orders\Pricing%20Tools\DD-53678-0-Kier_Construction_-_liverpool-QC-138598.xlsm"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WSAtkins.com/Project/GBLSA/F%20and%20G%20-%20North/F%20&amp;%20G/server%20transfer/DATA/BANKING/HALIFAX/HBOS/Phase%203.5/Gillingham/Post%20Contract/Financial/valuation%202.xls" TargetMode="External"/></Relationships>
</file>

<file path=xl/externalLinks/_rels/externalLink44.xml.rels><?xml version="1.0" encoding="UTF-8" standalone="yes"?>
<Relationships xmlns="http://schemas.openxmlformats.org/package/2006/relationships"><Relationship Id="rId1" Type="http://schemas.microsoft.com/office/2006/relationships/xlExternalLinkPath/xlPathMissing" Target="The%20Regent%20-%20Cost%20Plan%20June%2014.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MCHW01N/DATA/ZFB3/2000_2001/Monat/Nov/Bereiche/FH_A&amp;D_Nov0001.xls" TargetMode="External"/></Relationships>
</file>

<file path=xl/externalLinks/_rels/externalLink46.xml.rels><?xml version="1.0" encoding="UTF-8" standalone="yes"?>
<Relationships xmlns="http://schemas.openxmlformats.org/package/2006/relationships"><Relationship Id="rId2" Type="http://schemas.microsoft.com/office/2019/04/relationships/externalLinkLongPath" Target="/LONSRV01/Data/Lon/CM/QS12770/COST/Change%20Control/Change%20Control-DS/Reports/Documents%20and%20Settings/peke.WTRUST/Local%20Settings/Temporary%20Internet%20Files/OLK45/LON/QS/I46001/REPORT/COST/CASHFL1.XLS?A93A210F" TargetMode="External"/><Relationship Id="rId1" Type="http://schemas.openxmlformats.org/officeDocument/2006/relationships/externalLinkPath" Target="file:///\\A93A210F\CASHFL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157213C6/King%20David%20Campus%201Q09%20start%20Oct%2007%20Rev%20ANettInflation.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LONSRV01/Data/LON/QS/QS11228/COST/OPCOST.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EAGMAGBRSDC01.mace.co.uk/Data/Andy/Drainage%20rates.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edmsbir.dluk.net/Pinnacle/063325/Main/J%20-%20Estimates/01%20Full%20Estimates%20and%20Cost%20Plans/Masterplan%20-%202009%2012%2017%20(Stage%20D%20Cost%20Plan)/Stage%20D%20Cost%20Plan%20December%202009%2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https://auroracc.sharepoint.com/I:/NJR/TEC/Projects/28000/28036%20-%2020%20James's%20Street/Estimate/Stage%20C/20%20SJS%20-%20Stage%20C%20Estimate%20-%20Revision%20A.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Nas/Oc/PI/2015/TABELAS/tabelas%20internas%20EST/calhas%20WIBE%20ebo%20%20.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netorgft9997172-my.sharepoint.com/C/febs/Projects/2011-0092/22-07-2011%20take%20offs%20part%20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netorgft9997172-my.sharepoint.com/C/febs/Projects/2011-0092/29-07-2011%20electrical%20fittings_addendum.xls" TargetMode="External"/></Relationships>
</file>

<file path=xl/externalLinks/_rels/externalLink55.xml.rels><?xml version="1.0" encoding="UTF-8" standalone="yes"?>
<Relationships xmlns="http://schemas.openxmlformats.org/package/2006/relationships"><Relationship Id="rId2" Type="http://schemas.openxmlformats.org/officeDocument/2006/relationships/externalLinkPath" Target="https://gtaes.sharepoint.com/sites/VELOX-Nor_Comercial/Delte%20dokumenter/2024/24.E102%20SIN02%20Sines%20PT/2-Budget/01_24.E102%207002%20SIN02%20Sines%20PT/24.E102%207002%20SIN02%20Sines%20PT_calc.xlsx" TargetMode="External"/><Relationship Id="rId1" Type="http://schemas.openxmlformats.org/officeDocument/2006/relationships/externalLinkPath" Target="/sites/VELOX-Nor_Comercial/Delte%20dokumenter/2024/24.E102%20SIN02%20Sines%20PT/2-Budget/01_24.E102%207002%20SIN02%20Sines%20PT/24.E102%207002%20SIN02%20Sines%20PT_calc.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auroracc.sharepoint.com/G:/WINDOWS/Local%20Settings/Temporary%20Internet%20Files/Content.IE5/0LUVOT27/Stukeley%20Street%20Scheme%20E%20est(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D:\Building%20Services\PROJECTS\2008%20Projects\208%202853%20New%20Sainsbury%20Data%20Centre\G%20Feasibility%20Estimates%20and%20Cost%20Plans\1.%20S3%20style%20model\S3%20Cost%20Model%20Front%20End%20(R05).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EAGMAGBRSDC01.mace.co.uk/Data/Technical%20Services/Southwark%20BSF/Phase%202a/Stage%202/E%20Financial/E1%20Cost%20Plans/Cost%20Plan/Wall%20Finishes/SMAA-Highshore%20-%20Wall%20Finishes%20(Blank%20Template).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G:\Documents%20and%20Settings\js25487\Local%20Settings\Temporary%20Internet%20Files\OLK17\New%20Template%20-%20Detail%20Financial%20Report%202011.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A6B7326D/20090223%20Bahrain%20City%20Centre%20Towers%20Cost%20Model%20Nr%203%20Rev3.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E:\Site%20Documents\Pump%20House%20Birkenhead\B%20%20Financial\B.02%20Measurement%20and%20Valuations\Feb%2004\Val%20Sep%2003\Bill%205%20Sep%2003.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EAGMAGBRSDC01.mace.co.uk/Data/Lon/CM/QS12772/Risk/BurlDanes_NewRiskRegister090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D:\Building%20Services\PROJECTS\2008%20Projects\208%202853%20New%20Sainsbury%20Data%20Centre\G%20Feasibility%20Estimates%20and%20Cost%20Plans\Benchmark%20Graph\Sainsbury%20Benchmark%20Graph%20tier%203.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nisbet/dfs/J.N.P.%20Lspa/8059%20-%20Baginton%20Fields%20School/B/B3%20Estimates,%20Cost%20Plans%20&amp;%20Cost%20Checks/Cashflow%20based%20on%20Cost%20Estimate%207%20230205.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ttrmtlon.turntown.com/Documents%20and%20Settings/ead/Local%20Settings/Temporary%20Internet%20Files/OLK22F/LON/QS/I46001/REPORT/COST/CASHFL1.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EAGMAGBRSDC01.mace.co.uk/Data/SENSE/ADMIN/BEST%20PRACTISE-QA/Templates/Cost/HMPOnleyCostReportJuly07.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nas2/OC/2017/17.600%20-%2017.699/17.667%20-%20ANDRITZ%20-%20AEI%20installations%20-%20Helsing&#248;r%20DK/1-Proposta/17.667.OC.1%20-%20FM.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K:\5\7\0\DD-57012\11.%20Pricing%20Tool,%20Quotes%20&amp;%20Orders\Pricing%20Tools\DD-57012-1-Kier_Construction_-_Liverpool-QC-161414.xlsm"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LONSRV01/Data/LON/QS/I46001/REPORT/COST/CASHFL1.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EAGMAGBRSDC01.mace.co.uk/Data/Documents%20and%20Settings/richard.robinson/Local%20Settings/Temporary%20Internet%20Files/Content.Outlook/JRQY2H2L/UTC%20Liverpool%20STANDARD%20FFE%20cost%20plan%2015%2011%2012%20(2).xls" TargetMode="External"/></Relationships>
</file>

<file path=xl/externalLinks/_rels/externalLink71.xml.rels><?xml version="1.0" encoding="UTF-8" standalone="yes"?>
<Relationships xmlns="http://schemas.openxmlformats.org/package/2006/relationships"><Relationship Id="rId2" Type="http://schemas.openxmlformats.org/officeDocument/2006/relationships/externalLinkPath" Target="https://gtaes.sharepoint.com/sites/VELOX-Nor_Comercial/Delte%20dokumenter/2025/251.1009%20Kvandal%20-%20Phase%201/2-Budget/251.1009%20-%20Project%20Kvandal%20-%20Design%202%20-%20building%202%20-%20rev2.xlsx" TargetMode="External"/><Relationship Id="rId1" Type="http://schemas.openxmlformats.org/officeDocument/2006/relationships/externalLinkPath" Target="251.1009%20-%20Project%20Kvandal%20-%20Design%202%20-%20building%202%20-%20rev2.xlsx" TargetMode="External"/></Relationships>
</file>

<file path=xl/externalLinks/_rels/externalLink72.xml.rels><?xml version="1.0" encoding="UTF-8" standalone="yes"?>
<Relationships xmlns="http://schemas.openxmlformats.org/package/2006/relationships"><Relationship Id="rId2" Type="http://schemas.openxmlformats.org/officeDocument/2006/relationships/externalLinkPath" Target="https://gtaes.sharepoint.com/sites/VELOX-Nor_Comercial/Delte%20dokumenter/2025/251.1002%20Kajaani%20Finland/2-Budget/251.1002%20-%20Kajaani%20Finland%20_calc.xlsx" TargetMode="External"/><Relationship Id="rId1" Type="http://schemas.openxmlformats.org/officeDocument/2006/relationships/externalLinkPath" Target="/sites/VELOX-Nor_Comercial/Delte%20dokumenter/2025/251.1002%20Kajaani%20Finland/2-Budget/251.1002%20-%20Kajaani%20Finland%20_cal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nchmark"/>
      <sheetName val="Ext walls"/>
      <sheetName val="Unit costs"/>
      <sheetName val="Summary budgets"/>
      <sheetName val="Trade Contractors budgets"/>
      <sheetName val="SGL"/>
      <sheetName val="Sheet4"/>
      <sheetName val="SPLIT"/>
      <sheetName val="Sheet6"/>
      <sheetName val="Sheet3"/>
      <sheetName val="Sheet1"/>
      <sheetName val="Sheet2"/>
      <sheetName val="Sheet7"/>
      <sheetName val="Summary"/>
      <sheetName val="Savings"/>
      <sheetName val="systems"/>
      <sheetName val="SG"/>
      <sheetName val="Sheet5"/>
      <sheetName val="rates"/>
      <sheetName val="Planning"/>
      <sheetName val="Forge"/>
      <sheetName val="VO's"/>
      <sheetName val="underslab drainage"/>
      <sheetName val="Battersea"/>
      <sheetName val="VARIANCE "/>
      <sheetName val="Sewage tank"/>
      <sheetName val="Sheet8"/>
      <sheetName val="BCIS com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Sheet1"/>
      <sheetName val="1"/>
      <sheetName val="AH Cash Flow"/>
      <sheetName val="CBS"/>
      <sheetName val="KEY DATA"/>
      <sheetName val="10. Commercials"/>
      <sheetName val="1 Book (Rec 01-_x0000__x0000__x0000_嶐_x0018_Ӌ癎嶘_x0018_庮_x0018_Ӥ_x0000_ଊ癎"/>
      <sheetName val="AH_Cash_Flow"/>
      <sheetName val="Croydon_Slide Pack"/>
      <sheetName val="Sheet2"/>
      <sheetName val="Data"/>
      <sheetName val="List_Data_FBP"/>
      <sheetName val="List of OGD's"/>
      <sheetName val="NewLuxHsg"/>
      <sheetName val="Menus"/>
      <sheetName val="AH_Cash_Flow1"/>
      <sheetName val="AH_Cash_Flow2"/>
      <sheetName val="names"/>
      <sheetName val="Lists"/>
      <sheetName val="3 Vertiv Summary"/>
      <sheetName val="Cover"/>
      <sheetName val="Cost Report Summary"/>
      <sheetName val="11"/>
      <sheetName val="Cost_Report_Summary"/>
      <sheetName val="정부노임단가"/>
      <sheetName val="Testing"/>
      <sheetName val="sheet6"/>
      <sheetName val="Rate Analysis"/>
      <sheetName val="Dropdowns"/>
      <sheetName val="7.0 Allowable list"/>
      <sheetName val="1 Book (Rec 01-"/>
      <sheetName val="bs"/>
      <sheetName val="Validation Tables"/>
      <sheetName val="Reference"/>
      <sheetName val="1 Headline costs"/>
      <sheetName val="External Drainage"/>
      <sheetName val="Measure"/>
      <sheetName val="Benchmarking"/>
      <sheetName val="DO NOT DELETE"/>
      <sheetName val="Summ Feasilbity Estimate"/>
      <sheetName val="2.1 Locke Exec Sum"/>
      <sheetName val="Area check detailed"/>
      <sheetName val="3.1 Area sch"/>
      <sheetName val="4.1 Shops S&amp;C Sum"/>
      <sheetName val="4.2 Shops S&amp;C"/>
      <sheetName val="4.2 Shops BOH"/>
      <sheetName val="5.1 New S&amp;C Sum"/>
      <sheetName val="5.2 New S&amp;C"/>
      <sheetName val="6.4 Locke Corridors"/>
      <sheetName val="Contents"/>
      <sheetName val="1.0 ToR"/>
      <sheetName val="2.4 Ele Cost"/>
      <sheetName val="5.2 New BOH"/>
      <sheetName val="6.1 Locke Sum"/>
      <sheetName val="6.2 FoH"/>
      <sheetName val="6.3 Locke Bed"/>
      <sheetName val="7.0 Exclusions + Assumptions"/>
      <sheetName val="Back"/>
      <sheetName val="List"/>
      <sheetName val="accom cash"/>
      <sheetName val="npv"/>
      <sheetName val="train cash"/>
      <sheetName val="Register"/>
      <sheetName val="Construction"/>
      <sheetName val="all"/>
      <sheetName val="Summ "/>
      <sheetName val="Input"/>
      <sheetName val="Attributes"/>
      <sheetName val="CONFIG"/>
      <sheetName val="Workings"/>
      <sheetName val="DO_NOT_DELETE"/>
      <sheetName val="Summ_Feasilbity_Estimate"/>
      <sheetName val="2_1_Locke_Exec_Sum"/>
      <sheetName val="Area_check_detailed"/>
      <sheetName val="3_1_Area_sch"/>
      <sheetName val="4_1_Shops_S&amp;C_Sum"/>
      <sheetName val="4_2_Shops_S&amp;C"/>
      <sheetName val="4_2_Shops_BOH"/>
      <sheetName val="5_1_New_S&amp;C_Sum"/>
      <sheetName val="5_2_New_S&amp;C"/>
      <sheetName val="6_4_Locke_Corridors"/>
      <sheetName val="1_0_ToR"/>
      <sheetName val="2_4_Ele_Cost"/>
      <sheetName val="5_2_New_BOH"/>
      <sheetName val="6_1_Locke_Sum"/>
      <sheetName val="6_2_FoH"/>
      <sheetName val="6_3_Locke_Bed"/>
      <sheetName val="7_0_Exclusions_+_Assumptions"/>
      <sheetName val="KEY_DATA"/>
      <sheetName val="1_Book_(Rec_01-嶐Ӌ癎嶘庮Ӥଊ癎"/>
      <sheetName val="10__Commercials"/>
      <sheetName val="Croydon_Slide_Pack"/>
      <sheetName val="List_of_OGD's"/>
      <sheetName val="1_Headline_costs"/>
      <sheetName val="Risk Categories (examples)"/>
      <sheetName val="Elemental Breakdown"/>
      <sheetName val="APOIO MO"/>
      <sheetName val="Data list  "/>
      <sheetName val="CATEGORIES"/>
      <sheetName val="Work Package Schedule"/>
      <sheetName val="C01"/>
      <sheetName val="PT015 EDP"/>
      <sheetName val="HiPo"/>
      <sheetName val="Drop down "/>
      <sheetName val="PH1 Contingency"/>
      <sheetName val="Drop Down"/>
      <sheetName val="HLP list"/>
      <sheetName val="Masterdata"/>
      <sheetName val="DataFeed"/>
      <sheetName val="hiddenSheet"/>
      <sheetName val="RAG definition"/>
      <sheetName val="Sheet3"/>
      <sheetName val="Validation Lists"/>
      <sheetName val="qty measures"/>
      <sheetName val="vlookup"/>
      <sheetName val="Control Accounts"/>
      <sheetName val="EWC_North_portfolio"/>
      <sheetName val="North_quantity_tracker"/>
      <sheetName val="EWC_AC Portfolio"/>
      <sheetName val="Central_quantity_tracker"/>
      <sheetName val="South portfolio"/>
      <sheetName val="South quantity tracker"/>
      <sheetName val="Util. portfolio"/>
      <sheetName val="Util. quantity tracker "/>
      <sheetName val="ONW portfolio"/>
      <sheetName val="ONW quantity tracker"/>
      <sheetName val="Perf Overview (source)"/>
      <sheetName val="Cost Perf In Year p"/>
      <sheetName val="vlookup (3)"/>
      <sheetName val="Dashboard"/>
      <sheetName val="Data validation lists"/>
      <sheetName val="Work_Package_Schedule"/>
      <sheetName val="PT015_EDP"/>
      <sheetName val="Drop_down_"/>
      <sheetName val="PH1_Contingency"/>
      <sheetName val="Drop_Down"/>
      <sheetName val="HLP_list"/>
      <sheetName val="RAG_definition"/>
      <sheetName val="Validation_Lists"/>
      <sheetName val="qty_measures"/>
      <sheetName val="EWC_AC_Portfolio"/>
      <sheetName val="South_portfolio"/>
      <sheetName val="South_quantity_tracker"/>
      <sheetName val="Util__portfolio"/>
      <sheetName val="Util__quantity_tracker_"/>
      <sheetName val="ONW_portfolio"/>
      <sheetName val="ONW_quantity_tracker"/>
      <sheetName val="Contacts "/>
      <sheetName val="March Cashflow Forecast Overlay"/>
      <sheetName val="March Cashflow Forecast"/>
      <sheetName val="Feb Forecast Overlay"/>
      <sheetName val="Feb Forecast"/>
      <sheetName val="EAC"/>
      <sheetName val="Differences Explained"/>
      <sheetName val="Jacks Numbers"/>
      <sheetName val="Checks"/>
      <sheetName val="Sheet5"/>
      <sheetName val="Work_Package_Schedule1"/>
      <sheetName val="PT015_EDP1"/>
      <sheetName val="Drop_down_1"/>
      <sheetName val="PH1_Contingency1"/>
      <sheetName val="Drop_Down1"/>
      <sheetName val="HLP_list1"/>
      <sheetName val="RAG_definition1"/>
      <sheetName val="Validation_Lists1"/>
      <sheetName val="qty_measures1"/>
      <sheetName val="EWC_AC_Portfolio1"/>
      <sheetName val="South_portfolio1"/>
      <sheetName val="South_quantity_tracker1"/>
      <sheetName val="Util__portfolio1"/>
      <sheetName val="Util__quantity_tracker_1"/>
      <sheetName val="ONW_portfolio1"/>
      <sheetName val="ONW_quantity_tracker1"/>
      <sheetName val="Perf_Overview_(source)"/>
      <sheetName val="Cost_Perf_In_Year_p"/>
      <sheetName val="vlookup_(3)"/>
      <sheetName val="Control_Accounts"/>
      <sheetName val="Data_validation_lists"/>
      <sheetName val="AH_Cash_Flow3"/>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1"/>
      <sheetName val="Scope Notes"/>
      <sheetName val="Summary"/>
      <sheetName val="NPV"/>
      <sheetName val="Summary Data"/>
      <sheetName val="Scope_Notes"/>
      <sheetName val="Summary_Data"/>
      <sheetName val="checkout_age"/>
      <sheetName val="CA's"/>
      <sheetName val="Bakery_Aligned"/>
      <sheetName val="Blighline"/>
      <sheetName val="Busy_"/>
      <sheetName val="busy_store"/>
      <sheetName val="Cafe"/>
      <sheetName val="checkouts"/>
      <sheetName val="Data"/>
      <sheetName val="Cat_A_Change_Control"/>
      <sheetName val="cost_order_(2)"/>
      <sheetName val="counters"/>
      <sheetName val="Benefits_-_desktop"/>
      <sheetName val="dev_prog"/>
      <sheetName val="CashFlow"/>
      <sheetName val="Devpt_Prog"/>
      <sheetName val="VRF_Summary"/>
      <sheetName val="PPX_out_Cost"/>
      <sheetName val="Sheet3"/>
      <sheetName val="SSC_Split_-_All_store_(PYE)_dat"/>
      <sheetName val="Full_Store_List_(Formulas)"/>
      <sheetName val="Updated_group"/>
      <sheetName val="Construction"/>
      <sheetName val="sub_4_0"/>
      <sheetName val="Loc_Band"/>
      <sheetName val="Lookups"/>
      <sheetName val="costs"/>
      <sheetName val="nic_list"/>
      <sheetName val="nuticentre"/>
      <sheetName val="opticians"/>
      <sheetName val="Packages"/>
      <sheetName val="Period_7"/>
      <sheetName val="Period_8"/>
      <sheetName val="pharmacy"/>
      <sheetName val="Photolab"/>
      <sheetName val="Result_Sheet"/>
      <sheetName val="Register"/>
      <sheetName val="Checkouts_self_serve"/>
      <sheetName val="payrates"/>
      <sheetName val="Sheet1"/>
      <sheetName val="Group_Sales"/>
      <sheetName val="VRFs"/>
      <sheetName val="dev_prog_at_week12"/>
      <sheetName val="week_50_targets"/>
      <sheetName val="weeknum"/>
      <sheetName val="VE_log"/>
      <sheetName val="CBS"/>
      <sheetName val="CIF COST ITEM"/>
      <sheetName val="Scope_Notes1"/>
      <sheetName val="Summary_Data1"/>
      <sheetName val="CIF_COST_ITEM"/>
      <sheetName val="월선수금"/>
      <sheetName val="Model"/>
      <sheetName val="CONSTRUCTION COMPONENT"/>
      <sheetName val="Scope_Notes2"/>
      <sheetName val="Summary_Data2"/>
      <sheetName val="Assumptions"/>
      <sheetName val="Statements"/>
      <sheetName val="Waterfall"/>
      <sheetName val="Operations"/>
      <sheetName val="Scenarios"/>
      <sheetName val="Lists"/>
      <sheetName val="Scope_Notes3"/>
      <sheetName val="Summary_Data3"/>
      <sheetName val="내역1"/>
      <sheetName val="OPCOST"/>
      <sheetName val="Set"/>
      <sheetName val="Vehicles"/>
      <sheetName val="Headings"/>
      <sheetName val="IBD"/>
      <sheetName val="Scope_Notes4"/>
      <sheetName val="Summary_Data4"/>
      <sheetName val="Scope_Notes5"/>
      <sheetName val="Summary_Data5"/>
      <sheetName val="Scope_Notes6"/>
      <sheetName val="Summary_Data6"/>
      <sheetName val="Scope_Notes7"/>
      <sheetName val="Summary_Data7"/>
      <sheetName val="Scope_Notes8"/>
      <sheetName val="Summary_Data8"/>
      <sheetName val="Scope_Notes9"/>
      <sheetName val="Summary_Data9"/>
      <sheetName val="Scope_Notes10"/>
      <sheetName val="Summary_Data10"/>
      <sheetName val="Sheet 1"/>
      <sheetName val="Events MD"/>
      <sheetName val="Template"/>
      <sheetName val="Modified Store"/>
      <sheetName val="Assumptions (F1b)"/>
      <sheetName val="Monthly CF (F1b)"/>
      <sheetName val="Assumptions (F3)"/>
      <sheetName val="Assumptions (F1c)"/>
      <sheetName val="Monthly CF (F3)"/>
      <sheetName val="Monthly CF (F1c)"/>
      <sheetName val="Assumptions (F2)"/>
      <sheetName val="BID - Formulas"/>
      <sheetName val="TRADE FILTER"/>
      <sheetName val="labour rates"/>
      <sheetName val="Beam at Ground flr lvl(Steel)"/>
      <sheetName val="Site Dev BOQ"/>
      <sheetName val="Masonry"/>
      <sheetName val="A-General"/>
      <sheetName val="beam-reinft"/>
      <sheetName val="FitOutConfCentre"/>
      <sheetName val="Scope_Notes11"/>
      <sheetName val="Summary_Data11"/>
      <sheetName val="CIF_COST_ITEM1"/>
      <sheetName val="CONSTRUCTION_COMPONENT"/>
      <sheetName val="Sheet_1"/>
      <sheetName val="Events_MD"/>
      <sheetName val="Modified_Store"/>
      <sheetName val="Assumptions_(F1b)"/>
      <sheetName val="Monthly_CF_(F1b)"/>
      <sheetName val="Assumptions_(F3)"/>
      <sheetName val="Assumptions_(F1c)"/>
      <sheetName val="Monthly_CF_(F3)"/>
      <sheetName val="Monthly_CF_(F1c)"/>
      <sheetName val="Assumptions_(F2)"/>
      <sheetName val="Scope_Notes16"/>
      <sheetName val="Summary_Data16"/>
      <sheetName val="CIF_COST_ITEM6"/>
      <sheetName val="Scope_Notes12"/>
      <sheetName val="Summary_Data12"/>
      <sheetName val="CIF_COST_ITEM2"/>
      <sheetName val="Scope_Notes13"/>
      <sheetName val="Summary_Data13"/>
      <sheetName val="CIF_COST_ITEM3"/>
      <sheetName val="Scope_Notes14"/>
      <sheetName val="Summary_Data14"/>
      <sheetName val="CIF_COST_ITEM4"/>
      <sheetName val="Scope_Notes15"/>
      <sheetName val="Summary_Data15"/>
      <sheetName val="CIF_COST_ITEM5"/>
      <sheetName val="Scope_Notes17"/>
      <sheetName val="Summary_Data17"/>
      <sheetName val="CIF_COST_ITEM7"/>
      <sheetName val="Scope_Notes18"/>
      <sheetName val="Summary_Data18"/>
      <sheetName val="CIF_COST_ITEM8"/>
      <sheetName val="Scope_Notes19"/>
      <sheetName val="Summary_Data19"/>
      <sheetName val="CIF_COST_ITEM9"/>
      <sheetName val="Scope_Notes20"/>
      <sheetName val="Summary_Data20"/>
      <sheetName val="CIF_COST_ITEM10"/>
      <sheetName val="Scope_Notes21"/>
      <sheetName val="Summary_Data21"/>
      <sheetName val="CIF_COST_ITEM11"/>
      <sheetName val="Scope_Notes22"/>
      <sheetName val="Summary_Data22"/>
      <sheetName val="CIF_COST_ITEM12"/>
      <sheetName val="CUSTOMISE"/>
      <sheetName val="Section 7 V2"/>
      <sheetName val="4.03 Recommendations &amp; Cashflow"/>
      <sheetName val="CONSTRUCTION_COMPONENT1"/>
      <sheetName val="Events_MD1"/>
      <sheetName val="Modified_Store1"/>
      <sheetName val="Assumptions_(F1b)1"/>
      <sheetName val="Monthly_CF_(F1b)1"/>
      <sheetName val="Assumptions_(F3)1"/>
      <sheetName val="Assumptions_(F1c)1"/>
      <sheetName val="Monthly_CF_(F3)1"/>
      <sheetName val="Monthly_CF_(F1c)1"/>
      <sheetName val="Assumptions_(F2)1"/>
      <sheetName val="Sheet_11"/>
      <sheetName val="labour_rates"/>
      <sheetName val="Beam_at_Ground_flr_lvl(Steel)"/>
      <sheetName val="Site_Dev_BOQ"/>
      <sheetName val="CONSTRUCTION_COMPONENT2"/>
      <sheetName val="Events_MD2"/>
      <sheetName val="Modified_Store2"/>
      <sheetName val="Assumptions_(F1b)2"/>
      <sheetName val="Monthly_CF_(F1b)2"/>
      <sheetName val="Assumptions_(F3)2"/>
      <sheetName val="Assumptions_(F1c)2"/>
      <sheetName val="Monthly_CF_(F3)2"/>
      <sheetName val="Monthly_CF_(F1c)2"/>
      <sheetName val="Assumptions_(F2)2"/>
      <sheetName val="Sheet_12"/>
      <sheetName val="labour_rates1"/>
      <sheetName val="Beam_at_Ground_flr_lvl(Steel)1"/>
      <sheetName val="Site_Dev_BOQ1"/>
      <sheetName val="Ironmongery "/>
      <sheetName val="Master Data Sheet"/>
      <sheetName val="WORKING boq"/>
      <sheetName val="Timesheet"/>
      <sheetName val="電気設備表"/>
      <sheetName val="TBAL9697 -group wise  sdpl"/>
      <sheetName val="Master_Data_Sheet1"/>
      <sheetName val="Master_Data_Sheet"/>
      <sheetName val="CONTRACT FILTER"/>
      <sheetName val="List"/>
      <sheetName val="BCIS Location"/>
      <sheetName val="Early Years"/>
      <sheetName val="6. Budget"/>
      <sheetName val="Exclusions"/>
      <sheetName val="Early_Years2"/>
      <sheetName val="6__Budget2"/>
      <sheetName val="Early_Years"/>
      <sheetName val="6__Budget"/>
      <sheetName val="Early_Years1"/>
      <sheetName val="6__Budget1"/>
      <sheetName val="Early_Years3"/>
      <sheetName val="6__Budget3"/>
      <sheetName val="CONSTRUCTION_COMPONENT3"/>
      <sheetName val="Section_7_V2"/>
      <sheetName val="4_03_Recommendations_&amp;_Cashflow"/>
      <sheetName val="IM Plot 04 Summary"/>
      <sheetName val="Bill No. 3"/>
      <sheetName val="PriceSummary"/>
      <sheetName val="train cash"/>
      <sheetName val="accom cash"/>
      <sheetName val="Sensitivities"/>
      <sheetName val="Cost Codes"/>
      <sheetName val="NewLuxHsg"/>
      <sheetName val="Scope_Notes23"/>
      <sheetName val="Summary_Data23"/>
      <sheetName val="CIF_COST_ITEM13"/>
      <sheetName val="BID_-_Formulas"/>
      <sheetName val="TRADE_FILTER"/>
      <sheetName val="BCIS_Location"/>
      <sheetName val="공통부대비"/>
      <sheetName val="정부노임단가"/>
      <sheetName val="Validation"/>
      <sheetName val="预算"/>
      <sheetName val="Sheet2"/>
      <sheetName val="Data Validation"/>
      <sheetName val="info"/>
      <sheetName val="O_2_FS_PL"/>
      <sheetName val="O_2_FS_SL"/>
      <sheetName val="Categories"/>
      <sheetName val="I_40_Overlays"/>
      <sheetName val="C_TV"/>
      <sheetName val="O_TaxChecks"/>
      <sheetName val="O_FS_Carline"/>
      <sheetName val="Audit_Trail"/>
      <sheetName val="Leap_P&amp;L_PL"/>
      <sheetName val="Leap_P&amp;L_SL"/>
      <sheetName val="C_Tax_Depn"/>
      <sheetName val="C_CorpTax"/>
      <sheetName val="C_Tax_Other"/>
      <sheetName val="Macro_Control"/>
      <sheetName val="O_2_FS"/>
      <sheetName val="O_2c_FS_DN"/>
      <sheetName val="O_2a_FS_DS"/>
      <sheetName val="1_1_Temporary_Works"/>
      <sheetName val="CP_3_Inflation"/>
      <sheetName val="I__Leap_P&amp;L"/>
      <sheetName val="Macros"/>
      <sheetName val="Error_Checks"/>
      <sheetName val="I_Tax"/>
      <sheetName val="C__Volume"/>
      <sheetName val="C__WACC"/>
      <sheetName val="BM"/>
      <sheetName val="Base_Data"/>
      <sheetName val="Scope_Notes24"/>
      <sheetName val="Summary_Data24"/>
      <sheetName val="CIF_COST_ITEM14"/>
      <sheetName val="CONSTRUCTION_COMPONENT4"/>
      <sheetName val="Sheet_13"/>
      <sheetName val="Events_MD3"/>
      <sheetName val="Modified_Store3"/>
      <sheetName val="Assumptions_(F1b)3"/>
      <sheetName val="Monthly_CF_(F1b)3"/>
      <sheetName val="Assumptions_(F3)3"/>
      <sheetName val="Assumptions_(F1c)3"/>
      <sheetName val="Monthly_CF_(F3)3"/>
      <sheetName val="Monthly_CF_(F1c)3"/>
      <sheetName val="Assumptions_(F2)3"/>
      <sheetName val="BID_-_Formulas1"/>
      <sheetName val="TRADE_FILTER1"/>
      <sheetName val="labour_rates2"/>
      <sheetName val="Beam_at_Ground_flr_lvl(Steel)2"/>
      <sheetName val="Site_Dev_BOQ2"/>
      <sheetName val="Section_7_V21"/>
      <sheetName val="4_03_Recommendations_&amp;_Cashflo1"/>
      <sheetName val="Ironmongery_"/>
      <sheetName val="Master_Data_Sheet2"/>
      <sheetName val="WORKING_boq"/>
      <sheetName val="TBAL9697_-group_wise__sdpl"/>
      <sheetName val="CONTRACT_FILTER"/>
      <sheetName val="Early_Years4"/>
      <sheetName val="6__Budget4"/>
      <sheetName val="IM_Plot_04_Summary"/>
      <sheetName val="Bill_No__3"/>
      <sheetName val="train_cash"/>
      <sheetName val="accom_cash"/>
      <sheetName val="Cost_Codes"/>
      <sheetName val="BCIS_Location1"/>
      <sheetName val="Data_Validation"/>
      <sheetName val="Lookup Sheet"/>
      <sheetName val="SSC Split - All store (PYE) dat"/>
      <sheetName val="Section_7_V22"/>
      <sheetName val="4_03_Recommendations_&amp;_Cashflo2"/>
      <sheetName val="Scope_Notes33"/>
      <sheetName val="Summary_Data33"/>
      <sheetName val="CONSTRUCTION_COMPONENT11"/>
      <sheetName val="CIF_COST_ITEM23"/>
      <sheetName val="Sheet_111"/>
      <sheetName val="Events_MD11"/>
      <sheetName val="Modified_Store11"/>
      <sheetName val="Assumptions_(F1b)11"/>
      <sheetName val="Monthly_CF_(F1b)11"/>
      <sheetName val="Assumptions_(F3)11"/>
      <sheetName val="Assumptions_(F1c)11"/>
      <sheetName val="Monthly_CF_(F3)11"/>
      <sheetName val="Monthly_CF_(F1c)11"/>
      <sheetName val="Assumptions_(F2)11"/>
      <sheetName val="BID_-_Formulas10"/>
      <sheetName val="Section_7_V210"/>
      <sheetName val="4_03_Recommendations_&amp;_Cashfl10"/>
      <sheetName val="labour_rates10"/>
      <sheetName val="Beam_at_Ground_flr_lvl(Steel)10"/>
      <sheetName val="Site_Dev_BOQ10"/>
      <sheetName val="TRADE_FILTER10"/>
      <sheetName val="Scope_Notes25"/>
      <sheetName val="Summary_Data25"/>
      <sheetName val="CIF_COST_ITEM15"/>
      <sheetName val="BID_-_Formulas2"/>
      <sheetName val="TRADE_FILTER2"/>
      <sheetName val="Scope_Notes26"/>
      <sheetName val="Summary_Data26"/>
      <sheetName val="CIF_COST_ITEM16"/>
      <sheetName val="Sheet_14"/>
      <sheetName val="Events_MD4"/>
      <sheetName val="Modified_Store4"/>
      <sheetName val="Assumptions_(F1b)4"/>
      <sheetName val="Monthly_CF_(F1b)4"/>
      <sheetName val="Assumptions_(F3)4"/>
      <sheetName val="Assumptions_(F1c)4"/>
      <sheetName val="Monthly_CF_(F3)4"/>
      <sheetName val="Monthly_CF_(F1c)4"/>
      <sheetName val="Assumptions_(F2)4"/>
      <sheetName val="BID_-_Formulas3"/>
      <sheetName val="Section_7_V23"/>
      <sheetName val="4_03_Recommendations_&amp;_Cashflo3"/>
      <sheetName val="labour_rates3"/>
      <sheetName val="Beam_at_Ground_flr_lvl(Steel)3"/>
      <sheetName val="Site_Dev_BOQ3"/>
      <sheetName val="TRADE_FILTER3"/>
      <sheetName val="Scope_Notes27"/>
      <sheetName val="Summary_Data27"/>
      <sheetName val="CONSTRUCTION_COMPONENT5"/>
      <sheetName val="CIF_COST_ITEM17"/>
      <sheetName val="Sheet_15"/>
      <sheetName val="Events_MD5"/>
      <sheetName val="Modified_Store5"/>
      <sheetName val="Assumptions_(F1b)5"/>
      <sheetName val="Monthly_CF_(F1b)5"/>
      <sheetName val="Assumptions_(F3)5"/>
      <sheetName val="Assumptions_(F1c)5"/>
      <sheetName val="Monthly_CF_(F3)5"/>
      <sheetName val="Monthly_CF_(F1c)5"/>
      <sheetName val="Assumptions_(F2)5"/>
      <sheetName val="BID_-_Formulas4"/>
      <sheetName val="Section_7_V24"/>
      <sheetName val="4_03_Recommendations_&amp;_Cashflo4"/>
      <sheetName val="labour_rates4"/>
      <sheetName val="Beam_at_Ground_flr_lvl(Steel)4"/>
      <sheetName val="Site_Dev_BOQ4"/>
      <sheetName val="TRADE_FILTER4"/>
      <sheetName val="Scope_Notes28"/>
      <sheetName val="Summary_Data28"/>
      <sheetName val="CONSTRUCTION_COMPONENT6"/>
      <sheetName val="CIF_COST_ITEM18"/>
      <sheetName val="Sheet_16"/>
      <sheetName val="Events_MD6"/>
      <sheetName val="Modified_Store6"/>
      <sheetName val="Assumptions_(F1b)6"/>
      <sheetName val="Monthly_CF_(F1b)6"/>
      <sheetName val="Assumptions_(F3)6"/>
      <sheetName val="Assumptions_(F1c)6"/>
      <sheetName val="Monthly_CF_(F3)6"/>
      <sheetName val="Monthly_CF_(F1c)6"/>
      <sheetName val="Assumptions_(F2)6"/>
      <sheetName val="BID_-_Formulas5"/>
      <sheetName val="Section_7_V25"/>
      <sheetName val="4_03_Recommendations_&amp;_Cashflo5"/>
      <sheetName val="labour_rates5"/>
      <sheetName val="Beam_at_Ground_flr_lvl(Steel)5"/>
      <sheetName val="Site_Dev_BOQ5"/>
      <sheetName val="TRADE_FILTER5"/>
      <sheetName val="Scope_Notes30"/>
      <sheetName val="Summary_Data30"/>
      <sheetName val="CONSTRUCTION_COMPONENT8"/>
      <sheetName val="CIF_COST_ITEM20"/>
      <sheetName val="Sheet_18"/>
      <sheetName val="Events_MD8"/>
      <sheetName val="Modified_Store8"/>
      <sheetName val="Assumptions_(F1b)8"/>
      <sheetName val="Monthly_CF_(F1b)8"/>
      <sheetName val="Assumptions_(F3)8"/>
      <sheetName val="Assumptions_(F1c)8"/>
      <sheetName val="Monthly_CF_(F3)8"/>
      <sheetName val="Monthly_CF_(F1c)8"/>
      <sheetName val="Assumptions_(F2)8"/>
      <sheetName val="BID_-_Formulas7"/>
      <sheetName val="Section_7_V27"/>
      <sheetName val="4_03_Recommendations_&amp;_Cashflo7"/>
      <sheetName val="labour_rates7"/>
      <sheetName val="Beam_at_Ground_flr_lvl(Steel)7"/>
      <sheetName val="Site_Dev_BOQ7"/>
      <sheetName val="TRADE_FILTER7"/>
      <sheetName val="Scope_Notes29"/>
      <sheetName val="Summary_Data29"/>
      <sheetName val="CONSTRUCTION_COMPONENT7"/>
      <sheetName val="CIF_COST_ITEM19"/>
      <sheetName val="Sheet_17"/>
      <sheetName val="Events_MD7"/>
      <sheetName val="Modified_Store7"/>
      <sheetName val="Assumptions_(F1b)7"/>
      <sheetName val="Monthly_CF_(F1b)7"/>
      <sheetName val="Assumptions_(F3)7"/>
      <sheetName val="Assumptions_(F1c)7"/>
      <sheetName val="Monthly_CF_(F3)7"/>
      <sheetName val="Monthly_CF_(F1c)7"/>
      <sheetName val="Assumptions_(F2)7"/>
      <sheetName val="BID_-_Formulas6"/>
      <sheetName val="Section_7_V26"/>
      <sheetName val="4_03_Recommendations_&amp;_Cashflo6"/>
      <sheetName val="labour_rates6"/>
      <sheetName val="Beam_at_Ground_flr_lvl(Steel)6"/>
      <sheetName val="Site_Dev_BOQ6"/>
      <sheetName val="TRADE_FILTER6"/>
      <sheetName val="Scope_Notes31"/>
      <sheetName val="Summary_Data31"/>
      <sheetName val="CONSTRUCTION_COMPONENT9"/>
      <sheetName val="CIF_COST_ITEM21"/>
      <sheetName val="Sheet_19"/>
      <sheetName val="Events_MD9"/>
      <sheetName val="Modified_Store9"/>
      <sheetName val="Assumptions_(F1b)9"/>
      <sheetName val="Monthly_CF_(F1b)9"/>
      <sheetName val="Assumptions_(F3)9"/>
      <sheetName val="Assumptions_(F1c)9"/>
      <sheetName val="Monthly_CF_(F3)9"/>
      <sheetName val="Monthly_CF_(F1c)9"/>
      <sheetName val="Assumptions_(F2)9"/>
      <sheetName val="BID_-_Formulas8"/>
      <sheetName val="Section_7_V28"/>
      <sheetName val="4_03_Recommendations_&amp;_Cashflo8"/>
      <sheetName val="labour_rates8"/>
      <sheetName val="Beam_at_Ground_flr_lvl(Steel)8"/>
      <sheetName val="Site_Dev_BOQ8"/>
      <sheetName val="TRADE_FILTER8"/>
      <sheetName val="Scope_Notes32"/>
      <sheetName val="Summary_Data32"/>
      <sheetName val="CONSTRUCTION_COMPONENT10"/>
      <sheetName val="CIF_COST_ITEM22"/>
      <sheetName val="Sheet_110"/>
      <sheetName val="Events_MD10"/>
      <sheetName val="Modified_Store10"/>
      <sheetName val="Assumptions_(F1b)10"/>
      <sheetName val="Monthly_CF_(F1b)10"/>
      <sheetName val="Assumptions_(F3)10"/>
      <sheetName val="Assumptions_(F1c)10"/>
      <sheetName val="Monthly_CF_(F3)10"/>
      <sheetName val="Monthly_CF_(F1c)10"/>
      <sheetName val="Assumptions_(F2)10"/>
      <sheetName val="BID_-_Formulas9"/>
      <sheetName val="Section_7_V29"/>
      <sheetName val="4_03_Recommendations_&amp;_Cashflo9"/>
      <sheetName val="labour_rates9"/>
      <sheetName val="Beam_at_Ground_flr_lvl(Steel)9"/>
      <sheetName val="Site_Dev_BOQ9"/>
      <sheetName val="TRADE_FILTER9"/>
      <sheetName val="Scope_Notes34"/>
      <sheetName val="Summary_Data34"/>
      <sheetName val="CONSTRUCTION_COMPONENT12"/>
      <sheetName val="CIF_COST_ITEM24"/>
      <sheetName val="Sheet_112"/>
      <sheetName val="Events_MD12"/>
      <sheetName val="Modified_Store12"/>
      <sheetName val="Assumptions_(F1b)12"/>
      <sheetName val="Monthly_CF_(F1b)12"/>
      <sheetName val="Assumptions_(F3)12"/>
      <sheetName val="Assumptions_(F1c)12"/>
      <sheetName val="Monthly_CF_(F3)12"/>
      <sheetName val="Monthly_CF_(F1c)12"/>
      <sheetName val="Assumptions_(F2)12"/>
      <sheetName val="BID_-_Formulas11"/>
      <sheetName val="Section_7_V211"/>
      <sheetName val="4_03_Recommendations_&amp;_Cashfl11"/>
      <sheetName val="labour_rates11"/>
      <sheetName val="Beam_at_Ground_flr_lvl(Steel)11"/>
      <sheetName val="Site_Dev_BOQ11"/>
      <sheetName val="TRADE_FILTER11"/>
      <sheetName val="Scope_Notes35"/>
      <sheetName val="Summary_Data35"/>
      <sheetName val="CONSTRUCTION_COMPONENT13"/>
      <sheetName val="CIF_COST_ITEM25"/>
      <sheetName val="Sheet_113"/>
      <sheetName val="Events_MD13"/>
      <sheetName val="Modified_Store13"/>
      <sheetName val="Assumptions_(F1b)13"/>
      <sheetName val="Monthly_CF_(F1b)13"/>
      <sheetName val="Assumptions_(F3)13"/>
      <sheetName val="Assumptions_(F1c)13"/>
      <sheetName val="Monthly_CF_(F3)13"/>
      <sheetName val="Monthly_CF_(F1c)13"/>
      <sheetName val="Assumptions_(F2)13"/>
      <sheetName val="BID_-_Formulas12"/>
      <sheetName val="Section_7_V212"/>
      <sheetName val="4_03_Recommendations_&amp;_Cashfl12"/>
      <sheetName val="labour_rates12"/>
      <sheetName val="Beam_at_Ground_flr_lvl(Steel)12"/>
      <sheetName val="Site_Dev_BOQ12"/>
      <sheetName val="TRADE_FILTER12"/>
      <sheetName val="Scope_Notes36"/>
      <sheetName val="Summary_Data36"/>
      <sheetName val="CONSTRUCTION_COMPONENT14"/>
      <sheetName val="CIF_COST_ITEM26"/>
      <sheetName val="Sheet_114"/>
      <sheetName val="Events_MD14"/>
      <sheetName val="Modified_Store14"/>
      <sheetName val="Assumptions_(F1b)14"/>
      <sheetName val="Monthly_CF_(F1b)14"/>
      <sheetName val="Assumptions_(F3)14"/>
      <sheetName val="Assumptions_(F1c)14"/>
      <sheetName val="Monthly_CF_(F3)14"/>
      <sheetName val="Monthly_CF_(F1c)14"/>
      <sheetName val="Assumptions_(F2)14"/>
      <sheetName val="BID_-_Formulas13"/>
      <sheetName val="Section_7_V213"/>
      <sheetName val="4_03_Recommendations_&amp;_Cashfl13"/>
      <sheetName val="labour_rates13"/>
      <sheetName val="Beam_at_Ground_flr_lvl(Steel)13"/>
      <sheetName val="Site_Dev_BOQ13"/>
      <sheetName val="TRADE_FILTER13"/>
      <sheetName val="Scope_Notes37"/>
      <sheetName val="Summary_Data37"/>
      <sheetName val="CONSTRUCTION_COMPONENT15"/>
      <sheetName val="CIF_COST_ITEM27"/>
      <sheetName val="Sheet_115"/>
      <sheetName val="Events_MD15"/>
      <sheetName val="Modified_Store15"/>
      <sheetName val="Assumptions_(F1b)15"/>
      <sheetName val="Monthly_CF_(F1b)15"/>
      <sheetName val="Assumptions_(F3)15"/>
      <sheetName val="Assumptions_(F1c)15"/>
      <sheetName val="Monthly_CF_(F3)15"/>
      <sheetName val="Monthly_CF_(F1c)15"/>
      <sheetName val="Assumptions_(F2)15"/>
      <sheetName val="BID_-_Formulas14"/>
      <sheetName val="Section_7_V214"/>
      <sheetName val="4_03_Recommendations_&amp;_Cashfl14"/>
      <sheetName val="labour_rates14"/>
      <sheetName val="Beam_at_Ground_flr_lvl(Steel)14"/>
      <sheetName val="Site_Dev_BOQ14"/>
      <sheetName val="TRADE_FILTER14"/>
      <sheetName val="bcp record"/>
      <sheetName val="bcp_record"/>
      <sheetName val="Queries Schedule"/>
      <sheetName val="Lookup data"/>
      <sheetName val="Lookup_Sheet"/>
      <sheetName val="IM_Plot_04_Summary1"/>
      <sheetName val="WORKING_boq1"/>
      <sheetName val="TBAL9697_-group_wise__sdpl1"/>
      <sheetName val="Lookup_Sheet1"/>
      <sheetName val="Cost_Codes1"/>
      <sheetName val="Bill_No__31"/>
      <sheetName val="train_cash1"/>
      <sheetName val="accom_cash1"/>
      <sheetName val="IM_Plot_04_Summary2"/>
      <sheetName val="WORKING_boq2"/>
      <sheetName val="TBAL9697_-group_wise__sdpl2"/>
      <sheetName val="Lookup_Sheet2"/>
      <sheetName val="Cost_Codes2"/>
      <sheetName val="Bill_No__32"/>
      <sheetName val="train_cash2"/>
      <sheetName val="accom_cash2"/>
      <sheetName val="FAB별"/>
      <sheetName val="eVision Cost Codes"/>
      <sheetName val="eVision_Cost_Codes1"/>
      <sheetName val="eVision_Cost_Codes"/>
      <sheetName val="Indices"/>
      <sheetName val="Material "/>
      <sheetName val="Labour &amp; Plant"/>
      <sheetName val="Estimate"/>
      <sheetName val="eVision_Cost_Codes2"/>
      <sheetName val="Material_"/>
      <sheetName val="Labour_&amp;_Plant"/>
      <sheetName val="Queries_Schedule"/>
      <sheetName val="Lookup_data"/>
      <sheetName val="102 Camley S&amp;C"/>
      <sheetName val=""/>
      <sheetName val="0200 Siteworks"/>
      <sheetName val="COLUMN"/>
      <sheetName val="Rate"/>
      <sheetName val="tifico"/>
      <sheetName val="PLASMA &amp; SCARTS"/>
      <sheetName val="M"/>
      <sheetName val="N"/>
      <sheetName val="96수출"/>
      <sheetName val="HPL"/>
      <sheetName val="Substation"/>
      <sheetName val="Steel-Circular"/>
      <sheetName val="11-hsd"/>
      <sheetName val="13-septic"/>
      <sheetName val="7-ug"/>
      <sheetName val="2-utility"/>
      <sheetName val="18-misc"/>
      <sheetName val="5-pipe"/>
      <sheetName val="1"/>
      <sheetName val="jobhist"/>
      <sheetName val="S1BOQ"/>
      <sheetName val="PROG_DATA"/>
      <sheetName val="XREF"/>
      <sheetName val="환율"/>
      <sheetName val="Civil Boq"/>
      <sheetName val="except wiring"/>
      <sheetName val="LOM_MOD"/>
      <sheetName val="Basement Budget"/>
      <sheetName val="IO_LIST"/>
      <sheetName val="사진"/>
      <sheetName val="Comparative"/>
      <sheetName val="Calculation Sheet"/>
      <sheetName val="Live Schemes"/>
      <sheetName val="TOTALS"/>
      <sheetName val="Master_Data_Sheet4"/>
      <sheetName val="Ironmongery_2"/>
      <sheetName val="BCIS_Location3"/>
      <sheetName val="Early_Years6"/>
      <sheetName val="6__Budget6"/>
      <sheetName val="CONTRACT_FILTER2"/>
      <sheetName val="Lookup_data2"/>
      <sheetName val="Master_Data_Sheet3"/>
      <sheetName val="Ironmongery_1"/>
      <sheetName val="BCIS_Location2"/>
      <sheetName val="Early_Years5"/>
      <sheetName val="6__Budget5"/>
      <sheetName val="CONTRACT_FILTER1"/>
      <sheetName val="Lookup_data1"/>
      <sheetName val="Master_Data_Sheet6"/>
      <sheetName val="Ironmongery_4"/>
      <sheetName val="WORKING_boq4"/>
      <sheetName val="TBAL9697_-group_wise__sdpl4"/>
      <sheetName val="BCIS_Location5"/>
      <sheetName val="Early_Years8"/>
      <sheetName val="6__Budget8"/>
      <sheetName val="CONTRACT_FILTER4"/>
      <sheetName val="IM_Plot_04_Summary4"/>
      <sheetName val="Bill_No__34"/>
      <sheetName val="train_cash4"/>
      <sheetName val="accom_cash4"/>
      <sheetName val="Lookup_data4"/>
      <sheetName val="Cost_Codes4"/>
      <sheetName val="Master_Data_Sheet5"/>
      <sheetName val="Ironmongery_3"/>
      <sheetName val="WORKING_boq3"/>
      <sheetName val="TBAL9697_-group_wise__sdpl3"/>
      <sheetName val="BCIS_Location4"/>
      <sheetName val="Early_Years7"/>
      <sheetName val="6__Budget7"/>
      <sheetName val="CONTRACT_FILTER3"/>
      <sheetName val="IM_Plot_04_Summary3"/>
      <sheetName val="Bill_No__33"/>
      <sheetName val="train_cash3"/>
      <sheetName val="accom_cash3"/>
      <sheetName val="Lookup_data3"/>
      <sheetName val="Cost_Codes3"/>
      <sheetName val="Master_Data_Sheet7"/>
      <sheetName val="Ironmongery_5"/>
      <sheetName val="WORKING_boq5"/>
      <sheetName val="TBAL9697_-group_wise__sdpl5"/>
      <sheetName val="BCIS_Location6"/>
      <sheetName val="Early_Years9"/>
      <sheetName val="6__Budget9"/>
      <sheetName val="CONTRACT_FILTER5"/>
      <sheetName val="IM_Plot_04_Summary5"/>
      <sheetName val="Bill_No__35"/>
      <sheetName val="train_cash5"/>
      <sheetName val="accom_cash5"/>
      <sheetName val="Lookup_data5"/>
      <sheetName val="Cost_Codes5"/>
      <sheetName val="Full Store List (Formulas)"/>
      <sheetName val="Intro"/>
      <sheetName val="Hotel Summary"/>
      <sheetName val="DSLP"/>
      <sheetName val="Report"/>
      <sheetName val="INDEX"/>
      <sheetName val="AREAS"/>
      <sheetName val="Codes"/>
      <sheetName val="#REF"/>
      <sheetName val="MARKETING"/>
      <sheetName val="ADD1"/>
      <sheetName val="ADD2"/>
      <sheetName val="ADD3"/>
      <sheetName val="ALTERN"/>
      <sheetName val="GSUM"/>
      <sheetName val="Dv03"/>
      <sheetName val="Dv07"/>
      <sheetName val="Dv151"/>
      <sheetName val="Dv152"/>
      <sheetName val="Dv161"/>
      <sheetName val="Data_Validation1"/>
      <sheetName val="MAPPING"/>
      <sheetName val="FR-PROVSNL-SUM-DETAIL"/>
      <sheetName val="FR-SUMMERY"/>
      <sheetName val="GRAND REKAP"/>
      <sheetName val="STR - 2B"/>
      <sheetName val="VMR - Human Resources"/>
      <sheetName val="analysis"/>
      <sheetName val="FINOLEX"/>
      <sheetName val="NEW Main"/>
      <sheetName val="RCC,Ret. Wall"/>
      <sheetName val="HEAD"/>
      <sheetName val="11B "/>
      <sheetName val="12A"/>
      <sheetName val="12B"/>
      <sheetName val="2A"/>
      <sheetName val="2B"/>
      <sheetName val="2C"/>
      <sheetName val="2D"/>
      <sheetName val="2E"/>
      <sheetName val="2F"/>
      <sheetName val="2G"/>
      <sheetName val="2H"/>
      <sheetName val="3A"/>
      <sheetName val="3B"/>
      <sheetName val="4"/>
      <sheetName val="6B"/>
      <sheetName val="7A"/>
      <sheetName val="7B"/>
      <sheetName val="8A"/>
      <sheetName val="8B"/>
      <sheetName val="9A"/>
      <sheetName val="9B"/>
      <sheetName val="9C"/>
      <sheetName val="9D"/>
      <sheetName val="9E"/>
      <sheetName val="9F"/>
      <sheetName val="9G"/>
      <sheetName val="9H"/>
      <sheetName val="9I"/>
      <sheetName val="9J"/>
      <sheetName val="9K"/>
      <sheetName val="13"/>
      <sheetName val="Data_Validation2"/>
      <sheetName val="Live_Schemes"/>
      <sheetName val="Data_Validation3"/>
      <sheetName val="SSC_Split_-_All_store_(PYE)_da1"/>
      <sheetName val="bcp_record1"/>
      <sheetName val="Live_Schemes1"/>
      <sheetName val="Data_Validation4"/>
      <sheetName val="bcp_record2"/>
      <sheetName val="Live_Schemes2"/>
      <sheetName val="SSC_Split_-_All_store_(PYE)_da2"/>
      <sheetName val="Lookup_Sheet3"/>
      <sheetName val="Hotel_Summary"/>
      <sheetName val="except_wiring"/>
      <sheetName val="Civil_Boq"/>
      <sheetName val="Basement_Budget"/>
      <sheetName val="Testing"/>
      <sheetName val="Dv02"/>
      <sheetName val="Dv04"/>
      <sheetName val="Dv05"/>
      <sheetName val="Dv06"/>
      <sheetName val="Dv09"/>
      <sheetName val="Dv10"/>
      <sheetName val="Dv11"/>
      <sheetName val="Dv12"/>
      <sheetName val="ABB"/>
      <sheetName val="CONSTANT"/>
      <sheetName val="Schedule S-Curve Revision#3"/>
      <sheetName val="BCIS_Location7"/>
      <sheetName val="BCIS_Location8"/>
      <sheetName val="Early_Years11"/>
      <sheetName val="6__Budget11"/>
      <sheetName val="Early_Years10"/>
      <sheetName val="6__Budget10"/>
      <sheetName val="Early_Years12"/>
      <sheetName val="6__Budget12"/>
      <sheetName val="Master_Data_Sheet8"/>
      <sheetName val="102_Camley_S&amp;C"/>
      <sheetName val="Calculation_Sheet"/>
      <sheetName val="Material_1"/>
      <sheetName val="Labour_&amp;_Plant1"/>
      <sheetName val="Queries_Schedule1"/>
      <sheetName val="0200_Siteworks1"/>
      <sheetName val="PLASMA_&amp;_SCARTS1"/>
      <sheetName val="0200_Siteworks"/>
      <sheetName val="PLASMA_&amp;_SCARTS"/>
      <sheetName val="Queries_Schedule2"/>
      <sheetName val="Material_2"/>
      <sheetName val="Labour_&amp;_Plant2"/>
      <sheetName val="102_Camley_S&amp;C1"/>
      <sheetName val="Calculation_Sheet1"/>
      <sheetName val="SSC_Split_-_All_store_(PYE)_da3"/>
      <sheetName val="0200_Siteworks2"/>
      <sheetName val="PLASMA_&amp;_SCARTS2"/>
      <sheetName val="Queries_Schedule3"/>
      <sheetName val="Material_3"/>
      <sheetName val="Labour_&amp;_Plant3"/>
      <sheetName val="bcp_record3"/>
      <sheetName val="102_Camley_S&amp;C2"/>
      <sheetName val="Calculation_Sheet2"/>
      <sheetName val="SSC_Split_-_All_store_(PYE)_da4"/>
      <sheetName val="0200_Siteworks3"/>
      <sheetName val="PLASMA_&amp;_SCARTS3"/>
      <sheetName val="Civil_Boq1"/>
      <sheetName val="except_wiring1"/>
      <sheetName val="Basement_Budget1"/>
      <sheetName val="Civil_Boq2"/>
      <sheetName val="except_wiring2"/>
      <sheetName val="Basement_Budget2"/>
      <sheetName val="Calculation_Sheet3"/>
      <sheetName val="Live_Schemes3"/>
      <sheetName val="Civil_Boq3"/>
      <sheetName val="except_wiring3"/>
      <sheetName val="Basement_Budget3"/>
      <sheetName val="tpr"/>
      <sheetName val="Ragama"/>
      <sheetName val="staff extensİon"/>
      <sheetName val="İnt sales extensİon"/>
      <sheetName val="do buyİng plan"/>
      <sheetName val="❶ (W) Project Summary"/>
      <sheetName val="2003Bud"/>
      <sheetName val="Elemental Breakdown"/>
      <sheetName val="Elemental_Breakdown"/>
      <sheetName val="Full_Store_List_(Formulas)1"/>
      <sheetName val="MAIN SUMMARY"/>
      <sheetName val="Scope_Notes38"/>
      <sheetName val="Summary_Data38"/>
      <sheetName val="CIF_COST_ITEM28"/>
      <sheetName val="Events_MD16"/>
      <sheetName val="CONSTRUCTION_COMPONENT16"/>
      <sheetName val="Section_7_V215"/>
      <sheetName val="4_03_Recommendations_&amp;_Cashfl15"/>
      <sheetName val="Modified_Store16"/>
      <sheetName val="Assumptions_(F1b)16"/>
      <sheetName val="Monthly_CF_(F1b)16"/>
      <sheetName val="Assumptions_(F3)16"/>
      <sheetName val="Assumptions_(F1c)16"/>
      <sheetName val="Monthly_CF_(F3)16"/>
      <sheetName val="Monthly_CF_(F1c)16"/>
      <sheetName val="Assumptions_(F2)16"/>
      <sheetName val="Sheet_116"/>
      <sheetName val="BID_-_Formulas15"/>
      <sheetName val="TRADE_FILTER15"/>
      <sheetName val="labour_rates15"/>
      <sheetName val="Beam_at_Ground_flr_lvl(Steel)15"/>
      <sheetName val="Site_Dev_BOQ15"/>
      <sheetName val="Data Sheet"/>
      <sheetName val="Data_Sheet"/>
      <sheetName val="Ironmongery_6"/>
      <sheetName val="WORKING_boq6"/>
      <sheetName val="TBAL9697_-group_wise__sdpl6"/>
      <sheetName val="CONTRACT_FILTER6"/>
      <sheetName val="IM_Plot_04_Summary6"/>
      <sheetName val="Bill_No__36"/>
      <sheetName val="train_cash6"/>
      <sheetName val="accom_cash6"/>
      <sheetName val="Cost_Codes6"/>
      <sheetName val="Ironmongery_7"/>
      <sheetName val="Master_Data_Sheet9"/>
      <sheetName val="WORKING_boq7"/>
      <sheetName val="TBAL9697_-group_wise__sdpl7"/>
      <sheetName val="CONTRACT_FILTER7"/>
      <sheetName val="IM_Plot_04_Summary7"/>
      <sheetName val="Bill_No__37"/>
      <sheetName val="train_cash7"/>
      <sheetName val="accom_cash7"/>
      <sheetName val="Cost_Codes7"/>
      <sheetName val="Ironmongery_8"/>
      <sheetName val="Master_Data_Sheet10"/>
      <sheetName val="WORKING_boq8"/>
      <sheetName val="TBAL9697_-group_wise__sdpl8"/>
      <sheetName val="CONTRACT_FILTER8"/>
      <sheetName val="BCIS_Location9"/>
      <sheetName val="IM_Plot_04_Summary8"/>
      <sheetName val="Bill_No__38"/>
      <sheetName val="train_cash8"/>
      <sheetName val="accom_cash8"/>
      <sheetName val="Cost_Codes8"/>
      <sheetName val="Ironmongery_9"/>
      <sheetName val="Master_Data_Sheet11"/>
      <sheetName val="WORKING_boq9"/>
      <sheetName val="TBAL9697_-group_wise__sdpl9"/>
      <sheetName val="CONTRACT_FILTER9"/>
      <sheetName val="BCIS_Location10"/>
      <sheetName val="Early_Years13"/>
      <sheetName val="6__Budget13"/>
      <sheetName val="IM_Plot_04_Summary9"/>
      <sheetName val="Bill_No__39"/>
      <sheetName val="train_cash9"/>
      <sheetName val="accom_cash9"/>
      <sheetName val="Cost_Codes9"/>
      <sheetName val="Ironmongery_10"/>
      <sheetName val="Master_Data_Sheet12"/>
      <sheetName val="WORKING_boq10"/>
      <sheetName val="TBAL9697_-group_wise__sdpl10"/>
      <sheetName val="CONTRACT_FILTER10"/>
      <sheetName val="BCIS_Location11"/>
      <sheetName val="Early_Years14"/>
      <sheetName val="6__Budget14"/>
      <sheetName val="IM_Plot_04_Summary10"/>
      <sheetName val="Bill_No__310"/>
      <sheetName val="train_cash10"/>
      <sheetName val="accom_cash10"/>
      <sheetName val="Cost_Codes10"/>
      <sheetName val="Ironmongery_11"/>
      <sheetName val="Master_Data_Sheet13"/>
      <sheetName val="WORKING_boq11"/>
      <sheetName val="TBAL9697_-group_wise__sdpl11"/>
      <sheetName val="CONTRACT_FILTER11"/>
      <sheetName val="BCIS_Location12"/>
      <sheetName val="Early_Years15"/>
      <sheetName val="6__Budget15"/>
      <sheetName val="IM_Plot_04_Summary11"/>
      <sheetName val="Bill_No__311"/>
      <sheetName val="train_cash11"/>
      <sheetName val="accom_cash11"/>
      <sheetName val="Cost_Codes11"/>
      <sheetName val="Ironmongery_12"/>
      <sheetName val="Master_Data_Sheet14"/>
      <sheetName val="WORKING_boq12"/>
      <sheetName val="TBAL9697_-group_wise__sdpl12"/>
      <sheetName val="CONTRACT_FILTER12"/>
      <sheetName val="BCIS_Location13"/>
      <sheetName val="Early_Years16"/>
      <sheetName val="6__Budget16"/>
      <sheetName val="IM_Plot_04_Summary12"/>
      <sheetName val="Bill_No__312"/>
      <sheetName val="train_cash12"/>
      <sheetName val="accom_cash12"/>
      <sheetName val="Cost_Codes12"/>
      <sheetName val="CONSTRUCTION_COMPONENT17"/>
      <sheetName val="Ironmongery_13"/>
      <sheetName val="Master_Data_Sheet15"/>
      <sheetName val="WORKING_boq13"/>
      <sheetName val="TBAL9697_-group_wise__sdpl13"/>
      <sheetName val="CONTRACT_FILTER13"/>
      <sheetName val="BCIS_Location14"/>
      <sheetName val="Early_Years17"/>
      <sheetName val="6__Budget17"/>
      <sheetName val="IM_Plot_04_Summary13"/>
      <sheetName val="Bill_No__313"/>
      <sheetName val="train_cash13"/>
      <sheetName val="accom_cash13"/>
      <sheetName val="Cost_Codes13"/>
      <sheetName val="Reference"/>
      <sheetName val="Ref - Cost code"/>
      <sheetName val="Calculation_Sheet5"/>
      <sheetName val="Lookup_Sheet5"/>
      <sheetName val="102_Camley_S&amp;C5"/>
      <sheetName val="Live_Schemes5"/>
      <sheetName val="Calculation_Sheet4"/>
      <sheetName val="Lookup_Sheet4"/>
      <sheetName val="102_Camley_S&amp;C4"/>
      <sheetName val="Live_Schemes4"/>
      <sheetName val="102_Camley_S&amp;C3"/>
      <sheetName val="Calculation_Sheet6"/>
      <sheetName val="Lookup_Sheet6"/>
      <sheetName val="102_Camley_S&amp;C6"/>
      <sheetName val="Live_Schemes6"/>
      <sheetName val="Calculation_Sheet7"/>
      <sheetName val="Lookup_Sheet7"/>
      <sheetName val="102_Camley_S&amp;C7"/>
      <sheetName val="Live_Schemes7"/>
      <sheetName val="Ref - Drop Down Lists"/>
      <sheetName val="Ref - Q6 Early Design Staff"/>
      <sheetName val="Rates Table"/>
      <sheetName val="Resource Pool"/>
      <sheetName val="Rates"/>
      <sheetName val="INSTRUCTIONS"/>
      <sheetName val="Ref_-_Drop_Down_Lists"/>
      <sheetName val="Ref_-_Q6_Early_Design_Staff"/>
      <sheetName val="Rates_Table"/>
      <sheetName val="Resource_Pool"/>
      <sheetName val="Calculation_Sheet9"/>
      <sheetName val="Lookup_Sheet9"/>
      <sheetName val="102_Camley_S&amp;C9"/>
      <sheetName val="Live_Schemes9"/>
      <sheetName val="Calculation_Sheet8"/>
      <sheetName val="Lookup_Sheet8"/>
      <sheetName val="102_Camley_S&amp;C8"/>
      <sheetName val="Live_Schemes8"/>
      <sheetName val="CONSTRUCTION_COMPONENT18"/>
      <sheetName val="Calculation_Sheet10"/>
      <sheetName val="Lookup_Sheet10"/>
      <sheetName val="102_Camley_S&amp;C10"/>
      <sheetName val="Live_Schemes10"/>
      <sheetName val="CONSTRUCTION_COMPONENT19"/>
      <sheetName val="Calculation_Sheet11"/>
      <sheetName val="Lookup_Sheet11"/>
      <sheetName val="102_Camley_S&amp;C11"/>
      <sheetName val="Live_Schemes11"/>
      <sheetName val="Cashflow graph_monthly"/>
      <sheetName val="Technology"/>
      <sheetName val="Schedule_S-Curve_Revision#3"/>
      <sheetName val="Scope_Notes39"/>
      <sheetName val="Summary_Data39"/>
      <sheetName val="CIF_COST_ITEM29"/>
      <sheetName val="Events_MD17"/>
      <sheetName val="Section_7_V216"/>
      <sheetName val="4_03_Recommendations_&amp;_Cashfl16"/>
      <sheetName val="Modified_Store17"/>
      <sheetName val="Assumptions_(F1b)17"/>
      <sheetName val="Monthly_CF_(F1b)17"/>
      <sheetName val="Assumptions_(F3)17"/>
      <sheetName val="Assumptions_(F1c)17"/>
      <sheetName val="Monthly_CF_(F3)17"/>
      <sheetName val="Monthly_CF_(F1c)17"/>
      <sheetName val="Assumptions_(F2)17"/>
      <sheetName val="Sheet_117"/>
      <sheetName val="BID_-_Formulas16"/>
      <sheetName val="labour_rates16"/>
      <sheetName val="Beam_at_Ground_flr_lvl(Steel)16"/>
      <sheetName val="Site_Dev_BOQ16"/>
      <sheetName val="TRADE_FILTER16"/>
      <sheetName val="SSC_Split_-_All_store_(PYE)_da5"/>
      <sheetName val="0200_Siteworks4"/>
      <sheetName val="PLASMA_&amp;_SCARTS4"/>
      <sheetName val="Queries_Schedule4"/>
      <sheetName val="Material_4"/>
      <sheetName val="Labour_&amp;_Plant4"/>
      <sheetName val="bcp_record4"/>
      <sheetName val="Civil_Boq4"/>
      <sheetName val="except_wiring4"/>
      <sheetName val="Basement_Budget4"/>
      <sheetName val="eVision_Cost_Codes3"/>
      <sheetName val="Schedule_S-Curve_Revision#31"/>
      <sheetName val="单价分析过程"/>
      <sheetName val="主要材料价格表 (2)"/>
      <sheetName val="主要材料价格表_(2)"/>
      <sheetName val="Key Data"/>
      <sheetName val="Key_Data"/>
      <sheetName val="Benchmark Opt 2"/>
      <sheetName val="Benchmark_Opt_2"/>
      <sheetName val="Admin"/>
      <sheetName val="DD Lists"/>
      <sheetName val="Drop Down"/>
      <sheetName val="Lookup_data7"/>
      <sheetName val="Data_Sheet1"/>
      <sheetName val="Lookup_data6"/>
      <sheetName val="MAIN_SUMMARY"/>
      <sheetName val="Scope_Notes40"/>
      <sheetName val="Summary_Data40"/>
      <sheetName val="CIF_COST_ITEM30"/>
      <sheetName val="CONSTRUCTION_COMPONENT20"/>
      <sheetName val="Events_MD18"/>
      <sheetName val="Modified_Store18"/>
      <sheetName val="Assumptions_(F1b)18"/>
      <sheetName val="Monthly_CF_(F1b)18"/>
      <sheetName val="Assumptions_(F3)18"/>
      <sheetName val="Assumptions_(F1c)18"/>
      <sheetName val="Monthly_CF_(F3)18"/>
      <sheetName val="Monthly_CF_(F1c)18"/>
      <sheetName val="Assumptions_(F2)18"/>
      <sheetName val="Sheet_118"/>
      <sheetName val="labour_rates17"/>
      <sheetName val="Beam_at_Ground_flr_lvl(Steel)17"/>
      <sheetName val="Site_Dev_BOQ17"/>
      <sheetName val="BID_-_Formulas17"/>
      <sheetName val="TRADE_FILTER17"/>
      <sheetName val="Section_7_V217"/>
      <sheetName val="4_03_Recommendations_&amp;_Cashfl17"/>
      <sheetName val="Lookup_data8"/>
      <sheetName val="eVision_Cost_Codes4"/>
      <sheetName val="Data_Sheet2"/>
      <sheetName val="MAIN_SUMMARY1"/>
      <sheetName val="Scope_Notes41"/>
      <sheetName val="Summary_Data41"/>
      <sheetName val="CIF_COST_ITEM31"/>
      <sheetName val="CONSTRUCTION_COMPONENT21"/>
      <sheetName val="Events_MD19"/>
      <sheetName val="Modified_Store19"/>
      <sheetName val="Assumptions_(F1b)19"/>
      <sheetName val="Monthly_CF_(F1b)19"/>
      <sheetName val="Assumptions_(F3)19"/>
      <sheetName val="Assumptions_(F1c)19"/>
      <sheetName val="Monthly_CF_(F3)19"/>
      <sheetName val="Monthly_CF_(F1c)19"/>
      <sheetName val="Assumptions_(F2)19"/>
      <sheetName val="Sheet_119"/>
      <sheetName val="labour_rates18"/>
      <sheetName val="Beam_at_Ground_flr_lvl(Steel)18"/>
      <sheetName val="Site_Dev_BOQ18"/>
      <sheetName val="BID_-_Formulas18"/>
      <sheetName val="TRADE_FILTER18"/>
      <sheetName val="Section_7_V218"/>
      <sheetName val="4_03_Recommendations_&amp;_Cashfl18"/>
      <sheetName val="Lookup_data9"/>
      <sheetName val="eVision_Cost_Codes5"/>
      <sheetName val="Schedule_S-Curve_Revision#32"/>
      <sheetName val="Data_Sheet3"/>
      <sheetName val="MAIN_SUMMARY2"/>
      <sheetName val="Ref_-_Drop_Down_Lists1"/>
      <sheetName val="Ref_-_Q6_Early_Design_Staff1"/>
      <sheetName val="Rates_Table1"/>
      <sheetName val="Resource_Pool1"/>
      <sheetName val="eVision_Cost_Codes8"/>
      <sheetName val="eVision_Cost_Codes6"/>
      <sheetName val="eVision_Cost_Codes7"/>
      <sheetName val="Ref_-_Drop_Down_Lists2"/>
      <sheetName val="Ref_-_Q6_Early_Design_Staff2"/>
      <sheetName val="Rates_Table2"/>
      <sheetName val="Resource_Pool2"/>
      <sheetName val="Ref_-_Drop_Down_Lists3"/>
      <sheetName val="Ref_-_Q6_Early_Design_Staff3"/>
      <sheetName val="Rates_Table3"/>
      <sheetName val="Resource_Pool3"/>
      <sheetName val="DD_Lists"/>
      <sheetName val="Drop_Down"/>
      <sheetName val="DD_Lists1"/>
      <sheetName val="Drop_Down1"/>
      <sheetName val="DD_Lists2"/>
      <sheetName val="Drop_Down2"/>
      <sheetName val="CONSTRUCTION_COMPONENT22"/>
      <sheetName val="Data_Validation5"/>
      <sheetName val="DD_Lists3"/>
      <sheetName val="Drop_Down3"/>
      <sheetName val="Benchmark_Opt_21"/>
      <sheetName val="CONSTRUCTION_COMPONENT23"/>
      <sheetName val="BCIS_Location15"/>
      <sheetName val="Data_Validation6"/>
      <sheetName val="DD_Lists4"/>
      <sheetName val="Drop_Down4"/>
      <sheetName val="Benchmark_Opt_22"/>
      <sheetName val="CONSTRUCTION_COMPONENT24"/>
      <sheetName val="BCIS_Location16"/>
      <sheetName val="Master_Data_Sheet16"/>
      <sheetName val="Data_Validation7"/>
      <sheetName val="DD_Lists5"/>
      <sheetName val="Drop_Down5"/>
      <sheetName val="Benchmark_Opt_23"/>
      <sheetName val="Schedule_S-Curve_Revision#33"/>
      <sheetName val="CONSTRUCTION_COMPONENT25"/>
      <sheetName val="BCIS_Location17"/>
      <sheetName val="Master_Data_Sheet17"/>
      <sheetName val="IM_Plot_04_Summary14"/>
      <sheetName val="Data_Validation8"/>
      <sheetName val="Lookup_data10"/>
      <sheetName val="DD_Lists6"/>
      <sheetName val="Drop_Down6"/>
      <sheetName val="Lookup_data11"/>
      <sheetName val="Early_Years18"/>
      <sheetName val="6__Budget18"/>
      <sheetName val="Lookup_data12"/>
      <sheetName val="Early_Years19"/>
      <sheetName val="6__Budget19"/>
      <sheetName val="Lookup_data13"/>
      <sheetName val="CONSTRUCTION_COMPONENT26"/>
      <sheetName val="Early_Years20"/>
      <sheetName val="6__Budget20"/>
      <sheetName val="Master_Data_Sheet18"/>
      <sheetName val="Lookup_data14"/>
      <sheetName val="CONSTRUCTION_COMPONENT27"/>
      <sheetName val="Early_Years21"/>
      <sheetName val="6__Budget21"/>
      <sheetName val="Master_Data_Sheet19"/>
      <sheetName val="IM_Plot_04_Summary15"/>
      <sheetName val="Lookup_data15"/>
      <sheetName val="Ref_-_Drop_Down_Lists4"/>
      <sheetName val="Ref_-_Q6_Early_Design_Staff4"/>
      <sheetName val="Rates_Table4"/>
      <sheetName val="Resource_Pool4"/>
      <sheetName val="Calculation_Sheet12"/>
      <sheetName val="Lookup_Sheet12"/>
      <sheetName val="102_Camley_S&amp;C12"/>
      <sheetName val="Live_Schemes12"/>
      <sheetName val="Data_Sheet4"/>
      <sheetName val="Ref_-_Drop_Down_Lists5"/>
      <sheetName val="Ref_-_Q6_Early_Design_Staff5"/>
      <sheetName val="Rates_Table5"/>
      <sheetName val="Resource_Pool5"/>
      <sheetName val="Scope_Notes42"/>
      <sheetName val="Summary_Data42"/>
      <sheetName val="CIF_COST_ITEM32"/>
      <sheetName val="Modified_Store20"/>
      <sheetName val="Assumptions_(F1b)20"/>
      <sheetName val="Monthly_CF_(F1b)20"/>
      <sheetName val="Assumptions_(F3)20"/>
      <sheetName val="Assumptions_(F1c)20"/>
      <sheetName val="Monthly_CF_(F3)20"/>
      <sheetName val="Monthly_CF_(F1c)20"/>
      <sheetName val="Assumptions_(F2)20"/>
      <sheetName val="Events_MD20"/>
      <sheetName val="Cost_Codes14"/>
      <sheetName val="Section_7_V219"/>
      <sheetName val="4_03_Recommendations_&amp;_Cashfl19"/>
      <sheetName val="Sheet_120"/>
      <sheetName val="BID_-_Formulas19"/>
      <sheetName val="TRADE_FILTER19"/>
      <sheetName val="labour_rates19"/>
      <sheetName val="Beam_at_Ground_flr_lvl(Steel)19"/>
      <sheetName val="Site_Dev_BOQ19"/>
      <sheetName val="Calculation_Sheet13"/>
      <sheetName val="WORKING_boq14"/>
      <sheetName val="TBAL9697_-group_wise__sdpl14"/>
      <sheetName val="Bill_No__314"/>
      <sheetName val="train_cash14"/>
      <sheetName val="accom_cash14"/>
      <sheetName val="Lookup_Sheet13"/>
      <sheetName val="102_Camley_S&amp;C13"/>
      <sheetName val="Ironmongery_14"/>
      <sheetName val="Live_Schemes13"/>
      <sheetName val="Data_Sheet5"/>
      <sheetName val="Ref_-_Drop_Down_Lists6"/>
      <sheetName val="Ref_-_Q6_Early_Design_Staff6"/>
      <sheetName val="Rates_Table6"/>
      <sheetName val="Resource_Pool6"/>
      <sheetName val="bcp_record5"/>
      <sheetName val="Scope_Notes43"/>
      <sheetName val="Summary_Data43"/>
      <sheetName val="CIF_COST_ITEM33"/>
      <sheetName val="Modified_Store21"/>
      <sheetName val="Assumptions_(F1b)21"/>
      <sheetName val="Monthly_CF_(F1b)21"/>
      <sheetName val="Assumptions_(F3)21"/>
      <sheetName val="Assumptions_(F1c)21"/>
      <sheetName val="Monthly_CF_(F3)21"/>
      <sheetName val="Monthly_CF_(F1c)21"/>
      <sheetName val="Assumptions_(F2)21"/>
      <sheetName val="Events_MD21"/>
      <sheetName val="Cost_Codes15"/>
      <sheetName val="Section_7_V220"/>
      <sheetName val="4_03_Recommendations_&amp;_Cashfl20"/>
      <sheetName val="Sheet_121"/>
      <sheetName val="BID_-_Formulas20"/>
      <sheetName val="TRADE_FILTER20"/>
      <sheetName val="labour_rates20"/>
      <sheetName val="Beam_at_Ground_flr_lvl(Steel)20"/>
      <sheetName val="Site_Dev_BOQ20"/>
      <sheetName val="Calculation_Sheet14"/>
      <sheetName val="WORKING_boq15"/>
      <sheetName val="TBAL9697_-group_wise__sdpl15"/>
      <sheetName val="Bill_No__315"/>
      <sheetName val="train_cash15"/>
      <sheetName val="accom_cash15"/>
      <sheetName val="Lookup_Sheet14"/>
      <sheetName val="102_Camley_S&amp;C14"/>
      <sheetName val="Ironmongery_15"/>
      <sheetName val="CONTRACT_FILTER14"/>
      <sheetName val="Live_Schemes14"/>
      <sheetName val="Data_Sheet6"/>
      <sheetName val="Ref_-_Drop_Down_Lists7"/>
      <sheetName val="Ref_-_Q6_Early_Design_Staff7"/>
      <sheetName val="Rates_Table7"/>
      <sheetName val="Resource_Pool7"/>
      <sheetName val="bcp_record6"/>
      <sheetName val="BCIS_Location18"/>
      <sheetName val="Data_Validation9"/>
      <sheetName val="DD_Lists7"/>
      <sheetName val="Drop_Down7"/>
      <sheetName val="Benchmark_Opt_24"/>
      <sheetName val="Schedule_S-Curve_Revision#34"/>
      <sheetName val="CONSTRUCTION_COMPONENT28"/>
      <sheetName val="Early_Years22"/>
      <sheetName val="6__Budget22"/>
      <sheetName val="Master_Data_Sheet20"/>
      <sheetName val="IM_Plot_04_Summary16"/>
      <sheetName val="Lookup_data16"/>
      <sheetName val="Sch. Areas"/>
      <sheetName val="SSC_Split_-_All_store_(PYE)_da6"/>
      <sheetName val="Queries_Schedule5"/>
      <sheetName val="Material_5"/>
      <sheetName val="Labour_&amp;_Plant5"/>
      <sheetName val="0200_Siteworks5"/>
      <sheetName val="PLASMA_&amp;_SCARTS5"/>
      <sheetName val="Civil_Boq5"/>
      <sheetName val="except_wiring5"/>
      <sheetName val="Basement_Budget5"/>
      <sheetName val="MAIN_SUMMARY3"/>
      <sheetName val="主要材料价格表_(2)1"/>
      <sheetName val="Key_Data1"/>
      <sheetName val="OPCOST.XLS"/>
      <sheetName val="Support Sheet"/>
      <sheetName val="SUMMARY (RELATES TO GTP REV 3)"/>
      <sheetName val="Outturn Costs"/>
      <sheetName val="tenant_fitout"/>
      <sheetName val="Sheet7"/>
      <sheetName val="Basis"/>
      <sheetName val="OPCOST_XLS"/>
      <sheetName val="Support_Sheet"/>
      <sheetName val="SUMMARY_(RELATES_TO_GTP_REV_3)"/>
      <sheetName val="Outturn_Costs"/>
      <sheetName val="OPCOST_XLS1"/>
      <sheetName val="Support_Sheet1"/>
      <sheetName val="SUMMARY_(RELATES_TO_GTP_REV_3)1"/>
      <sheetName val="Outturn_Costs1"/>
      <sheetName val="Schedule_S-Curve_Revision#35"/>
      <sheetName val="New Bld"/>
      <sheetName val="Scope_Notes44"/>
      <sheetName val="Summary_Data44"/>
      <sheetName val="CIF_COST_ITEM34"/>
      <sheetName val="Events_MD22"/>
      <sheetName val="Section_7_V221"/>
      <sheetName val="4_03_Recommendations_&amp;_Cashfl21"/>
      <sheetName val="Modified_Store22"/>
      <sheetName val="Assumptions_(F1b)22"/>
      <sheetName val="Monthly_CF_(F1b)22"/>
      <sheetName val="Assumptions_(F3)22"/>
      <sheetName val="Assumptions_(F1c)22"/>
      <sheetName val="Monthly_CF_(F3)22"/>
      <sheetName val="Monthly_CF_(F1c)22"/>
      <sheetName val="Assumptions_(F2)22"/>
      <sheetName val="Sheet_122"/>
      <sheetName val="labour_rates21"/>
      <sheetName val="Beam_at_Ground_flr_lvl(Steel)21"/>
      <sheetName val="Site_Dev_BOQ21"/>
      <sheetName val="BID_-_Formulas21"/>
      <sheetName val="TRADE_FILTER21"/>
      <sheetName val="SSC_Split_-_All_store_(PYE)_da7"/>
      <sheetName val="bcp_record7"/>
      <sheetName val="Queries_Schedule6"/>
      <sheetName val="Material_6"/>
      <sheetName val="Labour_&amp;_Plant6"/>
      <sheetName val="0200_Siteworks6"/>
      <sheetName val="PLASMA_&amp;_SCARTS6"/>
      <sheetName val="Civil_Boq6"/>
      <sheetName val="except_wiring6"/>
      <sheetName val="Basement_Budget6"/>
      <sheetName val="Scope_Notes45"/>
      <sheetName val="Summary_Data45"/>
      <sheetName val="CIF_COST_ITEM35"/>
      <sheetName val="Events_MD23"/>
      <sheetName val="Section_7_V222"/>
      <sheetName val="4_03_Recommendations_&amp;_Cashfl22"/>
      <sheetName val="Modified_Store23"/>
      <sheetName val="Assumptions_(F1b)23"/>
      <sheetName val="Monthly_CF_(F1b)23"/>
      <sheetName val="Assumptions_(F3)23"/>
      <sheetName val="Assumptions_(F1c)23"/>
      <sheetName val="Monthly_CF_(F3)23"/>
      <sheetName val="Monthly_CF_(F1c)23"/>
      <sheetName val="Assumptions_(F2)23"/>
      <sheetName val="Sheet_123"/>
      <sheetName val="labour_rates22"/>
      <sheetName val="Beam_at_Ground_flr_lvl(Steel)22"/>
      <sheetName val="Site_Dev_BOQ22"/>
      <sheetName val="BID_-_Formulas22"/>
      <sheetName val="TRADE_FILTER22"/>
      <sheetName val="SSC_Split_-_All_store_(PYE)_da8"/>
      <sheetName val="bcp_record8"/>
      <sheetName val="Queries_Schedule7"/>
      <sheetName val="Material_7"/>
      <sheetName val="Labour_&amp;_Plant7"/>
      <sheetName val="0200_Siteworks7"/>
      <sheetName val="PLASMA_&amp;_SCARTS7"/>
      <sheetName val="Civil_Boq7"/>
      <sheetName val="except_wiring7"/>
      <sheetName val="Basement_Budget7"/>
      <sheetName val="Scope_Notes46"/>
      <sheetName val="Summary_Data46"/>
      <sheetName val="CIF_COST_ITEM36"/>
      <sheetName val="Events_MD24"/>
      <sheetName val="Section_7_V223"/>
      <sheetName val="4_03_Recommendations_&amp;_Cashfl23"/>
      <sheetName val="Modified_Store24"/>
      <sheetName val="Assumptions_(F1b)24"/>
      <sheetName val="Monthly_CF_(F1b)24"/>
      <sheetName val="Assumptions_(F3)24"/>
      <sheetName val="Assumptions_(F1c)24"/>
      <sheetName val="Monthly_CF_(F3)24"/>
      <sheetName val="Monthly_CF_(F1c)24"/>
      <sheetName val="Assumptions_(F2)24"/>
      <sheetName val="Sheet_124"/>
      <sheetName val="labour_rates23"/>
      <sheetName val="Beam_at_Ground_flr_lvl(Steel)23"/>
      <sheetName val="Site_Dev_BOQ23"/>
      <sheetName val="BID_-_Formulas23"/>
      <sheetName val="TRADE_FILTER23"/>
      <sheetName val="SSC_Split_-_All_store_(PYE)_da9"/>
      <sheetName val="bcp_record9"/>
      <sheetName val="Queries_Schedule8"/>
      <sheetName val="Material_8"/>
      <sheetName val="Labour_&amp;_Plant8"/>
      <sheetName val="0200_Siteworks8"/>
      <sheetName val="PLASMA_&amp;_SCARTS8"/>
      <sheetName val="Civil_Boq8"/>
      <sheetName val="except_wiring8"/>
      <sheetName val="Basement_Budget8"/>
      <sheetName val="Scope_Notes47"/>
      <sheetName val="Summary_Data47"/>
      <sheetName val="CIF_COST_ITEM37"/>
      <sheetName val="Events_MD25"/>
      <sheetName val="Section_7_V224"/>
      <sheetName val="4_03_Recommendations_&amp;_Cashfl24"/>
      <sheetName val="Modified_Store25"/>
      <sheetName val="Assumptions_(F1b)25"/>
      <sheetName val="Monthly_CF_(F1b)25"/>
      <sheetName val="Assumptions_(F3)25"/>
      <sheetName val="Assumptions_(F1c)25"/>
      <sheetName val="Monthly_CF_(F3)25"/>
      <sheetName val="Monthly_CF_(F1c)25"/>
      <sheetName val="Assumptions_(F2)25"/>
      <sheetName val="Sheet_125"/>
      <sheetName val="labour_rates24"/>
      <sheetName val="Beam_at_Ground_flr_lvl(Steel)24"/>
      <sheetName val="Site_Dev_BOQ24"/>
      <sheetName val="BID_-_Formulas24"/>
      <sheetName val="TRADE_FILTER24"/>
      <sheetName val="Data_Validation10"/>
      <sheetName val="SSC_Split_-_All_store_(PYE)_d10"/>
      <sheetName val="bcp_record10"/>
      <sheetName val="Queries_Schedule9"/>
      <sheetName val="Material_9"/>
      <sheetName val="Labour_&amp;_Plant9"/>
      <sheetName val="0200_Siteworks9"/>
      <sheetName val="PLASMA_&amp;_SCARTS9"/>
      <sheetName val="Civil_Boq9"/>
      <sheetName val="except_wiring9"/>
      <sheetName val="Basement_Budget9"/>
      <sheetName val="Scope_Notes48"/>
      <sheetName val="Summary_Data48"/>
      <sheetName val="CIF_COST_ITEM38"/>
      <sheetName val="Events_MD26"/>
      <sheetName val="Section_7_V225"/>
      <sheetName val="4_03_Recommendations_&amp;_Cashfl25"/>
      <sheetName val="Modified_Store26"/>
      <sheetName val="Assumptions_(F1b)26"/>
      <sheetName val="Monthly_CF_(F1b)26"/>
      <sheetName val="Assumptions_(F3)26"/>
      <sheetName val="Assumptions_(F1c)26"/>
      <sheetName val="Monthly_CF_(F3)26"/>
      <sheetName val="Monthly_CF_(F1c)26"/>
      <sheetName val="Assumptions_(F2)26"/>
      <sheetName val="Sheet_126"/>
      <sheetName val="labour_rates25"/>
      <sheetName val="Beam_at_Ground_flr_lvl(Steel)25"/>
      <sheetName val="Site_Dev_BOQ25"/>
      <sheetName val="BID_-_Formulas25"/>
      <sheetName val="TRADE_FILTER25"/>
      <sheetName val="Data_Validation11"/>
      <sheetName val="SSC_Split_-_All_store_(PYE)_d11"/>
      <sheetName val="bcp_record11"/>
      <sheetName val="Queries_Schedule10"/>
      <sheetName val="Material_10"/>
      <sheetName val="Labour_&amp;_Plant10"/>
      <sheetName val="0200_Siteworks10"/>
      <sheetName val="PLASMA_&amp;_SCARTS10"/>
      <sheetName val="Civil_Boq10"/>
      <sheetName val="except_wiring10"/>
      <sheetName val="Basement_Budget10"/>
      <sheetName val="Hotel_Summary1"/>
      <sheetName val="GRAND_REKAP"/>
      <sheetName val="STR_-_2B"/>
      <sheetName val="VMR_-_Human_Resources"/>
      <sheetName val="NEW_Main"/>
      <sheetName val="RCC,Ret__Wall"/>
      <sheetName val="11B_"/>
      <sheetName val="CONTRACT_FILTER15"/>
      <sheetName val="Hotel_Summary2"/>
      <sheetName val="GRAND_REKAP1"/>
      <sheetName val="STR_-_2B1"/>
      <sheetName val="VMR_-_Human_Resources1"/>
      <sheetName val="NEW_Main1"/>
      <sheetName val="RCC,Ret__Wall1"/>
      <sheetName val="11B_1"/>
      <sheetName val="Full_Store_List_(Formulas)2"/>
      <sheetName val="CONTRACT_FILTER16"/>
      <sheetName val="Ironmongery_16"/>
      <sheetName val="WORKING_boq16"/>
      <sheetName val="TBAL9697_-group_wise__sdpl16"/>
      <sheetName val="Bill_No__316"/>
      <sheetName val="train_cash16"/>
      <sheetName val="accom_cash16"/>
      <sheetName val="Cost_Codes16"/>
      <sheetName val="Hotel_Summary3"/>
      <sheetName val="GRAND_REKAP2"/>
      <sheetName val="STR_-_2B2"/>
      <sheetName val="VMR_-_Human_Resources2"/>
      <sheetName val="NEW_Main2"/>
      <sheetName val="RCC,Ret__Wall2"/>
      <sheetName val="11B_2"/>
      <sheetName val="Full_Store_List_(Formulas)3"/>
      <sheetName val="CONTRACT_FILTER17"/>
      <sheetName val="IM_Plot_04_Summary17"/>
      <sheetName val="Ironmongery_17"/>
      <sheetName val="WORKING_boq17"/>
      <sheetName val="TBAL9697_-group_wise__sdpl17"/>
      <sheetName val="Bill_No__317"/>
      <sheetName val="train_cash17"/>
      <sheetName val="accom_cash17"/>
      <sheetName val="Cost_Codes17"/>
      <sheetName val="Hotel_Summary4"/>
      <sheetName val="GRAND_REKAP3"/>
      <sheetName val="STR_-_2B3"/>
      <sheetName val="VMR_-_Human_Resources3"/>
      <sheetName val="NEW_Main3"/>
      <sheetName val="RCC,Ret__Wall3"/>
      <sheetName val="11B_3"/>
      <sheetName val="Full_Store_List_(Formulas)4"/>
      <sheetName val="Factors"/>
      <sheetName val="SP"/>
      <sheetName val="Section 2-SCHEDULE OF DAYWORK"/>
      <sheetName val="Forecast Variance Planning hrs"/>
      <sheetName val="Job Details"/>
      <sheetName val="ValEdits"/>
      <sheetName val="URA"/>
      <sheetName val="Protection (M-PRO20)"/>
      <sheetName val="Engine"/>
      <sheetName val="COVER"/>
      <sheetName val="SECTION 10-TSE"/>
      <sheetName val="Global Assm."/>
      <sheetName val="Intro."/>
      <sheetName val="Mechanical Works"/>
      <sheetName val="1. Description"/>
      <sheetName val="Current Draw Invoice Listing"/>
      <sheetName val="cashflow-commercial"/>
      <sheetName val="concrete"/>
      <sheetName val="office"/>
      <sheetName val="Lab"/>
      <sheetName val="細目"/>
      <sheetName val="Design"/>
      <sheetName val="foot-slab reinft"/>
      <sheetName val="girder"/>
      <sheetName val="Core Data"/>
      <sheetName val="Emp_Data"/>
      <sheetName val="fin sum"/>
      <sheetName val="Debits as on 12.04.08"/>
      <sheetName val="Loc Band"/>
      <sheetName val="VRF Summary"/>
      <sheetName val="Master Inputs"/>
      <sheetName val="DataInvoice!"/>
      <sheetName val="Rate Analysis"/>
      <sheetName val="Boq"/>
      <sheetName val="RP Mar"/>
      <sheetName val="Lot 1"/>
      <sheetName val="Lot 2A"/>
      <sheetName val="Lot 2B"/>
      <sheetName val="Calendar"/>
      <sheetName val="Detail Sum"/>
      <sheetName val="BILL 1"/>
      <sheetName val="Section_2-SCHEDULE_OF_DAYWORK1"/>
      <sheetName val="SECTION_10-TSE1"/>
      <sheetName val="Forecast_Variance_Planning_hrs1"/>
      <sheetName val="Job_Details1"/>
      <sheetName val="Protection_(M-PRO20)1"/>
      <sheetName val="Section_2-SCHEDULE_OF_DAYWORK"/>
      <sheetName val="SECTION_10-TSE"/>
      <sheetName val="Forecast_Variance_Planning_hrs"/>
      <sheetName val="Job_Details"/>
      <sheetName val="Protection_(M-PRO20)"/>
      <sheetName val="Section_2-SCHEDULE_OF_DAYWORK2"/>
      <sheetName val="Forecast_Variance_Planning_hrs2"/>
      <sheetName val="Job_Details2"/>
      <sheetName val="SECTION_10-TSE2"/>
      <sheetName val="Protection_(M-PRO20)2"/>
      <sheetName val="APARTMENTS"/>
      <sheetName val="Cashflow-with baseline"/>
      <sheetName val="project_list"/>
      <sheetName val="MAIN SUMM"/>
      <sheetName val="3.2 Exstg bldg SUMM"/>
      <sheetName val="3.3 New Extension SUMM"/>
      <sheetName val="MAIN_SUMMARY4"/>
      <sheetName val="主要材料价格表_(2)2"/>
      <sheetName val="Key_Data2"/>
      <sheetName val="Full_Store_List_(Formulas)5"/>
      <sheetName val="Ref_-_Cost_code"/>
      <sheetName val="staff_extensİon"/>
      <sheetName val="İnt_sales_extensİon"/>
      <sheetName val="do_buyİng_plan"/>
      <sheetName val="❶_(W)_Project_Summary"/>
      <sheetName val="Elemental_Breakdown1"/>
      <sheetName val="Hotel_Summary5"/>
      <sheetName val="Full_Store_List_(Formulas)6"/>
      <sheetName val="Ref_-_Cost_code1"/>
      <sheetName val="staff_extensİon1"/>
      <sheetName val="İnt_sales_extensİon1"/>
      <sheetName val="do_buyİng_plan1"/>
      <sheetName val="❶_(W)_Project_Summary1"/>
      <sheetName val="Elemental_Breakdown2"/>
      <sheetName val="Benchmark_Opt_25"/>
      <sheetName val="cashflow macro functions"/>
      <sheetName val="Day work"/>
      <sheetName val="Part-A"/>
      <sheetName val="PB"/>
      <sheetName val="SEX"/>
      <sheetName val="FORM5"/>
      <sheetName val="UPA(Part C,D,E,G,H)"/>
      <sheetName val="UPA(Part F)"/>
      <sheetName val="Materials"/>
      <sheetName val="KATSAYILAR"/>
      <sheetName val="7.조직표 (수정)"/>
      <sheetName val="PAGE"/>
      <sheetName val="Kur"/>
      <sheetName val="HAKEDİŞ "/>
      <sheetName val="keşif özeti"/>
      <sheetName val="Katsayılar"/>
      <sheetName val="Page 1"/>
      <sheetName val="Grand Summary"/>
      <sheetName val="Pipelines Cost Summary"/>
      <sheetName val="15"/>
      <sheetName val="00_Main Prices List"/>
      <sheetName val="price list"/>
      <sheetName val="COSTPLAN"/>
      <sheetName val="Labour _ Plant"/>
      <sheetName val="Nyarugenge Rate Assumptions"/>
      <sheetName val="Tilbudsliste"/>
      <sheetName val="Schedule_S-Curve_Revision#36"/>
      <sheetName val="eVision_Cost_Codes9"/>
      <sheetName val="Schedule_S-Curve_Revision#37"/>
      <sheetName val="Queries_Schedule11"/>
      <sheetName val="Material_11"/>
      <sheetName val="Labour_&amp;_Plant11"/>
      <sheetName val="SSC_Split_-_All_store_(PYE)_d12"/>
      <sheetName val="0200_Siteworks11"/>
      <sheetName val="PLASMA_&amp;_SCARTS11"/>
      <sheetName val="eVision_Cost_Codes10"/>
      <sheetName val="Schedule_S-Curve_Revision#38"/>
      <sheetName val="Civil_Boq11"/>
      <sheetName val="except_wiring11"/>
      <sheetName val="Basement_Budget11"/>
      <sheetName val="bcp_record12"/>
      <sheetName val="Data_Validation12"/>
      <sheetName val="Queries_Schedule12"/>
      <sheetName val="Material_12"/>
      <sheetName val="Labour_&amp;_Plant12"/>
      <sheetName val="SSC_Split_-_All_store_(PYE)_d13"/>
      <sheetName val="0200_Siteworks12"/>
      <sheetName val="PLASMA_&amp;_SCARTS12"/>
      <sheetName val="eVision_Cost_Codes11"/>
      <sheetName val="Schedule_S-Curve_Revision#39"/>
      <sheetName val="Civil_Boq12"/>
      <sheetName val="except_wiring12"/>
      <sheetName val="Basement_Budget12"/>
      <sheetName val="eVision_Cost_Codes12"/>
      <sheetName val="BCIS_Location19"/>
      <sheetName val="Early_Years23"/>
      <sheetName val="6__Budget23"/>
      <sheetName val="Material_13"/>
      <sheetName val="Labour_&amp;_Plant13"/>
      <sheetName val="Queries_Schedule13"/>
      <sheetName val="Data_Validation13"/>
      <sheetName val="bcp_record13"/>
      <sheetName val="SSC_Split_-_All_store_(PYE)_d14"/>
      <sheetName val="0200_Siteworks13"/>
      <sheetName val="PLASMA_&amp;_SCARTS13"/>
      <sheetName val="Civil_Boq13"/>
      <sheetName val="except_wiring13"/>
      <sheetName val="Basement_Budget13"/>
      <sheetName val="Page_1"/>
      <sheetName val="Grand_Summary"/>
      <sheetName val="00_Main_Prices_List"/>
      <sheetName val="Pipelines_Cost_Summary"/>
      <sheetName val="price_list"/>
      <sheetName val="Labour___Plant"/>
      <sheetName val="Nyarugenge_Rate_Assumptions"/>
      <sheetName val="Schedule_S-Curve_Revision#310"/>
      <sheetName val="Mechanical_Works"/>
      <sheetName val="P&amp;L Summary"/>
      <sheetName val="Start up"/>
      <sheetName val="Cash Flow"/>
      <sheetName val="Material List "/>
      <sheetName val="5.3 Manpower graph "/>
      <sheetName val="Basic Rates"/>
      <sheetName val="Elec-consumptn"/>
      <sheetName val="S &amp; A"/>
      <sheetName val="EST-CIVIL"/>
      <sheetName val="GRAPHS"/>
      <sheetName val="CAPEX"/>
      <sheetName val="hist&amp;proj"/>
      <sheetName val="Queries_Schedule16"/>
      <sheetName val="Data_Validation16"/>
      <sheetName val="bcp_record16"/>
      <sheetName val="Queries_Schedule14"/>
      <sheetName val="Data_Validation14"/>
      <sheetName val="bcp_record14"/>
      <sheetName val="Queries_Schedule15"/>
      <sheetName val="Data_Validation15"/>
      <sheetName val="bcp_record15"/>
      <sheetName val="GL Code Lookup"/>
      <sheetName val="2-1Are別総括表"/>
      <sheetName val="初期値設定"/>
      <sheetName val="纏め表"/>
      <sheetName val="Analisa"/>
      <sheetName val="配管単価"/>
      <sheetName val="quote summary"/>
      <sheetName val="Vendors"/>
      <sheetName val="Manloader"/>
      <sheetName val="Historic Market"/>
      <sheetName val="Project"/>
      <sheetName val="Projected Occupancy"/>
      <sheetName val="Projected Rate"/>
      <sheetName val="CREDIT STATS"/>
      <sheetName val="Regional - Credit"/>
      <sheetName val="BQ"/>
      <sheetName val="点表"/>
      <sheetName val="Front Page"/>
      <sheetName val="BQ ARS"/>
      <sheetName val="subcontractors"/>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sheetData sheetId="62"/>
      <sheetData sheetId="63" refreshError="1"/>
      <sheetData sheetId="64" refreshError="1"/>
      <sheetData sheetId="65" refreshError="1"/>
      <sheetData sheetId="66" refreshError="1"/>
      <sheetData sheetId="67" refreshError="1"/>
      <sheetData sheetId="68" refreshError="1"/>
      <sheetData sheetId="69"/>
      <sheetData sheetId="70"/>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refreshError="1"/>
      <sheetData sheetId="558"/>
      <sheetData sheetId="559"/>
      <sheetData sheetId="560" refreshError="1"/>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refreshError="1"/>
      <sheetData sheetId="579" refreshError="1"/>
      <sheetData sheetId="580"/>
      <sheetData sheetId="581"/>
      <sheetData sheetId="582" refreshError="1"/>
      <sheetData sheetId="583" refreshError="1"/>
      <sheetData sheetId="584" refreshError="1"/>
      <sheetData sheetId="585" refreshError="1"/>
      <sheetData sheetId="586"/>
      <sheetData sheetId="587"/>
      <sheetData sheetId="588"/>
      <sheetData sheetId="589"/>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refreshError="1"/>
      <sheetData sheetId="741" refreshError="1"/>
      <sheetData sheetId="742" refreshError="1"/>
      <sheetData sheetId="743" refreshError="1"/>
      <sheetData sheetId="744" refreshError="1"/>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sheetData sheetId="827"/>
      <sheetData sheetId="828" refreshError="1"/>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refreshError="1"/>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refreshError="1"/>
      <sheetData sheetId="949" refreshError="1"/>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refreshError="1"/>
      <sheetData sheetId="968" refreshError="1"/>
      <sheetData sheetId="969" refreshError="1"/>
      <sheetData sheetId="970" refreshError="1"/>
      <sheetData sheetId="971"/>
      <sheetData sheetId="972" refreshError="1"/>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refreshError="1"/>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sheetData sheetId="1033" refreshError="1"/>
      <sheetData sheetId="1034"/>
      <sheetData sheetId="1035" refreshError="1"/>
      <sheetData sheetId="1036"/>
      <sheetData sheetId="1037" refreshError="1"/>
      <sheetData sheetId="1038" refreshError="1"/>
      <sheetData sheetId="1039" refreshError="1"/>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refreshError="1"/>
      <sheetData sheetId="1092"/>
      <sheetData sheetId="1093"/>
      <sheetData sheetId="1094"/>
      <sheetData sheetId="1095"/>
      <sheetData sheetId="1096"/>
      <sheetData sheetId="1097"/>
      <sheetData sheetId="1098"/>
      <sheetData sheetId="1099" refreshError="1"/>
      <sheetData sheetId="1100" refreshError="1"/>
      <sheetData sheetId="1101" refreshError="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refreshError="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refreshError="1"/>
      <sheetData sheetId="1275" refreshError="1"/>
      <sheetData sheetId="1276" refreshError="1"/>
      <sheetData sheetId="1277" refreshError="1"/>
      <sheetData sheetId="1278" refreshError="1"/>
      <sheetData sheetId="1279" refreshError="1"/>
      <sheetData sheetId="1280" refreshError="1"/>
      <sheetData sheetId="1281"/>
      <sheetData sheetId="1282"/>
      <sheetData sheetId="1283"/>
      <sheetData sheetId="1284"/>
      <sheetData sheetId="1285"/>
      <sheetData sheetId="1286"/>
      <sheetData sheetId="1287"/>
      <sheetData sheetId="1288"/>
      <sheetData sheetId="1289"/>
      <sheetData sheetId="1290" refreshError="1"/>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refreshError="1"/>
      <sheetData sheetId="1549" refreshError="1"/>
      <sheetData sheetId="1550" refreshError="1"/>
      <sheetData sheetId="1551" refreshError="1"/>
      <sheetData sheetId="1552" refreshError="1"/>
      <sheetData sheetId="1553" refreshError="1"/>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sheetData sheetId="1663"/>
      <sheetData sheetId="1664"/>
      <sheetData sheetId="1665"/>
      <sheetData sheetId="1666"/>
      <sheetData sheetId="1667"/>
      <sheetData sheetId="1668"/>
      <sheetData sheetId="1669"/>
      <sheetData sheetId="1670"/>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leiro"/>
      <sheetName val="mo"/>
      <sheetName val="7.5"/>
      <sheetName val="7.4"/>
      <sheetName val="7.3"/>
      <sheetName val="7.2"/>
      <sheetName val="7.1"/>
      <sheetName val="6"/>
      <sheetName val="5"/>
      <sheetName val="4"/>
      <sheetName val="311"/>
      <sheetName val="39"/>
      <sheetName val="38"/>
      <sheetName val="37"/>
      <sheetName val="36"/>
      <sheetName val="35"/>
      <sheetName val="34"/>
      <sheetName val="33"/>
      <sheetName val="32"/>
      <sheetName val="31"/>
      <sheetName val="calhas"/>
      <sheetName val="cabos tabela"/>
      <sheetName val="cabos"/>
      <sheetName val="proposta"/>
      <sheetName val="custo"/>
      <sheetName val="mont"/>
      <sheetName val="Cabos-compra"/>
      <sheetName val="Adicionais A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truction"/>
      <sheetName val="Summary2"/>
      <sheetName val="Other Costs"/>
      <sheetName val="FitOut"/>
      <sheetName val="SUMMARY"/>
      <sheetName val="procurement contingency"/>
      <sheetName val="Chart1"/>
      <sheetName val="Sheet2"/>
      <sheetName val="(1) Construction"/>
      <sheetName val="(2) Furniture"/>
      <sheetName val="(3) AV"/>
      <sheetName val="(4) Fees"/>
      <sheetName val="(5) On Costs"/>
      <sheetName val="(6) Cont"/>
      <sheetName val="(7) Retail Contribution"/>
      <sheetName val="(8) VAT"/>
      <sheetName val="(9) IT"/>
      <sheetName val="(10) VAT"/>
      <sheetName val="Cashflow"/>
      <sheetName val="Commitment Schedule"/>
      <sheetName val="CBS"/>
      <sheetName val="Curves"/>
      <sheetName val="S&amp;C"/>
      <sheetName val=" Summary base bid"/>
      <sheetName val="Other_Costs5"/>
      <sheetName val="procurement_contingency5"/>
      <sheetName val="(1)_Construction5"/>
      <sheetName val="(2)_Furniture5"/>
      <sheetName val="(3)_AV5"/>
      <sheetName val="(4)_Fees5"/>
      <sheetName val="(5)_On_Costs5"/>
      <sheetName val="(6)_Cont5"/>
      <sheetName val="(7)_Retail_Contribution5"/>
      <sheetName val="(8)_VAT5"/>
      <sheetName val="(9)_IT5"/>
      <sheetName val="(10)_VAT5"/>
      <sheetName val="Commitment_Schedule5"/>
      <sheetName val="Other_Costs2"/>
      <sheetName val="procurement_contingency2"/>
      <sheetName val="(1)_Construction2"/>
      <sheetName val="(2)_Furniture2"/>
      <sheetName val="(3)_AV2"/>
      <sheetName val="(4)_Fees2"/>
      <sheetName val="(5)_On_Costs2"/>
      <sheetName val="(6)_Cont2"/>
      <sheetName val="(7)_Retail_Contribution2"/>
      <sheetName val="(8)_VAT2"/>
      <sheetName val="(9)_IT2"/>
      <sheetName val="(10)_VAT2"/>
      <sheetName val="Commitment_Schedule2"/>
      <sheetName val="Other_Costs"/>
      <sheetName val="procurement_contingency"/>
      <sheetName val="(1)_Construction"/>
      <sheetName val="(2)_Furniture"/>
      <sheetName val="(3)_AV"/>
      <sheetName val="(4)_Fees"/>
      <sheetName val="(5)_On_Costs"/>
      <sheetName val="(6)_Cont"/>
      <sheetName val="(7)_Retail_Contribution"/>
      <sheetName val="(8)_VAT"/>
      <sheetName val="(9)_IT"/>
      <sheetName val="(10)_VAT"/>
      <sheetName val="Commitment_Schedule"/>
      <sheetName val="Other_Costs1"/>
      <sheetName val="procurement_contingency1"/>
      <sheetName val="(1)_Construction1"/>
      <sheetName val="(2)_Furniture1"/>
      <sheetName val="(3)_AV1"/>
      <sheetName val="(4)_Fees1"/>
      <sheetName val="(5)_On_Costs1"/>
      <sheetName val="(6)_Cont1"/>
      <sheetName val="(7)_Retail_Contribution1"/>
      <sheetName val="(8)_VAT1"/>
      <sheetName val="(9)_IT1"/>
      <sheetName val="(10)_VAT1"/>
      <sheetName val="Commitment_Schedule1"/>
      <sheetName val="Other_Costs3"/>
      <sheetName val="procurement_contingency3"/>
      <sheetName val="(1)_Construction3"/>
      <sheetName val="(2)_Furniture3"/>
      <sheetName val="(3)_AV3"/>
      <sheetName val="(4)_Fees3"/>
      <sheetName val="(5)_On_Costs3"/>
      <sheetName val="(6)_Cont3"/>
      <sheetName val="(7)_Retail_Contribution3"/>
      <sheetName val="(8)_VAT3"/>
      <sheetName val="(9)_IT3"/>
      <sheetName val="(10)_VAT3"/>
      <sheetName val="Commitment_Schedule3"/>
      <sheetName val="Other_Costs4"/>
      <sheetName val="procurement_contingency4"/>
      <sheetName val="(1)_Construction4"/>
      <sheetName val="(2)_Furniture4"/>
      <sheetName val="(3)_AV4"/>
      <sheetName val="(4)_Fees4"/>
      <sheetName val="(5)_On_Costs4"/>
      <sheetName val="(6)_Cont4"/>
      <sheetName val="(7)_Retail_Contribution4"/>
      <sheetName val="(8)_VAT4"/>
      <sheetName val="(9)_IT4"/>
      <sheetName val="(10)_VAT4"/>
      <sheetName val="Commitment_Schedule4"/>
      <sheetName val="info"/>
      <sheetName val="Sch. Areas"/>
      <sheetName val="Data"/>
      <sheetName val="1"/>
      <sheetName val="CASHFL1"/>
      <sheetName val="Executive Summary"/>
      <sheetName val="_Summary_base_bid"/>
      <sheetName val="Sch__Areas"/>
      <sheetName val="_Summary_base_bid2"/>
      <sheetName val="Sch__Areas2"/>
      <sheetName val="_Summary_base_bid1"/>
      <sheetName val="Sch__Areas1"/>
      <sheetName val="_Summary_base_bid4"/>
      <sheetName val="Sch__Areas4"/>
      <sheetName val="_Summary_base_bid3"/>
      <sheetName val="Sch__Areas3"/>
      <sheetName val="_Summary_base_bid5"/>
      <sheetName val="Sch__Areas5"/>
      <sheetName val="Executive_Summary"/>
      <sheetName val="Other_Costs6"/>
      <sheetName val="procurement_contingency6"/>
      <sheetName val="(1)_Construction6"/>
      <sheetName val="(2)_Furniture6"/>
      <sheetName val="(3)_AV6"/>
      <sheetName val="(4)_Fees6"/>
      <sheetName val="(5)_On_Costs6"/>
      <sheetName val="(6)_Cont6"/>
      <sheetName val="(7)_Retail_Contribution6"/>
      <sheetName val="(8)_VAT6"/>
      <sheetName val="(9)_IT6"/>
      <sheetName val="(10)_VAT6"/>
      <sheetName val="Commitment_Schedule6"/>
      <sheetName val="_Summary_base_bid6"/>
      <sheetName val="Sch__Areas6"/>
      <sheetName val="Executive_Summary1"/>
      <sheetName val="TI"/>
    </sheetNames>
    <sheetDataSet>
      <sheetData sheetId="0" refreshError="1"/>
      <sheetData sheetId="1"/>
      <sheetData sheetId="2"/>
      <sheetData sheetId="3"/>
      <sheetData sheetId="4"/>
      <sheetData sheetId="5"/>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truction"/>
      <sheetName val="Summary2"/>
      <sheetName val="Other Costs"/>
      <sheetName val="FitOut"/>
      <sheetName val="SUMMARY"/>
      <sheetName val="procurement contingency"/>
      <sheetName val="Chart1"/>
      <sheetName val="Sheet2"/>
      <sheetName val="(1) Construction"/>
      <sheetName val="(2) Furniture"/>
      <sheetName val="(3) AV"/>
      <sheetName val="(4) Fees"/>
      <sheetName val="(5) On Costs"/>
      <sheetName val="(6) Cont"/>
      <sheetName val="(7) Retail Contribution"/>
      <sheetName val="(8) VAT"/>
      <sheetName val="(9) IT"/>
      <sheetName val="(10) VAT"/>
      <sheetName val="Cashflow"/>
      <sheetName val="Commitment Schedule"/>
    </sheetNames>
    <sheetDataSet>
      <sheetData sheetId="0" refreshError="1"/>
      <sheetData sheetId="1"/>
      <sheetData sheetId="2"/>
      <sheetData sheetId="3"/>
      <sheetData sheetId="4"/>
      <sheetData sheetId="5"/>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1"/>
      <sheetName val="Scope Notes"/>
      <sheetName val="Summary"/>
      <sheetName val="NPV"/>
      <sheetName val="Summary Data"/>
      <sheetName val="Construction"/>
      <sheetName val="월선수금"/>
      <sheetName val="Model"/>
      <sheetName val="CONSTRUCTION COMPONENT"/>
      <sheetName val="CBS"/>
      <sheetName val="Scope_Notes"/>
      <sheetName val="Summary_Data"/>
      <sheetName val="CONSTRUCTION_COMPONENT"/>
      <sheetName val="Scope_Notes2"/>
      <sheetName val="Summary_Data2"/>
      <sheetName val="CONSTRUCTION_COMPONENT2"/>
      <sheetName val="Scope_Notes1"/>
      <sheetName val="Summary_Data1"/>
      <sheetName val="CONSTRUCTION_COMPONENT1"/>
      <sheetName val="Scope_Notes4"/>
      <sheetName val="Summary_Data4"/>
      <sheetName val="CONSTRUCTION_COMPONENT4"/>
      <sheetName val="Scope_Notes3"/>
      <sheetName val="Summary_Data3"/>
      <sheetName val="CONSTRUCTION_COMPONENT3"/>
      <sheetName val="Scope_Notes5"/>
      <sheetName val="Summary_Data5"/>
      <sheetName val="CONSTRUCTION_COMPONENT5"/>
      <sheetName val="Scope_Notes6"/>
      <sheetName val="Summary_Data6"/>
      <sheetName val="CONSTRUCTION_COMPONENT6"/>
      <sheetName val="Scope_Notes7"/>
      <sheetName val="Summary_Data7"/>
      <sheetName val="CONSTRUCTION_COMPONENT7"/>
      <sheetName val="Assumptions"/>
      <sheetName val="Statements"/>
      <sheetName val="Waterfall"/>
      <sheetName val="Operations"/>
      <sheetName val="Scenarios"/>
      <sheetName val="List"/>
      <sheetName val="BCIS Location"/>
      <sheetName val="Early Years"/>
      <sheetName val="6. Budget"/>
      <sheetName val="Exclusions"/>
      <sheetName val="Master Data Sheet"/>
      <sheetName val="Scope_Notes8"/>
      <sheetName val="checkout_age"/>
      <sheetName val="CA's"/>
      <sheetName val="Bakery_Aligned"/>
      <sheetName val="Blighline"/>
      <sheetName val="Busy_"/>
      <sheetName val="busy_store"/>
      <sheetName val="Cafe"/>
      <sheetName val="checkouts"/>
      <sheetName val="Data"/>
      <sheetName val="Cat_A_Change_Control"/>
      <sheetName val="cost_order_(2)"/>
      <sheetName val="counters"/>
      <sheetName val="Benefits_-_desktop"/>
      <sheetName val="dev_prog"/>
      <sheetName val="CashFlow"/>
      <sheetName val="Devpt_Prog"/>
      <sheetName val="VRF_Summary"/>
      <sheetName val="PPX_out_Cost"/>
      <sheetName val="Sheet3"/>
      <sheetName val="SSC_Split_-_All_store_(PYE)_dat"/>
      <sheetName val="Full_Store_List_(Formulas)"/>
      <sheetName val="Updated_group"/>
      <sheetName val="sub_4_0"/>
      <sheetName val="Loc_Band"/>
      <sheetName val="Lookups"/>
      <sheetName val="costs"/>
      <sheetName val="nic_list"/>
      <sheetName val="nuticentre"/>
      <sheetName val="opticians"/>
      <sheetName val="Packages"/>
      <sheetName val="Period_7"/>
      <sheetName val="Period_8"/>
      <sheetName val="pharmacy"/>
      <sheetName val="Photolab"/>
      <sheetName val="Result_Sheet"/>
      <sheetName val="Register"/>
      <sheetName val="Checkouts_self_serve"/>
      <sheetName val="payrates"/>
      <sheetName val="Sheet1"/>
      <sheetName val="Group_Sales"/>
      <sheetName val="VRFs"/>
      <sheetName val="dev_prog_at_week12"/>
      <sheetName val="week_50_targets"/>
      <sheetName val="weeknum"/>
      <sheetName val="VE_log"/>
      <sheetName val="CIF COST ITEM"/>
      <sheetName val="CIF_COST_ITEM"/>
      <sheetName val="CIF_COST_ITEM2"/>
      <sheetName val="Master_Data_Sheet1"/>
      <sheetName val="CIF_COST_ITEM1"/>
      <sheetName val="Master_Data_Sheet"/>
      <sheetName val="Early_Years2"/>
      <sheetName val="6__Budget2"/>
      <sheetName val="Early_Years"/>
      <sheetName val="6__Budget"/>
      <sheetName val="Early_Years1"/>
      <sheetName val="6__Budget1"/>
      <sheetName val="Early_Years3"/>
      <sheetName val="6__Budget3"/>
      <sheetName val="Events MD"/>
      <sheetName val="Template"/>
      <sheetName val="Summary_Data8"/>
      <sheetName val="CONSTRUCTION_COMPONENT8"/>
      <sheetName val="Scope_Notes9"/>
      <sheetName val="Summary_Data9"/>
      <sheetName val="CONSTRUCTION_COMPONENT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sheetData sheetId="105" refreshError="1"/>
      <sheetData sheetId="106" refreshError="1"/>
      <sheetData sheetId="107"/>
      <sheetData sheetId="108"/>
      <sheetData sheetId="109"/>
      <sheetData sheetId="110"/>
      <sheetData sheetId="1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C3"/>
      <sheetName val="Armada Development "/>
      <sheetName val="Plumtree Aquisition "/>
      <sheetName val="Project 4"/>
      <sheetName val="Project 5"/>
      <sheetName val="Project 6"/>
      <sheetName val="Project 7"/>
      <sheetName val="Consolidated"/>
    </sheetNames>
    <sheetDataSet>
      <sheetData sheetId="0"/>
      <sheetData sheetId="1"/>
      <sheetData sheetId="2"/>
      <sheetData sheetId="3"/>
      <sheetData sheetId="4"/>
      <sheetData sheetId="5"/>
      <sheetData sheetId="6"/>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demo"/>
      <sheetName val="subs"/>
      <sheetName val="frame"/>
      <sheetName val="roof "/>
      <sheetName val="stairs"/>
      <sheetName val="ext walls"/>
      <sheetName val="internal walls"/>
      <sheetName val="int doors"/>
      <sheetName val="wall fins"/>
      <sheetName val="floor fins"/>
      <sheetName val="ceiling fins"/>
      <sheetName val="Data"/>
      <sheetName val="Variations"/>
      <sheetName val="floor fins:ceiling fi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Control"/>
      <sheetName val="Summary"/>
      <sheetName val="Staff (Pre-Con)"/>
      <sheetName val="Staff (Con)"/>
      <sheetName val="Accom Etc"/>
      <sheetName val="Telecomms"/>
      <sheetName val="Craneage"/>
      <sheetName val="Hoists"/>
      <sheetName val="Plant"/>
      <sheetName val="Scaffolding"/>
      <sheetName val="Temp Works"/>
      <sheetName val="Services"/>
      <sheetName val="Hoardings"/>
      <sheetName val="Cleaning"/>
      <sheetName val="Insurances, Charges, et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3.09.2003, Version 3"/>
      <sheetName val="MS MCHM7"/>
      <sheetName val="MS MCHS1"/>
      <sheetName val="CF MCHS1"/>
      <sheetName val="CF MCHM7"/>
      <sheetName val="NB MCHS1"/>
      <sheetName val="NB MCHM7"/>
      <sheetName val="NB GESAMT"/>
      <sheetName val="SB MCHS1"/>
      <sheetName val="SB MCHM7"/>
      <sheetName val="KONZERNSICHT"/>
      <sheetName val="MCHS1"/>
      <sheetName val="MCHM7"/>
      <sheetName val="Paket"/>
      <sheetName val="Eingabe"/>
      <sheetName val="EBT"/>
      <sheetName val="BAYW1"/>
      <sheetName val="BLNR2"/>
      <sheetName val="BFDS1"/>
      <sheetName val="ERLS2"/>
      <sheetName val="FFMG1"/>
      <sheetName val="FTHG1"/>
      <sheetName val="KHEB2"/>
      <sheetName val="KIEW2"/>
      <sheetName val="MSTS1"/>
      <sheetName val="RSTI1"/>
      <sheetName val="SBNM1"/>
      <sheetName val="WBGA1"/>
      <sheetName val="INST PSG E 021002"/>
      <sheetName val="INST PSG für Falk neu Groh"/>
      <sheetName val="KOEF1"/>
      <sheetName val="PDBH1"/>
      <sheetName val="PDBR1"/>
      <sheetName val="HVRA1"/>
      <sheetName val="NBGV2"/>
      <sheetName val="NBGV3"/>
      <sheetName val="HAUM1"/>
      <sheetName val="MCHM8"/>
      <sheetName val="MHMD1"/>
      <sheetName val="OFFS1"/>
      <sheetName val="ACHK1"/>
      <sheetName val="HBGB1"/>
      <sheetName val="HBGL1-2"/>
      <sheetName val="KSLB1"/>
      <sheetName val="SIES1"/>
      <sheetName val="WETK1"/>
      <sheetName val="Tilgungsanteil Leasing"/>
      <sheetName val="Konditionen"/>
      <sheetName val="Zins 6,5%"/>
      <sheetName val="Zins 5,1%"/>
      <sheetName val="RbW"/>
      <sheetName val="AfA"/>
      <sheetName val="Mieten PSG"/>
      <sheetName val="Teilwert- AfA"/>
      <sheetName val="Afa Zins Pdb"/>
      <sheetName val="Bestandsliste_30_09_00"/>
      <sheetName val="Instandhaltung bei Bestand"/>
      <sheetName val="Auflösung CI"/>
      <sheetName val="- Gesamtsummen -"/>
      <sheetName val="EBT Ursprungspaket mit WA"/>
      <sheetName val="EBT KOEF1"/>
      <sheetName val="EBT WBGA1"/>
      <sheetName val="EBT WETK1"/>
      <sheetName val="EBT SIES1"/>
      <sheetName val="EBT SBNM1"/>
      <sheetName val="EBT RSTI1"/>
      <sheetName val="EBT MCHM7"/>
      <sheetName val="EBT KSLB1"/>
      <sheetName val="EBT HBGL1"/>
      <sheetName val="EBT HBGB1"/>
      <sheetName val="EBT ERLS2"/>
      <sheetName val="EBT BLNR2"/>
      <sheetName val="EBT BAYW1"/>
      <sheetName val="EBT ACHK1"/>
      <sheetName val="EBT OFFS1"/>
      <sheetName val="EBT MHMD1"/>
      <sheetName val="EBT MCHS1"/>
      <sheetName val="EBT MCHM8"/>
      <sheetName val="EBT KIEW2"/>
      <sheetName val="EBT KHEB2"/>
      <sheetName val="EBT HAUM1"/>
      <sheetName val="EBT FTHG1"/>
      <sheetName val="EBT PDBH1"/>
      <sheetName val="EBT PDBR1"/>
      <sheetName val="EBT BFDS1"/>
      <sheetName val="EBT HVRA1"/>
      <sheetName val="EBT FFMG1"/>
      <sheetName val="EBT MSTS1"/>
      <sheetName val="EBT NBGV2"/>
      <sheetName val="EBT NBGV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s>
    <sheetDataSet>
      <sheetData sheetId="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summary "/>
      <sheetName val="Exclusions"/>
      <sheetName val="areas "/>
      <sheetName val="Admin"/>
      <sheetName val="Opening Cash Position"/>
      <sheetName val="Project Details"/>
      <sheetName val="1 Exec"/>
      <sheetName val="summary_5"/>
      <sheetName val="areas_5"/>
      <sheetName val="summary_2"/>
      <sheetName val="areas_2"/>
      <sheetName val="summary_"/>
      <sheetName val="areas_"/>
      <sheetName val="summary_1"/>
      <sheetName val="areas_1"/>
      <sheetName val="summary_3"/>
      <sheetName val="areas_3"/>
      <sheetName val="summary_4"/>
      <sheetName val="areas_4"/>
      <sheetName val="Named ranges"/>
      <sheetName val="Cashflow"/>
      <sheetName val="Assumptions"/>
      <sheetName val="2-Cash Flow"/>
      <sheetName val="Cash Flow"/>
      <sheetName val="Uniliever"/>
      <sheetName val="Macro custom function"/>
      <sheetName val="Raw Data"/>
      <sheetName val="C3"/>
      <sheetName val="BOQ_A"/>
      <sheetName val="BOQ-B"/>
      <sheetName val="BOQ-C"/>
      <sheetName val="Notes"/>
      <sheetName val="기계내역서"/>
      <sheetName val="Option"/>
      <sheetName val="BOQ"/>
      <sheetName val="Ra  stair"/>
      <sheetName val="CERTIFICATE"/>
      <sheetName val="@risk rents and incentives"/>
      <sheetName val="Car park lease"/>
      <sheetName val="Net rent analysis"/>
      <sheetName val="Macro_custom_function"/>
      <sheetName val="Raw_Data"/>
      <sheetName val=" Est "/>
      <sheetName val="Cost"/>
    </sheet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cover"/>
      <sheetName val="summary"/>
      <sheetName val="Exclusions"/>
      <sheetName val="areas"/>
    </sheetNames>
    <sheetDataSet>
      <sheetData sheetId="0"/>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sheetData sheetId="24"/>
      <sheetData sheetId="25"/>
      <sheetData sheetId="26"/>
      <sheetData sheetId="27"/>
      <sheetData sheetId="28"/>
      <sheetData sheetId="29"/>
      <sheetData sheetId="3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E Building"/>
      <sheetName val="4-HE"/>
      <sheetName val="4-ES"/>
      <sheetName val="5-SI"/>
      <sheetName val="GC1 Total"/>
      <sheetName val="Unit Price"/>
      <sheetName val="GC1 DC S&amp;C"/>
      <sheetName val="GC1 - NNN FitOut (Optional)"/>
      <sheetName val="FoH FitOut"/>
      <sheetName val="Area Schedulle"/>
      <sheetName val="Staff"/>
      <sheetName val="Gen Cond"/>
      <sheetName val="RIBA 4"/>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Key Data"/>
      <sheetName val="Assump. &amp; Excl"/>
      <sheetName val="Drawings"/>
      <sheetName val="Flysheet"/>
      <sheetName val="Summary"/>
      <sheetName val="1"/>
      <sheetName val="2"/>
      <sheetName val="3"/>
      <sheetName val="4"/>
      <sheetName val="5"/>
      <sheetName val="7"/>
      <sheetName val="8"/>
      <sheetName val="Chart - Bldg"/>
      <sheetName val="Chart - Services"/>
      <sheetName val="Value Engineering"/>
      <sheetName val="Main Data Entry"/>
      <sheetName val="TC Area &amp; Perim"/>
      <sheetName val="Areas"/>
      <sheetName val="Dims"/>
      <sheetName val="Internal Walls"/>
      <sheetName val="External Walls"/>
      <sheetName val="Loose Fitting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Rent"/>
      <sheetName val="CostsAndRevenues"/>
      <sheetName val="Rates"/>
      <sheetName val="ServiceCharges"/>
      <sheetName val="Loans"/>
      <sheetName val="EqYield"/>
      <sheetName val="UKProperty"/>
      <sheetName val="whybusinessfunctionsforproper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NELINER.XLS"/>
      <sheetName val="Macro1"/>
    </sheetNames>
    <sheetDataSet>
      <sheetData sheetId="0"/>
      <sheetData sheetId="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Rent"/>
      <sheetName val="CostsAndRevenues"/>
      <sheetName val="Rates"/>
      <sheetName val="ServiceCharges"/>
      <sheetName val="Loans"/>
      <sheetName val="EqYield"/>
      <sheetName val="UKProperty"/>
      <sheetName val="whybusinessfunctionsforproper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Cover"/>
      <sheetName val="Summary"/>
      <sheetName val="Exclusions + Notes"/>
      <sheetName val="Areas"/>
      <sheetName val="SO"/>
      <sheetName val="5A&amp;B"/>
      <sheetName val="5C"/>
      <sheetName val="5D"/>
      <sheetName val="5E"/>
      <sheetName val="5F&amp;G"/>
      <sheetName val="5H"/>
      <sheetName val="5I"/>
      <sheetName val="5J"/>
      <sheetName val="5K"/>
      <sheetName val="5L"/>
      <sheetName val="5M"/>
      <sheetName val="P&amp;T&amp;C"/>
      <sheetName val="6C"/>
      <sheetName val="Luminaire Pricing"/>
      <sheetName val="Mech Plant Pricing"/>
      <sheetName val="Electrical Equipment Pric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3E1_GCR"/>
      <sheetName val="Precalculation"/>
      <sheetName val="CDT Table 0 Rev 2"/>
      <sheetName val="간선계산"/>
      <sheetName val="Build-up"/>
      <sheetName val="analysis"/>
      <sheetName val="CDT_Table_0_Rev_2"/>
      <sheetName val="Key Data"/>
      <sheetName val="SA Lifecycle Inputs"/>
      <sheetName val="Key Stats Timeline"/>
      <sheetName val="SA FM Inputs"/>
      <sheetName val="Internal Input"/>
      <sheetName val="SA SPC Summary Inputs"/>
      <sheetName val="Key_Data"/>
      <sheetName val="SA_Lifecycle_Inputs"/>
      <sheetName val="Key_Stats_Timeline"/>
      <sheetName val="SA_FM_Inputs"/>
      <sheetName val="Internal_Input"/>
      <sheetName val="SA_SPC_Summary_Inputs"/>
      <sheetName val="Key_Data1"/>
      <sheetName val="SA_Lifecycle_Inputs1"/>
      <sheetName val="Key_Stats_Timeline1"/>
      <sheetName val="SA_FM_Inputs1"/>
      <sheetName val="Internal_Input1"/>
      <sheetName val="SA_SPC_Summary_Inputs1"/>
      <sheetName val="Key_Data2"/>
      <sheetName val="SA_Lifecycle_Inputs2"/>
      <sheetName val="Key_Stats_Timeline2"/>
      <sheetName val="SA_FM_Inputs2"/>
      <sheetName val="Internal_Input2"/>
      <sheetName val="SA_SPC_Summary_Inputs2"/>
      <sheetName val="Summary and Inputs"/>
      <sheetName val="Dates"/>
      <sheetName val="Data"/>
      <sheetName val="Hours by Phase"/>
      <sheetName val="Room Type &amp; Pricing (Ref)"/>
      <sheetName val="Commissioning"/>
      <sheetName val="CDT_Table_0_Rev_21"/>
      <sheetName val="lists"/>
      <sheetName val="Categories"/>
      <sheetName val="indices "/>
      <sheetName val="month"/>
      <sheetName val="office"/>
      <sheetName val="partner"/>
      <sheetName val="year"/>
      <sheetName val="Dropdown list"/>
      <sheetName val="Breaker size"/>
      <sheetName val="CCC-1C-PVC-XLPE"/>
      <sheetName val="CCC-4C-PVC-XLPE"/>
      <sheetName val="CCC-BTS"/>
      <sheetName val="VD-BTS"/>
      <sheetName val="Resistance_Reactance_Cables"/>
      <sheetName val="CTS_1C_PVC_Armoured"/>
      <sheetName val="CTS_1C_PVC_Unarmoured"/>
      <sheetName val="CTS_1C_XLPE_Armoured"/>
      <sheetName val="CTS_1C_XLPE_Unarmoured"/>
      <sheetName val="CTS_3C_PVC_Armoured"/>
      <sheetName val="CTS_3C_PVC_Unarmoured"/>
      <sheetName val="CTS_3C_XLPE_Armoured"/>
      <sheetName val="CTS_3C_XLPE_Unarmoured"/>
      <sheetName val="CTS_4C_PVC_Armoured"/>
      <sheetName val="CTS_4C_PVC_Unarmoured"/>
      <sheetName val="CTS_4C_XLPE_Armoured"/>
      <sheetName val="List-CTS"/>
      <sheetName val="Budget By Month"/>
      <sheetName val="Tracking"/>
      <sheetName val="Comparison"/>
      <sheetName val="payrates"/>
      <sheetName val="Key_Data3"/>
      <sheetName val="SA_Lifecycle_Inputs3"/>
      <sheetName val="Key_Stats_Timeline3"/>
      <sheetName val="SA_FM_Inputs3"/>
      <sheetName val="Internal_Input3"/>
      <sheetName val="SA_SPC_Summary_Inputs3"/>
      <sheetName val="Key_Data4"/>
      <sheetName val="SA_Lifecycle_Inputs4"/>
      <sheetName val="Key_Stats_Timeline4"/>
      <sheetName val="SA_FM_Inputs4"/>
      <sheetName val="Internal_Input4"/>
      <sheetName val="SA_SPC_Summary_Inputs4"/>
      <sheetName val="CDT_Table_0_Rev_22"/>
      <sheetName val="Key_Data5"/>
      <sheetName val="SA_Lifecycle_Inputs5"/>
      <sheetName val="Key_Stats_Timeline5"/>
      <sheetName val="SA_FM_Inputs5"/>
      <sheetName val="Internal_Input5"/>
      <sheetName val="SA_SPC_Summary_Inputs5"/>
      <sheetName val="Cashflow-with baseline (ex VAT)"/>
      <sheetName val="guard(mac)"/>
      <sheetName val="Dropdown_list"/>
      <sheetName val="Breaker_size"/>
      <sheetName val="Budget_By_Month"/>
      <sheetName val="242-3 summaryOPC"/>
      <sheetName val="Col"/>
      <sheetName val="03"/>
      <sheetName val="Bldg"/>
      <sheetName val="Model"/>
      <sheetName val="CONSTRUCTION COMPONENT"/>
      <sheetName val="Progress Curve"/>
      <sheetName val="H2O TREATMENT PLANT SITE(4.1)"/>
      <sheetName val="19-PROVISIONAL SUMS"/>
      <sheetName val="21-EST. DAYWORKS"/>
      <sheetName val="Summary_and_Inputs"/>
      <sheetName val="Hours_by_Phase"/>
      <sheetName val="Room_Type_&amp;_Pricing_(Ref)"/>
      <sheetName val="indices_"/>
      <sheetName val="final abstract"/>
      <sheetName val="hist&amp;proj"/>
      <sheetName val="BS1"/>
      <sheetName val="Resi1_Areas"/>
      <sheetName val="PRECAST lightconc-II"/>
      <sheetName val="Detail"/>
      <sheetName val="Labels"/>
      <sheetName val="FINOLEX"/>
      <sheetName val="Summary Sheets"/>
      <sheetName val="CDT_Table_0_Rev_23"/>
      <sheetName val="Key_Data6"/>
      <sheetName val="SA_Lifecycle_Inputs6"/>
      <sheetName val="Key_Stats_Timeline6"/>
      <sheetName val="SA_FM_Inputs6"/>
      <sheetName val="Internal_Input6"/>
      <sheetName val="SA_SPC_Summary_Inputs6"/>
      <sheetName val="Cashflow-with_baseline_(ex_VAT)"/>
      <sheetName val="final_abstract"/>
      <sheetName val="PRECAST_lightconc-II"/>
      <sheetName val="Summary_Sheets"/>
      <sheetName val="Progress_Curve"/>
      <sheetName val="Cover"/>
      <sheetName val="FS"/>
      <sheetName val="Cover Letter"/>
      <sheetName val="SUMMARY"/>
      <sheetName val="F1"/>
      <sheetName val="Bill 0"/>
      <sheetName val="Bill 1"/>
      <sheetName val="F2"/>
      <sheetName val="1 Calc."/>
      <sheetName val="Bill 2"/>
      <sheetName val="F3"/>
      <sheetName val="Bill 3"/>
      <sheetName val="F4"/>
      <sheetName val="Bill 4"/>
      <sheetName val="F5"/>
      <sheetName val="4&amp;9 Calc."/>
      <sheetName val="Bill 5"/>
      <sheetName val="F6"/>
      <sheetName val="Bill 6"/>
      <sheetName val="F7"/>
      <sheetName val="Bill 7"/>
      <sheetName val="F8"/>
      <sheetName val="Bill 8"/>
      <sheetName val="F9"/>
      <sheetName val="Bill 9"/>
      <sheetName val="F10"/>
      <sheetName val="Bill 10"/>
      <sheetName val="F11"/>
      <sheetName val="Bill 11"/>
      <sheetName val="F12"/>
      <sheetName val="Bill 12"/>
      <sheetName val="F13"/>
      <sheetName val="Bill 13"/>
      <sheetName val="FV"/>
      <sheetName val="VARIATIONS"/>
      <sheetName val="MATERIALS ON SITE "/>
      <sheetName val="BOQ"/>
      <sheetName val="당초"/>
      <sheetName val="FINISHING"/>
      <sheetName val="an. struktur"/>
      <sheetName val="harsat"/>
      <sheetName val="01"/>
      <sheetName val="Staff Acco."/>
      <sheetName val="Costing"/>
      <sheetName val="Intro"/>
      <sheetName val="CDT_Table_0_Rev_24"/>
      <sheetName val="Key_Data7"/>
      <sheetName val="SA_Lifecycle_Inputs7"/>
      <sheetName val="Key_Stats_Timeline7"/>
      <sheetName val="SA_FM_Inputs7"/>
      <sheetName val="Internal_Input7"/>
      <sheetName val="SA_SPC_Summary_Inputs7"/>
      <sheetName val="Cashflow-with_baseline_(ex_VAT1"/>
      <sheetName val="final_abstract1"/>
      <sheetName val="PRECAST_lightconc-II1"/>
      <sheetName val="Summary_Sheets1"/>
      <sheetName val="indices_1"/>
      <sheetName val="Progress_Curve1"/>
      <sheetName val="Dropdown_list1"/>
      <sheetName val="Breaker_size1"/>
      <sheetName val="Budget_By_Month1"/>
      <sheetName val="242-3_summaryOPC"/>
      <sheetName val="CONSTRUCTION_COMPONENT"/>
      <sheetName val="Summary_and_Inputs1"/>
      <sheetName val="Hours_by_Phase1"/>
      <sheetName val="Room_Type_&amp;_Pricing_(Ref)1"/>
      <sheetName val="Cover_Letter"/>
      <sheetName val="Bill_0"/>
      <sheetName val="Bill_1"/>
      <sheetName val="1_Calc_"/>
      <sheetName val="Bill_2"/>
      <sheetName val="Bill_3"/>
      <sheetName val="Bill_4"/>
      <sheetName val="4&amp;9_Calc_"/>
      <sheetName val="Bill_5"/>
      <sheetName val="Bill_6"/>
      <sheetName val="Bill_7"/>
      <sheetName val="Bill_8"/>
      <sheetName val="Bill_9"/>
      <sheetName val="Bill_10"/>
      <sheetName val="Bill_11"/>
      <sheetName val="Bill_12"/>
      <sheetName val="Bill_13"/>
      <sheetName val="MATERIALS_ON_SITE_"/>
      <sheetName val="H2O_TREATMENT_PLANT_SITE(4_1)"/>
      <sheetName val="Key_Data9"/>
      <sheetName val="SA_Lifecycle_Inputs9"/>
      <sheetName val="Key_Stats_Timeline9"/>
      <sheetName val="SA_FM_Inputs9"/>
      <sheetName val="Internal_Input9"/>
      <sheetName val="SA_SPC_Summary_Inputs9"/>
      <sheetName val="CDT_Table_0_Rev_27"/>
      <sheetName val="indices_5"/>
      <sheetName val="Dropdown_list6"/>
      <sheetName val="Breaker_size6"/>
      <sheetName val="Budget_By_Month6"/>
      <sheetName val="242-3_summaryOPC5"/>
      <sheetName val="CONSTRUCTION_COMPONENT5"/>
      <sheetName val="Progress_Curve5"/>
      <sheetName val="Summary_and_Inputs5"/>
      <sheetName val="Hours_by_Phase5"/>
      <sheetName val="Room_Type_&amp;_Pricing_(Ref)5"/>
      <sheetName val="Key_Data8"/>
      <sheetName val="SA_Lifecycle_Inputs8"/>
      <sheetName val="Key_Stats_Timeline8"/>
      <sheetName val="SA_FM_Inputs8"/>
      <sheetName val="Internal_Input8"/>
      <sheetName val="SA_SPC_Summary_Inputs8"/>
      <sheetName val="CDT_Table_0_Rev_26"/>
      <sheetName val="indices_4"/>
      <sheetName val="Dropdown_list5"/>
      <sheetName val="Breaker_size5"/>
      <sheetName val="Budget_By_Month5"/>
      <sheetName val="242-3_summaryOPC4"/>
      <sheetName val="CONSTRUCTION_COMPONENT4"/>
      <sheetName val="Progress_Curve4"/>
      <sheetName val="Summary_and_Inputs4"/>
      <sheetName val="Hours_by_Phase4"/>
      <sheetName val="Room_Type_&amp;_Pricing_(Ref)4"/>
      <sheetName val="indices_2"/>
      <sheetName val="Dropdown_list3"/>
      <sheetName val="Breaker_size3"/>
      <sheetName val="Budget_By_Month3"/>
      <sheetName val="242-3_summaryOPC2"/>
      <sheetName val="CONSTRUCTION_COMPONENT2"/>
      <sheetName val="Progress_Curve2"/>
      <sheetName val="Summary_and_Inputs2"/>
      <sheetName val="Hours_by_Phase2"/>
      <sheetName val="Room_Type_&amp;_Pricing_(Ref)2"/>
      <sheetName val="Dropdown_list2"/>
      <sheetName val="Breaker_size2"/>
      <sheetName val="Budget_By_Month2"/>
      <sheetName val="242-3_summaryOPC1"/>
      <sheetName val="CONSTRUCTION_COMPONENT1"/>
      <sheetName val="CDT_Table_0_Rev_25"/>
      <sheetName val="indices_3"/>
      <sheetName val="Dropdown_list4"/>
      <sheetName val="Breaker_size4"/>
      <sheetName val="Budget_By_Month4"/>
      <sheetName val="242-3_summaryOPC3"/>
      <sheetName val="CONSTRUCTION_COMPONENT3"/>
      <sheetName val="Progress_Curve3"/>
      <sheetName val="Summary_and_Inputs3"/>
      <sheetName val="Hours_by_Phase3"/>
      <sheetName val="Room_Type_&amp;_Pricing_(Ref)3"/>
      <sheetName val="Key_Data10"/>
      <sheetName val="SA_Lifecycle_Inputs10"/>
      <sheetName val="Key_Stats_Timeline10"/>
      <sheetName val="SA_FM_Inputs10"/>
      <sheetName val="Internal_Input10"/>
      <sheetName val="SA_SPC_Summary_Inputs10"/>
      <sheetName val="CDT_Table_0_Rev_28"/>
      <sheetName val="indices_6"/>
      <sheetName val="Dropdown_list7"/>
      <sheetName val="Breaker_size7"/>
      <sheetName val="Budget_By_Month7"/>
      <sheetName val="242-3_summaryOPC6"/>
      <sheetName val="CONSTRUCTION_COMPONENT6"/>
      <sheetName val="Progress_Curve6"/>
      <sheetName val="Summary_and_Inputs6"/>
      <sheetName val="Hours_by_Phase6"/>
      <sheetName val="Room_Type_&amp;_Pricing_(Ref)6"/>
      <sheetName val="Key_Data11"/>
      <sheetName val="SA_Lifecycle_Inputs11"/>
      <sheetName val="Key_Stats_Timeline11"/>
      <sheetName val="SA_FM_Inputs11"/>
      <sheetName val="Internal_Input11"/>
      <sheetName val="SA_SPC_Summary_Inputs11"/>
      <sheetName val="CDT_Table_0_Rev_29"/>
      <sheetName val="indices_7"/>
      <sheetName val="Dropdown_list8"/>
      <sheetName val="Breaker_size8"/>
      <sheetName val="Budget_By_Month8"/>
      <sheetName val="242-3_summaryOPC7"/>
      <sheetName val="CONSTRUCTION_COMPONENT7"/>
      <sheetName val="Progress_Curve7"/>
      <sheetName val="Summary_and_Inputs7"/>
      <sheetName val="Hours_by_Phase7"/>
      <sheetName val="Room_Type_&amp;_Pricing_(Ref)7"/>
      <sheetName val="Key_Data13"/>
      <sheetName val="SA_Lifecycle_Inputs13"/>
      <sheetName val="Key_Stats_Timeline13"/>
      <sheetName val="SA_FM_Inputs13"/>
      <sheetName val="Internal_Input13"/>
      <sheetName val="SA_SPC_Summary_Inputs13"/>
      <sheetName val="CDT_Table_0_Rev_211"/>
      <sheetName val="indices_9"/>
      <sheetName val="Dropdown_list10"/>
      <sheetName val="Breaker_size10"/>
      <sheetName val="Budget_By_Month10"/>
      <sheetName val="242-3_summaryOPC9"/>
      <sheetName val="CONSTRUCTION_COMPONENT9"/>
      <sheetName val="Progress_Curve9"/>
      <sheetName val="Summary_and_Inputs9"/>
      <sheetName val="Hours_by_Phase9"/>
      <sheetName val="Room_Type_&amp;_Pricing_(Ref)9"/>
      <sheetName val="Key_Data12"/>
      <sheetName val="SA_Lifecycle_Inputs12"/>
      <sheetName val="Key_Stats_Timeline12"/>
      <sheetName val="SA_FM_Inputs12"/>
      <sheetName val="Internal_Input12"/>
      <sheetName val="SA_SPC_Summary_Inputs12"/>
      <sheetName val="CDT_Table_0_Rev_210"/>
      <sheetName val="indices_8"/>
      <sheetName val="Dropdown_list9"/>
      <sheetName val="Breaker_size9"/>
      <sheetName val="Budget_By_Month9"/>
      <sheetName val="242-3_summaryOPC8"/>
      <sheetName val="CONSTRUCTION_COMPONENT8"/>
      <sheetName val="Progress_Curve8"/>
      <sheetName val="Summary_and_Inputs8"/>
      <sheetName val="Hours_by_Phase8"/>
      <sheetName val="Room_Type_&amp;_Pricing_(Ref)8"/>
      <sheetName val="Key_Data14"/>
      <sheetName val="SA_Lifecycle_Inputs14"/>
      <sheetName val="Key_Stats_Timeline14"/>
      <sheetName val="SA_FM_Inputs14"/>
      <sheetName val="Internal_Input14"/>
      <sheetName val="SA_SPC_Summary_Inputs14"/>
      <sheetName val="CDT_Table_0_Rev_212"/>
      <sheetName val="indices_10"/>
      <sheetName val="Dropdown_list11"/>
      <sheetName val="Breaker_size11"/>
      <sheetName val="Budget_By_Month11"/>
      <sheetName val="242-3_summaryOPC10"/>
      <sheetName val="CONSTRUCTION_COMPONENT10"/>
      <sheetName val="Progress_Curve10"/>
      <sheetName val="Summary_and_Inputs10"/>
      <sheetName val="Hours_by_Phase10"/>
      <sheetName val="Room_Type_&amp;_Pricing_(Ref)10"/>
      <sheetName val="Key_Data15"/>
      <sheetName val="SA_Lifecycle_Inputs15"/>
      <sheetName val="Key_Stats_Timeline15"/>
      <sheetName val="SA_FM_Inputs15"/>
      <sheetName val="Internal_Input15"/>
      <sheetName val="SA_SPC_Summary_Inputs15"/>
      <sheetName val="CDT_Table_0_Rev_213"/>
      <sheetName val="indices_11"/>
      <sheetName val="Dropdown_list12"/>
      <sheetName val="Breaker_size12"/>
      <sheetName val="Budget_By_Month12"/>
      <sheetName val="242-3_summaryOPC11"/>
      <sheetName val="CONSTRUCTION_COMPONENT11"/>
      <sheetName val="Progress_Curve11"/>
      <sheetName val="Summary_and_Inputs11"/>
      <sheetName val="Hours_by_Phase11"/>
      <sheetName val="Room_Type_&amp;_Pricing_(Ref)11"/>
      <sheetName val="NPV"/>
      <sheetName val="Rate Analysis "/>
      <sheetName val="File Central Data"/>
      <sheetName val="GeoList"/>
      <sheetName val="Workings"/>
      <sheetName val="Inputs"/>
      <sheetName val="Corr"/>
      <sheetName val="detailed summary - data centre"/>
      <sheetName val="train cash"/>
      <sheetName val="accom cash"/>
      <sheetName val="DataSheet"/>
      <sheetName val="Lookups"/>
      <sheetName val="train_cash"/>
      <sheetName val="accom_cash"/>
      <sheetName val="measurements"/>
      <sheetName val="estimate"/>
      <sheetName val="partitions"/>
      <sheetName val="SubAnlysis"/>
      <sheetName val="ecc_res"/>
      <sheetName val="Fill this out first..."/>
      <sheetName val="doc-specific"/>
      <sheetName val="Assumptions"/>
      <sheetName val="Key_Data16"/>
      <sheetName val="SA_Lifecycle_Inputs16"/>
      <sheetName val="Key_Stats_Timeline16"/>
      <sheetName val="SA_FM_Inputs16"/>
      <sheetName val="Internal_Input16"/>
      <sheetName val="SA_SPC_Summary_Inputs16"/>
      <sheetName val="CDT_Table_0_Rev_214"/>
      <sheetName val="indices_12"/>
      <sheetName val="Dropdown_list13"/>
      <sheetName val="Breaker_size13"/>
      <sheetName val="Budget_By_Month13"/>
      <sheetName val="242-3_summaryOPC12"/>
      <sheetName val="CONSTRUCTION_COMPONENT12"/>
      <sheetName val="Progress_Curve12"/>
      <sheetName val="Summary_and_Inputs12"/>
      <sheetName val="Hours_by_Phase12"/>
      <sheetName val="Room_Type_&amp;_Pricing_(Ref)12"/>
      <sheetName val="Cashflow-with_baseline_(ex_VAT4"/>
      <sheetName val="final_abstract4"/>
      <sheetName val="PRECAST_lightconc-II4"/>
      <sheetName val="Summary_Sheets4"/>
      <sheetName val="an__struktur3"/>
      <sheetName val="Staff_Acco_3"/>
      <sheetName val="Cover_Letter3"/>
      <sheetName val="Bill_03"/>
      <sheetName val="Bill_16"/>
      <sheetName val="1_Calc_3"/>
      <sheetName val="Bill_23"/>
      <sheetName val="Bill_33"/>
      <sheetName val="Bill_43"/>
      <sheetName val="4&amp;9_Calc_3"/>
      <sheetName val="Bill_53"/>
      <sheetName val="Bill_63"/>
      <sheetName val="Bill_73"/>
      <sheetName val="Bill_83"/>
      <sheetName val="Bill_93"/>
      <sheetName val="Bill_103"/>
      <sheetName val="Bill_113"/>
      <sheetName val="Bill_123"/>
      <sheetName val="Bill_133"/>
      <sheetName val="MATERIALS_ON_SITE_3"/>
      <sheetName val="H2O_TREATMENT_PLANT_SITE(4_1)3"/>
      <sheetName val="an__struktur"/>
      <sheetName val="Staff_Acco_"/>
      <sheetName val="Cashflow-with_baseline_(ex_VAT3"/>
      <sheetName val="final_abstract3"/>
      <sheetName val="PRECAST_lightconc-II3"/>
      <sheetName val="Summary_Sheets3"/>
      <sheetName val="an__struktur2"/>
      <sheetName val="Staff_Acco_2"/>
      <sheetName val="Cover_Letter2"/>
      <sheetName val="Bill_02"/>
      <sheetName val="Bill_15"/>
      <sheetName val="1_Calc_2"/>
      <sheetName val="Bill_22"/>
      <sheetName val="Bill_32"/>
      <sheetName val="Bill_42"/>
      <sheetName val="4&amp;9_Calc_2"/>
      <sheetName val="Bill_52"/>
      <sheetName val="Bill_62"/>
      <sheetName val="Bill_72"/>
      <sheetName val="Bill_82"/>
      <sheetName val="Bill_92"/>
      <sheetName val="Bill_102"/>
      <sheetName val="Bill_112"/>
      <sheetName val="Bill_122"/>
      <sheetName val="Bill_132"/>
      <sheetName val="MATERIALS_ON_SITE_2"/>
      <sheetName val="H2O_TREATMENT_PLANT_SITE(4_1)2"/>
      <sheetName val="Cashflow-with_baseline_(ex_VAT2"/>
      <sheetName val="final_abstract2"/>
      <sheetName val="PRECAST_lightconc-II2"/>
      <sheetName val="Summary_Sheets2"/>
      <sheetName val="an__struktur1"/>
      <sheetName val="Staff_Acco_1"/>
      <sheetName val="Cover_Letter1"/>
      <sheetName val="Bill_01"/>
      <sheetName val="Bill_14"/>
      <sheetName val="1_Calc_1"/>
      <sheetName val="Bill_21"/>
      <sheetName val="Bill_31"/>
      <sheetName val="Bill_41"/>
      <sheetName val="4&amp;9_Calc_1"/>
      <sheetName val="Bill_51"/>
      <sheetName val="Bill_61"/>
      <sheetName val="Bill_71"/>
      <sheetName val="Bill_81"/>
      <sheetName val="Bill_91"/>
      <sheetName val="Bill_101"/>
      <sheetName val="Bill_111"/>
      <sheetName val="Bill_121"/>
      <sheetName val="Bill_131"/>
      <sheetName val="MATERIALS_ON_SITE_1"/>
      <sheetName val="H2O_TREATMENT_PLANT_SITE(4_1)1"/>
      <sheetName val="Key_Data17"/>
      <sheetName val="SA_Lifecycle_Inputs17"/>
      <sheetName val="Key_Stats_Timeline17"/>
      <sheetName val="SA_FM_Inputs17"/>
      <sheetName val="Internal_Input17"/>
      <sheetName val="SA_SPC_Summary_Inputs17"/>
      <sheetName val="CDT_Table_0_Rev_215"/>
      <sheetName val="Dropdown_list14"/>
      <sheetName val="Breaker_size14"/>
      <sheetName val="Budget_By_Month14"/>
      <sheetName val="indices_13"/>
      <sheetName val="242-3_summaryOPC13"/>
      <sheetName val="CONSTRUCTION_COMPONENT13"/>
      <sheetName val="Progress_Curve13"/>
      <sheetName val="Summary_and_Inputs13"/>
      <sheetName val="Hours_by_Phase13"/>
      <sheetName val="Room_Type_&amp;_Pricing_(Ref)13"/>
      <sheetName val="Cashflow-with_baseline_(ex_VAT5"/>
      <sheetName val="Key_Data18"/>
      <sheetName val="SA_Lifecycle_Inputs18"/>
      <sheetName val="Key_Stats_Timeline18"/>
      <sheetName val="SA_FM_Inputs18"/>
      <sheetName val="Internal_Input18"/>
      <sheetName val="SA_SPC_Summary_Inputs18"/>
      <sheetName val="CDT_Table_0_Rev_216"/>
      <sheetName val="Dropdown_list15"/>
      <sheetName val="Breaker_size15"/>
      <sheetName val="Budget_By_Month15"/>
      <sheetName val="indices_14"/>
      <sheetName val="242-3_summaryOPC14"/>
      <sheetName val="CONSTRUCTION_COMPONENT14"/>
      <sheetName val="Progress_Curve14"/>
      <sheetName val="Summary_and_Inputs14"/>
      <sheetName val="Hours_by_Phase14"/>
      <sheetName val="Room_Type_&amp;_Pricing_(Ref)14"/>
      <sheetName val="Cashflow-with_baseline_(ex_VAT6"/>
      <sheetName val="KING INPUT SHEET"/>
      <sheetName val="final_abstract5"/>
      <sheetName val="PRECAST_lightconc-II5"/>
      <sheetName val="Summary_Sheets5"/>
      <sheetName val="an__struktur4"/>
      <sheetName val="Staff_Acco_4"/>
      <sheetName val="Cover_Letter4"/>
      <sheetName val="Bill_04"/>
      <sheetName val="Bill_17"/>
      <sheetName val="1_Calc_4"/>
      <sheetName val="Bill_24"/>
      <sheetName val="Bill_34"/>
      <sheetName val="Bill_44"/>
      <sheetName val="4&amp;9_Calc_4"/>
      <sheetName val="Bill_54"/>
      <sheetName val="Bill_64"/>
      <sheetName val="Bill_74"/>
      <sheetName val="Bill_84"/>
      <sheetName val="Bill_94"/>
      <sheetName val="Bill_104"/>
      <sheetName val="Bill_114"/>
      <sheetName val="Bill_124"/>
      <sheetName val="Bill_134"/>
      <sheetName val="MATERIALS_ON_SITE_4"/>
      <sheetName val="H2O_TREATMENT_PLANT_SITE(4_1)4"/>
      <sheetName val="Rate_Analysis_"/>
      <sheetName val="File_Central_Data"/>
      <sheetName val="19-PROVISIONAL_SUMS"/>
      <sheetName val="21-EST__DAYWORKS"/>
      <sheetName val="final_abstract6"/>
      <sheetName val="PRECAST_lightconc-II6"/>
      <sheetName val="Summary_Sheets6"/>
      <sheetName val="an__struktur5"/>
      <sheetName val="Staff_Acco_5"/>
      <sheetName val="Cover_Letter5"/>
      <sheetName val="Bill_05"/>
      <sheetName val="Bill_18"/>
      <sheetName val="1_Calc_5"/>
      <sheetName val="Bill_25"/>
      <sheetName val="Bill_35"/>
      <sheetName val="Bill_45"/>
      <sheetName val="4&amp;9_Calc_5"/>
      <sheetName val="Bill_55"/>
      <sheetName val="Bill_65"/>
      <sheetName val="Bill_75"/>
      <sheetName val="Bill_85"/>
      <sheetName val="Bill_95"/>
      <sheetName val="Bill_105"/>
      <sheetName val="Bill_115"/>
      <sheetName val="Bill_125"/>
      <sheetName val="Bill_135"/>
      <sheetName val="MATERIALS_ON_SITE_5"/>
      <sheetName val="H2O_TREATMENT_PLANT_SITE(4_1)5"/>
      <sheetName val="Rate_Analysis_1"/>
      <sheetName val="File_Central_Data1"/>
      <sheetName val="19-PROVISIONAL_SUMS1"/>
      <sheetName val="21-EST__DAYWORKS1"/>
      <sheetName val="작성기준"/>
      <sheetName val="fitting rates"/>
      <sheetName val="price list"/>
      <sheetName val="SCHEDULE"/>
      <sheetName val="Database"/>
      <sheetName val="CDT_Table_0_Rev_217"/>
      <sheetName val="Key_Data19"/>
      <sheetName val="SA_Lifecycle_Inputs19"/>
      <sheetName val="Key_Stats_Timeline19"/>
      <sheetName val="SA_FM_Inputs19"/>
      <sheetName val="Internal_Input19"/>
      <sheetName val="SA_SPC_Summary_Inputs19"/>
      <sheetName val="Summary_and_Inputs15"/>
      <sheetName val="Hours_by_Phase15"/>
      <sheetName val="Room_Type_&amp;_Pricing_(Ref)15"/>
      <sheetName val="indices_15"/>
      <sheetName val="Dropdown_list16"/>
      <sheetName val="Breaker_size16"/>
      <sheetName val="Budget_By_Month16"/>
      <sheetName val="Cashflow-with_baseline_(ex_VAT7"/>
      <sheetName val="242-3_summaryOPC15"/>
      <sheetName val="CONSTRUCTION_COMPONENT15"/>
      <sheetName val="Progress_Curve15"/>
      <sheetName val="fitting_rates"/>
      <sheetName val="price_list"/>
      <sheetName val="Gate House"/>
      <sheetName val="Lookup Elements"/>
      <sheetName val="Lookup Trades"/>
      <sheetName val="final_abstract7"/>
      <sheetName val="PRECAST_lightconc-II7"/>
      <sheetName val="Summary_Sheets7"/>
      <sheetName val="Cashflow-with_baseline_(ex_VAT8"/>
      <sheetName val="final_abstract8"/>
      <sheetName val="PRECAST_lightconc-II8"/>
      <sheetName val="Summary_Sheets8"/>
      <sheetName val="Cashflow-with_baseline_(ex_VAT9"/>
      <sheetName val="final_abstract9"/>
      <sheetName val="PRECAST_lightconc-II9"/>
      <sheetName val="Summary_Sheets9"/>
      <sheetName val="Cashflow-with_baseline_(ex_VA10"/>
      <sheetName val="final_abstract10"/>
      <sheetName val="PRECAST_lightconc-II10"/>
      <sheetName val="Summary_Sheets10"/>
      <sheetName val="Cashflow-with_baseline_(ex_VA11"/>
      <sheetName val="final_abstract11"/>
      <sheetName val="PRECAST_lightconc-II11"/>
      <sheetName val="Summary_Sheets11"/>
      <sheetName val="Cashflow-with_baseline_(ex_VA12"/>
      <sheetName val="final_abstract12"/>
      <sheetName val="PRECAST_lightconc-II12"/>
      <sheetName val="Summary_Sheets12"/>
      <sheetName val="Cashflow-with_baseline_(ex_VA13"/>
      <sheetName val="final_abstract13"/>
      <sheetName val="PRECAST_lightconc-II13"/>
      <sheetName val="Summary_Sheets13"/>
      <sheetName val="CDT_Table_0_Rev_218"/>
      <sheetName val="Key_Data21"/>
      <sheetName val="SA_Lifecycle_Inputs21"/>
      <sheetName val="Key_Stats_Timeline21"/>
      <sheetName val="SA_FM_Inputs21"/>
      <sheetName val="Internal_Input21"/>
      <sheetName val="SA_SPC_Summary_Inputs21"/>
      <sheetName val="Cashflow-with_baseline_(ex_VA15"/>
      <sheetName val="final_abstract15"/>
      <sheetName val="PRECAST_lightconc-II15"/>
      <sheetName val="Summary_Sheets15"/>
      <sheetName val="Key_Data20"/>
      <sheetName val="SA_Lifecycle_Inputs20"/>
      <sheetName val="Key_Stats_Timeline20"/>
      <sheetName val="SA_FM_Inputs20"/>
      <sheetName val="Internal_Input20"/>
      <sheetName val="SA_SPC_Summary_Inputs20"/>
      <sheetName val="Cashflow-with_baseline_(ex_VA14"/>
      <sheetName val="final_abstract14"/>
      <sheetName val="PRECAST_lightconc-II14"/>
      <sheetName val="Summary_Sheets14"/>
      <sheetName val="CDT_Table_0_Rev_219"/>
      <sheetName val="Key_Data22"/>
      <sheetName val="SA_Lifecycle_Inputs22"/>
      <sheetName val="Key_Stats_Timeline22"/>
      <sheetName val="SA_FM_Inputs22"/>
      <sheetName val="Internal_Input22"/>
      <sheetName val="SA_SPC_Summary_Inputs22"/>
      <sheetName val="Cashflow-with_baseline_(ex_VA16"/>
      <sheetName val="Summary_and_Inputs16"/>
      <sheetName val="Hours_by_Phase16"/>
      <sheetName val="Room_Type_&amp;_Pricing_(Ref)16"/>
      <sheetName val="indices_16"/>
      <sheetName val="Progress_Curve16"/>
      <sheetName val="final_abstract16"/>
      <sheetName val="PRECAST_lightconc-II16"/>
      <sheetName val="Summary_Sheets16"/>
      <sheetName val="BQ"/>
      <sheetName val="Pipe"/>
      <sheetName val="MN T.B."/>
      <sheetName val="summsht"/>
      <sheetName val="Currency Rate"/>
      <sheetName val="train_cash1"/>
      <sheetName val="accom_cash1"/>
      <sheetName val="MN_T_B_"/>
      <sheetName val="Payroll_Dump"/>
      <sheetName val="BOQ &amp; Progress"/>
      <sheetName val="PT. LEVEL 8 UTAMA -005"/>
      <sheetName val="price"/>
      <sheetName val="Reference"/>
      <sheetName val="Matrix"/>
      <sheetName val="Budget"/>
      <sheetName val="S&amp;U"/>
      <sheetName val="Equity CF"/>
      <sheetName val="GL"/>
      <sheetName val="Perm. Debt"/>
      <sheetName val="MF-Settings"/>
      <sheetName val="Rate Matrix"/>
      <sheetName val="MF-OpSt"/>
      <sheetName val="MF-RR"/>
      <sheetName val="ORI-RR"/>
      <sheetName val="ORI-OpSt"/>
      <sheetName val="Dev-Interest Calc"/>
      <sheetName val="Property CF"/>
      <sheetName val="Tenancy Analysis"/>
      <sheetName val="fuji hardware"/>
      <sheetName val="p&amp;l - otemachi"/>
      <sheetName val="Sheet5"/>
      <sheetName val="1월"/>
      <sheetName val="MP &amp; FC"/>
      <sheetName val="Cut"/>
      <sheetName val="1-Excavation"/>
      <sheetName val="2-Substructure"/>
      <sheetName val="3-Concrete"/>
      <sheetName val="4-Masonry"/>
      <sheetName val="5-Thermal &amp; Moisture"/>
      <sheetName val="BOQ Distribution"/>
      <sheetName val="SubmitCal"/>
      <sheetName val="Details for Charts"/>
      <sheetName val="Valuations"/>
      <sheetName val="Ops+Prelims"/>
      <sheetName val="GCAT"/>
      <sheetName val="Page1 v15"/>
      <sheetName val="Project Details"/>
      <sheetName val="Cost Summary"/>
      <sheetName val="Finance"/>
      <sheetName val="PriceList"/>
      <sheetName val="RO Summary"/>
      <sheetName val="2016 Plan Rates"/>
      <sheetName val="Rates"/>
      <sheetName val="Valuation of Works"/>
      <sheetName val="Scaffolding-1"/>
      <sheetName val="train_cash2"/>
      <sheetName val="accom_cash2"/>
      <sheetName val="MN_T_B_1"/>
      <sheetName val="Currency_Rate"/>
      <sheetName val="Fill_this_out_first___"/>
      <sheetName val="detailed_summary_-_data_centre"/>
      <sheetName val="KING_INPUT_SHEET"/>
      <sheetName val="Cover_Letter6"/>
      <sheetName val="Bill_06"/>
      <sheetName val="Bill_19"/>
      <sheetName val="1_Calc_6"/>
      <sheetName val="Bill_26"/>
      <sheetName val="Bill_36"/>
      <sheetName val="Bill_46"/>
      <sheetName val="4&amp;9_Calc_6"/>
      <sheetName val="Bill_56"/>
      <sheetName val="Bill_66"/>
      <sheetName val="Bill_76"/>
      <sheetName val="Bill_86"/>
      <sheetName val="Bill_96"/>
      <sheetName val="Bill_106"/>
      <sheetName val="Bill_116"/>
      <sheetName val="Bill_126"/>
      <sheetName val="Bill_136"/>
      <sheetName val="MATERIALS_ON_SITE_6"/>
      <sheetName val="H2O_TREATMENT_PLANT_SITE(4_1)6"/>
      <sheetName val="an__struktur6"/>
      <sheetName val="Staff_Acco_6"/>
      <sheetName val="Rate_Analysis_2"/>
      <sheetName val="File_Central_Data2"/>
      <sheetName val="19-PROVISIONAL_SUMS2"/>
      <sheetName val="21-EST__DAYWORKS2"/>
      <sheetName val="Dropdown_list17"/>
      <sheetName val="Breaker_size17"/>
      <sheetName val="Budget_By_Month17"/>
      <sheetName val="242-3_summaryOPC16"/>
      <sheetName val="CONSTRUCTION_COMPONENT16"/>
      <sheetName val="an__struktur7"/>
      <sheetName val="Staff_Acco_7"/>
      <sheetName val="Cover_Letter7"/>
      <sheetName val="Bill_07"/>
      <sheetName val="Bill_110"/>
      <sheetName val="1_Calc_7"/>
      <sheetName val="Bill_27"/>
      <sheetName val="Bill_37"/>
      <sheetName val="Bill_47"/>
      <sheetName val="4&amp;9_Calc_7"/>
      <sheetName val="Bill_57"/>
      <sheetName val="Bill_67"/>
      <sheetName val="Bill_77"/>
      <sheetName val="Bill_87"/>
      <sheetName val="Bill_97"/>
      <sheetName val="Bill_107"/>
      <sheetName val="Bill_117"/>
      <sheetName val="Bill_127"/>
      <sheetName val="Bill_137"/>
      <sheetName val="MATERIALS_ON_SITE_7"/>
      <sheetName val="H2O_TREATMENT_PLANT_SITE(4_1)7"/>
      <sheetName val="Rate_Analysis_3"/>
      <sheetName val="File_Central_Data3"/>
      <sheetName val="19-PROVISIONAL_SUMS3"/>
      <sheetName val="21-EST__DAYWORKS3"/>
      <sheetName val="indices_17"/>
      <sheetName val="Progress_Curve17"/>
      <sheetName val="Summary_and_Inputs17"/>
      <sheetName val="Hours_by_Phase17"/>
      <sheetName val="Room_Type_&amp;_Pricing_(Ref)17"/>
      <sheetName val="Dropdown_list18"/>
      <sheetName val="Breaker_size18"/>
      <sheetName val="Budget_By_Month18"/>
      <sheetName val="242-3_summaryOPC17"/>
      <sheetName val="CONSTRUCTION_COMPONENT17"/>
      <sheetName val="an__struktur8"/>
      <sheetName val="Staff_Acco_8"/>
      <sheetName val="Cover_Letter8"/>
      <sheetName val="Bill_08"/>
      <sheetName val="Bill_118"/>
      <sheetName val="1_Calc_8"/>
      <sheetName val="Bill_28"/>
      <sheetName val="Bill_38"/>
      <sheetName val="Bill_48"/>
      <sheetName val="4&amp;9_Calc_8"/>
      <sheetName val="Bill_58"/>
      <sheetName val="Bill_68"/>
      <sheetName val="Bill_78"/>
      <sheetName val="Bill_88"/>
      <sheetName val="Bill_98"/>
      <sheetName val="Bill_108"/>
      <sheetName val="Bill_119"/>
      <sheetName val="Bill_128"/>
      <sheetName val="Bill_138"/>
      <sheetName val="MATERIALS_ON_SITE_8"/>
      <sheetName val="H2O_TREATMENT_PLANT_SITE(4_1)8"/>
      <sheetName val="Rate_Analysis_4"/>
      <sheetName val="File_Central_Data4"/>
      <sheetName val="19-PROVISIONAL_SUMS4"/>
      <sheetName val="21-EST__DAYWORKS4"/>
      <sheetName val="detailed_summary_-_data_centre1"/>
      <sheetName val="KING_INPUT_SHEET1"/>
      <sheetName val="CDT_Table_0_Rev_220"/>
      <sheetName val="indices_18"/>
      <sheetName val="Progress_Curve18"/>
      <sheetName val="Summary_and_Inputs18"/>
      <sheetName val="Hours_by_Phase18"/>
      <sheetName val="Room_Type_&amp;_Pricing_(Ref)18"/>
      <sheetName val="Dropdown_list19"/>
      <sheetName val="Breaker_size19"/>
      <sheetName val="Budget_By_Month19"/>
      <sheetName val="242-3_summaryOPC18"/>
      <sheetName val="CONSTRUCTION_COMPONENT18"/>
      <sheetName val="an__struktur9"/>
      <sheetName val="Staff_Acco_9"/>
      <sheetName val="Cover_Letter9"/>
      <sheetName val="Bill_09"/>
      <sheetName val="Bill_120"/>
      <sheetName val="1_Calc_9"/>
      <sheetName val="Bill_29"/>
      <sheetName val="Bill_39"/>
      <sheetName val="Bill_49"/>
      <sheetName val="4&amp;9_Calc_9"/>
      <sheetName val="Bill_59"/>
      <sheetName val="Bill_69"/>
      <sheetName val="Bill_79"/>
      <sheetName val="Bill_89"/>
      <sheetName val="Bill_99"/>
      <sheetName val="Bill_109"/>
      <sheetName val="Bill_1110"/>
      <sheetName val="Bill_129"/>
      <sheetName val="Bill_139"/>
      <sheetName val="MATERIALS_ON_SITE_9"/>
      <sheetName val="H2O_TREATMENT_PLANT_SITE(4_1)9"/>
      <sheetName val="Rate_Analysis_5"/>
      <sheetName val="File_Central_Data5"/>
      <sheetName val="19-PROVISIONAL_SUMS5"/>
      <sheetName val="21-EST__DAYWORKS5"/>
      <sheetName val="detailed_summary_-_data_centre2"/>
      <sheetName val="KING_INPUT_SHEET2"/>
      <sheetName val="CDT_Table_0_Rev_221"/>
      <sheetName val="Key_Data23"/>
      <sheetName val="SA_Lifecycle_Inputs23"/>
      <sheetName val="Key_Stats_Timeline23"/>
      <sheetName val="SA_FM_Inputs23"/>
      <sheetName val="Internal_Input23"/>
      <sheetName val="SA_SPC_Summary_Inputs23"/>
      <sheetName val="indices_19"/>
      <sheetName val="Progress_Curve19"/>
      <sheetName val="Summary_and_Inputs19"/>
      <sheetName val="Hours_by_Phase19"/>
      <sheetName val="Room_Type_&amp;_Pricing_(Ref)19"/>
      <sheetName val="Dropdown_list20"/>
      <sheetName val="Breaker_size20"/>
      <sheetName val="Budget_By_Month20"/>
      <sheetName val="242-3_summaryOPC19"/>
      <sheetName val="CONSTRUCTION_COMPONENT19"/>
      <sheetName val="an__struktur10"/>
      <sheetName val="Staff_Acco_10"/>
      <sheetName val="Cover_Letter10"/>
      <sheetName val="Bill_010"/>
      <sheetName val="Bill_130"/>
      <sheetName val="1_Calc_10"/>
      <sheetName val="Bill_210"/>
      <sheetName val="Bill_310"/>
      <sheetName val="Bill_410"/>
      <sheetName val="4&amp;9_Calc_10"/>
      <sheetName val="Bill_510"/>
      <sheetName val="Bill_610"/>
      <sheetName val="Bill_710"/>
      <sheetName val="Bill_810"/>
      <sheetName val="Bill_910"/>
      <sheetName val="Bill_1010"/>
      <sheetName val="Bill_1111"/>
      <sheetName val="Bill_1210"/>
      <sheetName val="Bill_1310"/>
      <sheetName val="MATERIALS_ON_SITE_10"/>
      <sheetName val="H2O_TREATMENT_PLANT_SITE(4_1)10"/>
      <sheetName val="Rate_Analysis_6"/>
      <sheetName val="File_Central_Data6"/>
      <sheetName val="19-PROVISIONAL_SUMS6"/>
      <sheetName val="21-EST__DAYWORKS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sheetData sheetId="388"/>
      <sheetData sheetId="389"/>
      <sheetData sheetId="390"/>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refreshError="1"/>
      <sheetData sheetId="444" refreshError="1"/>
      <sheetData sheetId="445" refreshError="1"/>
      <sheetData sheetId="446" refreshError="1"/>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refreshError="1"/>
      <sheetData sheetId="559" refreshError="1"/>
      <sheetData sheetId="560" refreshError="1"/>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act Information Sheet"/>
      <sheetName val="Data List"/>
      <sheetName val="Contract_Information_Sheet"/>
      <sheetName val="Data_List"/>
      <sheetName val="Contract_Information_Sheet1"/>
      <sheetName val="Data_List1"/>
      <sheetName val="Contract_Information_Sheet2"/>
      <sheetName val="Data_List2"/>
      <sheetName val="Contract_Information_Sheet3"/>
      <sheetName val="Data_List3"/>
      <sheetName val="Contract_Information_Sheet4"/>
      <sheetName val="Data_List4"/>
      <sheetName val="Contract_Information_Sheet5"/>
      <sheetName val="Data_List5"/>
      <sheetName val="Contract_Information_Sheet6"/>
      <sheetName val="Data_List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F"/>
      <sheetName val="COEF"/>
      <sheetName val="BaaN"/>
      <sheetName val="RMO"/>
      <sheetName val="CIN"/>
      <sheetName val="CDI"/>
      <sheetName val="MFA"/>
      <sheetName val="MP AUX"/>
      <sheetName val="KS"/>
      <sheetName val="TDB"/>
      <sheetName val="MP CLIENTE"/>
      <sheetName val="Baan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oOpen Stub Data"/>
      <sheetName val="Customize Your Invoice"/>
      <sheetName val="AutoOpen_Stub_Data"/>
      <sheetName val="Customize_Your_Invoice"/>
      <sheetName val="AutoOpen_Stub_Data1"/>
      <sheetName val="Customize_Your_Invoice1"/>
      <sheetName val="AutoOpen_Stub_Data2"/>
      <sheetName val="Customize_Your_Invoice2"/>
      <sheetName val="AutoOpen_Stub_Data3"/>
      <sheetName val="Customize_Your_Invoice3"/>
      <sheetName val="AutoOpen_Stub_Data4"/>
      <sheetName val="Customize_Your_Invoice4"/>
      <sheetName val="AutoOpen_Stub_Data5"/>
      <sheetName val="Customize_Your_Invoice5"/>
      <sheetName val="AutoOpen_Stub_Data6"/>
      <sheetName val="Customize_Your_Invoice6"/>
    </sheetNames>
    <sheetDataSet>
      <sheetData sheetId="0"/>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S"/>
      <sheetName val="VCR1"/>
      <sheetName val="Schedule for VCR1"/>
      <sheetName val="Defects Cost"/>
      <sheetName val="Sub-Contract Liability"/>
      <sheetName val="LCCost Allocation"/>
      <sheetName val="New VCR2 Summary"/>
      <sheetName val="VCR2 Prelims "/>
      <sheetName val="Prelims Detail"/>
      <sheetName val="VCR2"/>
      <sheetName val="Linked VCR 2"/>
      <sheetName val="Commercial Plan"/>
      <sheetName val="SC Orders"/>
      <sheetName val="VO Breakdown"/>
      <sheetName val="Materials"/>
      <sheetName val="Insurance &amp; Bond"/>
      <sheetName val="Recharge"/>
      <sheetName val="AtoI"/>
      <sheetName val="Construction Non Rec Report"/>
      <sheetName val="Commercial Above the Line"/>
      <sheetName val="Schedule of Prelims Adjustments"/>
      <sheetName val="Bid error non Rec Report"/>
      <sheetName val="Cost allocation"/>
      <sheetName val="VCR2 prelims"/>
      <sheetName val="Explanation"/>
      <sheetName val="Claim 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Fly"/>
      <sheetName val="Doc details"/>
      <sheetName val="Contents"/>
      <sheetName val="Fly (2)"/>
      <sheetName val="Summary"/>
      <sheetName val="Fly (3)"/>
      <sheetName val="Methodology"/>
      <sheetName val="Fly (4)"/>
      <sheetName val="Exclusions"/>
      <sheetName val="Fly (5)"/>
      <sheetName val="0 Capital Cost"/>
      <sheetName val="1 Asset Renewal"/>
      <sheetName val="Asset Expenditure"/>
      <sheetName val="2 Maintenance"/>
      <sheetName val="3 EnergyUtilities"/>
      <sheetName val="4 OperationAdmin"/>
      <sheetName val="5 Overheads"/>
      <sheetName val="6 Modernisation"/>
      <sheetName val="7 Residual"/>
      <sheetName val="8 Disposal"/>
      <sheetName val="Fly (6)"/>
      <sheetName val="Expenditure"/>
      <sheetName val="Profile"/>
      <sheetName val="Pie-Chart"/>
      <sheetName val="Profile-Chart"/>
      <sheetName val="Fly (7)"/>
      <sheetName val="Benchmarking"/>
      <sheetName val="Calculator"/>
      <sheetName val="Data"/>
      <sheetName val="Option"/>
      <sheetName val="Doc_details"/>
      <sheetName val="Fly_(2)"/>
      <sheetName val="Fly_(3)"/>
      <sheetName val="Fly_(4)"/>
      <sheetName val="Fly_(5)"/>
      <sheetName val="0_Capital_Cost"/>
      <sheetName val="1_Asset_Renewal"/>
      <sheetName val="Asset_Expenditure"/>
      <sheetName val="2_Maintenance"/>
      <sheetName val="3_EnergyUtilities"/>
      <sheetName val="4_OperationAdmin"/>
      <sheetName val="5_Overheads"/>
      <sheetName val="6_Modernisation"/>
      <sheetName val="7_Residual"/>
      <sheetName val="8_Disposal"/>
      <sheetName val="Fly_(6)"/>
      <sheetName val="Fly_(7)"/>
      <sheetName val="Doc_details1"/>
      <sheetName val="Fly_(2)1"/>
      <sheetName val="Fly_(3)1"/>
      <sheetName val="Fly_(4)1"/>
      <sheetName val="Fly_(5)1"/>
      <sheetName val="0_Capital_Cost1"/>
      <sheetName val="1_Asset_Renewal1"/>
      <sheetName val="Asset_Expenditure1"/>
      <sheetName val="2_Maintenance1"/>
      <sheetName val="3_EnergyUtilities1"/>
      <sheetName val="4_OperationAdmin1"/>
      <sheetName val="5_Overheads1"/>
      <sheetName val="6_Modernisation1"/>
      <sheetName val="7_Residual1"/>
      <sheetName val="8_Disposal1"/>
      <sheetName val="Fly_(6)1"/>
      <sheetName val="Fly_(7)1"/>
      <sheetName val="Doc_details2"/>
      <sheetName val="Fly_(2)2"/>
      <sheetName val="Fly_(3)2"/>
      <sheetName val="Fly_(4)2"/>
      <sheetName val="Fly_(5)2"/>
      <sheetName val="0_Capital_Cost2"/>
      <sheetName val="1_Asset_Renewal2"/>
      <sheetName val="Asset_Expenditure2"/>
      <sheetName val="2_Maintenance2"/>
      <sheetName val="3_EnergyUtilities2"/>
      <sheetName val="4_OperationAdmin2"/>
      <sheetName val="5_Overheads2"/>
      <sheetName val="6_Modernisation2"/>
      <sheetName val="7_Residual2"/>
      <sheetName val="8_Disposal2"/>
      <sheetName val="Fly_(6)2"/>
      <sheetName val="Fly_(7)2"/>
      <sheetName val="Doc_details3"/>
      <sheetName val="Fly_(2)3"/>
      <sheetName val="Fly_(3)3"/>
      <sheetName val="Fly_(4)3"/>
      <sheetName val="Fly_(5)3"/>
      <sheetName val="0_Capital_Cost3"/>
      <sheetName val="1_Asset_Renewal3"/>
      <sheetName val="Asset_Expenditure3"/>
      <sheetName val="2_Maintenance3"/>
      <sheetName val="3_EnergyUtilities3"/>
      <sheetName val="4_OperationAdmin3"/>
      <sheetName val="5_Overheads3"/>
      <sheetName val="6_Modernisation3"/>
      <sheetName val="7_Residual3"/>
      <sheetName val="8_Disposal3"/>
      <sheetName val="Fly_(6)3"/>
      <sheetName val="Fly_(7)3"/>
      <sheetName val="Fin Sum"/>
      <sheetName val="Supplier"/>
      <sheetName val="VCH-SLC"/>
      <sheetName val="TBAL9697 -group wise  sdpl"/>
      <sheetName val="C&amp;IEVA"/>
      <sheetName val=" GULF"/>
      <sheetName val="RA-markate"/>
      <sheetName val="csdim"/>
      <sheetName val="cdsload"/>
      <sheetName val="chsload"/>
      <sheetName val="CLAMP"/>
      <sheetName val="cvsload"/>
      <sheetName val="pipe"/>
      <sheetName val="Navigation Page"/>
      <sheetName val="DOOR-WIND"/>
      <sheetName val="E15"/>
      <sheetName val="est"/>
      <sheetName val="目录"/>
      <sheetName val="Name List"/>
      <sheetName val="Civil Works"/>
      <sheetName val="train cash"/>
      <sheetName val="accom cash"/>
      <sheetName val="E_Summary"/>
      <sheetName val="D_Cntnts"/>
      <sheetName val="Doc_details4"/>
      <sheetName val="Fly_(2)4"/>
      <sheetName val="Fly_(3)4"/>
      <sheetName val="Fly_(4)4"/>
      <sheetName val="Fly_(5)4"/>
      <sheetName val="0_Capital_Cost4"/>
      <sheetName val="1_Asset_Renewal4"/>
      <sheetName val="Asset_Expenditure4"/>
      <sheetName val="2_Maintenance4"/>
      <sheetName val="3_EnergyUtilities4"/>
      <sheetName val="4_OperationAdmin4"/>
      <sheetName val="5_Overheads4"/>
      <sheetName val="6_Modernisation4"/>
      <sheetName val="7_Residual4"/>
      <sheetName val="8_Disposal4"/>
      <sheetName val="Fly_(6)4"/>
      <sheetName val="Fly_(7)4"/>
      <sheetName val="Fin_Sum"/>
      <sheetName val="TBAL9697_-group_wise__sdpl"/>
      <sheetName val="_GULF"/>
      <sheetName val="Navigation_Page"/>
      <sheetName val="Name_List"/>
      <sheetName val="Civil_Works"/>
      <sheetName val="train_cash"/>
      <sheetName val="accom_cash"/>
      <sheetName val="Cashflow-with baseline (ex VAT)"/>
      <sheetName val="Doc_details5"/>
      <sheetName val="Fly_(2)5"/>
      <sheetName val="Fly_(3)5"/>
      <sheetName val="Fly_(4)5"/>
      <sheetName val="Fly_(5)5"/>
      <sheetName val="0_Capital_Cost5"/>
      <sheetName val="1_Asset_Renewal5"/>
      <sheetName val="Asset_Expenditure5"/>
      <sheetName val="2_Maintenance5"/>
      <sheetName val="3_EnergyUtilities5"/>
      <sheetName val="4_OperationAdmin5"/>
      <sheetName val="5_Overheads5"/>
      <sheetName val="6_Modernisation5"/>
      <sheetName val="7_Residual5"/>
      <sheetName val="8_Disposal5"/>
      <sheetName val="Fly_(6)5"/>
      <sheetName val="Fly_(7)5"/>
      <sheetName val="Fin_Sum1"/>
      <sheetName val="TBAL9697_-group_wise__sdpl1"/>
      <sheetName val="_GULF1"/>
      <sheetName val="Doc_details6"/>
      <sheetName val="Fly_(2)6"/>
      <sheetName val="Fly_(3)6"/>
      <sheetName val="Fly_(4)6"/>
      <sheetName val="Fly_(5)6"/>
      <sheetName val="0_Capital_Cost6"/>
      <sheetName val="1_Asset_Renewal6"/>
      <sheetName val="Asset_Expenditure6"/>
      <sheetName val="2_Maintenance6"/>
      <sheetName val="3_EnergyUtilities6"/>
      <sheetName val="4_OperationAdmin6"/>
      <sheetName val="5_Overheads6"/>
      <sheetName val="6_Modernisation6"/>
      <sheetName val="7_Residual6"/>
      <sheetName val="8_Disposal6"/>
      <sheetName val="Fly_(6)6"/>
      <sheetName val="Fly_(7)6"/>
      <sheetName val="Fin_Sum2"/>
      <sheetName val="TBAL9697_-group_wise__sdpl2"/>
      <sheetName val="_GULF2"/>
      <sheetName val="Navigation_Page1"/>
      <sheetName val="Name_List1"/>
      <sheetName val="Sheet3"/>
      <sheetName val="Cashflow-with_baseline_(ex_VAT)"/>
      <sheetName val="Cashflow-with_baseline_(ex_VAT1"/>
      <sheetName val="Civil_Works1"/>
      <sheetName val="labour rates"/>
      <sheetName val="gen"/>
      <sheetName val="Schedules"/>
      <sheetName val="final abstract"/>
      <sheetName val="StartSheet"/>
      <sheetName val="Criteria"/>
      <sheetName val="DGchitiet "/>
      <sheetName val="PROJECT BRIEF(EX.NEW)"/>
      <sheetName val="Project Brief"/>
      <sheetName val="Civil-Weekly"/>
      <sheetName val="Elec-Weekly"/>
      <sheetName val="Mech-Weekly"/>
      <sheetName val="Pipe-Weekly"/>
      <sheetName val="Datas"/>
      <sheetName val="Tank-Weekly"/>
      <sheetName val="Project-Weekly"/>
      <sheetName val="U5-Weekly"/>
      <sheetName val="MODEL 25"/>
      <sheetName val="Labour"/>
      <sheetName val="Doc_details7"/>
      <sheetName val="Fly_(2)7"/>
      <sheetName val="Fly_(3)7"/>
      <sheetName val="Fly_(4)7"/>
      <sheetName val="Fly_(5)7"/>
      <sheetName val="0_Capital_Cost7"/>
      <sheetName val="1_Asset_Renewal7"/>
      <sheetName val="Asset_Expenditure7"/>
      <sheetName val="2_Maintenance7"/>
      <sheetName val="3_EnergyUtilities7"/>
      <sheetName val="4_OperationAdmin7"/>
      <sheetName val="5_Overheads7"/>
      <sheetName val="6_Modernisation7"/>
      <sheetName val="7_Residual7"/>
      <sheetName val="8_Disposal7"/>
      <sheetName val="Fly_(6)7"/>
      <sheetName val="Fly_(7)7"/>
      <sheetName val="_GULF3"/>
      <sheetName val="Fin_Sum3"/>
      <sheetName val="TBAL9697_-group_wise__sdpl3"/>
      <sheetName val="Navigation_Page2"/>
      <sheetName val="Name_List2"/>
      <sheetName val="Doc_details8"/>
      <sheetName val="Fly_(2)8"/>
      <sheetName val="Fly_(3)8"/>
      <sheetName val="Fly_(4)8"/>
      <sheetName val="Fly_(5)8"/>
      <sheetName val="0_Capital_Cost8"/>
      <sheetName val="1_Asset_Renewal8"/>
      <sheetName val="Asset_Expenditure8"/>
      <sheetName val="2_Maintenance8"/>
      <sheetName val="3_EnergyUtilities8"/>
      <sheetName val="4_OperationAdmin8"/>
      <sheetName val="5_Overheads8"/>
      <sheetName val="6_Modernisation8"/>
      <sheetName val="7_Residual8"/>
      <sheetName val="8_Disposal8"/>
      <sheetName val="Fly_(6)8"/>
      <sheetName val="Fly_(7)8"/>
      <sheetName val="_GULF4"/>
      <sheetName val="Fin_Sum4"/>
      <sheetName val="TBAL9697_-group_wise__sdpl4"/>
      <sheetName val="Navigation_Page3"/>
      <sheetName val="Name_List3"/>
      <sheetName val="Doc_details9"/>
      <sheetName val="Fly_(2)9"/>
      <sheetName val="Fly_(3)9"/>
      <sheetName val="Fly_(4)9"/>
      <sheetName val="Fly_(5)9"/>
      <sheetName val="0_Capital_Cost9"/>
      <sheetName val="1_Asset_Renewal9"/>
      <sheetName val="Asset_Expenditure9"/>
      <sheetName val="2_Maintenance9"/>
      <sheetName val="3_EnergyUtilities9"/>
      <sheetName val="4_OperationAdmin9"/>
      <sheetName val="5_Overheads9"/>
      <sheetName val="6_Modernisation9"/>
      <sheetName val="7_Residual9"/>
      <sheetName val="8_Disposal9"/>
      <sheetName val="Fly_(6)9"/>
      <sheetName val="Fly_(7)9"/>
      <sheetName val="_GULF5"/>
      <sheetName val="Fin_Sum5"/>
      <sheetName val="TBAL9697_-group_wise__sdpl5"/>
      <sheetName val="Navigation_Page4"/>
      <sheetName val="Name_List4"/>
      <sheetName val="Cashflow-with_baseline_(ex_VAT2"/>
      <sheetName val="Civil_Works2"/>
      <sheetName val="PAYWORK"/>
      <sheetName val="Budget Points"/>
      <sheetName val="Info"/>
      <sheetName val="Depn Table"/>
      <sheetName val="Main Works"/>
      <sheetName val="BQ"/>
      <sheetName val="CODE"/>
      <sheetName val="DGchitiet_"/>
      <sheetName val="PROJECT_BRIEF(EX_NEW)"/>
      <sheetName val="Project_Brief"/>
      <sheetName val="MODEL_25"/>
      <sheetName val="fitting rates"/>
      <sheetName val="labour_rates"/>
      <sheetName val="final_abstract"/>
      <sheetName val="Summ"/>
      <sheetName val="CCTV_EST1"/>
      <sheetName val="Sheet1"/>
      <sheetName val="환율"/>
      <sheetName val="1"/>
      <sheetName val="Consolidated"/>
      <sheetName val="Name Lists"/>
      <sheetName val="Staff Acco."/>
      <sheetName val="NPV"/>
      <sheetName val="Cat A Change Control"/>
      <sheetName val="Div-15 Mech"/>
      <sheetName val="Uniliever"/>
      <sheetName val="offices"/>
      <sheetName val="insurances"/>
      <sheetName val="plant"/>
      <sheetName val="hoarding"/>
      <sheetName val="DataSheet"/>
      <sheetName val="Macro-colbrook"/>
      <sheetName val="Food"/>
      <sheetName val="Schedule of Columns"/>
      <sheetName val="Schedule of FFBeams"/>
      <sheetName val="ND_Metal Deck 22.02.2018"/>
      <sheetName val="Plumbing"/>
      <sheetName val="TOTAL"/>
      <sheetName val="Doc_details10"/>
      <sheetName val="Fly_(2)10"/>
      <sheetName val="Fly_(3)10"/>
      <sheetName val="Fly_(4)10"/>
      <sheetName val="Fly_(5)10"/>
      <sheetName val="0_Capital_Cost10"/>
      <sheetName val="1_Asset_Renewal10"/>
      <sheetName val="Asset_Expenditure10"/>
      <sheetName val="2_Maintenance10"/>
      <sheetName val="3_EnergyUtilities10"/>
      <sheetName val="4_OperationAdmin10"/>
      <sheetName val="5_Overheads10"/>
      <sheetName val="6_Modernisation10"/>
      <sheetName val="7_Residual10"/>
      <sheetName val="8_Disposal10"/>
      <sheetName val="Fly_(6)10"/>
      <sheetName val="Fly_(7)10"/>
      <sheetName val="Fin_Sum6"/>
      <sheetName val="TBAL9697_-group_wise__sdpl6"/>
      <sheetName val="_GULF6"/>
      <sheetName val="Navigation_Page5"/>
      <sheetName val="Name_List5"/>
      <sheetName val="Civil_Works3"/>
      <sheetName val="train_cash1"/>
      <sheetName val="accom_cash1"/>
      <sheetName val="Cashflow-with_baseline_(ex_VAT3"/>
      <sheetName val="Budget_Points"/>
      <sheetName val="Depn_Table"/>
      <sheetName val="Main_Works"/>
      <sheetName val="Project_Brief1"/>
      <sheetName val="Name_Lists"/>
      <sheetName val="Staff_Acco_"/>
      <sheetName val="Key Assumptions"/>
      <sheetName val="CONSTANT"/>
      <sheetName val="220 11  BS "/>
      <sheetName val="Risk Analysis"/>
      <sheetName val="Phase Master"/>
      <sheetName val="DSL-S"/>
      <sheetName val="LA- lookups"/>
      <sheetName val="Other assumptions"/>
      <sheetName val="Register"/>
      <sheetName val="Civil Boq"/>
      <sheetName val="Financials"/>
      <sheetName val="Assumptions"/>
      <sheetName val="Pacakges split"/>
      <sheetName val="Costing"/>
      <sheetName val="Analisa"/>
      <sheetName val="Doc_details11"/>
      <sheetName val="Fly_(2)11"/>
      <sheetName val="Fly_(3)11"/>
      <sheetName val="Fly_(4)11"/>
      <sheetName val="Fly_(5)11"/>
      <sheetName val="0_Capital_Cost11"/>
      <sheetName val="1_Asset_Renewal11"/>
      <sheetName val="Asset_Expenditure11"/>
      <sheetName val="2_Maintenance11"/>
      <sheetName val="3_EnergyUtilities11"/>
      <sheetName val="4_OperationAdmin11"/>
      <sheetName val="5_Overheads11"/>
      <sheetName val="6_Modernisation11"/>
      <sheetName val="7_Residual11"/>
      <sheetName val="8_Disposal11"/>
      <sheetName val="Fly_(6)11"/>
      <sheetName val="Fly_(7)11"/>
      <sheetName val="Fin_Sum7"/>
      <sheetName val="TBAL9697_-group_wise__sdpl7"/>
      <sheetName val="_GULF7"/>
      <sheetName val="Navigation_Page6"/>
      <sheetName val="Name_List6"/>
      <sheetName val="Civil_Works4"/>
      <sheetName val="train_cash2"/>
      <sheetName val="accom_cash2"/>
      <sheetName val="Cashflow-with_baseline_(ex_VAT4"/>
      <sheetName val="Budget_Points1"/>
      <sheetName val="Depn_Table1"/>
      <sheetName val="Main_Works1"/>
      <sheetName val="Project_Brief2"/>
      <sheetName val="labour_rates1"/>
      <sheetName val="final_abstract1"/>
      <sheetName val="Name_Lists1"/>
      <sheetName val="Staff_Acco_1"/>
      <sheetName val="CASHFLOW CODES"/>
      <sheetName val="Table II"/>
      <sheetName val="DGchitiet_1"/>
      <sheetName val="PROJECT_BRIEF(EX_NEW)1"/>
      <sheetName val="MODEL_251"/>
      <sheetName val="Doc_details13"/>
      <sheetName val="Fly_(2)13"/>
      <sheetName val="Fly_(3)13"/>
      <sheetName val="Fly_(4)13"/>
      <sheetName val="Fly_(5)13"/>
      <sheetName val="0_Capital_Cost13"/>
      <sheetName val="1_Asset_Renewal13"/>
      <sheetName val="Asset_Expenditure13"/>
      <sheetName val="2_Maintenance13"/>
      <sheetName val="3_EnergyUtilities13"/>
      <sheetName val="4_OperationAdmin13"/>
      <sheetName val="5_Overheads13"/>
      <sheetName val="6_Modernisation13"/>
      <sheetName val="7_Residual13"/>
      <sheetName val="8_Disposal13"/>
      <sheetName val="Fly_(6)13"/>
      <sheetName val="Fly_(7)13"/>
      <sheetName val="Fin_Sum9"/>
      <sheetName val="TBAL9697_-group_wise__sdpl9"/>
      <sheetName val="Navigation_Page8"/>
      <sheetName val="_GULF9"/>
      <sheetName val="Civil_Works7"/>
      <sheetName val="labour_rates5"/>
      <sheetName val="Name_List8"/>
      <sheetName val="final_abstract5"/>
      <sheetName val="Cashflow-with_baseline_(ex_VAT7"/>
      <sheetName val="DGchitiet_6"/>
      <sheetName val="PROJECT_BRIEF(EX_NEW)6"/>
      <sheetName val="Project_Brief6"/>
      <sheetName val="MODEL_256"/>
      <sheetName val="train_cash5"/>
      <sheetName val="accom_cash5"/>
      <sheetName val="Budget_Points5"/>
      <sheetName val="Depn_Table5"/>
      <sheetName val="Main_Works5"/>
      <sheetName val="Doc_details12"/>
      <sheetName val="Fly_(2)12"/>
      <sheetName val="Fly_(3)12"/>
      <sheetName val="Fly_(4)12"/>
      <sheetName val="Fly_(5)12"/>
      <sheetName val="0_Capital_Cost12"/>
      <sheetName val="1_Asset_Renewal12"/>
      <sheetName val="Asset_Expenditure12"/>
      <sheetName val="2_Maintenance12"/>
      <sheetName val="3_EnergyUtilities12"/>
      <sheetName val="4_OperationAdmin12"/>
      <sheetName val="5_Overheads12"/>
      <sheetName val="6_Modernisation12"/>
      <sheetName val="7_Residual12"/>
      <sheetName val="8_Disposal12"/>
      <sheetName val="Fly_(6)12"/>
      <sheetName val="Fly_(7)12"/>
      <sheetName val="Fin_Sum8"/>
      <sheetName val="TBAL9697_-group_wise__sdpl8"/>
      <sheetName val="Navigation_Page7"/>
      <sheetName val="_GULF8"/>
      <sheetName val="Civil_Works6"/>
      <sheetName val="labour_rates4"/>
      <sheetName val="Name_List7"/>
      <sheetName val="final_abstract4"/>
      <sheetName val="Cashflow-with_baseline_(ex_VAT6"/>
      <sheetName val="DGchitiet_5"/>
      <sheetName val="PROJECT_BRIEF(EX_NEW)5"/>
      <sheetName val="Project_Brief5"/>
      <sheetName val="MODEL_255"/>
      <sheetName val="train_cash4"/>
      <sheetName val="accom_cash4"/>
      <sheetName val="Budget_Points4"/>
      <sheetName val="Depn_Table4"/>
      <sheetName val="Main_Works4"/>
      <sheetName val="labour_rates2"/>
      <sheetName val="final_abstract2"/>
      <sheetName val="DGchitiet_3"/>
      <sheetName val="PROJECT_BRIEF(EX_NEW)3"/>
      <sheetName val="Project_Brief3"/>
      <sheetName val="MODEL_253"/>
      <sheetName val="Budget_Points2"/>
      <sheetName val="Depn_Table2"/>
      <sheetName val="Main_Works2"/>
      <sheetName val="DGchitiet_2"/>
      <sheetName val="PROJECT_BRIEF(EX_NEW)2"/>
      <sheetName val="MODEL_252"/>
      <sheetName val="Civil_Works5"/>
      <sheetName val="labour_rates3"/>
      <sheetName val="final_abstract3"/>
      <sheetName val="Cashflow-with_baseline_(ex_VAT5"/>
      <sheetName val="DGchitiet_4"/>
      <sheetName val="PROJECT_BRIEF(EX_NEW)4"/>
      <sheetName val="Project_Brief4"/>
      <sheetName val="MODEL_254"/>
      <sheetName val="train_cash3"/>
      <sheetName val="accom_cash3"/>
      <sheetName val="Budget_Points3"/>
      <sheetName val="Depn_Table3"/>
      <sheetName val="Main_Works3"/>
      <sheetName val="Doc_details14"/>
      <sheetName val="Fly_(2)14"/>
      <sheetName val="Fly_(3)14"/>
      <sheetName val="Fly_(4)14"/>
      <sheetName val="Fly_(5)14"/>
      <sheetName val="0_Capital_Cost14"/>
      <sheetName val="1_Asset_Renewal14"/>
      <sheetName val="Asset_Expenditure14"/>
      <sheetName val="2_Maintenance14"/>
      <sheetName val="3_EnergyUtilities14"/>
      <sheetName val="4_OperationAdmin14"/>
      <sheetName val="5_Overheads14"/>
      <sheetName val="6_Modernisation14"/>
      <sheetName val="7_Residual14"/>
      <sheetName val="8_Disposal14"/>
      <sheetName val="Fly_(6)14"/>
      <sheetName val="Fly_(7)14"/>
      <sheetName val="Fin_Sum10"/>
      <sheetName val="TBAL9697_-group_wise__sdpl10"/>
      <sheetName val="Navigation_Page9"/>
      <sheetName val="_GULF10"/>
      <sheetName val="Civil_Works8"/>
      <sheetName val="labour_rates6"/>
      <sheetName val="Name_List9"/>
      <sheetName val="final_abstract6"/>
      <sheetName val="Cashflow-with_baseline_(ex_VAT8"/>
      <sheetName val="DGchitiet_7"/>
      <sheetName val="PROJECT_BRIEF(EX_NEW)7"/>
      <sheetName val="Project_Brief7"/>
      <sheetName val="MODEL_257"/>
      <sheetName val="train_cash6"/>
      <sheetName val="accom_cash6"/>
      <sheetName val="Budget_Points6"/>
      <sheetName val="Depn_Table6"/>
      <sheetName val="Main_Works6"/>
      <sheetName val="Doc_details15"/>
      <sheetName val="Fly_(2)15"/>
      <sheetName val="Fly_(3)15"/>
      <sheetName val="Fly_(4)15"/>
      <sheetName val="Fly_(5)15"/>
      <sheetName val="0_Capital_Cost15"/>
      <sheetName val="1_Asset_Renewal15"/>
      <sheetName val="Asset_Expenditure15"/>
      <sheetName val="2_Maintenance15"/>
      <sheetName val="3_EnergyUtilities15"/>
      <sheetName val="4_OperationAdmin15"/>
      <sheetName val="5_Overheads15"/>
      <sheetName val="6_Modernisation15"/>
      <sheetName val="7_Residual15"/>
      <sheetName val="8_Disposal15"/>
      <sheetName val="Fly_(6)15"/>
      <sheetName val="Fly_(7)15"/>
      <sheetName val="Fin_Sum11"/>
      <sheetName val="TBAL9697_-group_wise__sdpl11"/>
      <sheetName val="Navigation_Page10"/>
      <sheetName val="_GULF11"/>
      <sheetName val="Civil_Works9"/>
      <sheetName val="labour_rates7"/>
      <sheetName val="Name_List10"/>
      <sheetName val="final_abstract7"/>
      <sheetName val="Cashflow-with_baseline_(ex_VAT9"/>
      <sheetName val="DGchitiet_8"/>
      <sheetName val="PROJECT_BRIEF(EX_NEW)8"/>
      <sheetName val="Project_Brief8"/>
      <sheetName val="MODEL_258"/>
      <sheetName val="train_cash7"/>
      <sheetName val="accom_cash7"/>
      <sheetName val="Budget_Points7"/>
      <sheetName val="Depn_Table7"/>
      <sheetName val="Main_Works7"/>
      <sheetName val="Doc_details17"/>
      <sheetName val="Fly_(2)17"/>
      <sheetName val="Fly_(3)17"/>
      <sheetName val="Fly_(4)17"/>
      <sheetName val="Fly_(5)17"/>
      <sheetName val="0_Capital_Cost17"/>
      <sheetName val="1_Asset_Renewal17"/>
      <sheetName val="Asset_Expenditure17"/>
      <sheetName val="2_Maintenance17"/>
      <sheetName val="3_EnergyUtilities17"/>
      <sheetName val="4_OperationAdmin17"/>
      <sheetName val="5_Overheads17"/>
      <sheetName val="6_Modernisation17"/>
      <sheetName val="7_Residual17"/>
      <sheetName val="8_Disposal17"/>
      <sheetName val="Fly_(6)17"/>
      <sheetName val="Fly_(7)17"/>
      <sheetName val="Fin_Sum13"/>
      <sheetName val="TBAL9697_-group_wise__sdpl13"/>
      <sheetName val="_GULF13"/>
      <sheetName val="Navigation_Page12"/>
      <sheetName val="Name_List12"/>
      <sheetName val="Cashflow-with_baseline_(ex_VA11"/>
      <sheetName val="Civil_Works11"/>
      <sheetName val="labour_rates9"/>
      <sheetName val="final_abstract9"/>
      <sheetName val="DGchitiet_10"/>
      <sheetName val="PROJECT_BRIEF(EX_NEW)10"/>
      <sheetName val="Project_Brief10"/>
      <sheetName val="MODEL_2510"/>
      <sheetName val="train_cash9"/>
      <sheetName val="accom_cash9"/>
      <sheetName val="Budget_Points9"/>
      <sheetName val="Depn_Table9"/>
      <sheetName val="Main_Works9"/>
      <sheetName val="Doc_details16"/>
      <sheetName val="Fly_(2)16"/>
      <sheetName val="Fly_(3)16"/>
      <sheetName val="Fly_(4)16"/>
      <sheetName val="Fly_(5)16"/>
      <sheetName val="0_Capital_Cost16"/>
      <sheetName val="1_Asset_Renewal16"/>
      <sheetName val="Asset_Expenditure16"/>
      <sheetName val="2_Maintenance16"/>
      <sheetName val="3_EnergyUtilities16"/>
      <sheetName val="4_OperationAdmin16"/>
      <sheetName val="5_Overheads16"/>
      <sheetName val="6_Modernisation16"/>
      <sheetName val="7_Residual16"/>
      <sheetName val="8_Disposal16"/>
      <sheetName val="Fly_(6)16"/>
      <sheetName val="Fly_(7)16"/>
      <sheetName val="Fin_Sum12"/>
      <sheetName val="TBAL9697_-group_wise__sdpl12"/>
      <sheetName val="_GULF12"/>
      <sheetName val="Navigation_Page11"/>
      <sheetName val="Name_List11"/>
      <sheetName val="Cashflow-with_baseline_(ex_VA10"/>
      <sheetName val="Civil_Works10"/>
      <sheetName val="labour_rates8"/>
      <sheetName val="final_abstract8"/>
      <sheetName val="DGchitiet_9"/>
      <sheetName val="PROJECT_BRIEF(EX_NEW)9"/>
      <sheetName val="Project_Brief9"/>
      <sheetName val="MODEL_259"/>
      <sheetName val="train_cash8"/>
      <sheetName val="accom_cash8"/>
      <sheetName val="Budget_Points8"/>
      <sheetName val="Depn_Table8"/>
      <sheetName val="Main_Works8"/>
      <sheetName val="Doc_details18"/>
      <sheetName val="Fly_(2)18"/>
      <sheetName val="Fly_(3)18"/>
      <sheetName val="Fly_(4)18"/>
      <sheetName val="Fly_(5)18"/>
      <sheetName val="0_Capital_Cost18"/>
      <sheetName val="1_Asset_Renewal18"/>
      <sheetName val="Asset_Expenditure18"/>
      <sheetName val="2_Maintenance18"/>
      <sheetName val="3_EnergyUtilities18"/>
      <sheetName val="4_OperationAdmin18"/>
      <sheetName val="5_Overheads18"/>
      <sheetName val="6_Modernisation18"/>
      <sheetName val="7_Residual18"/>
      <sheetName val="8_Disposal18"/>
      <sheetName val="Fly_(6)18"/>
      <sheetName val="Fly_(7)18"/>
      <sheetName val="Fin_Sum14"/>
      <sheetName val="TBAL9697_-group_wise__sdpl14"/>
      <sheetName val="_GULF14"/>
      <sheetName val="Navigation_Page13"/>
      <sheetName val="Name_List13"/>
      <sheetName val="Cashflow-with_baseline_(ex_VA12"/>
      <sheetName val="Civil_Works12"/>
      <sheetName val="labour_rates10"/>
      <sheetName val="final_abstract10"/>
      <sheetName val="DGchitiet_11"/>
      <sheetName val="PROJECT_BRIEF(EX_NEW)11"/>
      <sheetName val="Project_Brief11"/>
      <sheetName val="MODEL_2511"/>
      <sheetName val="train_cash10"/>
      <sheetName val="accom_cash10"/>
      <sheetName val="Budget_Points10"/>
      <sheetName val="Depn_Table10"/>
      <sheetName val="Main_Works10"/>
      <sheetName val="Doc_details19"/>
      <sheetName val="Fly_(2)19"/>
      <sheetName val="Fly_(3)19"/>
      <sheetName val="Fly_(4)19"/>
      <sheetName val="Fly_(5)19"/>
      <sheetName val="0_Capital_Cost19"/>
      <sheetName val="1_Asset_Renewal19"/>
      <sheetName val="Asset_Expenditure19"/>
      <sheetName val="2_Maintenance19"/>
      <sheetName val="3_EnergyUtilities19"/>
      <sheetName val="4_OperationAdmin19"/>
      <sheetName val="5_Overheads19"/>
      <sheetName val="6_Modernisation19"/>
      <sheetName val="7_Residual19"/>
      <sheetName val="8_Disposal19"/>
      <sheetName val="Fly_(6)19"/>
      <sheetName val="Fly_(7)19"/>
      <sheetName val="Fin_Sum15"/>
      <sheetName val="TBAL9697_-group_wise__sdpl15"/>
      <sheetName val="_GULF15"/>
      <sheetName val="Navigation_Page14"/>
      <sheetName val="Name_List14"/>
      <sheetName val="Cashflow-with_baseline_(ex_VA13"/>
      <sheetName val="Civil_Works13"/>
      <sheetName val="labour_rates11"/>
      <sheetName val="final_abstract11"/>
      <sheetName val="DGchitiet_12"/>
      <sheetName val="PROJECT_BRIEF(EX_NEW)12"/>
      <sheetName val="Project_Brief12"/>
      <sheetName val="MODEL_2512"/>
      <sheetName val="train_cash11"/>
      <sheetName val="accom_cash11"/>
      <sheetName val="Budget_Points11"/>
      <sheetName val="Depn_Table11"/>
      <sheetName val="Main_Works11"/>
      <sheetName val="CashFlow"/>
      <sheetName val="Loans"/>
      <sheetName val="NTB Inputs"/>
      <sheetName val="220_11__BS_"/>
      <sheetName val="Risk_Analysis"/>
      <sheetName val="Phase_Master"/>
      <sheetName val="LA-_lookups"/>
      <sheetName val="Other_assumptions"/>
      <sheetName val="Civil_Boq"/>
      <sheetName val="Cat_A_Change_Control"/>
      <sheetName val="Div-15_Mech"/>
      <sheetName val="Schedule_of_Columns"/>
      <sheetName val="Schedule_of_FFBeams"/>
      <sheetName val="ND_Metal_Deck_22_02_2018"/>
      <sheetName val="Key_Assumptions"/>
      <sheetName val="Appendix A.2"/>
      <sheetName val="Input Sheet"/>
      <sheetName val="Old Preso"/>
      <sheetName val="DC"/>
      <sheetName val="CH Downtown"/>
      <sheetName val="DA"/>
      <sheetName val="CH Elk Grove"/>
      <sheetName val="LA Downtown"/>
      <sheetName val="NY Metro"/>
      <sheetName val="SV Core"/>
      <sheetName val="2A"/>
      <sheetName val="2B"/>
      <sheetName val="2C"/>
      <sheetName val="2D"/>
      <sheetName val="2E"/>
      <sheetName val="2F"/>
      <sheetName val="2G"/>
      <sheetName val="2H"/>
      <sheetName val="3A"/>
      <sheetName val="3B"/>
      <sheetName val="4"/>
      <sheetName val="8A"/>
      <sheetName val="8B"/>
      <sheetName val="9A"/>
      <sheetName val="9B"/>
      <sheetName val="9C"/>
      <sheetName val="9D"/>
      <sheetName val="9E"/>
      <sheetName val="9F"/>
      <sheetName val="9G"/>
      <sheetName val="9H"/>
      <sheetName val="9I"/>
      <sheetName val="9J"/>
      <sheetName val="9K"/>
      <sheetName val="Europe Competitors"/>
      <sheetName val="wordsdata"/>
      <sheetName val="Construction"/>
      <sheetName val="Detail"/>
      <sheetName val="Build-up"/>
      <sheetName val="Site_BQ"/>
      <sheetName val="Codes,..."/>
      <sheetName val="MTO"/>
      <sheetName val="INNER TANK"/>
      <sheetName val="IPE"/>
      <sheetName val="Summary year Plan"/>
      <sheetName val="Summary_Bank"/>
      <sheetName val="Controls"/>
      <sheetName val="Doc_details20"/>
      <sheetName val="Fly_(2)20"/>
      <sheetName val="Fly_(3)20"/>
      <sheetName val="Fly_(4)20"/>
      <sheetName val="Fly_(5)20"/>
      <sheetName val="0_Capital_Cost20"/>
      <sheetName val="1_Asset_Renewal20"/>
      <sheetName val="Asset_Expenditure20"/>
      <sheetName val="2_Maintenance20"/>
      <sheetName val="3_EnergyUtilities20"/>
      <sheetName val="4_OperationAdmin20"/>
      <sheetName val="5_Overheads20"/>
      <sheetName val="6_Modernisation20"/>
      <sheetName val="7_Residual20"/>
      <sheetName val="8_Disposal20"/>
      <sheetName val="Fly_(6)20"/>
      <sheetName val="Fly_(7)20"/>
      <sheetName val="Fin_Sum16"/>
      <sheetName val="TBAL9697_-group_wise__sdpl16"/>
      <sheetName val="_GULF16"/>
      <sheetName val="Navigation_Page15"/>
      <sheetName val="Name_List15"/>
      <sheetName val="Cashflow-with_baseline_(ex_VA14"/>
      <sheetName val="Civil_Works14"/>
      <sheetName val="labour_rates12"/>
      <sheetName val="final_abstract12"/>
      <sheetName val="DGchitiet_13"/>
      <sheetName val="PROJECT_BRIEF(EX_NEW)13"/>
      <sheetName val="Project_Brief13"/>
      <sheetName val="MODEL_2513"/>
      <sheetName val="train_cash12"/>
      <sheetName val="accom_cash12"/>
      <sheetName val="Budget_Points12"/>
      <sheetName val="Depn_Table12"/>
      <sheetName val="Main_Works12"/>
      <sheetName val="Name_Lists4"/>
      <sheetName val="Staff_Acco_4"/>
      <sheetName val="Cat_A_Change_Control3"/>
      <sheetName val="Div-15_Mech3"/>
      <sheetName val="Schedule_of_Columns3"/>
      <sheetName val="Schedule_of_FFBeams3"/>
      <sheetName val="ND_Metal_Deck_22_02_20183"/>
      <sheetName val="Key_Assumptions3"/>
      <sheetName val="220_11__BS_3"/>
      <sheetName val="Risk_Analysis3"/>
      <sheetName val="Phase_Master3"/>
      <sheetName val="LA-_lookups3"/>
      <sheetName val="Other_assumptions3"/>
      <sheetName val="Civil_Boq3"/>
      <sheetName val="Pacakges_split3"/>
      <sheetName val="Pacakges_split"/>
      <sheetName val="Name_Lists3"/>
      <sheetName val="Staff_Acco_3"/>
      <sheetName val="Cat_A_Change_Control2"/>
      <sheetName val="Div-15_Mech2"/>
      <sheetName val="Schedule_of_Columns2"/>
      <sheetName val="Schedule_of_FFBeams2"/>
      <sheetName val="ND_Metal_Deck_22_02_20182"/>
      <sheetName val="Key_Assumptions2"/>
      <sheetName val="220_11__BS_2"/>
      <sheetName val="Risk_Analysis2"/>
      <sheetName val="Phase_Master2"/>
      <sheetName val="LA-_lookups2"/>
      <sheetName val="Other_assumptions2"/>
      <sheetName val="Civil_Boq2"/>
      <sheetName val="Pacakges_split2"/>
      <sheetName val="Name_Lists2"/>
      <sheetName val="Staff_Acco_2"/>
      <sheetName val="Cat_A_Change_Control1"/>
      <sheetName val="Div-15_Mech1"/>
      <sheetName val="Schedule_of_Columns1"/>
      <sheetName val="Schedule_of_FFBeams1"/>
      <sheetName val="ND_Metal_Deck_22_02_20181"/>
      <sheetName val="Key_Assumptions1"/>
      <sheetName val="220_11__BS_1"/>
      <sheetName val="Risk_Analysis1"/>
      <sheetName val="Phase_Master1"/>
      <sheetName val="LA-_lookups1"/>
      <sheetName val="Other_assumptions1"/>
      <sheetName val="Civil_Boq1"/>
      <sheetName val="Pacakges_split1"/>
      <sheetName val="Doc_details21"/>
      <sheetName val="Fly_(2)21"/>
      <sheetName val="Fly_(3)21"/>
      <sheetName val="Fly_(4)21"/>
      <sheetName val="Fly_(5)21"/>
      <sheetName val="0_Capital_Cost21"/>
      <sheetName val="1_Asset_Renewal21"/>
      <sheetName val="Asset_Expenditure21"/>
      <sheetName val="2_Maintenance21"/>
      <sheetName val="3_EnergyUtilities21"/>
      <sheetName val="4_OperationAdmin21"/>
      <sheetName val="5_Overheads21"/>
      <sheetName val="6_Modernisation21"/>
      <sheetName val="7_Residual21"/>
      <sheetName val="8_Disposal21"/>
      <sheetName val="Fly_(6)21"/>
      <sheetName val="Fly_(7)21"/>
      <sheetName val="Fin_Sum17"/>
      <sheetName val="TBAL9697_-group_wise__sdpl17"/>
      <sheetName val="Navigation_Page16"/>
      <sheetName val="_GULF17"/>
      <sheetName val="Civil_Works15"/>
      <sheetName val="labour_rates13"/>
      <sheetName val="Name_List16"/>
      <sheetName val="final_abstract13"/>
      <sheetName val="Cashflow-with_baseline_(ex_VA15"/>
      <sheetName val="DGchitiet_14"/>
      <sheetName val="PROJECT_BRIEF(EX_NEW)14"/>
      <sheetName val="Project_Brief14"/>
      <sheetName val="MODEL_2514"/>
      <sheetName val="train_cash13"/>
      <sheetName val="accom_cash13"/>
      <sheetName val="Budget_Points13"/>
      <sheetName val="Depn_Table13"/>
      <sheetName val="Main_Works13"/>
      <sheetName val="Doc_details22"/>
      <sheetName val="Fly_(2)22"/>
      <sheetName val="Fly_(3)22"/>
      <sheetName val="Fly_(4)22"/>
      <sheetName val="Fly_(5)22"/>
      <sheetName val="0_Capital_Cost22"/>
      <sheetName val="1_Asset_Renewal22"/>
      <sheetName val="Asset_Expenditure22"/>
      <sheetName val="2_Maintenance22"/>
      <sheetName val="3_EnergyUtilities22"/>
      <sheetName val="4_OperationAdmin22"/>
      <sheetName val="5_Overheads22"/>
      <sheetName val="6_Modernisation22"/>
      <sheetName val="7_Residual22"/>
      <sheetName val="8_Disposal22"/>
      <sheetName val="Fly_(6)22"/>
      <sheetName val="Fly_(7)22"/>
      <sheetName val="Fin_Sum18"/>
      <sheetName val="TBAL9697_-group_wise__sdpl18"/>
      <sheetName val="_GULF18"/>
      <sheetName val="Navigation_Page17"/>
      <sheetName val="Name_List17"/>
      <sheetName val="Cashflow-with_baseline_(ex_VA16"/>
      <sheetName val="DGchitiet_15"/>
      <sheetName val="PROJECT_BRIEF(EX_NEW)15"/>
      <sheetName val="Project_Brief15"/>
      <sheetName val="MODEL_2515"/>
      <sheetName val="Civil_Works16"/>
      <sheetName val="labour_rates14"/>
      <sheetName val="final_abstract14"/>
      <sheetName val="train_cash14"/>
      <sheetName val="accom_cash14"/>
      <sheetName val="Budget_Points14"/>
      <sheetName val="Depn_Table14"/>
      <sheetName val="Main_Works14"/>
      <sheetName val="Doc_details23"/>
      <sheetName val="Fly_(2)23"/>
      <sheetName val="Fly_(3)23"/>
      <sheetName val="Fly_(4)23"/>
      <sheetName val="Fly_(5)23"/>
      <sheetName val="0_Capital_Cost23"/>
      <sheetName val="1_Asset_Renewal23"/>
      <sheetName val="Asset_Expenditure23"/>
      <sheetName val="2_Maintenance23"/>
      <sheetName val="3_EnergyUtilities23"/>
      <sheetName val="4_OperationAdmin23"/>
      <sheetName val="5_Overheads23"/>
      <sheetName val="6_Modernisation23"/>
      <sheetName val="7_Residual23"/>
      <sheetName val="8_Disposal23"/>
      <sheetName val="Fly_(6)23"/>
      <sheetName val="Fly_(7)23"/>
      <sheetName val="Fin_Sum19"/>
      <sheetName val="TBAL9697_-group_wise__sdpl19"/>
      <sheetName val="_GULF19"/>
      <sheetName val="Navigation_Page18"/>
      <sheetName val="Name_List18"/>
      <sheetName val="Cashflow-with_baseline_(ex_VA17"/>
      <sheetName val="DGchitiet_16"/>
      <sheetName val="PROJECT_BRIEF(EX_NEW)16"/>
      <sheetName val="Project_Brief16"/>
      <sheetName val="MODEL_2516"/>
      <sheetName val="Civil_Works17"/>
      <sheetName val="labour_rates15"/>
      <sheetName val="final_abstract15"/>
      <sheetName val="train_cash15"/>
      <sheetName val="accom_cash15"/>
      <sheetName val="Budget_Points15"/>
      <sheetName val="Depn_Table15"/>
      <sheetName val="Main_Works15"/>
      <sheetName val="Doc_details24"/>
      <sheetName val="Fly_(2)24"/>
      <sheetName val="Fly_(3)24"/>
      <sheetName val="Fly_(4)24"/>
      <sheetName val="Fly_(5)24"/>
      <sheetName val="0_Capital_Cost24"/>
      <sheetName val="1_Asset_Renewal24"/>
      <sheetName val="Asset_Expenditure24"/>
      <sheetName val="2_Maintenance24"/>
      <sheetName val="3_EnergyUtilities24"/>
      <sheetName val="4_OperationAdmin24"/>
      <sheetName val="5_Overheads24"/>
      <sheetName val="6_Modernisation24"/>
      <sheetName val="7_Residual24"/>
      <sheetName val="8_Disposal24"/>
      <sheetName val="Fly_(6)24"/>
      <sheetName val="Fly_(7)24"/>
      <sheetName val="Fin_Sum20"/>
      <sheetName val="TBAL9697_-group_wise__sdpl20"/>
      <sheetName val="_GULF20"/>
      <sheetName val="Navigation_Page19"/>
      <sheetName val="Name_List19"/>
      <sheetName val="Cashflow-with_baseline_(ex_VA18"/>
      <sheetName val="DGchitiet_17"/>
      <sheetName val="PROJECT_BRIEF(EX_NEW)17"/>
      <sheetName val="Project_Brief17"/>
      <sheetName val="MODEL_2517"/>
      <sheetName val="Civil_Works18"/>
      <sheetName val="labour_rates16"/>
      <sheetName val="final_abstract16"/>
      <sheetName val="train_cash16"/>
      <sheetName val="accom_cash16"/>
      <sheetName val="Budget_Points16"/>
      <sheetName val="Depn_Table16"/>
      <sheetName val="Main_Works16"/>
      <sheetName val="Name_Lists5"/>
      <sheetName val="Staff_Acco_5"/>
      <sheetName val="Cat_A_Change_Control4"/>
      <sheetName val="Div-15_Mech4"/>
      <sheetName val="Schedule_of_Columns4"/>
      <sheetName val="Schedule_of_FFBeams4"/>
      <sheetName val="ND_Metal_Deck_22_02_20184"/>
      <sheetName val="Key_Assumptions4"/>
      <sheetName val="220_11__BS_4"/>
      <sheetName val="Risk_Analysis4"/>
      <sheetName val="Phase_Master4"/>
      <sheetName val="LA-_lookups4"/>
      <sheetName val="Other_assumptions4"/>
      <sheetName val="Civil_Boq4"/>
      <sheetName val="Pacakges_split4"/>
      <sheetName val="CASHFLOW_CODES"/>
      <sheetName val="Table_II"/>
      <sheetName val="Input_Sheet"/>
      <sheetName val="Old_Preso"/>
      <sheetName val="CH_Downtown"/>
      <sheetName val="CH_Elk_Grove"/>
      <sheetName val="LA_Downtown"/>
      <sheetName val="NY_Metro"/>
      <sheetName val="SV_Core"/>
      <sheetName val="Appendix_A_2"/>
      <sheetName val="fitting_rates"/>
      <sheetName val="NTB_Inputs"/>
      <sheetName val="Code Listings"/>
      <sheetName val="PC&amp;Prov"/>
      <sheetName val="SITE-E"/>
      <sheetName val="Budget"/>
      <sheetName val="S&amp;U"/>
      <sheetName val="Equity CF"/>
      <sheetName val="GL"/>
      <sheetName val="Perm. Debt"/>
      <sheetName val="MF-Settings"/>
      <sheetName val="Rate Matrix"/>
      <sheetName val="MF-OpSt"/>
      <sheetName val="MF-RR"/>
      <sheetName val="ORI-RR"/>
      <sheetName val="ORI-OpSt"/>
      <sheetName val="Dev-Interest Calc"/>
      <sheetName val="Property CF"/>
      <sheetName val="Tenancy Analysis"/>
      <sheetName val="IPC"/>
      <sheetName val="Conc.Column"/>
      <sheetName val="ProtectedPolythenesheet"/>
      <sheetName val="Conc.Ftng"/>
      <sheetName val="Name_Lists6"/>
      <sheetName val="Staff_Acco_6"/>
      <sheetName val="Cat_A_Change_Control5"/>
      <sheetName val="Div-15_Mech5"/>
      <sheetName val="Schedule_of_Columns5"/>
      <sheetName val="Schedule_of_FFBeams5"/>
      <sheetName val="ND_Metal_Deck_22_02_20185"/>
      <sheetName val="Key_Assumptions5"/>
      <sheetName val="220_11__BS_5"/>
      <sheetName val="Risk_Analysis5"/>
      <sheetName val="Phase_Master5"/>
      <sheetName val="LA-_lookups5"/>
      <sheetName val="Other_assumptions5"/>
      <sheetName val="Civil_Boq5"/>
      <sheetName val="Pacakges_split5"/>
      <sheetName val="CASHFLOW_CODES1"/>
      <sheetName val="Table_II1"/>
      <sheetName val="Input_Sheet1"/>
      <sheetName val="Old_Preso1"/>
      <sheetName val="CH_Downtown1"/>
      <sheetName val="CH_Elk_Grove1"/>
      <sheetName val="LA_Downtown1"/>
      <sheetName val="NY_Metro1"/>
      <sheetName val="SV_Core1"/>
      <sheetName val="Appendix_A_21"/>
      <sheetName val="fitting_rates1"/>
      <sheetName val="NTB_Inputs1"/>
      <sheetName val="Page 1"/>
      <sheetName val="H2O TREATMENT PLANT SITE_4_1_"/>
      <sheetName val="H2O TREATMENT PLANT SITE(4.1)"/>
      <sheetName val="19-PROVISIONAL SUMS"/>
      <sheetName val="21-EST. DAYWORKS"/>
      <sheetName val="GenDataPh4"/>
      <sheetName val="General Items"/>
      <sheetName val="Beauty"/>
      <sheetName val="Core Eqpt"/>
      <sheetName val="Home"/>
      <sheetName val="Kids"/>
      <sheetName val="Lingerie"/>
      <sheetName val="Mens"/>
      <sheetName val="New Home"/>
      <sheetName val="Re-Useable"/>
      <sheetName val="Womens"/>
      <sheetName val="report"/>
      <sheetName val="Titre"/>
      <sheetName val="Valorisation"/>
      <sheetName val="Paramètres"/>
      <sheetName val="Taux"/>
      <sheetName val="Doc_details25"/>
      <sheetName val="Fly_(2)25"/>
      <sheetName val="Fly_(3)25"/>
      <sheetName val="Fly_(4)25"/>
      <sheetName val="Fly_(5)25"/>
      <sheetName val="0_Capital_Cost25"/>
      <sheetName val="1_Asset_Renewal25"/>
      <sheetName val="Asset_Expenditure25"/>
      <sheetName val="2_Maintenance25"/>
      <sheetName val="3_EnergyUtilities25"/>
      <sheetName val="4_OperationAdmin25"/>
      <sheetName val="5_Overheads25"/>
      <sheetName val="6_Modernisation25"/>
      <sheetName val="7_Residual25"/>
      <sheetName val="8_Disposal25"/>
      <sheetName val="Fly_(6)25"/>
      <sheetName val="Fly_(7)25"/>
      <sheetName val="Fin_Sum21"/>
      <sheetName val="TBAL9697_-group_wise__sdpl21"/>
      <sheetName val="_GULF21"/>
      <sheetName val="Navigation_Page20"/>
      <sheetName val="Name_List20"/>
      <sheetName val="Cashflow-with_baseline_(ex_VA19"/>
      <sheetName val="Civil_Works19"/>
      <sheetName val="labour_rates17"/>
      <sheetName val="final_abstract17"/>
      <sheetName val="DGchitiet_18"/>
      <sheetName val="PROJECT_BRIEF(EX_NEW)18"/>
      <sheetName val="Project_Brief18"/>
      <sheetName val="MODEL_2518"/>
      <sheetName val="train_cash17"/>
      <sheetName val="accom_cash17"/>
      <sheetName val="Budget_Points17"/>
      <sheetName val="Depn_Table17"/>
      <sheetName val="Main_Works17"/>
      <sheetName val="Page_1"/>
      <sheetName val="H2O_TREATMENT_PLANT_SITE_4_1_"/>
      <sheetName val="H2O_TREATMENT_PLANT_SITE(4_1)"/>
      <sheetName val="19-PROVISIONAL_SUMS"/>
      <sheetName val="21-EST__DAYWORKS"/>
      <sheetName val="General_Items"/>
      <sheetName val="Core_Eqpt"/>
      <sheetName val="New_Home"/>
      <sheetName val="AÇIKLAMALAR"/>
      <sheetName val="KABLO A.T.K."/>
      <sheetName val="ŞALTERLER"/>
      <sheetName val="Change Order Log"/>
      <sheetName val="Dwgs-Specs. List"/>
      <sheetName val="Dwgs-Specs. Summary"/>
      <sheetName val="UpdateControl"/>
      <sheetName val="Subcontracts List"/>
      <sheetName val="Subcontracts Profile"/>
      <sheetName val="Departmental Cost Tracking"/>
      <sheetName val="Equipment"/>
      <sheetName val="Labor &amp; SUB"/>
      <sheetName val="Columns"/>
      <sheetName val="Fill this out first___"/>
      <sheetName val="Config"/>
      <sheetName val="dbSettings"/>
      <sheetName val="(5) Gen. Conditions Ph2"/>
      <sheetName val="Codes"/>
      <sheetName val="Equity_CF"/>
      <sheetName val="Perm__Debt"/>
      <sheetName val="Rate_Matrix"/>
      <sheetName val="Dev-Interest_Calc"/>
      <sheetName val="Property_CF"/>
      <sheetName val="Tenancy_Analysis"/>
      <sheetName val="Regional - Collections"/>
      <sheetName val="KF"/>
      <sheetName val="General"/>
      <sheetName val="EOS Reconcilation"/>
      <sheetName val=" "/>
      <sheetName val="Activity Summary"/>
      <sheetName val="Settings"/>
      <sheetName val="AN-K"/>
      <sheetName val="JAN2002"/>
      <sheetName val="Factor F Data"/>
      <sheetName val="full pot"/>
      <sheetName val="B.O.Q."/>
      <sheetName val="Casting"/>
      <sheetName val="Key Data"/>
      <sheetName val="Emp_Data"/>
      <sheetName val="Plumbing&amp;Sanitary"/>
      <sheetName val="Surau"/>
      <sheetName val="ประมาณการประตูหน้าต่าง "/>
      <sheetName val="2Piling"/>
      <sheetName val="Cert-Rev1"/>
      <sheetName val="Finance"/>
      <sheetName val="sa lifecycle inputs"/>
      <sheetName val="sa  lifecycle"/>
      <sheetName val="GR55-2395"/>
      <sheetName val="Definition"/>
      <sheetName val="splinkler"/>
      <sheetName val="Cert"/>
      <sheetName val="GR55-2377"/>
      <sheetName val="터널조도"/>
      <sheetName val="111 Murray - ALA Schedule"/>
      <sheetName val="MBS Accounts_Casino"/>
      <sheetName val="Cut"/>
      <sheetName val="PT. LEVEL 8 UTAMA -005"/>
      <sheetName val="LUG"/>
      <sheetName val="Project Charter"/>
      <sheetName val="Background"/>
      <sheetName val="Equity_CF1"/>
      <sheetName val="Perm__Debt1"/>
      <sheetName val="Rate_Matrix1"/>
      <sheetName val="Dev-Interest_Calc1"/>
      <sheetName val="Property_CF1"/>
      <sheetName val="Tenancy_Analysis1"/>
      <sheetName val="Labor_&amp;_SUB"/>
      <sheetName val="Fill_this_out_first___"/>
      <sheetName val="(5)_Gen__Conditions_Ph2"/>
      <sheetName val="Regional_-_Collections"/>
      <sheetName val="Codes,___"/>
      <sheetName val="INNER_TANK"/>
      <sheetName val="Code_Listings"/>
      <sheetName val="CROI Calc"/>
      <sheetName val="Extra Tills Used"/>
      <sheetName val="Break Dw"/>
      <sheetName val="Summary_year_Plan"/>
      <sheetName val="Name_Lists7"/>
      <sheetName val="Staff_Acco_7"/>
      <sheetName val="Cat_A_Change_Control6"/>
      <sheetName val="Div-15_Mech6"/>
      <sheetName val="Schedule_of_Columns6"/>
      <sheetName val="Schedule_of_FFBeams6"/>
      <sheetName val="ND_Metal_Deck_22_02_20186"/>
      <sheetName val="Key_Assumptions6"/>
      <sheetName val="220_11__BS_6"/>
      <sheetName val="Risk_Analysis6"/>
      <sheetName val="Phase_Master6"/>
      <sheetName val="LA-_lookups6"/>
      <sheetName val="Other_assumptions6"/>
      <sheetName val="Civil_Boq6"/>
      <sheetName val="Pacakges_split6"/>
      <sheetName val="Table_II2"/>
      <sheetName val="NTB_Inputs2"/>
      <sheetName val="CASHFLOW_CODES2"/>
      <sheetName val="Input_Sheet2"/>
      <sheetName val="Old_Preso2"/>
      <sheetName val="CH_Downtown2"/>
      <sheetName val="CH_Elk_Grove2"/>
      <sheetName val="LA_Downtown2"/>
      <sheetName val="NY_Metro2"/>
      <sheetName val="SV_Core2"/>
      <sheetName val="Appendix_A_22"/>
      <sheetName val="fitting_rates2"/>
      <sheetName val="Europe_Competitors"/>
      <sheetName val="Conc_Column"/>
      <sheetName val="Conc_Ftng"/>
      <sheetName val="Reinforcement"/>
      <sheetName val="Doc_details26"/>
      <sheetName val="Fly_(2)26"/>
      <sheetName val="Fly_(3)26"/>
      <sheetName val="Fly_(4)26"/>
      <sheetName val="Fly_(5)26"/>
      <sheetName val="0_Capital_Cost26"/>
      <sheetName val="1_Asset_Renewal26"/>
      <sheetName val="Asset_Expenditure26"/>
      <sheetName val="2_Maintenance26"/>
      <sheetName val="3_EnergyUtilities26"/>
      <sheetName val="4_OperationAdmin26"/>
      <sheetName val="5_Overheads26"/>
      <sheetName val="6_Modernisation26"/>
      <sheetName val="7_Residual26"/>
      <sheetName val="8_Disposal26"/>
      <sheetName val="Fly_(6)26"/>
      <sheetName val="Fly_(7)26"/>
      <sheetName val="_GULF22"/>
      <sheetName val="Fin_Sum22"/>
      <sheetName val="TBAL9697_-group_wise__sdpl22"/>
      <sheetName val="Navigation_Page21"/>
      <sheetName val="Name_List21"/>
      <sheetName val="Cashflow-with_baseline_(ex_VA20"/>
      <sheetName val="Civil_Works20"/>
      <sheetName val="train_cash18"/>
      <sheetName val="accom_cash18"/>
      <sheetName val="Budget_Points18"/>
      <sheetName val="Depn_Table18"/>
      <sheetName val="Main_Works18"/>
      <sheetName val="Project_Brief19"/>
      <sheetName val="labour_rates18"/>
      <sheetName val="final_abstract18"/>
      <sheetName val="Name_Lists8"/>
      <sheetName val="Staff_Acco_8"/>
      <sheetName val="DGchitiet_19"/>
      <sheetName val="PROJECT_BRIEF(EX_NEW)19"/>
      <sheetName val="MODEL_2519"/>
      <sheetName val="Cat_A_Change_Control7"/>
      <sheetName val="Div-15_Mech7"/>
      <sheetName val="Schedule_of_Columns7"/>
      <sheetName val="Schedule_of_FFBeams7"/>
      <sheetName val="ND_Metal_Deck_22_02_20187"/>
      <sheetName val="Key_Assumptions7"/>
      <sheetName val="220_11__BS_7"/>
      <sheetName val="Risk_Analysis7"/>
      <sheetName val="Phase_Master7"/>
      <sheetName val="LA-_lookups7"/>
      <sheetName val="Other_assumptions7"/>
      <sheetName val="Civil_Boq7"/>
      <sheetName val="Pacakges_split7"/>
      <sheetName val="CASHFLOW_CODES3"/>
      <sheetName val="Table_II3"/>
      <sheetName val="Input_Sheet3"/>
      <sheetName val="Old_Preso3"/>
      <sheetName val="CH_Downtown3"/>
      <sheetName val="CH_Elk_Grove3"/>
      <sheetName val="LA_Downtown3"/>
      <sheetName val="NY_Metro3"/>
      <sheetName val="SV_Core3"/>
      <sheetName val="Appendix_A_23"/>
      <sheetName val="fitting_rates3"/>
      <sheetName val="NTB_Inputs3"/>
      <sheetName val="Doc_details27"/>
      <sheetName val="Fly_(2)27"/>
      <sheetName val="Fly_(3)27"/>
      <sheetName val="Fly_(4)27"/>
      <sheetName val="Fly_(5)27"/>
      <sheetName val="0_Capital_Cost27"/>
      <sheetName val="1_Asset_Renewal27"/>
      <sheetName val="Asset_Expenditure27"/>
      <sheetName val="2_Maintenance27"/>
      <sheetName val="3_EnergyUtilities27"/>
      <sheetName val="4_OperationAdmin27"/>
      <sheetName val="5_Overheads27"/>
      <sheetName val="6_Modernisation27"/>
      <sheetName val="7_Residual27"/>
      <sheetName val="8_Disposal27"/>
      <sheetName val="Fly_(6)27"/>
      <sheetName val="Fly_(7)27"/>
      <sheetName val="_GULF23"/>
      <sheetName val="Fin_Sum23"/>
      <sheetName val="TBAL9697_-group_wise__sdpl23"/>
      <sheetName val="Navigation_Page22"/>
      <sheetName val="Name_List22"/>
      <sheetName val="Cashflow-with_baseline_(ex_VA21"/>
      <sheetName val="Civil_Works21"/>
      <sheetName val="train_cash19"/>
      <sheetName val="accom_cash19"/>
      <sheetName val="Budget_Points19"/>
      <sheetName val="Depn_Table19"/>
      <sheetName val="Main_Works19"/>
      <sheetName val="Project_Brief20"/>
      <sheetName val="labour_rates19"/>
      <sheetName val="final_abstract19"/>
      <sheetName val="Name_Lists9"/>
      <sheetName val="Staff_Acco_9"/>
      <sheetName val="DGchitiet_20"/>
      <sheetName val="PROJECT_BRIEF(EX_NEW)20"/>
      <sheetName val="MODEL_2520"/>
      <sheetName val="Cat_A_Change_Control8"/>
      <sheetName val="Div-15_Mech8"/>
      <sheetName val="Schedule_of_Columns8"/>
      <sheetName val="Schedule_of_FFBeams8"/>
      <sheetName val="ND_Metal_Deck_22_02_20188"/>
      <sheetName val="Key_Assumptions8"/>
      <sheetName val="220_11__BS_8"/>
      <sheetName val="Risk_Analysis8"/>
      <sheetName val="Phase_Master8"/>
      <sheetName val="LA-_lookups8"/>
      <sheetName val="Other_assumptions8"/>
      <sheetName val="Civil_Boq8"/>
      <sheetName val="Pacakges_split8"/>
      <sheetName val="CASHFLOW_CODES4"/>
      <sheetName val="Table_II4"/>
      <sheetName val="Input_Sheet4"/>
      <sheetName val="Old_Preso4"/>
      <sheetName val="CH_Downtown4"/>
      <sheetName val="CH_Elk_Grove4"/>
      <sheetName val="LA_Downtown4"/>
      <sheetName val="NY_Metro4"/>
      <sheetName val="SV_Core4"/>
      <sheetName val="Appendix_A_24"/>
      <sheetName val="fitting_rates4"/>
      <sheetName val="NTB_Inputs4"/>
      <sheetName val="Europe_Competitors1"/>
      <sheetName val="Doc_details28"/>
      <sheetName val="Fly_(2)28"/>
      <sheetName val="Fly_(3)28"/>
      <sheetName val="Fly_(4)28"/>
      <sheetName val="Fly_(5)28"/>
      <sheetName val="0_Capital_Cost28"/>
      <sheetName val="1_Asset_Renewal28"/>
      <sheetName val="Asset_Expenditure28"/>
      <sheetName val="2_Maintenance28"/>
      <sheetName val="3_EnergyUtilities28"/>
      <sheetName val="4_OperationAdmin28"/>
      <sheetName val="5_Overheads28"/>
      <sheetName val="6_Modernisation28"/>
      <sheetName val="7_Residual28"/>
      <sheetName val="8_Disposal28"/>
      <sheetName val="Fly_(6)28"/>
      <sheetName val="Fly_(7)28"/>
      <sheetName val="_GULF24"/>
      <sheetName val="Fin_Sum24"/>
      <sheetName val="TBAL9697_-group_wise__sdpl24"/>
      <sheetName val="Navigation_Page23"/>
      <sheetName val="Name_List23"/>
      <sheetName val="Cashflow-with_baseline_(ex_VA22"/>
      <sheetName val="Civil_Works22"/>
      <sheetName val="train_cash20"/>
      <sheetName val="accom_cash20"/>
      <sheetName val="Budget_Points20"/>
      <sheetName val="Depn_Table20"/>
      <sheetName val="Main_Works20"/>
      <sheetName val="Project_Brief21"/>
      <sheetName val="labour_rates20"/>
      <sheetName val="final_abstract20"/>
      <sheetName val="Name_Lists10"/>
      <sheetName val="Staff_Acco_10"/>
      <sheetName val="DGchitiet_21"/>
      <sheetName val="PROJECT_BRIEF(EX_NEW)21"/>
      <sheetName val="MODEL_2521"/>
      <sheetName val="Cat_A_Change_Control9"/>
      <sheetName val="Div-15_Mech9"/>
      <sheetName val="Schedule_of_Columns9"/>
      <sheetName val="Schedule_of_FFBeams9"/>
      <sheetName val="ND_Metal_Deck_22_02_20189"/>
      <sheetName val="Key_Assumptions9"/>
      <sheetName val="220_11__BS_9"/>
      <sheetName val="Risk_Analysis9"/>
      <sheetName val="Phase_Master9"/>
      <sheetName val="LA-_lookups9"/>
      <sheetName val="Other_assumptions9"/>
      <sheetName val="Civil_Boq9"/>
      <sheetName val="Pacakges_split9"/>
      <sheetName val="CASHFLOW_CODES5"/>
      <sheetName val="Table_II5"/>
      <sheetName val="Input_Sheet5"/>
      <sheetName val="Old_Preso5"/>
      <sheetName val="CH_Downtown5"/>
      <sheetName val="CH_Elk_Grove5"/>
      <sheetName val="LA_Downtown5"/>
      <sheetName val="NY_Metro5"/>
      <sheetName val="SV_Core5"/>
      <sheetName val="Appendix_A_25"/>
      <sheetName val="fitting_rates5"/>
      <sheetName val="NTB_Inputs5"/>
      <sheetName val="Europe_Competitors2"/>
      <sheetName val="Doc_details29"/>
      <sheetName val="Fly_(2)29"/>
      <sheetName val="Fly_(3)29"/>
      <sheetName val="Fly_(4)29"/>
      <sheetName val="Fly_(5)29"/>
      <sheetName val="0_Capital_Cost29"/>
      <sheetName val="1_Asset_Renewal29"/>
      <sheetName val="Asset_Expenditure29"/>
      <sheetName val="2_Maintenance29"/>
      <sheetName val="3_EnergyUtilities29"/>
      <sheetName val="4_OperationAdmin29"/>
      <sheetName val="5_Overheads29"/>
      <sheetName val="6_Modernisation29"/>
      <sheetName val="7_Residual29"/>
      <sheetName val="8_Disposal29"/>
      <sheetName val="Fly_(6)29"/>
      <sheetName val="Fly_(7)29"/>
      <sheetName val="_GULF25"/>
      <sheetName val="Fin_Sum25"/>
      <sheetName val="TBAL9697_-group_wise__sdpl25"/>
      <sheetName val="Navigation_Page24"/>
      <sheetName val="Name_List24"/>
      <sheetName val="Cashflow-with_baseline_(ex_VA23"/>
      <sheetName val="Civil_Works23"/>
      <sheetName val="train_cash21"/>
      <sheetName val="accom_cash21"/>
      <sheetName val="Budget_Points21"/>
      <sheetName val="Depn_Table21"/>
      <sheetName val="Main_Works21"/>
      <sheetName val="Project_Brief22"/>
      <sheetName val="labour_rates21"/>
      <sheetName val="final_abstract21"/>
      <sheetName val="Name_Lists11"/>
      <sheetName val="Staff_Acco_11"/>
      <sheetName val="DGchitiet_22"/>
      <sheetName val="PROJECT_BRIEF(EX_NEW)22"/>
      <sheetName val="MODEL_2522"/>
      <sheetName val="Cat_A_Change_Control10"/>
      <sheetName val="Div-15_Mech10"/>
      <sheetName val="Schedule_of_Columns10"/>
      <sheetName val="Schedule_of_FFBeams10"/>
      <sheetName val="ND_Metal_Deck_22_02_201810"/>
      <sheetName val="Key_Assumptions10"/>
      <sheetName val="220_11__BS_10"/>
      <sheetName val="Risk_Analysis10"/>
      <sheetName val="Phase_Master10"/>
      <sheetName val="LA-_lookups10"/>
      <sheetName val="Other_assumptions10"/>
      <sheetName val="Civil_Boq10"/>
      <sheetName val="Pacakges_split10"/>
      <sheetName val="CASHFLOW_CODES6"/>
      <sheetName val="Table_II6"/>
      <sheetName val="Input_Sheet6"/>
      <sheetName val="Old_Preso6"/>
      <sheetName val="CH_Downtown6"/>
      <sheetName val="CH_Elk_Grove6"/>
      <sheetName val="LA_Downtown6"/>
      <sheetName val="NY_Metro6"/>
      <sheetName val="SV_Core6"/>
      <sheetName val="Appendix_A_26"/>
      <sheetName val="fitting_rates6"/>
      <sheetName val="NTB_Inputs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sheetData sheetId="290"/>
      <sheetData sheetId="291"/>
      <sheetData sheetId="292"/>
      <sheetData sheetId="293" refreshError="1"/>
      <sheetData sheetId="294"/>
      <sheetData sheetId="295"/>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refreshError="1"/>
      <sheetData sheetId="402" refreshError="1"/>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refreshError="1"/>
      <sheetData sheetId="712" refreshError="1"/>
      <sheetData sheetId="713" refreshError="1"/>
      <sheetData sheetId="714"/>
      <sheetData sheetId="715"/>
      <sheetData sheetId="716"/>
      <sheetData sheetId="717"/>
      <sheetData sheetId="718"/>
      <sheetData sheetId="719"/>
      <sheetData sheetId="720"/>
      <sheetData sheetId="721"/>
      <sheetData sheetId="722"/>
      <sheetData sheetId="723"/>
      <sheetData sheetId="724"/>
      <sheetData sheetId="725"/>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sheetData sheetId="798"/>
      <sheetData sheetId="799"/>
      <sheetData sheetId="800"/>
      <sheetData sheetId="801"/>
      <sheetData sheetId="802"/>
      <sheetData sheetId="803" refreshError="1"/>
      <sheetData sheetId="804" refreshError="1"/>
      <sheetData sheetId="805" refreshError="1"/>
      <sheetData sheetId="806" refreshError="1"/>
      <sheetData sheetId="807" refreshError="1"/>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refreshError="1"/>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refreshError="1"/>
      <sheetData sheetId="878"/>
      <sheetData sheetId="879" refreshError="1"/>
      <sheetData sheetId="880"/>
      <sheetData sheetId="881"/>
      <sheetData sheetId="882"/>
      <sheetData sheetId="883"/>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sheetData sheetId="913"/>
      <sheetData sheetId="914"/>
      <sheetData sheetId="915"/>
      <sheetData sheetId="916" refreshError="1"/>
      <sheetData sheetId="917"/>
      <sheetData sheetId="918"/>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sheetData sheetId="948"/>
      <sheetData sheetId="949"/>
      <sheetData sheetId="950"/>
      <sheetData sheetId="951" refreshError="1"/>
      <sheetData sheetId="952"/>
      <sheetData sheetId="953"/>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sheetData sheetId="983"/>
      <sheetData sheetId="984"/>
      <sheetData sheetId="985"/>
      <sheetData sheetId="986" refreshError="1"/>
      <sheetData sheetId="987"/>
      <sheetData sheetId="988"/>
      <sheetData sheetId="989" refreshError="1"/>
      <sheetData sheetId="990" refreshError="1"/>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sheetData sheetId="1204"/>
      <sheetData sheetId="1205" refreshError="1"/>
      <sheetData sheetId="1206" refreshError="1"/>
      <sheetData sheetId="1207" refreshError="1"/>
      <sheetData sheetId="1208" refreshError="1"/>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refreshError="1"/>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A Change Control"/>
      <sheetName val="Development Summary"/>
      <sheetName val="Fees"/>
      <sheetName val="Cash Flow"/>
      <sheetName val="BT Direct Works"/>
      <sheetName val="Cat A Exec Summary"/>
      <sheetName val="Cat A Supp Auth"/>
      <sheetName val="Cat A AI's"/>
      <sheetName val="CAT A Anticipated"/>
      <sheetName val="Developers Fees"/>
      <sheetName val="Cat A Contingency Schedule"/>
      <sheetName val="Cat B Exec Summary"/>
      <sheetName val="Cat B Supp Auth"/>
      <sheetName val="Cat B AI's"/>
      <sheetName val="Cat B Change Control"/>
      <sheetName val="Information"/>
      <sheetName val="Development_Summary"/>
      <sheetName val="Cash_Flow"/>
      <sheetName val="BT_Direct_Works"/>
      <sheetName val="Cat_A_Exec_Summary"/>
      <sheetName val="Cat_A_Supp_Auth"/>
      <sheetName val="Cat_A_AI's"/>
      <sheetName val="CAT_A_Anticipated"/>
      <sheetName val="Cat_A_Change_Control"/>
      <sheetName val="Developers_Fees"/>
      <sheetName val="Cat_A_Contingency_Schedule"/>
      <sheetName val="Cat_B_Exec_Summary"/>
      <sheetName val="Cat_B_Supp_Auth"/>
      <sheetName val="Cat_B_AI's"/>
      <sheetName val="Cat_B_Change_Control"/>
      <sheetName val="CBS"/>
      <sheetName val="4.03 Recommendations &amp; Cashflow"/>
      <sheetName val="Data"/>
      <sheetName val="Standard S-Curve Data"/>
      <sheetName val="Development_Summary1"/>
      <sheetName val="Cash_Flow1"/>
      <sheetName val="BT_Direct_Works1"/>
      <sheetName val="Cat_A_Exec_Summary1"/>
      <sheetName val="Cat_A_Supp_Auth1"/>
      <sheetName val="Cat_A_AI's1"/>
      <sheetName val="CAT_A_Anticipated1"/>
      <sheetName val="Cat_A_Change_Control1"/>
      <sheetName val="Developers_Fees1"/>
      <sheetName val="Cat_A_Contingency_Schedule1"/>
      <sheetName val="Cat_B_Exec_Summary1"/>
      <sheetName val="Cat_B_Supp_Auth1"/>
      <sheetName val="Cat_B_AI's1"/>
      <sheetName val="Cat_B_Change_Control1"/>
      <sheetName val="Facade"/>
      <sheetName val="Sheet3"/>
      <sheetName val="Name List"/>
      <sheetName val="Development_Summary2"/>
      <sheetName val="Cash_Flow2"/>
      <sheetName val="BT_Direct_Works2"/>
      <sheetName val="Cat_A_Exec_Summary2"/>
      <sheetName val="Cat_A_Supp_Auth2"/>
      <sheetName val="Cat_A_AI's2"/>
      <sheetName val="CAT_A_Anticipated2"/>
      <sheetName val="Cat_A_Change_Control2"/>
      <sheetName val="Developers_Fees2"/>
      <sheetName val="Cat_A_Contingency_Schedule2"/>
      <sheetName val="Cat_B_Exec_Summary2"/>
      <sheetName val="Cat_B_Supp_Auth2"/>
      <sheetName val="Cat_B_AI's2"/>
      <sheetName val="Cat_B_Change_Control2"/>
      <sheetName val="4_03_Recommendations_&amp;_Cashflow"/>
      <sheetName val="Standard_S-Curve_Data"/>
      <sheetName val="Development_Summary4"/>
      <sheetName val="Cash_Flow4"/>
      <sheetName val="BT_Direct_Works4"/>
      <sheetName val="Cat_A_Exec_Summary4"/>
      <sheetName val="Cat_A_Supp_Auth4"/>
      <sheetName val="Cat_A_AI's4"/>
      <sheetName val="CAT_A_Anticipated4"/>
      <sheetName val="Cat_A_Change_Control4"/>
      <sheetName val="Developers_Fees4"/>
      <sheetName val="Cat_A_Contingency_Schedule4"/>
      <sheetName val="Cat_B_Exec_Summary4"/>
      <sheetName val="Cat_B_Supp_Auth4"/>
      <sheetName val="Cat_B_AI's4"/>
      <sheetName val="Cat_B_Change_Control4"/>
      <sheetName val="Standard_S-Curve_Data2"/>
      <sheetName val="4_03_Recommendations_&amp;_Cashflo2"/>
      <sheetName val="Development_Summary3"/>
      <sheetName val="Cash_Flow3"/>
      <sheetName val="BT_Direct_Works3"/>
      <sheetName val="Cat_A_Exec_Summary3"/>
      <sheetName val="Cat_A_Supp_Auth3"/>
      <sheetName val="Cat_A_AI's3"/>
      <sheetName val="CAT_A_Anticipated3"/>
      <sheetName val="Cat_A_Change_Control3"/>
      <sheetName val="Developers_Fees3"/>
      <sheetName val="Cat_A_Contingency_Schedule3"/>
      <sheetName val="Cat_B_Exec_Summary3"/>
      <sheetName val="Cat_B_Supp_Auth3"/>
      <sheetName val="Cat_B_AI's3"/>
      <sheetName val="Cat_B_Change_Control3"/>
      <sheetName val="Standard_S-Curve_Data1"/>
      <sheetName val="4_03_Recommendations_&amp;_Cashflo1"/>
      <sheetName val="1-1"/>
      <sheetName val=" Est "/>
      <sheetName val="Mat_Cost"/>
      <sheetName val="Development_Summary5"/>
      <sheetName val="Development_Summary6"/>
      <sheetName val="Cash_Flow5"/>
      <sheetName val="BT_Direct_Works5"/>
      <sheetName val="Cat_A_Exec_Summary5"/>
      <sheetName val="Cat_A_Supp_Auth5"/>
      <sheetName val="Cat_A_AI's5"/>
      <sheetName val="CAT_A_Anticipated5"/>
      <sheetName val="Cat_A_Change_Control5"/>
      <sheetName val="Developers_Fees5"/>
      <sheetName val="Cat_A_Contingency_Schedule5"/>
      <sheetName val="Cat_B_Exec_Summary5"/>
      <sheetName val="Cat_B_Supp_Auth5"/>
      <sheetName val="Cat_B_AI's5"/>
      <sheetName val="Cat_B_Change_Control5"/>
      <sheetName val="Development_Summary7"/>
      <sheetName val="Cash_Flow6"/>
      <sheetName val="BT_Direct_Works6"/>
      <sheetName val="Cat_A_Exec_Summary6"/>
      <sheetName val="Cat_A_Supp_Auth6"/>
      <sheetName val="Cat_A_AI's6"/>
      <sheetName val="CAT_A_Anticipated6"/>
      <sheetName val="Cat_A_Change_Control6"/>
      <sheetName val="Developers_Fees6"/>
      <sheetName val="Cat_A_Contingency_Schedule6"/>
      <sheetName val="Cat_B_Exec_Summary6"/>
      <sheetName val="Cat_B_Supp_Auth6"/>
      <sheetName val="Cat_B_AI's6"/>
      <sheetName val="Cat_B_Change_Control6"/>
      <sheetName val="Development_Summary8"/>
      <sheetName val="Cash_Flow7"/>
      <sheetName val="BT_Direct_Works7"/>
      <sheetName val="Cat_A_Exec_Summary7"/>
      <sheetName val="Cat_A_Supp_Auth7"/>
      <sheetName val="Cat_A_AI's7"/>
      <sheetName val="CAT_A_Anticipated7"/>
      <sheetName val="Cat_A_Change_Control7"/>
      <sheetName val="Developers_Fees7"/>
      <sheetName val="Cat_A_Contingency_Schedule7"/>
      <sheetName val="Cat_B_Exec_Summary7"/>
      <sheetName val="Cat_B_Supp_Auth7"/>
      <sheetName val="Cat_B_AI's7"/>
      <sheetName val="Cat_B_Change_Control7"/>
      <sheetName val="Standard_S-Curve_Data3"/>
      <sheetName val="4_03_Recommendations_&amp;_Cashflo3"/>
      <sheetName val="Development_Summary9"/>
      <sheetName val="Cash_Flow8"/>
      <sheetName val="BT_Direct_Works8"/>
      <sheetName val="Cat_A_Exec_Summary8"/>
      <sheetName val="Cat_A_Supp_Auth8"/>
      <sheetName val="Cat_A_AI's8"/>
      <sheetName val="CAT_A_Anticipated8"/>
      <sheetName val="Cat_A_Change_Control8"/>
      <sheetName val="Developers_Fees8"/>
      <sheetName val="Cat_A_Contingency_Schedule8"/>
      <sheetName val="Cat_B_Exec_Summary8"/>
      <sheetName val="Cat_B_Supp_Auth8"/>
      <sheetName val="Cat_B_AI's8"/>
      <sheetName val="Cat_B_Change_Control8"/>
      <sheetName val="Development_Summary10"/>
      <sheetName val="Cash_Flow9"/>
      <sheetName val="BT_Direct_Works9"/>
      <sheetName val="Cat_A_Exec_Summary9"/>
      <sheetName val="Cat_A_Supp_Auth9"/>
      <sheetName val="Cat_A_AI's9"/>
      <sheetName val="CAT_A_Anticipated9"/>
      <sheetName val="Cat_A_Change_Control9"/>
      <sheetName val="Developers_Fees9"/>
      <sheetName val="Cat_A_Contingency_Schedule9"/>
      <sheetName val="Cat_B_Exec_Summary9"/>
      <sheetName val="Cat_B_Supp_Auth9"/>
      <sheetName val="Cat_B_AI's9"/>
      <sheetName val="Cat_B_Change_Control9"/>
      <sheetName val="Standard_S-Curve_Data4"/>
      <sheetName val="4_03_Recommendations_&amp;_Cashflo4"/>
      <sheetName val="Development_Summary11"/>
      <sheetName val="Cash_Flow10"/>
      <sheetName val="BT_Direct_Works10"/>
      <sheetName val="Cat_A_Exec_Summary10"/>
      <sheetName val="Cat_A_Supp_Auth10"/>
      <sheetName val="Cat_A_AI's10"/>
      <sheetName val="CAT_A_Anticipated10"/>
      <sheetName val="Cat_A_Change_Control10"/>
      <sheetName val="Developers_Fees10"/>
      <sheetName val="Cat_A_Contingency_Schedule10"/>
      <sheetName val="Cat_B_Exec_Summary10"/>
      <sheetName val="Cat_B_Supp_Auth10"/>
      <sheetName val="Cat_B_AI's10"/>
      <sheetName val="Cat_B_Change_Control10"/>
      <sheetName val="Standard_S-Curve_Data5"/>
      <sheetName val="4_03_Recommendations_&amp;_Cashflo5"/>
      <sheetName val="gen"/>
      <sheetName val="공사수행방안"/>
      <sheetName val="PrintManager"/>
      <sheetName val="Assumption"/>
      <sheetName val="Fin Sum"/>
      <sheetName val="Civil Works"/>
      <sheetName val="2nd "/>
      <sheetName val="Summary_Bank"/>
      <sheetName val="Development_Summary12"/>
      <sheetName val="Cash_Flow11"/>
      <sheetName val="BT_Direct_Works11"/>
      <sheetName val="Cat_A_Exec_Summary11"/>
      <sheetName val="Cat_A_Supp_Auth11"/>
      <sheetName val="Cat_A_AI's11"/>
      <sheetName val="CAT_A_Anticipated11"/>
      <sheetName val="Cat_A_Change_Control11"/>
      <sheetName val="Developers_Fees11"/>
      <sheetName val="Cat_A_Contingency_Schedule11"/>
      <sheetName val="Cat_B_Exec_Summary11"/>
      <sheetName val="Cat_B_Supp_Auth11"/>
      <sheetName val="Cat_B_AI's11"/>
      <sheetName val="Cat_B_Change_Control11"/>
      <sheetName val="4_03_Recommendations_&amp;_Cashflo6"/>
      <sheetName val="Standard_S-Curve_Data6"/>
      <sheetName val="Name_List"/>
      <sheetName val="_Est_"/>
      <sheetName val="Development_Summary13"/>
      <sheetName val="Development_Summary14"/>
      <sheetName val="Development_Summary19"/>
      <sheetName val="Cash_Flow16"/>
      <sheetName val="BT_Direct_Works16"/>
      <sheetName val="Cat_A_Exec_Summary16"/>
      <sheetName val="Cat_A_Supp_Auth16"/>
      <sheetName val="Cat_A_AI's16"/>
      <sheetName val="CAT_A_Anticipated16"/>
      <sheetName val="Cat_A_Change_Control16"/>
      <sheetName val="Developers_Fees16"/>
      <sheetName val="Cat_A_Contingency_Schedule16"/>
      <sheetName val="Cat_B_Exec_Summary16"/>
      <sheetName val="Cat_B_Supp_Auth16"/>
      <sheetName val="Cat_B_AI's16"/>
      <sheetName val="Cat_B_Change_Control16"/>
      <sheetName val="Standard_S-Curve_Data11"/>
      <sheetName val="4_03_Recommendations_&amp;_Cashfl11"/>
      <sheetName val="Development_Summary15"/>
      <sheetName val="Cash_Flow12"/>
      <sheetName val="BT_Direct_Works12"/>
      <sheetName val="Cat_A_Exec_Summary12"/>
      <sheetName val="Cat_A_Supp_Auth12"/>
      <sheetName val="Cat_A_AI's12"/>
      <sheetName val="CAT_A_Anticipated12"/>
      <sheetName val="Cat_A_Change_Control12"/>
      <sheetName val="Developers_Fees12"/>
      <sheetName val="Cat_A_Contingency_Schedule12"/>
      <sheetName val="Cat_B_Exec_Summary12"/>
      <sheetName val="Cat_B_Supp_Auth12"/>
      <sheetName val="Cat_B_AI's12"/>
      <sheetName val="Cat_B_Change_Control12"/>
      <sheetName val="Standard_S-Curve_Data7"/>
      <sheetName val="4_03_Recommendations_&amp;_Cashflo7"/>
      <sheetName val="Development_Summary16"/>
      <sheetName val="Cash_Flow13"/>
      <sheetName val="BT_Direct_Works13"/>
      <sheetName val="Cat_A_Exec_Summary13"/>
      <sheetName val="Cat_A_Supp_Auth13"/>
      <sheetName val="Cat_A_AI's13"/>
      <sheetName val="CAT_A_Anticipated13"/>
      <sheetName val="Cat_A_Change_Control13"/>
      <sheetName val="Developers_Fees13"/>
      <sheetName val="Cat_A_Contingency_Schedule13"/>
      <sheetName val="Cat_B_Exec_Summary13"/>
      <sheetName val="Cat_B_Supp_Auth13"/>
      <sheetName val="Cat_B_AI's13"/>
      <sheetName val="Cat_B_Change_Control13"/>
      <sheetName val="Standard_S-Curve_Data8"/>
      <sheetName val="4_03_Recommendations_&amp;_Cashflo8"/>
      <sheetName val="Development_Summary17"/>
      <sheetName val="Cash_Flow14"/>
      <sheetName val="BT_Direct_Works14"/>
      <sheetName val="Cat_A_Exec_Summary14"/>
      <sheetName val="Cat_A_Supp_Auth14"/>
      <sheetName val="Cat_A_AI's14"/>
      <sheetName val="CAT_A_Anticipated14"/>
      <sheetName val="Cat_A_Change_Control14"/>
      <sheetName val="Developers_Fees14"/>
      <sheetName val="Cat_A_Contingency_Schedule14"/>
      <sheetName val="Cat_B_Exec_Summary14"/>
      <sheetName val="Cat_B_Supp_Auth14"/>
      <sheetName val="Cat_B_AI's14"/>
      <sheetName val="Cat_B_Change_Control14"/>
      <sheetName val="Standard_S-Curve_Data9"/>
      <sheetName val="4_03_Recommendations_&amp;_Cashflo9"/>
      <sheetName val="Development_Summary18"/>
      <sheetName val="Cash_Flow15"/>
      <sheetName val="BT_Direct_Works15"/>
      <sheetName val="Cat_A_Exec_Summary15"/>
      <sheetName val="Cat_A_Supp_Auth15"/>
      <sheetName val="Cat_A_AI's15"/>
      <sheetName val="CAT_A_Anticipated15"/>
      <sheetName val="Cat_A_Change_Control15"/>
      <sheetName val="Developers_Fees15"/>
      <sheetName val="Cat_A_Contingency_Schedule15"/>
      <sheetName val="Cat_B_Exec_Summary15"/>
      <sheetName val="Cat_B_Supp_Auth15"/>
      <sheetName val="Cat_B_AI's15"/>
      <sheetName val="Cat_B_Change_Control15"/>
      <sheetName val="Standard_S-Curve_Data10"/>
      <sheetName val="4_03_Recommendations_&amp;_Cashfl10"/>
      <sheetName val="Development_Summary20"/>
      <sheetName val="Cash_Flow17"/>
      <sheetName val="BT_Direct_Works17"/>
      <sheetName val="Cat_A_Exec_Summary17"/>
      <sheetName val="Cat_A_Supp_Auth17"/>
      <sheetName val="Cat_A_AI's17"/>
      <sheetName val="CAT_A_Anticipated17"/>
      <sheetName val="Cat_A_Change_Control17"/>
      <sheetName val="Developers_Fees17"/>
      <sheetName val="Cat_A_Contingency_Schedule17"/>
      <sheetName val="Cat_B_Exec_Summary17"/>
      <sheetName val="Cat_B_Supp_Auth17"/>
      <sheetName val="Cat_B_AI's17"/>
      <sheetName val="Cat_B_Change_Control17"/>
      <sheetName val="Standard_S-Curve_Data12"/>
      <sheetName val="4_03_Recommendations_&amp;_Cashfl12"/>
      <sheetName val="Development_Summary21"/>
      <sheetName val="Cash_Flow18"/>
      <sheetName val="BT_Direct_Works18"/>
      <sheetName val="Cat_A_Exec_Summary18"/>
      <sheetName val="Cat_A_Supp_Auth18"/>
      <sheetName val="Cat_A_AI's18"/>
      <sheetName val="CAT_A_Anticipated18"/>
      <sheetName val="Cat_A_Change_Control18"/>
      <sheetName val="Developers_Fees18"/>
      <sheetName val="Cat_A_Contingency_Schedule18"/>
      <sheetName val="Cat_B_Exec_Summary18"/>
      <sheetName val="Cat_B_Supp_Auth18"/>
      <sheetName val="Cat_B_AI's18"/>
      <sheetName val="Cat_B_Change_Control18"/>
      <sheetName val="Standard_S-Curve_Data13"/>
      <sheetName val="4_03_Recommendations_&amp;_Cashfl13"/>
      <sheetName val="Development_Summary22"/>
      <sheetName val="Cash_Flow19"/>
      <sheetName val="BT_Direct_Works19"/>
      <sheetName val="Cat_A_Exec_Summary19"/>
      <sheetName val="Cat_A_Supp_Auth19"/>
      <sheetName val="Cat_A_AI's19"/>
      <sheetName val="CAT_A_Anticipated19"/>
      <sheetName val="Cat_A_Change_Control19"/>
      <sheetName val="Developers_Fees19"/>
      <sheetName val="Cat_A_Contingency_Schedule19"/>
      <sheetName val="Cat_B_Exec_Summary19"/>
      <sheetName val="Cat_B_Supp_Auth19"/>
      <sheetName val="Cat_B_AI's19"/>
      <sheetName val="Cat_B_Change_Control19"/>
      <sheetName val="Standard_S-Curve_Data14"/>
      <sheetName val="4_03_Recommendations_&amp;_Cashfl14"/>
      <sheetName val="Development_Summary23"/>
      <sheetName val="Cash_Flow20"/>
      <sheetName val="BT_Direct_Works20"/>
      <sheetName val="Cat_A_Exec_Summary20"/>
      <sheetName val="Cat_A_Supp_Auth20"/>
      <sheetName val="Cat_A_AI's20"/>
      <sheetName val="CAT_A_Anticipated20"/>
      <sheetName val="Cat_A_Change_Control20"/>
      <sheetName val="Developers_Fees20"/>
      <sheetName val="Cat_A_Contingency_Schedule20"/>
      <sheetName val="Cat_B_Exec_Summary20"/>
      <sheetName val="Cat_B_Supp_Auth20"/>
      <sheetName val="Cat_B_AI's20"/>
      <sheetName val="Cat_B_Change_Control20"/>
      <sheetName val="4_03_Recommendations_&amp;_Cashfl15"/>
      <sheetName val="Standard_S-Curve_Data15"/>
      <sheetName val="Development_Summary24"/>
      <sheetName val="Cash_Flow21"/>
      <sheetName val="BT_Direct_Works21"/>
      <sheetName val="Cat_A_Exec_Summary21"/>
      <sheetName val="Cat_A_Supp_Auth21"/>
      <sheetName val="Cat_A_AI's21"/>
      <sheetName val="CAT_A_Anticipated21"/>
      <sheetName val="Cat_A_Change_Control21"/>
      <sheetName val="Developers_Fees21"/>
      <sheetName val="Cat_A_Contingency_Schedule21"/>
      <sheetName val="Cat_B_Exec_Summary21"/>
      <sheetName val="Cat_B_Supp_Auth21"/>
      <sheetName val="Cat_B_AI's21"/>
      <sheetName val="Cat_B_Change_Control21"/>
      <sheetName val="4_03_Recommendations_&amp;_Cashfl16"/>
      <sheetName val="Standard_S-Curve_Data16"/>
      <sheetName val="Development_Summary25"/>
      <sheetName val="Cash_Flow22"/>
      <sheetName val="BT_Direct_Works22"/>
      <sheetName val="Cat_A_Exec_Summary22"/>
      <sheetName val="Cat_A_Supp_Auth22"/>
      <sheetName val="Cat_A_AI's22"/>
      <sheetName val="CAT_A_Anticipated22"/>
      <sheetName val="Cat_A_Change_Control22"/>
      <sheetName val="Developers_Fees22"/>
      <sheetName val="Cat_A_Contingency_Schedule22"/>
      <sheetName val="Cat_B_Exec_Summary22"/>
      <sheetName val="Cat_B_Supp_Auth22"/>
      <sheetName val="Cat_B_AI's2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Cover"/>
      <sheetName val="Summary"/>
      <sheetName val="Exclusions + Notes"/>
      <sheetName val="Areas"/>
      <sheetName val="SO"/>
      <sheetName val="5A&amp;B"/>
      <sheetName val="5C"/>
      <sheetName val="5D"/>
      <sheetName val="5E"/>
      <sheetName val="5F&amp;G"/>
      <sheetName val="5H"/>
      <sheetName val="5I"/>
      <sheetName val="5J"/>
      <sheetName val="5K"/>
      <sheetName val="5L"/>
      <sheetName val="5M"/>
      <sheetName val="P&amp;T&amp;C"/>
      <sheetName val="6C"/>
      <sheetName val="Luminaire Pricing"/>
      <sheetName val="Mech Plant Pricing"/>
      <sheetName val="Electrical Equipment Pric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1 results"/>
      <sheetName val="Base 020"/>
      <sheetName val="&gt;071102"/>
      <sheetName val="1210&gt;061102"/>
      <sheetName val="mat 300902"/>
      <sheetName val="2002"/>
      <sheetName val="Tenders"/>
      <sheetName val="MV02"/>
      <sheetName val="mv01-01"/>
      <sheetName val="me0402"/>
      <sheetName val="me1102"/>
      <sheetName val="mesac"/>
      <sheetName val="me0602"/>
      <sheetName val="time &gt; 010202"/>
      <sheetName val="Diary"/>
      <sheetName val="Projects"/>
      <sheetName val="Data &amp; chart"/>
      <sheetName val="2001_results"/>
      <sheetName val="Base_020"/>
      <sheetName val="mat_300902"/>
      <sheetName val="time_&gt;_010202"/>
      <sheetName val="Data_&amp;_cha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Flow"/>
      <sheetName val="cashflow macro functions"/>
    </sheetNames>
    <sheetDataSet>
      <sheetData sheetId="0" refreshError="1"/>
      <sheetData sheetId="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ees Summary"/>
      <sheetName val="Contingency Report"/>
      <sheetName val="CCA Summary"/>
      <sheetName val="CCAs"/>
      <sheetName val="Orders"/>
      <sheetName val="AFPs"/>
      <sheetName val="Variations"/>
      <sheetName val="Scope Change"/>
      <sheetName val="Phase 1 - Infrastructure"/>
      <sheetName val="Phase 2 - Infrastructure"/>
      <sheetName val="Project Backup"/>
      <sheetName val="Non-Project Backup"/>
      <sheetName val="GTMS"/>
      <sheetName val="Gardiner &amp; Theobald"/>
      <sheetName val="Reardon Smith Architects"/>
      <sheetName val="Buro Happold"/>
      <sheetName val="McLellan &amp; Partners"/>
      <sheetName val="RPMS"/>
      <sheetName val="DTZ Planning Consultants"/>
      <sheetName val="Equus Partnership"/>
      <sheetName val="Safety Works"/>
      <sheetName val="AYH"/>
      <sheetName val="Fees Backup"/>
      <sheetName val="Cash Flow"/>
      <sheetName val="Revisions"/>
      <sheetName val="Data"/>
      <sheetName val="Contingency Graph"/>
      <sheetName val="Contingenc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etail"/>
    </sheetNames>
    <sheetDataSet>
      <sheetData sheetId="0"/>
      <sheetData sheetId="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Info"/>
      <sheetName val="Docissue"/>
      <sheetName val="Contents"/>
      <sheetName val="Executive_Summary"/>
      <sheetName val="Basis"/>
      <sheetName val="Specification Notes"/>
      <sheetName val="Elemental (BCIS)"/>
      <sheetName val="M&amp;E Systems"/>
      <sheetName val="Package CP"/>
      <sheetName val="Prime Cost"/>
      <sheetName val="Areas"/>
      <sheetName val="Chart Data"/>
      <sheetName val="Project_Info"/>
      <sheetName val="Specification_Notes"/>
      <sheetName val="Elemental_(BCIS)"/>
      <sheetName val="M&amp;E_Systems"/>
      <sheetName val="Package_CP"/>
      <sheetName val="Prime_Cost"/>
      <sheetName val="Chart_Data"/>
      <sheetName val="Project_Info1"/>
      <sheetName val="Specification_Notes1"/>
      <sheetName val="Elemental_(BCIS)1"/>
      <sheetName val="M&amp;E_Systems1"/>
      <sheetName val="Package_CP1"/>
      <sheetName val="Prime_Cost1"/>
      <sheetName val="Chart_Data1"/>
      <sheetName val="Categorie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Faraday settings"/>
      <sheetName val="Prog Assums"/>
      <sheetName val="Totals"/>
      <sheetName val="Hollingworth"/>
      <sheetName val="School (2)"/>
      <sheetName val="School (3)"/>
      <sheetName val="School (4)"/>
      <sheetName val="School (5)"/>
      <sheetName val="School (6)"/>
      <sheetName val="instruction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UMMARY"/>
      <sheetName val="IMPROVEMENTS"/>
      <sheetName val="VARIANCES"/>
      <sheetName val="DESIGN COMPONENT"/>
      <sheetName val="CONSTRUCTION COMPONENT"/>
      <sheetName val="DCAG"/>
      <sheetName val="Construction Preambles"/>
      <sheetName val="Construction Information"/>
      <sheetName val="ASSET RENEWAL COMPONENT"/>
      <sheetName val="Substructure(Model)"/>
      <sheetName val="Frame,Floors,Roof,Stairs(Model)"/>
      <sheetName val="Ext. Walls,Windows,Doors(Model)"/>
      <sheetName val="Internal Walls,Doors(Model)"/>
      <sheetName val="Finishes(Model)"/>
      <sheetName val="Fittings &amp; Furnishings(Model)"/>
      <sheetName val="Plumbing Services(Model)"/>
      <sheetName val="Mechanical Part 1(Model)"/>
      <sheetName val="Mechanical Part 2(Model)"/>
      <sheetName val="Mechanical Part 3(Model)"/>
      <sheetName val="Electrical(Model)"/>
      <sheetName val="Special &amp; BWICS(Model)"/>
      <sheetName val="Siteworks(Model)"/>
      <sheetName val="Drainage,Ext.Services(Model)"/>
      <sheetName val="Preliminaries(Model)"/>
      <sheetName val="Substructure(Bid)"/>
      <sheetName val="Frame,Floors,Roof,Stairs(Bid)"/>
      <sheetName val="Ext. Walls,Windows,Doors(Bid)"/>
      <sheetName val="Internal Walls,Doors(Bid)"/>
      <sheetName val="Finishes(Bid)"/>
      <sheetName val="Fittings &amp; Furnishings(Bid)"/>
      <sheetName val="Plumbing Services(Bid)"/>
      <sheetName val="Mechanical Part 1(Bid)"/>
      <sheetName val="Mechanical Part 2(Bid)"/>
      <sheetName val="Mechanical Part 3(Bid)"/>
      <sheetName val="Electrical(Bid)"/>
      <sheetName val="Siteworks(Bid)"/>
      <sheetName val="Drainage,Ext.Services(Bid)"/>
      <sheetName val="Special &amp; BWICS(Bid)"/>
      <sheetName val="Preliminaries(Bid)"/>
      <sheetName val="FACILITIES COMPONENT"/>
      <sheetName val="ESTATE SERVICES"/>
      <sheetName val="EQUIPMENT MAINTENANCE"/>
      <sheetName val="GROUNDS &amp; GARDENS MAINTENANCE"/>
      <sheetName val="INFORMATION TECHNOLOGY"/>
      <sheetName val="TRANSPORT SERVICES"/>
      <sheetName val="SECURITY &amp; CAR PARKING SERVICES"/>
      <sheetName val="CATERING SERVICES"/>
      <sheetName val="CAR PARKING SERVICES"/>
      <sheetName val="TELECOMMUNICATIONS"/>
      <sheetName val="ENERGY &amp; UTILITIES"/>
      <sheetName val="WASTE DISPOSAL SERVICES"/>
      <sheetName val="LINEN SERVICES"/>
      <sheetName val="RECEPTION SERVICES"/>
      <sheetName val="PORTERING SERVICES"/>
      <sheetName val="DOMESTIC SERVICES"/>
      <sheetName val="STERILE SUPPLY SERVICES,SSD"/>
      <sheetName val="HELPDESK SERVICE"/>
      <sheetName val="COURIER SERVICES"/>
      <sheetName val="PEST CONTROL SERVICES"/>
      <sheetName val="STORES SERVICES"/>
      <sheetName val="POSTAL SERVICES"/>
      <sheetName val="RESIDENTIAL SERVICES"/>
      <sheetName val="DAY NURSERY &amp; CRECHE SERVICES"/>
      <sheetName val="WARD HOSTESS SERVICES"/>
      <sheetName val="RISK COMPONENT"/>
      <sheetName val="Risk Matrix"/>
      <sheetName val="FINANCE COMPONENT"/>
      <sheetName val="Summary"/>
      <sheetName val="Appendix A.1"/>
      <sheetName val="Appendix A.2"/>
      <sheetName val="Appendix A.3"/>
      <sheetName val="Appendix A.4"/>
      <sheetName val="Appendix A.5"/>
      <sheetName val="Appendix A.6"/>
      <sheetName val="Appendix A.7"/>
      <sheetName val="Input"/>
      <sheetName val="Model"/>
      <sheetName val="Components"/>
      <sheetName val="Sheet2"/>
      <sheetName val="MATRIX_SUMMARY"/>
      <sheetName val="DESIGN_COMPONENT"/>
      <sheetName val="CONSTRUCTION_COMPONENT"/>
      <sheetName val="Construction_Preambles"/>
      <sheetName val="Construction_Information"/>
      <sheetName val="ASSET_RENEWAL_COMPONENT"/>
      <sheetName val="Ext__Walls,Windows,Doors(Model)"/>
      <sheetName val="Internal_Walls,Doors(Model)"/>
      <sheetName val="Fittings_&amp;_Furnishings(Model)"/>
      <sheetName val="Plumbing_Services(Model)"/>
      <sheetName val="Mechanical_Part_1(Model)"/>
      <sheetName val="Mechanical_Part_2(Model)"/>
      <sheetName val="Mechanical_Part_3(Model)"/>
      <sheetName val="Special_&amp;_BWICS(Model)"/>
      <sheetName val="Drainage,Ext_Services(Model)"/>
      <sheetName val="Ext__Walls,Windows,Doors(Bid)"/>
      <sheetName val="Internal_Walls,Doors(Bid)"/>
      <sheetName val="Fittings_&amp;_Furnishings(Bid)"/>
      <sheetName val="Plumbing_Services(Bid)"/>
      <sheetName val="Mechanical_Part_1(Bid)"/>
      <sheetName val="Mechanical_Part_2(Bid)"/>
      <sheetName val="Mechanical_Part_3(Bid)"/>
      <sheetName val="Drainage,Ext_Services(Bid)"/>
      <sheetName val="Special_&amp;_BWICS(Bid)"/>
      <sheetName val="FACILITIES_COMPONENT"/>
      <sheetName val="ESTATE_SERVICES"/>
      <sheetName val="EQUIPMENT_MAINTENANCE"/>
      <sheetName val="GROUNDS_&amp;_GARDENS_MAINTENANCE"/>
      <sheetName val="INFORMATION_TECHNOLOGY"/>
      <sheetName val="TRANSPORT_SERVICES"/>
      <sheetName val="SECURITY_&amp;_CAR_PARKING_SERVICES"/>
      <sheetName val="CATERING_SERVICES"/>
      <sheetName val="CAR_PARKING_SERVICES"/>
      <sheetName val="ENERGY_&amp;_UTILITIES"/>
      <sheetName val="WASTE_DISPOSAL_SERVICES"/>
      <sheetName val="LINEN_SERVICES"/>
      <sheetName val="RECEPTION_SERVICES"/>
      <sheetName val="PORTERING_SERVICES"/>
      <sheetName val="DOMESTIC_SERVICES"/>
      <sheetName val="STERILE_SUPPLY_SERVICES,SSD"/>
      <sheetName val="HELPDESK_SERVICE"/>
      <sheetName val="COURIER_SERVICES"/>
      <sheetName val="PEST_CONTROL_SERVICES"/>
      <sheetName val="STORES_SERVICES"/>
      <sheetName val="POSTAL_SERVICES"/>
      <sheetName val="RESIDENTIAL_SERVICES"/>
      <sheetName val="DAY_NURSERY_&amp;_CRECHE_SERVICES"/>
      <sheetName val="WARD_HOSTESS_SERVICES"/>
      <sheetName val="RISK_COMPONENT"/>
      <sheetName val="Risk_Matrix"/>
      <sheetName val="FINANCE_COMPONENT"/>
      <sheetName val="Appendix_A_1"/>
      <sheetName val="Appendix_A_2"/>
      <sheetName val="Appendix_A_3"/>
      <sheetName val="Appendix_A_4"/>
      <sheetName val="Appendix_A_5"/>
      <sheetName val="Appendix_A_6"/>
      <sheetName val="Appendix_A_7"/>
      <sheetName val="MATRIX_SUMMARY1"/>
      <sheetName val="DESIGN_COMPONENT1"/>
      <sheetName val="CONSTRUCTION_COMPONENT1"/>
      <sheetName val="Construction_Preambles1"/>
      <sheetName val="Construction_Information1"/>
      <sheetName val="ASSET_RENEWAL_COMPONENT1"/>
      <sheetName val="Ext__Walls,Windows,Doors(Model1"/>
      <sheetName val="Internal_Walls,Doors(Model)1"/>
      <sheetName val="Fittings_&amp;_Furnishings(Model)1"/>
      <sheetName val="Plumbing_Services(Model)1"/>
      <sheetName val="Mechanical_Part_1(Model)1"/>
      <sheetName val="Mechanical_Part_2(Model)1"/>
      <sheetName val="Mechanical_Part_3(Model)1"/>
      <sheetName val="Special_&amp;_BWICS(Model)1"/>
      <sheetName val="Drainage,Ext_Services(Model)1"/>
      <sheetName val="Ext__Walls,Windows,Doors(Bid)1"/>
      <sheetName val="Internal_Walls,Doors(Bid)1"/>
      <sheetName val="Fittings_&amp;_Furnishings(Bid)1"/>
      <sheetName val="Plumbing_Services(Bid)1"/>
      <sheetName val="Mechanical_Part_1(Bid)1"/>
      <sheetName val="Mechanical_Part_2(Bid)1"/>
      <sheetName val="Mechanical_Part_3(Bid)1"/>
      <sheetName val="Drainage,Ext_Services(Bid)1"/>
      <sheetName val="Special_&amp;_BWICS(Bid)1"/>
      <sheetName val="FACILITIES_COMPONENT1"/>
      <sheetName val="ESTATE_SERVICES1"/>
      <sheetName val="EQUIPMENT_MAINTENANCE1"/>
      <sheetName val="GROUNDS_&amp;_GARDENS_MAINTENANCE1"/>
      <sheetName val="INFORMATION_TECHNOLOGY1"/>
      <sheetName val="TRANSPORT_SERVICES1"/>
      <sheetName val="SECURITY_&amp;_CAR_PARKING_SERVICE1"/>
      <sheetName val="CATERING_SERVICES1"/>
      <sheetName val="CAR_PARKING_SERVICES1"/>
      <sheetName val="ENERGY_&amp;_UTILITIES1"/>
      <sheetName val="WASTE_DISPOSAL_SERVICES1"/>
      <sheetName val="LINEN_SERVICES1"/>
      <sheetName val="RECEPTION_SERVICES1"/>
      <sheetName val="PORTERING_SERVICES1"/>
      <sheetName val="DOMESTIC_SERVICES1"/>
      <sheetName val="STERILE_SUPPLY_SERVICES,SSD1"/>
      <sheetName val="HELPDESK_SERVICE1"/>
      <sheetName val="COURIER_SERVICES1"/>
      <sheetName val="PEST_CONTROL_SERVICES1"/>
      <sheetName val="STORES_SERVICES1"/>
      <sheetName val="POSTAL_SERVICES1"/>
      <sheetName val="RESIDENTIAL_SERVICES1"/>
      <sheetName val="DAY_NURSERY_&amp;_CRECHE_SERVICES1"/>
      <sheetName val="WARD_HOSTESS_SERVICES1"/>
      <sheetName val="RISK_COMPONENT1"/>
      <sheetName val="Risk_Matrix1"/>
      <sheetName val="FINANCE_COMPONENT1"/>
      <sheetName val="Appendix_A_11"/>
      <sheetName val="Appendix_A_21"/>
      <sheetName val="Appendix_A_31"/>
      <sheetName val="Appendix_A_41"/>
      <sheetName val="Appendix_A_51"/>
      <sheetName val="Appendix_A_61"/>
      <sheetName val="Appendix_A_71"/>
      <sheetName val="MATRIX_SUMMARY2"/>
      <sheetName val="DESIGN_COMPONENT2"/>
      <sheetName val="CONSTRUCTION_COMPONENT2"/>
      <sheetName val="Construction_Preambles2"/>
      <sheetName val="Construction_Information2"/>
      <sheetName val="ASSET_RENEWAL_COMPONENT2"/>
      <sheetName val="Ext__Walls,Windows,Doors(Model2"/>
      <sheetName val="Internal_Walls,Doors(Model)2"/>
      <sheetName val="Fittings_&amp;_Furnishings(Model)2"/>
      <sheetName val="Plumbing_Services(Model)2"/>
      <sheetName val="Mechanical_Part_1(Model)2"/>
      <sheetName val="Mechanical_Part_2(Model)2"/>
      <sheetName val="Mechanical_Part_3(Model)2"/>
      <sheetName val="Special_&amp;_BWICS(Model)2"/>
      <sheetName val="Drainage,Ext_Services(Model)2"/>
      <sheetName val="Ext__Walls,Windows,Doors(Bid)2"/>
      <sheetName val="Internal_Walls,Doors(Bid)2"/>
      <sheetName val="Fittings_&amp;_Furnishings(Bid)2"/>
      <sheetName val="Plumbing_Services(Bid)2"/>
      <sheetName val="Mechanical_Part_1(Bid)2"/>
      <sheetName val="Mechanical_Part_2(Bid)2"/>
      <sheetName val="Mechanical_Part_3(Bid)2"/>
      <sheetName val="Drainage,Ext_Services(Bid)2"/>
      <sheetName val="Special_&amp;_BWICS(Bid)2"/>
      <sheetName val="FACILITIES_COMPONENT2"/>
      <sheetName val="ESTATE_SERVICES2"/>
      <sheetName val="EQUIPMENT_MAINTENANCE2"/>
      <sheetName val="GROUNDS_&amp;_GARDENS_MAINTENANCE2"/>
      <sheetName val="INFORMATION_TECHNOLOGY2"/>
      <sheetName val="TRANSPORT_SERVICES2"/>
      <sheetName val="SECURITY_&amp;_CAR_PARKING_SERVICE2"/>
      <sheetName val="CATERING_SERVICES2"/>
      <sheetName val="CAR_PARKING_SERVICES2"/>
      <sheetName val="ENERGY_&amp;_UTILITIES2"/>
      <sheetName val="WASTE_DISPOSAL_SERVICES2"/>
      <sheetName val="LINEN_SERVICES2"/>
      <sheetName val="RECEPTION_SERVICES2"/>
      <sheetName val="PORTERING_SERVICES2"/>
      <sheetName val="DOMESTIC_SERVICES2"/>
      <sheetName val="STERILE_SUPPLY_SERVICES,SSD2"/>
      <sheetName val="HELPDESK_SERVICE2"/>
      <sheetName val="COURIER_SERVICES2"/>
      <sheetName val="PEST_CONTROL_SERVICES2"/>
      <sheetName val="STORES_SERVICES2"/>
      <sheetName val="POSTAL_SERVICES2"/>
      <sheetName val="RESIDENTIAL_SERVICES2"/>
      <sheetName val="DAY_NURSERY_&amp;_CRECHE_SERVICES2"/>
      <sheetName val="WARD_HOSTESS_SERVICES2"/>
      <sheetName val="RISK_COMPONENT2"/>
      <sheetName val="Risk_Matrix2"/>
      <sheetName val="FINANCE_COMPONENT2"/>
      <sheetName val="Appendix_A_12"/>
      <sheetName val="Appendix_A_22"/>
      <sheetName val="Appendix_A_32"/>
      <sheetName val="Appendix_A_42"/>
      <sheetName val="Appendix_A_52"/>
      <sheetName val="Appendix_A_62"/>
      <sheetName val="Appendix_A_72"/>
      <sheetName val="Fill this out first..."/>
      <sheetName val="SITE OVERHEADS"/>
      <sheetName val="Data"/>
      <sheetName val="Lead"/>
      <sheetName val="MATRIX_SUMMARY3"/>
      <sheetName val="DESIGN_COMPONENT3"/>
      <sheetName val="CONSTRUCTION_COMPONENT3"/>
      <sheetName val="Construction_Preambles3"/>
      <sheetName val="Construction_Information3"/>
      <sheetName val="ASSET_RENEWAL_COMPONENT3"/>
      <sheetName val="Ext__Walls,Windows,Doors(Model3"/>
      <sheetName val="Internal_Walls,Doors(Model)3"/>
      <sheetName val="Fittings_&amp;_Furnishings(Model)3"/>
      <sheetName val="Plumbing_Services(Model)3"/>
      <sheetName val="Mechanical_Part_1(Model)3"/>
      <sheetName val="Mechanical_Part_2(Model)3"/>
      <sheetName val="Mechanical_Part_3(Model)3"/>
      <sheetName val="Special_&amp;_BWICS(Model)3"/>
      <sheetName val="Drainage,Ext_Services(Model)3"/>
      <sheetName val="Ext__Walls,Windows,Doors(Bid)3"/>
      <sheetName val="Internal_Walls,Doors(Bid)3"/>
      <sheetName val="Fittings_&amp;_Furnishings(Bid)3"/>
      <sheetName val="Plumbing_Services(Bid)3"/>
      <sheetName val="Mechanical_Part_1(Bid)3"/>
      <sheetName val="Mechanical_Part_2(Bid)3"/>
      <sheetName val="Mechanical_Part_3(Bid)3"/>
      <sheetName val="Drainage,Ext_Services(Bid)3"/>
      <sheetName val="Special_&amp;_BWICS(Bid)3"/>
      <sheetName val="FACILITIES_COMPONENT3"/>
      <sheetName val="ESTATE_SERVICES3"/>
      <sheetName val="EQUIPMENT_MAINTENANCE3"/>
      <sheetName val="GROUNDS_&amp;_GARDENS_MAINTENANCE3"/>
      <sheetName val="INFORMATION_TECHNOLOGY3"/>
      <sheetName val="TRANSPORT_SERVICES3"/>
      <sheetName val="SECURITY_&amp;_CAR_PARKING_SERVICE3"/>
      <sheetName val="CATERING_SERVICES3"/>
      <sheetName val="CAR_PARKING_SERVICES3"/>
      <sheetName val="ENERGY_&amp;_UTILITIES3"/>
      <sheetName val="WASTE_DISPOSAL_SERVICES3"/>
      <sheetName val="LINEN_SERVICES3"/>
      <sheetName val="RECEPTION_SERVICES3"/>
      <sheetName val="PORTERING_SERVICES3"/>
      <sheetName val="DOMESTIC_SERVICES3"/>
      <sheetName val="STERILE_SUPPLY_SERVICES,SSD3"/>
      <sheetName val="HELPDESK_SERVICE3"/>
      <sheetName val="COURIER_SERVICES3"/>
      <sheetName val="PEST_CONTROL_SERVICES3"/>
      <sheetName val="STORES_SERVICES3"/>
      <sheetName val="POSTAL_SERVICES3"/>
      <sheetName val="RESIDENTIAL_SERVICES3"/>
      <sheetName val="DAY_NURSERY_&amp;_CRECHE_SERVICES3"/>
      <sheetName val="WARD_HOSTESS_SERVICES3"/>
      <sheetName val="RISK_COMPONENT3"/>
      <sheetName val="Risk_Matrix3"/>
      <sheetName val="FINANCE_COMPONENT3"/>
      <sheetName val="Appendix_A_13"/>
      <sheetName val="Appendix_A_23"/>
      <sheetName val="Appendix_A_33"/>
      <sheetName val="Appendix_A_43"/>
      <sheetName val="Appendix_A_53"/>
      <sheetName val="Appendix_A_63"/>
      <sheetName val="Appendix_A_73"/>
      <sheetName val="Details and Earnings Charts"/>
      <sheetName val="A1-mod-w"/>
      <sheetName val="Sheet3 (2)"/>
      <sheetName val="조정명세서"/>
      <sheetName val="대전(세창동)"/>
      <sheetName val="Direct"/>
      <sheetName val="DetEst"/>
      <sheetName val="Costing"/>
      <sheetName val="labour"/>
      <sheetName val="Cat A Change Control"/>
      <sheetName val="Project Budget Worksheet"/>
      <sheetName val="Kristal Court"/>
      <sheetName val="A-General"/>
      <sheetName val="Sheet1"/>
      <sheetName val="Bin"/>
      <sheetName val="MATRIX_SUMMARY4"/>
      <sheetName val="DESIGN_COMPONENT4"/>
      <sheetName val="CONSTRUCTION_COMPONENT4"/>
      <sheetName val="Construction_Preambles4"/>
      <sheetName val="Construction_Information4"/>
      <sheetName val="ASSET_RENEWAL_COMPONENT4"/>
      <sheetName val="Ext__Walls,Windows,Doors(Model4"/>
      <sheetName val="Internal_Walls,Doors(Model)4"/>
      <sheetName val="Fittings_&amp;_Furnishings(Model)4"/>
      <sheetName val="Plumbing_Services(Model)4"/>
      <sheetName val="Mechanical_Part_1(Model)4"/>
      <sheetName val="Mechanical_Part_2(Model)4"/>
      <sheetName val="Mechanical_Part_3(Model)4"/>
      <sheetName val="Special_&amp;_BWICS(Model)4"/>
      <sheetName val="Drainage,Ext_Services(Model)4"/>
      <sheetName val="Ext__Walls,Windows,Doors(Bid)4"/>
      <sheetName val="Internal_Walls,Doors(Bid)4"/>
      <sheetName val="Fittings_&amp;_Furnishings(Bid)4"/>
      <sheetName val="Plumbing_Services(Bid)4"/>
      <sheetName val="Mechanical_Part_1(Bid)4"/>
      <sheetName val="Mechanical_Part_2(Bid)4"/>
      <sheetName val="Mechanical_Part_3(Bid)4"/>
      <sheetName val="Drainage,Ext_Services(Bid)4"/>
      <sheetName val="Special_&amp;_BWICS(Bid)4"/>
      <sheetName val="FACILITIES_COMPONENT4"/>
      <sheetName val="ESTATE_SERVICES4"/>
      <sheetName val="EQUIPMENT_MAINTENANCE4"/>
      <sheetName val="GROUNDS_&amp;_GARDENS_MAINTENANCE4"/>
      <sheetName val="INFORMATION_TECHNOLOGY4"/>
      <sheetName val="TRANSPORT_SERVICES4"/>
      <sheetName val="SECURITY_&amp;_CAR_PARKING_SERVICE4"/>
      <sheetName val="CATERING_SERVICES4"/>
      <sheetName val="CAR_PARKING_SERVICES4"/>
      <sheetName val="ENERGY_&amp;_UTILITIES4"/>
      <sheetName val="WASTE_DISPOSAL_SERVICES4"/>
      <sheetName val="LINEN_SERVICES4"/>
      <sheetName val="RECEPTION_SERVICES4"/>
      <sheetName val="PORTERING_SERVICES4"/>
      <sheetName val="DOMESTIC_SERVICES4"/>
      <sheetName val="STERILE_SUPPLY_SERVICES,SSD4"/>
      <sheetName val="HELPDESK_SERVICE4"/>
      <sheetName val="COURIER_SERVICES4"/>
      <sheetName val="PEST_CONTROL_SERVICES4"/>
      <sheetName val="STORES_SERVICES4"/>
      <sheetName val="POSTAL_SERVICES4"/>
      <sheetName val="RESIDENTIAL_SERVICES4"/>
      <sheetName val="DAY_NURSERY_&amp;_CRECHE_SERVICES4"/>
      <sheetName val="WARD_HOSTESS_SERVICES4"/>
      <sheetName val="RISK_COMPONENT4"/>
      <sheetName val="Risk_Matrix4"/>
      <sheetName val="FINANCE_COMPONENT4"/>
      <sheetName val="Appendix_A_14"/>
      <sheetName val="Appendix_A_24"/>
      <sheetName val="Appendix_A_34"/>
      <sheetName val="Appendix_A_44"/>
      <sheetName val="Appendix_A_54"/>
      <sheetName val="Appendix_A_64"/>
      <sheetName val="Appendix_A_74"/>
      <sheetName val="Fill_this_out_first___"/>
      <sheetName val="SITE_OVERHEADS"/>
      <sheetName val="Details_and_Earnings_Charts"/>
      <sheetName val="Sheet3_(2)"/>
      <sheetName val="Cat_A_Change_Control"/>
      <sheetName val="Project_Budget_Worksheet"/>
      <sheetName val="Kristal_Court"/>
      <sheetName val="MATRIX_SUMMARY5"/>
      <sheetName val="DESIGN_COMPONENT5"/>
      <sheetName val="CONSTRUCTION_COMPONENT5"/>
      <sheetName val="Construction_Preambles5"/>
      <sheetName val="Construction_Information5"/>
      <sheetName val="ASSET_RENEWAL_COMPONENT5"/>
      <sheetName val="Ext__Walls,Windows,Doors(Model5"/>
      <sheetName val="Internal_Walls,Doors(Model)5"/>
      <sheetName val="Fittings_&amp;_Furnishings(Model)5"/>
      <sheetName val="Plumbing_Services(Model)5"/>
      <sheetName val="Mechanical_Part_1(Model)5"/>
      <sheetName val="Mechanical_Part_2(Model)5"/>
      <sheetName val="Mechanical_Part_3(Model)5"/>
      <sheetName val="Special_&amp;_BWICS(Model)5"/>
      <sheetName val="Drainage,Ext_Services(Model)5"/>
      <sheetName val="Ext__Walls,Windows,Doors(Bid)5"/>
      <sheetName val="Internal_Walls,Doors(Bid)5"/>
      <sheetName val="Fittings_&amp;_Furnishings(Bid)5"/>
      <sheetName val="Plumbing_Services(Bid)5"/>
      <sheetName val="Mechanical_Part_1(Bid)5"/>
      <sheetName val="Mechanical_Part_2(Bid)5"/>
      <sheetName val="Mechanical_Part_3(Bid)5"/>
      <sheetName val="Drainage,Ext_Services(Bid)5"/>
      <sheetName val="Special_&amp;_BWICS(Bid)5"/>
      <sheetName val="FACILITIES_COMPONENT5"/>
      <sheetName val="ESTATE_SERVICES5"/>
      <sheetName val="EQUIPMENT_MAINTENANCE5"/>
      <sheetName val="GROUNDS_&amp;_GARDENS_MAINTENANCE5"/>
      <sheetName val="INFORMATION_TECHNOLOGY5"/>
      <sheetName val="TRANSPORT_SERVICES5"/>
      <sheetName val="SECURITY_&amp;_CAR_PARKING_SERVICE5"/>
      <sheetName val="CATERING_SERVICES5"/>
      <sheetName val="CAR_PARKING_SERVICES5"/>
      <sheetName val="ENERGY_&amp;_UTILITIES5"/>
      <sheetName val="WASTE_DISPOSAL_SERVICES5"/>
      <sheetName val="LINEN_SERVICES5"/>
      <sheetName val="RECEPTION_SERVICES5"/>
      <sheetName val="PORTERING_SERVICES5"/>
      <sheetName val="DOMESTIC_SERVICES5"/>
      <sheetName val="STERILE_SUPPLY_SERVICES,SSD5"/>
      <sheetName val="HELPDESK_SERVICE5"/>
      <sheetName val="COURIER_SERVICES5"/>
      <sheetName val="PEST_CONTROL_SERVICES5"/>
      <sheetName val="STORES_SERVICES5"/>
      <sheetName val="POSTAL_SERVICES5"/>
      <sheetName val="RESIDENTIAL_SERVICES5"/>
      <sheetName val="DAY_NURSERY_&amp;_CRECHE_SERVICES5"/>
      <sheetName val="WARD_HOSTESS_SERVICES5"/>
      <sheetName val="RISK_COMPONENT5"/>
      <sheetName val="Risk_Matrix5"/>
      <sheetName val="FINANCE_COMPONENT5"/>
      <sheetName val="Appendix_A_15"/>
      <sheetName val="Appendix_A_25"/>
      <sheetName val="Appendix_A_35"/>
      <sheetName val="Appendix_A_45"/>
      <sheetName val="Appendix_A_55"/>
      <sheetName val="Appendix_A_65"/>
      <sheetName val="Appendix_A_75"/>
      <sheetName val="Fill_this_out_first___1"/>
      <sheetName val="SITE_OVERHEADS1"/>
      <sheetName val="MATRIX_SUMMARY6"/>
      <sheetName val="DESIGN_COMPONENT6"/>
      <sheetName val="CONSTRUCTION_COMPONENT6"/>
      <sheetName val="Construction_Preambles6"/>
      <sheetName val="Construction_Information6"/>
      <sheetName val="ASSET_RENEWAL_COMPONENT6"/>
      <sheetName val="Ext__Walls,Windows,Doors(Model6"/>
      <sheetName val="Internal_Walls,Doors(Model)6"/>
      <sheetName val="Fittings_&amp;_Furnishings(Model)6"/>
      <sheetName val="Plumbing_Services(Model)6"/>
      <sheetName val="Mechanical_Part_1(Model)6"/>
      <sheetName val="Mechanical_Part_2(Model)6"/>
      <sheetName val="Mechanical_Part_3(Model)6"/>
      <sheetName val="Special_&amp;_BWICS(Model)6"/>
      <sheetName val="Drainage,Ext_Services(Model)6"/>
      <sheetName val="Ext__Walls,Windows,Doors(Bid)6"/>
      <sheetName val="Internal_Walls,Doors(Bid)6"/>
      <sheetName val="Fittings_&amp;_Furnishings(Bid)6"/>
      <sheetName val="Plumbing_Services(Bid)6"/>
      <sheetName val="Mechanical_Part_1(Bid)6"/>
      <sheetName val="Mechanical_Part_2(Bid)6"/>
      <sheetName val="Mechanical_Part_3(Bid)6"/>
      <sheetName val="Drainage,Ext_Services(Bid)6"/>
      <sheetName val="Special_&amp;_BWICS(Bid)6"/>
      <sheetName val="FACILITIES_COMPONENT6"/>
      <sheetName val="ESTATE_SERVICES6"/>
      <sheetName val="EQUIPMENT_MAINTENANCE6"/>
      <sheetName val="GROUNDS_&amp;_GARDENS_MAINTENANCE6"/>
      <sheetName val="INFORMATION_TECHNOLOGY6"/>
      <sheetName val="TRANSPORT_SERVICES6"/>
      <sheetName val="SECURITY_&amp;_CAR_PARKING_SERVICE6"/>
      <sheetName val="CATERING_SERVICES6"/>
      <sheetName val="CAR_PARKING_SERVICES6"/>
      <sheetName val="ENERGY_&amp;_UTILITIES6"/>
      <sheetName val="WASTE_DISPOSAL_SERVICES6"/>
      <sheetName val="LINEN_SERVICES6"/>
      <sheetName val="RECEPTION_SERVICES6"/>
      <sheetName val="PORTERING_SERVICES6"/>
      <sheetName val="DOMESTIC_SERVICES6"/>
      <sheetName val="STERILE_SUPPLY_SERVICES,SSD6"/>
      <sheetName val="HELPDESK_SERVICE6"/>
      <sheetName val="COURIER_SERVICES6"/>
      <sheetName val="PEST_CONTROL_SERVICES6"/>
      <sheetName val="STORES_SERVICES6"/>
      <sheetName val="POSTAL_SERVICES6"/>
      <sheetName val="RESIDENTIAL_SERVICES6"/>
      <sheetName val="DAY_NURSERY_&amp;_CRECHE_SERVICES6"/>
      <sheetName val="WARD_HOSTESS_SERVICES6"/>
      <sheetName val="RISK_COMPONENT6"/>
      <sheetName val="Risk_Matrix6"/>
      <sheetName val="FINANCE_COMPONENT6"/>
      <sheetName val="Appendix_A_16"/>
      <sheetName val="Appendix_A_26"/>
      <sheetName val="Appendix_A_36"/>
      <sheetName val="Appendix_A_46"/>
      <sheetName val="Appendix_A_56"/>
      <sheetName val="Appendix_A_66"/>
      <sheetName val="Appendix_A_76"/>
      <sheetName val="Fill_this_out_first___2"/>
      <sheetName val="SITE_OVERHEADS2"/>
      <sheetName val="Sheet3_(2)1"/>
      <sheetName val="Cat_A_Change_Control1"/>
      <sheetName val="Kristal_Court1"/>
      <sheetName val="Project_Budget_Worksheet1"/>
      <sheetName val="Details_and_Earnings_Charts1"/>
      <sheetName val="MATRIX_SUMMARY7"/>
      <sheetName val="DESIGN_COMPONENT7"/>
      <sheetName val="CONSTRUCTION_COMPONENT7"/>
      <sheetName val="Construction_Preambles7"/>
      <sheetName val="Construction_Information7"/>
      <sheetName val="ASSET_RENEWAL_COMPONENT7"/>
      <sheetName val="Ext__Walls,Windows,Doors(Model7"/>
      <sheetName val="Internal_Walls,Doors(Model)7"/>
      <sheetName val="Fittings_&amp;_Furnishings(Model)7"/>
      <sheetName val="Plumbing_Services(Model)7"/>
      <sheetName val="Mechanical_Part_1(Model)7"/>
      <sheetName val="Mechanical_Part_2(Model)7"/>
      <sheetName val="Mechanical_Part_3(Model)7"/>
      <sheetName val="Special_&amp;_BWICS(Model)7"/>
      <sheetName val="Drainage,Ext_Services(Model)7"/>
      <sheetName val="Ext__Walls,Windows,Doors(Bid)7"/>
      <sheetName val="Internal_Walls,Doors(Bid)7"/>
      <sheetName val="Fittings_&amp;_Furnishings(Bid)7"/>
      <sheetName val="Plumbing_Services(Bid)7"/>
      <sheetName val="Mechanical_Part_1(Bid)7"/>
      <sheetName val="Mechanical_Part_2(Bid)7"/>
      <sheetName val="Mechanical_Part_3(Bid)7"/>
      <sheetName val="Drainage,Ext_Services(Bid)7"/>
      <sheetName val="Special_&amp;_BWICS(Bid)7"/>
      <sheetName val="FACILITIES_COMPONENT7"/>
      <sheetName val="ESTATE_SERVICES7"/>
      <sheetName val="EQUIPMENT_MAINTENANCE7"/>
      <sheetName val="GROUNDS_&amp;_GARDENS_MAINTENANCE7"/>
      <sheetName val="INFORMATION_TECHNOLOGY7"/>
      <sheetName val="TRANSPORT_SERVICES7"/>
      <sheetName val="SECURITY_&amp;_CAR_PARKING_SERVICE7"/>
      <sheetName val="CATERING_SERVICES7"/>
      <sheetName val="CAR_PARKING_SERVICES7"/>
      <sheetName val="ENERGY_&amp;_UTILITIES7"/>
      <sheetName val="WASTE_DISPOSAL_SERVICES7"/>
      <sheetName val="LINEN_SERVICES7"/>
      <sheetName val="RECEPTION_SERVICES7"/>
      <sheetName val="PORTERING_SERVICES7"/>
      <sheetName val="DOMESTIC_SERVICES7"/>
      <sheetName val="STERILE_SUPPLY_SERVICES,SSD7"/>
      <sheetName val="HELPDESK_SERVICE7"/>
      <sheetName val="COURIER_SERVICES7"/>
      <sheetName val="PEST_CONTROL_SERVICES7"/>
      <sheetName val="STORES_SERVICES7"/>
      <sheetName val="POSTAL_SERVICES7"/>
      <sheetName val="RESIDENTIAL_SERVICES7"/>
      <sheetName val="DAY_NURSERY_&amp;_CRECHE_SERVICES7"/>
      <sheetName val="WARD_HOSTESS_SERVICES7"/>
      <sheetName val="RISK_COMPONENT7"/>
      <sheetName val="Risk_Matrix7"/>
      <sheetName val="FINANCE_COMPONENT7"/>
      <sheetName val="Appendix_A_17"/>
      <sheetName val="Appendix_A_27"/>
      <sheetName val="Appendix_A_37"/>
      <sheetName val="Appendix_A_47"/>
      <sheetName val="Appendix_A_57"/>
      <sheetName val="Appendix_A_67"/>
      <sheetName val="Appendix_A_77"/>
      <sheetName val="Fill_this_out_first___3"/>
      <sheetName val="SITE_OVERHEADS3"/>
      <sheetName val="Sheet3_(2)2"/>
      <sheetName val="Cat_A_Change_Control2"/>
      <sheetName val="Kristal_Court2"/>
      <sheetName val="Project_Budget_Worksheet2"/>
      <sheetName val="Details_and_Earnings_Charts2"/>
      <sheetName val="Enquire"/>
      <sheetName val="Variations"/>
      <sheetName val="MATRIX_SUMMARY8"/>
      <sheetName val="DESIGN_COMPONENT8"/>
      <sheetName val="CONSTRUCTION_COMPONENT8"/>
      <sheetName val="Construction_Preambles8"/>
      <sheetName val="Construction_Information8"/>
      <sheetName val="ASSET_RENEWAL_COMPONENT8"/>
      <sheetName val="Ext__Walls,Windows,Doors(Model8"/>
      <sheetName val="Internal_Walls,Doors(Model)8"/>
      <sheetName val="Fittings_&amp;_Furnishings(Model)8"/>
      <sheetName val="Plumbing_Services(Model)8"/>
      <sheetName val="Mechanical_Part_1(Model)8"/>
      <sheetName val="Mechanical_Part_2(Model)8"/>
      <sheetName val="Mechanical_Part_3(Model)8"/>
      <sheetName val="Special_&amp;_BWICS(Model)8"/>
      <sheetName val="Drainage,Ext_Services(Model)8"/>
      <sheetName val="Ext__Walls,Windows,Doors(Bid)8"/>
      <sheetName val="Internal_Walls,Doors(Bid)8"/>
      <sheetName val="Fittings_&amp;_Furnishings(Bid)8"/>
      <sheetName val="Plumbing_Services(Bid)8"/>
      <sheetName val="Mechanical_Part_1(Bid)8"/>
      <sheetName val="Mechanical_Part_2(Bid)8"/>
      <sheetName val="Mechanical_Part_3(Bid)8"/>
      <sheetName val="Drainage,Ext_Services(Bid)8"/>
      <sheetName val="Special_&amp;_BWICS(Bid)8"/>
      <sheetName val="FACILITIES_COMPONENT8"/>
      <sheetName val="ESTATE_SERVICES8"/>
      <sheetName val="EQUIPMENT_MAINTENANCE8"/>
      <sheetName val="GROUNDS_&amp;_GARDENS_MAINTENANCE8"/>
      <sheetName val="INFORMATION_TECHNOLOGY8"/>
      <sheetName val="TRANSPORT_SERVICES8"/>
      <sheetName val="SECURITY_&amp;_CAR_PARKING_SERVICE8"/>
      <sheetName val="CATERING_SERVICES8"/>
      <sheetName val="CAR_PARKING_SERVICES8"/>
      <sheetName val="ENERGY_&amp;_UTILITIES8"/>
      <sheetName val="WASTE_DISPOSAL_SERVICES8"/>
      <sheetName val="LINEN_SERVICES8"/>
      <sheetName val="RECEPTION_SERVICES8"/>
      <sheetName val="PORTERING_SERVICES8"/>
      <sheetName val="DOMESTIC_SERVICES8"/>
      <sheetName val="STERILE_SUPPLY_SERVICES,SSD8"/>
      <sheetName val="HELPDESK_SERVICE8"/>
      <sheetName val="COURIER_SERVICES8"/>
      <sheetName val="PEST_CONTROL_SERVICES8"/>
      <sheetName val="STORES_SERVICES8"/>
      <sheetName val="POSTAL_SERVICES8"/>
      <sheetName val="RESIDENTIAL_SERVICES8"/>
      <sheetName val="DAY_NURSERY_&amp;_CRECHE_SERVICES8"/>
      <sheetName val="WARD_HOSTESS_SERVICES8"/>
      <sheetName val="RISK_COMPONENT8"/>
      <sheetName val="Risk_Matrix8"/>
      <sheetName val="FINANCE_COMPONENT8"/>
      <sheetName val="Appendix_A_18"/>
      <sheetName val="Appendix_A_28"/>
      <sheetName val="Appendix_A_38"/>
      <sheetName val="Appendix_A_48"/>
      <sheetName val="Appendix_A_58"/>
      <sheetName val="Appendix_A_68"/>
      <sheetName val="Appendix_A_78"/>
      <sheetName val="Fill_this_out_first___4"/>
      <sheetName val="SITE_OVERHEADS4"/>
      <sheetName val="Sheet3_(2)3"/>
      <sheetName val="Details_and_Earnings_Charts3"/>
      <sheetName val="Cat_A_Change_Control3"/>
      <sheetName val="Kristal_Court3"/>
      <sheetName val="Project_Budget_Worksheet3"/>
      <sheetName val="GRSummary"/>
      <sheetName val="MATRIX_SUMMARY14"/>
      <sheetName val="DESIGN_COMPONENT14"/>
      <sheetName val="CONSTRUCTION_COMPONENT14"/>
      <sheetName val="Construction_Preambles14"/>
      <sheetName val="Construction_Information14"/>
      <sheetName val="ASSET_RENEWAL_COMPONENT14"/>
      <sheetName val="Ext__Walls,Windows,Doors(Mode14"/>
      <sheetName val="Internal_Walls,Doors(Model)14"/>
      <sheetName val="Fittings_&amp;_Furnishings(Model)14"/>
      <sheetName val="Plumbing_Services(Model)14"/>
      <sheetName val="Mechanical_Part_1(Model)14"/>
      <sheetName val="Mechanical_Part_2(Model)14"/>
      <sheetName val="Mechanical_Part_3(Model)14"/>
      <sheetName val="Special_&amp;_BWICS(Model)14"/>
      <sheetName val="Drainage,Ext_Services(Model)14"/>
      <sheetName val="Ext__Walls,Windows,Doors(Bid)14"/>
      <sheetName val="Internal_Walls,Doors(Bid)14"/>
      <sheetName val="Fittings_&amp;_Furnishings(Bid)14"/>
      <sheetName val="Plumbing_Services(Bid)14"/>
      <sheetName val="Mechanical_Part_1(Bid)14"/>
      <sheetName val="Mechanical_Part_2(Bid)14"/>
      <sheetName val="Mechanical_Part_3(Bid)14"/>
      <sheetName val="Drainage,Ext_Services(Bid)14"/>
      <sheetName val="Special_&amp;_BWICS(Bid)14"/>
      <sheetName val="FACILITIES_COMPONENT14"/>
      <sheetName val="ESTATE_SERVICES14"/>
      <sheetName val="EQUIPMENT_MAINTENANCE14"/>
      <sheetName val="GROUNDS_&amp;_GARDENS_MAINTENANCE14"/>
      <sheetName val="INFORMATION_TECHNOLOGY14"/>
      <sheetName val="TRANSPORT_SERVICES14"/>
      <sheetName val="SECURITY_&amp;_CAR_PARKING_SERVIC14"/>
      <sheetName val="CATERING_SERVICES14"/>
      <sheetName val="CAR_PARKING_SERVICES14"/>
      <sheetName val="ENERGY_&amp;_UTILITIES14"/>
      <sheetName val="WASTE_DISPOSAL_SERVICES14"/>
      <sheetName val="LINEN_SERVICES14"/>
      <sheetName val="RECEPTION_SERVICES14"/>
      <sheetName val="PORTERING_SERVICES14"/>
      <sheetName val="DOMESTIC_SERVICES14"/>
      <sheetName val="STERILE_SUPPLY_SERVICES,SSD14"/>
      <sheetName val="HELPDESK_SERVICE14"/>
      <sheetName val="COURIER_SERVICES14"/>
      <sheetName val="PEST_CONTROL_SERVICES14"/>
      <sheetName val="STORES_SERVICES14"/>
      <sheetName val="POSTAL_SERVICES14"/>
      <sheetName val="RESIDENTIAL_SERVICES14"/>
      <sheetName val="DAY_NURSERY_&amp;_CRECHE_SERVICES14"/>
      <sheetName val="WARD_HOSTESS_SERVICES14"/>
      <sheetName val="RISK_COMPONENT14"/>
      <sheetName val="Risk_Matrix14"/>
      <sheetName val="FINANCE_COMPONENT14"/>
      <sheetName val="Appendix_A_114"/>
      <sheetName val="Appendix_A_214"/>
      <sheetName val="Appendix_A_314"/>
      <sheetName val="Appendix_A_414"/>
      <sheetName val="Appendix_A_514"/>
      <sheetName val="Appendix_A_614"/>
      <sheetName val="Appendix_A_714"/>
      <sheetName val="Fill_this_out_first___10"/>
      <sheetName val="SITE_OVERHEADS10"/>
      <sheetName val="Sheet3_(2)10"/>
      <sheetName val="Details_and_Earnings_Charts10"/>
      <sheetName val="Cat_A_Change_Control10"/>
      <sheetName val="Kristal_Court10"/>
      <sheetName val="Project_Budget_Worksheet10"/>
      <sheetName val="Sheet3_(2)4"/>
      <sheetName val="Details_and_Earnings_Charts4"/>
      <sheetName val="Cat_A_Change_Control4"/>
      <sheetName val="Kristal_Court4"/>
      <sheetName val="Project_Budget_Worksheet4"/>
      <sheetName val="MATRIX_SUMMARY9"/>
      <sheetName val="DESIGN_COMPONENT9"/>
      <sheetName val="CONSTRUCTION_COMPONENT9"/>
      <sheetName val="Construction_Preambles9"/>
      <sheetName val="Construction_Information9"/>
      <sheetName val="ASSET_RENEWAL_COMPONENT9"/>
      <sheetName val="Ext__Walls,Windows,Doors(Model9"/>
      <sheetName val="Internal_Walls,Doors(Model)9"/>
      <sheetName val="Fittings_&amp;_Furnishings(Model)9"/>
      <sheetName val="Plumbing_Services(Model)9"/>
      <sheetName val="Mechanical_Part_1(Model)9"/>
      <sheetName val="Mechanical_Part_2(Model)9"/>
      <sheetName val="Mechanical_Part_3(Model)9"/>
      <sheetName val="Special_&amp;_BWICS(Model)9"/>
      <sheetName val="Drainage,Ext_Services(Model)9"/>
      <sheetName val="Ext__Walls,Windows,Doors(Bid)9"/>
      <sheetName val="Internal_Walls,Doors(Bid)9"/>
      <sheetName val="Fittings_&amp;_Furnishings(Bid)9"/>
      <sheetName val="Plumbing_Services(Bid)9"/>
      <sheetName val="Mechanical_Part_1(Bid)9"/>
      <sheetName val="Mechanical_Part_2(Bid)9"/>
      <sheetName val="Mechanical_Part_3(Bid)9"/>
      <sheetName val="Drainage,Ext_Services(Bid)9"/>
      <sheetName val="Special_&amp;_BWICS(Bid)9"/>
      <sheetName val="FACILITIES_COMPONENT9"/>
      <sheetName val="ESTATE_SERVICES9"/>
      <sheetName val="EQUIPMENT_MAINTENANCE9"/>
      <sheetName val="GROUNDS_&amp;_GARDENS_MAINTENANCE9"/>
      <sheetName val="INFORMATION_TECHNOLOGY9"/>
      <sheetName val="TRANSPORT_SERVICES9"/>
      <sheetName val="SECURITY_&amp;_CAR_PARKING_SERVICE9"/>
      <sheetName val="CATERING_SERVICES9"/>
      <sheetName val="CAR_PARKING_SERVICES9"/>
      <sheetName val="ENERGY_&amp;_UTILITIES9"/>
      <sheetName val="WASTE_DISPOSAL_SERVICES9"/>
      <sheetName val="LINEN_SERVICES9"/>
      <sheetName val="RECEPTION_SERVICES9"/>
      <sheetName val="PORTERING_SERVICES9"/>
      <sheetName val="DOMESTIC_SERVICES9"/>
      <sheetName val="STERILE_SUPPLY_SERVICES,SSD9"/>
      <sheetName val="HELPDESK_SERVICE9"/>
      <sheetName val="COURIER_SERVICES9"/>
      <sheetName val="PEST_CONTROL_SERVICES9"/>
      <sheetName val="STORES_SERVICES9"/>
      <sheetName val="POSTAL_SERVICES9"/>
      <sheetName val="RESIDENTIAL_SERVICES9"/>
      <sheetName val="DAY_NURSERY_&amp;_CRECHE_SERVICES9"/>
      <sheetName val="WARD_HOSTESS_SERVICES9"/>
      <sheetName val="RISK_COMPONENT9"/>
      <sheetName val="Risk_Matrix9"/>
      <sheetName val="FINANCE_COMPONENT9"/>
      <sheetName val="Appendix_A_19"/>
      <sheetName val="Appendix_A_29"/>
      <sheetName val="Appendix_A_39"/>
      <sheetName val="Appendix_A_49"/>
      <sheetName val="Appendix_A_59"/>
      <sheetName val="Appendix_A_69"/>
      <sheetName val="Appendix_A_79"/>
      <sheetName val="Fill_this_out_first___5"/>
      <sheetName val="SITE_OVERHEADS5"/>
      <sheetName val="Sheet3_(2)5"/>
      <sheetName val="Details_and_Earnings_Charts5"/>
      <sheetName val="Cat_A_Change_Control5"/>
      <sheetName val="Kristal_Court5"/>
      <sheetName val="Project_Budget_Worksheet5"/>
      <sheetName val="MATRIX_SUMMARY11"/>
      <sheetName val="DESIGN_COMPONENT11"/>
      <sheetName val="CONSTRUCTION_COMPONENT11"/>
      <sheetName val="Construction_Preambles11"/>
      <sheetName val="Construction_Information11"/>
      <sheetName val="ASSET_RENEWAL_COMPONENT11"/>
      <sheetName val="Ext__Walls,Windows,Doors(Mode11"/>
      <sheetName val="Internal_Walls,Doors(Model)11"/>
      <sheetName val="Fittings_&amp;_Furnishings(Model)11"/>
      <sheetName val="Plumbing_Services(Model)11"/>
      <sheetName val="Mechanical_Part_1(Model)11"/>
      <sheetName val="Mechanical_Part_2(Model)11"/>
      <sheetName val="Mechanical_Part_3(Model)11"/>
      <sheetName val="Special_&amp;_BWICS(Model)11"/>
      <sheetName val="Drainage,Ext_Services(Model)11"/>
      <sheetName val="Ext__Walls,Windows,Doors(Bid)11"/>
      <sheetName val="Internal_Walls,Doors(Bid)11"/>
      <sheetName val="Fittings_&amp;_Furnishings(Bid)11"/>
      <sheetName val="Plumbing_Services(Bid)11"/>
      <sheetName val="Mechanical_Part_1(Bid)11"/>
      <sheetName val="Mechanical_Part_2(Bid)11"/>
      <sheetName val="Mechanical_Part_3(Bid)11"/>
      <sheetName val="Drainage,Ext_Services(Bid)11"/>
      <sheetName val="Special_&amp;_BWICS(Bid)11"/>
      <sheetName val="FACILITIES_COMPONENT11"/>
      <sheetName val="ESTATE_SERVICES11"/>
      <sheetName val="EQUIPMENT_MAINTENANCE11"/>
      <sheetName val="GROUNDS_&amp;_GARDENS_MAINTENANCE11"/>
      <sheetName val="INFORMATION_TECHNOLOGY11"/>
      <sheetName val="TRANSPORT_SERVICES11"/>
      <sheetName val="SECURITY_&amp;_CAR_PARKING_SERVIC11"/>
      <sheetName val="CATERING_SERVICES11"/>
      <sheetName val="CAR_PARKING_SERVICES11"/>
      <sheetName val="ENERGY_&amp;_UTILITIES11"/>
      <sheetName val="WASTE_DISPOSAL_SERVICES11"/>
      <sheetName val="LINEN_SERVICES11"/>
      <sheetName val="RECEPTION_SERVICES11"/>
      <sheetName val="PORTERING_SERVICES11"/>
      <sheetName val="DOMESTIC_SERVICES11"/>
      <sheetName val="STERILE_SUPPLY_SERVICES,SSD11"/>
      <sheetName val="HELPDESK_SERVICE11"/>
      <sheetName val="COURIER_SERVICES11"/>
      <sheetName val="PEST_CONTROL_SERVICES11"/>
      <sheetName val="STORES_SERVICES11"/>
      <sheetName val="POSTAL_SERVICES11"/>
      <sheetName val="RESIDENTIAL_SERVICES11"/>
      <sheetName val="DAY_NURSERY_&amp;_CRECHE_SERVICES11"/>
      <sheetName val="WARD_HOSTESS_SERVICES11"/>
      <sheetName val="RISK_COMPONENT11"/>
      <sheetName val="Risk_Matrix11"/>
      <sheetName val="FINANCE_COMPONENT11"/>
      <sheetName val="Appendix_A_111"/>
      <sheetName val="Appendix_A_211"/>
      <sheetName val="Appendix_A_311"/>
      <sheetName val="Appendix_A_411"/>
      <sheetName val="Appendix_A_511"/>
      <sheetName val="Appendix_A_611"/>
      <sheetName val="Appendix_A_711"/>
      <sheetName val="Fill_this_out_first___7"/>
      <sheetName val="SITE_OVERHEADS7"/>
      <sheetName val="Sheet3_(2)7"/>
      <sheetName val="Details_and_Earnings_Charts7"/>
      <sheetName val="Cat_A_Change_Control7"/>
      <sheetName val="Kristal_Court7"/>
      <sheetName val="Project_Budget_Worksheet7"/>
      <sheetName val="MATRIX_SUMMARY10"/>
      <sheetName val="DESIGN_COMPONENT10"/>
      <sheetName val="CONSTRUCTION_COMPONENT10"/>
      <sheetName val="Construction_Preambles10"/>
      <sheetName val="Construction_Information10"/>
      <sheetName val="ASSET_RENEWAL_COMPONENT10"/>
      <sheetName val="Ext__Walls,Windows,Doors(Mode10"/>
      <sheetName val="Internal_Walls,Doors(Model)10"/>
      <sheetName val="Fittings_&amp;_Furnishings(Model)10"/>
      <sheetName val="Plumbing_Services(Model)10"/>
      <sheetName val="Mechanical_Part_1(Model)10"/>
      <sheetName val="Mechanical_Part_2(Model)10"/>
      <sheetName val="Mechanical_Part_3(Model)10"/>
      <sheetName val="Special_&amp;_BWICS(Model)10"/>
      <sheetName val="Drainage,Ext_Services(Model)10"/>
      <sheetName val="Ext__Walls,Windows,Doors(Bid)10"/>
      <sheetName val="Internal_Walls,Doors(Bid)10"/>
      <sheetName val="Fittings_&amp;_Furnishings(Bid)10"/>
      <sheetName val="Plumbing_Services(Bid)10"/>
      <sheetName val="Mechanical_Part_1(Bid)10"/>
      <sheetName val="Mechanical_Part_2(Bid)10"/>
      <sheetName val="Mechanical_Part_3(Bid)10"/>
      <sheetName val="Drainage,Ext_Services(Bid)10"/>
      <sheetName val="Special_&amp;_BWICS(Bid)10"/>
      <sheetName val="FACILITIES_COMPONENT10"/>
      <sheetName val="ESTATE_SERVICES10"/>
      <sheetName val="EQUIPMENT_MAINTENANCE10"/>
      <sheetName val="GROUNDS_&amp;_GARDENS_MAINTENANCE10"/>
      <sheetName val="INFORMATION_TECHNOLOGY10"/>
      <sheetName val="TRANSPORT_SERVICES10"/>
      <sheetName val="SECURITY_&amp;_CAR_PARKING_SERVIC10"/>
      <sheetName val="CATERING_SERVICES10"/>
      <sheetName val="CAR_PARKING_SERVICES10"/>
      <sheetName val="ENERGY_&amp;_UTILITIES10"/>
      <sheetName val="WASTE_DISPOSAL_SERVICES10"/>
      <sheetName val="LINEN_SERVICES10"/>
      <sheetName val="RECEPTION_SERVICES10"/>
      <sheetName val="PORTERING_SERVICES10"/>
      <sheetName val="DOMESTIC_SERVICES10"/>
      <sheetName val="STERILE_SUPPLY_SERVICES,SSD10"/>
      <sheetName val="HELPDESK_SERVICE10"/>
      <sheetName val="COURIER_SERVICES10"/>
      <sheetName val="PEST_CONTROL_SERVICES10"/>
      <sheetName val="STORES_SERVICES10"/>
      <sheetName val="POSTAL_SERVICES10"/>
      <sheetName val="RESIDENTIAL_SERVICES10"/>
      <sheetName val="DAY_NURSERY_&amp;_CRECHE_SERVICES10"/>
      <sheetName val="WARD_HOSTESS_SERVICES10"/>
      <sheetName val="RISK_COMPONENT10"/>
      <sheetName val="Risk_Matrix10"/>
      <sheetName val="FINANCE_COMPONENT10"/>
      <sheetName val="Appendix_A_110"/>
      <sheetName val="Appendix_A_210"/>
      <sheetName val="Appendix_A_310"/>
      <sheetName val="Appendix_A_410"/>
      <sheetName val="Appendix_A_510"/>
      <sheetName val="Appendix_A_610"/>
      <sheetName val="Appendix_A_710"/>
      <sheetName val="Fill_this_out_first___6"/>
      <sheetName val="SITE_OVERHEADS6"/>
      <sheetName val="Sheet3_(2)6"/>
      <sheetName val="Details_and_Earnings_Charts6"/>
      <sheetName val="Cat_A_Change_Control6"/>
      <sheetName val="Kristal_Court6"/>
      <sheetName val="Project_Budget_Worksheet6"/>
      <sheetName val="MATRIX_SUMMARY12"/>
      <sheetName val="DESIGN_COMPONENT12"/>
      <sheetName val="CONSTRUCTION_COMPONENT12"/>
      <sheetName val="Construction_Preambles12"/>
      <sheetName val="Construction_Information12"/>
      <sheetName val="ASSET_RENEWAL_COMPONENT12"/>
      <sheetName val="Ext__Walls,Windows,Doors(Mode12"/>
      <sheetName val="Internal_Walls,Doors(Model)12"/>
      <sheetName val="Fittings_&amp;_Furnishings(Model)12"/>
      <sheetName val="Plumbing_Services(Model)12"/>
      <sheetName val="Mechanical_Part_1(Model)12"/>
      <sheetName val="Mechanical_Part_2(Model)12"/>
      <sheetName val="Mechanical_Part_3(Model)12"/>
      <sheetName val="Special_&amp;_BWICS(Model)12"/>
      <sheetName val="Drainage,Ext_Services(Model)12"/>
      <sheetName val="Ext__Walls,Windows,Doors(Bid)12"/>
      <sheetName val="Internal_Walls,Doors(Bid)12"/>
      <sheetName val="Fittings_&amp;_Furnishings(Bid)12"/>
      <sheetName val="Plumbing_Services(Bid)12"/>
      <sheetName val="Mechanical_Part_1(Bid)12"/>
      <sheetName val="Mechanical_Part_2(Bid)12"/>
      <sheetName val="Mechanical_Part_3(Bid)12"/>
      <sheetName val="Drainage,Ext_Services(Bid)12"/>
      <sheetName val="Special_&amp;_BWICS(Bid)12"/>
      <sheetName val="FACILITIES_COMPONENT12"/>
      <sheetName val="ESTATE_SERVICES12"/>
      <sheetName val="EQUIPMENT_MAINTENANCE12"/>
      <sheetName val="GROUNDS_&amp;_GARDENS_MAINTENANCE12"/>
      <sheetName val="INFORMATION_TECHNOLOGY12"/>
      <sheetName val="TRANSPORT_SERVICES12"/>
      <sheetName val="SECURITY_&amp;_CAR_PARKING_SERVIC12"/>
      <sheetName val="CATERING_SERVICES12"/>
      <sheetName val="CAR_PARKING_SERVICES12"/>
      <sheetName val="ENERGY_&amp;_UTILITIES12"/>
      <sheetName val="WASTE_DISPOSAL_SERVICES12"/>
      <sheetName val="LINEN_SERVICES12"/>
      <sheetName val="RECEPTION_SERVICES12"/>
      <sheetName val="PORTERING_SERVICES12"/>
      <sheetName val="DOMESTIC_SERVICES12"/>
      <sheetName val="STERILE_SUPPLY_SERVICES,SSD12"/>
      <sheetName val="HELPDESK_SERVICE12"/>
      <sheetName val="COURIER_SERVICES12"/>
      <sheetName val="PEST_CONTROL_SERVICES12"/>
      <sheetName val="STORES_SERVICES12"/>
      <sheetName val="POSTAL_SERVICES12"/>
      <sheetName val="RESIDENTIAL_SERVICES12"/>
      <sheetName val="DAY_NURSERY_&amp;_CRECHE_SERVICES12"/>
      <sheetName val="WARD_HOSTESS_SERVICES12"/>
      <sheetName val="RISK_COMPONENT12"/>
      <sheetName val="Risk_Matrix12"/>
      <sheetName val="FINANCE_COMPONENT12"/>
      <sheetName val="Appendix_A_112"/>
      <sheetName val="Appendix_A_212"/>
      <sheetName val="Appendix_A_312"/>
      <sheetName val="Appendix_A_412"/>
      <sheetName val="Appendix_A_512"/>
      <sheetName val="Appendix_A_612"/>
      <sheetName val="Appendix_A_712"/>
      <sheetName val="Fill_this_out_first___8"/>
      <sheetName val="SITE_OVERHEADS8"/>
      <sheetName val="Sheet3_(2)8"/>
      <sheetName val="Details_and_Earnings_Charts8"/>
      <sheetName val="Cat_A_Change_Control8"/>
      <sheetName val="Kristal_Court8"/>
      <sheetName val="Project_Budget_Worksheet8"/>
      <sheetName val="MATRIX_SUMMARY13"/>
      <sheetName val="DESIGN_COMPONENT13"/>
      <sheetName val="CONSTRUCTION_COMPONENT13"/>
      <sheetName val="Construction_Preambles13"/>
      <sheetName val="Construction_Information13"/>
      <sheetName val="ASSET_RENEWAL_COMPONENT13"/>
      <sheetName val="Ext__Walls,Windows,Doors(Mode13"/>
      <sheetName val="Internal_Walls,Doors(Model)13"/>
      <sheetName val="Fittings_&amp;_Furnishings(Model)13"/>
      <sheetName val="Plumbing_Services(Model)13"/>
      <sheetName val="Mechanical_Part_1(Model)13"/>
      <sheetName val="Mechanical_Part_2(Model)13"/>
      <sheetName val="Mechanical_Part_3(Model)13"/>
      <sheetName val="Special_&amp;_BWICS(Model)13"/>
      <sheetName val="Drainage,Ext_Services(Model)13"/>
      <sheetName val="Ext__Walls,Windows,Doors(Bid)13"/>
      <sheetName val="Internal_Walls,Doors(Bid)13"/>
      <sheetName val="Fittings_&amp;_Furnishings(Bid)13"/>
      <sheetName val="Plumbing_Services(Bid)13"/>
      <sheetName val="Mechanical_Part_1(Bid)13"/>
      <sheetName val="Mechanical_Part_2(Bid)13"/>
      <sheetName val="Mechanical_Part_3(Bid)13"/>
      <sheetName val="Drainage,Ext_Services(Bid)13"/>
      <sheetName val="Special_&amp;_BWICS(Bid)13"/>
      <sheetName val="FACILITIES_COMPONENT13"/>
      <sheetName val="ESTATE_SERVICES13"/>
      <sheetName val="EQUIPMENT_MAINTENANCE13"/>
      <sheetName val="GROUNDS_&amp;_GARDENS_MAINTENANCE13"/>
      <sheetName val="INFORMATION_TECHNOLOGY13"/>
      <sheetName val="TRANSPORT_SERVICES13"/>
      <sheetName val="SECURITY_&amp;_CAR_PARKING_SERVIC13"/>
      <sheetName val="CATERING_SERVICES13"/>
      <sheetName val="CAR_PARKING_SERVICES13"/>
      <sheetName val="ENERGY_&amp;_UTILITIES13"/>
      <sheetName val="WASTE_DISPOSAL_SERVICES13"/>
      <sheetName val="LINEN_SERVICES13"/>
      <sheetName val="RECEPTION_SERVICES13"/>
      <sheetName val="PORTERING_SERVICES13"/>
      <sheetName val="DOMESTIC_SERVICES13"/>
      <sheetName val="STERILE_SUPPLY_SERVICES,SSD13"/>
      <sheetName val="HELPDESK_SERVICE13"/>
      <sheetName val="COURIER_SERVICES13"/>
      <sheetName val="PEST_CONTROL_SERVICES13"/>
      <sheetName val="STORES_SERVICES13"/>
      <sheetName val="POSTAL_SERVICES13"/>
      <sheetName val="RESIDENTIAL_SERVICES13"/>
      <sheetName val="DAY_NURSERY_&amp;_CRECHE_SERVICES13"/>
      <sheetName val="WARD_HOSTESS_SERVICES13"/>
      <sheetName val="RISK_COMPONENT13"/>
      <sheetName val="Risk_Matrix13"/>
      <sheetName val="FINANCE_COMPONENT13"/>
      <sheetName val="Appendix_A_113"/>
      <sheetName val="Appendix_A_213"/>
      <sheetName val="Appendix_A_313"/>
      <sheetName val="Appendix_A_413"/>
      <sheetName val="Appendix_A_513"/>
      <sheetName val="Appendix_A_613"/>
      <sheetName val="Appendix_A_713"/>
      <sheetName val="Fill_this_out_first___9"/>
      <sheetName val="SITE_OVERHEADS9"/>
      <sheetName val="Sheet3_(2)9"/>
      <sheetName val="Details_and_Earnings_Charts9"/>
      <sheetName val="Cat_A_Change_Control9"/>
      <sheetName val="Kristal_Court9"/>
      <sheetName val="Project_Budget_Worksheet9"/>
      <sheetName val="MATRIX_SUMMARY15"/>
      <sheetName val="DESIGN_COMPONENT15"/>
      <sheetName val="CONSTRUCTION_COMPONENT15"/>
      <sheetName val="Construction_Preambles15"/>
      <sheetName val="Construction_Information15"/>
      <sheetName val="ASSET_RENEWAL_COMPONENT15"/>
      <sheetName val="Ext__Walls,Windows,Doors(Mode15"/>
      <sheetName val="Internal_Walls,Doors(Model)15"/>
      <sheetName val="Fittings_&amp;_Furnishings(Model)15"/>
      <sheetName val="Plumbing_Services(Model)15"/>
      <sheetName val="Mechanical_Part_1(Model)15"/>
      <sheetName val="Mechanical_Part_2(Model)15"/>
      <sheetName val="Mechanical_Part_3(Model)15"/>
      <sheetName val="Special_&amp;_BWICS(Model)15"/>
      <sheetName val="Drainage,Ext_Services(Model)15"/>
      <sheetName val="Ext__Walls,Windows,Doors(Bid)15"/>
      <sheetName val="Internal_Walls,Doors(Bid)15"/>
      <sheetName val="Fittings_&amp;_Furnishings(Bid)15"/>
      <sheetName val="Plumbing_Services(Bid)15"/>
      <sheetName val="Mechanical_Part_1(Bid)15"/>
      <sheetName val="Mechanical_Part_2(Bid)15"/>
      <sheetName val="Mechanical_Part_3(Bid)15"/>
      <sheetName val="Drainage,Ext_Services(Bid)15"/>
      <sheetName val="Special_&amp;_BWICS(Bid)15"/>
      <sheetName val="FACILITIES_COMPONENT15"/>
      <sheetName val="ESTATE_SERVICES15"/>
      <sheetName val="EQUIPMENT_MAINTENANCE15"/>
      <sheetName val="GROUNDS_&amp;_GARDENS_MAINTENANCE15"/>
      <sheetName val="INFORMATION_TECHNOLOGY15"/>
      <sheetName val="TRANSPORT_SERVICES15"/>
      <sheetName val="SECURITY_&amp;_CAR_PARKING_SERVIC15"/>
      <sheetName val="CATERING_SERVICES15"/>
      <sheetName val="CAR_PARKING_SERVICES15"/>
      <sheetName val="ENERGY_&amp;_UTILITIES15"/>
      <sheetName val="WASTE_DISPOSAL_SERVICES15"/>
      <sheetName val="LINEN_SERVICES15"/>
      <sheetName val="RECEPTION_SERVICES15"/>
      <sheetName val="PORTERING_SERVICES15"/>
      <sheetName val="DOMESTIC_SERVICES15"/>
      <sheetName val="STERILE_SUPPLY_SERVICES,SSD15"/>
      <sheetName val="HELPDESK_SERVICE15"/>
      <sheetName val="COURIER_SERVICES15"/>
      <sheetName val="PEST_CONTROL_SERVICES15"/>
      <sheetName val="STORES_SERVICES15"/>
      <sheetName val="POSTAL_SERVICES15"/>
      <sheetName val="RESIDENTIAL_SERVICES15"/>
      <sheetName val="DAY_NURSERY_&amp;_CRECHE_SERVICES15"/>
      <sheetName val="WARD_HOSTESS_SERVICES15"/>
      <sheetName val="RISK_COMPONENT15"/>
      <sheetName val="Risk_Matrix15"/>
      <sheetName val="FINANCE_COMPONENT15"/>
      <sheetName val="Appendix_A_115"/>
      <sheetName val="Appendix_A_215"/>
      <sheetName val="Appendix_A_315"/>
      <sheetName val="Appendix_A_415"/>
      <sheetName val="Appendix_A_515"/>
      <sheetName val="Appendix_A_615"/>
      <sheetName val="Appendix_A_715"/>
      <sheetName val="Fill_this_out_first___11"/>
      <sheetName val="SITE_OVERHEADS11"/>
      <sheetName val="Sheet3_(2)11"/>
      <sheetName val="Details_and_Earnings_Charts11"/>
      <sheetName val="Cat_A_Change_Control11"/>
      <sheetName val="Kristal_Court11"/>
      <sheetName val="Project_Budget_Worksheet11"/>
      <sheetName val="MATRIX_SUMMARY16"/>
      <sheetName val="DESIGN_COMPONENT16"/>
      <sheetName val="CONSTRUCTION_COMPONENT16"/>
      <sheetName val="Construction_Preambles16"/>
      <sheetName val="Construction_Information16"/>
      <sheetName val="ASSET_RENEWAL_COMPONENT16"/>
      <sheetName val="Ext__Walls,Windows,Doors(Mode16"/>
      <sheetName val="Internal_Walls,Doors(Model)16"/>
      <sheetName val="Fittings_&amp;_Furnishings(Model)16"/>
      <sheetName val="Plumbing_Services(Model)16"/>
      <sheetName val="Mechanical_Part_1(Model)16"/>
      <sheetName val="Mechanical_Part_2(Model)16"/>
      <sheetName val="Mechanical_Part_3(Model)16"/>
      <sheetName val="Special_&amp;_BWICS(Model)16"/>
      <sheetName val="Drainage,Ext_Services(Model)16"/>
      <sheetName val="Ext__Walls,Windows,Doors(Bid)16"/>
      <sheetName val="Internal_Walls,Doors(Bid)16"/>
      <sheetName val="Fittings_&amp;_Furnishings(Bid)16"/>
      <sheetName val="Plumbing_Services(Bid)16"/>
      <sheetName val="Mechanical_Part_1(Bid)16"/>
      <sheetName val="Mechanical_Part_2(Bid)16"/>
      <sheetName val="Mechanical_Part_3(Bid)16"/>
      <sheetName val="Drainage,Ext_Services(Bid)16"/>
      <sheetName val="Special_&amp;_BWICS(Bid)16"/>
      <sheetName val="FACILITIES_COMPONENT16"/>
      <sheetName val="ESTATE_SERVICES16"/>
      <sheetName val="EQUIPMENT_MAINTENANCE16"/>
      <sheetName val="GROUNDS_&amp;_GARDENS_MAINTENANCE16"/>
      <sheetName val="INFORMATION_TECHNOLOGY16"/>
      <sheetName val="TRANSPORT_SERVICES16"/>
      <sheetName val="SECURITY_&amp;_CAR_PARKING_SERVIC16"/>
      <sheetName val="CATERING_SERVICES16"/>
      <sheetName val="CAR_PARKING_SERVICES16"/>
      <sheetName val="ENERGY_&amp;_UTILITIES16"/>
      <sheetName val="WASTE_DISPOSAL_SERVICES16"/>
      <sheetName val="LINEN_SERVICES16"/>
      <sheetName val="RECEPTION_SERVICES16"/>
      <sheetName val="PORTERING_SERVICES16"/>
      <sheetName val="DOMESTIC_SERVICES16"/>
      <sheetName val="STERILE_SUPPLY_SERVICES,SSD16"/>
      <sheetName val="HELPDESK_SERVICE16"/>
      <sheetName val="COURIER_SERVICES16"/>
      <sheetName val="PEST_CONTROL_SERVICES16"/>
      <sheetName val="STORES_SERVICES16"/>
      <sheetName val="POSTAL_SERVICES16"/>
      <sheetName val="RESIDENTIAL_SERVICES16"/>
      <sheetName val="DAY_NURSERY_&amp;_CRECHE_SERVICES16"/>
      <sheetName val="WARD_HOSTESS_SERVICES16"/>
      <sheetName val="RISK_COMPONENT16"/>
      <sheetName val="Risk_Matrix16"/>
      <sheetName val="FINANCE_COMPONENT16"/>
      <sheetName val="Appendix_A_116"/>
      <sheetName val="Appendix_A_216"/>
      <sheetName val="Appendix_A_316"/>
      <sheetName val="Appendix_A_416"/>
      <sheetName val="Appendix_A_516"/>
      <sheetName val="Appendix_A_616"/>
      <sheetName val="Appendix_A_716"/>
      <sheetName val="Fill_this_out_first___12"/>
      <sheetName val="SITE_OVERHEADS12"/>
      <sheetName val="Sheet3_(2)12"/>
      <sheetName val="Details_and_Earnings_Charts12"/>
      <sheetName val="Cat_A_Change_Control12"/>
      <sheetName val="Kristal_Court12"/>
      <sheetName val="Project_Budget_Worksheet12"/>
      <sheetName val="MATRIX_SUMMARY17"/>
      <sheetName val="DESIGN_COMPONENT17"/>
      <sheetName val="CONSTRUCTION_COMPONENT17"/>
      <sheetName val="Construction_Preambles17"/>
      <sheetName val="Construction_Information17"/>
      <sheetName val="ASSET_RENEWAL_COMPONENT17"/>
      <sheetName val="Ext__Walls,Windows,Doors(Mode17"/>
      <sheetName val="Internal_Walls,Doors(Model)17"/>
      <sheetName val="Fittings_&amp;_Furnishings(Model)17"/>
      <sheetName val="Plumbing_Services(Model)17"/>
      <sheetName val="Mechanical_Part_1(Model)17"/>
      <sheetName val="Mechanical_Part_2(Model)17"/>
      <sheetName val="Mechanical_Part_3(Model)17"/>
      <sheetName val="Special_&amp;_BWICS(Model)17"/>
      <sheetName val="Drainage,Ext_Services(Model)17"/>
      <sheetName val="Ext__Walls,Windows,Doors(Bid)17"/>
      <sheetName val="Internal_Walls,Doors(Bid)17"/>
      <sheetName val="Fittings_&amp;_Furnishings(Bid)17"/>
      <sheetName val="Plumbing_Services(Bid)17"/>
      <sheetName val="Mechanical_Part_1(Bid)17"/>
      <sheetName val="Mechanical_Part_2(Bid)17"/>
      <sheetName val="Mechanical_Part_3(Bid)17"/>
      <sheetName val="Drainage,Ext_Services(Bid)17"/>
      <sheetName val="Special_&amp;_BWICS(Bid)17"/>
      <sheetName val="FACILITIES_COMPONENT17"/>
      <sheetName val="ESTATE_SERVICES17"/>
      <sheetName val="EQUIPMENT_MAINTENANCE17"/>
      <sheetName val="GROUNDS_&amp;_GARDENS_MAINTENANCE17"/>
      <sheetName val="INFORMATION_TECHNOLOGY17"/>
      <sheetName val="TRANSPORT_SERVICES17"/>
      <sheetName val="SECURITY_&amp;_CAR_PARKING_SERVIC17"/>
      <sheetName val="CATERING_SERVICES17"/>
      <sheetName val="CAR_PARKING_SERVICES17"/>
      <sheetName val="ENERGY_&amp;_UTILITIES17"/>
      <sheetName val="WASTE_DISPOSAL_SERVICES17"/>
      <sheetName val="LINEN_SERVICES17"/>
      <sheetName val="RECEPTION_SERVICES17"/>
      <sheetName val="PORTERING_SERVICES17"/>
      <sheetName val="DOMESTIC_SERVICES17"/>
      <sheetName val="STERILE_SUPPLY_SERVICES,SSD17"/>
      <sheetName val="HELPDESK_SERVICE17"/>
      <sheetName val="COURIER_SERVICES17"/>
      <sheetName val="PEST_CONTROL_SERVICES17"/>
      <sheetName val="STORES_SERVICES17"/>
      <sheetName val="POSTAL_SERVICES17"/>
      <sheetName val="RESIDENTIAL_SERVICES17"/>
      <sheetName val="DAY_NURSERY_&amp;_CRECHE_SERVICES17"/>
      <sheetName val="WARD_HOSTESS_SERVICES17"/>
      <sheetName val="RISK_COMPONENT17"/>
      <sheetName val="Risk_Matrix17"/>
      <sheetName val="FINANCE_COMPONENT17"/>
      <sheetName val="Appendix_A_117"/>
      <sheetName val="Appendix_A_217"/>
      <sheetName val="Appendix_A_317"/>
      <sheetName val="Appendix_A_417"/>
      <sheetName val="Appendix_A_517"/>
      <sheetName val="Appendix_A_617"/>
      <sheetName val="Appendix_A_717"/>
      <sheetName val="Fill_this_out_first___13"/>
      <sheetName val="SITE_OVERHEADS13"/>
      <sheetName val="Sheet3_(2)13"/>
      <sheetName val="Details_and_Earnings_Charts13"/>
      <sheetName val="Cat_A_Change_Control13"/>
      <sheetName val="Kristal_Court13"/>
      <sheetName val="Project_Budget_Worksheet13"/>
      <sheetName val="MATRIX_SUMMARY18"/>
      <sheetName val="DESIGN_COMPONENT18"/>
      <sheetName val="CONSTRUCTION_COMPONENT18"/>
      <sheetName val="Construction_Preambles18"/>
      <sheetName val="Construction_Information18"/>
      <sheetName val="ASSET_RENEWAL_COMPONENT18"/>
      <sheetName val="Ext__Walls,Windows,Doors(Mode18"/>
      <sheetName val="Internal_Walls,Doors(Model)18"/>
      <sheetName val="Fittings_&amp;_Furnishings(Model)18"/>
      <sheetName val="Plumbing_Services(Model)18"/>
      <sheetName val="Mechanical_Part_1(Model)18"/>
      <sheetName val="Mechanical_Part_2(Model)18"/>
      <sheetName val="Mechanical_Part_3(Model)18"/>
      <sheetName val="Special_&amp;_BWICS(Model)18"/>
      <sheetName val="Drainage,Ext_Services(Model)18"/>
      <sheetName val="Ext__Walls,Windows,Doors(Bid)18"/>
      <sheetName val="Internal_Walls,Doors(Bid)18"/>
      <sheetName val="Fittings_&amp;_Furnishings(Bid)18"/>
      <sheetName val="Plumbing_Services(Bid)18"/>
      <sheetName val="Mechanical_Part_1(Bid)18"/>
      <sheetName val="Mechanical_Part_2(Bid)18"/>
      <sheetName val="Mechanical_Part_3(Bid)18"/>
      <sheetName val="Drainage,Ext_Services(Bid)18"/>
      <sheetName val="Special_&amp;_BWICS(Bid)18"/>
      <sheetName val="FACILITIES_COMPONENT18"/>
      <sheetName val="ESTATE_SERVICES18"/>
      <sheetName val="EQUIPMENT_MAINTENANCE18"/>
      <sheetName val="GROUNDS_&amp;_GARDENS_MAINTENANCE18"/>
      <sheetName val="INFORMATION_TECHNOLOGY18"/>
      <sheetName val="TRANSPORT_SERVICES18"/>
      <sheetName val="SECURITY_&amp;_CAR_PARKING_SERVIC18"/>
      <sheetName val="CATERING_SERVICES18"/>
      <sheetName val="CAR_PARKING_SERVICES18"/>
      <sheetName val="ENERGY_&amp;_UTILITIES18"/>
      <sheetName val="WASTE_DISPOSAL_SERVICES18"/>
      <sheetName val="LINEN_SERVICES18"/>
      <sheetName val="RECEPTION_SERVICES18"/>
      <sheetName val="PORTERING_SERVICES18"/>
      <sheetName val="DOMESTIC_SERVICES18"/>
      <sheetName val="STERILE_SUPPLY_SERVICES,SSD18"/>
      <sheetName val="HELPDESK_SERVICE18"/>
      <sheetName val="COURIER_SERVICES18"/>
      <sheetName val="PEST_CONTROL_SERVICES18"/>
      <sheetName val="STORES_SERVICES18"/>
      <sheetName val="POSTAL_SERVICES18"/>
      <sheetName val="RESIDENTIAL_SERVICES18"/>
      <sheetName val="DAY_NURSERY_&amp;_CRECHE_SERVICES18"/>
      <sheetName val="WARD_HOSTESS_SERVICES18"/>
      <sheetName val="RISK_COMPONENT18"/>
      <sheetName val="Risk_Matrix18"/>
      <sheetName val="FINANCE_COMPONENT18"/>
      <sheetName val="Appendix_A_118"/>
      <sheetName val="Appendix_A_218"/>
      <sheetName val="Appendix_A_318"/>
      <sheetName val="Appendix_A_418"/>
      <sheetName val="Appendix_A_518"/>
      <sheetName val="Appendix_A_618"/>
      <sheetName val="Appendix_A_718"/>
      <sheetName val="Fill_this_out_first___14"/>
      <sheetName val="SITE_OVERHEADS14"/>
      <sheetName val="Sheet3_(2)14"/>
      <sheetName val="Details_and_Earnings_Charts14"/>
      <sheetName val="Cat_A_Change_Control14"/>
      <sheetName val="Kristal_Court14"/>
      <sheetName val="Project_Budget_Worksheet14"/>
      <sheetName val="말뚝지지력산정"/>
      <sheetName val="IO Count Diag"/>
      <sheetName val="Intro"/>
      <sheetName val="Qtn-002(IT)S"/>
      <sheetName val="ACS(1)"/>
      <sheetName val="FAS-C(4)"/>
      <sheetName val="CCTV(old)"/>
      <sheetName val="DATI_CONS"/>
      <sheetName val="Tank"/>
      <sheetName val="BOQ Distribution"/>
      <sheetName val="dnc4"/>
      <sheetName val="beam"/>
      <sheetName val="HVAC BoQ"/>
      <sheetName val="IO_Count_Diag"/>
      <sheetName val="BOQ_Distribution"/>
      <sheetName val="HVAC_BoQ"/>
      <sheetName val="Portfolio Summary"/>
      <sheetName val="Main Bldg."/>
      <sheetName val="quitangquil"/>
      <sheetName val="Common Inputs"/>
      <sheetName val="Capex Depreciation table"/>
      <sheetName val="Construction"/>
      <sheetName val="concrete"/>
      <sheetName val="Cashflow"/>
      <sheetName val="Overview Details"/>
      <sheetName val="L&amp;D 2015-16"/>
      <sheetName val="Annexure"/>
      <sheetName val="list"/>
      <sheetName val="Results"/>
      <sheetName val="PLGroupings"/>
      <sheetName val="Tender Summary"/>
      <sheetName val="labour coeff"/>
      <sheetName val="Assumptions"/>
      <sheetName val="RFP002"/>
      <sheetName val="Neg owner"/>
      <sheetName val="Labor abs-NMR"/>
      <sheetName val="WORK TABLE"/>
      <sheetName val="calcul"/>
      <sheetName val="RECAPITULATION"/>
      <sheetName val="DataDump PSPC"/>
      <sheetName val="HARGA MATERIAL"/>
      <sheetName val="AOR"/>
      <sheetName val="Input-Revenue Sharing - Ph 1"/>
      <sheetName val="BOQ"/>
      <sheetName val="conc-foot-gradeslab"/>
      <sheetName val="RA-markate"/>
      <sheetName val="Sales &amp; Prod"/>
      <sheetName val="estimate"/>
      <sheetName val="ref"/>
      <sheetName val="lookups"/>
      <sheetName val="Mat_Cost"/>
      <sheetName val="BOQ (2)"/>
      <sheetName val="BP DECLINE IT"/>
      <sheetName val="Order Info"/>
      <sheetName val="design"/>
      <sheetName val="Overview_Details"/>
      <sheetName val="L&amp;D_2015-16"/>
      <sheetName val="Tender_Summary"/>
      <sheetName val="labour_coeff"/>
      <sheetName val="Neg_owner"/>
      <sheetName val="Labor_abs-NMR"/>
      <sheetName val="WORK_TABLE"/>
      <sheetName val="DataDump_PSPC"/>
      <sheetName val="HARGA_MATERIAL"/>
      <sheetName val="Input-Revenue_Sharing_-_Ph_1"/>
      <sheetName val="Sales_&amp;_Prod"/>
      <sheetName val="BOQ_(2)"/>
      <sheetName val="BP_DECLINE_IT"/>
      <sheetName val="Order_Info"/>
      <sheetName val="00_Main Prices List"/>
      <sheetName val="VIABILITY"/>
      <sheetName val="H2O TREATMENT PLANT SITE_4_1_"/>
      <sheetName val="H2O TREATMENT PLANT SITE(4.1)"/>
      <sheetName val="Income5Yrs"/>
      <sheetName val="Revenues &amp; OnSite Labor"/>
      <sheetName val="Values"/>
      <sheetName val="LabourRate"/>
      <sheetName val="New Lines"/>
      <sheetName val="Macro-cons"/>
      <sheetName val="sheeet7"/>
      <sheetName val="BOQ건축"/>
      <sheetName val="4"/>
      <sheetName val="lookup"/>
      <sheetName val="Lists"/>
      <sheetName val="Risk Rank"/>
      <sheetName val="Customize Your Invoice"/>
      <sheetName val="Analysis"/>
      <sheetName val="PRICE INFO"/>
      <sheetName val="LABOUR PRODUCTIVITY-TAV"/>
      <sheetName val="MATERIAL PRICES"/>
      <sheetName val="SEX"/>
      <sheetName val="P&amp;L"/>
      <sheetName val="Sales Forecast"/>
      <sheetName val="p1-costg"/>
      <sheetName val="SHORT LIST"/>
      <sheetName val="REVENUES &amp; BS"/>
      <sheetName val="bs BP 04 SA"/>
      <sheetName val="ord-lost_98&amp;99"/>
      <sheetName val="Database"/>
      <sheetName val="schedule nos"/>
      <sheetName val="RCC,Ret. Wall"/>
      <sheetName val="beam-reinft-IIInd floor"/>
      <sheetName val="Reference Information"/>
      <sheetName val="Employee List"/>
      <sheetName val="Sales Office"/>
      <sheetName val="BOQ - AHU"/>
      <sheetName val="Overview_Details1"/>
      <sheetName val="L&amp;D_2015-161"/>
      <sheetName val="Tender_Summary1"/>
      <sheetName val="labour_coeff1"/>
      <sheetName val="Neg_owner1"/>
      <sheetName val="Labor_abs-NMR1"/>
      <sheetName val="WORK_TABLE1"/>
      <sheetName val="DataDump_PSPC1"/>
      <sheetName val="IO_Count_Diag1"/>
      <sheetName val="HARGA_MATERIAL1"/>
      <sheetName val="Input-Revenue_Sharing_-_Ph_11"/>
      <sheetName val="BOQ_Distribution1"/>
      <sheetName val="Sales_&amp;_Prod1"/>
      <sheetName val="BOQ_(2)1"/>
      <sheetName val="BP_DECLINE_IT1"/>
      <sheetName val="Order_Info1"/>
      <sheetName val="SOR"/>
      <sheetName val="MATRIX_SUMMARY19"/>
      <sheetName val="DESIGN_COMPONENT19"/>
      <sheetName val="CONSTRUCTION_COMPONENT19"/>
      <sheetName val="Construction_Preambles19"/>
      <sheetName val="Construction_Information19"/>
      <sheetName val="ASSET_RENEWAL_COMPONENT19"/>
      <sheetName val="Ext__Walls,Windows,Doors(Mode19"/>
      <sheetName val="Internal_Walls,Doors(Model)19"/>
      <sheetName val="Fittings_&amp;_Furnishings(Model)19"/>
      <sheetName val="Plumbing_Services(Model)19"/>
      <sheetName val="Mechanical_Part_1(Model)19"/>
      <sheetName val="Mechanical_Part_2(Model)19"/>
      <sheetName val="Mechanical_Part_3(Model)19"/>
      <sheetName val="Special_&amp;_BWICS(Model)19"/>
      <sheetName val="Drainage,Ext_Services(Model)19"/>
      <sheetName val="Ext__Walls,Windows,Doors(Bid)19"/>
      <sheetName val="Internal_Walls,Doors(Bid)19"/>
      <sheetName val="Fittings_&amp;_Furnishings(Bid)19"/>
      <sheetName val="Plumbing_Services(Bid)19"/>
      <sheetName val="Mechanical_Part_1(Bid)19"/>
      <sheetName val="Mechanical_Part_2(Bid)19"/>
      <sheetName val="Mechanical_Part_3(Bid)19"/>
      <sheetName val="Drainage,Ext_Services(Bid)19"/>
      <sheetName val="Special_&amp;_BWICS(Bid)19"/>
      <sheetName val="FACILITIES_COMPONENT19"/>
      <sheetName val="ESTATE_SERVICES19"/>
      <sheetName val="EQUIPMENT_MAINTENANCE19"/>
      <sheetName val="GROUNDS_&amp;_GARDENS_MAINTENANCE19"/>
      <sheetName val="INFORMATION_TECHNOLOGY19"/>
      <sheetName val="TRANSPORT_SERVICES19"/>
      <sheetName val="SECURITY_&amp;_CAR_PARKING_SERVIC19"/>
      <sheetName val="CATERING_SERVICES19"/>
      <sheetName val="CAR_PARKING_SERVICES19"/>
      <sheetName val="ENERGY_&amp;_UTILITIES19"/>
      <sheetName val="WASTE_DISPOSAL_SERVICES19"/>
      <sheetName val="LINEN_SERVICES19"/>
      <sheetName val="RECEPTION_SERVICES19"/>
      <sheetName val="PORTERING_SERVICES19"/>
      <sheetName val="DOMESTIC_SERVICES19"/>
      <sheetName val="STERILE_SUPPLY_SERVICES,SSD19"/>
      <sheetName val="HELPDESK_SERVICE19"/>
      <sheetName val="COURIER_SERVICES19"/>
      <sheetName val="PEST_CONTROL_SERVICES19"/>
      <sheetName val="STORES_SERVICES19"/>
      <sheetName val="POSTAL_SERVICES19"/>
      <sheetName val="RESIDENTIAL_SERVICES19"/>
      <sheetName val="DAY_NURSERY_&amp;_CRECHE_SERVICES19"/>
      <sheetName val="WARD_HOSTESS_SERVICES19"/>
      <sheetName val="RISK_COMPONENT19"/>
      <sheetName val="Risk_Matrix19"/>
      <sheetName val="FINANCE_COMPONENT19"/>
      <sheetName val="Appendix_A_119"/>
      <sheetName val="Appendix_A_219"/>
      <sheetName val="Appendix_A_319"/>
      <sheetName val="Appendix_A_419"/>
      <sheetName val="Appendix_A_519"/>
      <sheetName val="Appendix_A_619"/>
      <sheetName val="Appendix_A_719"/>
      <sheetName val="Fill_this_out_first___15"/>
      <sheetName val="SITE_OVERHEADS15"/>
      <sheetName val="Sheet3_(2)15"/>
      <sheetName val="Details_and_Earnings_Charts15"/>
      <sheetName val="Cat_A_Change_Control15"/>
      <sheetName val="Kristal_Court15"/>
      <sheetName val="Project_Budget_Worksheet15"/>
      <sheetName val="Key Data"/>
      <sheetName val="SA Lifecycle Inputs"/>
      <sheetName val="Key Stats Timeline"/>
      <sheetName val="SA FM Inputs"/>
      <sheetName val="Internal Input"/>
      <sheetName val="SA SPC Summary Inputs"/>
      <sheetName val="IO_Count_Diag5"/>
      <sheetName val="BOQ_Distribution5"/>
      <sheetName val="HVAC_BoQ6"/>
      <sheetName val="Portfolio_Summary5"/>
      <sheetName val="Main_Bldg_5"/>
      <sheetName val="Common_Inputs5"/>
      <sheetName val="Capex_Depreciation_table5"/>
      <sheetName val="IO_Count_Diag4"/>
      <sheetName val="BOQ_Distribution4"/>
      <sheetName val="HVAC_BoQ5"/>
      <sheetName val="Portfolio_Summary4"/>
      <sheetName val="Main_Bldg_4"/>
      <sheetName val="Common_Inputs4"/>
      <sheetName val="Capex_Depreciation_table4"/>
      <sheetName val="IO_Count_Diag2"/>
      <sheetName val="BOQ_Distribution2"/>
      <sheetName val="HVAC_BoQ3"/>
      <sheetName val="Portfolio_Summary2"/>
      <sheetName val="Main_Bldg_2"/>
      <sheetName val="Common_Inputs2"/>
      <sheetName val="Capex_Depreciation_table2"/>
      <sheetName val="HVAC_BoQ1"/>
      <sheetName val="Portfolio_Summary"/>
      <sheetName val="Main_Bldg_"/>
      <sheetName val="Common_Inputs"/>
      <sheetName val="Capex_Depreciation_table"/>
      <sheetName val="HVAC_BoQ2"/>
      <sheetName val="Portfolio_Summary1"/>
      <sheetName val="Main_Bldg_1"/>
      <sheetName val="Common_Inputs1"/>
      <sheetName val="Capex_Depreciation_table1"/>
      <sheetName val="IO_Count_Diag3"/>
      <sheetName val="BOQ_Distribution3"/>
      <sheetName val="HVAC_BoQ4"/>
      <sheetName val="Portfolio_Summary3"/>
      <sheetName val="Main_Bldg_3"/>
      <sheetName val="Common_Inputs3"/>
      <sheetName val="Capex_Depreciation_table3"/>
      <sheetName val="IO_Count_Diag6"/>
      <sheetName val="BOQ_Distribution6"/>
      <sheetName val="HVAC_BoQ7"/>
      <sheetName val="Portfolio_Summary6"/>
      <sheetName val="Main_Bldg_6"/>
      <sheetName val="Common_Inputs6"/>
      <sheetName val="Capex_Depreciation_table6"/>
      <sheetName val="IO_Count_Diag7"/>
      <sheetName val="BOQ_Distribution7"/>
      <sheetName val="HVAC_BoQ8"/>
      <sheetName val="Portfolio_Summary7"/>
      <sheetName val="Main_Bldg_7"/>
      <sheetName val="Common_Inputs7"/>
      <sheetName val="Capex_Depreciation_table7"/>
      <sheetName val="IO_Count_Diag9"/>
      <sheetName val="BOQ_Distribution9"/>
      <sheetName val="HVAC_BoQ10"/>
      <sheetName val="Portfolio_Summary9"/>
      <sheetName val="Main_Bldg_9"/>
      <sheetName val="Common_Inputs9"/>
      <sheetName val="Capex_Depreciation_table9"/>
      <sheetName val="IO_Count_Diag8"/>
      <sheetName val="BOQ_Distribution8"/>
      <sheetName val="HVAC_BoQ9"/>
      <sheetName val="Portfolio_Summary8"/>
      <sheetName val="Main_Bldg_8"/>
      <sheetName val="Common_Inputs8"/>
      <sheetName val="Capex_Depreciation_table8"/>
      <sheetName val="IO_Count_Diag10"/>
      <sheetName val="BOQ_Distribution10"/>
      <sheetName val="HVAC_BoQ11"/>
      <sheetName val="Portfolio_Summary10"/>
      <sheetName val="Main_Bldg_10"/>
      <sheetName val="Common_Inputs10"/>
      <sheetName val="Capex_Depreciation_table10"/>
      <sheetName val="MATRIX_SUMMARY20"/>
      <sheetName val="DESIGN_COMPONENT20"/>
      <sheetName val="CONSTRUCTION_COMPONENT20"/>
      <sheetName val="Construction_Preambles20"/>
      <sheetName val="Construction_Information20"/>
      <sheetName val="ASSET_RENEWAL_COMPONENT20"/>
      <sheetName val="Ext__Walls,Windows,Doors(Mode20"/>
      <sheetName val="Internal_Walls,Doors(Model)20"/>
      <sheetName val="Fittings_&amp;_Furnishings(Model)20"/>
      <sheetName val="Plumbing_Services(Model)20"/>
      <sheetName val="Mechanical_Part_1(Model)20"/>
      <sheetName val="Mechanical_Part_2(Model)20"/>
      <sheetName val="Mechanical_Part_3(Model)20"/>
      <sheetName val="Special_&amp;_BWICS(Model)20"/>
      <sheetName val="Drainage,Ext_Services(Model)20"/>
      <sheetName val="Ext__Walls,Windows,Doors(Bid)20"/>
      <sheetName val="Internal_Walls,Doors(Bid)20"/>
      <sheetName val="Fittings_&amp;_Furnishings(Bid)20"/>
      <sheetName val="Plumbing_Services(Bid)20"/>
      <sheetName val="Mechanical_Part_1(Bid)20"/>
      <sheetName val="Mechanical_Part_2(Bid)20"/>
      <sheetName val="Mechanical_Part_3(Bid)20"/>
      <sheetName val="Drainage,Ext_Services(Bid)20"/>
      <sheetName val="Special_&amp;_BWICS(Bid)20"/>
      <sheetName val="FACILITIES_COMPONENT20"/>
      <sheetName val="ESTATE_SERVICES20"/>
      <sheetName val="EQUIPMENT_MAINTENANCE20"/>
      <sheetName val="GROUNDS_&amp;_GARDENS_MAINTENANCE20"/>
      <sheetName val="INFORMATION_TECHNOLOGY20"/>
      <sheetName val="TRANSPORT_SERVICES20"/>
      <sheetName val="SECURITY_&amp;_CAR_PARKING_SERVIC20"/>
      <sheetName val="CATERING_SERVICES20"/>
      <sheetName val="CAR_PARKING_SERVICES20"/>
      <sheetName val="ENERGY_&amp;_UTILITIES20"/>
      <sheetName val="WASTE_DISPOSAL_SERVICES20"/>
      <sheetName val="LINEN_SERVICES20"/>
      <sheetName val="RECEPTION_SERVICES20"/>
      <sheetName val="PORTERING_SERVICES20"/>
      <sheetName val="DOMESTIC_SERVICES20"/>
      <sheetName val="STERILE_SUPPLY_SERVICES,SSD20"/>
      <sheetName val="HELPDESK_SERVICE20"/>
      <sheetName val="COURIER_SERVICES20"/>
      <sheetName val="PEST_CONTROL_SERVICES20"/>
      <sheetName val="STORES_SERVICES20"/>
      <sheetName val="POSTAL_SERVICES20"/>
      <sheetName val="RESIDENTIAL_SERVICES20"/>
      <sheetName val="DAY_NURSERY_&amp;_CRECHE_SERVICES20"/>
      <sheetName val="WARD_HOSTESS_SERVICES20"/>
      <sheetName val="RISK_COMPONENT20"/>
      <sheetName val="Risk_Matrix20"/>
      <sheetName val="FINANCE_COMPONENT20"/>
      <sheetName val="Appendix_A_120"/>
      <sheetName val="Appendix_A_220"/>
      <sheetName val="Appendix_A_320"/>
      <sheetName val="Appendix_A_420"/>
      <sheetName val="Appendix_A_520"/>
      <sheetName val="Appendix_A_620"/>
      <sheetName val="Appendix_A_720"/>
      <sheetName val="Fill_this_out_first___16"/>
      <sheetName val="SITE_OVERHEADS16"/>
      <sheetName val="IO_Count_Diag11"/>
      <sheetName val="BOQ_Distribution11"/>
      <sheetName val="HVAC_BoQ12"/>
      <sheetName val="Portfolio_Summary11"/>
      <sheetName val="Main_Bldg_11"/>
      <sheetName val="Common_Inputs11"/>
      <sheetName val="Capex_Depreciation_table11"/>
      <sheetName val="Original 30% DD Estimate"/>
      <sheetName val="Revenues_&amp;_OnSite_Labor"/>
      <sheetName val="New_Lines"/>
      <sheetName val="Risk_Rank"/>
      <sheetName val="Customize_Your_Invoice"/>
      <sheetName val="PRICE_INFO"/>
      <sheetName val="LABOUR_PRODUCTIVITY-TAV"/>
      <sheetName val="MATERIAL_PRICES"/>
      <sheetName val="NCR LOG"/>
      <sheetName val="VBA Hidden"/>
      <sheetName val="Data (adj."/>
      <sheetName val="Risk_Rank1"/>
      <sheetName val="2104"/>
      <sheetName val="SystemData"/>
      <sheetName val="Risk_Rank2"/>
      <sheetName val="2002년12월"/>
      <sheetName val="summ"/>
      <sheetName val="Civil Boq"/>
      <sheetName val="shuttering"/>
      <sheetName val="UNP-NCW "/>
      <sheetName val="Elemental Buildup"/>
      <sheetName val="Info"/>
      <sheetName val="CFA2"/>
      <sheetName val="Sheet3"/>
      <sheetName val="Current Draw Invoice Listing"/>
      <sheetName val="SITE-E"/>
      <sheetName val="Matrix"/>
      <sheetName val="Input Sheet"/>
      <sheetName val="Old Preso"/>
      <sheetName val="DC"/>
      <sheetName val="CH Downtown"/>
      <sheetName val="DA"/>
      <sheetName val="CH Elk Grove"/>
      <sheetName val="LA Downtown"/>
      <sheetName val="NY Metro"/>
      <sheetName val="SV Core"/>
      <sheetName val="Details_and_Earnings_Charts16"/>
      <sheetName val="Sheet3_(2)16"/>
      <sheetName val="Cat_A_Change_Control16"/>
      <sheetName val="Project_Budget_Worksheet16"/>
      <sheetName val="Kristal_Court16"/>
      <sheetName val="Overview_Details2"/>
      <sheetName val="L&amp;D_2015-162"/>
      <sheetName val="Tender_Summary2"/>
      <sheetName val="labour_coeff2"/>
      <sheetName val="Neg_owner2"/>
      <sheetName val="Labor_abs-NMR2"/>
      <sheetName val="WORK_TABLE2"/>
      <sheetName val="DataDump_PSPC2"/>
      <sheetName val="HARGA_MATERIAL2"/>
      <sheetName val="Input-Revenue_Sharing_-_Ph_12"/>
      <sheetName val="Sales_&amp;_Prod2"/>
      <sheetName val="BOQ_(2)2"/>
      <sheetName val="BP_DECLINE_IT2"/>
      <sheetName val="Order_Info2"/>
      <sheetName val="Revenues_&amp;_OnSite_Labor1"/>
      <sheetName val="New_Lines1"/>
      <sheetName val="Customize_Your_Invoice1"/>
      <sheetName val="PRICE_INFO1"/>
      <sheetName val="LABOUR_PRODUCTIVITY-TAV1"/>
      <sheetName val="MATERIAL_PRICES1"/>
      <sheetName val="00_Main_Prices_List"/>
      <sheetName val="Sales_Forecast"/>
      <sheetName val="SHORT_LIST"/>
      <sheetName val="REVENUES_&amp;_BS"/>
      <sheetName val="bs_BP_04_SA"/>
      <sheetName val="schedule_nos"/>
      <sheetName val="RCC,Ret__Wall"/>
      <sheetName val="beam-reinft-IIInd_floor"/>
      <sheetName val="Reference_Information"/>
      <sheetName val="Employee_List"/>
      <sheetName val="Sales_Office"/>
      <sheetName val="BOQ_-_AHU"/>
      <sheetName val="MATRIX_SUMMARY21"/>
      <sheetName val="DESIGN_COMPONENT21"/>
      <sheetName val="CONSTRUCTION_COMPONENT21"/>
      <sheetName val="Construction_Preambles21"/>
      <sheetName val="Construction_Information21"/>
      <sheetName val="ASSET_RENEWAL_COMPONENT21"/>
      <sheetName val="Ext__Walls,Windows,Doors(Mode21"/>
      <sheetName val="Internal_Walls,Doors(Model)21"/>
      <sheetName val="Fittings_&amp;_Furnishings(Model)21"/>
      <sheetName val="Plumbing_Services(Model)21"/>
      <sheetName val="Mechanical_Part_1(Model)21"/>
      <sheetName val="Mechanical_Part_2(Model)21"/>
      <sheetName val="Mechanical_Part_3(Model)21"/>
      <sheetName val="Special_&amp;_BWICS(Model)21"/>
      <sheetName val="Drainage,Ext_Services(Model)21"/>
      <sheetName val="Ext__Walls,Windows,Doors(Bid)21"/>
      <sheetName val="Internal_Walls,Doors(Bid)21"/>
      <sheetName val="Fittings_&amp;_Furnishings(Bid)21"/>
      <sheetName val="Plumbing_Services(Bid)21"/>
      <sheetName val="Mechanical_Part_1(Bid)21"/>
      <sheetName val="Mechanical_Part_2(Bid)21"/>
      <sheetName val="Mechanical_Part_3(Bid)21"/>
      <sheetName val="Drainage,Ext_Services(Bid)21"/>
      <sheetName val="Special_&amp;_BWICS(Bid)21"/>
      <sheetName val="FACILITIES_COMPONENT21"/>
      <sheetName val="ESTATE_SERVICES21"/>
      <sheetName val="EQUIPMENT_MAINTENANCE21"/>
      <sheetName val="GROUNDS_&amp;_GARDENS_MAINTENANCE21"/>
      <sheetName val="INFORMATION_TECHNOLOGY21"/>
      <sheetName val="TRANSPORT_SERVICES21"/>
      <sheetName val="SECURITY_&amp;_CAR_PARKING_SERVIC21"/>
      <sheetName val="CATERING_SERVICES21"/>
      <sheetName val="CAR_PARKING_SERVICES21"/>
      <sheetName val="ENERGY_&amp;_UTILITIES21"/>
      <sheetName val="WASTE_DISPOSAL_SERVICES21"/>
      <sheetName val="LINEN_SERVICES21"/>
      <sheetName val="RECEPTION_SERVICES21"/>
      <sheetName val="PORTERING_SERVICES21"/>
      <sheetName val="DOMESTIC_SERVICES21"/>
      <sheetName val="STERILE_SUPPLY_SERVICES,SSD21"/>
      <sheetName val="HELPDESK_SERVICE21"/>
      <sheetName val="COURIER_SERVICES21"/>
      <sheetName val="PEST_CONTROL_SERVICES21"/>
      <sheetName val="STORES_SERVICES21"/>
      <sheetName val="POSTAL_SERVICES21"/>
      <sheetName val="RESIDENTIAL_SERVICES21"/>
      <sheetName val="DAY_NURSERY_&amp;_CRECHE_SERVICES21"/>
      <sheetName val="WARD_HOSTESS_SERVICES21"/>
      <sheetName val="RISK_COMPONENT21"/>
      <sheetName val="Risk_Matrix21"/>
      <sheetName val="FINANCE_COMPONENT21"/>
      <sheetName val="Appendix_A_121"/>
      <sheetName val="Appendix_A_221"/>
      <sheetName val="Appendix_A_321"/>
      <sheetName val="Appendix_A_421"/>
      <sheetName val="Appendix_A_521"/>
      <sheetName val="Appendix_A_621"/>
      <sheetName val="Appendix_A_721"/>
      <sheetName val="Fill_this_out_first___17"/>
      <sheetName val="SITE_OVERHEADS17"/>
      <sheetName val="Details_and_Earnings_Charts17"/>
      <sheetName val="Sheet3_(2)17"/>
      <sheetName val="Cat_A_Change_Control17"/>
      <sheetName val="Project_Budget_Worksheet17"/>
      <sheetName val="Kristal_Court17"/>
      <sheetName val="MATRIX_SUMMARY22"/>
      <sheetName val="DESIGN_COMPONENT22"/>
      <sheetName val="CONSTRUCTION_COMPONENT22"/>
      <sheetName val="Construction_Preambles22"/>
      <sheetName val="Construction_Information22"/>
      <sheetName val="ASSET_RENEWAL_COMPONENT22"/>
      <sheetName val="Ext__Walls,Windows,Doors(Mode22"/>
      <sheetName val="Internal_Walls,Doors(Model)22"/>
      <sheetName val="Fittings_&amp;_Furnishings(Model)22"/>
      <sheetName val="Plumbing_Services(Model)22"/>
      <sheetName val="Mechanical_Part_1(Model)22"/>
      <sheetName val="Mechanical_Part_2(Model)22"/>
      <sheetName val="Mechanical_Part_3(Model)22"/>
      <sheetName val="Special_&amp;_BWICS(Model)22"/>
      <sheetName val="Drainage,Ext_Services(Model)22"/>
      <sheetName val="Ext__Walls,Windows,Doors(Bid)22"/>
      <sheetName val="Internal_Walls,Doors(Bid)22"/>
      <sheetName val="Fittings_&amp;_Furnishings(Bid)22"/>
      <sheetName val="Plumbing_Services(Bid)22"/>
      <sheetName val="Mechanical_Part_1(Bid)22"/>
      <sheetName val="Mechanical_Part_2(Bid)22"/>
      <sheetName val="Mechanical_Part_3(Bid)22"/>
      <sheetName val="Drainage,Ext_Services(Bid)22"/>
      <sheetName val="Special_&amp;_BWICS(Bid)22"/>
      <sheetName val="FACILITIES_COMPONENT22"/>
      <sheetName val="ESTATE_SERVICES22"/>
      <sheetName val="EQUIPMENT_MAINTENANCE22"/>
      <sheetName val="GROUNDS_&amp;_GARDENS_MAINTENANCE22"/>
      <sheetName val="INFORMATION_TECHNOLOGY22"/>
      <sheetName val="TRANSPORT_SERVICES22"/>
      <sheetName val="SECURITY_&amp;_CAR_PARKING_SERVIC22"/>
      <sheetName val="CATERING_SERVICES22"/>
      <sheetName val="CAR_PARKING_SERVICES22"/>
      <sheetName val="ENERGY_&amp;_UTILITIES22"/>
      <sheetName val="WASTE_DISPOSAL_SERVICES22"/>
      <sheetName val="LINEN_SERVICES22"/>
      <sheetName val="RECEPTION_SERVICES22"/>
      <sheetName val="PORTERING_SERVICES22"/>
      <sheetName val="DOMESTIC_SERVICES22"/>
      <sheetName val="STERILE_SUPPLY_SERVICES,SSD22"/>
      <sheetName val="HELPDESK_SERVICE22"/>
      <sheetName val="COURIER_SERVICES22"/>
      <sheetName val="PEST_CONTROL_SERVICES22"/>
      <sheetName val="STORES_SERVICES22"/>
      <sheetName val="POSTAL_SERVICES22"/>
      <sheetName val="RESIDENTIAL_SERVICES22"/>
      <sheetName val="DAY_NURSERY_&amp;_CRECHE_SERVICES22"/>
      <sheetName val="WARD_HOSTESS_SERVICES22"/>
      <sheetName val="RISK_COMPONENT22"/>
      <sheetName val="Risk_Matrix22"/>
      <sheetName val="FINANCE_COMPONENT22"/>
      <sheetName val="Appendix_A_122"/>
      <sheetName val="Appendix_A_222"/>
      <sheetName val="Appendix_A_322"/>
      <sheetName val="Appendix_A_422"/>
      <sheetName val="Appendix_A_522"/>
      <sheetName val="Appendix_A_622"/>
      <sheetName val="Appendix_A_722"/>
      <sheetName val="Fill_this_out_first___18"/>
      <sheetName val="SITE_OVERHEADS18"/>
      <sheetName val="Details_and_Earnings_Charts18"/>
      <sheetName val="Sheet3_(2)18"/>
      <sheetName val="Cat_A_Change_Control18"/>
      <sheetName val="Project_Budget_Worksheet18"/>
      <sheetName val="Kristal_Court18"/>
      <sheetName val="Overview_Details3"/>
      <sheetName val="L&amp;D_2015-163"/>
      <sheetName val="Tender_Summary3"/>
      <sheetName val="labour_coeff3"/>
      <sheetName val="Neg_owner3"/>
      <sheetName val="Labor_abs-NMR3"/>
      <sheetName val="WORK_TABLE3"/>
      <sheetName val="DataDump_PSPC3"/>
      <sheetName val="HARGA_MATERIAL3"/>
      <sheetName val="Input-Revenue_Sharing_-_Ph_13"/>
      <sheetName val="Sales_&amp;_Prod3"/>
      <sheetName val="BOQ_(2)3"/>
      <sheetName val="BP_DECLINE_IT3"/>
      <sheetName val="Order_Info3"/>
      <sheetName val="Revenues_&amp;_OnSite_Labor2"/>
      <sheetName val="New_Lines2"/>
      <sheetName val="Customize_Your_Invoice2"/>
      <sheetName val="PRICE_INFO2"/>
      <sheetName val="LABOUR_PRODUCTIVITY-TAV2"/>
      <sheetName val="MATERIAL_PRICES2"/>
      <sheetName val="00_Main_Prices_List1"/>
      <sheetName val="MATRIX_SUMMARY23"/>
      <sheetName val="DESIGN_COMPONENT23"/>
      <sheetName val="CONSTRUCTION_COMPONENT23"/>
      <sheetName val="Construction_Preambles23"/>
      <sheetName val="Construction_Information23"/>
      <sheetName val="ASSET_RENEWAL_COMPONENT23"/>
      <sheetName val="Ext__Walls,Windows,Doors(Mode23"/>
      <sheetName val="Internal_Walls,Doors(Model)23"/>
      <sheetName val="Fittings_&amp;_Furnishings(Model)23"/>
      <sheetName val="Plumbing_Services(Model)23"/>
      <sheetName val="Mechanical_Part_1(Model)23"/>
      <sheetName val="Mechanical_Part_2(Model)23"/>
      <sheetName val="Mechanical_Part_3(Model)23"/>
      <sheetName val="Special_&amp;_BWICS(Model)23"/>
      <sheetName val="Drainage,Ext_Services(Model)23"/>
      <sheetName val="Ext__Walls,Windows,Doors(Bid)23"/>
      <sheetName val="Internal_Walls,Doors(Bid)23"/>
      <sheetName val="Fittings_&amp;_Furnishings(Bid)23"/>
      <sheetName val="Plumbing_Services(Bid)23"/>
      <sheetName val="Mechanical_Part_1(Bid)23"/>
      <sheetName val="Mechanical_Part_2(Bid)23"/>
      <sheetName val="Mechanical_Part_3(Bid)23"/>
      <sheetName val="Drainage,Ext_Services(Bid)23"/>
      <sheetName val="Special_&amp;_BWICS(Bid)23"/>
      <sheetName val="FACILITIES_COMPONENT23"/>
      <sheetName val="ESTATE_SERVICES23"/>
      <sheetName val="EQUIPMENT_MAINTENANCE23"/>
      <sheetName val="GROUNDS_&amp;_GARDENS_MAINTENANCE23"/>
      <sheetName val="INFORMATION_TECHNOLOGY23"/>
      <sheetName val="TRANSPORT_SERVICES23"/>
      <sheetName val="SECURITY_&amp;_CAR_PARKING_SERVIC23"/>
      <sheetName val="CATERING_SERVICES23"/>
      <sheetName val="CAR_PARKING_SERVICES23"/>
      <sheetName val="ENERGY_&amp;_UTILITIES23"/>
      <sheetName val="WASTE_DISPOSAL_SERVICES23"/>
      <sheetName val="LINEN_SERVICES23"/>
      <sheetName val="RECEPTION_SERVICES23"/>
      <sheetName val="PORTERING_SERVICES23"/>
      <sheetName val="DOMESTIC_SERVICES23"/>
      <sheetName val="STERILE_SUPPLY_SERVICES,SSD23"/>
      <sheetName val="HELPDESK_SERVICE23"/>
      <sheetName val="COURIER_SERVICES23"/>
      <sheetName val="PEST_CONTROL_SERVICES23"/>
      <sheetName val="STORES_SERVICES23"/>
      <sheetName val="POSTAL_SERVICES23"/>
      <sheetName val="RESIDENTIAL_SERVICES23"/>
      <sheetName val="DAY_NURSERY_&amp;_CRECHE_SERVICES23"/>
      <sheetName val="WARD_HOSTESS_SERVICES23"/>
      <sheetName val="RISK_COMPONENT23"/>
      <sheetName val="Risk_Matrix23"/>
      <sheetName val="FINANCE_COMPONENT23"/>
      <sheetName val="Appendix_A_123"/>
      <sheetName val="Appendix_A_223"/>
      <sheetName val="Appendix_A_323"/>
      <sheetName val="Appendix_A_423"/>
      <sheetName val="Appendix_A_523"/>
      <sheetName val="Appendix_A_623"/>
      <sheetName val="Appendix_A_723"/>
      <sheetName val="Fill_this_out_first___19"/>
      <sheetName val="SITE_OVERHEADS19"/>
      <sheetName val="Details_and_Earnings_Charts19"/>
      <sheetName val="Sheet3_(2)19"/>
      <sheetName val="Cat_A_Change_Control19"/>
      <sheetName val="Project_Budget_Worksheet19"/>
      <sheetName val="Kristal_Court19"/>
      <sheetName val="Overview_Details4"/>
      <sheetName val="L&amp;D_2015-164"/>
      <sheetName val="Tender_Summary4"/>
      <sheetName val="labour_coeff4"/>
      <sheetName val="Neg_owner4"/>
      <sheetName val="Labor_abs-NMR4"/>
      <sheetName val="WORK_TABLE4"/>
      <sheetName val="DataDump_PSPC4"/>
      <sheetName val="HARGA_MATERIAL4"/>
      <sheetName val="Input-Revenue_Sharing_-_Ph_14"/>
      <sheetName val="Sales_&amp;_Prod4"/>
      <sheetName val="BOQ_(2)4"/>
      <sheetName val="BP_DECLINE_IT4"/>
      <sheetName val="Order_Info4"/>
      <sheetName val="Revenues_&amp;_OnSite_Labor3"/>
      <sheetName val="New_Lines3"/>
      <sheetName val="Risk_Rank3"/>
      <sheetName val="Customize_Your_Invoice3"/>
      <sheetName val="PRICE_INFO3"/>
      <sheetName val="LABOUR_PRODUCTIVITY-TAV3"/>
      <sheetName val="MATERIAL_PRICES3"/>
      <sheetName val="00_Main_Prices_List2"/>
      <sheetName val="Sales_Forecast1"/>
      <sheetName val="SHORT_LIST1"/>
      <sheetName val="REVENUES_&amp;_BS1"/>
      <sheetName val="bs_BP_04_SA1"/>
      <sheetName val="schedule_nos1"/>
      <sheetName val="RCC,Ret__Wall1"/>
      <sheetName val="beam-reinft-IIInd_floor1"/>
      <sheetName val="Reference_Information1"/>
      <sheetName val="Employee_List1"/>
      <sheetName val="Sales_Office1"/>
      <sheetName val="BOQ_-_AHU1"/>
      <sheetName val="MATRIX_SUMMARY24"/>
      <sheetName val="DESIGN_COMPONENT24"/>
      <sheetName val="CONSTRUCTION_COMPONENT24"/>
      <sheetName val="Construction_Preambles24"/>
      <sheetName val="Construction_Information24"/>
      <sheetName val="ASSET_RENEWAL_COMPONENT24"/>
      <sheetName val="Ext__Walls,Windows,Doors(Mode24"/>
      <sheetName val="Internal_Walls,Doors(Model)24"/>
      <sheetName val="Fittings_&amp;_Furnishings(Model)24"/>
      <sheetName val="Plumbing_Services(Model)24"/>
      <sheetName val="Mechanical_Part_1(Model)24"/>
      <sheetName val="Mechanical_Part_2(Model)24"/>
      <sheetName val="Mechanical_Part_3(Model)24"/>
      <sheetName val="Special_&amp;_BWICS(Model)24"/>
      <sheetName val="Drainage,Ext_Services(Model)24"/>
      <sheetName val="Ext__Walls,Windows,Doors(Bid)24"/>
      <sheetName val="Internal_Walls,Doors(Bid)24"/>
      <sheetName val="Fittings_&amp;_Furnishings(Bid)24"/>
      <sheetName val="Plumbing_Services(Bid)24"/>
      <sheetName val="Mechanical_Part_1(Bid)24"/>
      <sheetName val="Mechanical_Part_2(Bid)24"/>
      <sheetName val="Mechanical_Part_3(Bid)24"/>
      <sheetName val="Drainage,Ext_Services(Bid)24"/>
      <sheetName val="Special_&amp;_BWICS(Bid)24"/>
      <sheetName val="FACILITIES_COMPONENT24"/>
      <sheetName val="ESTATE_SERVICES24"/>
      <sheetName val="EQUIPMENT_MAINTENANCE24"/>
      <sheetName val="GROUNDS_&amp;_GARDENS_MAINTENANCE24"/>
      <sheetName val="INFORMATION_TECHNOLOGY24"/>
      <sheetName val="TRANSPORT_SERVICES24"/>
      <sheetName val="SECURITY_&amp;_CAR_PARKING_SERVIC24"/>
      <sheetName val="CATERING_SERVICES24"/>
      <sheetName val="CAR_PARKING_SERVICES24"/>
      <sheetName val="ENERGY_&amp;_UTILITIES24"/>
      <sheetName val="WASTE_DISPOSAL_SERVICES24"/>
      <sheetName val="LINEN_SERVICES24"/>
      <sheetName val="RECEPTION_SERVICES24"/>
      <sheetName val="PORTERING_SERVICES24"/>
      <sheetName val="DOMESTIC_SERVICES24"/>
      <sheetName val="STERILE_SUPPLY_SERVICES,SSD24"/>
      <sheetName val="HELPDESK_SERVICE24"/>
      <sheetName val="COURIER_SERVICES24"/>
      <sheetName val="PEST_CONTROL_SERVICES24"/>
      <sheetName val="STORES_SERVICES24"/>
      <sheetName val="POSTAL_SERVICES24"/>
      <sheetName val="RESIDENTIAL_SERVICES24"/>
      <sheetName val="DAY_NURSERY_&amp;_CRECHE_SERVICES24"/>
      <sheetName val="WARD_HOSTESS_SERVICES24"/>
      <sheetName val="RISK_COMPONENT24"/>
      <sheetName val="Risk_Matrix24"/>
      <sheetName val="FINANCE_COMPONENT24"/>
      <sheetName val="Appendix_A_124"/>
      <sheetName val="Appendix_A_224"/>
      <sheetName val="Appendix_A_324"/>
      <sheetName val="Appendix_A_424"/>
      <sheetName val="Appendix_A_524"/>
      <sheetName val="Appendix_A_624"/>
      <sheetName val="Appendix_A_724"/>
      <sheetName val="Fill_this_out_first___20"/>
      <sheetName val="SITE_OVERHEADS20"/>
      <sheetName val="Details_and_Earnings_Charts20"/>
      <sheetName val="Sheet3_(2)20"/>
      <sheetName val="Cat_A_Change_Control20"/>
      <sheetName val="Project_Budget_Worksheet20"/>
      <sheetName val="Kristal_Court20"/>
      <sheetName val="Overview_Details5"/>
      <sheetName val="L&amp;D_2015-165"/>
      <sheetName val="Tender_Summary5"/>
      <sheetName val="labour_coeff5"/>
      <sheetName val="Neg_owner5"/>
      <sheetName val="Labor_abs-NMR5"/>
      <sheetName val="WORK_TABLE5"/>
      <sheetName val="DataDump_PSPC5"/>
      <sheetName val="HARGA_MATERIAL5"/>
      <sheetName val="Input-Revenue_Sharing_-_Ph_15"/>
      <sheetName val="Sales_&amp;_Prod5"/>
      <sheetName val="BOQ_(2)5"/>
      <sheetName val="BP_DECLINE_IT5"/>
      <sheetName val="Order_Info5"/>
      <sheetName val="Revenues_&amp;_OnSite_Labor4"/>
      <sheetName val="New_Lines4"/>
      <sheetName val="Risk_Rank4"/>
      <sheetName val="Customize_Your_Invoice4"/>
      <sheetName val="PRICE_INFO4"/>
      <sheetName val="LABOUR_PRODUCTIVITY-TAV4"/>
      <sheetName val="MATERIAL_PRICES4"/>
      <sheetName val="00_Main_Prices_List3"/>
      <sheetName val="Sales_Forecast2"/>
      <sheetName val="SHORT_LIST2"/>
      <sheetName val="REVENUES_&amp;_BS2"/>
      <sheetName val="bs_BP_04_SA2"/>
      <sheetName val="schedule_nos2"/>
      <sheetName val="RCC,Ret__Wall2"/>
      <sheetName val="beam-reinft-IIInd_floor2"/>
      <sheetName val="Reference_Information2"/>
      <sheetName val="Employee_List2"/>
      <sheetName val="Sales_Office2"/>
      <sheetName val="BOQ_-_AHU2"/>
      <sheetName val="Group Sales"/>
      <sheetName val="Budget Points"/>
      <sheetName val="FF&amp;E Summary"/>
      <sheetName val="Operators Equipment Summary"/>
      <sheetName val="Systems Summary"/>
      <sheetName val="FF&amp;E_Summary"/>
      <sheetName val="Operators_Equipment_Summary"/>
      <sheetName val="Systems_Summary"/>
      <sheetName val="IO_Count_Diag12"/>
      <sheetName val="BOQ_Distribution12"/>
      <sheetName val="HVAC_BoQ13"/>
      <sheetName val="Portfolio_Summary12"/>
      <sheetName val="Main_Bldg_12"/>
      <sheetName val="Common_Inputs12"/>
      <sheetName val="Capex_Depreciation_table12"/>
      <sheetName val="Sales_Forecast3"/>
      <sheetName val="SHORT_LIST3"/>
      <sheetName val="REVENUES_&amp;_BS3"/>
      <sheetName val="bs_BP_04_SA3"/>
      <sheetName val="schedule_nos3"/>
      <sheetName val="RCC,Ret__Wall3"/>
      <sheetName val="beam-reinft-IIInd_floor3"/>
      <sheetName val="Reference_Information3"/>
      <sheetName val="Employee_List3"/>
      <sheetName val="Sales_Office3"/>
      <sheetName val="BOQ_-_AHU3"/>
      <sheetName val="HVAC_BoQ14"/>
      <sheetName val="IO_Count_Diag13"/>
      <sheetName val="BOQ_Distribution13"/>
      <sheetName val="Portfolio_Summary13"/>
      <sheetName val="Main_Bldg_13"/>
      <sheetName val="Common_Inputs13"/>
      <sheetName val="Capex_Depreciation_table13"/>
      <sheetName val="MATRIX_SUMMARY25"/>
      <sheetName val="DESIGN_COMPONENT25"/>
      <sheetName val="CONSTRUCTION_COMPONENT25"/>
      <sheetName val="Construction_Preambles25"/>
      <sheetName val="Construction_Information25"/>
      <sheetName val="ASSET_RENEWAL_COMPONENT25"/>
      <sheetName val="Ext__Walls,Windows,Doors(Mode25"/>
      <sheetName val="Internal_Walls,Doors(Model)25"/>
      <sheetName val="Fittings_&amp;_Furnishings(Model)25"/>
      <sheetName val="Plumbing_Services(Model)25"/>
      <sheetName val="Mechanical_Part_1(Model)25"/>
      <sheetName val="Mechanical_Part_2(Model)25"/>
      <sheetName val="Mechanical_Part_3(Model)25"/>
      <sheetName val="Special_&amp;_BWICS(Model)25"/>
      <sheetName val="Drainage,Ext_Services(Model)25"/>
      <sheetName val="Ext__Walls,Windows,Doors(Bid)25"/>
      <sheetName val="Internal_Walls,Doors(Bid)25"/>
      <sheetName val="Fittings_&amp;_Furnishings(Bid)25"/>
      <sheetName val="Plumbing_Services(Bid)25"/>
      <sheetName val="Mechanical_Part_1(Bid)25"/>
      <sheetName val="Mechanical_Part_2(Bid)25"/>
      <sheetName val="Mechanical_Part_3(Bid)25"/>
      <sheetName val="Drainage,Ext_Services(Bid)25"/>
      <sheetName val="Special_&amp;_BWICS(Bid)25"/>
      <sheetName val="FACILITIES_COMPONENT25"/>
      <sheetName val="ESTATE_SERVICES25"/>
      <sheetName val="EQUIPMENT_MAINTENANCE25"/>
      <sheetName val="GROUNDS_&amp;_GARDENS_MAINTENANCE25"/>
      <sheetName val="INFORMATION_TECHNOLOGY25"/>
      <sheetName val="TRANSPORT_SERVICES25"/>
      <sheetName val="SECURITY_&amp;_CAR_PARKING_SERVIC25"/>
      <sheetName val="CATERING_SERVICES25"/>
      <sheetName val="CAR_PARKING_SERVICES25"/>
      <sheetName val="ENERGY_&amp;_UTILITIES25"/>
      <sheetName val="WASTE_DISPOSAL_SERVICES25"/>
      <sheetName val="LINEN_SERVICES25"/>
      <sheetName val="RECEPTION_SERVICES25"/>
      <sheetName val="PORTERING_SERVICES25"/>
      <sheetName val="DOMESTIC_SERVICES25"/>
      <sheetName val="STERILE_SUPPLY_SERVICES,SSD25"/>
      <sheetName val="HELPDESK_SERVICE25"/>
      <sheetName val="COURIER_SERVICES25"/>
      <sheetName val="PEST_CONTROL_SERVICES25"/>
      <sheetName val="STORES_SERVICES25"/>
      <sheetName val="POSTAL_SERVICES25"/>
      <sheetName val="RESIDENTIAL_SERVICES25"/>
      <sheetName val="DAY_NURSERY_&amp;_CRECHE_SERVICES25"/>
      <sheetName val="WARD_HOSTESS_SERVICES25"/>
      <sheetName val="RISK_COMPONENT25"/>
      <sheetName val="Risk_Matrix25"/>
      <sheetName val="FINANCE_COMPONENT25"/>
      <sheetName val="Appendix_A_125"/>
      <sheetName val="Appendix_A_225"/>
      <sheetName val="Appendix_A_325"/>
      <sheetName val="Appendix_A_425"/>
      <sheetName val="Appendix_A_525"/>
      <sheetName val="Appendix_A_625"/>
      <sheetName val="Appendix_A_725"/>
      <sheetName val="Fill_this_out_first___21"/>
      <sheetName val="SITE_OVERHEADS21"/>
      <sheetName val="Sheet3_(2)21"/>
      <sheetName val="Cat_A_Change_Control21"/>
      <sheetName val="Kristal_Court21"/>
      <sheetName val="Project_Budget_Worksheet21"/>
      <sheetName val="Details_and_Earnings_Charts21"/>
      <sheetName val="HVAC_BoQ15"/>
      <sheetName val="IO_Count_Diag14"/>
      <sheetName val="BOQ_Distribution14"/>
      <sheetName val="Portfolio_Summary14"/>
      <sheetName val="Main_Bldg_14"/>
      <sheetName val="Common_Inputs14"/>
      <sheetName val="Capex_Depreciation_table14"/>
      <sheetName val="SupportBrkup"/>
      <sheetName val="plan&amp;section of foundation"/>
      <sheetName val="working load at the btm ft."/>
      <sheetName val="stability check"/>
      <sheetName val="design criteria"/>
      <sheetName val="design load"/>
      <sheetName val="Bill"/>
      <sheetName val="Schedules"/>
      <sheetName val="공사비 내역 (가)"/>
      <sheetName val="fitting rates"/>
      <sheetName val="FRONT PAGE"/>
      <sheetName val="price list"/>
      <sheetName val="Sales_Forecast4"/>
      <sheetName val="SHORT_LIST4"/>
      <sheetName val="REVENUES_&amp;_BS4"/>
      <sheetName val="bs_BP_04_SA4"/>
      <sheetName val="schedule_nos4"/>
      <sheetName val="RCC,Ret__Wall4"/>
      <sheetName val="beam-reinft-IIInd_floor4"/>
      <sheetName val="Reference_Information4"/>
      <sheetName val="Employee_List4"/>
      <sheetName val="Sales_Office4"/>
      <sheetName val="BOQ_-_AHU4"/>
      <sheetName val="00_Main_Prices_List4"/>
      <sheetName val="Original_30%_DD_Estimate"/>
      <sheetName val="Civil_Boq"/>
      <sheetName val="UNP-NCW_"/>
      <sheetName val="Elemental_Buildup"/>
      <sheetName val="Current_Draw_Invoice_Listing"/>
      <sheetName val="Key_Data"/>
      <sheetName val="SA_Lifecycle_Inputs"/>
      <sheetName val="Key_Stats_Timeline"/>
      <sheetName val="SA_FM_Inputs"/>
      <sheetName val="Internal_Input"/>
      <sheetName val="SA_SPC_Summary_Inputs"/>
      <sheetName val="H2O_TREATMENT_PLANT_SITE_4_1_"/>
      <sheetName val="H2O_TREATMENT_PLANT_SITE(4_1)"/>
      <sheetName val="Primero Tower Budget"/>
      <sheetName val="girder"/>
      <sheetName val="Overview_Details6"/>
      <sheetName val="L&amp;D_2015-166"/>
      <sheetName val="Tender_Summary6"/>
      <sheetName val="labour_coeff6"/>
      <sheetName val="Neg_owner6"/>
      <sheetName val="Labor_abs-NMR6"/>
      <sheetName val="WORK_TABLE6"/>
      <sheetName val="DataDump_PSPC6"/>
      <sheetName val="HARGA_MATERIAL6"/>
      <sheetName val="Input-Revenue_Sharing_-_Ph_16"/>
      <sheetName val="Sales_&amp;_Prod6"/>
      <sheetName val="BOQ_(2)6"/>
      <sheetName val="BP_DECLINE_IT6"/>
      <sheetName val="Order_Info6"/>
      <sheetName val="Overview_Details7"/>
      <sheetName val="L&amp;D_2015-167"/>
      <sheetName val="Tender_Summary7"/>
      <sheetName val="labour_coeff7"/>
      <sheetName val="Neg_owner7"/>
      <sheetName val="Labor_abs-NMR7"/>
      <sheetName val="WORK_TABLE7"/>
      <sheetName val="DataDump_PSPC7"/>
      <sheetName val="HARGA_MATERIAL7"/>
      <sheetName val="Input-Revenue_Sharing_-_Ph_17"/>
      <sheetName val="Sales_&amp;_Prod7"/>
      <sheetName val="BOQ_(2)7"/>
      <sheetName val="BP_DECLINE_IT7"/>
      <sheetName val="Order_Info7"/>
      <sheetName val="MATRIX_SUMMARY26"/>
      <sheetName val="DESIGN_COMPONENT26"/>
      <sheetName val="CONSTRUCTION_COMPONENT26"/>
      <sheetName val="Construction_Preambles26"/>
      <sheetName val="Construction_Information26"/>
      <sheetName val="ASSET_RENEWAL_COMPONENT26"/>
      <sheetName val="Ext__Walls,Windows,Doors(Mode26"/>
      <sheetName val="Internal_Walls,Doors(Model)26"/>
      <sheetName val="Fittings_&amp;_Furnishings(Model)26"/>
      <sheetName val="Plumbing_Services(Model)26"/>
      <sheetName val="Mechanical_Part_1(Model)26"/>
      <sheetName val="Mechanical_Part_2(Model)26"/>
      <sheetName val="Mechanical_Part_3(Model)26"/>
      <sheetName val="Special_&amp;_BWICS(Model)26"/>
      <sheetName val="Drainage,Ext_Services(Model)26"/>
      <sheetName val="Ext__Walls,Windows,Doors(Bid)26"/>
      <sheetName val="Internal_Walls,Doors(Bid)26"/>
      <sheetName val="Fittings_&amp;_Furnishings(Bid)26"/>
      <sheetName val="Plumbing_Services(Bid)26"/>
      <sheetName val="Mechanical_Part_1(Bid)26"/>
      <sheetName val="Mechanical_Part_2(Bid)26"/>
      <sheetName val="Mechanical_Part_3(Bid)26"/>
      <sheetName val="Drainage,Ext_Services(Bid)26"/>
      <sheetName val="Special_&amp;_BWICS(Bid)26"/>
      <sheetName val="FACILITIES_COMPONENT26"/>
      <sheetName val="ESTATE_SERVICES26"/>
      <sheetName val="EQUIPMENT_MAINTENANCE26"/>
      <sheetName val="GROUNDS_&amp;_GARDENS_MAINTENANCE26"/>
      <sheetName val="INFORMATION_TECHNOLOGY26"/>
      <sheetName val="TRANSPORT_SERVICES26"/>
      <sheetName val="SECURITY_&amp;_CAR_PARKING_SERVIC26"/>
      <sheetName val="CATERING_SERVICES26"/>
      <sheetName val="CAR_PARKING_SERVICES26"/>
      <sheetName val="ENERGY_&amp;_UTILITIES26"/>
      <sheetName val="WASTE_DISPOSAL_SERVICES26"/>
      <sheetName val="LINEN_SERVICES26"/>
      <sheetName val="RECEPTION_SERVICES26"/>
      <sheetName val="PORTERING_SERVICES26"/>
      <sheetName val="DOMESTIC_SERVICES26"/>
      <sheetName val="STERILE_SUPPLY_SERVICES,SSD26"/>
      <sheetName val="HELPDESK_SERVICE26"/>
      <sheetName val="COURIER_SERVICES26"/>
      <sheetName val="PEST_CONTROL_SERVICES26"/>
      <sheetName val="STORES_SERVICES26"/>
      <sheetName val="POSTAL_SERVICES26"/>
      <sheetName val="RESIDENTIAL_SERVICES26"/>
      <sheetName val="DAY_NURSERY_&amp;_CRECHE_SERVICES26"/>
      <sheetName val="WARD_HOSTESS_SERVICES26"/>
      <sheetName val="RISK_COMPONENT26"/>
      <sheetName val="Risk_Matrix26"/>
      <sheetName val="FINANCE_COMPONENT26"/>
      <sheetName val="Appendix_A_126"/>
      <sheetName val="Appendix_A_226"/>
      <sheetName val="Appendix_A_326"/>
      <sheetName val="Appendix_A_426"/>
      <sheetName val="Appendix_A_526"/>
      <sheetName val="Appendix_A_626"/>
      <sheetName val="Appendix_A_726"/>
      <sheetName val="Fill_this_out_first___22"/>
      <sheetName val="SITE_OVERHEADS22"/>
      <sheetName val="Details_and_Earnings_Charts22"/>
      <sheetName val="Sheet3_(2)22"/>
      <sheetName val="Cat_A_Change_Control22"/>
      <sheetName val="Project_Budget_Worksheet22"/>
      <sheetName val="Kristal_Court22"/>
      <sheetName val="Overview_Details8"/>
      <sheetName val="L&amp;D_2015-168"/>
      <sheetName val="Tender_Summary8"/>
      <sheetName val="labour_coeff8"/>
      <sheetName val="Neg_owner8"/>
      <sheetName val="Labor_abs-NMR8"/>
      <sheetName val="WORK_TABLE8"/>
      <sheetName val="DataDump_PSPC8"/>
      <sheetName val="HARGA_MATERIAL8"/>
      <sheetName val="Input-Revenue_Sharing_-_Ph_18"/>
      <sheetName val="Sales_&amp;_Prod8"/>
      <sheetName val="BOQ_(2)8"/>
      <sheetName val="BP_DECLINE_IT8"/>
      <sheetName val="Order_Info8"/>
      <sheetName val="MATRIX_SUMMARY27"/>
      <sheetName val="DESIGN_COMPONENT27"/>
      <sheetName val="CONSTRUCTION_COMPONENT27"/>
      <sheetName val="Construction_Preambles27"/>
      <sheetName val="Construction_Information27"/>
      <sheetName val="ASSET_RENEWAL_COMPONENT27"/>
      <sheetName val="Ext__Walls,Windows,Doors(Mode27"/>
      <sheetName val="Internal_Walls,Doors(Model)27"/>
      <sheetName val="Fittings_&amp;_Furnishings(Model)27"/>
      <sheetName val="Plumbing_Services(Model)27"/>
      <sheetName val="Mechanical_Part_1(Model)27"/>
      <sheetName val="Mechanical_Part_2(Model)27"/>
      <sheetName val="Mechanical_Part_3(Model)27"/>
      <sheetName val="Special_&amp;_BWICS(Model)27"/>
      <sheetName val="Drainage,Ext_Services(Model)27"/>
      <sheetName val="Ext__Walls,Windows,Doors(Bid)27"/>
      <sheetName val="Internal_Walls,Doors(Bid)27"/>
      <sheetName val="Fittings_&amp;_Furnishings(Bid)27"/>
      <sheetName val="Plumbing_Services(Bid)27"/>
      <sheetName val="Mechanical_Part_1(Bid)27"/>
      <sheetName val="Mechanical_Part_2(Bid)27"/>
      <sheetName val="Mechanical_Part_3(Bid)27"/>
      <sheetName val="Drainage,Ext_Services(Bid)27"/>
      <sheetName val="Special_&amp;_BWICS(Bid)27"/>
      <sheetName val="FACILITIES_COMPONENT27"/>
      <sheetName val="ESTATE_SERVICES27"/>
      <sheetName val="EQUIPMENT_MAINTENANCE27"/>
      <sheetName val="GROUNDS_&amp;_GARDENS_MAINTENANCE27"/>
      <sheetName val="INFORMATION_TECHNOLOGY27"/>
      <sheetName val="TRANSPORT_SERVICES27"/>
      <sheetName val="SECURITY_&amp;_CAR_PARKING_SERVIC27"/>
      <sheetName val="CATERING_SERVICES27"/>
      <sheetName val="CAR_PARKING_SERVICES27"/>
      <sheetName val="ENERGY_&amp;_UTILITIES27"/>
      <sheetName val="WASTE_DISPOSAL_SERVICES27"/>
      <sheetName val="LINEN_SERVICES27"/>
      <sheetName val="RECEPTION_SERVICES27"/>
      <sheetName val="PORTERING_SERVICES27"/>
      <sheetName val="DOMESTIC_SERVICES27"/>
      <sheetName val="STERILE_SUPPLY_SERVICES,SSD27"/>
      <sheetName val="HELPDESK_SERVICE27"/>
      <sheetName val="COURIER_SERVICES27"/>
      <sheetName val="PEST_CONTROL_SERVICES27"/>
      <sheetName val="STORES_SERVICES27"/>
      <sheetName val="POSTAL_SERVICES27"/>
      <sheetName val="RESIDENTIAL_SERVICES27"/>
      <sheetName val="DAY_NURSERY_&amp;_CRECHE_SERVICES27"/>
      <sheetName val="WARD_HOSTESS_SERVICES27"/>
      <sheetName val="RISK_COMPONENT27"/>
      <sheetName val="Risk_Matrix27"/>
      <sheetName val="FINANCE_COMPONENT27"/>
      <sheetName val="Appendix_A_127"/>
      <sheetName val="Appendix_A_227"/>
      <sheetName val="Appendix_A_327"/>
      <sheetName val="Appendix_A_427"/>
      <sheetName val="Appendix_A_527"/>
      <sheetName val="Appendix_A_627"/>
      <sheetName val="Appendix_A_727"/>
      <sheetName val="Fill_this_out_first___23"/>
      <sheetName val="SITE_OVERHEADS23"/>
      <sheetName val="Details_and_Earnings_Charts23"/>
      <sheetName val="Sheet3_(2)23"/>
      <sheetName val="Cat_A_Change_Control23"/>
      <sheetName val="Project_Budget_Worksheet23"/>
      <sheetName val="Kristal_Court23"/>
      <sheetName val="Overview_Details9"/>
      <sheetName val="L&amp;D_2015-169"/>
      <sheetName val="Tender_Summary9"/>
      <sheetName val="labour_coeff9"/>
      <sheetName val="Neg_owner9"/>
      <sheetName val="Labor_abs-NMR9"/>
      <sheetName val="WORK_TABLE9"/>
      <sheetName val="DataDump_PSPC9"/>
      <sheetName val="HARGA_MATERIAL9"/>
      <sheetName val="Input-Revenue_Sharing_-_Ph_19"/>
      <sheetName val="Sales_&amp;_Prod9"/>
      <sheetName val="BOQ_(2)9"/>
      <sheetName val="BP_DECLINE_IT9"/>
      <sheetName val="Order_Info9"/>
      <sheetName val="MATRIX_SUMMARY28"/>
      <sheetName val="DESIGN_COMPONENT28"/>
      <sheetName val="CONSTRUCTION_COMPONENT28"/>
      <sheetName val="Construction_Preambles28"/>
      <sheetName val="Construction_Information28"/>
      <sheetName val="ASSET_RENEWAL_COMPONENT28"/>
      <sheetName val="Ext__Walls,Windows,Doors(Mode28"/>
      <sheetName val="Internal_Walls,Doors(Model)28"/>
      <sheetName val="Fittings_&amp;_Furnishings(Model)28"/>
      <sheetName val="Plumbing_Services(Model)28"/>
      <sheetName val="Mechanical_Part_1(Model)28"/>
      <sheetName val="Mechanical_Part_2(Model)28"/>
      <sheetName val="Mechanical_Part_3(Model)28"/>
      <sheetName val="Special_&amp;_BWICS(Model)28"/>
      <sheetName val="Drainage,Ext_Services(Model)28"/>
      <sheetName val="Ext__Walls,Windows,Doors(Bid)28"/>
      <sheetName val="Internal_Walls,Doors(Bid)28"/>
      <sheetName val="Fittings_&amp;_Furnishings(Bid)28"/>
      <sheetName val="Plumbing_Services(Bid)28"/>
      <sheetName val="Mechanical_Part_1(Bid)28"/>
      <sheetName val="Mechanical_Part_2(Bid)28"/>
      <sheetName val="Mechanical_Part_3(Bid)28"/>
      <sheetName val="Drainage,Ext_Services(Bid)28"/>
      <sheetName val="Special_&amp;_BWICS(Bid)28"/>
      <sheetName val="FACILITIES_COMPONENT28"/>
      <sheetName val="ESTATE_SERVICES28"/>
      <sheetName val="EQUIPMENT_MAINTENANCE28"/>
      <sheetName val="GROUNDS_&amp;_GARDENS_MAINTENANCE28"/>
      <sheetName val="INFORMATION_TECHNOLOGY28"/>
      <sheetName val="TRANSPORT_SERVICES28"/>
      <sheetName val="SECURITY_&amp;_CAR_PARKING_SERVIC28"/>
      <sheetName val="CATERING_SERVICES28"/>
      <sheetName val="CAR_PARKING_SERVICES28"/>
      <sheetName val="ENERGY_&amp;_UTILITIES28"/>
      <sheetName val="WASTE_DISPOSAL_SERVICES28"/>
      <sheetName val="LINEN_SERVICES28"/>
      <sheetName val="RECEPTION_SERVICES28"/>
      <sheetName val="PORTERING_SERVICES28"/>
      <sheetName val="DOMESTIC_SERVICES28"/>
      <sheetName val="STERILE_SUPPLY_SERVICES,SSD28"/>
      <sheetName val="HELPDESK_SERVICE28"/>
      <sheetName val="COURIER_SERVICES28"/>
      <sheetName val="PEST_CONTROL_SERVICES28"/>
      <sheetName val="STORES_SERVICES28"/>
      <sheetName val="POSTAL_SERVICES28"/>
      <sheetName val="RESIDENTIAL_SERVICES28"/>
      <sheetName val="DAY_NURSERY_&amp;_CRECHE_SERVICES28"/>
      <sheetName val="WARD_HOSTESS_SERVICES28"/>
      <sheetName val="RISK_COMPONENT28"/>
      <sheetName val="Risk_Matrix28"/>
      <sheetName val="FINANCE_COMPONENT28"/>
      <sheetName val="Appendix_A_128"/>
      <sheetName val="Appendix_A_228"/>
      <sheetName val="Appendix_A_328"/>
      <sheetName val="Appendix_A_428"/>
      <sheetName val="Appendix_A_528"/>
      <sheetName val="Appendix_A_628"/>
      <sheetName val="Appendix_A_728"/>
      <sheetName val="Fill_this_out_first___24"/>
      <sheetName val="SITE_OVERHEADS24"/>
      <sheetName val="Details_and_Earnings_Charts24"/>
      <sheetName val="Sheet3_(2)24"/>
      <sheetName val="Cat_A_Change_Control24"/>
      <sheetName val="Project_Budget_Worksheet24"/>
      <sheetName val="Kristal_Court24"/>
      <sheetName val="Overview_Details10"/>
      <sheetName val="L&amp;D_2015-1610"/>
      <sheetName val="Tender_Summary10"/>
      <sheetName val="labour_coeff10"/>
      <sheetName val="Neg_owner10"/>
      <sheetName val="Labor_abs-NMR10"/>
      <sheetName val="WORK_TABLE10"/>
      <sheetName val="DataDump_PSPC10"/>
      <sheetName val="HARGA_MATERIAL10"/>
      <sheetName val="Input-Revenue_Sharing_-_Ph_110"/>
      <sheetName val="Sales_&amp;_Prod10"/>
      <sheetName val="BOQ_(2)10"/>
      <sheetName val="BP_DECLINE_IT10"/>
      <sheetName val="Order_Info10"/>
      <sheetName val="MATRIX_SUMMARY29"/>
      <sheetName val="DESIGN_COMPONENT29"/>
      <sheetName val="CONSTRUCTION_COMPONENT29"/>
      <sheetName val="Construction_Preambles29"/>
      <sheetName val="Construction_Information29"/>
      <sheetName val="ASSET_RENEWAL_COMPONENT29"/>
      <sheetName val="Ext__Walls,Windows,Doors(Mode29"/>
      <sheetName val="Internal_Walls,Doors(Model)29"/>
      <sheetName val="Fittings_&amp;_Furnishings(Model)29"/>
      <sheetName val="Plumbing_Services(Model)29"/>
      <sheetName val="Mechanical_Part_1(Model)29"/>
      <sheetName val="Mechanical_Part_2(Model)29"/>
      <sheetName val="Mechanical_Part_3(Model)29"/>
      <sheetName val="Special_&amp;_BWICS(Model)29"/>
      <sheetName val="Drainage,Ext_Services(Model)29"/>
      <sheetName val="Ext__Walls,Windows,Doors(Bid)29"/>
      <sheetName val="Internal_Walls,Doors(Bid)29"/>
      <sheetName val="Fittings_&amp;_Furnishings(Bid)29"/>
      <sheetName val="Plumbing_Services(Bid)29"/>
      <sheetName val="Mechanical_Part_1(Bid)29"/>
      <sheetName val="Mechanical_Part_2(Bid)29"/>
      <sheetName val="Mechanical_Part_3(Bid)29"/>
      <sheetName val="Drainage,Ext_Services(Bid)29"/>
      <sheetName val="Special_&amp;_BWICS(Bid)29"/>
      <sheetName val="FACILITIES_COMPONENT29"/>
      <sheetName val="ESTATE_SERVICES29"/>
      <sheetName val="EQUIPMENT_MAINTENANCE29"/>
      <sheetName val="GROUNDS_&amp;_GARDENS_MAINTENANCE29"/>
      <sheetName val="INFORMATION_TECHNOLOGY29"/>
      <sheetName val="TRANSPORT_SERVICES29"/>
      <sheetName val="SECURITY_&amp;_CAR_PARKING_SERVIC29"/>
      <sheetName val="CATERING_SERVICES29"/>
      <sheetName val="CAR_PARKING_SERVICES29"/>
      <sheetName val="ENERGY_&amp;_UTILITIES29"/>
      <sheetName val="WASTE_DISPOSAL_SERVICES29"/>
      <sheetName val="LINEN_SERVICES29"/>
      <sheetName val="RECEPTION_SERVICES29"/>
      <sheetName val="PORTERING_SERVICES29"/>
      <sheetName val="DOMESTIC_SERVICES29"/>
      <sheetName val="STERILE_SUPPLY_SERVICES,SSD29"/>
      <sheetName val="HELPDESK_SERVICE29"/>
      <sheetName val="COURIER_SERVICES29"/>
      <sheetName val="PEST_CONTROL_SERVICES29"/>
      <sheetName val="STORES_SERVICES29"/>
      <sheetName val="POSTAL_SERVICES29"/>
      <sheetName val="RESIDENTIAL_SERVICES29"/>
      <sheetName val="DAY_NURSERY_&amp;_CRECHE_SERVICES29"/>
      <sheetName val="WARD_HOSTESS_SERVICES29"/>
      <sheetName val="RISK_COMPONENT29"/>
      <sheetName val="Risk_Matrix29"/>
      <sheetName val="FINANCE_COMPONENT29"/>
      <sheetName val="Appendix_A_129"/>
      <sheetName val="Appendix_A_229"/>
      <sheetName val="Appendix_A_329"/>
      <sheetName val="Appendix_A_429"/>
      <sheetName val="Appendix_A_529"/>
      <sheetName val="Appendix_A_629"/>
      <sheetName val="Appendix_A_729"/>
      <sheetName val="Fill_this_out_first___25"/>
      <sheetName val="SITE_OVERHEADS25"/>
      <sheetName val="Details_and_Earnings_Charts25"/>
      <sheetName val="Sheet3_(2)25"/>
      <sheetName val="Cat_A_Change_Control25"/>
      <sheetName val="Project_Budget_Worksheet25"/>
      <sheetName val="Kristal_Court25"/>
      <sheetName val="Overview_Details11"/>
      <sheetName val="L&amp;D_2015-1611"/>
      <sheetName val="Tender_Summary11"/>
      <sheetName val="labour_coeff11"/>
      <sheetName val="Neg_owner11"/>
      <sheetName val="Labor_abs-NMR11"/>
      <sheetName val="WORK_TABLE11"/>
      <sheetName val="DataDump_PSPC11"/>
      <sheetName val="HARGA_MATERIAL11"/>
      <sheetName val="Input-Revenue_Sharing_-_Ph_111"/>
      <sheetName val="Sales_&amp;_Prod11"/>
      <sheetName val="BOQ_(2)11"/>
      <sheetName val="BP_DECLINE_IT11"/>
      <sheetName val="Order_Info11"/>
      <sheetName val="MATRIX_SUMMARY30"/>
      <sheetName val="DESIGN_COMPONENT30"/>
      <sheetName val="CONSTRUCTION_COMPONENT30"/>
      <sheetName val="Construction_Preambles30"/>
      <sheetName val="Construction_Information30"/>
      <sheetName val="ASSET_RENEWAL_COMPONENT30"/>
      <sheetName val="Ext__Walls,Windows,Doors(Mode30"/>
      <sheetName val="Internal_Walls,Doors(Model)30"/>
      <sheetName val="Fittings_&amp;_Furnishings(Model)30"/>
      <sheetName val="Plumbing_Services(Model)30"/>
      <sheetName val="Mechanical_Part_1(Model)30"/>
      <sheetName val="Mechanical_Part_2(Model)30"/>
      <sheetName val="Mechanical_Part_3(Model)30"/>
      <sheetName val="Special_&amp;_BWICS(Model)30"/>
      <sheetName val="Drainage,Ext_Services(Model)30"/>
      <sheetName val="Ext__Walls,Windows,Doors(Bid)30"/>
      <sheetName val="Internal_Walls,Doors(Bid)30"/>
      <sheetName val="Fittings_&amp;_Furnishings(Bid)30"/>
      <sheetName val="Plumbing_Services(Bid)30"/>
      <sheetName val="Mechanical_Part_1(Bid)30"/>
      <sheetName val="Mechanical_Part_2(Bid)30"/>
      <sheetName val="Mechanical_Part_3(Bid)30"/>
      <sheetName val="Drainage,Ext_Services(Bid)30"/>
      <sheetName val="Special_&amp;_BWICS(Bid)30"/>
      <sheetName val="FACILITIES_COMPONENT30"/>
      <sheetName val="ESTATE_SERVICES30"/>
      <sheetName val="EQUIPMENT_MAINTENANCE30"/>
      <sheetName val="GROUNDS_&amp;_GARDENS_MAINTENANCE30"/>
      <sheetName val="INFORMATION_TECHNOLOGY30"/>
      <sheetName val="TRANSPORT_SERVICES30"/>
      <sheetName val="SECURITY_&amp;_CAR_PARKING_SERVIC30"/>
      <sheetName val="CATERING_SERVICES30"/>
      <sheetName val="CAR_PARKING_SERVICES30"/>
      <sheetName val="ENERGY_&amp;_UTILITIES30"/>
      <sheetName val="WASTE_DISPOSAL_SERVICES30"/>
      <sheetName val="LINEN_SERVICES30"/>
      <sheetName val="RECEPTION_SERVICES30"/>
      <sheetName val="PORTERING_SERVICES30"/>
      <sheetName val="DOMESTIC_SERVICES30"/>
      <sheetName val="STERILE_SUPPLY_SERVICES,SSD30"/>
      <sheetName val="HELPDESK_SERVICE30"/>
      <sheetName val="COURIER_SERVICES30"/>
      <sheetName val="PEST_CONTROL_SERVICES30"/>
      <sheetName val="STORES_SERVICES30"/>
      <sheetName val="POSTAL_SERVICES30"/>
      <sheetName val="RESIDENTIAL_SERVICES30"/>
      <sheetName val="DAY_NURSERY_&amp;_CRECHE_SERVICES30"/>
      <sheetName val="WARD_HOSTESS_SERVICES30"/>
      <sheetName val="RISK_COMPONENT30"/>
      <sheetName val="Risk_Matrix30"/>
      <sheetName val="FINANCE_COMPONENT30"/>
      <sheetName val="Appendix_A_130"/>
      <sheetName val="Appendix_A_230"/>
      <sheetName val="Appendix_A_330"/>
      <sheetName val="Appendix_A_430"/>
      <sheetName val="Appendix_A_530"/>
      <sheetName val="Appendix_A_630"/>
      <sheetName val="Appendix_A_730"/>
      <sheetName val="Fill_this_out_first___26"/>
      <sheetName val="SITE_OVERHEADS26"/>
      <sheetName val="Details_and_Earnings_Charts26"/>
      <sheetName val="Sheet3_(2)26"/>
      <sheetName val="Cat_A_Change_Control26"/>
      <sheetName val="Project_Budget_Worksheet26"/>
      <sheetName val="Kristal_Court26"/>
      <sheetName val="Overview_Details12"/>
      <sheetName val="L&amp;D_2015-1612"/>
      <sheetName val="Tender_Summary12"/>
      <sheetName val="labour_coeff12"/>
      <sheetName val="Neg_owner12"/>
      <sheetName val="Labor_abs-NMR12"/>
      <sheetName val="WORK_TABLE12"/>
      <sheetName val="DataDump_PSPC12"/>
      <sheetName val="HARGA_MATERIAL12"/>
      <sheetName val="Input-Revenue_Sharing_-_Ph_112"/>
      <sheetName val="Sales_&amp;_Prod12"/>
      <sheetName val="BOQ_(2)12"/>
      <sheetName val="BP_DECLINE_IT12"/>
      <sheetName val="Order_Info12"/>
      <sheetName val="MATRIX_SUMMARY31"/>
      <sheetName val="DESIGN_COMPONENT31"/>
      <sheetName val="CONSTRUCTION_COMPONENT31"/>
      <sheetName val="Construction_Preambles31"/>
      <sheetName val="Construction_Information31"/>
      <sheetName val="ASSET_RENEWAL_COMPONENT31"/>
      <sheetName val="Ext__Walls,Windows,Doors(Mode31"/>
      <sheetName val="Internal_Walls,Doors(Model)31"/>
      <sheetName val="Fittings_&amp;_Furnishings(Model)31"/>
      <sheetName val="Plumbing_Services(Model)31"/>
      <sheetName val="Mechanical_Part_1(Model)31"/>
      <sheetName val="Mechanical_Part_2(Model)31"/>
      <sheetName val="Mechanical_Part_3(Model)31"/>
      <sheetName val="Special_&amp;_BWICS(Model)31"/>
      <sheetName val="Drainage,Ext_Services(Model)31"/>
      <sheetName val="Ext__Walls,Windows,Doors(Bid)31"/>
      <sheetName val="Internal_Walls,Doors(Bid)31"/>
      <sheetName val="Fittings_&amp;_Furnishings(Bid)31"/>
      <sheetName val="Plumbing_Services(Bid)31"/>
      <sheetName val="Mechanical_Part_1(Bid)31"/>
      <sheetName val="Mechanical_Part_2(Bid)31"/>
      <sheetName val="Mechanical_Part_3(Bid)31"/>
      <sheetName val="Drainage,Ext_Services(Bid)31"/>
      <sheetName val="Special_&amp;_BWICS(Bid)31"/>
      <sheetName val="FACILITIES_COMPONENT31"/>
      <sheetName val="ESTATE_SERVICES31"/>
      <sheetName val="EQUIPMENT_MAINTENANCE31"/>
      <sheetName val="GROUNDS_&amp;_GARDENS_MAINTENANCE31"/>
      <sheetName val="INFORMATION_TECHNOLOGY31"/>
      <sheetName val="TRANSPORT_SERVICES31"/>
      <sheetName val="SECURITY_&amp;_CAR_PARKING_SERVIC31"/>
      <sheetName val="CATERING_SERVICES31"/>
      <sheetName val="CAR_PARKING_SERVICES31"/>
      <sheetName val="ENERGY_&amp;_UTILITIES31"/>
      <sheetName val="WASTE_DISPOSAL_SERVICES31"/>
      <sheetName val="LINEN_SERVICES31"/>
      <sheetName val="RECEPTION_SERVICES31"/>
      <sheetName val="PORTERING_SERVICES31"/>
      <sheetName val="DOMESTIC_SERVICES31"/>
      <sheetName val="STERILE_SUPPLY_SERVICES,SSD31"/>
      <sheetName val="HELPDESK_SERVICE31"/>
      <sheetName val="COURIER_SERVICES31"/>
      <sheetName val="PEST_CONTROL_SERVICES31"/>
      <sheetName val="STORES_SERVICES31"/>
      <sheetName val="POSTAL_SERVICES31"/>
      <sheetName val="RESIDENTIAL_SERVICES31"/>
      <sheetName val="DAY_NURSERY_&amp;_CRECHE_SERVICES31"/>
      <sheetName val="WARD_HOSTESS_SERVICES31"/>
      <sheetName val="RISK_COMPONENT31"/>
      <sheetName val="Risk_Matrix31"/>
      <sheetName val="FINANCE_COMPONENT31"/>
      <sheetName val="Appendix_A_131"/>
      <sheetName val="Appendix_A_231"/>
      <sheetName val="Appendix_A_331"/>
      <sheetName val="Appendix_A_431"/>
      <sheetName val="Appendix_A_531"/>
      <sheetName val="Appendix_A_631"/>
      <sheetName val="Appendix_A_731"/>
      <sheetName val="Fill_this_out_first___27"/>
      <sheetName val="SITE_OVERHEADS27"/>
      <sheetName val="Details_and_Earnings_Charts27"/>
      <sheetName val="Sheet3_(2)27"/>
      <sheetName val="Cat_A_Change_Control27"/>
      <sheetName val="Project_Budget_Worksheet27"/>
      <sheetName val="Kristal_Court27"/>
      <sheetName val="Overview_Details13"/>
      <sheetName val="L&amp;D_2015-1613"/>
      <sheetName val="Tender_Summary13"/>
      <sheetName val="labour_coeff13"/>
      <sheetName val="Neg_owner13"/>
      <sheetName val="Labor_abs-NMR13"/>
      <sheetName val="WORK_TABLE13"/>
      <sheetName val="DataDump_PSPC13"/>
      <sheetName val="HARGA_MATERIAL13"/>
      <sheetName val="Input-Revenue_Sharing_-_Ph_113"/>
      <sheetName val="Sales_&amp;_Prod13"/>
      <sheetName val="BOQ_(2)13"/>
      <sheetName val="BP_DECLINE_IT13"/>
      <sheetName val="Order_Info13"/>
      <sheetName val="MATRIX_SUMMARY33"/>
      <sheetName val="DESIGN_COMPONENT33"/>
      <sheetName val="CONSTRUCTION_COMPONENT33"/>
      <sheetName val="Construction_Preambles33"/>
      <sheetName val="Construction_Information33"/>
      <sheetName val="ASSET_RENEWAL_COMPONENT33"/>
      <sheetName val="Ext__Walls,Windows,Doors(Mode33"/>
      <sheetName val="Internal_Walls,Doors(Model)33"/>
      <sheetName val="Fittings_&amp;_Furnishings(Model)33"/>
      <sheetName val="Plumbing_Services(Model)33"/>
      <sheetName val="Mechanical_Part_1(Model)33"/>
      <sheetName val="Mechanical_Part_2(Model)33"/>
      <sheetName val="Mechanical_Part_3(Model)33"/>
      <sheetName val="Special_&amp;_BWICS(Model)33"/>
      <sheetName val="Drainage,Ext_Services(Model)33"/>
      <sheetName val="Ext__Walls,Windows,Doors(Bid)33"/>
      <sheetName val="Internal_Walls,Doors(Bid)33"/>
      <sheetName val="Fittings_&amp;_Furnishings(Bid)33"/>
      <sheetName val="Plumbing_Services(Bid)33"/>
      <sheetName val="Mechanical_Part_1(Bid)33"/>
      <sheetName val="Mechanical_Part_2(Bid)33"/>
      <sheetName val="Mechanical_Part_3(Bid)33"/>
      <sheetName val="Drainage,Ext_Services(Bid)33"/>
      <sheetName val="Special_&amp;_BWICS(Bid)33"/>
      <sheetName val="FACILITIES_COMPONENT33"/>
      <sheetName val="ESTATE_SERVICES33"/>
      <sheetName val="EQUIPMENT_MAINTENANCE33"/>
      <sheetName val="GROUNDS_&amp;_GARDENS_MAINTENANCE33"/>
      <sheetName val="INFORMATION_TECHNOLOGY33"/>
      <sheetName val="TRANSPORT_SERVICES33"/>
      <sheetName val="SECURITY_&amp;_CAR_PARKING_SERVIC33"/>
      <sheetName val="CATERING_SERVICES33"/>
      <sheetName val="CAR_PARKING_SERVICES33"/>
      <sheetName val="ENERGY_&amp;_UTILITIES33"/>
      <sheetName val="WASTE_DISPOSAL_SERVICES33"/>
      <sheetName val="LINEN_SERVICES33"/>
      <sheetName val="RECEPTION_SERVICES33"/>
      <sheetName val="PORTERING_SERVICES33"/>
      <sheetName val="DOMESTIC_SERVICES33"/>
      <sheetName val="STERILE_SUPPLY_SERVICES,SSD33"/>
      <sheetName val="HELPDESK_SERVICE33"/>
      <sheetName val="COURIER_SERVICES33"/>
      <sheetName val="PEST_CONTROL_SERVICES33"/>
      <sheetName val="STORES_SERVICES33"/>
      <sheetName val="POSTAL_SERVICES33"/>
      <sheetName val="RESIDENTIAL_SERVICES33"/>
      <sheetName val="DAY_NURSERY_&amp;_CRECHE_SERVICES33"/>
      <sheetName val="WARD_HOSTESS_SERVICES33"/>
      <sheetName val="RISK_COMPONENT33"/>
      <sheetName val="Risk_Matrix33"/>
      <sheetName val="FINANCE_COMPONENT33"/>
      <sheetName val="Appendix_A_133"/>
      <sheetName val="Appendix_A_233"/>
      <sheetName val="Appendix_A_333"/>
      <sheetName val="Appendix_A_433"/>
      <sheetName val="Appendix_A_533"/>
      <sheetName val="Appendix_A_633"/>
      <sheetName val="Appendix_A_733"/>
      <sheetName val="Fill_this_out_first___29"/>
      <sheetName val="SITE_OVERHEADS29"/>
      <sheetName val="Details_and_Earnings_Charts29"/>
      <sheetName val="Sheet3_(2)29"/>
      <sheetName val="Cat_A_Change_Control29"/>
      <sheetName val="Project_Budget_Worksheet29"/>
      <sheetName val="Kristal_Court29"/>
      <sheetName val="IO_Count_Diag15"/>
      <sheetName val="BOQ_Distribution15"/>
      <sheetName val="Overview_Details15"/>
      <sheetName val="L&amp;D_2015-1615"/>
      <sheetName val="Tender_Summary15"/>
      <sheetName val="labour_coeff15"/>
      <sheetName val="Neg_owner15"/>
      <sheetName val="Labor_abs-NMR15"/>
      <sheetName val="WORK_TABLE15"/>
      <sheetName val="DataDump_PSPC15"/>
      <sheetName val="HARGA_MATERIAL15"/>
      <sheetName val="Input-Revenue_Sharing_-_Ph_115"/>
      <sheetName val="Sales_&amp;_Prod15"/>
      <sheetName val="BOQ_(2)15"/>
      <sheetName val="BP_DECLINE_IT15"/>
      <sheetName val="Order_Info15"/>
      <sheetName val="MATRIX_SUMMARY32"/>
      <sheetName val="DESIGN_COMPONENT32"/>
      <sheetName val="CONSTRUCTION_COMPONENT32"/>
      <sheetName val="Construction_Preambles32"/>
      <sheetName val="Construction_Information32"/>
      <sheetName val="ASSET_RENEWAL_COMPONENT32"/>
      <sheetName val="Ext__Walls,Windows,Doors(Mode32"/>
      <sheetName val="Internal_Walls,Doors(Model)32"/>
      <sheetName val="Fittings_&amp;_Furnishings(Model)32"/>
      <sheetName val="Plumbing_Services(Model)32"/>
      <sheetName val="Mechanical_Part_1(Model)32"/>
      <sheetName val="Mechanical_Part_2(Model)32"/>
      <sheetName val="Mechanical_Part_3(Model)32"/>
      <sheetName val="Special_&amp;_BWICS(Model)32"/>
      <sheetName val="Drainage,Ext_Services(Model)32"/>
      <sheetName val="Ext__Walls,Windows,Doors(Bid)32"/>
      <sheetName val="Internal_Walls,Doors(Bid)32"/>
      <sheetName val="Fittings_&amp;_Furnishings(Bid)32"/>
      <sheetName val="Plumbing_Services(Bid)32"/>
      <sheetName val="Mechanical_Part_1(Bid)32"/>
      <sheetName val="Mechanical_Part_2(Bid)32"/>
      <sheetName val="Mechanical_Part_3(Bid)32"/>
      <sheetName val="Drainage,Ext_Services(Bid)32"/>
      <sheetName val="Special_&amp;_BWICS(Bid)32"/>
      <sheetName val="FACILITIES_COMPONENT32"/>
      <sheetName val="ESTATE_SERVICES32"/>
      <sheetName val="EQUIPMENT_MAINTENANCE32"/>
      <sheetName val="GROUNDS_&amp;_GARDENS_MAINTENANCE32"/>
      <sheetName val="INFORMATION_TECHNOLOGY32"/>
      <sheetName val="TRANSPORT_SERVICES32"/>
      <sheetName val="SECURITY_&amp;_CAR_PARKING_SERVIC32"/>
      <sheetName val="CATERING_SERVICES32"/>
      <sheetName val="CAR_PARKING_SERVICES32"/>
      <sheetName val="ENERGY_&amp;_UTILITIES32"/>
      <sheetName val="WASTE_DISPOSAL_SERVICES32"/>
      <sheetName val="LINEN_SERVICES32"/>
      <sheetName val="RECEPTION_SERVICES32"/>
      <sheetName val="PORTERING_SERVICES32"/>
      <sheetName val="DOMESTIC_SERVICES32"/>
      <sheetName val="STERILE_SUPPLY_SERVICES,SSD32"/>
      <sheetName val="HELPDESK_SERVICE32"/>
      <sheetName val="COURIER_SERVICES32"/>
      <sheetName val="PEST_CONTROL_SERVICES32"/>
      <sheetName val="STORES_SERVICES32"/>
      <sheetName val="POSTAL_SERVICES32"/>
      <sheetName val="RESIDENTIAL_SERVICES32"/>
      <sheetName val="DAY_NURSERY_&amp;_CRECHE_SERVICES32"/>
      <sheetName val="WARD_HOSTESS_SERVICES32"/>
      <sheetName val="RISK_COMPONENT32"/>
      <sheetName val="Risk_Matrix32"/>
      <sheetName val="FINANCE_COMPONENT32"/>
      <sheetName val="Appendix_A_132"/>
      <sheetName val="Appendix_A_232"/>
      <sheetName val="Appendix_A_332"/>
      <sheetName val="Appendix_A_432"/>
      <sheetName val="Appendix_A_532"/>
      <sheetName val="Appendix_A_632"/>
      <sheetName val="Appendix_A_732"/>
      <sheetName val="Fill_this_out_first___28"/>
      <sheetName val="SITE_OVERHEADS28"/>
      <sheetName val="Details_and_Earnings_Charts28"/>
      <sheetName val="Sheet3_(2)28"/>
      <sheetName val="Cat_A_Change_Control28"/>
      <sheetName val="Project_Budget_Worksheet28"/>
      <sheetName val="Kristal_Court28"/>
      <sheetName val="Overview_Details14"/>
      <sheetName val="L&amp;D_2015-1614"/>
      <sheetName val="Tender_Summary14"/>
      <sheetName val="labour_coeff14"/>
      <sheetName val="Neg_owner14"/>
      <sheetName val="Labor_abs-NMR14"/>
      <sheetName val="WORK_TABLE14"/>
      <sheetName val="DataDump_PSPC14"/>
      <sheetName val="HARGA_MATERIAL14"/>
      <sheetName val="Input-Revenue_Sharing_-_Ph_114"/>
      <sheetName val="Sales_&amp;_Prod14"/>
      <sheetName val="BOQ_(2)14"/>
      <sheetName val="BP_DECLINE_IT14"/>
      <sheetName val="Order_Info14"/>
      <sheetName val="MATRIX_SUMMARY34"/>
      <sheetName val="DESIGN_COMPONENT34"/>
      <sheetName val="CONSTRUCTION_COMPONENT34"/>
      <sheetName val="Construction_Preambles34"/>
      <sheetName val="Construction_Information34"/>
      <sheetName val="ASSET_RENEWAL_COMPONENT34"/>
      <sheetName val="Ext__Walls,Windows,Doors(Mode34"/>
      <sheetName val="Internal_Walls,Doors(Model)34"/>
      <sheetName val="Fittings_&amp;_Furnishings(Model)34"/>
      <sheetName val="Plumbing_Services(Model)34"/>
      <sheetName val="Mechanical_Part_1(Model)34"/>
      <sheetName val="Mechanical_Part_2(Model)34"/>
      <sheetName val="Mechanical_Part_3(Model)34"/>
      <sheetName val="Special_&amp;_BWICS(Model)34"/>
      <sheetName val="Drainage,Ext_Services(Model)34"/>
      <sheetName val="Ext__Walls,Windows,Doors(Bid)34"/>
      <sheetName val="Internal_Walls,Doors(Bid)34"/>
      <sheetName val="Fittings_&amp;_Furnishings(Bid)34"/>
      <sheetName val="Plumbing_Services(Bid)34"/>
      <sheetName val="Mechanical_Part_1(Bid)34"/>
      <sheetName val="Mechanical_Part_2(Bid)34"/>
      <sheetName val="Mechanical_Part_3(Bid)34"/>
      <sheetName val="Drainage,Ext_Services(Bid)34"/>
      <sheetName val="Special_&amp;_BWICS(Bid)34"/>
      <sheetName val="FACILITIES_COMPONENT34"/>
      <sheetName val="ESTATE_SERVICES34"/>
      <sheetName val="EQUIPMENT_MAINTENANCE34"/>
      <sheetName val="GROUNDS_&amp;_GARDENS_MAINTENANCE34"/>
      <sheetName val="INFORMATION_TECHNOLOGY34"/>
      <sheetName val="TRANSPORT_SERVICES34"/>
      <sheetName val="SECURITY_&amp;_CAR_PARKING_SERVIC34"/>
      <sheetName val="CATERING_SERVICES34"/>
      <sheetName val="CAR_PARKING_SERVICES34"/>
      <sheetName val="ENERGY_&amp;_UTILITIES34"/>
      <sheetName val="WASTE_DISPOSAL_SERVICES34"/>
      <sheetName val="LINEN_SERVICES34"/>
      <sheetName val="RECEPTION_SERVICES34"/>
      <sheetName val="PORTERING_SERVICES34"/>
      <sheetName val="DOMESTIC_SERVICES34"/>
      <sheetName val="STERILE_SUPPLY_SERVICES,SSD34"/>
      <sheetName val="HELPDESK_SERVICE34"/>
      <sheetName val="COURIER_SERVICES34"/>
      <sheetName val="PEST_CONTROL_SERVICES34"/>
      <sheetName val="STORES_SERVICES34"/>
      <sheetName val="POSTAL_SERVICES34"/>
      <sheetName val="RESIDENTIAL_SERVICES34"/>
      <sheetName val="DAY_NURSERY_&amp;_CRECHE_SERVICES34"/>
      <sheetName val="WARD_HOSTESS_SERVICES34"/>
      <sheetName val="RISK_COMPONENT34"/>
      <sheetName val="Risk_Matrix34"/>
      <sheetName val="FINANCE_COMPONENT34"/>
      <sheetName val="Appendix_A_134"/>
      <sheetName val="Appendix_A_234"/>
      <sheetName val="Appendix_A_334"/>
      <sheetName val="Appendix_A_434"/>
      <sheetName val="Appendix_A_534"/>
      <sheetName val="Appendix_A_634"/>
      <sheetName val="Appendix_A_734"/>
      <sheetName val="Fill_this_out_first___30"/>
      <sheetName val="SITE_OVERHEADS30"/>
      <sheetName val="Details_and_Earnings_Charts30"/>
      <sheetName val="Sheet3_(2)30"/>
      <sheetName val="Cat_A_Change_Control30"/>
      <sheetName val="Project_Budget_Worksheet30"/>
      <sheetName val="Kristal_Court30"/>
      <sheetName val="IO_Count_Diag16"/>
      <sheetName val="BOQ_Distribution16"/>
      <sheetName val="HVAC_BoQ16"/>
      <sheetName val="Portfolio_Summary15"/>
      <sheetName val="Main_Bldg_15"/>
      <sheetName val="Common_Inputs15"/>
      <sheetName val="Capex_Depreciation_table15"/>
      <sheetName val="Overview_Details16"/>
      <sheetName val="L&amp;D_2015-1616"/>
      <sheetName val="Tender_Summary16"/>
      <sheetName val="labour_coeff16"/>
      <sheetName val="Neg_owner16"/>
      <sheetName val="Labor_abs-NMR16"/>
      <sheetName val="WORK_TABLE16"/>
      <sheetName val="DataDump_PSPC16"/>
      <sheetName val="HARGA_MATERIAL16"/>
      <sheetName val="Input-Revenue_Sharing_-_Ph_116"/>
      <sheetName val="Sales_&amp;_Prod16"/>
      <sheetName val="BOQ_(2)16"/>
      <sheetName val="BP_DECLINE_IT16"/>
      <sheetName val="Order_Info16"/>
      <sheetName val="Revenues_&amp;_OnSite_Labor5"/>
      <sheetName val="New_Lines5"/>
      <sheetName val="Risk_Rank5"/>
      <sheetName val="Customize_Your_Invoice5"/>
      <sheetName val="PRICE_INFO5"/>
      <sheetName val="LABOUR_PRODUCTIVITY-TAV5"/>
      <sheetName val="MATERIAL_PRICES5"/>
      <sheetName val="Sales_Forecast5"/>
      <sheetName val="SHORT_LIST5"/>
      <sheetName val="REVENUES_&amp;_BS5"/>
      <sheetName val="bs_BP_04_SA5"/>
      <sheetName val="schedule_nos5"/>
      <sheetName val="RCC,Ret__Wall5"/>
      <sheetName val="beam-reinft-IIInd_floor5"/>
      <sheetName val="Reference_Information5"/>
      <sheetName val="Employee_List5"/>
      <sheetName val="Sales_Office5"/>
      <sheetName val="BOQ_-_AHU5"/>
      <sheetName val="00_Main_Prices_List5"/>
      <sheetName val="Original_30%_DD_Estimate1"/>
      <sheetName val="Civil_Boq1"/>
      <sheetName val="UNP-NCW_1"/>
      <sheetName val="Elemental_Buildup1"/>
      <sheetName val="Current_Draw_Invoice_Listing1"/>
      <sheetName val="Key_Data1"/>
      <sheetName val="SA_Lifecycle_Inputs1"/>
      <sheetName val="Key_Stats_Timeline1"/>
      <sheetName val="SA_FM_Inputs1"/>
      <sheetName val="Internal_Input1"/>
      <sheetName val="SA_SPC_Summary_Inputs1"/>
      <sheetName val="H2O_TREATMENT_PLANT_SITE_4_1_1"/>
      <sheetName val="H2O_TREATMENT_PLANT_SITE(4_1)1"/>
      <sheetName val="PD_Lookup"/>
      <sheetName val="GRNACCR"/>
      <sheetName val="GRNACCRC2"/>
      <sheetName val="GRNACCRL2"/>
      <sheetName val="GRNACCRS1"/>
      <sheetName val="GRNACCRS2"/>
      <sheetName val="_Sheet1"/>
      <sheetName val="_control"/>
      <sheetName val="SELISIH HARGA"/>
      <sheetName val="Casino Count Forecast"/>
      <sheetName val="F803"/>
      <sheetName val="Size"/>
      <sheetName val="AN-K"/>
      <sheetName val="Details"/>
      <sheetName val="预算"/>
      <sheetName val="Dump File"/>
      <sheetName val="Definitions"/>
      <sheetName val="Administration"/>
      <sheetName val="PDMP"/>
      <sheetName val="PCE"/>
      <sheetName val="PRODUK"/>
      <sheetName val="TOOL-ME"/>
      <sheetName val="Option A"/>
      <sheetName val="Mech SOR Comparison  "/>
      <sheetName val="Detailed Spends Forecast"/>
      <sheetName val="Change Control"/>
      <sheetName val="DB_REL_SIDC_UP"/>
      <sheetName val="RES-PLANNING"/>
      <sheetName val="FF&amp;E_Summary1"/>
      <sheetName val="Operators_Equipment_Summary1"/>
      <sheetName val="Systems_Summary1"/>
      <sheetName val="Group_Sales"/>
      <sheetName val="Budget_Points"/>
      <sheetName val="Primero_Tower_Budget"/>
      <sheetName val="INPUT_SHEET"/>
      <sheetName val="FF&amp;E_Summary2"/>
      <sheetName val="Operators_Equipment_Summary2"/>
      <sheetName val="Systems_Summary2"/>
      <sheetName val="Density"/>
      <sheetName val="Query"/>
      <sheetName val="Revenues_&amp;_OnSite_Labor7"/>
      <sheetName val="HVAC_BoQ17"/>
      <sheetName val="New_Lines7"/>
      <sheetName val="Risk_Rank7"/>
      <sheetName val="Customize_Your_Invoice7"/>
      <sheetName val="PRICE_INFO7"/>
      <sheetName val="LABOUR_PRODUCTIVITY-TAV7"/>
      <sheetName val="MATERIAL_PRICES7"/>
      <sheetName val="Portfolio_Summary16"/>
      <sheetName val="Main_Bldg_16"/>
      <sheetName val="Common_Inputs16"/>
      <sheetName val="Capex_Depreciation_table16"/>
      <sheetName val="Sales_Forecast7"/>
      <sheetName val="SHORT_LIST7"/>
      <sheetName val="REVENUES_&amp;_BS7"/>
      <sheetName val="bs_BP_04_SA7"/>
      <sheetName val="schedule_nos7"/>
      <sheetName val="RCC,Ret__Wall7"/>
      <sheetName val="beam-reinft-IIInd_floor7"/>
      <sheetName val="Reference_Information7"/>
      <sheetName val="Employee_List7"/>
      <sheetName val="Sales_Office7"/>
      <sheetName val="BOQ_-_AHU7"/>
      <sheetName val="00_Main_Prices_List7"/>
      <sheetName val="Original_30%_DD_Estimate3"/>
      <sheetName val="Civil_Boq3"/>
      <sheetName val="UNP-NCW_3"/>
      <sheetName val="Elemental_Buildup3"/>
      <sheetName val="Current_Draw_Invoice_Listing3"/>
      <sheetName val="Key_Data3"/>
      <sheetName val="SA_Lifecycle_Inputs3"/>
      <sheetName val="Key_Stats_Timeline3"/>
      <sheetName val="SA_FM_Inputs3"/>
      <sheetName val="Internal_Input3"/>
      <sheetName val="SA_SPC_Summary_Inputs3"/>
      <sheetName val="H2O_TREATMENT_PLANT_SITE_4_1_3"/>
      <sheetName val="H2O_TREATMENT_PLANT_SITE(4_1)3"/>
      <sheetName val="Revenues_&amp;_OnSite_Labor6"/>
      <sheetName val="New_Lines6"/>
      <sheetName val="Risk_Rank6"/>
      <sheetName val="Customize_Your_Invoice6"/>
      <sheetName val="PRICE_INFO6"/>
      <sheetName val="LABOUR_PRODUCTIVITY-TAV6"/>
      <sheetName val="MATERIAL_PRICES6"/>
      <sheetName val="Sales_Forecast6"/>
      <sheetName val="SHORT_LIST6"/>
      <sheetName val="REVENUES_&amp;_BS6"/>
      <sheetName val="bs_BP_04_SA6"/>
      <sheetName val="schedule_nos6"/>
      <sheetName val="RCC,Ret__Wall6"/>
      <sheetName val="beam-reinft-IIInd_floor6"/>
      <sheetName val="Reference_Information6"/>
      <sheetName val="Employee_List6"/>
      <sheetName val="Sales_Office6"/>
      <sheetName val="BOQ_-_AHU6"/>
      <sheetName val="00_Main_Prices_List6"/>
      <sheetName val="Original_30%_DD_Estimate2"/>
      <sheetName val="Civil_Boq2"/>
      <sheetName val="UNP-NCW_2"/>
      <sheetName val="Elemental_Buildup2"/>
      <sheetName val="Current_Draw_Invoice_Listing2"/>
      <sheetName val="Key_Data2"/>
      <sheetName val="SA_Lifecycle_Inputs2"/>
      <sheetName val="Key_Stats_Timeline2"/>
      <sheetName val="SA_FM_Inputs2"/>
      <sheetName val="Internal_Input2"/>
      <sheetName val="SA_SPC_Summary_Inputs2"/>
      <sheetName val="H2O_TREATMENT_PLANT_SITE_4_1_2"/>
      <sheetName val="H2O_TREATMENT_PLANT_SITE(4_1)2"/>
      <sheetName val="Old_Preso"/>
      <sheetName val="CH_Downtown"/>
      <sheetName val="CH_Elk_Grove"/>
      <sheetName val="LA_Downtown"/>
      <sheetName val="NY_Metro"/>
      <sheetName val="SV_Core"/>
      <sheetName val="Revenues_&amp;_OnSite_Labor8"/>
      <sheetName val="IO_Count_Diag17"/>
      <sheetName val="BOQ_Distribution17"/>
      <sheetName val="HVAC_BoQ18"/>
      <sheetName val="New_Lines8"/>
      <sheetName val="Risk_Rank8"/>
      <sheetName val="Customize_Your_Invoice8"/>
      <sheetName val="PRICE_INFO8"/>
      <sheetName val="LABOUR_PRODUCTIVITY-TAV8"/>
      <sheetName val="MATERIAL_PRICES8"/>
      <sheetName val="Portfolio_Summary17"/>
      <sheetName val="Main_Bldg_17"/>
      <sheetName val="Common_Inputs17"/>
      <sheetName val="Capex_Depreciation_table17"/>
      <sheetName val="Sales_Forecast8"/>
      <sheetName val="SHORT_LIST8"/>
      <sheetName val="REVENUES_&amp;_BS8"/>
      <sheetName val="bs_BP_04_SA8"/>
      <sheetName val="schedule_nos8"/>
      <sheetName val="RCC,Ret__Wall8"/>
      <sheetName val="beam-reinft-IIInd_floor8"/>
      <sheetName val="Reference_Information8"/>
      <sheetName val="Employee_List8"/>
      <sheetName val="Sales_Office8"/>
      <sheetName val="BOQ_-_AHU8"/>
      <sheetName val="00_Main_Prices_List8"/>
      <sheetName val="Original_30%_DD_Estimate4"/>
      <sheetName val="Civil_Boq4"/>
      <sheetName val="UNP-NCW_4"/>
      <sheetName val="Elemental_Buildup4"/>
      <sheetName val="Current_Draw_Invoice_Listing4"/>
      <sheetName val="Key_Data4"/>
      <sheetName val="SA_Lifecycle_Inputs4"/>
      <sheetName val="Key_Stats_Timeline4"/>
      <sheetName val="SA_FM_Inputs4"/>
      <sheetName val="Internal_Input4"/>
      <sheetName val="SA_SPC_Summary_Inputs4"/>
      <sheetName val="H2O_TREATMENT_PLANT_SITE_4_1_4"/>
      <sheetName val="H2O_TREATMENT_PLANT_SITE(4_1)4"/>
      <sheetName val="Input_Sheet1"/>
      <sheetName val="Old_Preso1"/>
      <sheetName val="CH_Downtown1"/>
      <sheetName val="CH_Elk_Grove1"/>
      <sheetName val="LA_Downtown1"/>
      <sheetName val="NY_Metro1"/>
      <sheetName val="SV_Core1"/>
      <sheetName val="NCR_LOG"/>
      <sheetName val="VBA_Hidden"/>
      <sheetName val="Data_(adj_"/>
      <sheetName val="Revenues_&amp;_OnSite_Labor9"/>
      <sheetName val="IO_Count_Diag18"/>
      <sheetName val="BOQ_Distribution18"/>
      <sheetName val="HVAC_BoQ19"/>
      <sheetName val="New_Lines9"/>
      <sheetName val="Risk_Rank9"/>
      <sheetName val="Customize_Your_Invoice9"/>
      <sheetName val="PRICE_INFO9"/>
      <sheetName val="LABOUR_PRODUCTIVITY-TAV9"/>
      <sheetName val="MATERIAL_PRICES9"/>
      <sheetName val="Portfolio_Summary18"/>
      <sheetName val="Main_Bldg_18"/>
      <sheetName val="Common_Inputs18"/>
      <sheetName val="Capex_Depreciation_table18"/>
      <sheetName val="Sales_Forecast9"/>
      <sheetName val="SHORT_LIST9"/>
      <sheetName val="REVENUES_&amp;_BS9"/>
      <sheetName val="bs_BP_04_SA9"/>
      <sheetName val="schedule_nos9"/>
      <sheetName val="RCC,Ret__Wall9"/>
      <sheetName val="beam-reinft-IIInd_floor9"/>
      <sheetName val="Reference_Information9"/>
      <sheetName val="Employee_List9"/>
      <sheetName val="Sales_Office9"/>
      <sheetName val="BOQ_-_AHU9"/>
      <sheetName val="00_Main_Prices_List9"/>
      <sheetName val="Original_30%_DD_Estimate5"/>
      <sheetName val="Civil_Boq5"/>
      <sheetName val="UNP-NCW_5"/>
      <sheetName val="Elemental_Buildup5"/>
      <sheetName val="Current_Draw_Invoice_Listing5"/>
      <sheetName val="Key_Data5"/>
      <sheetName val="SA_Lifecycle_Inputs5"/>
      <sheetName val="Key_Stats_Timeline5"/>
      <sheetName val="SA_FM_Inputs5"/>
      <sheetName val="Internal_Input5"/>
      <sheetName val="SA_SPC_Summary_Inputs5"/>
      <sheetName val="H2O_TREATMENT_PLANT_SITE_4_1_5"/>
      <sheetName val="H2O_TREATMENT_PLANT_SITE(4_1)5"/>
      <sheetName val="Input_Sheet2"/>
      <sheetName val="Old_Preso2"/>
      <sheetName val="CH_Downtown2"/>
      <sheetName val="CH_Elk_Grove2"/>
      <sheetName val="LA_Downtown2"/>
      <sheetName val="NY_Metro2"/>
      <sheetName val="SV_Core2"/>
      <sheetName val="NCR_LOG1"/>
      <sheetName val="VBA_Hidden1"/>
      <sheetName val="Data_(adj_1"/>
      <sheetName val="Group_Sales1"/>
      <sheetName val="Budget_Points1"/>
      <sheetName val="FF&amp;E_Summary3"/>
      <sheetName val="Operators_Equipment_Summary3"/>
      <sheetName val="Systems_Summary3"/>
      <sheetName val="Revenues_&amp;_OnSite_Labor10"/>
      <sheetName val="IO_Count_Diag19"/>
      <sheetName val="BOQ_Distribution19"/>
      <sheetName val="HVAC_BoQ20"/>
      <sheetName val="New_Lines10"/>
      <sheetName val="Risk_Rank10"/>
      <sheetName val="Customize_Your_Invoice10"/>
      <sheetName val="PRICE_INFO10"/>
      <sheetName val="LABOUR_PRODUCTIVITY-TAV10"/>
      <sheetName val="MATERIAL_PRICES10"/>
      <sheetName val="Portfolio_Summary19"/>
      <sheetName val="Main_Bldg_19"/>
      <sheetName val="Common_Inputs19"/>
      <sheetName val="Capex_Depreciation_table19"/>
      <sheetName val="Sales_Forecast10"/>
      <sheetName val="SHORT_LIST10"/>
      <sheetName val="REVENUES_&amp;_BS10"/>
      <sheetName val="bs_BP_04_SA10"/>
      <sheetName val="schedule_nos10"/>
      <sheetName val="RCC,Ret__Wall10"/>
      <sheetName val="beam-reinft-IIInd_floor10"/>
      <sheetName val="Reference_Information10"/>
      <sheetName val="Employee_List10"/>
      <sheetName val="Sales_Office10"/>
      <sheetName val="BOQ_-_AHU10"/>
      <sheetName val="00_Main_Prices_List10"/>
      <sheetName val="Original_30%_DD_Estimate6"/>
      <sheetName val="Civil_Boq6"/>
      <sheetName val="UNP-NCW_6"/>
      <sheetName val="Elemental_Buildup6"/>
      <sheetName val="Current_Draw_Invoice_Listing6"/>
      <sheetName val="Key_Data6"/>
      <sheetName val="SA_Lifecycle_Inputs6"/>
      <sheetName val="Key_Stats_Timeline6"/>
      <sheetName val="SA_FM_Inputs6"/>
      <sheetName val="Internal_Input6"/>
      <sheetName val="SA_SPC_Summary_Inputs6"/>
      <sheetName val="H2O_TREATMENT_PLANT_SITE_4_1_6"/>
      <sheetName val="H2O_TREATMENT_PLANT_SITE(4_1)6"/>
      <sheetName val="plan&amp;section_of_foundation"/>
      <sheetName val="working_load_at_the_btm_ft_"/>
      <sheetName val="stability_check"/>
      <sheetName val="design_criteria"/>
      <sheetName val="design_load"/>
      <sheetName val="fitting_rates"/>
      <sheetName val="공사비_내역_(가)"/>
      <sheetName val="FRONT_PAGE"/>
      <sheetName val="FR-PRLIMS-DETAIL"/>
      <sheetName val="FR-SUMMERY"/>
      <sheetName val="Admin"/>
      <sheetName val="Primary loan"/>
      <sheetName val="Sch-3"/>
      <sheetName val="NPV"/>
      <sheetName val="BOQ LT"/>
      <sheetName val="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refreshError="1"/>
      <sheetData sheetId="586" refreshError="1"/>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sheetData sheetId="1322"/>
      <sheetData sheetId="1323"/>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refreshError="1"/>
      <sheetData sheetId="1497" refreshError="1"/>
      <sheetData sheetId="1498" refreshError="1"/>
      <sheetData sheetId="1499" refreshError="1"/>
      <sheetData sheetId="1500" refreshError="1"/>
      <sheetData sheetId="1501" refreshError="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refreshError="1"/>
      <sheetData sheetId="1643"/>
      <sheetData sheetId="1644"/>
      <sheetData sheetId="1645"/>
      <sheetData sheetId="1646"/>
      <sheetData sheetId="1647"/>
      <sheetData sheetId="1648"/>
      <sheetData sheetId="1649"/>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refreshError="1"/>
      <sheetData sheetId="2063" refreshError="1"/>
      <sheetData sheetId="2064" refreshError="1"/>
      <sheetData sheetId="2065" refreshError="1"/>
      <sheetData sheetId="2066" refreshError="1"/>
      <sheetData sheetId="2067"/>
      <sheetData sheetId="2068"/>
      <sheetData sheetId="2069"/>
      <sheetData sheetId="2070" refreshError="1"/>
      <sheetData sheetId="2071" refreshError="1"/>
      <sheetData sheetId="2072" refreshError="1"/>
      <sheetData sheetId="2073" refreshError="1"/>
      <sheetData sheetId="2074" refreshError="1"/>
      <sheetData sheetId="2075" refreshError="1"/>
      <sheetData sheetId="2076" refreshError="1"/>
      <sheetData sheetId="2077"/>
      <sheetData sheetId="2078"/>
      <sheetData sheetId="2079"/>
      <sheetData sheetId="2080"/>
      <sheetData sheetId="2081"/>
      <sheetData sheetId="2082"/>
      <sheetData sheetId="2083"/>
      <sheetData sheetId="2084"/>
      <sheetData sheetId="2085"/>
      <sheetData sheetId="2086"/>
      <sheetData sheetId="2087"/>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sheetData sheetId="3015"/>
      <sheetData sheetId="3016"/>
      <sheetData sheetId="3017"/>
      <sheetData sheetId="3018"/>
      <sheetData sheetId="3019"/>
      <sheetData sheetId="3020"/>
      <sheetData sheetId="3021"/>
      <sheetData sheetId="3022"/>
      <sheetData sheetId="3023"/>
      <sheetData sheetId="3024" refreshError="1"/>
      <sheetData sheetId="3025" refreshError="1"/>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Details"/>
      <sheetName val="SUMMARY"/>
      <sheetName val="Staff Programme"/>
      <sheetName val="Staff Levels"/>
      <sheetName val="1. STAFF"/>
      <sheetName val="2a&amp;b. OPERATIVES &amp; SECURITY"/>
      <sheetName val="3. VEHICLES"/>
      <sheetName val="4. CABINS"/>
      <sheetName val="5. INDIRECT COSTS"/>
      <sheetName val="6&amp;7. EMPLOYERS REQUIREMENTS"/>
      <sheetName val="8. PLANT"/>
      <sheetName val="9. SCAFFOLD"/>
      <sheetName val="10. TEMP WORKS"/>
      <sheetName val="11. POWER"/>
      <sheetName val="12&amp;13. WATER &amp; TRANSPORT"/>
      <sheetName val="14. MISCELLANEOUS"/>
      <sheetName val="15 &amp;16. ATTENDANCES &amp; INFLATION"/>
      <sheetName val="17. INSURANCE"/>
      <sheetName val="18. H,S &amp; E"/>
      <sheetName val="Values"/>
      <sheetName val="Sheet1"/>
      <sheetName val="Intro"/>
    </sheetNames>
    <sheetDataSet>
      <sheetData sheetId="0"/>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Hardware Schedule"/>
      <sheetName val="Set Summary"/>
      <sheetName val="Door Summary"/>
      <sheetName val="Terms &amp; Conditions"/>
    </sheetNames>
    <sheetDataSet>
      <sheetData sheetId="0"/>
      <sheetData sheetId="1" refreshError="1"/>
      <sheetData sheetId="2"/>
      <sheetData sheetId="3" refreshError="1"/>
      <sheetData sheetId="4"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of Prices"/>
      <sheetName val="M&amp;E"/>
      <sheetName val="Main Steel Frame"/>
      <sheetName val="Sports Hall Steel Frame"/>
      <sheetName val="Knotweed Removal"/>
      <sheetName val="Groundworks SUMMARY"/>
      <sheetName val="Gwk Attendance"/>
      <sheetName val="Substructures"/>
      <sheetName val="Revised Paving Works"/>
      <sheetName val="Revised External Works"/>
      <sheetName val="Revised Drainage "/>
      <sheetName val="Fencing"/>
      <sheetName val="Steel Cover"/>
      <sheetName val="Steel Attendance"/>
      <sheetName val="Steel BoQ"/>
      <sheetName val=" Steel Additional Items"/>
      <sheetName val="Upper Floors"/>
      <sheetName val="Roofing"/>
      <sheetName val="Cladding"/>
      <sheetName val="Brickwork Cover "/>
      <sheetName val="Scaffold"/>
      <sheetName val="Bwk Preliminaries"/>
      <sheetName val="Bwk Substructure"/>
      <sheetName val="Bwk Superstructure"/>
      <sheetName val="Bwk int walls"/>
      <sheetName val="Stairs &amp; Handrails"/>
      <sheetName val="Stairs"/>
      <sheetName val="Handrails &amp; Balustrades"/>
      <sheetName val="Glazed Partitions"/>
      <sheetName val="Curtain Walling Summary"/>
      <sheetName val="Windows Attendance"/>
      <sheetName val="Curtain Walling and Windows"/>
      <sheetName val="Window &amp; door addnl itemsl"/>
      <sheetName val="Specialist Doors"/>
      <sheetName val="Joinery Cover "/>
      <sheetName val="Joinery Attendance"/>
      <sheetName val="Joinery"/>
      <sheetName val="Door Priced Schedule"/>
      <sheetName val="Ironmongery Set Summary"/>
      <sheetName val="Painting &amp; decorating summary"/>
      <sheetName val="Painting Attendance"/>
      <sheetName val="Painting BoQ "/>
      <sheetName val=" Painting Additional Items"/>
      <sheetName val="SFS Ceilg &amp; Part SUMMARY"/>
      <sheetName val="Attendances"/>
      <sheetName val="Flooring BoQ"/>
      <sheetName val="Room Schedule Finishes"/>
      <sheetName val="Lift Summary"/>
      <sheetName val="Lift Attendance"/>
      <sheetName val="Lift BoQ"/>
      <sheetName val="M&amp;E Cover"/>
      <sheetName val="M&amp;EAttendance"/>
      <sheetName val="M&amp;E Priced Scheule DES"/>
      <sheetName val="WC Cubicles Summary"/>
      <sheetName val="WC Attendance"/>
      <sheetName val="WC BoQ"/>
      <sheetName val="FFE Cover  "/>
      <sheetName val="FFE Attendance  "/>
      <sheetName val="FFE Summary"/>
      <sheetName val="Cost Plan"/>
      <sheetName val="Prelim Summmary"/>
      <sheetName val="MC Preliminaries"/>
      <sheetName val="STEM Enabling Staff Costs"/>
      <sheetName val="STEM Enabling Accomodation"/>
      <sheetName val="Hoarding"/>
      <sheetName val="Design Costs "/>
      <sheetName val="Surve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Summary"/>
      <sheetName val="Priced Schedule"/>
      <sheetName val="Priced Schedule(Sundry)"/>
      <sheetName val="Schedule Key"/>
      <sheetName val="Specification Notes"/>
      <sheetName val="Hardware Footnotes"/>
      <sheetName val="Lookup"/>
    </sheetNames>
    <sheetDataSet>
      <sheetData sheetId="0"/>
      <sheetData sheetId="1"/>
      <sheetData sheetId="2" refreshError="1"/>
      <sheetData sheetId="3" refreshError="1"/>
      <sheetData sheetId="4" refreshError="1"/>
      <sheetData sheetId="5" refreshError="1"/>
      <sheetData sheetId="6" refreshError="1"/>
      <sheetData sheetId="7"/>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ote Letter Head"/>
      <sheetName val="Specification Notes"/>
      <sheetName val="Priced Schedule"/>
      <sheetName val="Screens"/>
      <sheetName val="Priced Schedule Validation"/>
      <sheetName val="Pricing Page"/>
      <sheetName val="VE in MRF Format"/>
      <sheetName val="Pre- Start - Sales Hand Over"/>
      <sheetName val="VE Project Log"/>
      <sheetName val="Commercial Adjustments"/>
      <sheetName val="User Guide"/>
      <sheetName val="Spare"/>
      <sheetName val="MenuSheet"/>
      <sheetName val="zxcvbnm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tter Head"/>
      <sheetName val="Summary"/>
      <sheetName val="Specification Notes"/>
      <sheetName val="Priced Schedule"/>
      <sheetName val="Screens"/>
      <sheetName val="Priced Schedule Validation"/>
      <sheetName val="Pricing Page"/>
      <sheetName val="VE in MRF Format"/>
      <sheetName val="Pre- Start - Sales Hand Over"/>
      <sheetName val="VE Project Log"/>
      <sheetName val="Commercial Adjustments"/>
      <sheetName val="User Guide"/>
      <sheetName val="Spare"/>
      <sheetName val="MenuSheet"/>
      <sheetName val="zxcvbnm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dDetails"/>
      <sheetName val="Details Dialog"/>
      <sheetName val="Summary Info"/>
      <sheetName val="Opening"/>
      <sheetName val="Certnon"/>
      <sheetName val="Payment"/>
      <sheetName val="Making Good"/>
      <sheetName val="VAT Statement"/>
      <sheetName val="Practical Completion"/>
      <sheetName val="Non Completion"/>
      <sheetName val="PaymentAdd"/>
      <sheetName val="noncompdialog"/>
      <sheetName val="paydialog"/>
      <sheetName val="PractAdd"/>
      <sheetName val="PCDialog"/>
      <sheetName val="DefectAdd "/>
      <sheetName val="MakegoodDialog"/>
      <sheetName val="Contract Instruction"/>
      <sheetName val="CIAdd"/>
      <sheetName val="addcidialog"/>
      <sheetName val="Numtoleters"/>
      <sheetName val="Numtoleters (2)"/>
      <sheetName val="Code"/>
      <sheetName val="save_as"/>
      <sheetName val="Print non comp"/>
      <sheetName val="Print CI"/>
      <sheetName val="Print Payment"/>
      <sheetName val="Print Practical"/>
      <sheetName val="Print Making good"/>
    </sheetNames>
    <sheetDataSet>
      <sheetData sheetId="0" refreshError="1"/>
      <sheetData sheetId="1" refreshError="1"/>
      <sheetData sheetId="2"/>
      <sheetData sheetId="3"/>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QA"/>
      <sheetName val="Executive Summary"/>
      <sheetName val="Elemental Summary 1"/>
      <sheetName val="Pricing Basis"/>
      <sheetName val="Key Prinicples"/>
      <sheetName val="Elemental Breakdown"/>
      <sheetName val="Option Summary"/>
      <sheetName val="Sheet6"/>
      <sheetName val="Elemental Summary"/>
      <sheetName val="Elemental Sum metsec"/>
      <sheetName val="Area Schedule L7 Rest"/>
      <sheetName val="scheme changes L7 rest"/>
      <sheetName val="scheme changes GF rest"/>
      <sheetName val="changes GF rest metsec"/>
      <sheetName val="NRM Breakdown"/>
      <sheetName val="Detailed Breakdown"/>
      <sheetName val="Option Analysis"/>
      <sheetName val="4M HOTEL"/>
      <sheetName val="Tennant Variation Log"/>
      <sheetName val="Key Change Summary"/>
      <sheetName val="VE &amp; Opp"/>
      <sheetName val="Area Schedule"/>
      <sheetName val="Keyhole at GF"/>
      <sheetName val="7M GF"/>
      <sheetName val="Increase to 4KN"/>
      <sheetName val="Column Free Office"/>
      <sheetName val="Controlled Vents"/>
      <sheetName val="June 12 Cato Breakdown"/>
      <sheetName val="Sheet2"/>
      <sheetName val="External walls"/>
      <sheetName val="Doors measure"/>
      <sheetName val="Subs measure"/>
      <sheetName val="Conc Calcs"/>
      <sheetName val="Frame"/>
      <sheetName val="Internal walls"/>
      <sheetName val="Finishes"/>
      <sheetName val="CW to FF"/>
      <sheetName val="8M 12F"/>
      <sheetName val="Sheet1"/>
      <sheetName val="Template"/>
      <sheetName val="Sheet4"/>
      <sheetName val="Executive_Summary"/>
      <sheetName val="Elemental_Summary_1"/>
      <sheetName val="Pricing_Basis"/>
      <sheetName val="Key_Prinicples"/>
      <sheetName val="Elemental_Breakdown"/>
      <sheetName val="Option_Summary"/>
      <sheetName val="Elemental_Summary"/>
      <sheetName val="Elemental_Sum_metsec"/>
      <sheetName val="Area_Schedule_L7_Rest"/>
      <sheetName val="scheme_changes_L7_rest"/>
      <sheetName val="scheme_changes_GF_rest"/>
      <sheetName val="changes_GF_rest_metsec"/>
      <sheetName val="NRM_Breakdown"/>
      <sheetName val="Detailed_Breakdown"/>
      <sheetName val="Option_Analysis"/>
      <sheetName val="4M_HOTEL"/>
      <sheetName val="Tennant_Variation_Log"/>
      <sheetName val="Key_Change_Summary"/>
      <sheetName val="VE_&amp;_Opp"/>
      <sheetName val="Area_Schedule"/>
      <sheetName val="Keyhole_at_GF"/>
      <sheetName val="7M_GF"/>
      <sheetName val="Increase_to_4KN"/>
      <sheetName val="Column_Free_Office"/>
      <sheetName val="Controlled_Vents"/>
      <sheetName val="June_12_Cato_Breakdown"/>
      <sheetName val="External_walls"/>
      <sheetName val="Doors_measure"/>
      <sheetName val="Subs_measure"/>
      <sheetName val="Conc_Calcs"/>
      <sheetName val="Internal_walls"/>
      <sheetName val="CW_to_FF"/>
      <sheetName val="8M_12F"/>
      <sheetName val="Executive_Summary1"/>
      <sheetName val="Elemental_Summary_11"/>
      <sheetName val="Pricing_Basis1"/>
      <sheetName val="Key_Prinicples1"/>
      <sheetName val="Elemental_Breakdown1"/>
      <sheetName val="Option_Summary1"/>
      <sheetName val="Elemental_Summary1"/>
      <sheetName val="Elemental_Sum_metsec1"/>
      <sheetName val="Area_Schedule_L7_Rest1"/>
      <sheetName val="scheme_changes_L7_rest1"/>
      <sheetName val="scheme_changes_GF_rest1"/>
      <sheetName val="changes_GF_rest_metsec1"/>
      <sheetName val="NRM_Breakdown1"/>
      <sheetName val="Detailed_Breakdown1"/>
      <sheetName val="Option_Analysis1"/>
      <sheetName val="4M_HOTEL1"/>
      <sheetName val="Tennant_Variation_Log1"/>
      <sheetName val="Key_Change_Summary1"/>
      <sheetName val="VE_&amp;_Opp1"/>
      <sheetName val="Area_Schedule1"/>
      <sheetName val="Keyhole_at_GF1"/>
      <sheetName val="7M_GF1"/>
      <sheetName val="Increase_to_4KN1"/>
      <sheetName val="Column_Free_Office1"/>
      <sheetName val="Controlled_Vents1"/>
      <sheetName val="June_12_Cato_Breakdown1"/>
      <sheetName val="External_walls1"/>
      <sheetName val="Doors_measure1"/>
      <sheetName val="Subs_measure1"/>
      <sheetName val="Conc_Calcs1"/>
      <sheetName val="Internal_walls1"/>
      <sheetName val="CW_to_FF1"/>
      <sheetName val="8M_12F1"/>
      <sheetName val="Executive_Summary2"/>
      <sheetName val="Elemental_Summary_12"/>
      <sheetName val="Pricing_Basis2"/>
      <sheetName val="Key_Prinicples2"/>
      <sheetName val="Elemental_Breakdown2"/>
      <sheetName val="Option_Summary2"/>
      <sheetName val="Elemental_Summary2"/>
      <sheetName val="Elemental_Sum_metsec2"/>
      <sheetName val="Area_Schedule_L7_Rest2"/>
      <sheetName val="scheme_changes_L7_rest2"/>
      <sheetName val="scheme_changes_GF_rest2"/>
      <sheetName val="changes_GF_rest_metsec2"/>
      <sheetName val="NRM_Breakdown2"/>
      <sheetName val="Detailed_Breakdown2"/>
      <sheetName val="Option_Analysis2"/>
      <sheetName val="4M_HOTEL2"/>
      <sheetName val="Tennant_Variation_Log2"/>
      <sheetName val="Key_Change_Summary2"/>
      <sheetName val="VE_&amp;_Opp2"/>
      <sheetName val="Area_Schedule2"/>
      <sheetName val="Keyhole_at_GF2"/>
      <sheetName val="7M_GF2"/>
      <sheetName val="Increase_to_4KN2"/>
      <sheetName val="Column_Free_Office2"/>
      <sheetName val="Controlled_Vents2"/>
      <sheetName val="June_12_Cato_Breakdown2"/>
      <sheetName val="External_walls2"/>
      <sheetName val="Doors_measure2"/>
      <sheetName val="Subs_measure2"/>
      <sheetName val="Conc_Calcs2"/>
      <sheetName val="Internal_walls2"/>
      <sheetName val="CW_to_FF2"/>
      <sheetName val="8M_12F2"/>
      <sheetName val="Executive_Summary3"/>
      <sheetName val="Elemental_Summary_13"/>
      <sheetName val="Pricing_Basis3"/>
      <sheetName val="Key_Prinicples3"/>
      <sheetName val="Elemental_Breakdown3"/>
      <sheetName val="Option_Summary3"/>
      <sheetName val="Elemental_Summary3"/>
      <sheetName val="Elemental_Sum_metsec3"/>
      <sheetName val="Area_Schedule_L7_Rest3"/>
      <sheetName val="scheme_changes_L7_rest3"/>
      <sheetName val="scheme_changes_GF_rest3"/>
      <sheetName val="changes_GF_rest_metsec3"/>
      <sheetName val="NRM_Breakdown3"/>
      <sheetName val="Detailed_Breakdown3"/>
      <sheetName val="Option_Analysis3"/>
      <sheetName val="4M_HOTEL3"/>
      <sheetName val="Tennant_Variation_Log3"/>
      <sheetName val="Key_Change_Summary3"/>
      <sheetName val="VE_&amp;_Opp3"/>
      <sheetName val="Area_Schedule3"/>
      <sheetName val="Keyhole_at_GF3"/>
      <sheetName val="7M_GF3"/>
      <sheetName val="Increase_to_4KN3"/>
      <sheetName val="Column_Free_Office3"/>
      <sheetName val="Controlled_Vents3"/>
      <sheetName val="June_12_Cato_Breakdown3"/>
      <sheetName val="External_walls3"/>
      <sheetName val="Doors_measure3"/>
      <sheetName val="Subs_measure3"/>
      <sheetName val="Conc_Calcs3"/>
      <sheetName val="Internal_walls3"/>
      <sheetName val="CW_to_FF3"/>
      <sheetName val="8M_12F3"/>
      <sheetName val="Executive_Summary4"/>
      <sheetName val="Elemental_Summary_14"/>
      <sheetName val="Pricing_Basis4"/>
      <sheetName val="Key_Prinicples4"/>
      <sheetName val="Elemental_Breakdown4"/>
      <sheetName val="Option_Summary4"/>
      <sheetName val="Elemental_Summary4"/>
      <sheetName val="Elemental_Sum_metsec4"/>
      <sheetName val="Area_Schedule_L7_Rest4"/>
      <sheetName val="scheme_changes_L7_rest4"/>
      <sheetName val="scheme_changes_GF_rest4"/>
      <sheetName val="changes_GF_rest_metsec4"/>
      <sheetName val="NRM_Breakdown4"/>
      <sheetName val="Detailed_Breakdown4"/>
      <sheetName val="Option_Analysis4"/>
      <sheetName val="4M_HOTEL4"/>
      <sheetName val="Tennant_Variation_Log4"/>
      <sheetName val="Key_Change_Summary4"/>
      <sheetName val="VE_&amp;_Opp4"/>
      <sheetName val="Area_Schedule4"/>
      <sheetName val="Keyhole_at_GF4"/>
      <sheetName val="7M_GF4"/>
      <sheetName val="Increase_to_4KN4"/>
      <sheetName val="Column_Free_Office4"/>
      <sheetName val="Controlled_Vents4"/>
      <sheetName val="June_12_Cato_Breakdown4"/>
      <sheetName val="External_walls4"/>
      <sheetName val="Doors_measure4"/>
      <sheetName val="Subs_measure4"/>
      <sheetName val="Conc_Calcs4"/>
      <sheetName val="Internal_walls4"/>
      <sheetName val="CW_to_FF4"/>
      <sheetName val="8M_12F4"/>
      <sheetName val="Model"/>
      <sheetName val="CONSTRUCTION COMPONENT"/>
      <sheetName val="CONSTRUCTION_COMPONENT"/>
      <sheetName val="Executive_Summary7"/>
      <sheetName val="Elemental_Summary_17"/>
      <sheetName val="Pricing_Basis7"/>
      <sheetName val="Key_Prinicples7"/>
      <sheetName val="Elemental_Breakdown7"/>
      <sheetName val="Option_Summary7"/>
      <sheetName val="Elemental_Summary7"/>
      <sheetName val="Elemental_Sum_metsec7"/>
      <sheetName val="Area_Schedule_L7_Rest7"/>
      <sheetName val="scheme_changes_L7_rest7"/>
      <sheetName val="scheme_changes_GF_rest7"/>
      <sheetName val="changes_GF_rest_metsec7"/>
      <sheetName val="NRM_Breakdown7"/>
      <sheetName val="Detailed_Breakdown7"/>
      <sheetName val="Option_Analysis7"/>
      <sheetName val="4M_HOTEL7"/>
      <sheetName val="Tennant_Variation_Log7"/>
      <sheetName val="Key_Change_Summary7"/>
      <sheetName val="VE_&amp;_Opp7"/>
      <sheetName val="Area_Schedule7"/>
      <sheetName val="Keyhole_at_GF7"/>
      <sheetName val="7M_GF7"/>
      <sheetName val="Increase_to_4KN7"/>
      <sheetName val="Column_Free_Office7"/>
      <sheetName val="Controlled_Vents7"/>
      <sheetName val="June_12_Cato_Breakdown7"/>
      <sheetName val="External_walls7"/>
      <sheetName val="Doors_measure7"/>
      <sheetName val="Subs_measure7"/>
      <sheetName val="Conc_Calcs7"/>
      <sheetName val="Internal_walls7"/>
      <sheetName val="CW_to_FF7"/>
      <sheetName val="8M_12F7"/>
      <sheetName val="CONSTRUCTION_COMPONENT5"/>
      <sheetName val="Executive_Summary6"/>
      <sheetName val="Elemental_Summary_16"/>
      <sheetName val="Pricing_Basis6"/>
      <sheetName val="Key_Prinicples6"/>
      <sheetName val="Elemental_Breakdown6"/>
      <sheetName val="Option_Summary6"/>
      <sheetName val="Elemental_Summary6"/>
      <sheetName val="Elemental_Sum_metsec6"/>
      <sheetName val="Area_Schedule_L7_Rest6"/>
      <sheetName val="scheme_changes_L7_rest6"/>
      <sheetName val="scheme_changes_GF_rest6"/>
      <sheetName val="changes_GF_rest_metsec6"/>
      <sheetName val="NRM_Breakdown6"/>
      <sheetName val="Detailed_Breakdown6"/>
      <sheetName val="Option_Analysis6"/>
      <sheetName val="4M_HOTEL6"/>
      <sheetName val="Tennant_Variation_Log6"/>
      <sheetName val="Key_Change_Summary6"/>
      <sheetName val="VE_&amp;_Opp6"/>
      <sheetName val="Area_Schedule6"/>
      <sheetName val="Keyhole_at_GF6"/>
      <sheetName val="7M_GF6"/>
      <sheetName val="Increase_to_4KN6"/>
      <sheetName val="Column_Free_Office6"/>
      <sheetName val="Controlled_Vents6"/>
      <sheetName val="June_12_Cato_Breakdown6"/>
      <sheetName val="External_walls6"/>
      <sheetName val="Doors_measure6"/>
      <sheetName val="Subs_measure6"/>
      <sheetName val="Conc_Calcs6"/>
      <sheetName val="Internal_walls6"/>
      <sheetName val="CW_to_FF6"/>
      <sheetName val="8M_12F6"/>
      <sheetName val="CONSTRUCTION_COMPONENT4"/>
      <sheetName val="CONSTRUCTION_COMPONENT2"/>
      <sheetName val="CONSTRUCTION_COMPONENT1"/>
      <sheetName val="Executive_Summary5"/>
      <sheetName val="Elemental_Summary_15"/>
      <sheetName val="Pricing_Basis5"/>
      <sheetName val="Key_Prinicples5"/>
      <sheetName val="Elemental_Breakdown5"/>
      <sheetName val="Option_Summary5"/>
      <sheetName val="Elemental_Summary5"/>
      <sheetName val="Elemental_Sum_metsec5"/>
      <sheetName val="Area_Schedule_L7_Rest5"/>
      <sheetName val="scheme_changes_L7_rest5"/>
      <sheetName val="scheme_changes_GF_rest5"/>
      <sheetName val="changes_GF_rest_metsec5"/>
      <sheetName val="NRM_Breakdown5"/>
      <sheetName val="Detailed_Breakdown5"/>
      <sheetName val="Option_Analysis5"/>
      <sheetName val="4M_HOTEL5"/>
      <sheetName val="Tennant_Variation_Log5"/>
      <sheetName val="Key_Change_Summary5"/>
      <sheetName val="VE_&amp;_Opp5"/>
      <sheetName val="Area_Schedule5"/>
      <sheetName val="Keyhole_at_GF5"/>
      <sheetName val="7M_GF5"/>
      <sheetName val="Increase_to_4KN5"/>
      <sheetName val="Column_Free_Office5"/>
      <sheetName val="Controlled_Vents5"/>
      <sheetName val="June_12_Cato_Breakdown5"/>
      <sheetName val="External_walls5"/>
      <sheetName val="Doors_measure5"/>
      <sheetName val="Subs_measure5"/>
      <sheetName val="Conc_Calcs5"/>
      <sheetName val="Internal_walls5"/>
      <sheetName val="CW_to_FF5"/>
      <sheetName val="8M_12F5"/>
      <sheetName val="CONSTRUCTION_COMPONENT3"/>
      <sheetName val="Executive_Summary8"/>
      <sheetName val="Elemental_Summary_18"/>
      <sheetName val="Pricing_Basis8"/>
      <sheetName val="Key_Prinicples8"/>
      <sheetName val="Elemental_Breakdown8"/>
      <sheetName val="Option_Summary8"/>
      <sheetName val="Elemental_Summary8"/>
      <sheetName val="Elemental_Sum_metsec8"/>
      <sheetName val="Area_Schedule_L7_Rest8"/>
      <sheetName val="scheme_changes_L7_rest8"/>
      <sheetName val="scheme_changes_GF_rest8"/>
      <sheetName val="changes_GF_rest_metsec8"/>
      <sheetName val="NRM_Breakdown8"/>
      <sheetName val="Detailed_Breakdown8"/>
      <sheetName val="Option_Analysis8"/>
      <sheetName val="4M_HOTEL8"/>
      <sheetName val="Tennant_Variation_Log8"/>
      <sheetName val="Key_Change_Summary8"/>
      <sheetName val="VE_&amp;_Opp8"/>
      <sheetName val="Area_Schedule8"/>
      <sheetName val="Keyhole_at_GF8"/>
      <sheetName val="7M_GF8"/>
      <sheetName val="Increase_to_4KN8"/>
      <sheetName val="Column_Free_Office8"/>
      <sheetName val="Controlled_Vents8"/>
      <sheetName val="June_12_Cato_Breakdown8"/>
      <sheetName val="External_walls8"/>
      <sheetName val="Doors_measure8"/>
      <sheetName val="Subs_measure8"/>
      <sheetName val="Conc_Calcs8"/>
      <sheetName val="Internal_walls8"/>
      <sheetName val="CW_to_FF8"/>
      <sheetName val="8M_12F8"/>
      <sheetName val="CONSTRUCTION_COMPONENT6"/>
      <sheetName val="Executive_Summary9"/>
      <sheetName val="Elemental_Summary_19"/>
      <sheetName val="Pricing_Basis9"/>
      <sheetName val="Key_Prinicples9"/>
      <sheetName val="Elemental_Breakdown9"/>
      <sheetName val="Option_Summary9"/>
      <sheetName val="Elemental_Summary9"/>
      <sheetName val="Elemental_Sum_metsec9"/>
      <sheetName val="Area_Schedule_L7_Rest9"/>
      <sheetName val="scheme_changes_L7_rest9"/>
      <sheetName val="scheme_changes_GF_rest9"/>
      <sheetName val="changes_GF_rest_metsec9"/>
      <sheetName val="NRM_Breakdown9"/>
      <sheetName val="Detailed_Breakdown9"/>
      <sheetName val="Option_Analysis9"/>
      <sheetName val="4M_HOTEL9"/>
      <sheetName val="Tennant_Variation_Log9"/>
      <sheetName val="Key_Change_Summary9"/>
      <sheetName val="VE_&amp;_Opp9"/>
      <sheetName val="Area_Schedule9"/>
      <sheetName val="Keyhole_at_GF9"/>
      <sheetName val="7M_GF9"/>
      <sheetName val="Increase_to_4KN9"/>
      <sheetName val="Column_Free_Office9"/>
      <sheetName val="Controlled_Vents9"/>
      <sheetName val="June_12_Cato_Breakdown9"/>
      <sheetName val="External_walls9"/>
      <sheetName val="Doors_measure9"/>
      <sheetName val="Subs_measure9"/>
      <sheetName val="Conc_Calcs9"/>
      <sheetName val="Internal_walls9"/>
      <sheetName val="CW_to_FF9"/>
      <sheetName val="8M_12F9"/>
      <sheetName val="CONSTRUCTION_COMPONENT7"/>
      <sheetName val="Executive_Summary11"/>
      <sheetName val="Elemental_Summary_111"/>
      <sheetName val="Pricing_Basis11"/>
      <sheetName val="Key_Prinicples11"/>
      <sheetName val="Elemental_Breakdown11"/>
      <sheetName val="Option_Summary11"/>
      <sheetName val="Elemental_Summary11"/>
      <sheetName val="Elemental_Sum_metsec11"/>
      <sheetName val="Area_Schedule_L7_Rest11"/>
      <sheetName val="scheme_changes_L7_rest11"/>
      <sheetName val="scheme_changes_GF_rest11"/>
      <sheetName val="changes_GF_rest_metsec11"/>
      <sheetName val="NRM_Breakdown11"/>
      <sheetName val="Detailed_Breakdown11"/>
      <sheetName val="Option_Analysis11"/>
      <sheetName val="4M_HOTEL11"/>
      <sheetName val="Tennant_Variation_Log11"/>
      <sheetName val="Key_Change_Summary11"/>
      <sheetName val="VE_&amp;_Opp11"/>
      <sheetName val="Area_Schedule11"/>
      <sheetName val="Keyhole_at_GF11"/>
      <sheetName val="7M_GF11"/>
      <sheetName val="Increase_to_4KN11"/>
      <sheetName val="Column_Free_Office11"/>
      <sheetName val="Controlled_Vents11"/>
      <sheetName val="June_12_Cato_Breakdown11"/>
      <sheetName val="External_walls11"/>
      <sheetName val="Doors_measure11"/>
      <sheetName val="Subs_measure11"/>
      <sheetName val="Conc_Calcs11"/>
      <sheetName val="Internal_walls11"/>
      <sheetName val="CW_to_FF11"/>
      <sheetName val="8M_12F11"/>
      <sheetName val="CONSTRUCTION_COMPONENT9"/>
      <sheetName val="Executive_Summary10"/>
      <sheetName val="Elemental_Summary_110"/>
      <sheetName val="Pricing_Basis10"/>
      <sheetName val="Key_Prinicples10"/>
      <sheetName val="Elemental_Breakdown10"/>
      <sheetName val="Option_Summary10"/>
      <sheetName val="Elemental_Summary10"/>
      <sheetName val="Elemental_Sum_metsec10"/>
      <sheetName val="Area_Schedule_L7_Rest10"/>
      <sheetName val="scheme_changes_L7_rest10"/>
      <sheetName val="scheme_changes_GF_rest10"/>
      <sheetName val="changes_GF_rest_metsec10"/>
      <sheetName val="NRM_Breakdown10"/>
      <sheetName val="Detailed_Breakdown10"/>
      <sheetName val="Option_Analysis10"/>
      <sheetName val="4M_HOTEL10"/>
      <sheetName val="Tennant_Variation_Log10"/>
      <sheetName val="Key_Change_Summary10"/>
      <sheetName val="VE_&amp;_Opp10"/>
      <sheetName val="Area_Schedule10"/>
      <sheetName val="Keyhole_at_GF10"/>
      <sheetName val="7M_GF10"/>
      <sheetName val="Increase_to_4KN10"/>
      <sheetName val="Column_Free_Office10"/>
      <sheetName val="Controlled_Vents10"/>
      <sheetName val="June_12_Cato_Breakdown10"/>
      <sheetName val="External_walls10"/>
      <sheetName val="Doors_measure10"/>
      <sheetName val="Subs_measure10"/>
      <sheetName val="Conc_Calcs10"/>
      <sheetName val="Internal_walls10"/>
      <sheetName val="CW_to_FF10"/>
      <sheetName val="8M_12F10"/>
      <sheetName val="CONSTRUCTION_COMPONENT8"/>
      <sheetName val="Executive_Summary12"/>
      <sheetName val="Elemental_Summary_112"/>
      <sheetName val="Pricing_Basis12"/>
      <sheetName val="Key_Prinicples12"/>
      <sheetName val="Elemental_Breakdown12"/>
      <sheetName val="Option_Summary12"/>
      <sheetName val="Elemental_Summary12"/>
      <sheetName val="Elemental_Sum_metsec12"/>
      <sheetName val="Area_Schedule_L7_Rest12"/>
      <sheetName val="scheme_changes_L7_rest12"/>
      <sheetName val="scheme_changes_GF_rest12"/>
      <sheetName val="changes_GF_rest_metsec12"/>
      <sheetName val="NRM_Breakdown12"/>
      <sheetName val="Detailed_Breakdown12"/>
      <sheetName val="Option_Analysis12"/>
      <sheetName val="4M_HOTEL12"/>
      <sheetName val="Tennant_Variation_Log12"/>
      <sheetName val="Key_Change_Summary12"/>
      <sheetName val="VE_&amp;_Opp12"/>
      <sheetName val="Area_Schedule12"/>
      <sheetName val="Keyhole_at_GF12"/>
      <sheetName val="7M_GF12"/>
      <sheetName val="Increase_to_4KN12"/>
      <sheetName val="Column_Free_Office12"/>
      <sheetName val="Controlled_Vents12"/>
      <sheetName val="June_12_Cato_Breakdown12"/>
      <sheetName val="External_walls12"/>
      <sheetName val="Doors_measure12"/>
      <sheetName val="Subs_measure12"/>
      <sheetName val="Conc_Calcs12"/>
      <sheetName val="Internal_walls12"/>
      <sheetName val="CW_to_FF12"/>
      <sheetName val="8M_12F12"/>
      <sheetName val="CONSTRUCTION_COMPONENT10"/>
      <sheetName val="Executive_Summary13"/>
      <sheetName val="Elemental_Summary_113"/>
      <sheetName val="Pricing_Basis13"/>
      <sheetName val="Key_Prinicples13"/>
      <sheetName val="Elemental_Breakdown13"/>
      <sheetName val="Option_Summary13"/>
      <sheetName val="Elemental_Summary13"/>
      <sheetName val="Elemental_Sum_metsec13"/>
      <sheetName val="Area_Schedule_L7_Rest13"/>
      <sheetName val="scheme_changes_L7_rest13"/>
      <sheetName val="scheme_changes_GF_rest13"/>
      <sheetName val="changes_GF_rest_metsec13"/>
      <sheetName val="NRM_Breakdown13"/>
      <sheetName val="Detailed_Breakdown13"/>
      <sheetName val="Option_Analysis13"/>
      <sheetName val="4M_HOTEL13"/>
      <sheetName val="Tennant_Variation_Log13"/>
      <sheetName val="Key_Change_Summary13"/>
      <sheetName val="VE_&amp;_Opp13"/>
      <sheetName val="Area_Schedule13"/>
      <sheetName val="Keyhole_at_GF13"/>
      <sheetName val="7M_GF13"/>
      <sheetName val="Increase_to_4KN13"/>
      <sheetName val="Column_Free_Office13"/>
      <sheetName val="Controlled_Vents13"/>
      <sheetName val="June_12_Cato_Breakdown13"/>
      <sheetName val="External_walls13"/>
      <sheetName val="Doors_measure13"/>
      <sheetName val="Subs_measure13"/>
      <sheetName val="Conc_Calcs13"/>
      <sheetName val="Internal_walls13"/>
      <sheetName val="CW_to_FF13"/>
      <sheetName val="8M_12F13"/>
      <sheetName val="CONSTRUCTION_COMPONENT11"/>
      <sheetName val="#REF"/>
      <sheetName val="Modified Store"/>
      <sheetName val="SEX"/>
      <sheetName val="H.Satuan"/>
      <sheetName val="Rates"/>
      <sheetName val="GenDataPh4"/>
      <sheetName val="General Items"/>
      <sheetName val="Beauty"/>
      <sheetName val="Core Eqpt"/>
      <sheetName val="Home"/>
      <sheetName val="Kids"/>
      <sheetName val="Lingerie"/>
      <sheetName val="Mens"/>
      <sheetName val="New Home"/>
      <sheetName val="Re-Useable"/>
      <sheetName val="Womens"/>
      <sheetName val="Data"/>
      <sheetName val="Breakdown"/>
      <sheetName val="PPX out Cost"/>
      <sheetName val="Details"/>
      <sheetName val="fİtoutconfcentre"/>
      <sheetName val="Executive_Summary14"/>
      <sheetName val="Elemental_Summary_114"/>
      <sheetName val="Pricing_Basis14"/>
      <sheetName val="Key_Prinicples14"/>
      <sheetName val="Elemental_Breakdown14"/>
      <sheetName val="Option_Summary14"/>
      <sheetName val="Elemental_Summary14"/>
      <sheetName val="Elemental_Sum_metsec14"/>
      <sheetName val="Area_Schedule_L7_Rest14"/>
      <sheetName val="scheme_changes_L7_rest14"/>
      <sheetName val="scheme_changes_GF_rest14"/>
      <sheetName val="changes_GF_rest_metsec14"/>
      <sheetName val="NRM_Breakdown14"/>
      <sheetName val="Detailed_Breakdown14"/>
      <sheetName val="Option_Analysis14"/>
      <sheetName val="4M_HOTEL14"/>
      <sheetName val="Tennant_Variation_Log14"/>
      <sheetName val="Key_Change_Summary14"/>
      <sheetName val="VE_&amp;_Opp14"/>
      <sheetName val="Area_Schedule14"/>
      <sheetName val="Keyhole_at_GF14"/>
      <sheetName val="7M_GF14"/>
      <sheetName val="Increase_to_4KN14"/>
      <sheetName val="Column_Free_Office14"/>
      <sheetName val="Controlled_Vents14"/>
      <sheetName val="June_12_Cato_Breakdown14"/>
      <sheetName val="External_walls14"/>
      <sheetName val="Doors_measure14"/>
      <sheetName val="Subs_measure14"/>
      <sheetName val="Conc_Calcs14"/>
      <sheetName val="Internal_walls14"/>
      <sheetName val="CW_to_FF14"/>
      <sheetName val="8M_12F14"/>
      <sheetName val="CONSTRUCTION_COMPONENT12"/>
      <sheetName val="Modified_Store"/>
      <sheetName val="H_Satuan"/>
      <sheetName val="Change C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nübergabe"/>
      <sheetName val="Month - Long"/>
      <sheetName val="Month - Short"/>
      <sheetName val="Eingabe Monat"/>
      <sheetName val="Nomenklatur"/>
      <sheetName val="Chancenklassen"/>
      <sheetName val="Chancernarten"/>
      <sheetName val="Folgequartal"/>
      <sheetName val="jeGG"/>
      <sheetName val="Chancen"/>
      <sheetName val="CH_EW"/>
      <sheetName val="top5gg"/>
      <sheetName val="eingetr"/>
      <sheetName val="MPot"/>
      <sheetName val="CH_massnahmen"/>
      <sheetName val="Funding"/>
      <sheetName val="Project Descriptions"/>
      <sheetName val="Customer lis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truction"/>
      <sheetName val="Summary2"/>
      <sheetName val="Other Costs"/>
      <sheetName val="FitOut"/>
      <sheetName val="SUMMARY"/>
      <sheetName val="procurement contingency"/>
      <sheetName val="Chart1"/>
      <sheetName val="Sheet2"/>
      <sheetName val="Other_Costs"/>
      <sheetName val="procurement_contingency"/>
      <sheetName val="CASHFL1"/>
      <sheetName val="(1) Construction"/>
      <sheetName val="(2) Furniture"/>
      <sheetName val="(3) AV"/>
      <sheetName val="(4) Fees"/>
      <sheetName val="(5) On Costs"/>
      <sheetName val="(6) Cont"/>
      <sheetName val="(7) Retail Contribution"/>
      <sheetName val="(8) VAT"/>
      <sheetName val="(9) IT"/>
      <sheetName val="(10) VAT"/>
      <sheetName val="Cashflow"/>
      <sheetName val="Commitment Schedule"/>
      <sheetName val="Sch. Areas"/>
      <sheetName val="Data"/>
      <sheetName val="(1)_Construction"/>
      <sheetName val="(2)_Furniture"/>
      <sheetName val="(3)_AV"/>
      <sheetName val="(4)_Fees"/>
      <sheetName val="(5)_On_Costs"/>
      <sheetName val="(6)_Cont"/>
      <sheetName val="(7)_Retail_Contribution"/>
      <sheetName val="(8)_VAT"/>
      <sheetName val="(9)_IT"/>
      <sheetName val="(10)_VAT"/>
      <sheetName val="Commitment_Schedule"/>
      <sheetName val="TI"/>
      <sheetName val=" Summary base bid"/>
      <sheetName val="6 - Sum"/>
      <sheetName val="Other_Costs1"/>
      <sheetName val="procurement_contingency1"/>
      <sheetName val="(1)_Construction1"/>
      <sheetName val="(2)_Furniture1"/>
      <sheetName val="(3)_AV1"/>
      <sheetName val="(4)_Fees1"/>
      <sheetName val="(5)_On_Costs1"/>
      <sheetName val="(6)_Cont1"/>
      <sheetName val="(7)_Retail_Contribution1"/>
      <sheetName val="(8)_VAT1"/>
      <sheetName val="(9)_IT1"/>
      <sheetName val="(10)_VAT1"/>
      <sheetName val="Commitment_Schedule1"/>
      <sheetName val="Control"/>
      <sheetName val="CBS"/>
      <sheetName val="Tender Settlement"/>
      <sheetName val="Validation Data"/>
      <sheetName val="Other_Costs2"/>
      <sheetName val="procurement_contingency2"/>
      <sheetName val="Sch__Areas"/>
      <sheetName val="1"/>
      <sheetName val="(1)_Construction2"/>
      <sheetName val="(2)_Furniture2"/>
      <sheetName val="(3)_AV2"/>
      <sheetName val="(4)_Fees2"/>
      <sheetName val="(5)_On_Costs2"/>
      <sheetName val="(6)_Cont2"/>
      <sheetName val="(7)_Retail_Contribution2"/>
      <sheetName val="(8)_VAT2"/>
      <sheetName val="(9)_IT2"/>
      <sheetName val="(10)_VAT2"/>
      <sheetName val="Commitment_Schedule2"/>
      <sheetName val="Validation_Data"/>
      <sheetName val="Model"/>
      <sheetName val="CONSTRUCTION COMPONENT"/>
      <sheetName val="Modified Store"/>
      <sheetName val="BOQ_Direct_selling cost"/>
      <sheetName val="Site Dev BOQ"/>
      <sheetName val="Fill this out first..."/>
      <sheetName val="Appendix A.2"/>
      <sheetName val="Other_Costs3"/>
      <sheetName val="procurement_contingency3"/>
      <sheetName val="(1)_Construction3"/>
      <sheetName val="(2)_Furniture3"/>
      <sheetName val="(3)_AV3"/>
      <sheetName val="(4)_Fees3"/>
      <sheetName val="(5)_On_Costs3"/>
      <sheetName val="(6)_Cont3"/>
      <sheetName val="(7)_Retail_Contribution3"/>
      <sheetName val="(8)_VAT3"/>
      <sheetName val="(9)_IT3"/>
      <sheetName val="(10)_VAT3"/>
      <sheetName val="Commitment_Schedule3"/>
      <sheetName val="Chennai"/>
      <sheetName val="Register"/>
      <sheetName val="RA-markate"/>
      <sheetName val="Boq"/>
      <sheetName val="Civil Boq"/>
      <sheetName val="Cat A Change Control"/>
      <sheetName val="예산서"/>
      <sheetName val="Sch__Areas1"/>
      <sheetName val="Other_Costs4"/>
      <sheetName val="procurement_contingency4"/>
      <sheetName val="(1)_Construction4"/>
      <sheetName val="(2)_Furniture4"/>
      <sheetName val="(3)_AV4"/>
      <sheetName val="(4)_Fees4"/>
      <sheetName val="(5)_On_Costs4"/>
      <sheetName val="(6)_Cont4"/>
      <sheetName val="(7)_Retail_Contribution4"/>
      <sheetName val="(8)_VAT4"/>
      <sheetName val="(9)_IT4"/>
      <sheetName val="(10)_VAT4"/>
      <sheetName val="Commitment_Schedule4"/>
      <sheetName val="Other_Costs5"/>
      <sheetName val="procurement_contingency5"/>
      <sheetName val="(1)_Construction5"/>
      <sheetName val="(2)_Furniture5"/>
      <sheetName val="(3)_AV5"/>
      <sheetName val="(4)_Fees5"/>
      <sheetName val="(5)_On_Costs5"/>
      <sheetName val="(6)_Cont5"/>
      <sheetName val="(7)_Retail_Contribution5"/>
      <sheetName val="(8)_VAT5"/>
      <sheetName val="(9)_IT5"/>
      <sheetName val="(10)_VAT5"/>
      <sheetName val="Commitment_Schedule5"/>
      <sheetName val="Other_Costs6"/>
      <sheetName val="procurement_contingency6"/>
      <sheetName val="Sch__Areas2"/>
      <sheetName val="(1)_Construction6"/>
      <sheetName val="(2)_Furniture6"/>
      <sheetName val="(3)_AV6"/>
      <sheetName val="(4)_Fees6"/>
      <sheetName val="(5)_On_Costs6"/>
      <sheetName val="(6)_Cont6"/>
      <sheetName val="(7)_Retail_Contribution6"/>
      <sheetName val="(8)_VAT6"/>
      <sheetName val="(9)_IT6"/>
      <sheetName val="(10)_VAT6"/>
      <sheetName val="Commitment_Schedule6"/>
      <sheetName val="Other_Costs7"/>
      <sheetName val="procurement_contingency7"/>
      <sheetName val="Sch__Areas3"/>
      <sheetName val="(1)_Construction7"/>
      <sheetName val="(2)_Furniture7"/>
      <sheetName val="(3)_AV7"/>
      <sheetName val="(4)_Fees7"/>
      <sheetName val="(5)_On_Costs7"/>
      <sheetName val="(6)_Cont7"/>
      <sheetName val="(7)_Retail_Contribution7"/>
      <sheetName val="(8)_VAT7"/>
      <sheetName val="(9)_IT7"/>
      <sheetName val="(10)_VAT7"/>
      <sheetName val="Commitment_Schedule7"/>
      <sheetName val="Other_Costs8"/>
      <sheetName val="procurement_contingency8"/>
      <sheetName val="(1)_Construction8"/>
      <sheetName val="(2)_Furniture8"/>
      <sheetName val="(3)_AV8"/>
      <sheetName val="(4)_Fees8"/>
      <sheetName val="(5)_On_Costs8"/>
      <sheetName val="(6)_Cont8"/>
      <sheetName val="(7)_Retail_Contribution8"/>
      <sheetName val="(8)_VAT8"/>
      <sheetName val="(9)_IT8"/>
      <sheetName val="(10)_VAT8"/>
      <sheetName val="Commitment_Schedule8"/>
      <sheetName val="Other_Costs9"/>
      <sheetName val="procurement_contingency9"/>
      <sheetName val="Sch__Areas4"/>
      <sheetName val="(1)_Construction9"/>
      <sheetName val="(2)_Furniture9"/>
      <sheetName val="(3)_AV9"/>
      <sheetName val="(4)_Fees9"/>
      <sheetName val="(5)_On_Costs9"/>
      <sheetName val="(6)_Cont9"/>
      <sheetName val="(7)_Retail_Contribution9"/>
      <sheetName val="(8)_VAT9"/>
      <sheetName val="(9)_IT9"/>
      <sheetName val="(10)_VAT9"/>
      <sheetName val="Commitment_Schedule9"/>
      <sheetName val="Other_Costs10"/>
      <sheetName val="procurement_contingency10"/>
      <sheetName val="Sch__Areas5"/>
      <sheetName val="(1)_Construction10"/>
      <sheetName val="(2)_Furniture10"/>
      <sheetName val="(3)_AV10"/>
      <sheetName val="(4)_Fees10"/>
      <sheetName val="(5)_On_Costs10"/>
      <sheetName val="(6)_Cont10"/>
      <sheetName val="(7)_Retail_Contribution10"/>
      <sheetName val="(8)_VAT10"/>
      <sheetName val="(9)_IT10"/>
      <sheetName val="(10)_VAT10"/>
      <sheetName val="Commitment_Schedule10"/>
      <sheetName val="Assump_Input"/>
      <sheetName val="Economics"/>
      <sheetName val="Capital Expenditure"/>
      <sheetName val="_Summary_base_bid1"/>
      <sheetName val="6_-_Sum1"/>
      <sheetName val="_Summary_base_bid"/>
      <sheetName val="6_-_Sum"/>
      <sheetName val="Risk Levels"/>
      <sheetName val="Tender_Settlement"/>
      <sheetName val="Validation_Data2"/>
      <sheetName val="Tender_Settlement2"/>
      <sheetName val="Validation_Data1"/>
      <sheetName val="Tender_Settlement1"/>
      <sheetName val="BSD (2)"/>
      <sheetName val="정부노임단가"/>
      <sheetName val="Basis"/>
      <sheetName val="w't table"/>
      <sheetName val="5486"/>
      <sheetName val="Prelims value"/>
      <sheetName val="Validation_Data3"/>
      <sheetName val="Validation_Data4"/>
      <sheetName val="Tender_Settlement3"/>
      <sheetName val="Validation_Data5"/>
      <sheetName val="1-1"/>
      <sheetName val="Curves"/>
      <sheetName val="Building 1"/>
      <sheetName val="info"/>
      <sheetName val="Executive Summary"/>
      <sheetName val="Arch"/>
      <sheetName val="Basement Budget"/>
      <sheetName val="Headings"/>
      <sheetName val="Customize Your Purchase Order"/>
      <sheetName val="Chennai 450"/>
      <sheetName val="sq ftg detail"/>
      <sheetName val="lookup"/>
      <sheetName val="analysis"/>
      <sheetName val="Beam at Ground flr lvl(Steel)"/>
      <sheetName val="Other_Costs11"/>
      <sheetName val="procurement_contingency11"/>
      <sheetName val="(1)_Construction11"/>
      <sheetName val="(2)_Furniture11"/>
      <sheetName val="(3)_AV11"/>
      <sheetName val="(4)_Fees11"/>
      <sheetName val="(5)_On_Costs11"/>
      <sheetName val="(6)_Cont11"/>
      <sheetName val="(7)_Retail_Contribution11"/>
      <sheetName val="(8)_VAT11"/>
      <sheetName val="(9)_IT11"/>
      <sheetName val="(10)_VAT11"/>
      <sheetName val="Commitment_Schedule11"/>
      <sheetName val="Sch__Areas6"/>
      <sheetName val="Other_Costs16"/>
      <sheetName val="procurement_contingency16"/>
      <sheetName val="Sch__Areas11"/>
      <sheetName val="(1)_Construction16"/>
      <sheetName val="(2)_Furniture16"/>
      <sheetName val="(3)_AV16"/>
      <sheetName val="(4)_Fees16"/>
      <sheetName val="(5)_On_Costs16"/>
      <sheetName val="(6)_Cont16"/>
      <sheetName val="(7)_Retail_Contribution16"/>
      <sheetName val="(8)_VAT16"/>
      <sheetName val="(9)_IT16"/>
      <sheetName val="(10)_VAT16"/>
      <sheetName val="Commitment_Schedule16"/>
      <sheetName val="_Summary_base_bid5"/>
      <sheetName val="6_-_Sum5"/>
      <sheetName val="Tender_Settlement5"/>
      <sheetName val="Validation_Data6"/>
      <sheetName val="Other_Costs12"/>
      <sheetName val="procurement_contingency12"/>
      <sheetName val="Sch__Areas7"/>
      <sheetName val="(1)_Construction12"/>
      <sheetName val="(2)_Furniture12"/>
      <sheetName val="(3)_AV12"/>
      <sheetName val="(4)_Fees12"/>
      <sheetName val="(5)_On_Costs12"/>
      <sheetName val="(6)_Cont12"/>
      <sheetName val="(7)_Retail_Contribution12"/>
      <sheetName val="(8)_VAT12"/>
      <sheetName val="(9)_IT12"/>
      <sheetName val="(10)_VAT12"/>
      <sheetName val="Commitment_Schedule12"/>
      <sheetName val="Other_Costs13"/>
      <sheetName val="procurement_contingency13"/>
      <sheetName val="Sch__Areas8"/>
      <sheetName val="(1)_Construction13"/>
      <sheetName val="(2)_Furniture13"/>
      <sheetName val="(3)_AV13"/>
      <sheetName val="(4)_Fees13"/>
      <sheetName val="(5)_On_Costs13"/>
      <sheetName val="(6)_Cont13"/>
      <sheetName val="(7)_Retail_Contribution13"/>
      <sheetName val="(8)_VAT13"/>
      <sheetName val="(9)_IT13"/>
      <sheetName val="(10)_VAT13"/>
      <sheetName val="Commitment_Schedule13"/>
      <sheetName val="_Summary_base_bid2"/>
      <sheetName val="6_-_Sum2"/>
      <sheetName val="Other_Costs14"/>
      <sheetName val="procurement_contingency14"/>
      <sheetName val="Sch__Areas9"/>
      <sheetName val="(1)_Construction14"/>
      <sheetName val="(2)_Furniture14"/>
      <sheetName val="(3)_AV14"/>
      <sheetName val="(4)_Fees14"/>
      <sheetName val="(5)_On_Costs14"/>
      <sheetName val="(6)_Cont14"/>
      <sheetName val="(7)_Retail_Contribution14"/>
      <sheetName val="(8)_VAT14"/>
      <sheetName val="(9)_IT14"/>
      <sheetName val="(10)_VAT14"/>
      <sheetName val="Commitment_Schedule14"/>
      <sheetName val="_Summary_base_bid3"/>
      <sheetName val="6_-_Sum3"/>
      <sheetName val="Other_Costs15"/>
      <sheetName val="procurement_contingency15"/>
      <sheetName val="Sch__Areas10"/>
      <sheetName val="(1)_Construction15"/>
      <sheetName val="(2)_Furniture15"/>
      <sheetName val="(3)_AV15"/>
      <sheetName val="(4)_Fees15"/>
      <sheetName val="(5)_On_Costs15"/>
      <sheetName val="(6)_Cont15"/>
      <sheetName val="(7)_Retail_Contribution15"/>
      <sheetName val="(8)_VAT15"/>
      <sheetName val="(9)_IT15"/>
      <sheetName val="(10)_VAT15"/>
      <sheetName val="Commitment_Schedule15"/>
      <sheetName val="_Summary_base_bid4"/>
      <sheetName val="6_-_Sum4"/>
      <sheetName val="Tender_Settlement4"/>
      <sheetName val="Other_Costs17"/>
      <sheetName val="procurement_contingency17"/>
      <sheetName val="Sch__Areas12"/>
      <sheetName val="(1)_Construction17"/>
      <sheetName val="(2)_Furniture17"/>
      <sheetName val="(3)_AV17"/>
      <sheetName val="(4)_Fees17"/>
      <sheetName val="(5)_On_Costs17"/>
      <sheetName val="(6)_Cont17"/>
      <sheetName val="(7)_Retail_Contribution17"/>
      <sheetName val="(8)_VAT17"/>
      <sheetName val="(9)_IT17"/>
      <sheetName val="(10)_VAT17"/>
      <sheetName val="Commitment_Schedule17"/>
      <sheetName val="_Summary_base_bid6"/>
      <sheetName val="6_-_Sum6"/>
      <sheetName val="Tender_Settlement6"/>
      <sheetName val="Validation_Data7"/>
      <sheetName val="Appendix_A_2"/>
      <sheetName val="Other_Costs18"/>
      <sheetName val="procurement_contingency18"/>
      <sheetName val="Sch__Areas13"/>
      <sheetName val="(1)_Construction18"/>
      <sheetName val="(2)_Furniture18"/>
      <sheetName val="(3)_AV18"/>
      <sheetName val="(4)_Fees18"/>
      <sheetName val="(5)_On_Costs18"/>
      <sheetName val="(6)_Cont18"/>
      <sheetName val="(7)_Retail_Contribution18"/>
      <sheetName val="(8)_VAT18"/>
      <sheetName val="(9)_IT18"/>
      <sheetName val="(10)_VAT18"/>
      <sheetName val="Commitment_Schedule18"/>
      <sheetName val="_Summary_base_bid7"/>
      <sheetName val="6_-_Sum7"/>
      <sheetName val="Tender_Settlement7"/>
      <sheetName val="Validation_Data8"/>
      <sheetName val="Other_Costs19"/>
      <sheetName val="procurement_contingency19"/>
      <sheetName val="Sch__Areas14"/>
      <sheetName val="(1)_Construction19"/>
      <sheetName val="(2)_Furniture19"/>
      <sheetName val="(3)_AV19"/>
      <sheetName val="(4)_Fees19"/>
      <sheetName val="(5)_On_Costs19"/>
      <sheetName val="(6)_Cont19"/>
      <sheetName val="(7)_Retail_Contribution19"/>
      <sheetName val="(8)_VAT19"/>
      <sheetName val="(9)_IT19"/>
      <sheetName val="(10)_VAT19"/>
      <sheetName val="Commitment_Schedule19"/>
      <sheetName val="_Summary_base_bid8"/>
      <sheetName val="6_-_Sum8"/>
      <sheetName val="Tender_Settlement8"/>
      <sheetName val="Validation_Data9"/>
      <sheetName val="Appendix_A_21"/>
      <sheetName val="Other_Costs20"/>
      <sheetName val="procurement_contingency20"/>
      <sheetName val="(1)_Construction20"/>
      <sheetName val="(2)_Furniture20"/>
      <sheetName val="(3)_AV20"/>
      <sheetName val="(4)_Fees20"/>
      <sheetName val="(5)_On_Costs20"/>
      <sheetName val="(6)_Cont20"/>
      <sheetName val="(7)_Retail_Contribution20"/>
      <sheetName val="(8)_VAT20"/>
      <sheetName val="(9)_IT20"/>
      <sheetName val="(10)_VAT20"/>
      <sheetName val="Commitment_Schedule20"/>
      <sheetName val="Sch__Areas15"/>
      <sheetName val="_Summary_base_bid9"/>
      <sheetName val="6_-_Sum9"/>
      <sheetName val="Tender_Settlement9"/>
      <sheetName val="Validation_Data10"/>
      <sheetName val="Appendix_A_22"/>
      <sheetName val="Other_Costs21"/>
      <sheetName val="procurement_contingency21"/>
      <sheetName val="(1)_Construction21"/>
      <sheetName val="(2)_Furniture21"/>
      <sheetName val="(3)_AV21"/>
      <sheetName val="(4)_Fees21"/>
      <sheetName val="(5)_On_Costs21"/>
      <sheetName val="(6)_Cont21"/>
      <sheetName val="(7)_Retail_Contribution21"/>
      <sheetName val="(8)_VAT21"/>
      <sheetName val="(9)_IT21"/>
      <sheetName val="(10)_VAT21"/>
      <sheetName val="Commitment_Schedule21"/>
      <sheetName val="Sch__Areas16"/>
      <sheetName val="_Summary_base_bid10"/>
      <sheetName val="6_-_Sum10"/>
      <sheetName val="Tender_Settlement10"/>
      <sheetName val="Validation_Data11"/>
      <sheetName val="Appendix_A_23"/>
      <sheetName val="Other_Costs22"/>
      <sheetName val="procurement_contingency22"/>
      <sheetName val="(1)_Construction22"/>
      <sheetName val="(2)_Furniture22"/>
      <sheetName val="(3)_AV22"/>
      <sheetName val="(4)_Fees22"/>
      <sheetName val="(5)_On_Costs22"/>
      <sheetName val="(6)_Cont22"/>
      <sheetName val="(7)_Retail_Contribution22"/>
      <sheetName val="(8)_VAT22"/>
      <sheetName val="(9)_IT22"/>
      <sheetName val="(10)_VAT22"/>
      <sheetName val="Commitment_Schedule22"/>
      <sheetName val="Sch__Areas17"/>
      <sheetName val="_Summary_base_bid11"/>
      <sheetName val="6_-_Sum11"/>
      <sheetName val="Tender_Settlement11"/>
      <sheetName val="Validation_Data12"/>
      <sheetName val="Appendix_A_24"/>
      <sheetName val="CONSTRUCTION_COMPONENT"/>
      <sheetName val="Modified_Store"/>
      <sheetName val="BOQ_Direct_selling_cost"/>
      <sheetName val="Site_Dev_BOQ"/>
      <sheetName val="Fill_this_out_first___"/>
      <sheetName val="lookups"/>
      <sheetName val="NPV"/>
      <sheetName val="Risk_Levels"/>
      <sheetName val="Validation_Data13"/>
      <sheetName val="Validation_Data14"/>
      <sheetName val="Tender_Settlement12"/>
      <sheetName val="Risk_Levels1"/>
      <sheetName val="Validation_Data15"/>
      <sheetName val="Tender_Settlement13"/>
      <sheetName val="Risk_Levels2"/>
      <sheetName val="Validation_Data16"/>
      <sheetName val="Tender_Settlement14"/>
      <sheetName val="Risk_Levels3"/>
      <sheetName val="Validation_Data17"/>
      <sheetName val="Tender_Settlement15"/>
      <sheetName val="Risk_Levels4"/>
      <sheetName val="Cash Flow Forecast"/>
      <sheetName val="Cash Flow Fees Breakdown"/>
      <sheetName val="Orig Budget Cash Flow Forecast"/>
      <sheetName val="Graph"/>
      <sheetName val="Capital_Expenditure"/>
      <sheetName val="Intro"/>
      <sheetName val="Controls"/>
      <sheetName val="MainSheet"/>
      <sheetName val="THK"/>
      <sheetName val="switch"/>
      <sheetName val="Sheet1"/>
      <sheetName val="InputPO_Del"/>
      <sheetName val="Fill Platform Pricing "/>
      <sheetName val="Canopy Pricing"/>
      <sheetName val="Stepsafe Platform Pricing"/>
      <sheetName val="Civil_Boq"/>
      <sheetName val="Cat_A_Change_Control"/>
      <sheetName val="BSD_(2)"/>
      <sheetName val="w't_table"/>
      <sheetName val="Building_1"/>
      <sheetName val="Executive_Summary"/>
      <sheetName val="Basement_Budget"/>
      <sheetName val="Estimate Build Up"/>
      <sheetName val="IM Plot 02 Summary"/>
      <sheetName val="HELP_TEXT"/>
      <sheetName val="Project_Details"/>
      <sheetName val="Doc_details"/>
      <sheetName val="S&amp;C"/>
      <sheetName val="Executive_Summary1"/>
      <sheetName val="Executive_Summary2"/>
      <sheetName val="Purchase-InUse DayMonthYear"/>
      <sheetName val="backup (2)"/>
      <sheetName val="IO Count Diag"/>
      <sheetName val="Customize Your Invoice"/>
      <sheetName val="Deprec."/>
      <sheetName val="DetEst"/>
      <sheetName val="labour"/>
      <sheetName val="Cover"/>
      <sheetName val="TBAL9697 -group wise  sdpl"/>
      <sheetName val="HEAD"/>
      <sheetName val="재1"/>
      <sheetName val="organi synthesis lab"/>
      <sheetName val="VARIABLE"/>
      <sheetName val="OC 17-04-06"/>
      <sheetName val="item"/>
      <sheetName val="Wordsdata"/>
      <sheetName val="Fill_Platform_Pricing_"/>
      <sheetName val="Canopy_Pricing"/>
      <sheetName val="Stepsafe_Platform_Pricing"/>
      <sheetName val="CONSTRUCTION_COMPONENT1"/>
      <sheetName val="Modified_Store1"/>
      <sheetName val="BOQ_Direct_selling_cost1"/>
      <sheetName val="Site_Dev_BOQ1"/>
      <sheetName val="Fill_this_out_first___1"/>
      <sheetName val="Civil_Boq1"/>
      <sheetName val="Cat_A_Change_Control1"/>
      <sheetName val="Capital_Expenditure1"/>
      <sheetName val="BSD_(2)1"/>
      <sheetName val="w't_table1"/>
      <sheetName val="Building_11"/>
      <sheetName val="Basement_Budget1"/>
      <sheetName val="Customize_Your_Purchase_Order"/>
      <sheetName val="Chennai_450"/>
      <sheetName val="sq_ftg_detail"/>
      <sheetName val="Beam_at_Ground_flr_lvl(Steel)"/>
      <sheetName val="Cash_Flow_Forecast"/>
      <sheetName val="Cash_Flow_Fees_Breakdown"/>
      <sheetName val="Orig_Budget_Cash_Flow_Forecast"/>
      <sheetName val="CONSTRUCTION_COMPONENT2"/>
      <sheetName val="Modified_Store2"/>
      <sheetName val="BOQ_Direct_selling_cost2"/>
      <sheetName val="Site_Dev_BOQ2"/>
      <sheetName val="Fill_this_out_first___2"/>
      <sheetName val="Civil_Boq2"/>
      <sheetName val="Cat_A_Change_Control2"/>
      <sheetName val="Capital_Expenditure2"/>
      <sheetName val="BSD_(2)2"/>
      <sheetName val="w't_table2"/>
      <sheetName val="Building_12"/>
      <sheetName val="Basement_Budget2"/>
      <sheetName val="Customize_Your_Purchase_Order1"/>
      <sheetName val="Chennai_4501"/>
      <sheetName val="sq_ftg_detail1"/>
      <sheetName val="Beam_at_Ground_flr_lvl(Steel)1"/>
      <sheetName val="Cash_Flow_Forecast1"/>
      <sheetName val="Cash_Flow_Fees_Breakdown1"/>
      <sheetName val="Orig_Budget_Cash_Flow_Forecast1"/>
      <sheetName val="dg-VTu"/>
      <sheetName val="Tke"/>
      <sheetName val="BQ"/>
      <sheetName val="BQ External"/>
      <sheetName val="FitOutConfCentre"/>
      <sheetName val="Master Data Sheet"/>
      <sheetName val="TP030 Fire Alarm"/>
      <sheetName val="Prelims_value"/>
      <sheetName val="Prelims_value1"/>
      <sheetName val="Details"/>
      <sheetName val="EqSplitVI2"/>
      <sheetName val="Summary year Plan"/>
      <sheetName val="IO LIST"/>
      <sheetName val="PRECAST lightconc-II"/>
      <sheetName val="Hepworth-1223-3B"/>
      <sheetName val="Hepworth-1234-3B"/>
      <sheetName val="Hepworth-1250-3B"/>
      <sheetName val="Hepworth-1259-3B"/>
      <sheetName val="Hepworth-1264-3B"/>
      <sheetName val="Hepworth-1267-4B"/>
      <sheetName val="Hepworth-1269-4B"/>
      <sheetName val="Hepworth-Area Summary"/>
      <sheetName val="H. Cashflow"/>
      <sheetName val="Dema eVision Translation"/>
      <sheetName val="Dema_eVision_Translation1"/>
      <sheetName val="Dema_eVision_Translation"/>
      <sheetName val="FP MATERIAL"/>
      <sheetName val="Stair, Lift &amp; Window Matrixes"/>
      <sheetName val="Stair,_Lift_&amp;_Window_Matrixes1"/>
      <sheetName val="Stair,_Lift_&amp;_Window_Matrixes"/>
      <sheetName val="Categories"/>
      <sheetName val="PPX out Cost"/>
      <sheetName val="Constructionˆ_x0000_?“?_x0013_?_x0000_???_x0013__x001c_??_x0013_?_x0013_œ"/>
      <sheetName val="eq_data"/>
      <sheetName val="analysis-superstructure"/>
      <sheetName val="nhap"/>
      <sheetName val="電気設備表"/>
      <sheetName val="CASHFL1.XLS"/>
      <sheetName val="Costs Negotiated Contract Sum"/>
      <sheetName val="Other_Costs23"/>
      <sheetName val="procurement_contingency23"/>
      <sheetName val="(1)_Construction23"/>
      <sheetName val="(2)_Furniture23"/>
      <sheetName val="(3)_AV23"/>
      <sheetName val="(4)_Fees23"/>
      <sheetName val="(5)_On_Costs23"/>
      <sheetName val="(6)_Cont23"/>
      <sheetName val="(7)_Retail_Contribution23"/>
      <sheetName val="(8)_VAT23"/>
      <sheetName val="(9)_IT23"/>
      <sheetName val="(10)_VAT23"/>
      <sheetName val="Commitment_Schedule23"/>
      <sheetName val="Sch__Areas18"/>
      <sheetName val="Validation_Data18"/>
      <sheetName val="Tender_Settlement16"/>
      <sheetName val="_Summary_base_bid12"/>
      <sheetName val="Capital_Expenditure3"/>
      <sheetName val="Cash_Flow_Forecast2"/>
      <sheetName val="Cash_Flow_Fees_Breakdown2"/>
      <sheetName val="Orig_Budget_Cash_Flow_Forecast2"/>
      <sheetName val="6_-_Sum12"/>
      <sheetName val="CONSTRUCTION_COMPONENT3"/>
      <sheetName val="Modified_Store3"/>
      <sheetName val="BOQ_Direct_selling_cost3"/>
      <sheetName val="Site_Dev_BOQ3"/>
      <sheetName val="Fill_this_out_first___3"/>
      <sheetName val="Appendix_A_25"/>
      <sheetName val="Risk_Levels5"/>
      <sheetName val="Cat_A_Change_Control3"/>
      <sheetName val="Building_13"/>
      <sheetName val="Executive_Summary3"/>
      <sheetName val="w't_table3"/>
      <sheetName val="Civil_Boq3"/>
      <sheetName val="Basement_Budget3"/>
      <sheetName val="FP_MATERIAL"/>
      <sheetName val="BSD_(2)3"/>
      <sheetName val="Prelims_value2"/>
      <sheetName val="Constructionˆ?“????????œ"/>
      <sheetName val="Customize_Your_Purchase_Order2"/>
      <sheetName val="Chennai_4502"/>
      <sheetName val="sq_ftg_detail2"/>
      <sheetName val="Beam_at_Ground_flr_lvl(Steel)2"/>
      <sheetName val="Deprec_"/>
      <sheetName val="IO_Count_Diag"/>
      <sheetName val="Customize_Your_Invoice"/>
      <sheetName val="Summary_year_Plan"/>
      <sheetName val="IO_LIST"/>
      <sheetName val="IM_Plot_02_Summary"/>
      <sheetName val="backup_(2)"/>
      <sheetName val="Purchase-InUse_DayMonthYear"/>
      <sheetName val="BQ_External"/>
      <sheetName val="Master_Data_Sheet"/>
      <sheetName val="Estimate_Build_Up"/>
      <sheetName val="TBAL9697_-group_wise__sdpl"/>
      <sheetName val="organi_synthesis_lab"/>
      <sheetName val="OC_17-04-06"/>
      <sheetName val="PRECAST_lightconc-II"/>
      <sheetName val="TP030_Fire_Alarm"/>
      <sheetName val="Hepworth-Area_Summary"/>
      <sheetName val="Dema_eVision_Translation2"/>
      <sheetName val="Stair,_Lift_&amp;_Window_Matrixes2"/>
      <sheetName val="CASHFL1_XLS"/>
      <sheetName val="Costs_Negotiated_Contract_Sum"/>
      <sheetName val="Branch Power"/>
      <sheetName val="Distrib"/>
      <sheetName val="Emergency"/>
      <sheetName val="Equipment"/>
      <sheetName val="Lighting"/>
      <sheetName val="Constructionˆ"/>
      <sheetName val="payrates"/>
      <sheetName val="pc-1"/>
      <sheetName val="Common Inputs"/>
      <sheetName val="Capex Depreciation table"/>
      <sheetName val="Branch_Power"/>
      <sheetName val="Planned"/>
      <sheetName val="URA"/>
      <sheetName val="직접비_Origin(315,430)"/>
      <sheetName val="Other_Costs24"/>
      <sheetName val="procurement_contingency24"/>
      <sheetName val="Sch__Areas19"/>
      <sheetName val="(1)_Construction24"/>
      <sheetName val="(2)_Furniture24"/>
      <sheetName val="(3)_AV24"/>
      <sheetName val="(4)_Fees24"/>
      <sheetName val="(5)_On_Costs24"/>
      <sheetName val="(6)_Cont24"/>
      <sheetName val="(7)_Retail_Contribution24"/>
      <sheetName val="(8)_VAT24"/>
      <sheetName val="(9)_IT24"/>
      <sheetName val="(10)_VAT24"/>
      <sheetName val="Commitment_Schedule24"/>
      <sheetName val="Validation_Data19"/>
      <sheetName val="Tender_Settlement17"/>
      <sheetName val="Appendix_A_26"/>
      <sheetName val="Risk_Levels6"/>
      <sheetName val="_Summary_base_bid13"/>
      <sheetName val="6_-_Sum13"/>
      <sheetName val="Executive_Summary4"/>
      <sheetName val="Fill_Platform_Pricing_1"/>
      <sheetName val="Canopy_Pricing1"/>
      <sheetName val="Stepsafe_Platform_Pricing1"/>
      <sheetName val="Other_Costs33"/>
      <sheetName val="procurement_contingency33"/>
      <sheetName val="Sch__Areas28"/>
      <sheetName val="(1)_Construction33"/>
      <sheetName val="(2)_Furniture33"/>
      <sheetName val="(3)_AV33"/>
      <sheetName val="(4)_Fees33"/>
      <sheetName val="(5)_On_Costs33"/>
      <sheetName val="(6)_Cont33"/>
      <sheetName val="(7)_Retail_Contribution33"/>
      <sheetName val="(8)_VAT33"/>
      <sheetName val="(9)_IT33"/>
      <sheetName val="(10)_VAT33"/>
      <sheetName val="Commitment_Schedule33"/>
      <sheetName val="Validation_Data28"/>
      <sheetName val="Tender_Settlement26"/>
      <sheetName val="CONSTRUCTION_COMPONENT11"/>
      <sheetName val="Modified_Store11"/>
      <sheetName val="BOQ_Direct_selling_cost11"/>
      <sheetName val="Site_Dev_BOQ11"/>
      <sheetName val="Fill_this_out_first___11"/>
      <sheetName val="Appendix_A_215"/>
      <sheetName val="Cat_A_Change_Control11"/>
      <sheetName val="Building_111"/>
      <sheetName val="Risk_Levels15"/>
      <sheetName val="_Summary_base_bid22"/>
      <sheetName val="6_-_Sum22"/>
      <sheetName val="Executive_Summary13"/>
      <sheetName val="Civil_Boq11"/>
      <sheetName val="Capital_Expenditure11"/>
      <sheetName val="BSD_(2)11"/>
      <sheetName val="w't_table11"/>
      <sheetName val="Basement_Budget11"/>
      <sheetName val="Cash_Flow_Forecast10"/>
      <sheetName val="Cash_Flow_Fees_Breakdown10"/>
      <sheetName val="Orig_Budget_Cash_Flow_Forecas10"/>
      <sheetName val="Fill_Platform_Pricing_10"/>
      <sheetName val="Canopy_Pricing10"/>
      <sheetName val="Stepsafe_Platform_Pricing10"/>
      <sheetName val="Prelims_value10"/>
      <sheetName val="Customize_Your_Purchase_Order10"/>
      <sheetName val="Chennai_45010"/>
      <sheetName val="sq_ftg_detail10"/>
      <sheetName val="Beam_at_Ground_flr_lvl(Steel)10"/>
      <sheetName val="Other_Costs25"/>
      <sheetName val="procurement_contingency25"/>
      <sheetName val="Sch__Areas20"/>
      <sheetName val="(1)_Construction25"/>
      <sheetName val="(2)_Furniture25"/>
      <sheetName val="(3)_AV25"/>
      <sheetName val="(4)_Fees25"/>
      <sheetName val="(5)_On_Costs25"/>
      <sheetName val="(6)_Cont25"/>
      <sheetName val="(7)_Retail_Contribution25"/>
      <sheetName val="(8)_VAT25"/>
      <sheetName val="(9)_IT25"/>
      <sheetName val="(10)_VAT25"/>
      <sheetName val="Commitment_Schedule25"/>
      <sheetName val="Validation_Data20"/>
      <sheetName val="Tender_Settlement18"/>
      <sheetName val="Appendix_A_27"/>
      <sheetName val="Risk_Levels7"/>
      <sheetName val="_Summary_base_bid14"/>
      <sheetName val="6_-_Sum14"/>
      <sheetName val="Executive_Summary5"/>
      <sheetName val="Fill_Platform_Pricing_2"/>
      <sheetName val="Canopy_Pricing2"/>
      <sheetName val="Stepsafe_Platform_Pricing2"/>
      <sheetName val="Other_Costs26"/>
      <sheetName val="procurement_contingency26"/>
      <sheetName val="Sch__Areas21"/>
      <sheetName val="(1)_Construction26"/>
      <sheetName val="(2)_Furniture26"/>
      <sheetName val="(3)_AV26"/>
      <sheetName val="(4)_Fees26"/>
      <sheetName val="(5)_On_Costs26"/>
      <sheetName val="(6)_Cont26"/>
      <sheetName val="(7)_Retail_Contribution26"/>
      <sheetName val="(8)_VAT26"/>
      <sheetName val="(9)_IT26"/>
      <sheetName val="(10)_VAT26"/>
      <sheetName val="Commitment_Schedule26"/>
      <sheetName val="Validation_Data21"/>
      <sheetName val="Tender_Settlement19"/>
      <sheetName val="CONSTRUCTION_COMPONENT4"/>
      <sheetName val="Modified_Store4"/>
      <sheetName val="BOQ_Direct_selling_cost4"/>
      <sheetName val="Site_Dev_BOQ4"/>
      <sheetName val="Fill_this_out_first___4"/>
      <sheetName val="Appendix_A_28"/>
      <sheetName val="Cat_A_Change_Control4"/>
      <sheetName val="Building_14"/>
      <sheetName val="Risk_Levels8"/>
      <sheetName val="_Summary_base_bid15"/>
      <sheetName val="6_-_Sum15"/>
      <sheetName val="Executive_Summary6"/>
      <sheetName val="Civil_Boq4"/>
      <sheetName val="Capital_Expenditure4"/>
      <sheetName val="BSD_(2)4"/>
      <sheetName val="w't_table4"/>
      <sheetName val="Basement_Budget4"/>
      <sheetName val="Cash_Flow_Forecast3"/>
      <sheetName val="Cash_Flow_Fees_Breakdown3"/>
      <sheetName val="Orig_Budget_Cash_Flow_Forecast3"/>
      <sheetName val="Fill_Platform_Pricing_3"/>
      <sheetName val="Canopy_Pricing3"/>
      <sheetName val="Stepsafe_Platform_Pricing3"/>
      <sheetName val="Prelims_value3"/>
      <sheetName val="Customize_Your_Purchase_Order3"/>
      <sheetName val="Chennai_4503"/>
      <sheetName val="sq_ftg_detail3"/>
      <sheetName val="Beam_at_Ground_flr_lvl(Steel)3"/>
      <sheetName val="Other_Costs27"/>
      <sheetName val="procurement_contingency27"/>
      <sheetName val="Sch__Areas22"/>
      <sheetName val="(1)_Construction27"/>
      <sheetName val="(2)_Furniture27"/>
      <sheetName val="(3)_AV27"/>
      <sheetName val="(4)_Fees27"/>
      <sheetName val="(5)_On_Costs27"/>
      <sheetName val="(6)_Cont27"/>
      <sheetName val="(7)_Retail_Contribution27"/>
      <sheetName val="(8)_VAT27"/>
      <sheetName val="(9)_IT27"/>
      <sheetName val="(10)_VAT27"/>
      <sheetName val="Commitment_Schedule27"/>
      <sheetName val="Validation_Data22"/>
      <sheetName val="Tender_Settlement20"/>
      <sheetName val="CONSTRUCTION_COMPONENT5"/>
      <sheetName val="Modified_Store5"/>
      <sheetName val="BOQ_Direct_selling_cost5"/>
      <sheetName val="Site_Dev_BOQ5"/>
      <sheetName val="Fill_this_out_first___5"/>
      <sheetName val="Appendix_A_29"/>
      <sheetName val="Cat_A_Change_Control5"/>
      <sheetName val="Building_15"/>
      <sheetName val="Risk_Levels9"/>
      <sheetName val="_Summary_base_bid16"/>
      <sheetName val="6_-_Sum16"/>
      <sheetName val="Executive_Summary7"/>
      <sheetName val="Civil_Boq5"/>
      <sheetName val="Capital_Expenditure5"/>
      <sheetName val="BSD_(2)5"/>
      <sheetName val="w't_table5"/>
      <sheetName val="Basement_Budget5"/>
      <sheetName val="Cash_Flow_Forecast4"/>
      <sheetName val="Cash_Flow_Fees_Breakdown4"/>
      <sheetName val="Orig_Budget_Cash_Flow_Forecast4"/>
      <sheetName val="Fill_Platform_Pricing_4"/>
      <sheetName val="Canopy_Pricing4"/>
      <sheetName val="Stepsafe_Platform_Pricing4"/>
      <sheetName val="Prelims_value4"/>
      <sheetName val="Customize_Your_Purchase_Order4"/>
      <sheetName val="Chennai_4504"/>
      <sheetName val="sq_ftg_detail4"/>
      <sheetName val="Beam_at_Ground_flr_lvl(Steel)4"/>
      <sheetName val="Other_Costs28"/>
      <sheetName val="procurement_contingency28"/>
      <sheetName val="Sch__Areas23"/>
      <sheetName val="(1)_Construction28"/>
      <sheetName val="(2)_Furniture28"/>
      <sheetName val="(3)_AV28"/>
      <sheetName val="(4)_Fees28"/>
      <sheetName val="(5)_On_Costs28"/>
      <sheetName val="(6)_Cont28"/>
      <sheetName val="(7)_Retail_Contribution28"/>
      <sheetName val="(8)_VAT28"/>
      <sheetName val="(9)_IT28"/>
      <sheetName val="(10)_VAT28"/>
      <sheetName val="Commitment_Schedule28"/>
      <sheetName val="Validation_Data23"/>
      <sheetName val="Tender_Settlement21"/>
      <sheetName val="CONSTRUCTION_COMPONENT6"/>
      <sheetName val="Modified_Store6"/>
      <sheetName val="BOQ_Direct_selling_cost6"/>
      <sheetName val="Site_Dev_BOQ6"/>
      <sheetName val="Fill_this_out_first___6"/>
      <sheetName val="Appendix_A_210"/>
      <sheetName val="Cat_A_Change_Control6"/>
      <sheetName val="Building_16"/>
      <sheetName val="Risk_Levels10"/>
      <sheetName val="_Summary_base_bid17"/>
      <sheetName val="6_-_Sum17"/>
      <sheetName val="Executive_Summary8"/>
      <sheetName val="Civil_Boq6"/>
      <sheetName val="Capital_Expenditure6"/>
      <sheetName val="BSD_(2)6"/>
      <sheetName val="w't_table6"/>
      <sheetName val="Basement_Budget6"/>
      <sheetName val="Cash_Flow_Forecast5"/>
      <sheetName val="Cash_Flow_Fees_Breakdown5"/>
      <sheetName val="Orig_Budget_Cash_Flow_Forecast5"/>
      <sheetName val="Fill_Platform_Pricing_5"/>
      <sheetName val="Canopy_Pricing5"/>
      <sheetName val="Stepsafe_Platform_Pricing5"/>
      <sheetName val="Prelims_value5"/>
      <sheetName val="Customize_Your_Purchase_Order5"/>
      <sheetName val="Chennai_4505"/>
      <sheetName val="sq_ftg_detail5"/>
      <sheetName val="Beam_at_Ground_flr_lvl(Steel)5"/>
      <sheetName val="Other_Costs30"/>
      <sheetName val="procurement_contingency30"/>
      <sheetName val="Sch__Areas25"/>
      <sheetName val="(1)_Construction30"/>
      <sheetName val="(2)_Furniture30"/>
      <sheetName val="(3)_AV30"/>
      <sheetName val="(4)_Fees30"/>
      <sheetName val="(5)_On_Costs30"/>
      <sheetName val="(6)_Cont30"/>
      <sheetName val="(7)_Retail_Contribution30"/>
      <sheetName val="(8)_VAT30"/>
      <sheetName val="(9)_IT30"/>
      <sheetName val="(10)_VAT30"/>
      <sheetName val="Commitment_Schedule30"/>
      <sheetName val="Validation_Data25"/>
      <sheetName val="Tender_Settlement23"/>
      <sheetName val="CONSTRUCTION_COMPONENT8"/>
      <sheetName val="Modified_Store8"/>
      <sheetName val="BOQ_Direct_selling_cost8"/>
      <sheetName val="Site_Dev_BOQ8"/>
      <sheetName val="Fill_this_out_first___8"/>
      <sheetName val="Appendix_A_212"/>
      <sheetName val="Cat_A_Change_Control8"/>
      <sheetName val="Building_18"/>
      <sheetName val="Risk_Levels12"/>
      <sheetName val="_Summary_base_bid19"/>
      <sheetName val="6_-_Sum19"/>
      <sheetName val="Executive_Summary10"/>
      <sheetName val="Civil_Boq8"/>
      <sheetName val="Capital_Expenditure8"/>
      <sheetName val="BSD_(2)8"/>
      <sheetName val="w't_table8"/>
      <sheetName val="Basement_Budget8"/>
      <sheetName val="Cash_Flow_Forecast7"/>
      <sheetName val="Cash_Flow_Fees_Breakdown7"/>
      <sheetName val="Orig_Budget_Cash_Flow_Forecast7"/>
      <sheetName val="Fill_Platform_Pricing_7"/>
      <sheetName val="Canopy_Pricing7"/>
      <sheetName val="Stepsafe_Platform_Pricing7"/>
      <sheetName val="Prelims_value7"/>
      <sheetName val="Customize_Your_Purchase_Order7"/>
      <sheetName val="Chennai_4507"/>
      <sheetName val="sq_ftg_detail7"/>
      <sheetName val="Beam_at_Ground_flr_lvl(Steel)7"/>
      <sheetName val="Other_Costs29"/>
      <sheetName val="procurement_contingency29"/>
      <sheetName val="Sch__Areas24"/>
      <sheetName val="(1)_Construction29"/>
      <sheetName val="(2)_Furniture29"/>
      <sheetName val="(3)_AV29"/>
      <sheetName val="(4)_Fees29"/>
      <sheetName val="(5)_On_Costs29"/>
      <sheetName val="(6)_Cont29"/>
      <sheetName val="(7)_Retail_Contribution29"/>
      <sheetName val="(8)_VAT29"/>
      <sheetName val="(9)_IT29"/>
      <sheetName val="(10)_VAT29"/>
      <sheetName val="Commitment_Schedule29"/>
      <sheetName val="Validation_Data24"/>
      <sheetName val="Tender_Settlement22"/>
      <sheetName val="CONSTRUCTION_COMPONENT7"/>
      <sheetName val="Modified_Store7"/>
      <sheetName val="BOQ_Direct_selling_cost7"/>
      <sheetName val="Site_Dev_BOQ7"/>
      <sheetName val="Fill_this_out_first___7"/>
      <sheetName val="Appendix_A_211"/>
      <sheetName val="Cat_A_Change_Control7"/>
      <sheetName val="Building_17"/>
      <sheetName val="Risk_Levels11"/>
      <sheetName val="_Summary_base_bid18"/>
      <sheetName val="6_-_Sum18"/>
      <sheetName val="Executive_Summary9"/>
      <sheetName val="Civil_Boq7"/>
      <sheetName val="Capital_Expenditure7"/>
      <sheetName val="BSD_(2)7"/>
      <sheetName val="w't_table7"/>
      <sheetName val="Basement_Budget7"/>
      <sheetName val="Cash_Flow_Forecast6"/>
      <sheetName val="Cash_Flow_Fees_Breakdown6"/>
      <sheetName val="Orig_Budget_Cash_Flow_Forecast6"/>
      <sheetName val="Fill_Platform_Pricing_6"/>
      <sheetName val="Canopy_Pricing6"/>
      <sheetName val="Stepsafe_Platform_Pricing6"/>
      <sheetName val="Prelims_value6"/>
      <sheetName val="Customize_Your_Purchase_Order6"/>
      <sheetName val="Chennai_4506"/>
      <sheetName val="sq_ftg_detail6"/>
      <sheetName val="Beam_at_Ground_flr_lvl(Steel)6"/>
      <sheetName val="Other_Costs31"/>
      <sheetName val="procurement_contingency31"/>
      <sheetName val="Sch__Areas26"/>
      <sheetName val="(1)_Construction31"/>
      <sheetName val="(2)_Furniture31"/>
      <sheetName val="(3)_AV31"/>
      <sheetName val="(4)_Fees31"/>
      <sheetName val="(5)_On_Costs31"/>
      <sheetName val="(6)_Cont31"/>
      <sheetName val="(7)_Retail_Contribution31"/>
      <sheetName val="(8)_VAT31"/>
      <sheetName val="(9)_IT31"/>
      <sheetName val="(10)_VAT31"/>
      <sheetName val="Commitment_Schedule31"/>
      <sheetName val="Validation_Data26"/>
      <sheetName val="Tender_Settlement24"/>
      <sheetName val="CONSTRUCTION_COMPONENT9"/>
      <sheetName val="Modified_Store9"/>
      <sheetName val="BOQ_Direct_selling_cost9"/>
      <sheetName val="Site_Dev_BOQ9"/>
      <sheetName val="Fill_this_out_first___9"/>
      <sheetName val="Appendix_A_213"/>
      <sheetName val="Cat_A_Change_Control9"/>
      <sheetName val="Building_19"/>
      <sheetName val="Risk_Levels13"/>
      <sheetName val="_Summary_base_bid20"/>
      <sheetName val="6_-_Sum20"/>
      <sheetName val="Executive_Summary11"/>
      <sheetName val="Civil_Boq9"/>
      <sheetName val="Capital_Expenditure9"/>
      <sheetName val="BSD_(2)9"/>
      <sheetName val="w't_table9"/>
      <sheetName val="Basement_Budget9"/>
      <sheetName val="Cash_Flow_Forecast8"/>
      <sheetName val="Cash_Flow_Fees_Breakdown8"/>
      <sheetName val="Orig_Budget_Cash_Flow_Forecast8"/>
      <sheetName val="Fill_Platform_Pricing_8"/>
      <sheetName val="Canopy_Pricing8"/>
      <sheetName val="Stepsafe_Platform_Pricing8"/>
      <sheetName val="Prelims_value8"/>
      <sheetName val="Customize_Your_Purchase_Order8"/>
      <sheetName val="Chennai_4508"/>
      <sheetName val="sq_ftg_detail8"/>
      <sheetName val="Beam_at_Ground_flr_lvl(Steel)8"/>
      <sheetName val="Other_Costs32"/>
      <sheetName val="procurement_contingency32"/>
      <sheetName val="Sch__Areas27"/>
      <sheetName val="(1)_Construction32"/>
      <sheetName val="(2)_Furniture32"/>
      <sheetName val="(3)_AV32"/>
      <sheetName val="(4)_Fees32"/>
      <sheetName val="(5)_On_Costs32"/>
      <sheetName val="(6)_Cont32"/>
      <sheetName val="(7)_Retail_Contribution32"/>
      <sheetName val="(8)_VAT32"/>
      <sheetName val="(9)_IT32"/>
      <sheetName val="(10)_VAT32"/>
      <sheetName val="Commitment_Schedule32"/>
      <sheetName val="Validation_Data27"/>
      <sheetName val="Tender_Settlement25"/>
      <sheetName val="CONSTRUCTION_COMPONENT10"/>
      <sheetName val="Modified_Store10"/>
      <sheetName val="BOQ_Direct_selling_cost10"/>
      <sheetName val="Site_Dev_BOQ10"/>
      <sheetName val="Fill_this_out_first___10"/>
      <sheetName val="Appendix_A_214"/>
      <sheetName val="Cat_A_Change_Control10"/>
      <sheetName val="Building_110"/>
      <sheetName val="Risk_Levels14"/>
      <sheetName val="_Summary_base_bid21"/>
      <sheetName val="6_-_Sum21"/>
      <sheetName val="Executive_Summary12"/>
      <sheetName val="Civil_Boq10"/>
      <sheetName val="Capital_Expenditure10"/>
      <sheetName val="BSD_(2)10"/>
      <sheetName val="w't_table10"/>
      <sheetName val="Basement_Budget10"/>
      <sheetName val="Cash_Flow_Forecast9"/>
      <sheetName val="Cash_Flow_Fees_Breakdown9"/>
      <sheetName val="Orig_Budget_Cash_Flow_Forecast9"/>
      <sheetName val="Fill_Platform_Pricing_9"/>
      <sheetName val="Canopy_Pricing9"/>
      <sheetName val="Stepsafe_Platform_Pricing9"/>
      <sheetName val="Prelims_value9"/>
      <sheetName val="Customize_Your_Purchase_Order9"/>
      <sheetName val="Chennai_4509"/>
      <sheetName val="sq_ftg_detail9"/>
      <sheetName val="Beam_at_Ground_flr_lvl(Steel)9"/>
      <sheetName val="Other_Costs34"/>
      <sheetName val="procurement_contingency34"/>
      <sheetName val="Sch__Areas29"/>
      <sheetName val="(1)_Construction34"/>
      <sheetName val="(2)_Furniture34"/>
      <sheetName val="(3)_AV34"/>
      <sheetName val="(4)_Fees34"/>
      <sheetName val="(5)_On_Costs34"/>
      <sheetName val="(6)_Cont34"/>
      <sheetName val="(7)_Retail_Contribution34"/>
      <sheetName val="(8)_VAT34"/>
      <sheetName val="(9)_IT34"/>
      <sheetName val="(10)_VAT34"/>
      <sheetName val="Commitment_Schedule34"/>
      <sheetName val="Validation_Data29"/>
      <sheetName val="Tender_Settlement27"/>
      <sheetName val="CONSTRUCTION_COMPONENT12"/>
      <sheetName val="Modified_Store12"/>
      <sheetName val="BOQ_Direct_selling_cost12"/>
      <sheetName val="Site_Dev_BOQ12"/>
      <sheetName val="Fill_this_out_first___12"/>
      <sheetName val="Appendix_A_216"/>
      <sheetName val="Cat_A_Change_Control12"/>
      <sheetName val="Building_112"/>
      <sheetName val="Risk_Levels16"/>
      <sheetName val="_Summary_base_bid23"/>
      <sheetName val="6_-_Sum23"/>
      <sheetName val="Executive_Summary14"/>
      <sheetName val="Civil_Boq12"/>
      <sheetName val="Capital_Expenditure12"/>
      <sheetName val="BSD_(2)12"/>
      <sheetName val="w't_table12"/>
      <sheetName val="Basement_Budget12"/>
      <sheetName val="Cash_Flow_Forecast11"/>
      <sheetName val="Cash_Flow_Fees_Breakdown11"/>
      <sheetName val="Orig_Budget_Cash_Flow_Forecas11"/>
      <sheetName val="Fill_Platform_Pricing_11"/>
      <sheetName val="Canopy_Pricing11"/>
      <sheetName val="Stepsafe_Platform_Pricing11"/>
      <sheetName val="Prelims_value11"/>
      <sheetName val="Customize_Your_Purchase_Order11"/>
      <sheetName val="Chennai_45011"/>
      <sheetName val="sq_ftg_detail11"/>
      <sheetName val="Beam_at_Ground_flr_lvl(Steel)11"/>
      <sheetName val="Other_Costs35"/>
      <sheetName val="procurement_contingency35"/>
      <sheetName val="Sch__Areas30"/>
      <sheetName val="(1)_Construction35"/>
      <sheetName val="(2)_Furniture35"/>
      <sheetName val="(3)_AV35"/>
      <sheetName val="(4)_Fees35"/>
      <sheetName val="(5)_On_Costs35"/>
      <sheetName val="(6)_Cont35"/>
      <sheetName val="(7)_Retail_Contribution35"/>
      <sheetName val="(8)_VAT35"/>
      <sheetName val="(9)_IT35"/>
      <sheetName val="(10)_VAT35"/>
      <sheetName val="Commitment_Schedule35"/>
      <sheetName val="Validation_Data30"/>
      <sheetName val="Tender_Settlement28"/>
      <sheetName val="CONSTRUCTION_COMPONENT13"/>
      <sheetName val="Modified_Store13"/>
      <sheetName val="BOQ_Direct_selling_cost13"/>
      <sheetName val="Site_Dev_BOQ13"/>
      <sheetName val="Fill_this_out_first___13"/>
      <sheetName val="Appendix_A_217"/>
      <sheetName val="Cat_A_Change_Control13"/>
      <sheetName val="Building_113"/>
      <sheetName val="Risk_Levels17"/>
      <sheetName val="_Summary_base_bid24"/>
      <sheetName val="6_-_Sum24"/>
      <sheetName val="Executive_Summary15"/>
      <sheetName val="Civil_Boq13"/>
      <sheetName val="Capital_Expenditure13"/>
      <sheetName val="BSD_(2)13"/>
      <sheetName val="w't_table13"/>
      <sheetName val="Basement_Budget13"/>
      <sheetName val="Cash_Flow_Forecast12"/>
      <sheetName val="Cash_Flow_Fees_Breakdown12"/>
      <sheetName val="Orig_Budget_Cash_Flow_Forecas12"/>
      <sheetName val="Fill_Platform_Pricing_12"/>
      <sheetName val="Canopy_Pricing12"/>
      <sheetName val="Stepsafe_Platform_Pricing12"/>
      <sheetName val="Prelims_value12"/>
      <sheetName val="Customize_Your_Purchase_Order12"/>
      <sheetName val="Chennai_45012"/>
      <sheetName val="sq_ftg_detail12"/>
      <sheetName val="Beam_at_Ground_flr_lvl(Steel)12"/>
      <sheetName val="Other_Costs36"/>
      <sheetName val="procurement_contingency36"/>
      <sheetName val="Sch__Areas31"/>
      <sheetName val="(1)_Construction36"/>
      <sheetName val="(2)_Furniture36"/>
      <sheetName val="(3)_AV36"/>
      <sheetName val="(4)_Fees36"/>
      <sheetName val="(5)_On_Costs36"/>
      <sheetName val="(6)_Cont36"/>
      <sheetName val="(7)_Retail_Contribution36"/>
      <sheetName val="(8)_VAT36"/>
      <sheetName val="(9)_IT36"/>
      <sheetName val="(10)_VAT36"/>
      <sheetName val="Commitment_Schedule36"/>
      <sheetName val="Validation_Data31"/>
      <sheetName val="Tender_Settlement29"/>
      <sheetName val="CONSTRUCTION_COMPONENT14"/>
      <sheetName val="Modified_Store14"/>
      <sheetName val="BOQ_Direct_selling_cost14"/>
      <sheetName val="Site_Dev_BOQ14"/>
      <sheetName val="Fill_this_out_first___14"/>
      <sheetName val="Appendix_A_218"/>
      <sheetName val="Cat_A_Change_Control14"/>
      <sheetName val="Building_114"/>
      <sheetName val="Risk_Levels18"/>
      <sheetName val="_Summary_base_bid25"/>
      <sheetName val="6_-_Sum25"/>
      <sheetName val="Executive_Summary16"/>
      <sheetName val="Civil_Boq14"/>
      <sheetName val="Capital_Expenditure14"/>
      <sheetName val="BSD_(2)14"/>
      <sheetName val="w't_table14"/>
      <sheetName val="Basement_Budget14"/>
      <sheetName val="Cash_Flow_Forecast13"/>
      <sheetName val="Cash_Flow_Fees_Breakdown13"/>
      <sheetName val="Orig_Budget_Cash_Flow_Forecas13"/>
      <sheetName val="Fill_Platform_Pricing_13"/>
      <sheetName val="Canopy_Pricing13"/>
      <sheetName val="Stepsafe_Platform_Pricing13"/>
      <sheetName val="Prelims_value13"/>
      <sheetName val="Customize_Your_Purchase_Order13"/>
      <sheetName val="Chennai_45013"/>
      <sheetName val="sq_ftg_detail13"/>
      <sheetName val="Beam_at_Ground_flr_lvl(Steel)13"/>
      <sheetName val="Other_Costs37"/>
      <sheetName val="procurement_contingency37"/>
      <sheetName val="Sch__Areas32"/>
      <sheetName val="(1)_Construction37"/>
      <sheetName val="(2)_Furniture37"/>
      <sheetName val="(3)_AV37"/>
      <sheetName val="(4)_Fees37"/>
      <sheetName val="(5)_On_Costs37"/>
      <sheetName val="(6)_Cont37"/>
      <sheetName val="(7)_Retail_Contribution37"/>
      <sheetName val="(8)_VAT37"/>
      <sheetName val="(9)_IT37"/>
      <sheetName val="(10)_VAT37"/>
      <sheetName val="Commitment_Schedule37"/>
      <sheetName val="Validation_Data32"/>
      <sheetName val="Tender_Settlement30"/>
      <sheetName val="CONSTRUCTION_COMPONENT15"/>
      <sheetName val="Modified_Store15"/>
      <sheetName val="BOQ_Direct_selling_cost15"/>
      <sheetName val="Site_Dev_BOQ15"/>
      <sheetName val="Fill_this_out_first___15"/>
      <sheetName val="Appendix_A_219"/>
      <sheetName val="Cat_A_Change_Control15"/>
      <sheetName val="Building_115"/>
      <sheetName val="Risk_Levels19"/>
      <sheetName val="_Summary_base_bid26"/>
      <sheetName val="6_-_Sum26"/>
      <sheetName val="Executive_Summary17"/>
      <sheetName val="Civil_Boq15"/>
      <sheetName val="Capital_Expenditure15"/>
      <sheetName val="BSD_(2)15"/>
      <sheetName val="w't_table15"/>
      <sheetName val="Basement_Budget15"/>
      <sheetName val="Cash_Flow_Forecast14"/>
      <sheetName val="Cash_Flow_Fees_Breakdown14"/>
      <sheetName val="Orig_Budget_Cash_Flow_Forecas14"/>
      <sheetName val="Fill_Platform_Pricing_14"/>
      <sheetName val="Canopy_Pricing14"/>
      <sheetName val="Stepsafe_Platform_Pricing14"/>
      <sheetName val="Prelims_value14"/>
      <sheetName val="Customize_Your_Purchase_Order14"/>
      <sheetName val="Chennai_45014"/>
      <sheetName val="sq_ftg_detail14"/>
      <sheetName val="Beam_at_Ground_flr_lvl(Steel)14"/>
      <sheetName val="backup_(2)1"/>
      <sheetName val="Purchase-InUse_DayMonthYear1"/>
      <sheetName val="IM_Plot_02_Summary1"/>
      <sheetName val="IO_Count_Diag1"/>
      <sheetName val="Customize_Your_Invoice1"/>
      <sheetName val="Deprec_1"/>
      <sheetName val="TBAL9697_-group_wise__sdpl1"/>
      <sheetName val="Estimate_Build_Up1"/>
      <sheetName val="organi_synthesis_lab1"/>
      <sheetName val="OC_17-04-061"/>
      <sheetName val="Summary_year_Plan1"/>
      <sheetName val="IO_LIST1"/>
      <sheetName val="backup_(2)2"/>
      <sheetName val="Purchase-InUse_DayMonthYear2"/>
      <sheetName val="IM_Plot_02_Summary2"/>
      <sheetName val="IO_Count_Diag2"/>
      <sheetName val="Customize_Your_Invoice2"/>
      <sheetName val="Deprec_2"/>
      <sheetName val="TBAL9697_-group_wise__sdpl2"/>
      <sheetName val="Estimate_Build_Up2"/>
      <sheetName val="organi_synthesis_lab2"/>
      <sheetName val="OC_17-04-062"/>
      <sheetName val="Summary_year_Plan2"/>
      <sheetName val="IO_LIST2"/>
      <sheetName val="Key Assumptions"/>
      <sheetName val="2.1 受電設備棟"/>
      <sheetName val="2.2 受・防火水槽"/>
      <sheetName val="2.3 排水処理設備棟"/>
      <sheetName val="2.4 倉庫棟"/>
      <sheetName val="2.5 守衛棟"/>
      <sheetName val="equip"/>
      <sheetName val="Contents"/>
      <sheetName val="2_1_受電設備棟"/>
      <sheetName val="2_2_受・防火水槽"/>
      <sheetName val="2_3_排水処理設備棟"/>
      <sheetName val="2_4_倉庫棟"/>
      <sheetName val="2_5_守衛棟"/>
      <sheetName val="3BL공동구 수량"/>
      <sheetName val="Key_Assumptions"/>
      <sheetName val="Branch_Power1"/>
      <sheetName val="Branch_Power2"/>
      <sheetName val="Packages"/>
      <sheetName val="Common_Inputs"/>
      <sheetName val="Capex_Depreciation_table"/>
      <sheetName val="Common_Inputs1"/>
      <sheetName val="Capex_Depreciation_table1"/>
      <sheetName val="Common_Inputs2"/>
      <sheetName val="Capex_Depreciation_table2"/>
      <sheetName val="H__Cashflow"/>
      <sheetName val="BQ_External2"/>
      <sheetName val="Master_Data_Sheet2"/>
      <sheetName val="TP030_Fire_Alarm2"/>
      <sheetName val="PRECAST_lightconc-II2"/>
      <sheetName val="Hepworth-Area_Summary2"/>
      <sheetName val="Dema_eVision_Translation4"/>
      <sheetName val="FP_MATERIAL2"/>
      <sheetName val="Stair,_Lift_&amp;_Window_Matrixes4"/>
      <sheetName val="H__Cashflow2"/>
      <sheetName val="BQ_External1"/>
      <sheetName val="Master_Data_Sheet1"/>
      <sheetName val="TP030_Fire_Alarm1"/>
      <sheetName val="PRECAST_lightconc-II1"/>
      <sheetName val="Hepworth-Area_Summary1"/>
      <sheetName val="Dema_eVision_Translation3"/>
      <sheetName val="FP_MATERIAL1"/>
      <sheetName val="Stair,_Lift_&amp;_Window_Matrixes3"/>
      <sheetName val="H__Cashflow1"/>
      <sheetName val="Estimate_Build_Up4"/>
      <sheetName val="IM_Plot_02_Summary4"/>
      <sheetName val="backup_(2)4"/>
      <sheetName val="Purchase-InUse_DayMonthYear4"/>
      <sheetName val="BQ_External4"/>
      <sheetName val="Master_Data_Sheet4"/>
      <sheetName val="Deprec_4"/>
      <sheetName val="IO_Count_Diag4"/>
      <sheetName val="Customize_Your_Invoice4"/>
      <sheetName val="TBAL9697_-group_wise__sdpl4"/>
      <sheetName val="organi_synthesis_lab4"/>
      <sheetName val="OC_17-04-064"/>
      <sheetName val="TP030_Fire_Alarm4"/>
      <sheetName val="Summary_year_Plan4"/>
      <sheetName val="IO_LIST4"/>
      <sheetName val="PRECAST_lightconc-II4"/>
      <sheetName val="Hepworth-Area_Summary4"/>
      <sheetName val="Dema_eVision_Translation6"/>
      <sheetName val="FP_MATERIAL4"/>
      <sheetName val="Stair,_Lift_&amp;_Window_Matrixes6"/>
      <sheetName val="H__Cashflow4"/>
      <sheetName val="Estimate_Build_Up3"/>
      <sheetName val="IM_Plot_02_Summary3"/>
      <sheetName val="backup_(2)3"/>
      <sheetName val="Purchase-InUse_DayMonthYear3"/>
      <sheetName val="BQ_External3"/>
      <sheetName val="Master_Data_Sheet3"/>
      <sheetName val="Deprec_3"/>
      <sheetName val="IO_Count_Diag3"/>
      <sheetName val="Customize_Your_Invoice3"/>
      <sheetName val="TBAL9697_-group_wise__sdpl3"/>
      <sheetName val="organi_synthesis_lab3"/>
      <sheetName val="OC_17-04-063"/>
      <sheetName val="TP030_Fire_Alarm3"/>
      <sheetName val="Summary_year_Plan3"/>
      <sheetName val="IO_LIST3"/>
      <sheetName val="PRECAST_lightconc-II3"/>
      <sheetName val="Hepworth-Area_Summary3"/>
      <sheetName val="Dema_eVision_Translation5"/>
      <sheetName val="FP_MATERIAL3"/>
      <sheetName val="Stair,_Lift_&amp;_Window_Matrixes5"/>
      <sheetName val="H__Cashflow3"/>
      <sheetName val="Estimate_Build_Up5"/>
      <sheetName val="IM_Plot_02_Summary5"/>
      <sheetName val="backup_(2)5"/>
      <sheetName val="Purchase-InUse_DayMonthYear5"/>
      <sheetName val="BQ_External5"/>
      <sheetName val="Master_Data_Sheet5"/>
      <sheetName val="Deprec_5"/>
      <sheetName val="IO_Count_Diag5"/>
      <sheetName val="Customize_Your_Invoice5"/>
      <sheetName val="TBAL9697_-group_wise__sdpl5"/>
      <sheetName val="organi_synthesis_lab5"/>
      <sheetName val="OC_17-04-065"/>
      <sheetName val="TP030_Fire_Alarm5"/>
      <sheetName val="Summary_year_Plan5"/>
      <sheetName val="IO_LIST5"/>
      <sheetName val="PRECAST_lightconc-II5"/>
      <sheetName val="Hepworth-Area_Summary5"/>
      <sheetName val="Dema_eVision_Translation7"/>
      <sheetName val="FP_MATERIAL5"/>
      <sheetName val="Stair,_Lift_&amp;_Window_Matrixes7"/>
      <sheetName val="H__Cashflow5"/>
      <sheetName val="loadcal"/>
      <sheetName val="labour rates"/>
      <sheetName val="rc01"/>
      <sheetName val="Tank"/>
      <sheetName val="MPR_PA_1"/>
      <sheetName val="Background"/>
      <sheetName val="Elemental Breakdown"/>
      <sheetName val="Balustrade"/>
      <sheetName val="HPL"/>
      <sheetName val="Costing"/>
      <sheetName val="starter"/>
      <sheetName val="SP Break Up"/>
      <sheetName val="预算"/>
      <sheetName val="Indices"/>
      <sheetName val="ref"/>
      <sheetName val="WORK TABLE"/>
      <sheetName val="Rate analysis"/>
      <sheetName val="Lead"/>
      <sheetName val="SEX"/>
      <sheetName val="sheeet7"/>
      <sheetName val="SITE OVERHEADS"/>
      <sheetName val="DSLP"/>
      <sheetName val="Estimate"/>
      <sheetName val="Material_"/>
      <sheetName val="HVAC"/>
      <sheetName val="Labour_&amp;_Plant"/>
      <sheetName val="Data sheet"/>
      <sheetName val="13. Steel - Ratio"/>
      <sheetName val="M-Book for Conc"/>
      <sheetName val="M-Book for FW"/>
      <sheetName val="INPUT SHEET"/>
      <sheetName val="RES-PLANNING"/>
      <sheetName val="master"/>
      <sheetName val="Break up Sheet"/>
      <sheetName val="d-safe specs"/>
      <sheetName val="품의서(TL)"/>
      <sheetName val="PFF-est"/>
      <sheetName val="sept-plan"/>
      <sheetName val="Statuses"/>
      <sheetName val="Accounts w Tax Ind"/>
      <sheetName val="Technology"/>
      <sheetName val="TOTAL"/>
      <sheetName val="Reference"/>
      <sheetName val="final abstract"/>
      <sheetName val="Measurements"/>
      <sheetName val="Tables"/>
      <sheetName val="Flooring"/>
      <sheetName val="Ceilings"/>
      <sheetName val="ACAD Finishes"/>
      <sheetName val="Site Details"/>
      <sheetName val="Chair"/>
      <sheetName val="Site Area Statement"/>
      <sheetName val="Doors"/>
      <sheetName val="様式シート"/>
      <sheetName val="Define finishing"/>
      <sheetName val="Bldg"/>
      <sheetName val="BQ8"/>
      <sheetName val="BQ1"/>
      <sheetName val="BQ9"/>
      <sheetName val="BQ12"/>
      <sheetName val="BQ3"/>
      <sheetName val="BQ4"/>
      <sheetName val="WP Financial Summary"/>
      <sheetName val="BACKUP DATA"/>
      <sheetName val="Timesheet"/>
      <sheetName val="Labor abs-NMR"/>
      <sheetName val="Mechanical Works"/>
      <sheetName val="Testing"/>
      <sheetName val="MAIN"/>
      <sheetName val="DB_ET200(R. A)"/>
      <sheetName val="Project_Budget_Worksheet"/>
      <sheetName val="Meas.-Hotel Part"/>
      <sheetName val="water prop."/>
      <sheetName val="Sch-3"/>
      <sheetName val="Reference Information"/>
      <sheetName val="Employee List"/>
      <sheetName val="Sales Office"/>
      <sheetName val="fcl"/>
      <sheetName val="cctv_est1"/>
      <sheetName val="tggwan(mac)"/>
      <sheetName val="Material "/>
      <sheetName val="Elemental_Breakdown"/>
      <sheetName val="labour_rates"/>
      <sheetName val="WORKINGS"/>
      <sheetName val="AREAS"/>
      <sheetName val="(2&amp;3&amp;4)Inquiry"/>
      <sheetName val="Front Cover"/>
      <sheetName val="OP'S INPUT SHEET"/>
      <sheetName val="Do not delete - Lists"/>
      <sheetName val="Material_1"/>
      <sheetName val="Front_Cover"/>
      <sheetName val="Material_2"/>
      <sheetName val="Accounts_w_Tax_Ind"/>
      <sheetName val="Define_finishing"/>
      <sheetName val="d-safe_specs"/>
      <sheetName val="Bill No 8 - A"/>
      <sheetName val="Design"/>
      <sheetName val="Section 2-SCHEDULE OF DAYWORK"/>
      <sheetName val="SECTION 10-TSE"/>
      <sheetName val="PB"/>
      <sheetName val="CLAY"/>
      <sheetName val="Conductor Size"/>
      <sheetName val="FORM7"/>
      <sheetName val="Source - Never delete"/>
      <sheetName val="Mat_Cost"/>
      <sheetName val="Supplier"/>
      <sheetName val="WPR-IV"/>
      <sheetName val=" "/>
      <sheetName val="COLUMN"/>
      <sheetName val="CEP Form"/>
      <sheetName val="Elemental Buildup"/>
      <sheetName val="Fill this out first___"/>
      <sheetName val="CBD-PRICE"/>
      <sheetName val="ISBL-CIV"/>
      <sheetName val="Cover(P1)"/>
      <sheetName val="BQ (subcon)R Pt1"/>
      <sheetName val="Cover(P2)"/>
      <sheetName val="BQ (subcon)R Pt2"/>
      <sheetName val="Cover(P3)"/>
      <sheetName val="BQ (subcon)R Pt3"/>
      <sheetName val="Cover-P1"/>
      <sheetName val="Cover-P2"/>
      <sheetName val="BasePltQtyForPressureGrouting"/>
      <sheetName val="Qty (11.10.19)"/>
      <sheetName val="Qty Checking (P-1)"/>
      <sheetName val="Qty Checking (P-2)"/>
      <sheetName val="Detail(TV,Kg)"/>
      <sheetName val="Detail(SOF,Kg)"/>
      <sheetName val="Detail(JOTF-3,Kg)"/>
      <sheetName val="Detail(JOTF-4,Kg)"/>
      <sheetName val="Detail(JOTF-5,Kg)"/>
      <sheetName val="Rod &amp; Angle Bracket"/>
      <sheetName val="ACCESS GATE (D)"/>
      <sheetName val="ACCESS GATE (S)(1)"/>
      <sheetName val="ACCESS GATE (S)"/>
      <sheetName val="Alum Flashing"/>
      <sheetName val="WP_Financial_Summary"/>
      <sheetName val="BACKUP_DATA"/>
      <sheetName val="SP_Break_Up"/>
      <sheetName val="Data_sheet"/>
      <sheetName val="13__Steel_-_Ratio"/>
      <sheetName val="Labor_abs-NMR"/>
      <sheetName val="Mechanical_Works"/>
      <sheetName val="DB_ET200(R__A)"/>
      <sheetName val="Source_-_Never_delete"/>
      <sheetName val="_"/>
      <sheetName val="Bill_No_8_-_A"/>
      <sheetName val="Section_2-SCHEDULE_OF_DAYWORK"/>
      <sheetName val="SECTION_10-TSE"/>
      <sheetName val="Rate_Analysis"/>
      <sheetName val="Conductor_Size"/>
      <sheetName val="2_1_受電設備棟1"/>
      <sheetName val="2_2_受・防火水槽1"/>
      <sheetName val="2_3_排水処理設備棟1"/>
      <sheetName val="2_4_倉庫棟1"/>
      <sheetName val="2_5_守衛棟1"/>
      <sheetName val="Define_finishing1"/>
      <sheetName val="d-safe_specs1"/>
      <sheetName val="WP_Financial_Summary1"/>
      <sheetName val="BACKUP_DATA1"/>
      <sheetName val="SP_Break_Up1"/>
      <sheetName val="Data_sheet1"/>
      <sheetName val="13__Steel_-_Ratio1"/>
      <sheetName val="Labor_abs-NMR1"/>
      <sheetName val="Mechanical_Works1"/>
      <sheetName val="Elemental_Breakdown1"/>
      <sheetName val="DB_ET200(R__A)1"/>
      <sheetName val="Key_Assumptions1"/>
      <sheetName val="Source_-_Never_delete1"/>
      <sheetName val="_1"/>
      <sheetName val="Bill_No_8_-_A1"/>
      <sheetName val="Section_2-SCHEDULE_OF_DAYWORK1"/>
      <sheetName val="SECTION_10-TSE1"/>
      <sheetName val="Rate_Analysis1"/>
      <sheetName val="Conductor_Size1"/>
      <sheetName val="AOC-8"/>
      <sheetName val="3BHK"/>
      <sheetName val="Area"/>
      <sheetName val="Cost"/>
      <sheetName val="Flat Matrix"/>
      <sheetName val="st"/>
      <sheetName val="M- Rate"/>
      <sheetName val="beam-reinft-IIInd floor"/>
      <sheetName val="Halaman Muka"/>
      <sheetName val="Assumptions"/>
      <sheetName val="Set"/>
      <sheetName val="concrete"/>
      <sheetName val="Mech SOR Comparison  "/>
      <sheetName val="Sheet3"/>
      <sheetName val="Tender Summary"/>
      <sheetName val="#REF!"/>
      <sheetName val="BOQ건축"/>
      <sheetName val="SSC Split - All store (PYE) dat"/>
      <sheetName val="CPA33-34"/>
      <sheetName val="CHIFLET"/>
      <sheetName val="External Doors"/>
      <sheetName val="Valesco Paste"/>
      <sheetName val="QUOTE_E"/>
      <sheetName val="Tower A1 Typ."/>
      <sheetName val="Tower A2 Typ."/>
      <sheetName val="Legend"/>
      <sheetName val="1612.01AL - INT AM&amp;NIEP"/>
      <sheetName val="Back_Cal_for OMC"/>
      <sheetName val="Ragama"/>
      <sheetName val="Europe Competitors"/>
      <sheetName val="SubmitCal"/>
      <sheetName val="Details and Earnings Charts"/>
      <sheetName val="#REF"/>
      <sheetName val="XREF"/>
      <sheetName val="Vehicles"/>
      <sheetName val="공사비 내역 (가)"/>
      <sheetName val="C1?"/>
      <sheetName val="vo_1_18mbw"/>
      <sheetName val="Sum6Jun99"/>
      <sheetName val="beam-reinft"/>
      <sheetName val="Calendar"/>
      <sheetName val="1095"/>
      <sheetName val="GF"/>
      <sheetName val="MEP schools"/>
      <sheetName val="Gypsum Rate"/>
      <sheetName val="gso"/>
      <sheetName val="FEVA"/>
      <sheetName val="HO Costs"/>
      <sheetName val="Sumcosts"/>
      <sheetName val="INDIGINEOUS ITEMS "/>
      <sheetName val="FORM-16"/>
      <sheetName val="LookupTables"/>
      <sheetName val="CW"/>
      <sheetName val="I.P. No 1"/>
      <sheetName val="PAYWORK"/>
      <sheetName val="cover page"/>
      <sheetName val="2.설계제원"/>
      <sheetName val="CASHFL1_XLS1"/>
      <sheetName val="Costs_Negotiated_Contract_Sum1"/>
      <sheetName val="PPX_out_Cost"/>
      <sheetName val="Key_Assumptions2"/>
      <sheetName val="2_1_受電設備棟2"/>
      <sheetName val="2_2_受・防火水槽2"/>
      <sheetName val="2_3_排水処理設備棟2"/>
      <sheetName val="2_4_倉庫棟2"/>
      <sheetName val="2_5_守衛棟2"/>
      <sheetName val="CASHFL1_XLS2"/>
      <sheetName val="Costs_Negotiated_Contract_Sum2"/>
      <sheetName val="PPX_out_Cost1"/>
      <sheetName val="Key_Assumptions3"/>
      <sheetName val="2_1_受電設備棟3"/>
      <sheetName val="2_2_受・防火水槽3"/>
      <sheetName val="2_3_排水処理設備棟3"/>
      <sheetName val="2_4_倉庫棟3"/>
      <sheetName val="2_5_守衛棟3"/>
      <sheetName val="CASHFL1_XLS3"/>
      <sheetName val="Costs_Negotiated_Contract_Sum3"/>
      <sheetName val="PPX_out_Cost2"/>
      <sheetName val="Define_finishing2"/>
      <sheetName val="WP_Financial_Summary2"/>
      <sheetName val="BACKUP_DATA2"/>
      <sheetName val="d-safe_specs2"/>
      <sheetName val="SP_Break_Up2"/>
      <sheetName val="Data_sheet2"/>
      <sheetName val="13__Steel_-_Ratio2"/>
      <sheetName val="Labor_abs-NMR2"/>
      <sheetName val="Mechanical_Works2"/>
      <sheetName val="Elemental_Breakdown2"/>
      <sheetName val="DB_ET200(R__A)2"/>
      <sheetName val="External_Doors"/>
      <sheetName val="Valesco_Paste"/>
      <sheetName val="Tower_A1_Typ_"/>
      <sheetName val="Tower_A2_Typ_"/>
      <sheetName val="M-Book_for_Conc"/>
      <sheetName val="M-Book_for_FW"/>
      <sheetName val="M-_Rate"/>
      <sheetName val="1612_01AL_-_INT_AM&amp;NIEP"/>
      <sheetName val="Key_Assumptions4"/>
      <sheetName val="2_1_受電設備棟4"/>
      <sheetName val="2_2_受・防火水槽4"/>
      <sheetName val="2_3_排水処理設備棟4"/>
      <sheetName val="2_4_倉庫棟4"/>
      <sheetName val="2_5_守衛棟4"/>
      <sheetName val="CASHFL1_XLS4"/>
      <sheetName val="Costs_Negotiated_Contract_Sum4"/>
      <sheetName val="PPX_out_Cost3"/>
      <sheetName val="Common_Inputs3"/>
      <sheetName val="Capex_Depreciation_table3"/>
      <sheetName val="Define_finishing3"/>
      <sheetName val="WP_Financial_Summary3"/>
      <sheetName val="BACKUP_DATA3"/>
      <sheetName val="d-safe_specs3"/>
      <sheetName val="SP_Break_Up3"/>
      <sheetName val="Data_sheet3"/>
      <sheetName val="13__Steel_-_Ratio3"/>
      <sheetName val="Labor_abs-NMR3"/>
      <sheetName val="Mechanical_Works3"/>
      <sheetName val="Elemental_Breakdown3"/>
      <sheetName val="DB_ET200(R__A)3"/>
      <sheetName val="External_Doors1"/>
      <sheetName val="Valesco_Paste1"/>
      <sheetName val="Tower_A1_Typ_1"/>
      <sheetName val="Tower_A2_Typ_1"/>
      <sheetName val="M-Book_for_Conc1"/>
      <sheetName val="M-Book_for_FW1"/>
      <sheetName val="M-_Rate1"/>
      <sheetName val="1612_01AL_-_INT_AM&amp;NIEP1"/>
      <sheetName val="Branch_Power3"/>
      <sheetName val="Pipe"/>
      <sheetName val="PileCap"/>
      <sheetName val="Tie Beam GN"/>
      <sheetName val="Tangga GN"/>
      <sheetName val="SBI(Siliguri)"/>
      <sheetName val="Lists"/>
      <sheetName val="Conn. Lib"/>
      <sheetName val="Notes"/>
      <sheetName val="Flat_Matrix"/>
      <sheetName val="final_abstract"/>
      <sheetName val="labour_rates5"/>
      <sheetName val="Deprec_7"/>
      <sheetName val="IO_Count_Diag7"/>
      <sheetName val="Customize_Your_Invoice7"/>
      <sheetName val="TBAL9697_-group_wise__sdpl7"/>
      <sheetName val="organi_synthesis_lab7"/>
      <sheetName val="Purchase-InUse_DayMonthYear7"/>
      <sheetName val="backup_(2)7"/>
      <sheetName val="IM_Plot_02_Summary7"/>
      <sheetName val="Estimate_Build_Up7"/>
      <sheetName val="OC_17-04-067"/>
      <sheetName val="BQ_External7"/>
      <sheetName val="Master_Data_Sheet7"/>
      <sheetName val="TP030_Fire_Alarm7"/>
      <sheetName val="Summary_year_Plan7"/>
      <sheetName val="IO_LIST7"/>
      <sheetName val="PRECAST_lightconc-II7"/>
      <sheetName val="Hepworth-Area_Summary7"/>
      <sheetName val="Dema_eVision_Translation9"/>
      <sheetName val="FP_MATERIAL7"/>
      <sheetName val="Stair,_Lift_&amp;_Window_Matrixes9"/>
      <sheetName val="Branch_Power7"/>
      <sheetName val="Common_Inputs5"/>
      <sheetName val="Capex_Depreciation_table5"/>
      <sheetName val="H__Cashflow6"/>
      <sheetName val="PPX_out_Cost5"/>
      <sheetName val="Elemental_Breakdown5"/>
      <sheetName val="Material_5"/>
      <sheetName val="Costs_Negotiated_Contract_Sum7"/>
      <sheetName val="Accounts_w_Tax_Ind2"/>
      <sheetName val="Bill_No_8_-_A2"/>
      <sheetName val="Front_Cover2"/>
      <sheetName val="OP'S_INPUT_SHEET2"/>
      <sheetName val="Do_not_delete_-_Lists2"/>
      <sheetName val="labour_rates4"/>
      <sheetName val="Deprec_6"/>
      <sheetName val="IO_Count_Diag6"/>
      <sheetName val="Customize_Your_Invoice6"/>
      <sheetName val="TBAL9697_-group_wise__sdpl6"/>
      <sheetName val="organi_synthesis_lab6"/>
      <sheetName val="Purchase-InUse_DayMonthYear6"/>
      <sheetName val="backup_(2)6"/>
      <sheetName val="IM_Plot_02_Summary6"/>
      <sheetName val="Estimate_Build_Up6"/>
      <sheetName val="OC_17-04-066"/>
      <sheetName val="BQ_External6"/>
      <sheetName val="Master_Data_Sheet6"/>
      <sheetName val="TP030_Fire_Alarm6"/>
      <sheetName val="Summary_year_Plan6"/>
      <sheetName val="IO_LIST6"/>
      <sheetName val="PRECAST_lightconc-II6"/>
      <sheetName val="Hepworth-Area_Summary6"/>
      <sheetName val="Dema_eVision_Translation8"/>
      <sheetName val="FP_MATERIAL6"/>
      <sheetName val="Stair,_Lift_&amp;_Window_Matrixes8"/>
      <sheetName val="Branch_Power6"/>
      <sheetName val="Common_Inputs4"/>
      <sheetName val="Capex_Depreciation_table4"/>
      <sheetName val="PPX_out_Cost4"/>
      <sheetName val="Elemental_Breakdown4"/>
      <sheetName val="Material_4"/>
      <sheetName val="Costs_Negotiated_Contract_Sum6"/>
      <sheetName val="Accounts_w_Tax_Ind1"/>
      <sheetName val="Front_Cover1"/>
      <sheetName val="OP'S_INPUT_SHEET1"/>
      <sheetName val="Do_not_delete_-_Lists1"/>
      <sheetName val="labour_rates2"/>
      <sheetName val="Branch_Power4"/>
      <sheetName val="labour_rates1"/>
      <sheetName val="labour_rates3"/>
      <sheetName val="Branch_Power5"/>
      <sheetName val="Material_3"/>
      <sheetName val="Costs_Negotiated_Contract_Sum5"/>
      <sheetName val="OP'S_INPUT_SHEET"/>
      <sheetName val="Do_not_delete_-_Lists"/>
      <sheetName val="labour_rates6"/>
      <sheetName val="Deprec_8"/>
      <sheetName val="IO_Count_Diag8"/>
      <sheetName val="Customize_Your_Invoice8"/>
      <sheetName val="TBAL9697_-group_wise__sdpl8"/>
      <sheetName val="organi_synthesis_lab8"/>
      <sheetName val="Purchase-InUse_DayMonthYear8"/>
      <sheetName val="backup_(2)8"/>
      <sheetName val="IM_Plot_02_Summary8"/>
      <sheetName val="Estimate_Build_Up8"/>
      <sheetName val="OC_17-04-068"/>
      <sheetName val="BQ_External8"/>
      <sheetName val="Master_Data_Sheet8"/>
      <sheetName val="TP030_Fire_Alarm8"/>
      <sheetName val="Summary_year_Plan8"/>
      <sheetName val="IO_LIST8"/>
      <sheetName val="PRECAST_lightconc-II8"/>
      <sheetName val="Hepworth-Area_Summary8"/>
      <sheetName val="Dema_eVision_Translation10"/>
      <sheetName val="FP_MATERIAL8"/>
      <sheetName val="Stair,_Lift_&amp;_Window_Matrixes10"/>
      <sheetName val="Branch_Power8"/>
      <sheetName val="Common_Inputs6"/>
      <sheetName val="Capex_Depreciation_table6"/>
      <sheetName val="H__Cashflow7"/>
      <sheetName val="PPX_out_Cost6"/>
      <sheetName val="Elemental_Breakdown6"/>
      <sheetName val="Material_6"/>
      <sheetName val="Costs_Negotiated_Contract_Sum8"/>
      <sheetName val="Accounts_w_Tax_Ind3"/>
      <sheetName val="Bill_No_8_-_A3"/>
      <sheetName val="Front_Cover3"/>
      <sheetName val="OP'S_INPUT_SHEET3"/>
      <sheetName val="Do_not_delete_-_Lists3"/>
      <sheetName val="labour_rates7"/>
      <sheetName val="Deprec_9"/>
      <sheetName val="IO_Count_Diag9"/>
      <sheetName val="Customize_Your_Invoice9"/>
      <sheetName val="TBAL9697_-group_wise__sdpl9"/>
      <sheetName val="organi_synthesis_lab9"/>
      <sheetName val="Purchase-InUse_DayMonthYear9"/>
      <sheetName val="backup_(2)9"/>
      <sheetName val="IM_Plot_02_Summary9"/>
      <sheetName val="Estimate_Build_Up9"/>
      <sheetName val="OC_17-04-069"/>
      <sheetName val="BQ_External9"/>
      <sheetName val="Master_Data_Sheet9"/>
      <sheetName val="TP030_Fire_Alarm9"/>
      <sheetName val="Summary_year_Plan9"/>
      <sheetName val="IO_LIST9"/>
      <sheetName val="PRECAST_lightconc-II9"/>
      <sheetName val="Hepworth-Area_Summary9"/>
      <sheetName val="Dema_eVision_Translation11"/>
      <sheetName val="FP_MATERIAL9"/>
      <sheetName val="Stair,_Lift_&amp;_Window_Matrixes11"/>
      <sheetName val="Branch_Power9"/>
      <sheetName val="Common_Inputs7"/>
      <sheetName val="Capex_Depreciation_table7"/>
      <sheetName val="H__Cashflow8"/>
      <sheetName val="PPX_out_Cost7"/>
      <sheetName val="Elemental_Breakdown7"/>
      <sheetName val="Material_7"/>
      <sheetName val="Costs_Negotiated_Contract_Sum9"/>
      <sheetName val="Accounts_w_Tax_Ind4"/>
      <sheetName val="d-safe_specs4"/>
      <sheetName val="Define_finishing4"/>
      <sheetName val="WP_Financial_Summary4"/>
      <sheetName val="BACKUP_DATA4"/>
      <sheetName val="SP_Break_Up4"/>
      <sheetName val="Data_sheet4"/>
      <sheetName val="13__Steel_-_Ratio4"/>
      <sheetName val="Labor_abs-NMR4"/>
      <sheetName val="Mechanical_Works4"/>
      <sheetName val="DB_ET200(R__A)4"/>
      <sheetName val="Bill_No_8_-_A4"/>
      <sheetName val="Front_Cover4"/>
      <sheetName val="OP'S_INPUT_SHEET4"/>
      <sheetName val="Do_not_delete_-_Lists4"/>
      <sheetName val="backup_(2)11"/>
      <sheetName val="Purchase-InUse_DayMonthYear11"/>
      <sheetName val="IM_Plot_02_Summary11"/>
      <sheetName val="Estimate_Build_Up11"/>
      <sheetName val="Deprec_11"/>
      <sheetName val="IO_Count_Diag11"/>
      <sheetName val="Customize_Your_Invoice11"/>
      <sheetName val="TBAL9697_-group_wise__sdpl11"/>
      <sheetName val="organi_synthesis_lab11"/>
      <sheetName val="OC_17-04-0611"/>
      <sheetName val="BQ_External11"/>
      <sheetName val="Master_Data_Sheet11"/>
      <sheetName val="TP030_Fire_Alarm11"/>
      <sheetName val="Summary_year_Plan11"/>
      <sheetName val="IO_LIST11"/>
      <sheetName val="PRECAST_lightconc-II11"/>
      <sheetName val="Hepworth-Area_Summary11"/>
      <sheetName val="Dema_eVision_Translation13"/>
      <sheetName val="FP_MATERIAL11"/>
      <sheetName val="Stair,_Lift_&amp;_Window_Matrixes13"/>
      <sheetName val="labour_rates9"/>
      <sheetName val="H__Cashflow10"/>
      <sheetName val="Branch_Power11"/>
      <sheetName val="Common_Inputs9"/>
      <sheetName val="Capex_Depreciation_table9"/>
      <sheetName val="PPX_out_Cost9"/>
      <sheetName val="Elemental_Breakdown9"/>
      <sheetName val="Material_9"/>
      <sheetName val="Costs_Negotiated_Contract_Sum11"/>
      <sheetName val="Accounts_w_Tax_Ind6"/>
      <sheetName val="d-safe_specs6"/>
      <sheetName val="2_1_受電設備棟6"/>
      <sheetName val="2_2_受・防火水槽6"/>
      <sheetName val="2_3_排水処理設備棟6"/>
      <sheetName val="2_4_倉庫棟6"/>
      <sheetName val="2_5_守衛棟6"/>
      <sheetName val="Define_finishing6"/>
      <sheetName val="WP_Financial_Summary6"/>
      <sheetName val="BACKUP_DATA6"/>
      <sheetName val="SP_Break_Up6"/>
      <sheetName val="Data_sheet6"/>
      <sheetName val="13__Steel_-_Ratio6"/>
      <sheetName val="Labor_abs-NMR6"/>
      <sheetName val="Mechanical_Works6"/>
      <sheetName val="DB_ET200(R__A)6"/>
      <sheetName val="Key_Assumptions6"/>
      <sheetName val="Bill_No_8_-_A6"/>
      <sheetName val="Front_Cover6"/>
      <sheetName val="OP'S_INPUT_SHEET6"/>
      <sheetName val="Do_not_delete_-_Lists6"/>
      <sheetName val="backup_(2)10"/>
      <sheetName val="Purchase-InUse_DayMonthYear10"/>
      <sheetName val="IM_Plot_02_Summary10"/>
      <sheetName val="Estimate_Build_Up10"/>
      <sheetName val="Deprec_10"/>
      <sheetName val="IO_Count_Diag10"/>
      <sheetName val="Customize_Your_Invoice10"/>
      <sheetName val="TBAL9697_-group_wise__sdpl10"/>
      <sheetName val="organi_synthesis_lab10"/>
      <sheetName val="OC_17-04-0610"/>
      <sheetName val="BQ_External10"/>
      <sheetName val="Master_Data_Sheet10"/>
      <sheetName val="TP030_Fire_Alarm10"/>
      <sheetName val="Summary_year_Plan10"/>
      <sheetName val="IO_LIST10"/>
      <sheetName val="PRECAST_lightconc-II10"/>
      <sheetName val="Hepworth-Area_Summary10"/>
      <sheetName val="Dema_eVision_Translation12"/>
      <sheetName val="FP_MATERIAL10"/>
      <sheetName val="Stair,_Lift_&amp;_Window_Matrixes12"/>
      <sheetName val="labour_rates8"/>
      <sheetName val="H__Cashflow9"/>
      <sheetName val="Branch_Power10"/>
      <sheetName val="Common_Inputs8"/>
      <sheetName val="Capex_Depreciation_table8"/>
      <sheetName val="PPX_out_Cost8"/>
      <sheetName val="Elemental_Breakdown8"/>
      <sheetName val="Material_8"/>
      <sheetName val="Costs_Negotiated_Contract_Sum10"/>
      <sheetName val="Accounts_w_Tax_Ind5"/>
      <sheetName val="d-safe_specs5"/>
      <sheetName val="2_1_受電設備棟5"/>
      <sheetName val="2_2_受・防火水槽5"/>
      <sheetName val="2_3_排水処理設備棟5"/>
      <sheetName val="2_4_倉庫棟5"/>
      <sheetName val="2_5_守衛棟5"/>
      <sheetName val="Define_finishing5"/>
      <sheetName val="WP_Financial_Summary5"/>
      <sheetName val="BACKUP_DATA5"/>
      <sheetName val="SP_Break_Up5"/>
      <sheetName val="Data_sheet5"/>
      <sheetName val="13__Steel_-_Ratio5"/>
      <sheetName val="Labor_abs-NMR5"/>
      <sheetName val="Mechanical_Works5"/>
      <sheetName val="DB_ET200(R__A)5"/>
      <sheetName val="Key_Assumptions5"/>
      <sheetName val="Bill_No_8_-_A5"/>
      <sheetName val="Front_Cover5"/>
      <sheetName val="OP'S_INPUT_SHEET5"/>
      <sheetName val="Do_not_delete_-_Lists5"/>
      <sheetName val="Estimate_Build_Up12"/>
      <sheetName val="IM_Plot_02_Summary12"/>
      <sheetName val="Purchase-InUse_DayMonthYear12"/>
      <sheetName val="backup_(2)12"/>
      <sheetName val="BQ_External12"/>
      <sheetName val="Master_Data_Sheet12"/>
      <sheetName val="Deprec_12"/>
      <sheetName val="IO_Count_Diag12"/>
      <sheetName val="Customize_Your_Invoice12"/>
      <sheetName val="TBAL9697_-group_wise__sdpl12"/>
      <sheetName val="organi_synthesis_lab12"/>
      <sheetName val="OC_17-04-0612"/>
      <sheetName val="Hepworth-Area_Summary12"/>
      <sheetName val="TP030_Fire_Alarm12"/>
      <sheetName val="Summary_year_Plan12"/>
      <sheetName val="IO_LIST12"/>
      <sheetName val="PRECAST_lightconc-II12"/>
      <sheetName val="FP_MATERIAL12"/>
      <sheetName val="Dema_eVision_Translation14"/>
      <sheetName val="Stair,_Lift_&amp;_Window_Matrixes14"/>
      <sheetName val="H__Cashflow11"/>
      <sheetName val="labour_rates10"/>
      <sheetName val="Branch_Power12"/>
      <sheetName val="Common_Inputs10"/>
      <sheetName val="Capex_Depreciation_table10"/>
      <sheetName val="PPX_out_Cost10"/>
      <sheetName val="Elemental_Breakdown10"/>
      <sheetName val="Material_10"/>
      <sheetName val="Costs_Negotiated_Contract_Sum12"/>
      <sheetName val="Accounts_w_Tax_Ind7"/>
      <sheetName val="d-safe_specs7"/>
      <sheetName val="2_1_受電設備棟7"/>
      <sheetName val="2_2_受・防火水槽7"/>
      <sheetName val="2_3_排水処理設備棟7"/>
      <sheetName val="2_4_倉庫棟7"/>
      <sheetName val="2_5_守衛棟7"/>
      <sheetName val="Define_finishing7"/>
      <sheetName val="WP_Financial_Summary7"/>
      <sheetName val="BACKUP_DATA7"/>
      <sheetName val="SP_Break_Up7"/>
      <sheetName val="Data_sheet7"/>
      <sheetName val="13__Steel_-_Ratio7"/>
      <sheetName val="Labor_abs-NMR7"/>
      <sheetName val="Mechanical_Works7"/>
      <sheetName val="DB_ET200(R__A)7"/>
      <sheetName val="Key_Assumptions7"/>
      <sheetName val="Bill_No_8_-_A7"/>
      <sheetName val="Front_Cover7"/>
      <sheetName val="OP'S_INPUT_SHEET7"/>
      <sheetName val="Do_not_delete_-_Lists7"/>
      <sheetName val="CONSTRUCTION_COMPONENT16"/>
      <sheetName val="Modified_Store16"/>
      <sheetName val="BOQ_Direct_selling_cost16"/>
      <sheetName val="Site_Dev_BOQ16"/>
      <sheetName val="Fill_this_out_first___16"/>
      <sheetName val="Cat_A_Change_Control16"/>
      <sheetName val="Building_116"/>
      <sheetName val="Capital_Expenditure16"/>
      <sheetName val="Cash_Flow_Forecast15"/>
      <sheetName val="Cash_Flow_Fees_Breakdown15"/>
      <sheetName val="Orig_Budget_Cash_Flow_Forecas15"/>
      <sheetName val="Civil_Boq16"/>
      <sheetName val="BSD_(2)16"/>
      <sheetName val="w't_table16"/>
      <sheetName val="Basement_Budget16"/>
      <sheetName val="Customize_Your_Purchase_Order15"/>
      <sheetName val="Chennai_45015"/>
      <sheetName val="sq_ftg_detail15"/>
      <sheetName val="Beam_at_Ground_flr_lvl(Steel)15"/>
      <sheetName val="Estimate_Build_Up13"/>
      <sheetName val="Prelims_value15"/>
      <sheetName val="IM_Plot_02_Summary13"/>
      <sheetName val="Purchase-InUse_DayMonthYear13"/>
      <sheetName val="backup_(2)13"/>
      <sheetName val="BQ_External13"/>
      <sheetName val="Master_Data_Sheet13"/>
      <sheetName val="Deprec_13"/>
      <sheetName val="IO_Count_Diag13"/>
      <sheetName val="Customize_Your_Invoice13"/>
      <sheetName val="TBAL9697_-group_wise__sdpl13"/>
      <sheetName val="organi_synthesis_lab13"/>
      <sheetName val="OC_17-04-0613"/>
      <sheetName val="Hepworth-Area_Summary13"/>
      <sheetName val="TP030_Fire_Alarm13"/>
      <sheetName val="Summary_year_Plan13"/>
      <sheetName val="IO_LIST13"/>
      <sheetName val="PRECAST_lightconc-II13"/>
      <sheetName val="FP_MATERIAL13"/>
      <sheetName val="Dema_eVision_Translation15"/>
      <sheetName val="Stair,_Lift_&amp;_Window_Matrixes15"/>
      <sheetName val="H__Cashflow12"/>
      <sheetName val="labour_rates11"/>
      <sheetName val="Branch_Power13"/>
      <sheetName val="Common_Inputs11"/>
      <sheetName val="Capex_Depreciation_table11"/>
      <sheetName val="PPX_out_Cost11"/>
      <sheetName val="Elemental_Breakdown11"/>
      <sheetName val="Material_11"/>
      <sheetName val="Costs_Negotiated_Contract_Sum13"/>
      <sheetName val="Accounts_w_Tax_Ind8"/>
      <sheetName val="d-safe_specs8"/>
      <sheetName val="2_1_受電設備棟8"/>
      <sheetName val="2_2_受・防火水槽8"/>
      <sheetName val="2_3_排水処理設備棟8"/>
      <sheetName val="2_4_倉庫棟8"/>
      <sheetName val="2_5_守衛棟8"/>
      <sheetName val="Define_finishing8"/>
      <sheetName val="WP_Financial_Summary8"/>
      <sheetName val="BACKUP_DATA8"/>
      <sheetName val="SP_Break_Up8"/>
      <sheetName val="Data_sheet8"/>
      <sheetName val="13__Steel_-_Ratio8"/>
      <sheetName val="Labor_abs-NMR8"/>
      <sheetName val="Mechanical_Works8"/>
      <sheetName val="DB_ET200(R__A)8"/>
      <sheetName val="Key_Assumptions8"/>
      <sheetName val="Bill_No_8_-_A8"/>
      <sheetName val="Front_Cover8"/>
      <sheetName val="OP'S_INPUT_SHEET8"/>
      <sheetName val="Do_not_delete_-_Lists8"/>
      <sheetName val="WorkbookSettings"/>
      <sheetName val="Trading Floor - Level Six"/>
      <sheetName val="Accounts_w_Tax_Ind9"/>
      <sheetName val="Accounts_w_Tax_Ind10"/>
      <sheetName val="Material_12"/>
      <sheetName val="Accounts_w_Tax_Ind11"/>
      <sheetName val="Material_13"/>
      <sheetName val="WORK_TABLE"/>
      <sheetName val="SITE_OVERHEADS"/>
      <sheetName val="INPUT_SHEET"/>
      <sheetName val="Break_up_Sheet"/>
      <sheetName val="ACAD_Finishes"/>
      <sheetName val="Site_Details"/>
      <sheetName val="Site_Area_Statement"/>
      <sheetName val="WORK_TABLE1"/>
      <sheetName val="SITE_OVERHEADS1"/>
      <sheetName val="INPUT_SHEET1"/>
      <sheetName val="Break_up_Sheet1"/>
      <sheetName val="final_abstract1"/>
      <sheetName val="ACAD_Finishes1"/>
      <sheetName val="Site_Details1"/>
      <sheetName val="Site_Area_Statement1"/>
      <sheetName val="Exec. Sum"/>
      <sheetName val="2_1_受電設備棟9"/>
      <sheetName val="2_2_受・防火水槽9"/>
      <sheetName val="2_3_排水処理設備棟9"/>
      <sheetName val="2_4_倉庫棟9"/>
      <sheetName val="2_5_守衛棟9"/>
      <sheetName val="Define_finishing9"/>
      <sheetName val="d-safe_specs9"/>
      <sheetName val="Front_Cover9"/>
      <sheetName val="OP'S_INPUT_SHEET9"/>
      <sheetName val="Do_not_delete_-_Lists9"/>
      <sheetName val="WP_Financial_Summary9"/>
      <sheetName val="BACKUP_DATA9"/>
      <sheetName val="SP_Break_Up9"/>
      <sheetName val="Data_sheet9"/>
      <sheetName val="13__Steel_-_Ratio9"/>
      <sheetName val="Labor_abs-NMR9"/>
      <sheetName val="Mechanical_Works9"/>
      <sheetName val="DB_ET200(R__A)9"/>
      <sheetName val="Key_Assumptions9"/>
      <sheetName val="Bill_No_8_-_A9"/>
      <sheetName val="2_1_受電設備棟10"/>
      <sheetName val="2_2_受・防火水槽10"/>
      <sheetName val="2_3_排水処理設備棟10"/>
      <sheetName val="2_4_倉庫棟10"/>
      <sheetName val="2_5_守衛棟10"/>
      <sheetName val="Define_finishing10"/>
      <sheetName val="d-safe_specs10"/>
      <sheetName val="WP_Financial_Summary10"/>
      <sheetName val="BACKUP_DATA10"/>
      <sheetName val="SP_Break_Up10"/>
      <sheetName val="Data_sheet10"/>
      <sheetName val="13__Steel_-_Ratio10"/>
      <sheetName val="Labor_abs-NMR10"/>
      <sheetName val="Mechanical_Works10"/>
      <sheetName val="DB_ET200(R__A)10"/>
      <sheetName val="Key_Assumptions10"/>
      <sheetName val="Bill_No_8_-_A10"/>
      <sheetName val="Front_Cover10"/>
      <sheetName val="OP'S_INPUT_SHEET10"/>
      <sheetName val="Do_not_delete_-_Lists10"/>
      <sheetName val="2_1_受電設備棟11"/>
      <sheetName val="2_2_受・防火水槽11"/>
      <sheetName val="2_3_排水処理設備棟11"/>
      <sheetName val="2_4_倉庫棟11"/>
      <sheetName val="2_5_守衛棟11"/>
      <sheetName val="Define_finishing11"/>
      <sheetName val="d-safe_specs11"/>
      <sheetName val="WP_Financial_Summary11"/>
      <sheetName val="BACKUP_DATA11"/>
      <sheetName val="SP_Break_Up11"/>
      <sheetName val="Data_sheet11"/>
      <sheetName val="13__Steel_-_Ratio11"/>
      <sheetName val="Labor_abs-NMR11"/>
      <sheetName val="Mechanical_Works11"/>
      <sheetName val="DB_ET200(R__A)11"/>
      <sheetName val="Key_Assumptions11"/>
      <sheetName val="Bill_No_8_-_A11"/>
      <sheetName val="Front_Cover11"/>
      <sheetName val="OP'S_INPUT_SHEET11"/>
      <sheetName val="Do_not_delete_-_Lists11"/>
      <sheetName val="Bill"/>
      <sheetName val="tpr"/>
      <sheetName val="GenDataPh4"/>
      <sheetName val="General Items"/>
      <sheetName val="Beauty"/>
      <sheetName val="Core Eqpt"/>
      <sheetName val="Home"/>
      <sheetName val="Kids"/>
      <sheetName val="Lingerie"/>
      <sheetName val="Mens"/>
      <sheetName val="New Home"/>
      <sheetName val="Re-Useable"/>
      <sheetName val="Womens"/>
      <sheetName val="Template"/>
      <sheetName val="Pie 1 West"/>
      <sheetName val="Expenditure download"/>
      <sheetName val="SET UP"/>
      <sheetName val="accom cash"/>
      <sheetName val="train cash"/>
      <sheetName val="Constructionˆ_x005f_x0000__“__x005f_x0013__"/>
      <sheetName val="KL Data"/>
      <sheetName val="tifico"/>
      <sheetName val="escon"/>
      <sheetName val="JAN"/>
      <sheetName val="SSC_Split_-_All_store_(PYE)_dat"/>
      <sheetName val="一発シート"/>
      <sheetName val="20_002"/>
      <sheetName val="OB2"/>
      <sheetName val="Section_2-SCHEDULE_OF_DAYWORK2"/>
      <sheetName val="SECTION_10-TSE2"/>
      <sheetName val="Rate_Analysis2"/>
      <sheetName val="Conductor_Size2"/>
      <sheetName val="Source_-_Never_delete2"/>
      <sheetName val="_2"/>
      <sheetName val="CEP_Form"/>
      <sheetName val="Elemental_Buildup"/>
      <sheetName val="BQ_(subcon)R_Pt1"/>
      <sheetName val="BQ_(subcon)R_Pt2"/>
      <sheetName val="BQ_(subcon)R_Pt3"/>
      <sheetName val="Qty_(11_10_19)"/>
      <sheetName val="Qty_Checking_(P-1)"/>
      <sheetName val="Qty_Checking_(P-2)"/>
      <sheetName val="Rod_&amp;_Angle_Bracket"/>
      <sheetName val="ACCESS_GATE_(D)"/>
      <sheetName val="ACCESS_GATE_(S)(1)"/>
      <sheetName val="ACCESS_GATE_(S)"/>
      <sheetName val="Alum_Flashing"/>
      <sheetName val="beam-reinft-IIInd_floor"/>
      <sheetName val="Halaman_Muka"/>
      <sheetName val="Constructionˆ_x0000__“__x0013__"/>
      <sheetName val="YP-ENG"/>
      <sheetName val="Fit Out "/>
      <sheetName val="DL-ENG"/>
      <sheetName val="BUDGET  MATERIAL"/>
      <sheetName val="Project Summary"/>
      <sheetName val="Proforma"/>
      <sheetName val="Project_Summary"/>
      <sheetName val="Other_Costs38"/>
      <sheetName val="procurement_contingency38"/>
      <sheetName val="Sch__Areas33"/>
      <sheetName val="(1)_Construction38"/>
      <sheetName val="(2)_Furniture38"/>
      <sheetName val="(3)_AV38"/>
      <sheetName val="(4)_Fees38"/>
      <sheetName val="(5)_On_Costs38"/>
      <sheetName val="(6)_Cont38"/>
      <sheetName val="(7)_Retail_Contribution38"/>
      <sheetName val="(8)_VAT38"/>
      <sheetName val="(9)_IT38"/>
      <sheetName val="(10)_VAT38"/>
      <sheetName val="Commitment_Schedule38"/>
      <sheetName val="Validation_Data33"/>
      <sheetName val="Tender_Settlement31"/>
      <sheetName val="Appendix_A_220"/>
      <sheetName val="Risk_Levels20"/>
      <sheetName val="_Summary_base_bid27"/>
      <sheetName val="6_-_Sum27"/>
      <sheetName val="Executive_Summary18"/>
      <sheetName val="Fill_Platform_Pricing_15"/>
      <sheetName val="Canopy_Pricing15"/>
      <sheetName val="Stepsafe_Platform_Pricing15"/>
      <sheetName val="3BL공동구_수량"/>
      <sheetName val="Exec__Sum"/>
      <sheetName val="ANLZ"/>
      <sheetName val="공사비_내역_(가)2"/>
      <sheetName val="RP Mar"/>
      <sheetName val="Lot 1"/>
      <sheetName val="A.O.R."/>
      <sheetName val="Sheet4"/>
      <sheetName val="COA-17"/>
      <sheetName val="C-18"/>
      <sheetName val="간접비(1)"/>
      <sheetName val="APARTMENTS"/>
      <sheetName val="BILL 1"/>
      <sheetName val="Vendors"/>
      <sheetName val="PATH-Edu"/>
      <sheetName val="MIS-ms'ia"/>
      <sheetName val="MIS Sin"/>
      <sheetName val="MIS uni"/>
      <sheetName val="MIS Aus"/>
      <sheetName val="MIS HK"/>
      <sheetName val="Path Viet"/>
      <sheetName val="SCIC"/>
      <sheetName val="SCIL"/>
      <sheetName val="Path Uni"/>
      <sheetName val=""/>
      <sheetName val="Element Summary (FSH-01)"/>
      <sheetName val="Element Summary (FSH-03)"/>
      <sheetName val="FSH 01-01.14"/>
      <sheetName val=" GULF"/>
      <sheetName val="Option"/>
      <sheetName val="CIF COST ITEM"/>
      <sheetName val="qty schedule"/>
      <sheetName val="BASE"/>
      <sheetName val="V2"/>
      <sheetName val="progress"/>
      <sheetName val="Rates"/>
      <sheetName val="ancillary"/>
      <sheetName val="(MoS Summ &amp; Detail)"/>
      <sheetName val="upa"/>
      <sheetName val="PRICING"/>
      <sheetName val="CS Pipes,Fittings-Lay. &amp; Inst."/>
      <sheetName val="ELECTRICAL"/>
      <sheetName val="EXTERNAL"/>
      <sheetName val="CIVIL"/>
      <sheetName val="PLUMBING"/>
      <sheetName val="268"/>
      <sheetName val="Consolidated"/>
      <sheetName val="PVA#21 Carpark"/>
      <sheetName val="est"/>
      <sheetName val="Factors"/>
      <sheetName val="Admin"/>
      <sheetName val="Other_Costs39"/>
      <sheetName val="procurement_contingency39"/>
      <sheetName val="(1)_Construction39"/>
      <sheetName val="(2)_Furniture39"/>
      <sheetName val="(3)_AV39"/>
      <sheetName val="(4)_Fees39"/>
      <sheetName val="(5)_On_Costs39"/>
      <sheetName val="(6)_Cont39"/>
      <sheetName val="(7)_Retail_Contribution39"/>
      <sheetName val="(8)_VAT39"/>
      <sheetName val="(9)_IT39"/>
      <sheetName val="(10)_VAT39"/>
      <sheetName val="Commitment_Schedule39"/>
      <sheetName val="Sch__Areas34"/>
      <sheetName val="_Summary_base_bid28"/>
      <sheetName val="6_-_Sum28"/>
      <sheetName val="Validation_Data34"/>
      <sheetName val="Tender_Settlement32"/>
      <sheetName val="Modified_Store17"/>
      <sheetName val="Capital_Expenditure17"/>
      <sheetName val="Risk_Levels21"/>
      <sheetName val="Cat_A_Change_Control17"/>
      <sheetName val="BSD_(2)17"/>
      <sheetName val="w't_table17"/>
      <sheetName val="Prelims_value16"/>
      <sheetName val="CONSTRUCTION_COMPONENT17"/>
      <sheetName val="BOQ_Direct_selling_cost17"/>
      <sheetName val="Site_Dev_BOQ17"/>
      <sheetName val="Fill_this_out_first___17"/>
      <sheetName val="Appendix_A_221"/>
      <sheetName val="Civil_Boq17"/>
      <sheetName val="Basement_Budget17"/>
      <sheetName val="Building_117"/>
      <sheetName val="Cash_Flow_Forecast16"/>
      <sheetName val="Cash_Flow_Fees_Breakdown16"/>
      <sheetName val="Orig_Budget_Cash_Flow_Forecas16"/>
      <sheetName val="Customize_Your_Purchase_Order16"/>
      <sheetName val="Chennai_45016"/>
      <sheetName val="sq_ftg_detail16"/>
      <sheetName val="Beam_at_Ground_flr_lvl(Steel)16"/>
      <sheetName val="Fill_Platform_Pricing_16"/>
      <sheetName val="Canopy_Pricing16"/>
      <sheetName val="Stepsafe_Platform_Pricing16"/>
      <sheetName val="3BL공동구_수량1"/>
      <sheetName val="3BL공동구_수량2"/>
      <sheetName val="Executive_Summary19"/>
      <sheetName val="Fill_this_out_first___18"/>
      <sheetName val="Valuation Summary"/>
      <sheetName val="Piling"/>
      <sheetName val="Groundworks"/>
      <sheetName val="Stuctural Steel "/>
      <sheetName val="Metal Deck"/>
      <sheetName val="Flat Roof Finishes"/>
      <sheetName val="Zinc roof &amp; wall cladding"/>
      <sheetName val="Masonry"/>
      <sheetName val="SFS Metsec Frame"/>
      <sheetName val="External Windows &amp; Doors"/>
      <sheetName val="Stone Finishes"/>
      <sheetName val="Shopfront"/>
      <sheetName val="Carcassing"/>
      <sheetName val="Internal Staircases"/>
      <sheetName val="Screens"/>
      <sheetName val="Lightening Protection"/>
      <sheetName val="Residential Entrances"/>
      <sheetName val="External Render"/>
      <sheetName val="Demolition"/>
      <sheetName val="Scaffolding"/>
      <sheetName val="Mechanical"/>
      <sheetName val="Stats"/>
      <sheetName val="Ceilings and Partitions"/>
      <sheetName val="Internal Doors"/>
      <sheetName val="Kitchens"/>
      <sheetName val="Wardrobes"/>
      <sheetName val="Wall Cladding"/>
      <sheetName val="Vanity Units"/>
      <sheetName val="Floor and Wall finishes"/>
      <sheetName val="Sanitaryware"/>
      <sheetName val="Decorations"/>
      <sheetName val="Firestopping"/>
      <sheetName val="278 works"/>
      <sheetName val="Handover Items"/>
      <sheetName val="Provisional Sums"/>
      <sheetName val="Bike Holders"/>
      <sheetName val="Quals, Assump, Exclu Resi"/>
      <sheetName val="Variations"/>
      <sheetName val="Prelims"/>
      <sheetName val="Buying Schedule"/>
      <sheetName val="CRF Register"/>
      <sheetName val="Header"/>
      <sheetName val="M&amp;E"/>
      <sheetName val="Meas_-Hotel_Part"/>
      <sheetName val="water_prop_"/>
      <sheetName val="Reference_Information"/>
      <sheetName val="Employee_List"/>
      <sheetName val="Sales_Office"/>
      <sheetName val="systems summary"/>
      <sheetName val="Back_Cal_for_OMC"/>
      <sheetName val="Mech_SOR_Comparison__"/>
      <sheetName val="Tender_Summary"/>
      <sheetName val="P&amp;L Information"/>
      <sheetName val="Take off"/>
      <sheetName val="finshes"/>
      <sheetName val="STAIR"/>
      <sheetName val="P-Sum-Cab"/>
      <sheetName val="FWBS1100"/>
      <sheetName val="subcontractors"/>
      <sheetName val="T1 WBS"/>
      <sheetName val="X rate"/>
      <sheetName val="Report"/>
      <sheetName val="By year summary"/>
      <sheetName val="By_year_summary"/>
      <sheetName val="By_year_summary1"/>
      <sheetName val="By_year_summary2"/>
      <sheetName val="By_year_summary3"/>
      <sheetName val="By_year_summary4"/>
      <sheetName val="CASHFL1_XLS5"/>
      <sheetName val="M-Book_for_Conc2"/>
      <sheetName val="M-Book_for_FW2"/>
      <sheetName val="Flat_Matrix1"/>
      <sheetName val="M-_Rate2"/>
      <sheetName val="External_Doors2"/>
      <sheetName val="Valesco_Paste2"/>
      <sheetName val="Tower_A1_Typ_2"/>
      <sheetName val="Tower_A2_Typ_2"/>
      <sheetName val="1612_01AL_-_INT_AM&amp;NIEP2"/>
      <sheetName val="Europe_Competitors"/>
      <sheetName val="Details_and_Earnings_Charts"/>
      <sheetName val="공사비_내역_(가)"/>
      <sheetName val="MEP_schools"/>
      <sheetName val="Gypsum_Rate"/>
      <sheetName val="HO_Costs"/>
      <sheetName val="INDIGINEOUS_ITEMS_"/>
      <sheetName val="I_P__No_1"/>
      <sheetName val="cover_page"/>
      <sheetName val="2_설계제원"/>
      <sheetName val="Tie_Beam_GN"/>
      <sheetName val="Tangga_GN"/>
      <sheetName val="Conn__Lib"/>
      <sheetName val="Pie_1_West"/>
      <sheetName val="Expenditure_download"/>
      <sheetName val="SET_UP"/>
      <sheetName val="Trading_Floor_-_Level_Six"/>
      <sheetName val="Other_Costs40"/>
      <sheetName val="procurement_contingency40"/>
      <sheetName val="(1)_Construction40"/>
      <sheetName val="(2)_Furniture40"/>
      <sheetName val="(3)_AV40"/>
      <sheetName val="(4)_Fees40"/>
      <sheetName val="(5)_On_Costs40"/>
      <sheetName val="(6)_Cont40"/>
      <sheetName val="(7)_Retail_Contribution40"/>
      <sheetName val="(8)_VAT40"/>
      <sheetName val="(9)_IT40"/>
      <sheetName val="(10)_VAT40"/>
      <sheetName val="Commitment_Schedule40"/>
      <sheetName val="Sch__Areas35"/>
      <sheetName val="Tender_Settlement33"/>
      <sheetName val="Validation_Data35"/>
      <sheetName val="Appendix_A_222"/>
      <sheetName val="CONSTRUCTION_COMPONENT18"/>
      <sheetName val="Modified_Store18"/>
      <sheetName val="BOQ_Direct_selling_cost18"/>
      <sheetName val="Site_Dev_BOQ18"/>
      <sheetName val="Fill_this_out_first___19"/>
      <sheetName val="Risk_Levels22"/>
      <sheetName val="_Summary_base_bid29"/>
      <sheetName val="Capital_Expenditure18"/>
      <sheetName val="Cash_Flow_Forecast17"/>
      <sheetName val="Cash_Flow_Fees_Breakdown17"/>
      <sheetName val="Orig_Budget_Cash_Flow_Forecas17"/>
      <sheetName val="6_-_Sum29"/>
      <sheetName val="Cat_A_Change_Control18"/>
      <sheetName val="Building_118"/>
      <sheetName val="Executive_Summary20"/>
      <sheetName val="w't_table18"/>
      <sheetName val="Civil_Boq18"/>
      <sheetName val="Basement_Budget18"/>
      <sheetName val="BSD_(2)18"/>
      <sheetName val="Prelims_value17"/>
      <sheetName val="Customize_Your_Purchase_Order17"/>
      <sheetName val="Chennai_45017"/>
      <sheetName val="sq_ftg_detail17"/>
      <sheetName val="Beam_at_Ground_flr_lvl(Steel)17"/>
      <sheetName val="Fill_Platform_Pricing_17"/>
      <sheetName val="Canopy_Pricing17"/>
      <sheetName val="Stepsafe_Platform_Pricing17"/>
      <sheetName val="CASHFL1_XLS6"/>
      <sheetName val="Other_Costs41"/>
      <sheetName val="procurement_contingency41"/>
      <sheetName val="(1)_Construction41"/>
      <sheetName val="(2)_Furniture41"/>
      <sheetName val="(3)_AV41"/>
      <sheetName val="(4)_Fees41"/>
      <sheetName val="(5)_On_Costs41"/>
      <sheetName val="(6)_Cont41"/>
      <sheetName val="(7)_Retail_Contribution41"/>
      <sheetName val="(8)_VAT41"/>
      <sheetName val="(9)_IT41"/>
      <sheetName val="(10)_VAT41"/>
      <sheetName val="Commitment_Schedule41"/>
      <sheetName val="Sch__Areas36"/>
      <sheetName val="Tender_Settlement34"/>
      <sheetName val="Validation_Data36"/>
      <sheetName val="Appendix_A_223"/>
      <sheetName val="CONSTRUCTION_COMPONENT19"/>
      <sheetName val="Modified_Store19"/>
      <sheetName val="BOQ_Direct_selling_cost19"/>
      <sheetName val="Site_Dev_BOQ19"/>
      <sheetName val="Fill_this_out_first___20"/>
      <sheetName val="Risk_Levels23"/>
      <sheetName val="_Summary_base_bid30"/>
      <sheetName val="Capital_Expenditure19"/>
      <sheetName val="Cash_Flow_Forecast18"/>
      <sheetName val="Cash_Flow_Fees_Breakdown18"/>
      <sheetName val="Orig_Budget_Cash_Flow_Forecas18"/>
      <sheetName val="6_-_Sum30"/>
      <sheetName val="Cat_A_Change_Control19"/>
      <sheetName val="Building_119"/>
      <sheetName val="Executive_Summary21"/>
      <sheetName val="w't_table19"/>
      <sheetName val="Civil_Boq19"/>
      <sheetName val="Basement_Budget19"/>
      <sheetName val="BSD_(2)19"/>
      <sheetName val="Prelims_value18"/>
      <sheetName val="Customize_Your_Purchase_Order18"/>
      <sheetName val="Chennai_45018"/>
      <sheetName val="sq_ftg_detail18"/>
      <sheetName val="Beam_at_Ground_flr_lvl(Steel)18"/>
      <sheetName val="Fill_Platform_Pricing_18"/>
      <sheetName val="Canopy_Pricing18"/>
      <sheetName val="Stepsafe_Platform_Pricing18"/>
      <sheetName val="CASHFL1_XLS7"/>
      <sheetName val="3BL공동구_수량3"/>
      <sheetName val="M-Book_for_Conc3"/>
      <sheetName val="M-Book_for_FW3"/>
      <sheetName val="final_abstract2"/>
      <sheetName val="Meas_-Hotel_Part1"/>
      <sheetName val="water_prop_1"/>
      <sheetName val="Reference_Information1"/>
      <sheetName val="Employee_List1"/>
      <sheetName val="Sales_Office1"/>
      <sheetName val="Section_2-SCHEDULE_OF_DAYWORK3"/>
      <sheetName val="SECTION_10-TSE3"/>
      <sheetName val="Conductor_Size3"/>
      <sheetName val="Source_-_Never_delete3"/>
      <sheetName val="_3"/>
      <sheetName val="CEP_Form1"/>
      <sheetName val="Elemental_Buildup1"/>
      <sheetName val="Fill_this_out_first___21"/>
      <sheetName val="BQ_(subcon)R_Pt11"/>
      <sheetName val="BQ_(subcon)R_Pt21"/>
      <sheetName val="BQ_(subcon)R_Pt31"/>
      <sheetName val="Qty_(11_10_19)1"/>
      <sheetName val="Qty_Checking_(P-1)1"/>
      <sheetName val="Qty_Checking_(P-2)1"/>
      <sheetName val="Rod_&amp;_Angle_Bracket1"/>
      <sheetName val="ACCESS_GATE_(D)1"/>
      <sheetName val="ACCESS_GATE_(S)(1)1"/>
      <sheetName val="ACCESS_GATE_(S)1"/>
      <sheetName val="Alum_Flashing1"/>
      <sheetName val="Flat_Matrix2"/>
      <sheetName val="M-_Rate3"/>
      <sheetName val="beam-reinft-IIInd_floor1"/>
      <sheetName val="Halaman_Muka1"/>
      <sheetName val="Mech_SOR_Comparison__1"/>
      <sheetName val="Tender_Summary1"/>
      <sheetName val="SSC_Split_-_All_store_(PYE)_da1"/>
      <sheetName val="External_Doors3"/>
      <sheetName val="Valesco_Paste3"/>
      <sheetName val="Tower_A1_Typ_3"/>
      <sheetName val="Tower_A2_Typ_3"/>
      <sheetName val="1612_01AL_-_INT_AM&amp;NIEP3"/>
      <sheetName val="Back_Cal_for_OMC1"/>
      <sheetName val="Other_Costs42"/>
      <sheetName val="procurement_contingency42"/>
      <sheetName val="(1)_Construction42"/>
      <sheetName val="(2)_Furniture42"/>
      <sheetName val="(3)_AV42"/>
      <sheetName val="(4)_Fees42"/>
      <sheetName val="(5)_On_Costs42"/>
      <sheetName val="(6)_Cont42"/>
      <sheetName val="(7)_Retail_Contribution42"/>
      <sheetName val="(8)_VAT42"/>
      <sheetName val="(9)_IT42"/>
      <sheetName val="(10)_VAT42"/>
      <sheetName val="Commitment_Schedule42"/>
      <sheetName val="Sch__Areas37"/>
      <sheetName val="Tender_Settlement35"/>
      <sheetName val="Validation_Data37"/>
      <sheetName val="Appendix_A_224"/>
      <sheetName val="CONSTRUCTION_COMPONENT20"/>
      <sheetName val="Modified_Store20"/>
      <sheetName val="BOQ_Direct_selling_cost20"/>
      <sheetName val="Site_Dev_BOQ20"/>
      <sheetName val="Fill_this_out_first___22"/>
      <sheetName val="Risk_Levels24"/>
      <sheetName val="_Summary_base_bid31"/>
      <sheetName val="Capital_Expenditure20"/>
      <sheetName val="Cash_Flow_Forecast19"/>
      <sheetName val="Cash_Flow_Fees_Breakdown19"/>
      <sheetName val="Orig_Budget_Cash_Flow_Forecas19"/>
      <sheetName val="6_-_Sum31"/>
      <sheetName val="Cat_A_Change_Control20"/>
      <sheetName val="Building_120"/>
      <sheetName val="Executive_Summary22"/>
      <sheetName val="w't_table20"/>
      <sheetName val="Civil_Boq20"/>
      <sheetName val="Basement_Budget20"/>
      <sheetName val="BSD_(2)20"/>
      <sheetName val="Prelims_value19"/>
      <sheetName val="Customize_Your_Purchase_Order19"/>
      <sheetName val="Chennai_45019"/>
      <sheetName val="sq_ftg_detail19"/>
      <sheetName val="Beam_at_Ground_flr_lvl(Steel)19"/>
      <sheetName val="Fill_Platform_Pricing_19"/>
      <sheetName val="Canopy_Pricing19"/>
      <sheetName val="Stepsafe_Platform_Pricing19"/>
      <sheetName val="CASHFL1_XLS8"/>
      <sheetName val="3BL공동구_수량4"/>
      <sheetName val="WORK_TABLE2"/>
      <sheetName val="SITE_OVERHEADS2"/>
      <sheetName val="M-Book_for_Conc4"/>
      <sheetName val="M-Book_for_FW4"/>
      <sheetName val="INPUT_SHEET2"/>
      <sheetName val="Break_up_Sheet2"/>
      <sheetName val="final_abstract3"/>
      <sheetName val="ACAD_Finishes2"/>
      <sheetName val="Site_Details2"/>
      <sheetName val="Site_Area_Statement2"/>
      <sheetName val="Meas_-Hotel_Part2"/>
      <sheetName val="water_prop_2"/>
      <sheetName val="Reference_Information2"/>
      <sheetName val="Employee_List2"/>
      <sheetName val="Sales_Office2"/>
      <sheetName val="Section_2-SCHEDULE_OF_DAYWORK4"/>
      <sheetName val="SECTION_10-TSE4"/>
      <sheetName val="Conductor_Size4"/>
      <sheetName val="Source_-_Never_delete4"/>
      <sheetName val="_4"/>
      <sheetName val="CEP_Form2"/>
      <sheetName val="Elemental_Buildup2"/>
      <sheetName val="Fill_this_out_first___23"/>
      <sheetName val="BQ_(subcon)R_Pt12"/>
      <sheetName val="BQ_(subcon)R_Pt22"/>
      <sheetName val="BQ_(subcon)R_Pt32"/>
      <sheetName val="Qty_(11_10_19)2"/>
      <sheetName val="Qty_Checking_(P-1)2"/>
      <sheetName val="Qty_Checking_(P-2)2"/>
      <sheetName val="Rod_&amp;_Angle_Bracket2"/>
      <sheetName val="ACCESS_GATE_(D)2"/>
      <sheetName val="ACCESS_GATE_(S)(1)2"/>
      <sheetName val="ACCESS_GATE_(S)2"/>
      <sheetName val="Alum_Flashing2"/>
      <sheetName val="Flat_Matrix3"/>
      <sheetName val="M-_Rate4"/>
      <sheetName val="beam-reinft-IIInd_floor2"/>
      <sheetName val="Halaman_Muka2"/>
      <sheetName val="Mech_SOR_Comparison__2"/>
      <sheetName val="Tender_Summary2"/>
      <sheetName val="SSC_Split_-_All_store_(PYE)_da2"/>
      <sheetName val="External_Doors4"/>
      <sheetName val="Valesco_Paste4"/>
      <sheetName val="Tower_A1_Typ_4"/>
      <sheetName val="Tower_A2_Typ_4"/>
      <sheetName val="1612_01AL_-_INT_AM&amp;NIEP4"/>
      <sheetName val="Back_Cal_for_OMC2"/>
      <sheetName val="Europe_Competitors1"/>
      <sheetName val="Details_and_Earnings_Charts1"/>
      <sheetName val="공사비_내역_(가)1"/>
      <sheetName val="MEP_schools1"/>
      <sheetName val="Gypsum_Rate1"/>
      <sheetName val="HO_Costs1"/>
      <sheetName val="INDIGINEOUS_ITEMS_1"/>
      <sheetName val="I_P__No_11"/>
      <sheetName val="cover_page1"/>
      <sheetName val="2_설계제원1"/>
      <sheetName val="Tie_Beam_GN1"/>
      <sheetName val="Tangga_GN1"/>
      <sheetName val="Conn__Lib1"/>
      <sheetName val="Pie_1_West1"/>
      <sheetName val="Expenditure_download1"/>
      <sheetName val="SET_UP1"/>
      <sheetName val="Trading_Floor_-_Level_Six1"/>
      <sheetName val="Exec__Sum1"/>
      <sheetName val="Other_Costs43"/>
      <sheetName val="procurement_contingency43"/>
      <sheetName val="(1)_Construction43"/>
      <sheetName val="(2)_Furniture43"/>
      <sheetName val="(3)_AV43"/>
      <sheetName val="(4)_Fees43"/>
      <sheetName val="(5)_On_Costs43"/>
      <sheetName val="(6)_Cont43"/>
      <sheetName val="(7)_Retail_Contribution43"/>
      <sheetName val="(8)_VAT43"/>
      <sheetName val="(9)_IT43"/>
      <sheetName val="(10)_VAT43"/>
      <sheetName val="Commitment_Schedule43"/>
      <sheetName val="Sch__Areas38"/>
      <sheetName val="Tender_Settlement36"/>
      <sheetName val="Validation_Data38"/>
      <sheetName val="Appendix_A_225"/>
      <sheetName val="CONSTRUCTION_COMPONENT21"/>
      <sheetName val="Modified_Store21"/>
      <sheetName val="BOQ_Direct_selling_cost21"/>
      <sheetName val="Site_Dev_BOQ21"/>
      <sheetName val="Fill_this_out_first___24"/>
      <sheetName val="Risk_Levels25"/>
      <sheetName val="_Summary_base_bid32"/>
      <sheetName val="Capital_Expenditure21"/>
      <sheetName val="Cash_Flow_Forecast20"/>
      <sheetName val="Cash_Flow_Fees_Breakdown20"/>
      <sheetName val="Orig_Budget_Cash_Flow_Forecas20"/>
      <sheetName val="6_-_Sum32"/>
      <sheetName val="Cat_A_Change_Control21"/>
      <sheetName val="Building_121"/>
      <sheetName val="Executive_Summary23"/>
      <sheetName val="w't_table21"/>
      <sheetName val="Civil_Boq21"/>
      <sheetName val="Basement_Budget21"/>
      <sheetName val="BSD_(2)21"/>
      <sheetName val="Prelims_value20"/>
      <sheetName val="Customize_Your_Purchase_Order20"/>
      <sheetName val="Chennai_45020"/>
      <sheetName val="sq_ftg_detail20"/>
      <sheetName val="Beam_at_Ground_flr_lvl(Steel)20"/>
      <sheetName val="Fill_Platform_Pricing_20"/>
      <sheetName val="Canopy_Pricing20"/>
      <sheetName val="Stepsafe_Platform_Pricing20"/>
      <sheetName val="CASHFL1_XLS9"/>
      <sheetName val="3BL공동구_수량5"/>
      <sheetName val="WORK_TABLE3"/>
      <sheetName val="SITE_OVERHEADS3"/>
      <sheetName val="M-Book_for_Conc5"/>
      <sheetName val="M-Book_for_FW5"/>
      <sheetName val="INPUT_SHEET3"/>
      <sheetName val="Break_up_Sheet3"/>
      <sheetName val="final_abstract4"/>
      <sheetName val="ACAD_Finishes3"/>
      <sheetName val="Site_Details3"/>
      <sheetName val="Site_Area_Statement3"/>
      <sheetName val="Meas_-Hotel_Part3"/>
      <sheetName val="water_prop_3"/>
      <sheetName val="Reference_Information3"/>
      <sheetName val="Employee_List3"/>
      <sheetName val="Sales_Office3"/>
      <sheetName val="Section_2-SCHEDULE_OF_DAYWORK5"/>
      <sheetName val="SECTION_10-TSE5"/>
      <sheetName val="Conductor_Size5"/>
      <sheetName val="Source_-_Never_delete5"/>
      <sheetName val="_5"/>
      <sheetName val="CEP_Form3"/>
      <sheetName val="Elemental_Buildup3"/>
      <sheetName val="Fill_this_out_first___25"/>
      <sheetName val="BQ_(subcon)R_Pt13"/>
      <sheetName val="BQ_(subcon)R_Pt23"/>
      <sheetName val="BQ_(subcon)R_Pt33"/>
      <sheetName val="Qty_(11_10_19)3"/>
      <sheetName val="Qty_Checking_(P-1)3"/>
      <sheetName val="Qty_Checking_(P-2)3"/>
      <sheetName val="Rod_&amp;_Angle_Bracket3"/>
      <sheetName val="ACCESS_GATE_(D)3"/>
      <sheetName val="ACCESS_GATE_(S)(1)3"/>
      <sheetName val="ACCESS_GATE_(S)3"/>
      <sheetName val="Alum_Flashing3"/>
      <sheetName val="Flat_Matrix4"/>
      <sheetName val="M-_Rate5"/>
      <sheetName val="beam-reinft-IIInd_floor3"/>
      <sheetName val="Halaman_Muka3"/>
      <sheetName val="Mech_SOR_Comparison__3"/>
      <sheetName val="Tender_Summary3"/>
      <sheetName val="SSC_Split_-_All_store_(PYE)_da3"/>
      <sheetName val="External_Doors5"/>
      <sheetName val="Valesco_Paste5"/>
      <sheetName val="Tower_A1_Typ_5"/>
      <sheetName val="Tower_A2_Typ_5"/>
      <sheetName val="1612_01AL_-_INT_AM&amp;NIEP5"/>
      <sheetName val="Back_Cal_for_OMC3"/>
      <sheetName val="Europe_Competitors2"/>
      <sheetName val="Details_and_Earnings_Charts2"/>
      <sheetName val="MEP_schools2"/>
      <sheetName val="Gypsum_Rate2"/>
      <sheetName val="HO_Costs2"/>
      <sheetName val="INDIGINEOUS_ITEMS_2"/>
      <sheetName val="I_P__No_12"/>
      <sheetName val="cover_page2"/>
      <sheetName val="2_설계제원2"/>
      <sheetName val="Tie_Beam_GN2"/>
      <sheetName val="Tangga_GN2"/>
      <sheetName val="Conn__Lib2"/>
      <sheetName val="Pie_1_West2"/>
      <sheetName val="Expenditure_download2"/>
      <sheetName val="SET_UP2"/>
      <sheetName val="Trading_Floor_-_Level_Six2"/>
      <sheetName val="Exec__Sum2"/>
      <sheetName val="GULF"/>
      <sheetName val="H-FIN SCHED"/>
      <sheetName val="Diff Run01&amp;Run02"/>
      <sheetName val="CCS Summary"/>
      <sheetName val="Vendors, SubCon"/>
      <sheetName val="WORK_TABLE5"/>
      <sheetName val="Rate_analysis5"/>
      <sheetName val="SITE_OVERHEADS5"/>
      <sheetName val="INPUT_SHEET5"/>
      <sheetName val="Break_up_Sheet5"/>
      <sheetName val="final_abstract5"/>
      <sheetName val="ACAD_Finishes5"/>
      <sheetName val="Site_Details5"/>
      <sheetName val="Site_Area_Statement5"/>
      <sheetName val="WORK_TABLE4"/>
      <sheetName val="Rate_analysis4"/>
      <sheetName val="SITE_OVERHEADS4"/>
      <sheetName val="INPUT_SHEET4"/>
      <sheetName val="Break_up_Sheet4"/>
      <sheetName val="ACAD_Finishes4"/>
      <sheetName val="Site_Details4"/>
      <sheetName val="Site_Area_Statement4"/>
      <sheetName val="Rate_analysis3"/>
      <sheetName val="Other_Costs44"/>
      <sheetName val="procurement_contingency44"/>
      <sheetName val="Sch__Areas39"/>
      <sheetName val="(1)_Construction44"/>
      <sheetName val="(2)_Furniture44"/>
      <sheetName val="(3)_AV44"/>
      <sheetName val="(4)_Fees44"/>
      <sheetName val="(5)_On_Costs44"/>
      <sheetName val="(6)_Cont44"/>
      <sheetName val="(7)_Retail_Contribution44"/>
      <sheetName val="(8)_VAT44"/>
      <sheetName val="(9)_IT44"/>
      <sheetName val="(10)_VAT44"/>
      <sheetName val="Commitment_Schedule44"/>
      <sheetName val="CONSTRUCTION_COMPONENT22"/>
      <sheetName val="Modified_Store22"/>
      <sheetName val="BOQ_Direct_selling_cost22"/>
      <sheetName val="Site_Dev_BOQ22"/>
      <sheetName val="Tender_Settlement37"/>
      <sheetName val="Validation_Data39"/>
      <sheetName val="_Summary_base_bid33"/>
      <sheetName val="6_-_Sum33"/>
      <sheetName val="Capital_Expenditure22"/>
      <sheetName val="Appendix_A_226"/>
      <sheetName val="Cash_Flow_Forecast21"/>
      <sheetName val="Cash_Flow_Fees_Breakdown21"/>
      <sheetName val="Orig_Budget_Cash_Flow_Forecas21"/>
      <sheetName val="Risk_Levels26"/>
      <sheetName val="Civil_Boq22"/>
      <sheetName val="Cat_A_Change_Control22"/>
      <sheetName val="BSD_(2)22"/>
      <sheetName val="w't_table22"/>
      <sheetName val="Prelims_value21"/>
      <sheetName val="Building_122"/>
      <sheetName val="Executive_Summary24"/>
      <sheetName val="Basement_Budget22"/>
      <sheetName val="Customize_Your_Purchase_Order21"/>
      <sheetName val="Chennai_45021"/>
      <sheetName val="sq_ftg_detail21"/>
      <sheetName val="Beam_at_Ground_flr_lvl(Steel)21"/>
      <sheetName val="Fill_Platform_Pricing_21"/>
      <sheetName val="Canopy_Pricing21"/>
      <sheetName val="Stepsafe_Platform_Pricing21"/>
      <sheetName val="3BL공동구_수량6"/>
      <sheetName val="WORK_TABLE6"/>
      <sheetName val="Rate_analysis6"/>
      <sheetName val="SITE_OVERHEADS6"/>
      <sheetName val="M-Book_for_Conc6"/>
      <sheetName val="M-Book_for_FW6"/>
      <sheetName val="INPUT_SHEET6"/>
      <sheetName val="Break_up_Sheet6"/>
      <sheetName val="final_abstract6"/>
      <sheetName val="ACAD_Finishes6"/>
      <sheetName val="Site_Details6"/>
      <sheetName val="Site_Area_Statement6"/>
      <sheetName val="Other_Costs45"/>
      <sheetName val="procurement_contingency45"/>
      <sheetName val="Sch__Areas40"/>
      <sheetName val="(1)_Construction45"/>
      <sheetName val="(2)_Furniture45"/>
      <sheetName val="(3)_AV45"/>
      <sheetName val="(4)_Fees45"/>
      <sheetName val="(5)_On_Costs45"/>
      <sheetName val="(6)_Cont45"/>
      <sheetName val="(7)_Retail_Contribution45"/>
      <sheetName val="(8)_VAT45"/>
      <sheetName val="(9)_IT45"/>
      <sheetName val="(10)_VAT45"/>
      <sheetName val="Commitment_Schedule45"/>
      <sheetName val="CONSTRUCTION_COMPONENT23"/>
      <sheetName val="Modified_Store23"/>
      <sheetName val="BOQ_Direct_selling_cost23"/>
      <sheetName val="Site_Dev_BOQ23"/>
      <sheetName val="Tender_Settlement38"/>
      <sheetName val="Validation_Data40"/>
      <sheetName val="_Summary_base_bid34"/>
      <sheetName val="6_-_Sum34"/>
      <sheetName val="Capital_Expenditure23"/>
      <sheetName val="Appendix_A_227"/>
      <sheetName val="Cash_Flow_Forecast22"/>
      <sheetName val="Cash_Flow_Fees_Breakdown22"/>
      <sheetName val="Orig_Budget_Cash_Flow_Forecas22"/>
      <sheetName val="Risk_Levels27"/>
      <sheetName val="Civil_Boq23"/>
      <sheetName val="Cat_A_Change_Control23"/>
      <sheetName val="BSD_(2)23"/>
      <sheetName val="w't_table23"/>
      <sheetName val="Prelims_value22"/>
      <sheetName val="Building_123"/>
      <sheetName val="Executive_Summary25"/>
      <sheetName val="Basement_Budget23"/>
      <sheetName val="Customize_Your_Purchase_Order22"/>
      <sheetName val="Chennai_45022"/>
      <sheetName val="sq_ftg_detail22"/>
      <sheetName val="Beam_at_Ground_flr_lvl(Steel)22"/>
      <sheetName val="Fill_Platform_Pricing_22"/>
      <sheetName val="Canopy_Pricing22"/>
      <sheetName val="Stepsafe_Platform_Pricing22"/>
      <sheetName val="H__Cashflow13"/>
      <sheetName val="3BL공동구_수량7"/>
      <sheetName val="WORK_TABLE7"/>
      <sheetName val="Rate_analysis7"/>
      <sheetName val="SITE_OVERHEADS7"/>
      <sheetName val="M-Book_for_Conc7"/>
      <sheetName val="M-Book_for_FW7"/>
      <sheetName val="INPUT_SHEET7"/>
      <sheetName val="Break_up_Sheet7"/>
      <sheetName val="final_abstract7"/>
      <sheetName val="ACAD_Finishes7"/>
      <sheetName val="Site_Details7"/>
      <sheetName val="Site_Area_Statement7"/>
      <sheetName val="Other_Costs46"/>
      <sheetName val="procurement_contingency46"/>
      <sheetName val="Sch__Areas41"/>
      <sheetName val="(1)_Construction46"/>
      <sheetName val="(2)_Furniture46"/>
      <sheetName val="(3)_AV46"/>
      <sheetName val="(4)_Fees46"/>
      <sheetName val="(5)_On_Costs46"/>
      <sheetName val="(6)_Cont46"/>
      <sheetName val="(7)_Retail_Contribution46"/>
      <sheetName val="(8)_VAT46"/>
      <sheetName val="(9)_IT46"/>
      <sheetName val="(10)_VAT46"/>
      <sheetName val="Commitment_Schedule46"/>
      <sheetName val="CONSTRUCTION_COMPONENT24"/>
      <sheetName val="Modified_Store24"/>
      <sheetName val="BOQ_Direct_selling_cost24"/>
      <sheetName val="Site_Dev_BOQ24"/>
      <sheetName val="Tender_Settlement39"/>
      <sheetName val="Validation_Data41"/>
      <sheetName val="_Summary_base_bid35"/>
      <sheetName val="6_-_Sum35"/>
      <sheetName val="Capital_Expenditure24"/>
      <sheetName val="Appendix_A_228"/>
      <sheetName val="Cash_Flow_Forecast23"/>
      <sheetName val="Cash_Flow_Fees_Breakdown23"/>
      <sheetName val="Orig_Budget_Cash_Flow_Forecas23"/>
      <sheetName val="Risk_Levels28"/>
      <sheetName val="Civil_Boq24"/>
      <sheetName val="Cat_A_Change_Control24"/>
      <sheetName val="BSD_(2)24"/>
      <sheetName val="w't_table24"/>
      <sheetName val="Prelims_value23"/>
      <sheetName val="Building_124"/>
      <sheetName val="Executive_Summary26"/>
      <sheetName val="Basement_Budget24"/>
      <sheetName val="Customize_Your_Purchase_Order23"/>
      <sheetName val="Chennai_45023"/>
      <sheetName val="sq_ftg_detail23"/>
      <sheetName val="Beam_at_Ground_flr_lvl(Steel)23"/>
      <sheetName val="Fill_Platform_Pricing_23"/>
      <sheetName val="Canopy_Pricing23"/>
      <sheetName val="Stepsafe_Platform_Pricing23"/>
      <sheetName val="backup_(2)14"/>
      <sheetName val="Purchase-InUse_DayMonthYear14"/>
      <sheetName val="IM_Plot_02_Summary14"/>
      <sheetName val="Estimate_Build_Up14"/>
      <sheetName val="Deprec_14"/>
      <sheetName val="IO_Count_Diag14"/>
      <sheetName val="Customize_Your_Invoice14"/>
      <sheetName val="TBAL9697_-group_wise__sdpl14"/>
      <sheetName val="organi_synthesis_lab14"/>
      <sheetName val="OC_17-04-0614"/>
      <sheetName val="FP_MATERIAL14"/>
      <sheetName val="Summary_year_Plan14"/>
      <sheetName val="IO_LIST14"/>
      <sheetName val="BQ_External14"/>
      <sheetName val="Master_Data_Sheet14"/>
      <sheetName val="PRECAST_lightconc-II14"/>
      <sheetName val="TP030_Fire_Alarm14"/>
      <sheetName val="Hepworth-Area_Summary14"/>
      <sheetName val="Dema_eVision_Translation16"/>
      <sheetName val="Stair,_Lift_&amp;_Window_Matrixes16"/>
      <sheetName val="H__Cashflow14"/>
      <sheetName val="3BL공동구_수량8"/>
      <sheetName val="WORK_TABLE8"/>
      <sheetName val="Rate_analysis8"/>
      <sheetName val="SITE_OVERHEADS8"/>
      <sheetName val="M-Book_for_Conc8"/>
      <sheetName val="M-Book_for_FW8"/>
      <sheetName val="INPUT_SHEET8"/>
      <sheetName val="Break_up_Sheet8"/>
      <sheetName val="final_abstract8"/>
      <sheetName val="ACAD_Finishes8"/>
      <sheetName val="Site_Details8"/>
      <sheetName val="Site_Area_Statement8"/>
      <sheetName val="Other_Costs47"/>
      <sheetName val="procurement_contingency47"/>
      <sheetName val="Sch__Areas42"/>
      <sheetName val="(1)_Construction47"/>
      <sheetName val="(2)_Furniture47"/>
      <sheetName val="(3)_AV47"/>
      <sheetName val="(4)_Fees47"/>
      <sheetName val="(5)_On_Costs47"/>
      <sheetName val="(6)_Cont47"/>
      <sheetName val="(7)_Retail_Contribution47"/>
      <sheetName val="(8)_VAT47"/>
      <sheetName val="(9)_IT47"/>
      <sheetName val="(10)_VAT47"/>
      <sheetName val="Commitment_Schedule47"/>
      <sheetName val="CONSTRUCTION_COMPONENT25"/>
      <sheetName val="Modified_Store25"/>
      <sheetName val="BOQ_Direct_selling_cost25"/>
      <sheetName val="Site_Dev_BOQ25"/>
      <sheetName val="Tender_Settlement40"/>
      <sheetName val="Validation_Data42"/>
      <sheetName val="_Summary_base_bid36"/>
      <sheetName val="6_-_Sum36"/>
      <sheetName val="Capital_Expenditure25"/>
      <sheetName val="Appendix_A_229"/>
      <sheetName val="Cash_Flow_Forecast24"/>
      <sheetName val="Cash_Flow_Fees_Breakdown24"/>
      <sheetName val="Orig_Budget_Cash_Flow_Forecas24"/>
      <sheetName val="Risk_Levels29"/>
      <sheetName val="Civil_Boq25"/>
      <sheetName val="Cat_A_Change_Control25"/>
      <sheetName val="BSD_(2)25"/>
      <sheetName val="w't_table25"/>
      <sheetName val="Prelims_value24"/>
      <sheetName val="Building_125"/>
      <sheetName val="Executive_Summary27"/>
      <sheetName val="Basement_Budget25"/>
      <sheetName val="Customize_Your_Purchase_Order24"/>
      <sheetName val="Chennai_45024"/>
      <sheetName val="sq_ftg_detail24"/>
      <sheetName val="Beam_at_Ground_flr_lvl(Steel)24"/>
      <sheetName val="Fill_Platform_Pricing_24"/>
      <sheetName val="Canopy_Pricing24"/>
      <sheetName val="Stepsafe_Platform_Pricing24"/>
      <sheetName val="backup_(2)15"/>
      <sheetName val="Purchase-InUse_DayMonthYear15"/>
      <sheetName val="IM_Plot_02_Summary15"/>
      <sheetName val="Estimate_Build_Up15"/>
      <sheetName val="Deprec_15"/>
      <sheetName val="IO_Count_Diag15"/>
      <sheetName val="Customize_Your_Invoice15"/>
      <sheetName val="TBAL9697_-group_wise__sdpl15"/>
      <sheetName val="organi_synthesis_lab15"/>
      <sheetName val="OC_17-04-0615"/>
      <sheetName val="FP_MATERIAL15"/>
      <sheetName val="Summary_year_Plan15"/>
      <sheetName val="IO_LIST15"/>
      <sheetName val="BQ_External15"/>
      <sheetName val="Master_Data_Sheet15"/>
      <sheetName val="PRECAST_lightconc-II15"/>
      <sheetName val="TP030_Fire_Alarm15"/>
      <sheetName val="Hepworth-Area_Summary15"/>
      <sheetName val="Dema_eVision_Translation17"/>
      <sheetName val="Stair,_Lift_&amp;_Window_Matrixes17"/>
      <sheetName val="H__Cashflow15"/>
      <sheetName val="Common_Inputs12"/>
      <sheetName val="Capex_Depreciation_table12"/>
      <sheetName val="CASHFL1_XLS10"/>
      <sheetName val="3BL공동구_수량9"/>
      <sheetName val="WORK_TABLE9"/>
      <sheetName val="Rate_analysis9"/>
      <sheetName val="SITE_OVERHEADS9"/>
      <sheetName val="M-Book_for_Conc9"/>
      <sheetName val="M-Book_for_FW9"/>
      <sheetName val="INPUT_SHEET9"/>
      <sheetName val="Break_up_Sheet9"/>
      <sheetName val="final_abstract9"/>
      <sheetName val="ACAD_Finishes9"/>
      <sheetName val="Site_Details9"/>
      <sheetName val="Site_Area_Statement9"/>
      <sheetName val="Other_Costs48"/>
      <sheetName val="procurement_contingency48"/>
      <sheetName val="Sch__Areas43"/>
      <sheetName val="(1)_Construction48"/>
      <sheetName val="(2)_Furniture48"/>
      <sheetName val="(3)_AV48"/>
      <sheetName val="(4)_Fees48"/>
      <sheetName val="(5)_On_Costs48"/>
      <sheetName val="(6)_Cont48"/>
      <sheetName val="(7)_Retail_Contribution48"/>
      <sheetName val="(8)_VAT48"/>
      <sheetName val="(9)_IT48"/>
      <sheetName val="(10)_VAT48"/>
      <sheetName val="Commitment_Schedule48"/>
      <sheetName val="CONSTRUCTION_COMPONENT26"/>
      <sheetName val="Modified_Store26"/>
      <sheetName val="BOQ_Direct_selling_cost26"/>
      <sheetName val="Site_Dev_BOQ26"/>
      <sheetName val="Fill_this_out_first___26"/>
      <sheetName val="Tender_Settlement41"/>
      <sheetName val="Validation_Data43"/>
      <sheetName val="_Summary_base_bid37"/>
      <sheetName val="6_-_Sum37"/>
      <sheetName val="Capital_Expenditure26"/>
      <sheetName val="Appendix_A_230"/>
      <sheetName val="Cash_Flow_Forecast25"/>
      <sheetName val="Cash_Flow_Fees_Breakdown25"/>
      <sheetName val="Orig_Budget_Cash_Flow_Forecas25"/>
      <sheetName val="Risk_Levels30"/>
      <sheetName val="Civil_Boq26"/>
      <sheetName val="Cat_A_Change_Control26"/>
      <sheetName val="BSD_(2)26"/>
      <sheetName val="w't_table26"/>
      <sheetName val="Prelims_value25"/>
      <sheetName val="Building_126"/>
      <sheetName val="Executive_Summary28"/>
      <sheetName val="Basement_Budget26"/>
      <sheetName val="Customize_Your_Purchase_Order25"/>
      <sheetName val="Chennai_45025"/>
      <sheetName val="sq_ftg_detail25"/>
      <sheetName val="Beam_at_Ground_flr_lvl(Steel)25"/>
      <sheetName val="Fill_Platform_Pricing_25"/>
      <sheetName val="Canopy_Pricing25"/>
      <sheetName val="Stepsafe_Platform_Pricing25"/>
      <sheetName val="backup_(2)16"/>
      <sheetName val="Purchase-InUse_DayMonthYear16"/>
      <sheetName val="IM_Plot_02_Summary16"/>
      <sheetName val="Estimate_Build_Up16"/>
      <sheetName val="Deprec_16"/>
      <sheetName val="IO_Count_Diag16"/>
      <sheetName val="Customize_Your_Invoice16"/>
      <sheetName val="TBAL9697_-group_wise__sdpl16"/>
      <sheetName val="organi_synthesis_lab16"/>
      <sheetName val="OC_17-04-0616"/>
      <sheetName val="FP_MATERIAL16"/>
      <sheetName val="Summary_year_Plan16"/>
      <sheetName val="IO_LIST16"/>
      <sheetName val="BQ_External16"/>
      <sheetName val="Master_Data_Sheet16"/>
      <sheetName val="PRECAST_lightconc-II16"/>
      <sheetName val="TP030_Fire_Alarm16"/>
      <sheetName val="Hepworth-Area_Summary16"/>
      <sheetName val="Dema_eVision_Translation18"/>
      <sheetName val="Stair,_Lift_&amp;_Window_Matrixes18"/>
      <sheetName val="H__Cashflow16"/>
      <sheetName val="Common_Inputs13"/>
      <sheetName val="Capex_Depreciation_table13"/>
      <sheetName val="CASHFL1_XLS11"/>
      <sheetName val="3BL공동구_수량10"/>
      <sheetName val="WORK_TABLE10"/>
      <sheetName val="Rate_analysis10"/>
      <sheetName val="SITE_OVERHEADS10"/>
      <sheetName val="M-Book_for_Conc10"/>
      <sheetName val="M-Book_for_FW10"/>
      <sheetName val="INPUT_SHEET10"/>
      <sheetName val="Break_up_Sheet10"/>
      <sheetName val="final_abstract10"/>
      <sheetName val="ACAD_Finishes10"/>
      <sheetName val="Site_Details10"/>
      <sheetName val="Site_Area_Statement10"/>
      <sheetName val="backup_(2)17"/>
      <sheetName val="Purchase-InUse_DayMonthYear17"/>
      <sheetName val="IM_Plot_02_Summary17"/>
      <sheetName val="Estimate_Build_Up17"/>
      <sheetName val="Deprec_17"/>
      <sheetName val="IO_Count_Diag17"/>
      <sheetName val="Customize_Your_Invoice17"/>
      <sheetName val="TBAL9697_-group_wise__sdpl17"/>
      <sheetName val="organi_synthesis_lab17"/>
      <sheetName val="OC_17-04-0617"/>
      <sheetName val="FP_MATERIAL17"/>
      <sheetName val="Summary_year_Plan17"/>
      <sheetName val="IO_LIST17"/>
      <sheetName val="BQ_External17"/>
      <sheetName val="Master_Data_Sheet17"/>
      <sheetName val="PRECAST_lightconc-II17"/>
      <sheetName val="TP030_Fire_Alarm17"/>
      <sheetName val="Hepworth-Area_Summary17"/>
      <sheetName val="Dema_eVision_Translation19"/>
      <sheetName val="Stair,_Lift_&amp;_Window_Matrixes19"/>
      <sheetName val="Costs_Negotiated_Contract_Sum17"/>
      <sheetName val="Branch_Power17"/>
      <sheetName val="Common_Inputs15"/>
      <sheetName val="Capex_Depreciation_table15"/>
      <sheetName val="Key_Assumptions12"/>
      <sheetName val="2_1_受電設備棟12"/>
      <sheetName val="2_2_受・防火水槽12"/>
      <sheetName val="2_3_排水処理設備棟12"/>
      <sheetName val="2_4_倉庫棟12"/>
      <sheetName val="2_5_守衛棟12"/>
      <sheetName val="PPX_out_Cost15"/>
      <sheetName val="Define_finishing12"/>
      <sheetName val="WP_Financial_Summary12"/>
      <sheetName val="BACKUP_DATA12"/>
      <sheetName val="d-safe_specs12"/>
      <sheetName val="SP_Break_Up12"/>
      <sheetName val="Data_sheet12"/>
      <sheetName val="13__Steel_-_Ratio12"/>
      <sheetName val="Labor_abs-NMR12"/>
      <sheetName val="Mechanical_Works12"/>
      <sheetName val="Elemental_Breakdown15"/>
      <sheetName val="DB_ET200(R__A)12"/>
      <sheetName val="Europe_Competitors3"/>
      <sheetName val="Details_and_Earnings_Charts3"/>
      <sheetName val="labour_rates15"/>
      <sheetName val="Front_Cover12"/>
      <sheetName val="OP'S_INPUT_SHEET12"/>
      <sheetName val="Do_not_delete_-_Lists12"/>
      <sheetName val="Material_15"/>
      <sheetName val="Accounts_w_Tax_Ind12"/>
      <sheetName val="Bill_No_8_-_A12"/>
      <sheetName val="공사비_내역_(가)3"/>
      <sheetName val="MEP_schools3"/>
      <sheetName val="Gypsum_Rate3"/>
      <sheetName val="HO_Costs3"/>
      <sheetName val="INDIGINEOUS_ITEMS_3"/>
      <sheetName val="I_P__No_13"/>
      <sheetName val="cover_page3"/>
      <sheetName val="2_설계제원3"/>
      <sheetName val="Tie_Beam_GN3"/>
      <sheetName val="Tangga_GN3"/>
      <sheetName val="Conn__Lib3"/>
      <sheetName val="By_year_summary8"/>
      <sheetName val="Costs_Negotiated_Contract_Sum14"/>
      <sheetName val="Branch_Power14"/>
      <sheetName val="PPX_out_Cost12"/>
      <sheetName val="Elemental_Breakdown12"/>
      <sheetName val="labour_rates12"/>
      <sheetName val="By_year_summary5"/>
      <sheetName val="Costs_Negotiated_Contract_Sum16"/>
      <sheetName val="Branch_Power16"/>
      <sheetName val="Common_Inputs14"/>
      <sheetName val="Capex_Depreciation_table14"/>
      <sheetName val="PPX_out_Cost14"/>
      <sheetName val="Elemental_Breakdown14"/>
      <sheetName val="labour_rates14"/>
      <sheetName val="Material_14"/>
      <sheetName val="By_year_summary7"/>
      <sheetName val="Costs_Negotiated_Contract_Sum15"/>
      <sheetName val="Branch_Power15"/>
      <sheetName val="PPX_out_Cost13"/>
      <sheetName val="Elemental_Breakdown13"/>
      <sheetName val="labour_rates13"/>
      <sheetName val="By_year_summary6"/>
      <sheetName val="RULES (DO NOT FORMAT)"/>
      <sheetName val="backup_(2)18"/>
      <sheetName val="Purchase-InUse_DayMonthYear18"/>
      <sheetName val="backup_(2)19"/>
      <sheetName val="Purchase-InUse_DayMonthYear19"/>
      <sheetName val="backup_(2)20"/>
      <sheetName val="Purchase-InUse_DayMonthYear20"/>
      <sheetName val="backup_(2)21"/>
      <sheetName val="Purchase-InUse_DayMonthYear21"/>
      <sheetName val="backup_(2)22"/>
      <sheetName val="Purchase-InUse_DayMonthYear22"/>
      <sheetName val="backup_(2)23"/>
      <sheetName val="Purchase-InUse_DayMonthYear23"/>
      <sheetName val="backup_(2)24"/>
      <sheetName val="Purchase-InUse_DayMonthYear24"/>
      <sheetName val="backup_(2)25"/>
      <sheetName val="Purchase-InUse_DayMonthYear25"/>
      <sheetName val="backup_(2)26"/>
      <sheetName val="Purchase-InUse_DayMonthYear26"/>
      <sheetName val="backup_(2)27"/>
      <sheetName val="Purchase-InUse_DayMonthYear27"/>
      <sheetName val="backup_(2)28"/>
      <sheetName val="Purchase-InUse_DayMonthYear28"/>
      <sheetName val="backup_(2)29"/>
      <sheetName val="Purchase-InUse_DayMonthYear29"/>
      <sheetName val="Executive_Summary29"/>
      <sheetName val="backup_(2)30"/>
      <sheetName val="Purchase-InUse_DayMonthYear30"/>
      <sheetName val="Executive_Summary30"/>
      <sheetName val="backup_(2)31"/>
      <sheetName val="Purchase-InUse_DayMonthYear31"/>
      <sheetName val="Executive_Summary31"/>
      <sheetName val="backup_(2)32"/>
      <sheetName val="Purchase-InUse_DayMonthYear32"/>
      <sheetName val="Executive_Summary32"/>
      <sheetName val="backup_(2)33"/>
      <sheetName val="Purchase-InUse_DayMonthYear33"/>
      <sheetName val="Executive_Summary33"/>
      <sheetName val="backup_(2)34"/>
      <sheetName val="Purchase-InUse_DayMonthYear34"/>
      <sheetName val="Executive_Summary34"/>
      <sheetName val="backup_(2)35"/>
      <sheetName val="Purchase-InUse_DayMonthYear35"/>
      <sheetName val="Executive_Summary35"/>
      <sheetName val="backup_(2)36"/>
      <sheetName val="Purchase-InUse_DayMonthYear36"/>
      <sheetName val="Executive_Summary36"/>
      <sheetName val="Valuation_Summary"/>
      <sheetName val="Stuctural_Steel_"/>
      <sheetName val="Metal_Deck"/>
      <sheetName val="Flat_Roof_Finishes"/>
      <sheetName val="Zinc_roof_&amp;_wall_cladding"/>
      <sheetName val="SFS_Metsec_Frame"/>
      <sheetName val="External_Windows_&amp;_Doors"/>
      <sheetName val="Stone_Finishes"/>
      <sheetName val="Internal_Staircases"/>
      <sheetName val="Lightening_Protection"/>
      <sheetName val="Residential_Entrances"/>
      <sheetName val="External_Render"/>
      <sheetName val="Ceilings_and_Partitions"/>
      <sheetName val="Internal_Doors"/>
      <sheetName val="Wall_Cladding"/>
      <sheetName val="Vanity_Units"/>
      <sheetName val="Floor_and_Wall_finishes"/>
      <sheetName val="278_works"/>
      <sheetName val="Handover_Items"/>
      <sheetName val="Provisional_Sums"/>
      <sheetName val="Bike_Holders"/>
      <sheetName val="Quals,_Assump,_Exclu_Resi"/>
      <sheetName val="Buying_Schedule"/>
      <sheetName val="CRF_Register"/>
      <sheetName val="WPA - Dems"/>
      <sheetName val="WP SUMMARY"/>
      <sheetName val="WPA_-_Dems"/>
      <sheetName val="WP_SUMMARY"/>
      <sheetName val="WPA_-_Dems1"/>
      <sheetName val="WP_SUMMARY1"/>
      <sheetName val="WPA_-_Dems2"/>
      <sheetName val="WP_SUMMARY2"/>
      <sheetName val="Valuation_Summary1"/>
      <sheetName val="Stuctural_Steel_1"/>
      <sheetName val="Metal_Deck1"/>
      <sheetName val="Flat_Roof_Finishes1"/>
      <sheetName val="Zinc_roof_&amp;_wall_cladding1"/>
      <sheetName val="SFS_Metsec_Frame1"/>
      <sheetName val="External_Windows_&amp;_Doors1"/>
      <sheetName val="Stone_Finishes1"/>
      <sheetName val="Internal_Staircases1"/>
      <sheetName val="Lightening_Protection1"/>
      <sheetName val="Residential_Entrances1"/>
      <sheetName val="External_Render1"/>
      <sheetName val="Ceilings_and_Partitions1"/>
      <sheetName val="Internal_Doors1"/>
      <sheetName val="Wall_Cladding1"/>
      <sheetName val="Vanity_Units1"/>
      <sheetName val="Floor_and_Wall_finishes1"/>
      <sheetName val="278_works1"/>
      <sheetName val="Handover_Items1"/>
      <sheetName val="Provisional_Sums1"/>
      <sheetName val="Bike_Holders1"/>
      <sheetName val="Quals,_Assump,_Exclu_Resi1"/>
      <sheetName val="Buying_Schedule1"/>
      <sheetName val="CRF_Register1"/>
      <sheetName val="Valuation_Summary2"/>
      <sheetName val="Stuctural_Steel_2"/>
      <sheetName val="Metal_Deck2"/>
      <sheetName val="Flat_Roof_Finishes2"/>
      <sheetName val="Zinc_roof_&amp;_wall_cladding2"/>
      <sheetName val="SFS_Metsec_Frame2"/>
      <sheetName val="External_Windows_&amp;_Doors2"/>
      <sheetName val="Stone_Finishes2"/>
      <sheetName val="Internal_Staircases2"/>
      <sheetName val="Lightening_Protection2"/>
      <sheetName val="Residential_Entrances2"/>
      <sheetName val="External_Render2"/>
      <sheetName val="Ceilings_and_Partitions2"/>
      <sheetName val="Internal_Doors2"/>
      <sheetName val="Wall_Cladding2"/>
      <sheetName val="Vanity_Units2"/>
      <sheetName val="Floor_and_Wall_finishes2"/>
      <sheetName val="278_works2"/>
      <sheetName val="Handover_Items2"/>
      <sheetName val="Provisional_Sums2"/>
      <sheetName val="Bike_Holders2"/>
      <sheetName val="Quals,_Assump,_Exclu_Resi2"/>
      <sheetName val="Buying_Schedule2"/>
      <sheetName val="CRF_Register2"/>
      <sheetName val="General_Items"/>
      <sheetName val="Core_Eqpt"/>
      <sheetName val="New_Home"/>
      <sheetName val="Estimate_Build_Up18"/>
      <sheetName val="IM_Plot_02_Summary18"/>
      <sheetName val="BQ_External18"/>
      <sheetName val="Master_Data_Sheet18"/>
      <sheetName val="Deprec_18"/>
      <sheetName val="IO_Count_Diag18"/>
      <sheetName val="Customize_Your_Invoice18"/>
      <sheetName val="TBAL9697_-group_wise__sdpl18"/>
      <sheetName val="organi_synthesis_lab18"/>
      <sheetName val="OC_17-04-0618"/>
      <sheetName val="General_Items2"/>
      <sheetName val="Core_Eqpt2"/>
      <sheetName val="New_Home2"/>
      <sheetName val="General_Items1"/>
      <sheetName val="Core_Eqpt1"/>
      <sheetName val="New_Home1"/>
      <sheetName val="Other_Costs49"/>
      <sheetName val="procurement_contingency49"/>
      <sheetName val="Sch__Areas44"/>
      <sheetName val="(1)_Construction49"/>
      <sheetName val="(2)_Furniture49"/>
      <sheetName val="(3)_AV49"/>
      <sheetName val="(4)_Fees49"/>
      <sheetName val="(5)_On_Costs49"/>
      <sheetName val="(6)_Cont49"/>
      <sheetName val="(7)_Retail_Contribution49"/>
      <sheetName val="(8)_VAT49"/>
      <sheetName val="(9)_IT49"/>
      <sheetName val="(10)_VAT49"/>
      <sheetName val="Commitment_Schedule49"/>
      <sheetName val="Validation_Data44"/>
      <sheetName val="Tender_Settlement42"/>
      <sheetName val="Appendix_A_231"/>
      <sheetName val="CONSTRUCTION_COMPONENT27"/>
      <sheetName val="Modified_Store27"/>
      <sheetName val="BOQ_Direct_selling_cost27"/>
      <sheetName val="Site_Dev_BOQ27"/>
      <sheetName val="Fill_this_out_first___27"/>
      <sheetName val="Risk_Levels31"/>
      <sheetName val="_Summary_base_bid38"/>
      <sheetName val="6_-_Sum38"/>
      <sheetName val="Cat_A_Change_Control27"/>
      <sheetName val="Building_127"/>
      <sheetName val="Capital_Expenditure27"/>
      <sheetName val="Cash_Flow_Forecast26"/>
      <sheetName val="Cash_Flow_Fees_Breakdown26"/>
      <sheetName val="Orig_Budget_Cash_Flow_Forecas26"/>
      <sheetName val="Civil_Boq27"/>
      <sheetName val="BSD_(2)27"/>
      <sheetName val="w't_table27"/>
      <sheetName val="Basement_Budget27"/>
      <sheetName val="Customize_Your_Purchase_Order26"/>
      <sheetName val="Chennai_45026"/>
      <sheetName val="sq_ftg_detail26"/>
      <sheetName val="Beam_at_Ground_flr_lvl(Steel)26"/>
      <sheetName val="Estimate_Build_Up19"/>
      <sheetName val="Prelims_value26"/>
      <sheetName val="Fill_Platform_Pricing_26"/>
      <sheetName val="Canopy_Pricing26"/>
      <sheetName val="Stepsafe_Platform_Pricing26"/>
      <sheetName val="IM_Plot_02_Summary19"/>
      <sheetName val="BQ_External19"/>
      <sheetName val="Master_Data_Sheet19"/>
      <sheetName val="Deprec_19"/>
      <sheetName val="IO_Count_Diag19"/>
      <sheetName val="Customize_Your_Invoice19"/>
      <sheetName val="TBAL9697_-group_wise__sdpl19"/>
      <sheetName val="organi_synthesis_lab19"/>
      <sheetName val="OC_17-04-0619"/>
      <sheetName val="General_Items3"/>
      <sheetName val="Core_Eqpt3"/>
      <sheetName val="New_Home3"/>
      <sheetName val="Other_Costs50"/>
      <sheetName val="procurement_contingency50"/>
      <sheetName val="Sch__Areas45"/>
      <sheetName val="(1)_Construction50"/>
      <sheetName val="(2)_Furniture50"/>
      <sheetName val="(3)_AV50"/>
      <sheetName val="(4)_Fees50"/>
      <sheetName val="(5)_On_Costs50"/>
      <sheetName val="(6)_Cont50"/>
      <sheetName val="(7)_Retail_Contribution50"/>
      <sheetName val="(8)_VAT50"/>
      <sheetName val="(9)_IT50"/>
      <sheetName val="(10)_VAT50"/>
      <sheetName val="Commitment_Schedule50"/>
      <sheetName val="Validation_Data45"/>
      <sheetName val="Tender_Settlement43"/>
      <sheetName val="Appendix_A_232"/>
      <sheetName val="CONSTRUCTION_COMPONENT28"/>
      <sheetName val="Modified_Store28"/>
      <sheetName val="BOQ_Direct_selling_cost28"/>
      <sheetName val="Site_Dev_BOQ28"/>
      <sheetName val="Fill_this_out_first___28"/>
      <sheetName val="Risk_Levels32"/>
      <sheetName val="_Summary_base_bid39"/>
      <sheetName val="6_-_Sum39"/>
      <sheetName val="Cat_A_Change_Control28"/>
      <sheetName val="Building_128"/>
      <sheetName val="Capital_Expenditure28"/>
      <sheetName val="Cash_Flow_Forecast27"/>
      <sheetName val="Cash_Flow_Fees_Breakdown27"/>
      <sheetName val="Orig_Budget_Cash_Flow_Forecas27"/>
      <sheetName val="Civil_Boq28"/>
      <sheetName val="BSD_(2)28"/>
      <sheetName val="w't_table28"/>
      <sheetName val="Basement_Budget28"/>
      <sheetName val="Customize_Your_Purchase_Order27"/>
      <sheetName val="Chennai_45027"/>
      <sheetName val="sq_ftg_detail27"/>
      <sheetName val="Beam_at_Ground_flr_lvl(Steel)27"/>
      <sheetName val="Estimate_Build_Up20"/>
      <sheetName val="Prelims_value27"/>
      <sheetName val="Fill_Platform_Pricing_27"/>
      <sheetName val="Canopy_Pricing27"/>
      <sheetName val="Stepsafe_Platform_Pricing27"/>
      <sheetName val="IM_Plot_02_Summary20"/>
      <sheetName val="BQ_External20"/>
      <sheetName val="Master_Data_Sheet20"/>
      <sheetName val="Deprec_20"/>
      <sheetName val="IO_Count_Diag20"/>
      <sheetName val="Customize_Your_Invoice20"/>
      <sheetName val="TBAL9697_-group_wise__sdpl20"/>
      <sheetName val="organi_synthesis_lab20"/>
      <sheetName val="OC_17-04-0620"/>
      <sheetName val="By_year_summary9"/>
      <sheetName val="General_Items4"/>
      <sheetName val="Core_Eqpt4"/>
      <sheetName val="New_Home4"/>
      <sheetName val="CEP_Form4"/>
      <sheetName val="Elemental_Buildup4"/>
      <sheetName val="Other_Costs51"/>
      <sheetName val="procurement_contingency51"/>
      <sheetName val="Sch__Areas46"/>
      <sheetName val="(1)_Construction51"/>
      <sheetName val="(2)_Furniture51"/>
      <sheetName val="(3)_AV51"/>
      <sheetName val="(4)_Fees51"/>
      <sheetName val="(5)_On_Costs51"/>
      <sheetName val="(6)_Cont51"/>
      <sheetName val="(7)_Retail_Contribution51"/>
      <sheetName val="(8)_VAT51"/>
      <sheetName val="(9)_IT51"/>
      <sheetName val="(10)_VAT51"/>
      <sheetName val="Commitment_Schedule51"/>
      <sheetName val="Validation_Data46"/>
      <sheetName val="Tender_Settlement44"/>
      <sheetName val="Appendix_A_233"/>
      <sheetName val="CONSTRUCTION_COMPONENT29"/>
      <sheetName val="Modified_Store29"/>
      <sheetName val="BOQ_Direct_selling_cost29"/>
      <sheetName val="Site_Dev_BOQ29"/>
      <sheetName val="Fill_this_out_first___29"/>
      <sheetName val="Risk_Levels33"/>
      <sheetName val="_Summary_base_bid40"/>
      <sheetName val="6_-_Sum40"/>
      <sheetName val="Cat_A_Change_Control29"/>
      <sheetName val="Building_129"/>
      <sheetName val="Capital_Expenditure29"/>
      <sheetName val="Cash_Flow_Forecast28"/>
      <sheetName val="Cash_Flow_Fees_Breakdown28"/>
      <sheetName val="Orig_Budget_Cash_Flow_Forecas28"/>
      <sheetName val="Civil_Boq29"/>
      <sheetName val="BSD_(2)29"/>
      <sheetName val="w't_table29"/>
      <sheetName val="Basement_Budget29"/>
      <sheetName val="Customize_Your_Purchase_Order28"/>
      <sheetName val="Chennai_45028"/>
      <sheetName val="sq_ftg_detail28"/>
      <sheetName val="Beam_at_Ground_flr_lvl(Steel)28"/>
      <sheetName val="Estimate_Build_Up21"/>
      <sheetName val="Prelims_value28"/>
      <sheetName val="Fill_Platform_Pricing_28"/>
      <sheetName val="Canopy_Pricing28"/>
      <sheetName val="Stepsafe_Platform_Pricing28"/>
      <sheetName val="IM_Plot_02_Summary21"/>
      <sheetName val="BQ_External21"/>
      <sheetName val="Master_Data_Sheet21"/>
      <sheetName val="Deprec_21"/>
      <sheetName val="IO_Count_Diag21"/>
      <sheetName val="Customize_Your_Invoice21"/>
      <sheetName val="TBAL9697_-group_wise__sdpl21"/>
      <sheetName val="organi_synthesis_lab21"/>
      <sheetName val="OC_17-04-0621"/>
      <sheetName val="By_year_summary10"/>
      <sheetName val="General_Items5"/>
      <sheetName val="Core_Eqpt5"/>
      <sheetName val="New_Home5"/>
      <sheetName val="CEP_Form5"/>
      <sheetName val="Elemental_Buildup5"/>
      <sheetName val="TP030_Fire_Alarm20"/>
      <sheetName val="Summary_year_Plan20"/>
      <sheetName val="IO_LIST20"/>
      <sheetName val="PRECAST_lightconc-II20"/>
      <sheetName val="Hepworth-Area_Summary20"/>
      <sheetName val="Dema_eVision_Translation22"/>
      <sheetName val="FP_MATERIAL20"/>
      <sheetName val="Stair,_Lift_&amp;_Window_Matrixes22"/>
      <sheetName val="H__Cashflow18"/>
      <sheetName val="Front_Cover16"/>
      <sheetName val="OP'S_INPUT_SHEET16"/>
      <sheetName val="Do_not_delete_-_Lists16"/>
      <sheetName val="Costs_Negotiated_Contract_Sum19"/>
      <sheetName val="Branch_Power19"/>
      <sheetName val="Elemental_Breakdown17"/>
      <sheetName val="Material_17"/>
      <sheetName val="labour_rates17"/>
      <sheetName val="Accounts_w_Tax_Ind14"/>
      <sheetName val="Common_Inputs17"/>
      <sheetName val="Capex_Depreciation_table17"/>
      <sheetName val="2_1_受電設備棟14"/>
      <sheetName val="2_2_受・防火水槽14"/>
      <sheetName val="2_3_排水処理設備棟14"/>
      <sheetName val="2_4_倉庫棟14"/>
      <sheetName val="2_5_守衛棟14"/>
      <sheetName val="Define_finishing14"/>
      <sheetName val="d-safe_specs14"/>
      <sheetName val="SP_Break_Up14"/>
      <sheetName val="PPX_out_Cost17"/>
      <sheetName val="WP_Financial_Summary14"/>
      <sheetName val="BACKUP_DATA14"/>
      <sheetName val="Data_sheet14"/>
      <sheetName val="13__Steel_-_Ratio14"/>
      <sheetName val="Labor_abs-NMR14"/>
      <sheetName val="Mechanical_Works14"/>
      <sheetName val="DB_ET200(R__A)14"/>
      <sheetName val="Key_Assumptions14"/>
      <sheetName val="Bill_No_8_-_A14"/>
      <sheetName val="Front_Cover13"/>
      <sheetName val="OP'S_INPUT_SHEET13"/>
      <sheetName val="Do_not_delete_-_Lists13"/>
      <sheetName val="TP030_Fire_Alarm18"/>
      <sheetName val="Summary_year_Plan18"/>
      <sheetName val="IO_LIST18"/>
      <sheetName val="PRECAST_lightconc-II18"/>
      <sheetName val="Hepworth-Area_Summary18"/>
      <sheetName val="Dema_eVision_Translation20"/>
      <sheetName val="FP_MATERIAL18"/>
      <sheetName val="Stair,_Lift_&amp;_Window_Matrixes20"/>
      <sheetName val="Front_Cover14"/>
      <sheetName val="OP'S_INPUT_SHEET14"/>
      <sheetName val="Do_not_delete_-_Lists14"/>
      <sheetName val="TP030_Fire_Alarm19"/>
      <sheetName val="Summary_year_Plan19"/>
      <sheetName val="IO_LIST19"/>
      <sheetName val="PRECAST_lightconc-II19"/>
      <sheetName val="Hepworth-Area_Summary19"/>
      <sheetName val="Dema_eVision_Translation21"/>
      <sheetName val="FP_MATERIAL19"/>
      <sheetName val="Stair,_Lift_&amp;_Window_Matrixes21"/>
      <sheetName val="H__Cashflow17"/>
      <sheetName val="Front_Cover15"/>
      <sheetName val="OP'S_INPUT_SHEET15"/>
      <sheetName val="Do_not_delete_-_Lists15"/>
      <sheetName val="Costs_Negotiated_Contract_Sum18"/>
      <sheetName val="Branch_Power18"/>
      <sheetName val="Elemental_Breakdown16"/>
      <sheetName val="Material_16"/>
      <sheetName val="labour_rates16"/>
      <sheetName val="Accounts_w_Tax_Ind13"/>
      <sheetName val="Common_Inputs16"/>
      <sheetName val="Capex_Depreciation_table16"/>
      <sheetName val="2_1_受電設備棟13"/>
      <sheetName val="2_2_受・防火水槽13"/>
      <sheetName val="2_3_排水処理設備棟13"/>
      <sheetName val="2_4_倉庫棟13"/>
      <sheetName val="2_5_守衛棟13"/>
      <sheetName val="Define_finishing13"/>
      <sheetName val="d-safe_specs13"/>
      <sheetName val="SP_Break_Up13"/>
      <sheetName val="PPX_out_Cost16"/>
      <sheetName val="WP_Financial_Summary13"/>
      <sheetName val="BACKUP_DATA13"/>
      <sheetName val="Data_sheet13"/>
      <sheetName val="13__Steel_-_Ratio13"/>
      <sheetName val="Labor_abs-NMR13"/>
      <sheetName val="Mechanical_Works13"/>
      <sheetName val="DB_ET200(R__A)13"/>
      <sheetName val="Key_Assumptions13"/>
      <sheetName val="Bill_No_8_-_A13"/>
      <sheetName val="1. Description"/>
      <sheetName val="Section_2-SCHEDULE_OF_DAYWORK6"/>
      <sheetName val="SECTION_10-TSE6"/>
      <sheetName val="Conductor_Size6"/>
      <sheetName val="Source_-_Never_delete6"/>
      <sheetName val="_6"/>
      <sheetName val="BQ_(subcon)R_Pt14"/>
      <sheetName val="BQ_(subcon)R_Pt24"/>
      <sheetName val="BQ_(subcon)R_Pt34"/>
      <sheetName val="Qty_(11_10_19)4"/>
      <sheetName val="Qty_Checking_(P-1)4"/>
      <sheetName val="Qty_Checking_(P-2)4"/>
      <sheetName val="Rod_&amp;_Angle_Bracket4"/>
      <sheetName val="ACCESS_GATE_(D)4"/>
      <sheetName val="ACCESS_GATE_(S)(1)4"/>
      <sheetName val="ACCESS_GATE_(S)4"/>
      <sheetName val="Alum_Flashing4"/>
      <sheetName val="Section_2-SCHEDULE_OF_DAYWORK7"/>
      <sheetName val="SECTION_10-TSE7"/>
      <sheetName val="Conductor_Size7"/>
      <sheetName val="Source_-_Never_delete7"/>
      <sheetName val="_7"/>
      <sheetName val="BQ_(subcon)R_Pt15"/>
      <sheetName val="BQ_(subcon)R_Pt25"/>
      <sheetName val="BQ_(subcon)R_Pt35"/>
      <sheetName val="Qty_(11_10_19)5"/>
      <sheetName val="Qty_Checking_(P-1)5"/>
      <sheetName val="Qty_Checking_(P-2)5"/>
      <sheetName val="Rod_&amp;_Angle_Bracket5"/>
      <sheetName val="ACCESS_GATE_(D)5"/>
      <sheetName val="ACCESS_GATE_(S)(1)5"/>
      <sheetName val="ACCESS_GATE_(S)5"/>
      <sheetName val="Alum_Flashing5"/>
      <sheetName val="Exec__Sum3"/>
      <sheetName val="Section_2-SCHEDULE_OF_DAYWORK8"/>
      <sheetName val="SECTION_10-TSE8"/>
      <sheetName val="Conductor_Size8"/>
      <sheetName val="Source_-_Never_delete8"/>
      <sheetName val="_8"/>
      <sheetName val="CEP_Form6"/>
      <sheetName val="Elemental_Buildup6"/>
      <sheetName val="Fill_this_out_first___30"/>
      <sheetName val="BQ_(subcon)R_Pt16"/>
      <sheetName val="BQ_(subcon)R_Pt26"/>
      <sheetName val="BQ_(subcon)R_Pt36"/>
      <sheetName val="Qty_(11_10_19)6"/>
      <sheetName val="Qty_Checking_(P-1)6"/>
      <sheetName val="Qty_Checking_(P-2)6"/>
      <sheetName val="Rod_&amp;_Angle_Bracket6"/>
      <sheetName val="ACCESS_GATE_(D)6"/>
      <sheetName val="ACCESS_GATE_(S)(1)6"/>
      <sheetName val="ACCESS_GATE_(S)6"/>
      <sheetName val="Alum_Flashing6"/>
      <sheetName val="Exec__Sum4"/>
      <sheetName val="(5) gen. conditions ph2"/>
      <sheetName val="Data Entry"/>
      <sheetName val="Group Points"/>
      <sheetName val="Purchase-InUse_DayMonthYear37"/>
      <sheetName val="backup_(2)37"/>
      <sheetName val="Executive_Summary37"/>
      <sheetName val="Back_Cal_for_OMC4"/>
      <sheetName val="Meas_-Hotel_Part4"/>
      <sheetName val="water_prop_4"/>
      <sheetName val="Reference_Information4"/>
      <sheetName val="Employee_List4"/>
      <sheetName val="Sales_Office4"/>
      <sheetName val="Europe_Competitors4"/>
      <sheetName val="Details_and_Earnings_Charts4"/>
      <sheetName val="공사비_내역_(가)4"/>
      <sheetName val="MEP_schools4"/>
      <sheetName val="Gypsum_Rate4"/>
      <sheetName val="HO_Costs4"/>
      <sheetName val="INDIGINEOUS_ITEMS_4"/>
      <sheetName val="I_P__No_14"/>
      <sheetName val="cover_page4"/>
      <sheetName val="2_설계제원4"/>
      <sheetName val="RULES_(DO_NOT_FORMAT)"/>
      <sheetName val="Purchase-InUse_DayMonthYear38"/>
      <sheetName val="backup_(2)38"/>
      <sheetName val="Executive_Summary38"/>
      <sheetName val="Flat_Matrix5"/>
      <sheetName val="Back_Cal_for_OMC5"/>
      <sheetName val="Meas_-Hotel_Part5"/>
      <sheetName val="water_prop_5"/>
      <sheetName val="Reference_Information5"/>
      <sheetName val="Employee_List5"/>
      <sheetName val="Sales_Office5"/>
      <sheetName val="Europe_Competitors5"/>
      <sheetName val="Details_and_Earnings_Charts5"/>
      <sheetName val="공사비_내역_(가)5"/>
      <sheetName val="MEP_schools5"/>
      <sheetName val="Gypsum_Rate5"/>
      <sheetName val="HO_Costs5"/>
      <sheetName val="INDIGINEOUS_ITEMS_5"/>
      <sheetName val="I_P__No_15"/>
      <sheetName val="cover_page5"/>
      <sheetName val="2_설계제원5"/>
      <sheetName val="RULES_(DO_NOT_FORMAT)1"/>
      <sheetName val="External_Doors6"/>
      <sheetName val="Valesco_Paste6"/>
      <sheetName val="M-_Rate6"/>
      <sheetName val="beam-reinft-IIInd_floor4"/>
      <sheetName val="Halaman_Muka4"/>
      <sheetName val="Mech_SOR_Comparison__4"/>
      <sheetName val="Tender_Summary4"/>
      <sheetName val="SSC_Split_-_All_store_(PYE)_da4"/>
      <sheetName val="Tower_A1_Typ_6"/>
      <sheetName val="Tower_A2_Typ_6"/>
      <sheetName val="1612_01AL_-_INT_AM&amp;NIEP6"/>
      <sheetName val="Tie_Beam_GN4"/>
      <sheetName val="Tangga_GN4"/>
      <sheetName val="Conn__Lib4"/>
      <sheetName val="T1_WBS"/>
      <sheetName val="X_rate"/>
      <sheetName val="systems_summary"/>
      <sheetName val="PVA#21_Carpark"/>
      <sheetName val="P&amp;L_Information"/>
      <sheetName val="Take_off"/>
      <sheetName val="Fit_Out_"/>
      <sheetName val="BUDGET__MATERIAL"/>
      <sheetName val="Project_Summary1"/>
      <sheetName val="External_Doors7"/>
      <sheetName val="Valesco_Paste7"/>
      <sheetName val="Flat_Matrix6"/>
      <sheetName val="M-_Rate7"/>
      <sheetName val="beam-reinft-IIInd_floor5"/>
      <sheetName val="Halaman_Muka5"/>
      <sheetName val="Mech_SOR_Comparison__5"/>
      <sheetName val="Tender_Summary5"/>
      <sheetName val="SSC_Split_-_All_store_(PYE)_da5"/>
      <sheetName val="Tower_A1_Typ_7"/>
      <sheetName val="Tower_A2_Typ_7"/>
      <sheetName val="1612_01AL_-_INT_AM&amp;NIEP7"/>
      <sheetName val="Tie_Beam_GN5"/>
      <sheetName val="Tangga_GN5"/>
      <sheetName val="Conn__Lib5"/>
      <sheetName val="T1_WBS1"/>
      <sheetName val="X_rate1"/>
      <sheetName val="systems_summary1"/>
      <sheetName val="PVA#21_Carpark1"/>
      <sheetName val="P&amp;L_Information1"/>
      <sheetName val="Take_off1"/>
      <sheetName val="Fit_Out_1"/>
      <sheetName val="BUDGET__MATERIAL1"/>
      <sheetName val="Project_Summary2"/>
      <sheetName val="Iron Sets"/>
      <sheetName val="VIABILITY"/>
      <sheetName val="Improvement "/>
      <sheetName val="00_Main Prices List"/>
      <sheetName val="H2O TREATMENT PLANT SITE_4_1_"/>
      <sheetName val="H2O TREATMENT PLANT SITE(4.1)"/>
      <sheetName val="price list"/>
      <sheetName val="backup_(2)39"/>
      <sheetName val="Purchase-InUse_DayMonthYear39"/>
      <sheetName val="Executive_Summary39"/>
      <sheetName val="backup_(2)40"/>
      <sheetName val="Purchase-InUse_DayMonthYear40"/>
      <sheetName val="Executive_Summary40"/>
      <sheetName val="backup_(2)41"/>
      <sheetName val="Purchase-InUse_DayMonthYear41"/>
      <sheetName val="_Summary_base_bid41"/>
      <sheetName val="Executive_Summary41"/>
      <sheetName val="backup_(2)42"/>
      <sheetName val="Purchase-InUse_DayMonthYear42"/>
      <sheetName val="_Summary_base_bid42"/>
      <sheetName val="Executive_Summary42"/>
      <sheetName val="backup_(2)43"/>
      <sheetName val="Purchase-InUse_DayMonthYear43"/>
      <sheetName val="_Summary_base_bid43"/>
      <sheetName val="Executive_Summary43"/>
      <sheetName val="backup_(2)44"/>
      <sheetName val="Purchase-InUse_DayMonthYear44"/>
      <sheetName val="_Summary_base_bid44"/>
      <sheetName val="Executive_Summary44"/>
      <sheetName val="backup_(2)45"/>
      <sheetName val="Tender_Settlement45"/>
      <sheetName val="Purchase-InUse_DayMonthYear45"/>
      <sheetName val="_Summary_base_bid45"/>
      <sheetName val="Executive_Summary45"/>
      <sheetName val="Other_Costs52"/>
      <sheetName val="Sch__Areas47"/>
      <sheetName val="backup_(2)46"/>
      <sheetName val="Tender_Settlement46"/>
      <sheetName val="Purchase-InUse_DayMonthYear46"/>
      <sheetName val="_Summary_base_bid46"/>
      <sheetName val="Executive_Summary46"/>
      <sheetName val="Other_Costs53"/>
      <sheetName val="Sch__Areas48"/>
      <sheetName val="backup_(2)47"/>
      <sheetName val="Validation_Data47"/>
      <sheetName val="Tender_Settlement47"/>
      <sheetName val="Purchase-InUse_DayMonthYear47"/>
      <sheetName val="_Summary_base_bid47"/>
      <sheetName val="Executive_Summary47"/>
      <sheetName val="Other_Costs54"/>
      <sheetName val="Sch__Areas49"/>
      <sheetName val="backup_(2)48"/>
      <sheetName val="Validation_Data48"/>
      <sheetName val="Tender_Settlement48"/>
      <sheetName val="Purchase-InUse_DayMonthYear48"/>
      <sheetName val="_Summary_base_bid48"/>
      <sheetName val="Executive_Summary48"/>
      <sheetName val="Other_Costs55"/>
      <sheetName val="procurement_contingency52"/>
      <sheetName val="(1)_Construction52"/>
      <sheetName val="(2)_Furniture52"/>
      <sheetName val="(3)_AV52"/>
      <sheetName val="(4)_Fees52"/>
      <sheetName val="(5)_On_Costs52"/>
      <sheetName val="(6)_Cont52"/>
      <sheetName val="(7)_Retail_Contribution52"/>
      <sheetName val="(8)_VAT52"/>
      <sheetName val="(9)_IT52"/>
      <sheetName val="(10)_VAT52"/>
      <sheetName val="Commitment_Schedule52"/>
      <sheetName val="Sch__Areas50"/>
      <sheetName val="backup_(2)49"/>
      <sheetName val="Validation_Data49"/>
      <sheetName val="Tender_Settlement49"/>
      <sheetName val="Purchase-InUse_DayMonthYear49"/>
      <sheetName val="_Summary_base_bid49"/>
      <sheetName val="Executive_Summary49"/>
      <sheetName val="Other_Costs56"/>
      <sheetName val="procurement_contingency53"/>
      <sheetName val="(1)_Construction53"/>
      <sheetName val="(2)_Furniture53"/>
      <sheetName val="(3)_AV53"/>
      <sheetName val="(4)_Fees53"/>
      <sheetName val="(5)_On_Costs53"/>
      <sheetName val="(6)_Cont53"/>
      <sheetName val="(7)_Retail_Contribution53"/>
      <sheetName val="(8)_VAT53"/>
      <sheetName val="(9)_IT53"/>
      <sheetName val="(10)_VAT53"/>
      <sheetName val="Commitment_Schedule53"/>
      <sheetName val="Sch__Areas51"/>
      <sheetName val="backup_(2)50"/>
      <sheetName val="Validation_Data50"/>
      <sheetName val="Tender_Settlement50"/>
      <sheetName val="Purchase-InUse_DayMonthYear50"/>
      <sheetName val="_Summary_base_bid50"/>
      <sheetName val="Executive_Summary50"/>
      <sheetName val="Other_Costs57"/>
      <sheetName val="procurement_contingency54"/>
      <sheetName val="(1)_Construction54"/>
      <sheetName val="(2)_Furniture54"/>
      <sheetName val="(3)_AV54"/>
      <sheetName val="(4)_Fees54"/>
      <sheetName val="(5)_On_Costs54"/>
      <sheetName val="(6)_Cont54"/>
      <sheetName val="(7)_Retail_Contribution54"/>
      <sheetName val="(8)_VAT54"/>
      <sheetName val="(9)_IT54"/>
      <sheetName val="(10)_VAT54"/>
      <sheetName val="Commitment_Schedule54"/>
      <sheetName val="Sch__Areas52"/>
      <sheetName val="backup_(2)51"/>
      <sheetName val="Validation_Data51"/>
      <sheetName val="Tender_Settlement51"/>
      <sheetName val="Purchase-InUse_DayMonthYear51"/>
      <sheetName val="_Summary_base_bid51"/>
      <sheetName val="Executive_Summary51"/>
      <sheetName val="Other_Costs58"/>
      <sheetName val="procurement_contingency55"/>
      <sheetName val="(1)_Construction55"/>
      <sheetName val="(2)_Furniture55"/>
      <sheetName val="(3)_AV55"/>
      <sheetName val="(4)_Fees55"/>
      <sheetName val="(5)_On_Costs55"/>
      <sheetName val="(6)_Cont55"/>
      <sheetName val="(7)_Retail_Contribution55"/>
      <sheetName val="(8)_VAT55"/>
      <sheetName val="(9)_IT55"/>
      <sheetName val="(10)_VAT55"/>
      <sheetName val="Commitment_Schedule55"/>
      <sheetName val="Sch__Areas53"/>
      <sheetName val="backup_(2)52"/>
      <sheetName val="Validation_Data52"/>
      <sheetName val="Tender_Settlement52"/>
      <sheetName val="Purchase-InUse_DayMonthYear52"/>
      <sheetName val="_Summary_base_bid52"/>
      <sheetName val="Executive_Summary52"/>
      <sheetName val="Other_Costs59"/>
      <sheetName val="procurement_contingency56"/>
      <sheetName val="(1)_Construction56"/>
      <sheetName val="(2)_Furniture56"/>
      <sheetName val="(3)_AV56"/>
      <sheetName val="(4)_Fees56"/>
      <sheetName val="(5)_On_Costs56"/>
      <sheetName val="(6)_Cont56"/>
      <sheetName val="(7)_Retail_Contribution56"/>
      <sheetName val="(8)_VAT56"/>
      <sheetName val="(9)_IT56"/>
      <sheetName val="(10)_VAT56"/>
      <sheetName val="Commitment_Schedule56"/>
      <sheetName val="Sch__Areas54"/>
      <sheetName val="backup_(2)53"/>
      <sheetName val="Validation_Data53"/>
      <sheetName val="Tender_Settlement53"/>
      <sheetName val="Purchase-InUse_DayMonthYear53"/>
      <sheetName val="_Summary_base_bid53"/>
      <sheetName val="Executive_Summary53"/>
      <sheetName val="Other_Costs60"/>
      <sheetName val="procurement_contingency57"/>
      <sheetName val="(1)_Construction57"/>
      <sheetName val="(2)_Furniture57"/>
      <sheetName val="(3)_AV57"/>
      <sheetName val="(4)_Fees57"/>
      <sheetName val="(5)_On_Costs57"/>
      <sheetName val="(6)_Cont57"/>
      <sheetName val="(7)_Retail_Contribution57"/>
      <sheetName val="(8)_VAT57"/>
      <sheetName val="(9)_IT57"/>
      <sheetName val="(10)_VAT57"/>
      <sheetName val="Commitment_Schedule57"/>
      <sheetName val="Sch__Areas55"/>
      <sheetName val="backup_(2)54"/>
      <sheetName val="Validation_Data54"/>
      <sheetName val="Tender_Settlement54"/>
      <sheetName val="Purchase-InUse_DayMonthYear54"/>
      <sheetName val="_Summary_base_bid54"/>
      <sheetName val="Executive_Summary54"/>
      <sheetName val="Other_Costs61"/>
      <sheetName val="procurement_contingency58"/>
      <sheetName val="(1)_Construction58"/>
      <sheetName val="(2)_Furniture58"/>
      <sheetName val="(3)_AV58"/>
      <sheetName val="(4)_Fees58"/>
      <sheetName val="(5)_On_Costs58"/>
      <sheetName val="(6)_Cont58"/>
      <sheetName val="(7)_Retail_Contribution58"/>
      <sheetName val="(8)_VAT58"/>
      <sheetName val="(9)_IT58"/>
      <sheetName val="(10)_VAT58"/>
      <sheetName val="Commitment_Schedule58"/>
      <sheetName val="Sch__Areas56"/>
      <sheetName val="backup_(2)55"/>
      <sheetName val="Validation_Data55"/>
      <sheetName val="Tender_Settlement55"/>
      <sheetName val="Purchase-InUse_DayMonthYear55"/>
      <sheetName val="_Summary_base_bid55"/>
      <sheetName val="Executive_Summary55"/>
      <sheetName val="Other_Costs62"/>
      <sheetName val="procurement_contingency59"/>
      <sheetName val="(1)_Construction59"/>
      <sheetName val="(2)_Furniture59"/>
      <sheetName val="(3)_AV59"/>
      <sheetName val="(4)_Fees59"/>
      <sheetName val="(5)_On_Costs59"/>
      <sheetName val="(6)_Cont59"/>
      <sheetName val="(7)_Retail_Contribution59"/>
      <sheetName val="(8)_VAT59"/>
      <sheetName val="(9)_IT59"/>
      <sheetName val="(10)_VAT59"/>
      <sheetName val="Commitment_Schedule59"/>
      <sheetName val="Sch__Areas57"/>
      <sheetName val="backup_(2)56"/>
      <sheetName val="Validation_Data56"/>
      <sheetName val="Tender_Settlement56"/>
      <sheetName val="Purchase-InUse_DayMonthYear56"/>
      <sheetName val="_Summary_base_bid56"/>
      <sheetName val="Executive_Summary56"/>
      <sheetName val="Change Control"/>
      <sheetName val="Fin Sum"/>
      <sheetName val="CPIPE"/>
      <sheetName val="INDEX"/>
      <sheetName val="Balance sheet"/>
      <sheetName val="ExtA"/>
      <sheetName val="E"/>
      <sheetName val="Coding"/>
      <sheetName val="Demolition 1"/>
      <sheetName val="Demolition_1"/>
      <sheetName val="datasheet"/>
      <sheetName val="H.Satuan"/>
      <sheetName val="Name Lists"/>
      <sheetName val="Sept 06"/>
      <sheetName val="beam-reinft-IIInd_floor6"/>
      <sheetName val="Halaman_Muka6"/>
      <sheetName val="Meas_-Hotel_Part6"/>
      <sheetName val="water_prop_6"/>
      <sheetName val="Reference_Information6"/>
      <sheetName val="Employee_List6"/>
      <sheetName val="Sales_Office6"/>
      <sheetName val="Mech_SOR_Comparison__6"/>
      <sheetName val="Tender_Summary6"/>
      <sheetName val="SSC_Split_-_All_store_(PYE)_da6"/>
      <sheetName val="Back_Cal_for_OMC6"/>
      <sheetName val="Section_2-SCHEDULE_OF_DAYWORK9"/>
      <sheetName val="SECTION_10-TSE9"/>
      <sheetName val="Conductor_Size9"/>
      <sheetName val="Source_-_Never_delete9"/>
      <sheetName val="_9"/>
      <sheetName val="CEP_Form7"/>
      <sheetName val="Elemental_Buildup7"/>
      <sheetName val="Fill_this_out_first___31"/>
      <sheetName val="BQ_(subcon)R_Pt17"/>
      <sheetName val="BQ_(subcon)R_Pt27"/>
      <sheetName val="BQ_(subcon)R_Pt37"/>
      <sheetName val="Qty_(11_10_19)7"/>
      <sheetName val="Qty_Checking_(P-1)7"/>
      <sheetName val="Qty_Checking_(P-2)7"/>
      <sheetName val="Rod_&amp;_Angle_Bracket7"/>
      <sheetName val="ACCESS_GATE_(D)7"/>
      <sheetName val="ACCESS_GATE_(S)(1)7"/>
      <sheetName val="ACCESS_GATE_(S)7"/>
      <sheetName val="Alum_Flashing7"/>
      <sheetName val="Flat_Matrix7"/>
      <sheetName val="beam-reinft-IIInd_floor7"/>
      <sheetName val="Halaman_Muka7"/>
      <sheetName val="Meas_-Hotel_Part7"/>
      <sheetName val="water_prop_7"/>
      <sheetName val="Reference_Information7"/>
      <sheetName val="Employee_List7"/>
      <sheetName val="Sales_Office7"/>
      <sheetName val="Mech_SOR_Comparison__7"/>
      <sheetName val="Tender_Summary7"/>
      <sheetName val="SSC_Split_-_All_store_(PYE)_da7"/>
      <sheetName val="Back_Cal_for_OMC7"/>
      <sheetName val="Fill_this_out_first___32"/>
      <sheetName val="Section_2-SCHEDULE_OF_DAYWORK10"/>
      <sheetName val="SECTION_10-TSE10"/>
      <sheetName val="Conductor_Size10"/>
      <sheetName val="Source_-_Never_delete10"/>
      <sheetName val="_10"/>
      <sheetName val="CEP_Form8"/>
      <sheetName val="Elemental_Buildup8"/>
      <sheetName val="Fill_this_out_first___33"/>
      <sheetName val="BQ_(subcon)R_Pt18"/>
      <sheetName val="BQ_(subcon)R_Pt28"/>
      <sheetName val="BQ_(subcon)R_Pt38"/>
      <sheetName val="Qty_(11_10_19)8"/>
      <sheetName val="Qty_Checking_(P-1)8"/>
      <sheetName val="Qty_Checking_(P-2)8"/>
      <sheetName val="Rod_&amp;_Angle_Bracket8"/>
      <sheetName val="ACCESS_GATE_(D)8"/>
      <sheetName val="ACCESS_GATE_(S)(1)8"/>
      <sheetName val="ACCESS_GATE_(S)8"/>
      <sheetName val="Alum_Flashing8"/>
      <sheetName val="Flat_Matrix8"/>
      <sheetName val="M-_Rate8"/>
      <sheetName val="beam-reinft-IIInd_floor8"/>
      <sheetName val="Halaman_Muka8"/>
      <sheetName val="Meas_-Hotel_Part8"/>
      <sheetName val="water_prop_8"/>
      <sheetName val="Reference_Information8"/>
      <sheetName val="Employee_List8"/>
      <sheetName val="Sales_Office8"/>
      <sheetName val="Mech_SOR_Comparison__8"/>
      <sheetName val="Tender_Summary8"/>
      <sheetName val="SSC_Split_-_All_store_(PYE)_da8"/>
      <sheetName val="External_Doors8"/>
      <sheetName val="Valesco_Paste8"/>
      <sheetName val="Tower_A1_Typ_8"/>
      <sheetName val="Tower_A2_Typ_8"/>
      <sheetName val="1612_01AL_-_INT_AM&amp;NIEP8"/>
      <sheetName val="Back_Cal_for_OMC8"/>
      <sheetName val="Fill_this_out_first___34"/>
      <sheetName val="Section_2-SCHEDULE_OF_DAYWORK11"/>
      <sheetName val="SECTION_10-TSE11"/>
      <sheetName val="Conductor_Size11"/>
      <sheetName val="Source_-_Never_delete11"/>
      <sheetName val="_11"/>
      <sheetName val="CEP_Form9"/>
      <sheetName val="Elemental_Buildup9"/>
      <sheetName val="Fill_this_out_first___35"/>
      <sheetName val="BQ_(subcon)R_Pt19"/>
      <sheetName val="BQ_(subcon)R_Pt29"/>
      <sheetName val="BQ_(subcon)R_Pt39"/>
      <sheetName val="Qty_(11_10_19)9"/>
      <sheetName val="Qty_Checking_(P-1)9"/>
      <sheetName val="Qty_Checking_(P-2)9"/>
      <sheetName val="Rod_&amp;_Angle_Bracket9"/>
      <sheetName val="ACCESS_GATE_(D)9"/>
      <sheetName val="ACCESS_GATE_(S)(1)9"/>
      <sheetName val="ACCESS_GATE_(S)9"/>
      <sheetName val="Alum_Flashing9"/>
      <sheetName val="Flat_Matrix9"/>
      <sheetName val="M-_Rate9"/>
      <sheetName val="beam-reinft-IIInd_floor9"/>
      <sheetName val="Halaman_Muka9"/>
      <sheetName val="Meas_-Hotel_Part9"/>
      <sheetName val="water_prop_9"/>
      <sheetName val="Reference_Information9"/>
      <sheetName val="Employee_List9"/>
      <sheetName val="Sales_Office9"/>
      <sheetName val="Mech_SOR_Comparison__9"/>
      <sheetName val="Tender_Summary9"/>
      <sheetName val="SSC_Split_-_All_store_(PYE)_da9"/>
      <sheetName val="External_Doors9"/>
      <sheetName val="Valesco_Paste9"/>
      <sheetName val="Tower_A1_Typ_9"/>
      <sheetName val="Tower_A2_Typ_9"/>
      <sheetName val="1612_01AL_-_INT_AM&amp;NIEP9"/>
      <sheetName val="Back_Cal_for_OMC9"/>
      <sheetName val="Fill_this_out_first___36"/>
      <sheetName val="Section_2-SCHEDULE_OF_DAYWORK12"/>
      <sheetName val="SECTION_10-TSE12"/>
      <sheetName val="Conductor_Size12"/>
      <sheetName val="Source_-_Never_delete12"/>
      <sheetName val="_12"/>
      <sheetName val="CEP_Form10"/>
      <sheetName val="Elemental_Buildup10"/>
      <sheetName val="Fill_this_out_first___37"/>
      <sheetName val="BQ_(subcon)R_Pt110"/>
      <sheetName val="BQ_(subcon)R_Pt210"/>
      <sheetName val="BQ_(subcon)R_Pt310"/>
      <sheetName val="Qty_(11_10_19)10"/>
      <sheetName val="Qty_Checking_(P-1)10"/>
      <sheetName val="Qty_Checking_(P-2)10"/>
      <sheetName val="Rod_&amp;_Angle_Bracket10"/>
      <sheetName val="ACCESS_GATE_(D)10"/>
      <sheetName val="ACCESS_GATE_(S)(1)10"/>
      <sheetName val="ACCESS_GATE_(S)10"/>
      <sheetName val="Alum_Flashing10"/>
      <sheetName val="Flat_Matrix10"/>
      <sheetName val="M-_Rate10"/>
      <sheetName val="beam-reinft-IIInd_floor10"/>
      <sheetName val="Halaman_Muka10"/>
      <sheetName val="Meas_-Hotel_Part10"/>
      <sheetName val="water_prop_10"/>
      <sheetName val="Reference_Information10"/>
      <sheetName val="Employee_List10"/>
      <sheetName val="Sales_Office10"/>
      <sheetName val="Mech_SOR_Comparison__10"/>
      <sheetName val="Tender_Summary10"/>
      <sheetName val="SSC_Split_-_All_store_(PYE)_d10"/>
      <sheetName val="External_Doors10"/>
      <sheetName val="Valesco_Paste10"/>
      <sheetName val="Tower_A1_Typ_10"/>
      <sheetName val="Tower_A2_Typ_10"/>
      <sheetName val="1612_01AL_-_INT_AM&amp;NIEP10"/>
      <sheetName val="Back_Cal_for_OMC10"/>
      <sheetName val="Fill_this_out_first___38"/>
      <sheetName val="CASHFL1_XLS12"/>
      <sheetName val="3BL공동구_수량11"/>
      <sheetName val="WORK_TABLE11"/>
      <sheetName val="SITE_OVERHEADS11"/>
      <sheetName val="M-Book_for_Conc11"/>
      <sheetName val="M-Book_for_FW11"/>
      <sheetName val="INPUT_SHEET11"/>
      <sheetName val="Break_up_Sheet11"/>
      <sheetName val="final_abstract11"/>
      <sheetName val="ACAD_Finishes11"/>
      <sheetName val="Site_Details11"/>
      <sheetName val="Site_Area_Statement11"/>
      <sheetName val="Section_2-SCHEDULE_OF_DAYWORK13"/>
      <sheetName val="SECTION_10-TSE13"/>
      <sheetName val="Conductor_Size13"/>
      <sheetName val="Source_-_Never_delete13"/>
      <sheetName val="_13"/>
      <sheetName val="CEP_Form11"/>
      <sheetName val="Elemental_Buildup11"/>
      <sheetName val="Fill_this_out_first___39"/>
      <sheetName val="BQ_(subcon)R_Pt111"/>
      <sheetName val="BQ_(subcon)R_Pt211"/>
      <sheetName val="BQ_(subcon)R_Pt311"/>
      <sheetName val="Qty_(11_10_19)11"/>
      <sheetName val="Qty_Checking_(P-1)11"/>
      <sheetName val="Qty_Checking_(P-2)11"/>
      <sheetName val="Rod_&amp;_Angle_Bracket11"/>
      <sheetName val="ACCESS_GATE_(D)11"/>
      <sheetName val="ACCESS_GATE_(S)(1)11"/>
      <sheetName val="ACCESS_GATE_(S)11"/>
      <sheetName val="Alum_Flashing11"/>
      <sheetName val="Flat_Matrix11"/>
      <sheetName val="M-_Rate11"/>
      <sheetName val="beam-reinft-IIInd_floor11"/>
      <sheetName val="Halaman_Muka11"/>
      <sheetName val="Meas_-Hotel_Part11"/>
      <sheetName val="water_prop_11"/>
      <sheetName val="Reference_Information11"/>
      <sheetName val="Employee_List11"/>
      <sheetName val="Sales_Office11"/>
      <sheetName val="Mech_SOR_Comparison__11"/>
      <sheetName val="Tender_Summary11"/>
      <sheetName val="SSC_Split_-_All_store_(PYE)_d11"/>
      <sheetName val="External_Doors11"/>
      <sheetName val="Valesco_Paste11"/>
      <sheetName val="Tower_A1_Typ_11"/>
      <sheetName val="Tower_A2_Typ_11"/>
      <sheetName val="1612_01AL_-_INT_AM&amp;NIEP11"/>
      <sheetName val="Back_Cal_for_OMC11"/>
      <sheetName val="Fill_this_out_first___40"/>
      <sheetName val="CASHFL1_XLS13"/>
      <sheetName val="3BL공동구_수량12"/>
      <sheetName val="WORK_TABLE12"/>
      <sheetName val="SITE_OVERHEADS12"/>
      <sheetName val="M-Book_for_Conc12"/>
      <sheetName val="M-Book_for_FW12"/>
      <sheetName val="INPUT_SHEET12"/>
      <sheetName val="Break_up_Sheet12"/>
      <sheetName val="final_abstract12"/>
      <sheetName val="ACAD_Finishes12"/>
      <sheetName val="Site_Details12"/>
      <sheetName val="Site_Area_Statement12"/>
      <sheetName val="Section_2-SCHEDULE_OF_DAYWORK14"/>
      <sheetName val="SECTION_10-TSE14"/>
      <sheetName val="Conductor_Size14"/>
      <sheetName val="Source_-_Never_delete14"/>
      <sheetName val="_14"/>
      <sheetName val="CEP_Form12"/>
      <sheetName val="Elemental_Buildup12"/>
      <sheetName val="Fill_this_out_first___41"/>
      <sheetName val="BQ_(subcon)R_Pt112"/>
      <sheetName val="BQ_(subcon)R_Pt212"/>
      <sheetName val="BQ_(subcon)R_Pt312"/>
      <sheetName val="Qty_(11_10_19)12"/>
      <sheetName val="Qty_Checking_(P-1)12"/>
      <sheetName val="Qty_Checking_(P-2)12"/>
      <sheetName val="Rod_&amp;_Angle_Bracket12"/>
      <sheetName val="ACCESS_GATE_(D)12"/>
      <sheetName val="ACCESS_GATE_(S)(1)12"/>
      <sheetName val="ACCESS_GATE_(S)12"/>
      <sheetName val="Alum_Flashing12"/>
      <sheetName val="Flat_Matrix12"/>
      <sheetName val="M-_Rate12"/>
      <sheetName val="beam-reinft-IIInd_floor12"/>
      <sheetName val="Halaman_Muka12"/>
      <sheetName val="Meas_-Hotel_Part12"/>
      <sheetName val="water_prop_12"/>
      <sheetName val="Reference_Information12"/>
      <sheetName val="Employee_List12"/>
      <sheetName val="Sales_Office12"/>
      <sheetName val="Mech_SOR_Comparison__12"/>
      <sheetName val="Tender_Summary12"/>
      <sheetName val="SSC_Split_-_All_store_(PYE)_d12"/>
      <sheetName val="External_Doors12"/>
      <sheetName val="Valesco_Paste12"/>
      <sheetName val="Tower_A1_Typ_12"/>
      <sheetName val="Tower_A2_Typ_12"/>
      <sheetName val="1612_01AL_-_INT_AM&amp;NIEP12"/>
      <sheetName val="Back_Cal_for_OMC12"/>
      <sheetName val="Appendix_A_234"/>
      <sheetName val="CONSTRUCTION_COMPONENT30"/>
      <sheetName val="Modified_Store30"/>
      <sheetName val="BOQ_Direct_selling_cost30"/>
      <sheetName val="Site_Dev_BOQ30"/>
      <sheetName val="Fill_this_out_first___44"/>
      <sheetName val="Risk_Levels34"/>
      <sheetName val="Capital_Expenditure30"/>
      <sheetName val="Cash_Flow_Forecast29"/>
      <sheetName val="Cash_Flow_Fees_Breakdown29"/>
      <sheetName val="Orig_Budget_Cash_Flow_Forecas29"/>
      <sheetName val="6_-_Sum41"/>
      <sheetName val="Cat_A_Change_Control30"/>
      <sheetName val="Building_130"/>
      <sheetName val="w't_table30"/>
      <sheetName val="Civil_Boq30"/>
      <sheetName val="Basement_Budget30"/>
      <sheetName val="BSD_(2)30"/>
      <sheetName val="Prelims_value29"/>
      <sheetName val="Customize_Your_Purchase_Order29"/>
      <sheetName val="Chennai_45029"/>
      <sheetName val="sq_ftg_detail29"/>
      <sheetName val="Beam_at_Ground_flr_lvl(Steel)29"/>
      <sheetName val="Fill_Platform_Pricing_29"/>
      <sheetName val="Canopy_Pricing29"/>
      <sheetName val="Stepsafe_Platform_Pricing29"/>
      <sheetName val="H__Cashflow20"/>
      <sheetName val="CASHFL1_XLS15"/>
      <sheetName val="Key_Assumptions16"/>
      <sheetName val="2_1_受電設備棟16"/>
      <sheetName val="2_2_受・防火水槽16"/>
      <sheetName val="2_3_排水処理設備棟16"/>
      <sheetName val="2_4_倉庫棟16"/>
      <sheetName val="2_5_守衛棟16"/>
      <sheetName val="3BL공동구_수량14"/>
      <sheetName val="Define_finishing16"/>
      <sheetName val="WP_Financial_Summary16"/>
      <sheetName val="BACKUP_DATA16"/>
      <sheetName val="d-safe_specs16"/>
      <sheetName val="SP_Break_Up16"/>
      <sheetName val="Data_sheet16"/>
      <sheetName val="13__Steel_-_Ratio16"/>
      <sheetName val="Labor_abs-NMR16"/>
      <sheetName val="Mechanical_Works16"/>
      <sheetName val="DB_ET200(R__A)16"/>
      <sheetName val="WORK_TABLE14"/>
      <sheetName val="SITE_OVERHEADS14"/>
      <sheetName val="M-Book_for_Conc14"/>
      <sheetName val="M-Book_for_FW14"/>
      <sheetName val="INPUT_SHEET14"/>
      <sheetName val="Break_up_Sheet14"/>
      <sheetName val="Accounts_w_Tax_Ind15"/>
      <sheetName val="final_abstract14"/>
      <sheetName val="ACAD_Finishes14"/>
      <sheetName val="Site_Details14"/>
      <sheetName val="Site_Area_Statement14"/>
      <sheetName val="Bill_No_8_-_A16"/>
      <sheetName val="Section_2-SCHEDULE_OF_DAYWORK16"/>
      <sheetName val="SECTION_10-TSE16"/>
      <sheetName val="Conductor_Size16"/>
      <sheetName val="Source_-_Never_delete16"/>
      <sheetName val="_16"/>
      <sheetName val="CEP_Form14"/>
      <sheetName val="Elemental_Buildup14"/>
      <sheetName val="Fill_this_out_first___45"/>
      <sheetName val="BQ_(subcon)R_Pt114"/>
      <sheetName val="BQ_(subcon)R_Pt214"/>
      <sheetName val="BQ_(subcon)R_Pt314"/>
      <sheetName val="Qty_(11_10_19)14"/>
      <sheetName val="Qty_Checking_(P-1)14"/>
      <sheetName val="Qty_Checking_(P-2)14"/>
      <sheetName val="Rod_&amp;_Angle_Bracket14"/>
      <sheetName val="ACCESS_GATE_(D)14"/>
      <sheetName val="ACCESS_GATE_(S)(1)14"/>
      <sheetName val="ACCESS_GATE_(S)14"/>
      <sheetName val="Alum_Flashing14"/>
      <sheetName val="Flat_Matrix14"/>
      <sheetName val="M-_Rate14"/>
      <sheetName val="beam-reinft-IIInd_floor14"/>
      <sheetName val="Halaman_Muka14"/>
      <sheetName val="Meas_-Hotel_Part14"/>
      <sheetName val="water_prop_14"/>
      <sheetName val="Reference_Information14"/>
      <sheetName val="Employee_List14"/>
      <sheetName val="Sales_Office14"/>
      <sheetName val="Mech_SOR_Comparison__14"/>
      <sheetName val="Tender_Summary14"/>
      <sheetName val="SSC_Split_-_All_store_(PYE)_d14"/>
      <sheetName val="External_Doors14"/>
      <sheetName val="Valesco_Paste14"/>
      <sheetName val="Tower_A1_Typ_14"/>
      <sheetName val="Tower_A2_Typ_14"/>
      <sheetName val="1612_01AL_-_INT_AM&amp;NIEP14"/>
      <sheetName val="Back_Cal_for_OMC14"/>
      <sheetName val="Fill_this_out_first___42"/>
      <sheetName val="H__Cashflow19"/>
      <sheetName val="CASHFL1_XLS14"/>
      <sheetName val="Key_Assumptions15"/>
      <sheetName val="2_1_受電設備棟15"/>
      <sheetName val="2_2_受・防火水槽15"/>
      <sheetName val="2_3_排水処理設備棟15"/>
      <sheetName val="2_4_倉庫棟15"/>
      <sheetName val="2_5_守衛棟15"/>
      <sheetName val="3BL공동구_수량13"/>
      <sheetName val="Define_finishing15"/>
      <sheetName val="WP_Financial_Summary15"/>
      <sheetName val="BACKUP_DATA15"/>
      <sheetName val="d-safe_specs15"/>
      <sheetName val="SP_Break_Up15"/>
      <sheetName val="Data_sheet15"/>
      <sheetName val="13__Steel_-_Ratio15"/>
      <sheetName val="Labor_abs-NMR15"/>
      <sheetName val="Mechanical_Works15"/>
      <sheetName val="DB_ET200(R__A)15"/>
      <sheetName val="WORK_TABLE13"/>
      <sheetName val="SITE_OVERHEADS13"/>
      <sheetName val="M-Book_for_Conc13"/>
      <sheetName val="M-Book_for_FW13"/>
      <sheetName val="INPUT_SHEET13"/>
      <sheetName val="Break_up_Sheet13"/>
      <sheetName val="final_abstract13"/>
      <sheetName val="ACAD_Finishes13"/>
      <sheetName val="Site_Details13"/>
      <sheetName val="Site_Area_Statement13"/>
      <sheetName val="Bill_No_8_-_A15"/>
      <sheetName val="Section_2-SCHEDULE_OF_DAYWORK15"/>
      <sheetName val="SECTION_10-TSE15"/>
      <sheetName val="Conductor_Size15"/>
      <sheetName val="Source_-_Never_delete15"/>
      <sheetName val="_15"/>
      <sheetName val="CEP_Form13"/>
      <sheetName val="Elemental_Buildup13"/>
      <sheetName val="Fill_this_out_first___43"/>
      <sheetName val="BQ_(subcon)R_Pt113"/>
      <sheetName val="BQ_(subcon)R_Pt213"/>
      <sheetName val="BQ_(subcon)R_Pt313"/>
      <sheetName val="Qty_(11_10_19)13"/>
      <sheetName val="Qty_Checking_(P-1)13"/>
      <sheetName val="Qty_Checking_(P-2)13"/>
      <sheetName val="Rod_&amp;_Angle_Bracket13"/>
      <sheetName val="ACCESS_GATE_(D)13"/>
      <sheetName val="ACCESS_GATE_(S)(1)13"/>
      <sheetName val="ACCESS_GATE_(S)13"/>
      <sheetName val="Alum_Flashing13"/>
      <sheetName val="Flat_Matrix13"/>
      <sheetName val="M-_Rate13"/>
      <sheetName val="beam-reinft-IIInd_floor13"/>
      <sheetName val="Halaman_Muka13"/>
      <sheetName val="Meas_-Hotel_Part13"/>
      <sheetName val="water_prop_13"/>
      <sheetName val="Reference_Information13"/>
      <sheetName val="Employee_List13"/>
      <sheetName val="Sales_Office13"/>
      <sheetName val="Mech_SOR_Comparison__13"/>
      <sheetName val="Tender_Summary13"/>
      <sheetName val="SSC_Split_-_All_store_(PYE)_d13"/>
      <sheetName val="External_Doors13"/>
      <sheetName val="Valesco_Paste13"/>
      <sheetName val="Tower_A1_Typ_13"/>
      <sheetName val="Tower_A2_Typ_13"/>
      <sheetName val="1612_01AL_-_INT_AM&amp;NIEP13"/>
      <sheetName val="Back_Cal_for_OMC13"/>
      <sheetName val="Appendix_A_235"/>
      <sheetName val="CONSTRUCTION_COMPONENT31"/>
      <sheetName val="Modified_Store31"/>
      <sheetName val="BOQ_Direct_selling_cost31"/>
      <sheetName val="Site_Dev_BOQ31"/>
      <sheetName val="Fill_this_out_first___46"/>
      <sheetName val="Risk_Levels35"/>
      <sheetName val="Capital_Expenditure31"/>
      <sheetName val="Cash_Flow_Forecast30"/>
      <sheetName val="Cash_Flow_Fees_Breakdown30"/>
      <sheetName val="Orig_Budget_Cash_Flow_Forecas30"/>
      <sheetName val="6_-_Sum42"/>
      <sheetName val="Cat_A_Change_Control31"/>
      <sheetName val="Building_131"/>
      <sheetName val="w't_table31"/>
      <sheetName val="Civil_Boq31"/>
      <sheetName val="Basement_Budget31"/>
      <sheetName val="FP_MATERIAL21"/>
      <sheetName val="BSD_(2)31"/>
      <sheetName val="Prelims_value30"/>
      <sheetName val="Customize_Your_Purchase_Order30"/>
      <sheetName val="Chennai_45030"/>
      <sheetName val="sq_ftg_detail30"/>
      <sheetName val="Beam_at_Ground_flr_lvl(Steel)30"/>
      <sheetName val="Summary_year_Plan21"/>
      <sheetName val="IO_LIST21"/>
      <sheetName val="Fill_Platform_Pricing_30"/>
      <sheetName val="Canopy_Pricing30"/>
      <sheetName val="Stepsafe_Platform_Pricing30"/>
      <sheetName val="PRECAST_lightconc-II21"/>
      <sheetName val="TP030_Fire_Alarm21"/>
      <sheetName val="Hepworth-Area_Summary21"/>
      <sheetName val="Dema_eVision_Translation23"/>
      <sheetName val="Stair,_Lift_&amp;_Window_Matrixes23"/>
      <sheetName val="H__Cashflow21"/>
      <sheetName val="Common_Inputs18"/>
      <sheetName val="Capex_Depreciation_table18"/>
      <sheetName val="CASHFL1_XLS16"/>
      <sheetName val="Key_Assumptions17"/>
      <sheetName val="2_1_受電設備棟17"/>
      <sheetName val="2_2_受・防火水槽17"/>
      <sheetName val="2_3_排水処理設備棟17"/>
      <sheetName val="2_4_倉庫棟17"/>
      <sheetName val="2_5_守衛棟17"/>
      <sheetName val="3BL공동구_수량15"/>
      <sheetName val="Define_finishing17"/>
      <sheetName val="WP_Financial_Summary17"/>
      <sheetName val="BACKUP_DATA17"/>
      <sheetName val="d-safe_specs17"/>
      <sheetName val="SP_Break_Up17"/>
      <sheetName val="Data_sheet17"/>
      <sheetName val="13__Steel_-_Ratio17"/>
      <sheetName val="Labor_abs-NMR17"/>
      <sheetName val="Mechanical_Works17"/>
      <sheetName val="DB_ET200(R__A)17"/>
      <sheetName val="Material_18"/>
      <sheetName val="WORK_TABLE15"/>
      <sheetName val="SITE_OVERHEADS15"/>
      <sheetName val="M-Book_for_Conc15"/>
      <sheetName val="M-Book_for_FW15"/>
      <sheetName val="INPUT_SHEET15"/>
      <sheetName val="Break_up_Sheet15"/>
      <sheetName val="Accounts_w_Tax_Ind16"/>
      <sheetName val="final_abstract15"/>
      <sheetName val="ACAD_Finishes15"/>
      <sheetName val="Site_Details15"/>
      <sheetName val="Site_Area_Statement15"/>
      <sheetName val="Bill_No_8_-_A17"/>
      <sheetName val="Section_2-SCHEDULE_OF_DAYWORK17"/>
      <sheetName val="SECTION_10-TSE17"/>
      <sheetName val="Conductor_Size17"/>
      <sheetName val="Source_-_Never_delete17"/>
      <sheetName val="_17"/>
      <sheetName val="CEP_Form15"/>
      <sheetName val="Elemental_Buildup15"/>
      <sheetName val="Fill_this_out_first___47"/>
      <sheetName val="BQ_(subcon)R_Pt115"/>
      <sheetName val="BQ_(subcon)R_Pt215"/>
      <sheetName val="BQ_(subcon)R_Pt315"/>
      <sheetName val="Qty_(11_10_19)15"/>
      <sheetName val="Qty_Checking_(P-1)15"/>
      <sheetName val="Qty_Checking_(P-2)15"/>
      <sheetName val="Rod_&amp;_Angle_Bracket15"/>
      <sheetName val="ACCESS_GATE_(D)15"/>
      <sheetName val="ACCESS_GATE_(S)(1)15"/>
      <sheetName val="ACCESS_GATE_(S)15"/>
      <sheetName val="Alum_Flashing15"/>
      <sheetName val="Flat_Matrix15"/>
      <sheetName val="M-_Rate15"/>
      <sheetName val="beam-reinft-IIInd_floor15"/>
      <sheetName val="Halaman_Muka15"/>
      <sheetName val="Meas_-Hotel_Part15"/>
      <sheetName val="water_prop_15"/>
      <sheetName val="Reference_Information15"/>
      <sheetName val="Employee_List15"/>
      <sheetName val="Sales_Office15"/>
      <sheetName val="Mech_SOR_Comparison__15"/>
      <sheetName val="Tender_Summary15"/>
      <sheetName val="SSC_Split_-_All_store_(PYE)_d15"/>
      <sheetName val="External_Doors15"/>
      <sheetName val="Valesco_Paste15"/>
      <sheetName val="Tower_A1_Typ_15"/>
      <sheetName val="Tower_A2_Typ_15"/>
      <sheetName val="1612_01AL_-_INT_AM&amp;NIEP15"/>
      <sheetName val="Back_Cal_for_OMC15"/>
      <sheetName val="3"/>
      <sheetName val="rec temp"/>
      <sheetName val="monscurve"/>
      <sheetName val="rec_temp"/>
      <sheetName val="rec_temp1"/>
      <sheetName val="4.총괄(통합)"/>
      <sheetName val="CIF_COST_ITEM"/>
      <sheetName val="CIF_COST_ITEM1"/>
      <sheetName val="Front Sheet"/>
      <sheetName val="CIF_COST_ITEM2"/>
      <sheetName val="Diff_Run01&amp;Run02"/>
      <sheetName val="CCS_Summary"/>
      <sheetName val="Front_Sheet"/>
      <sheetName val="CIF_COST_ITEM3"/>
      <sheetName val="Diff_Run01&amp;Run021"/>
      <sheetName val="CCS_Summary1"/>
      <sheetName val="Front_Sheet1"/>
      <sheetName val="CIF_COST_ITEM4"/>
      <sheetName val="Diff_Run01&amp;Run022"/>
      <sheetName val="CCS_Summary2"/>
      <sheetName val="Front_Sheet2"/>
      <sheetName val="CIF_COST_ITEM5"/>
      <sheetName val="Diff_Run01&amp;Run023"/>
      <sheetName val="CCS_Summary3"/>
      <sheetName val="Front_Sheet3"/>
      <sheetName val="Add2-om-mep"/>
      <sheetName val="토공"/>
      <sheetName val="Constructionˆ_“__"/>
      <sheetName val="Input"/>
      <sheetName val="Calc_ISC"/>
      <sheetName val="Inter unit set off"/>
      <sheetName val="2.1. Claimed Not Ack as debts"/>
      <sheetName val="2.2. Unitech Contingent"/>
      <sheetName val="2.4. Service Tax Contingent"/>
      <sheetName val="6. Auditor Payment"/>
      <sheetName val="7. Pauling Joint Venture"/>
      <sheetName val="8. Non Provision"/>
      <sheetName val="5. MR"/>
      <sheetName val="31. EPS"/>
      <sheetName val="13. Finance Lease"/>
      <sheetName val="18. Earnings"/>
      <sheetName val="p &amp;l stpwise dec03"/>
      <sheetName val="PROG_DATA"/>
      <sheetName val="BHANDUP"/>
      <sheetName val="Codes"/>
      <sheetName val="JACKWELL"/>
      <sheetName val="purpose&amp;input"/>
      <sheetName val="Morsip Ht Julu"/>
      <sheetName val="KL_Data1"/>
      <sheetName val="KL_Data"/>
      <sheetName val="KL_Data2"/>
      <sheetName val="systems_summary2"/>
      <sheetName val="KL_Data3"/>
      <sheetName val="systems_summary3"/>
      <sheetName val="GRAPHS"/>
      <sheetName val="CAPEX"/>
      <sheetName val="3a-Base Build Variations"/>
      <sheetName val="2. MC Prelims"/>
      <sheetName val="WPA_-_Dems3"/>
      <sheetName val="WP_SUMMARY3"/>
      <sheetName val="WPA_-_Dems4"/>
      <sheetName val="WP_SUMMARY4"/>
      <sheetName val="Iron_Sets"/>
      <sheetName val="2__MC_Prelims"/>
      <sheetName val="calculation"/>
      <sheetName val="Other_Costs63"/>
      <sheetName val="procurement_contingency60"/>
      <sheetName val="(1)_Construction60"/>
      <sheetName val="(2)_Furniture60"/>
      <sheetName val="(3)_AV60"/>
      <sheetName val="(4)_Fees60"/>
      <sheetName val="(5)_On_Costs60"/>
      <sheetName val="(6)_Cont60"/>
      <sheetName val="(7)_Retail_Contribution60"/>
      <sheetName val="(8)_VAT60"/>
      <sheetName val="(9)_IT60"/>
      <sheetName val="(10)_VAT60"/>
      <sheetName val="Commitment_Schedule60"/>
      <sheetName val="Sch__Areas58"/>
      <sheetName val="Validation_Data57"/>
      <sheetName val="Tender_Settlement57"/>
      <sheetName val="_Summary_base_bid57"/>
      <sheetName val="Executive_Summary57"/>
      <sheetName val="backup_(2)57"/>
      <sheetName val="Purchase-InUse_DayMonthYear57"/>
      <sheetName val="Other_Costs64"/>
      <sheetName val="procurement_contingency61"/>
      <sheetName val="(1)_Construction61"/>
      <sheetName val="(2)_Furniture61"/>
      <sheetName val="(3)_AV61"/>
      <sheetName val="(4)_Fees61"/>
      <sheetName val="(5)_On_Costs61"/>
      <sheetName val="(6)_Cont61"/>
      <sheetName val="(7)_Retail_Contribution61"/>
      <sheetName val="(8)_VAT61"/>
      <sheetName val="(9)_IT61"/>
      <sheetName val="(10)_VAT61"/>
      <sheetName val="Commitment_Schedule61"/>
      <sheetName val="Sch__Areas59"/>
      <sheetName val="Validation_Data58"/>
      <sheetName val="Tender_Settlement58"/>
      <sheetName val="_Summary_base_bid58"/>
      <sheetName val="Executive_Summary58"/>
      <sheetName val="backup_(2)58"/>
      <sheetName val="Purchase-InUse_DayMonthYear58"/>
      <sheetName val="CHSS "/>
      <sheetName val="Metal Works"/>
      <sheetName val="Detail"/>
      <sheetName val="Non-FR &amp; FR Door BQ"/>
      <sheetName val="2Hr FR Roller Shutter"/>
      <sheetName val="CHSS-Cover "/>
      <sheetName val="BQ-Metal Works"/>
      <sheetName val="BQ-8-Ext Works"/>
      <sheetName val="Detail Calculations"/>
      <sheetName val="Constructionˆ_“________œ"/>
      <sheetName val="SPT vs PHI"/>
      <sheetName val="GD"/>
      <sheetName val="rate PC item"/>
      <sheetName val="Phase 1 C&amp;S Detail"/>
      <sheetName val="DebtAssum"/>
      <sheetName val="FxVar1"/>
      <sheetName val="58+ Table"/>
      <sheetName val="CHSS_"/>
      <sheetName val="Metal_Works"/>
      <sheetName val="Non-FR_&amp;_FR_Door_BQ"/>
      <sheetName val="2Hr_FR_Roller_Shutter"/>
      <sheetName val="CHSS-Cover_"/>
      <sheetName val="BQ-Metal_Works"/>
      <sheetName val="BQ-8-Ext_Works"/>
      <sheetName val="Detail_Calculations"/>
      <sheetName val="H_Satuan"/>
      <sheetName val="detailed summary - data centre"/>
      <sheetName val="TCVN"/>
      <sheetName val="Steps"/>
      <sheetName val="tph-comrental"/>
      <sheetName val="shtLookup"/>
      <sheetName val="产销量值.1"/>
      <sheetName val="VP_graph(VP)"/>
      <sheetName val="일위대가"/>
      <sheetName val="Micro"/>
      <sheetName val="Macro"/>
      <sheetName val="Scaff-Rose"/>
      <sheetName val="Constructionˆ_“__x0013______x0013__x001c____x0013___x0013_œ"/>
      <sheetName val="예산변경사항"/>
      <sheetName val="A"/>
      <sheetName val="Q2 update summarized demand"/>
      <sheetName val="PA"/>
      <sheetName val="내역서1"/>
      <sheetName val="Common FOH"/>
      <sheetName val="20000-Perf Spc"/>
      <sheetName val="Discount Sheet"/>
      <sheetName val="A-11 Steel Str (2)"/>
      <sheetName val="Working"/>
      <sheetName val="Project Details"/>
      <sheetName val="Front Page"/>
      <sheetName val="C1_"/>
      <sheetName val="By_year_summary11"/>
      <sheetName val="IM_Plot_02_Summary22"/>
      <sheetName val="Costs_Negotiated_Contract_Sum20"/>
      <sheetName val="Estimate_Build_Up22"/>
      <sheetName val="BQ_External22"/>
      <sheetName val="Master_Data_Sheet22"/>
      <sheetName val="Deprec_22"/>
      <sheetName val="IO_Count_Diag22"/>
      <sheetName val="Customize_Your_Invoice22"/>
      <sheetName val="TBAL9697_-group_wise__sdpl22"/>
      <sheetName val="organi_synthesis_lab22"/>
      <sheetName val="OC_17-04-0622"/>
      <sheetName val="Elemental_Breakdown18"/>
      <sheetName val="labour_rates18"/>
      <sheetName val="Front_Cover17"/>
      <sheetName val="Branch_Power20"/>
      <sheetName val="Do_not_delete_-_Lists17"/>
      <sheetName val="PPX_out_Cost18"/>
      <sheetName val="General_Items6"/>
      <sheetName val="Core_Eqpt6"/>
      <sheetName val="New_Home6"/>
      <sheetName val="OP'S_INPUT_SHEET17"/>
      <sheetName val="RULES_(DO_NOT_FORMAT)2"/>
      <sheetName val="RULES_(DO_NOT_FORMAT)3"/>
      <sheetName val="RULES_(DO_NOT_FORMAT)5"/>
      <sheetName val="RULES_(DO_NOT_FORMAT)4"/>
      <sheetName val="RULES_(DO_NOT_FORMAT)6"/>
      <sheetName val="RULES_(DO_NOT_FORMAT)7"/>
      <sheetName val="RULES_(DO_NOT_FORMAT)8"/>
      <sheetName val="TP030_Fire_Alarm22"/>
      <sheetName val="Summary_year_Plan22"/>
      <sheetName val="IO_LIST22"/>
      <sheetName val="PRECAST_lightconc-II22"/>
      <sheetName val="Hepworth-Area_Summary22"/>
      <sheetName val="Dema_eVision_Translation24"/>
      <sheetName val="FP_MATERIAL22"/>
      <sheetName val="Stair,_Lift_&amp;_Window_Matrixes24"/>
      <sheetName val="labour_rates19"/>
      <sheetName val="PPX_out_Cost19"/>
      <sheetName val="Costs_Negotiated_Contract_Sum21"/>
      <sheetName val="Front_Cover18"/>
      <sheetName val="OP'S_INPUT_SHEET18"/>
      <sheetName val="Do_not_delete_-_Lists18"/>
      <sheetName val="Elemental_Breakdown19"/>
      <sheetName val="Branch_Power21"/>
      <sheetName val="Common_Inputs19"/>
      <sheetName val="Capex_Depreciation_table19"/>
      <sheetName val="Material_19"/>
      <sheetName val="Estimate_Build_Up23"/>
      <sheetName val="IM_Plot_02_Summary23"/>
      <sheetName val="BQ_External23"/>
      <sheetName val="Master_Data_Sheet23"/>
      <sheetName val="Deprec_23"/>
      <sheetName val="IO_Count_Diag23"/>
      <sheetName val="Customize_Your_Invoice23"/>
      <sheetName val="TBAL9697_-group_wise__sdpl23"/>
      <sheetName val="organi_synthesis_lab23"/>
      <sheetName val="OC_17-04-0623"/>
      <sheetName val="By_year_summary12"/>
      <sheetName val="General_Items7"/>
      <sheetName val="Core_Eqpt7"/>
      <sheetName val="New_Home7"/>
      <sheetName val="By_year_summary13"/>
      <sheetName val="By_year_summary14"/>
      <sheetName val="By_year_summary15"/>
      <sheetName val="By_year_summary16"/>
      <sheetName val="Key Data"/>
      <sheetName val="SA Lifecycle Inputs"/>
      <sheetName val="Key Stats Timeline"/>
      <sheetName val="SA FM Inputs"/>
      <sheetName val="Internal Input"/>
      <sheetName val="SA SPC Summary Inputs"/>
      <sheetName val="Front"/>
      <sheetName val="By_year_summary17"/>
      <sheetName val="By_year_summary18"/>
      <sheetName val="Other_Costs66"/>
      <sheetName val="procurement_contingency63"/>
      <sheetName val="Sch__Areas61"/>
      <sheetName val="(1)_Construction63"/>
      <sheetName val="(2)_Furniture63"/>
      <sheetName val="(3)_AV63"/>
      <sheetName val="(4)_Fees63"/>
      <sheetName val="(5)_On_Costs63"/>
      <sheetName val="(6)_Cont63"/>
      <sheetName val="(7)_Retail_Contribution63"/>
      <sheetName val="(8)_VAT63"/>
      <sheetName val="(9)_IT63"/>
      <sheetName val="(10)_VAT63"/>
      <sheetName val="Commitment_Schedule63"/>
      <sheetName val="Validation_Data60"/>
      <sheetName val="Tender_Settlement60"/>
      <sheetName val="_Summary_base_bid60"/>
      <sheetName val="Executive_Summary60"/>
      <sheetName val="Estimate_Build_Up24"/>
      <sheetName val="IM_Plot_02_Summary24"/>
      <sheetName val="Purchase-InUse_DayMonthYear60"/>
      <sheetName val="backup_(2)60"/>
      <sheetName val="BQ_External24"/>
      <sheetName val="Master_Data_Sheet24"/>
      <sheetName val="Deprec_24"/>
      <sheetName val="IO_Count_Diag24"/>
      <sheetName val="Customize_Your_Invoice24"/>
      <sheetName val="TBAL9697_-group_wise__sdpl24"/>
      <sheetName val="organi_synthesis_lab24"/>
      <sheetName val="OC_17-04-0624"/>
      <sheetName val="Hepworth-Area_Summary24"/>
      <sheetName val="TP030_Fire_Alarm24"/>
      <sheetName val="Summary_year_Plan24"/>
      <sheetName val="IO_LIST24"/>
      <sheetName val="PRECAST_lightconc-II24"/>
      <sheetName val="H__Cashflow22"/>
      <sheetName val="Dema_eVision_Translation26"/>
      <sheetName val="FP_MATERIAL24"/>
      <sheetName val="Stair,_Lift_&amp;_Window_Matrixes26"/>
      <sheetName val="Costs_Negotiated_Contract_Sum23"/>
      <sheetName val="Branch_Power23"/>
      <sheetName val="Front_Cover20"/>
      <sheetName val="OP'S_INPUT_SHEET20"/>
      <sheetName val="Do_not_delete_-_Lists20"/>
      <sheetName val="CASHFL1_XLS17"/>
      <sheetName val="Key_Assumptions18"/>
      <sheetName val="2_1_受電設備棟18"/>
      <sheetName val="2_2_受・防火水槽18"/>
      <sheetName val="2_3_排水処理設備棟18"/>
      <sheetName val="2_4_倉庫棟18"/>
      <sheetName val="2_5_守衛棟18"/>
      <sheetName val="labour_rates21"/>
      <sheetName val="Common_Inputs21"/>
      <sheetName val="Capex_Depreciation_table21"/>
      <sheetName val="PPX_out_Cost21"/>
      <sheetName val="Elemental_Breakdown21"/>
      <sheetName val="SP_Break_Up18"/>
      <sheetName val="Define_finishing18"/>
      <sheetName val="Material_21"/>
      <sheetName val="WP_Financial_Summary18"/>
      <sheetName val="BACKUP_DATA18"/>
      <sheetName val="d-safe_specs18"/>
      <sheetName val="Data_sheet18"/>
      <sheetName val="13__Steel_-_Ratio18"/>
      <sheetName val="Labor_abs-NMR18"/>
      <sheetName val="Mechanical_Works18"/>
      <sheetName val="DB_ET200(R__A)18"/>
      <sheetName val="By_year_summary20"/>
      <sheetName val="Other_Costs65"/>
      <sheetName val="procurement_contingency62"/>
      <sheetName val="Sch__Areas60"/>
      <sheetName val="(1)_Construction62"/>
      <sheetName val="(2)_Furniture62"/>
      <sheetName val="(3)_AV62"/>
      <sheetName val="(4)_Fees62"/>
      <sheetName val="(5)_On_Costs62"/>
      <sheetName val="(6)_Cont62"/>
      <sheetName val="(7)_Retail_Contribution62"/>
      <sheetName val="(8)_VAT62"/>
      <sheetName val="(9)_IT62"/>
      <sheetName val="(10)_VAT62"/>
      <sheetName val="Commitment_Schedule62"/>
      <sheetName val="Validation_Data59"/>
      <sheetName val="Tender_Settlement59"/>
      <sheetName val="_Summary_base_bid59"/>
      <sheetName val="Executive_Summary59"/>
      <sheetName val="Purchase-InUse_DayMonthYear59"/>
      <sheetName val="backup_(2)59"/>
      <sheetName val="Hepworth-Area_Summary23"/>
      <sheetName val="TP030_Fire_Alarm23"/>
      <sheetName val="Summary_year_Plan23"/>
      <sheetName val="IO_LIST23"/>
      <sheetName val="PRECAST_lightconc-II23"/>
      <sheetName val="Dema_eVision_Translation25"/>
      <sheetName val="FP_MATERIAL23"/>
      <sheetName val="Stair,_Lift_&amp;_Window_Matrixes25"/>
      <sheetName val="Costs_Negotiated_Contract_Sum22"/>
      <sheetName val="Branch_Power22"/>
      <sheetName val="Front_Cover19"/>
      <sheetName val="OP'S_INPUT_SHEET19"/>
      <sheetName val="Do_not_delete_-_Lists19"/>
      <sheetName val="labour_rates20"/>
      <sheetName val="Common_Inputs20"/>
      <sheetName val="Capex_Depreciation_table20"/>
      <sheetName val="PPX_out_Cost20"/>
      <sheetName val="Elemental_Breakdown20"/>
      <sheetName val="Material_20"/>
      <sheetName val="By_year_summary19"/>
      <sheetName val="Accounts_w_Tax_Ind17"/>
      <sheetName val="Fit_Out_2"/>
      <sheetName val="BUDGET__MATERIAL2"/>
      <sheetName val="PVA#21_Carpark2"/>
      <sheetName val="Other_Costs67"/>
      <sheetName val="procurement_contingency64"/>
      <sheetName val="Sch__Areas62"/>
      <sheetName val="(1)_Construction64"/>
      <sheetName val="(2)_Furniture64"/>
      <sheetName val="(3)_AV64"/>
      <sheetName val="(4)_Fees64"/>
      <sheetName val="(5)_On_Costs64"/>
      <sheetName val="(6)_Cont64"/>
      <sheetName val="(7)_Retail_Contribution64"/>
      <sheetName val="(8)_VAT64"/>
      <sheetName val="(9)_IT64"/>
      <sheetName val="(10)_VAT64"/>
      <sheetName val="Commitment_Schedule64"/>
      <sheetName val="Validation_Data61"/>
      <sheetName val="Tender_Settlement61"/>
      <sheetName val="_Summary_base_bid61"/>
      <sheetName val="Executive_Summary61"/>
      <sheetName val="Estimate_Build_Up25"/>
      <sheetName val="IM_Plot_02_Summary25"/>
      <sheetName val="Purchase-InUse_DayMonthYear61"/>
      <sheetName val="backup_(2)61"/>
      <sheetName val="BQ_External25"/>
      <sheetName val="Master_Data_Sheet25"/>
      <sheetName val="Deprec_25"/>
      <sheetName val="IO_Count_Diag25"/>
      <sheetName val="Customize_Your_Invoice25"/>
      <sheetName val="TBAL9697_-group_wise__sdpl25"/>
      <sheetName val="organi_synthesis_lab25"/>
      <sheetName val="OC_17-04-0625"/>
      <sheetName val="Hepworth-Area_Summary25"/>
      <sheetName val="TP030_Fire_Alarm25"/>
      <sheetName val="Summary_year_Plan25"/>
      <sheetName val="IO_LIST25"/>
      <sheetName val="PRECAST_lightconc-II25"/>
      <sheetName val="H__Cashflow23"/>
      <sheetName val="Dema_eVision_Translation27"/>
      <sheetName val="FP_MATERIAL25"/>
      <sheetName val="Stair,_Lift_&amp;_Window_Matrixes27"/>
      <sheetName val="Costs_Negotiated_Contract_Sum24"/>
      <sheetName val="Branch_Power24"/>
      <sheetName val="Front_Cover21"/>
      <sheetName val="OP'S_INPUT_SHEET21"/>
      <sheetName val="Do_not_delete_-_Lists21"/>
      <sheetName val="CASHFL1_XLS18"/>
      <sheetName val="Key_Assumptions19"/>
      <sheetName val="2_1_受電設備棟19"/>
      <sheetName val="2_2_受・防火水槽19"/>
      <sheetName val="2_3_排水処理設備棟19"/>
      <sheetName val="2_4_倉庫棟19"/>
      <sheetName val="2_5_守衛棟19"/>
      <sheetName val="labour_rates22"/>
      <sheetName val="Common_Inputs22"/>
      <sheetName val="Capex_Depreciation_table22"/>
      <sheetName val="PPX_out_Cost22"/>
      <sheetName val="Elemental_Breakdown22"/>
      <sheetName val="SP_Break_Up19"/>
      <sheetName val="Define_finishing19"/>
      <sheetName val="Material_22"/>
      <sheetName val="WP_Financial_Summary19"/>
      <sheetName val="BACKUP_DATA19"/>
      <sheetName val="d-safe_specs19"/>
      <sheetName val="Data_sheet19"/>
      <sheetName val="13__Steel_-_Ratio19"/>
      <sheetName val="Labor_abs-NMR19"/>
      <sheetName val="Mechanical_Works19"/>
      <sheetName val="DB_ET200(R__A)19"/>
      <sheetName val="By_year_summary21"/>
      <sheetName val="Accounts_w_Tax_Ind18"/>
      <sheetName val="Bill_No_8_-_A18"/>
      <sheetName val="Valuation_Summary3"/>
      <sheetName val="Stuctural_Steel_3"/>
      <sheetName val="Metal_Deck3"/>
      <sheetName val="Flat_Roof_Finishes3"/>
      <sheetName val="Zinc_roof_&amp;_wall_cladding3"/>
      <sheetName val="SFS_Metsec_Frame3"/>
      <sheetName val="External_Windows_&amp;_Doors3"/>
      <sheetName val="Stone_Finishes3"/>
      <sheetName val="Internal_Staircases3"/>
      <sheetName val="Lightening_Protection3"/>
      <sheetName val="Residential_Entrances3"/>
      <sheetName val="External_Render3"/>
      <sheetName val="Ceilings_and_Partitions3"/>
      <sheetName val="Internal_Doors3"/>
      <sheetName val="Wall_Cladding3"/>
      <sheetName val="Vanity_Units3"/>
      <sheetName val="Floor_and_Wall_finishes3"/>
      <sheetName val="278_works3"/>
      <sheetName val="Handover_Items3"/>
      <sheetName val="Provisional_Sums3"/>
      <sheetName val="Bike_Holders3"/>
      <sheetName val="Quals,_Assump,_Exclu_Resi3"/>
      <sheetName val="Buying_Schedule3"/>
      <sheetName val="CRF_Register3"/>
      <sheetName val="Pie_1_West3"/>
      <sheetName val="Expenditure_download3"/>
      <sheetName val="SET_UP3"/>
      <sheetName val="Fit_Out_3"/>
      <sheetName val="BUDGET__MATERIAL3"/>
      <sheetName val="PVA#21_Carpark3"/>
      <sheetName val="Other_Costs69"/>
      <sheetName val="procurement_contingency66"/>
      <sheetName val="Sch__Areas64"/>
      <sheetName val="(1)_Construction66"/>
      <sheetName val="(2)_Furniture66"/>
      <sheetName val="(3)_AV66"/>
      <sheetName val="(4)_Fees66"/>
      <sheetName val="(5)_On_Costs66"/>
      <sheetName val="(6)_Cont66"/>
      <sheetName val="(7)_Retail_Contribution66"/>
      <sheetName val="(8)_VAT66"/>
      <sheetName val="(9)_IT66"/>
      <sheetName val="(10)_VAT66"/>
      <sheetName val="Commitment_Schedule66"/>
      <sheetName val="Validation_Data63"/>
      <sheetName val="Tender_Settlement63"/>
      <sheetName val="Appendix_A_236"/>
      <sheetName val="CONSTRUCTION_COMPONENT32"/>
      <sheetName val="Modified_Store32"/>
      <sheetName val="BOQ_Direct_selling_cost32"/>
      <sheetName val="Site_Dev_BOQ32"/>
      <sheetName val="Risk_Levels36"/>
      <sheetName val="_Summary_base_bid63"/>
      <sheetName val="6_-_Sum43"/>
      <sheetName val="Executive_Summary63"/>
      <sheetName val="Cat_A_Change_Control32"/>
      <sheetName val="Building_132"/>
      <sheetName val="Capital_Expenditure32"/>
      <sheetName val="Cash_Flow_Forecast31"/>
      <sheetName val="Cash_Flow_Fees_Breakdown31"/>
      <sheetName val="Orig_Budget_Cash_Flow_Forecas31"/>
      <sheetName val="Civil_Boq32"/>
      <sheetName val="BSD_(2)32"/>
      <sheetName val="w't_table32"/>
      <sheetName val="Basement_Budget32"/>
      <sheetName val="Customize_Your_Purchase_Order31"/>
      <sheetName val="Chennai_45031"/>
      <sheetName val="sq_ftg_detail31"/>
      <sheetName val="Beam_at_Ground_flr_lvl(Steel)31"/>
      <sheetName val="Estimate_Build_Up27"/>
      <sheetName val="Prelims_value31"/>
      <sheetName val="IM_Plot_02_Summary27"/>
      <sheetName val="Fill_Platform_Pricing_31"/>
      <sheetName val="Canopy_Pricing31"/>
      <sheetName val="Stepsafe_Platform_Pricing31"/>
      <sheetName val="Purchase-InUse_DayMonthYear63"/>
      <sheetName val="backup_(2)63"/>
      <sheetName val="BQ_External27"/>
      <sheetName val="Master_Data_Sheet27"/>
      <sheetName val="Deprec_27"/>
      <sheetName val="IO_Count_Diag27"/>
      <sheetName val="Customize_Your_Invoice27"/>
      <sheetName val="TBAL9697_-group_wise__sdpl27"/>
      <sheetName val="organi_synthesis_lab27"/>
      <sheetName val="OC_17-04-0627"/>
      <sheetName val="Hepworth-Area_Summary27"/>
      <sheetName val="TP030_Fire_Alarm27"/>
      <sheetName val="Summary_year_Plan27"/>
      <sheetName val="IO_LIST27"/>
      <sheetName val="PRECAST_lightconc-II27"/>
      <sheetName val="H__Cashflow25"/>
      <sheetName val="Dema_eVision_Translation29"/>
      <sheetName val="FP_MATERIAL27"/>
      <sheetName val="Stair,_Lift_&amp;_Window_Matrixes29"/>
      <sheetName val="Costs_Negotiated_Contract_Sum26"/>
      <sheetName val="Branch_Power26"/>
      <sheetName val="Front_Cover23"/>
      <sheetName val="OP'S_INPUT_SHEET23"/>
      <sheetName val="Do_not_delete_-_Lists23"/>
      <sheetName val="CASHFL1_XLS20"/>
      <sheetName val="Key_Assumptions21"/>
      <sheetName val="2_1_受電設備棟21"/>
      <sheetName val="2_2_受・防火水槽21"/>
      <sheetName val="2_3_排水処理設備棟21"/>
      <sheetName val="2_4_倉庫棟21"/>
      <sheetName val="2_5_守衛棟21"/>
      <sheetName val="labour_rates24"/>
      <sheetName val="Common_Inputs24"/>
      <sheetName val="Capex_Depreciation_table24"/>
      <sheetName val="PPX_out_Cost24"/>
      <sheetName val="Elemental_Breakdown24"/>
      <sheetName val="SP_Break_Up21"/>
      <sheetName val="Define_finishing21"/>
      <sheetName val="Material_24"/>
      <sheetName val="WP_Financial_Summary21"/>
      <sheetName val="BACKUP_DATA21"/>
      <sheetName val="d-safe_specs21"/>
      <sheetName val="Data_sheet21"/>
      <sheetName val="13__Steel_-_Ratio21"/>
      <sheetName val="Labor_abs-NMR21"/>
      <sheetName val="Mechanical_Works21"/>
      <sheetName val="DB_ET200(R__A)21"/>
      <sheetName val="By_year_summary23"/>
      <sheetName val="Accounts_w_Tax_Ind20"/>
      <sheetName val="Bill_No_8_-_A20"/>
      <sheetName val="Exec__Sum5"/>
      <sheetName val="Valuation_Summary5"/>
      <sheetName val="Stuctural_Steel_5"/>
      <sheetName val="Metal_Deck5"/>
      <sheetName val="Flat_Roof_Finishes5"/>
      <sheetName val="Zinc_roof_&amp;_wall_cladding5"/>
      <sheetName val="SFS_Metsec_Frame5"/>
      <sheetName val="External_Windows_&amp;_Doors5"/>
      <sheetName val="Stone_Finishes5"/>
      <sheetName val="Internal_Staircases5"/>
      <sheetName val="Lightening_Protection5"/>
      <sheetName val="Residential_Entrances5"/>
      <sheetName val="External_Render5"/>
      <sheetName val="Ceilings_and_Partitions5"/>
      <sheetName val="Internal_Doors5"/>
      <sheetName val="Wall_Cladding5"/>
      <sheetName val="Vanity_Units5"/>
      <sheetName val="Floor_and_Wall_finishes5"/>
      <sheetName val="278_works5"/>
      <sheetName val="Handover_Items5"/>
      <sheetName val="Provisional_Sums5"/>
      <sheetName val="Bike_Holders5"/>
      <sheetName val="Quals,_Assump,_Exclu_Resi5"/>
      <sheetName val="Buying_Schedule5"/>
      <sheetName val="CRF_Register5"/>
      <sheetName val="Pie_1_West5"/>
      <sheetName val="Expenditure_download5"/>
      <sheetName val="SET_UP5"/>
      <sheetName val="Fit_Out_5"/>
      <sheetName val="BUDGET__MATERIAL5"/>
      <sheetName val="PVA#21_Carpark5"/>
      <sheetName val="Other_Costs68"/>
      <sheetName val="procurement_contingency65"/>
      <sheetName val="Sch__Areas63"/>
      <sheetName val="(1)_Construction65"/>
      <sheetName val="(2)_Furniture65"/>
      <sheetName val="(3)_AV65"/>
      <sheetName val="(4)_Fees65"/>
      <sheetName val="(5)_On_Costs65"/>
      <sheetName val="(6)_Cont65"/>
      <sheetName val="(7)_Retail_Contribution65"/>
      <sheetName val="(8)_VAT65"/>
      <sheetName val="(9)_IT65"/>
      <sheetName val="(10)_VAT65"/>
      <sheetName val="Commitment_Schedule65"/>
      <sheetName val="Validation_Data62"/>
      <sheetName val="Tender_Settlement62"/>
      <sheetName val="_Summary_base_bid62"/>
      <sheetName val="Executive_Summary62"/>
      <sheetName val="Estimate_Build_Up26"/>
      <sheetName val="IM_Plot_02_Summary26"/>
      <sheetName val="Purchase-InUse_DayMonthYear62"/>
      <sheetName val="backup_(2)62"/>
      <sheetName val="BQ_External26"/>
      <sheetName val="Master_Data_Sheet26"/>
      <sheetName val="Deprec_26"/>
      <sheetName val="IO_Count_Diag26"/>
      <sheetName val="Customize_Your_Invoice26"/>
      <sheetName val="TBAL9697_-group_wise__sdpl26"/>
      <sheetName val="organi_synthesis_lab26"/>
      <sheetName val="OC_17-04-0626"/>
      <sheetName val="Hepworth-Area_Summary26"/>
      <sheetName val="TP030_Fire_Alarm26"/>
      <sheetName val="Summary_year_Plan26"/>
      <sheetName val="IO_LIST26"/>
      <sheetName val="PRECAST_lightconc-II26"/>
      <sheetName val="H__Cashflow24"/>
      <sheetName val="Dema_eVision_Translation28"/>
      <sheetName val="FP_MATERIAL26"/>
      <sheetName val="Stair,_Lift_&amp;_Window_Matrixes28"/>
      <sheetName val="Costs_Negotiated_Contract_Sum25"/>
      <sheetName val="Branch_Power25"/>
      <sheetName val="Front_Cover22"/>
      <sheetName val="OP'S_INPUT_SHEET22"/>
      <sheetName val="Do_not_delete_-_Lists22"/>
      <sheetName val="CASHFL1_XLS19"/>
      <sheetName val="Key_Assumptions20"/>
      <sheetName val="2_1_受電設備棟20"/>
      <sheetName val="2_2_受・防火水槽20"/>
      <sheetName val="2_3_排水処理設備棟20"/>
      <sheetName val="2_4_倉庫棟20"/>
      <sheetName val="2_5_守衛棟20"/>
      <sheetName val="labour_rates23"/>
      <sheetName val="Common_Inputs23"/>
      <sheetName val="Capex_Depreciation_table23"/>
      <sheetName val="PPX_out_Cost23"/>
      <sheetName val="Elemental_Breakdown23"/>
      <sheetName val="SP_Break_Up20"/>
      <sheetName val="Define_finishing20"/>
      <sheetName val="Material_23"/>
      <sheetName val="WP_Financial_Summary20"/>
      <sheetName val="BACKUP_DATA20"/>
      <sheetName val="d-safe_specs20"/>
      <sheetName val="Data_sheet20"/>
      <sheetName val="13__Steel_-_Ratio20"/>
      <sheetName val="Labor_abs-NMR20"/>
      <sheetName val="Mechanical_Works20"/>
      <sheetName val="DB_ET200(R__A)20"/>
      <sheetName val="By_year_summary22"/>
      <sheetName val="Accounts_w_Tax_Ind19"/>
      <sheetName val="Bill_No_8_-_A19"/>
      <sheetName val="Valuation_Summary4"/>
      <sheetName val="Stuctural_Steel_4"/>
      <sheetName val="Metal_Deck4"/>
      <sheetName val="Flat_Roof_Finishes4"/>
      <sheetName val="Zinc_roof_&amp;_wall_cladding4"/>
      <sheetName val="SFS_Metsec_Frame4"/>
      <sheetName val="External_Windows_&amp;_Doors4"/>
      <sheetName val="Stone_Finishes4"/>
      <sheetName val="Internal_Staircases4"/>
      <sheetName val="Lightening_Protection4"/>
      <sheetName val="Residential_Entrances4"/>
      <sheetName val="External_Render4"/>
      <sheetName val="Ceilings_and_Partitions4"/>
      <sheetName val="Internal_Doors4"/>
      <sheetName val="Wall_Cladding4"/>
      <sheetName val="Vanity_Units4"/>
      <sheetName val="Floor_and_Wall_finishes4"/>
      <sheetName val="278_works4"/>
      <sheetName val="Handover_Items4"/>
      <sheetName val="Provisional_Sums4"/>
      <sheetName val="Bike_Holders4"/>
      <sheetName val="Quals,_Assump,_Exclu_Resi4"/>
      <sheetName val="Buying_Schedule4"/>
      <sheetName val="CRF_Register4"/>
      <sheetName val="Pie_1_West4"/>
      <sheetName val="Expenditure_download4"/>
      <sheetName val="SET_UP4"/>
      <sheetName val="Fit_Out_4"/>
      <sheetName val="BUDGET__MATERIAL4"/>
      <sheetName val="PVA#21_Carpark4"/>
      <sheetName val="Other_Costs70"/>
      <sheetName val="procurement_contingency67"/>
      <sheetName val="Sch__Areas65"/>
      <sheetName val="(1)_Construction67"/>
      <sheetName val="(2)_Furniture67"/>
      <sheetName val="(3)_AV67"/>
      <sheetName val="(4)_Fees67"/>
      <sheetName val="(5)_On_Costs67"/>
      <sheetName val="(6)_Cont67"/>
      <sheetName val="(7)_Retail_Contribution67"/>
      <sheetName val="(8)_VAT67"/>
      <sheetName val="(9)_IT67"/>
      <sheetName val="(10)_VAT67"/>
      <sheetName val="Commitment_Schedule67"/>
      <sheetName val="Validation_Data64"/>
      <sheetName val="Tender_Settlement64"/>
      <sheetName val="Appendix_A_237"/>
      <sheetName val="CONSTRUCTION_COMPONENT33"/>
      <sheetName val="Modified_Store33"/>
      <sheetName val="BOQ_Direct_selling_cost33"/>
      <sheetName val="Site_Dev_BOQ33"/>
      <sheetName val="Risk_Levels37"/>
      <sheetName val="_Summary_base_bid64"/>
      <sheetName val="6_-_Sum44"/>
      <sheetName val="Executive_Summary64"/>
      <sheetName val="Cat_A_Change_Control33"/>
      <sheetName val="Building_133"/>
      <sheetName val="Capital_Expenditure33"/>
      <sheetName val="Cash_Flow_Forecast32"/>
      <sheetName val="Cash_Flow_Fees_Breakdown32"/>
      <sheetName val="Orig_Budget_Cash_Flow_Forecas32"/>
      <sheetName val="Civil_Boq33"/>
      <sheetName val="BSD_(2)33"/>
      <sheetName val="w't_table33"/>
      <sheetName val="Basement_Budget33"/>
      <sheetName val="Customize_Your_Purchase_Order32"/>
      <sheetName val="Chennai_45032"/>
      <sheetName val="sq_ftg_detail32"/>
      <sheetName val="Beam_at_Ground_flr_lvl(Steel)32"/>
      <sheetName val="Estimate_Build_Up28"/>
      <sheetName val="Prelims_value32"/>
      <sheetName val="IM_Plot_02_Summary28"/>
      <sheetName val="Fill_Platform_Pricing_32"/>
      <sheetName val="Canopy_Pricing32"/>
      <sheetName val="Stepsafe_Platform_Pricing32"/>
      <sheetName val="Purchase-InUse_DayMonthYear64"/>
      <sheetName val="backup_(2)64"/>
      <sheetName val="BQ_External28"/>
      <sheetName val="Master_Data_Sheet28"/>
      <sheetName val="Deprec_28"/>
      <sheetName val="IO_Count_Diag28"/>
      <sheetName val="Customize_Your_Invoice28"/>
      <sheetName val="TBAL9697_-group_wise__sdpl28"/>
      <sheetName val="organi_synthesis_lab28"/>
      <sheetName val="OC_17-04-0628"/>
      <sheetName val="Hepworth-Area_Summary28"/>
      <sheetName val="TP030_Fire_Alarm28"/>
      <sheetName val="Summary_year_Plan28"/>
      <sheetName val="IO_LIST28"/>
      <sheetName val="PRECAST_lightconc-II28"/>
      <sheetName val="H__Cashflow26"/>
      <sheetName val="Dema_eVision_Translation30"/>
      <sheetName val="FP_MATERIAL28"/>
      <sheetName val="Stair,_Lift_&amp;_Window_Matrixes30"/>
      <sheetName val="Costs_Negotiated_Contract_Sum27"/>
      <sheetName val="Branch_Power27"/>
      <sheetName val="Front_Cover24"/>
      <sheetName val="OP'S_INPUT_SHEET24"/>
      <sheetName val="Do_not_delete_-_Lists24"/>
      <sheetName val="CASHFL1_XLS21"/>
      <sheetName val="Key_Assumptions22"/>
      <sheetName val="2_1_受電設備棟22"/>
      <sheetName val="2_2_受・防火水槽22"/>
      <sheetName val="2_3_排水処理設備棟22"/>
      <sheetName val="2_4_倉庫棟22"/>
      <sheetName val="2_5_守衛棟22"/>
      <sheetName val="labour_rates25"/>
      <sheetName val="Common_Inputs25"/>
      <sheetName val="Capex_Depreciation_table25"/>
      <sheetName val="PPX_out_Cost25"/>
      <sheetName val="Elemental_Breakdown25"/>
      <sheetName val="SP_Break_Up22"/>
      <sheetName val="Define_finishing22"/>
      <sheetName val="Material_25"/>
      <sheetName val="WP_Financial_Summary22"/>
      <sheetName val="BACKUP_DATA22"/>
      <sheetName val="d-safe_specs22"/>
      <sheetName val="Data_sheet22"/>
      <sheetName val="13__Steel_-_Ratio22"/>
      <sheetName val="Labor_abs-NMR22"/>
      <sheetName val="Mechanical_Works22"/>
      <sheetName val="DB_ET200(R__A)22"/>
      <sheetName val="By_year_summary24"/>
      <sheetName val="Accounts_w_Tax_Ind21"/>
      <sheetName val="Bill_No_8_-_A21"/>
      <sheetName val="Exec__Sum6"/>
      <sheetName val="Tie_Beam_GN6"/>
      <sheetName val="Tangga_GN6"/>
      <sheetName val="Conn__Lib6"/>
      <sheetName val="Europe_Competitors6"/>
      <sheetName val="Details_and_Earnings_Charts6"/>
      <sheetName val="공사비_내역_(가)6"/>
      <sheetName val="MEP_schools6"/>
      <sheetName val="Gypsum_Rate6"/>
      <sheetName val="HO_Costs6"/>
      <sheetName val="INDIGINEOUS_ITEMS_6"/>
      <sheetName val="I_P__No_16"/>
      <sheetName val="cover_page6"/>
      <sheetName val="2_설계제원6"/>
      <sheetName val="Valuation_Summary6"/>
      <sheetName val="Stuctural_Steel_6"/>
      <sheetName val="Metal_Deck6"/>
      <sheetName val="Flat_Roof_Finishes6"/>
      <sheetName val="Zinc_roof_&amp;_wall_cladding6"/>
      <sheetName val="SFS_Metsec_Frame6"/>
      <sheetName val="External_Windows_&amp;_Doors6"/>
      <sheetName val="Stone_Finishes6"/>
      <sheetName val="Internal_Staircases6"/>
      <sheetName val="Lightening_Protection6"/>
      <sheetName val="Residential_Entrances6"/>
      <sheetName val="External_Render6"/>
      <sheetName val="Ceilings_and_Partitions6"/>
      <sheetName val="Internal_Doors6"/>
      <sheetName val="Wall_Cladding6"/>
      <sheetName val="Vanity_Units6"/>
      <sheetName val="Floor_and_Wall_finishes6"/>
      <sheetName val="278_works6"/>
      <sheetName val="Handover_Items6"/>
      <sheetName val="Provisional_Sums6"/>
      <sheetName val="Bike_Holders6"/>
      <sheetName val="Quals,_Assump,_Exclu_Resi6"/>
      <sheetName val="Buying_Schedule6"/>
      <sheetName val="CRF_Register6"/>
      <sheetName val="Pie_1_West6"/>
      <sheetName val="Expenditure_download6"/>
      <sheetName val="SET_UP6"/>
      <sheetName val="Fit_Out_6"/>
      <sheetName val="BUDGET__MATERIAL6"/>
      <sheetName val="PVA#21_Carpark6"/>
      <sheetName val="accom_cash"/>
      <sheetName val="train_cash"/>
      <sheetName val="1__Description"/>
      <sheetName val="accom_cash1"/>
      <sheetName val="train_cash1"/>
      <sheetName val="1__Description1"/>
      <sheetName val="accom_cash2"/>
      <sheetName val="train_cash2"/>
      <sheetName val="1__Description2"/>
      <sheetName val="accom_cash3"/>
      <sheetName val="train_cash3"/>
      <sheetName val="1__Description3"/>
      <sheetName val="accom_cash4"/>
      <sheetName val="train_cash4"/>
      <sheetName val="KL_Data4"/>
      <sheetName val="1__Description4"/>
      <sheetName val="Valuation_Summary7"/>
      <sheetName val="Stuctural_Steel_7"/>
      <sheetName val="Metal_Deck7"/>
      <sheetName val="Flat_Roof_Finishes7"/>
      <sheetName val="Zinc_roof_&amp;_wall_cladding7"/>
      <sheetName val="SFS_Metsec_Frame7"/>
      <sheetName val="External_Windows_&amp;_Doors7"/>
      <sheetName val="Stone_Finishes7"/>
      <sheetName val="Internal_Staircases7"/>
      <sheetName val="Lightening_Protection7"/>
      <sheetName val="Residential_Entrances7"/>
      <sheetName val="External_Render7"/>
      <sheetName val="Ceilings_and_Partitions7"/>
      <sheetName val="Internal_Doors7"/>
      <sheetName val="Wall_Cladding7"/>
      <sheetName val="Vanity_Units7"/>
      <sheetName val="Floor_and_Wall_finishes7"/>
      <sheetName val="278_works7"/>
      <sheetName val="Handover_Items7"/>
      <sheetName val="Provisional_Sums7"/>
      <sheetName val="Bike_Holders7"/>
      <sheetName val="Quals,_Assump,_Exclu_Resi7"/>
      <sheetName val="Buying_Schedule7"/>
      <sheetName val="CRF_Register7"/>
      <sheetName val="Exec__Sum7"/>
      <sheetName val="accom_cash6"/>
      <sheetName val="train_cash6"/>
      <sheetName val="KL_Data6"/>
      <sheetName val="1__Description6"/>
      <sheetName val="Trading_Floor_-_Level_Six3"/>
      <sheetName val="accom_cash5"/>
      <sheetName val="train_cash5"/>
      <sheetName val="KL_Data5"/>
      <sheetName val="1__Description5"/>
      <sheetName val="Europe_Competitors7"/>
      <sheetName val="Details_and_Earnings_Charts7"/>
      <sheetName val="공사비_내역_(가)7"/>
      <sheetName val="MEP_schools7"/>
      <sheetName val="Gypsum_Rate7"/>
      <sheetName val="HO_Costs7"/>
      <sheetName val="INDIGINEOUS_ITEMS_7"/>
      <sheetName val="I_P__No_17"/>
      <sheetName val="cover_page7"/>
      <sheetName val="2_설계제원7"/>
      <sheetName val="Accounts_w_Tax_Ind22"/>
      <sheetName val="Bill_No_8_-_A22"/>
      <sheetName val="Tie_Beam_GN7"/>
      <sheetName val="Tangga_GN7"/>
      <sheetName val="Conn__Lib7"/>
      <sheetName val="Pie_1_West7"/>
      <sheetName val="Expenditure_download7"/>
      <sheetName val="SET_UP7"/>
      <sheetName val="PVA#21_Carpark7"/>
      <sheetName val="Valuation_Summary8"/>
      <sheetName val="Stuctural_Steel_8"/>
      <sheetName val="Metal_Deck8"/>
      <sheetName val="Flat_Roof_Finishes8"/>
      <sheetName val="Zinc_roof_&amp;_wall_cladding8"/>
      <sheetName val="SFS_Metsec_Frame8"/>
      <sheetName val="External_Windows_&amp;_Doors8"/>
      <sheetName val="Stone_Finishes8"/>
      <sheetName val="Internal_Staircases8"/>
      <sheetName val="Lightening_Protection8"/>
      <sheetName val="Residential_Entrances8"/>
      <sheetName val="External_Render8"/>
      <sheetName val="Ceilings_and_Partitions8"/>
      <sheetName val="Internal_Doors8"/>
      <sheetName val="Wall_Cladding8"/>
      <sheetName val="Vanity_Units8"/>
      <sheetName val="Floor_and_Wall_finishes8"/>
      <sheetName val="278_works8"/>
      <sheetName val="Handover_Items8"/>
      <sheetName val="Provisional_Sums8"/>
      <sheetName val="Bike_Holders8"/>
      <sheetName val="Quals,_Assump,_Exclu_Resi8"/>
      <sheetName val="Buying_Schedule8"/>
      <sheetName val="CRF_Register8"/>
      <sheetName val="Exec__Sum8"/>
      <sheetName val="Fit_Out_7"/>
      <sheetName val="BUDGET__MATERIAL7"/>
      <sheetName val="accom_cash7"/>
      <sheetName val="train_cash7"/>
      <sheetName val="KL_Data7"/>
      <sheetName val="1__Description7"/>
      <sheetName val="Trading_Floor_-_Level_Six4"/>
      <sheetName val="Exec__Sum9"/>
      <sheetName val="Fit_Out_8"/>
      <sheetName val="BUDGET__MATERIAL8"/>
      <sheetName val="Valuation_Summary9"/>
      <sheetName val="Stuctural_Steel_9"/>
      <sheetName val="Metal_Deck9"/>
      <sheetName val="Flat_Roof_Finishes9"/>
      <sheetName val="Zinc_roof_&amp;_wall_cladding9"/>
      <sheetName val="SFS_Metsec_Frame9"/>
      <sheetName val="External_Windows_&amp;_Doors9"/>
      <sheetName val="Stone_Finishes9"/>
      <sheetName val="Internal_Staircases9"/>
      <sheetName val="Lightening_Protection9"/>
      <sheetName val="Residential_Entrances9"/>
      <sheetName val="External_Render9"/>
      <sheetName val="Ceilings_and_Partitions9"/>
      <sheetName val="Internal_Doors9"/>
      <sheetName val="Wall_Cladding9"/>
      <sheetName val="Vanity_Units9"/>
      <sheetName val="Floor_and_Wall_finishes9"/>
      <sheetName val="278_works9"/>
      <sheetName val="Handover_Items9"/>
      <sheetName val="Provisional_Sums9"/>
      <sheetName val="Bike_Holders9"/>
      <sheetName val="Quals,_Assump,_Exclu_Resi9"/>
      <sheetName val="Buying_Schedule9"/>
      <sheetName val="CRF_Register9"/>
      <sheetName val="RULES_(DO_NOT_FORMAT)9"/>
      <sheetName val="Exec__Sum10"/>
      <sheetName val="Fit_Out_9"/>
      <sheetName val="BUDGET__MATERIAL9"/>
      <sheetName val="Europe_Competitors8"/>
      <sheetName val="Details_and_Earnings_Charts8"/>
      <sheetName val="공사비_내역_(가)8"/>
      <sheetName val="MEP_schools8"/>
      <sheetName val="Gypsum_Rate8"/>
      <sheetName val="HO_Costs8"/>
      <sheetName val="INDIGINEOUS_ITEMS_8"/>
      <sheetName val="I_P__No_18"/>
      <sheetName val="cover_page8"/>
      <sheetName val="2_설계제원8"/>
      <sheetName val="Tie_Beam_GN8"/>
      <sheetName val="Tangga_GN8"/>
      <sheetName val="Conn__Lib8"/>
      <sheetName val="Site C5"/>
      <sheetName val="4-12"/>
      <sheetName val="Wandle Road"/>
      <sheetName val="Valuations"/>
      <sheetName val="Zuschlagsblatt"/>
      <sheetName val="Inputs"/>
      <sheetName val="Bank Terms"/>
      <sheetName val="wkly cflow"/>
      <sheetName val="Key_Data"/>
      <sheetName val="SA_Lifecycle_Inputs"/>
      <sheetName val="Key_Stats_Timeline"/>
      <sheetName val="SA_FM_Inputs"/>
      <sheetName val="Internal_Input"/>
      <sheetName val="SA_SPC_Summary_Inputs"/>
      <sheetName val="Data_Entry"/>
      <sheetName val="Group_Points"/>
      <sheetName val="T1_WBS3"/>
      <sheetName val="X_rate3"/>
      <sheetName val="P&amp;L_Information3"/>
      <sheetName val="Take_off3"/>
      <sheetName val="Project_Summary4"/>
      <sheetName val="Project_Summary3"/>
      <sheetName val="T1_WBS2"/>
      <sheetName val="X_rate2"/>
      <sheetName val="P&amp;L_Information2"/>
      <sheetName val="Take_off2"/>
      <sheetName val="RP_Mar"/>
      <sheetName val="Lot_1"/>
      <sheetName val="A_O_R_"/>
      <sheetName val="BILL_1"/>
      <sheetName val="MIS_Sin"/>
      <sheetName val="MIS_uni"/>
      <sheetName val="MIS_Aus"/>
      <sheetName val="MIS_HK"/>
      <sheetName val="Path_Viet"/>
      <sheetName val="Path_Uni"/>
      <sheetName val="Element_Summary_(FSH-01)"/>
      <sheetName val="Element_Summary_(FSH-03)"/>
      <sheetName val="FSH_01-01_14"/>
      <sheetName val="_GULF"/>
      <sheetName val="qty_schedule"/>
      <sheetName val="(MoS_Summ_&amp;_Detail)"/>
      <sheetName val="CS_Pipes,Fittings-Lay__&amp;_Inst_"/>
      <sheetName val="T1_WBS4"/>
      <sheetName val="X_rate4"/>
      <sheetName val="General_Items8"/>
      <sheetName val="Core_Eqpt8"/>
      <sheetName val="New_Home8"/>
      <sheetName val="systems_summary4"/>
      <sheetName val="P&amp;L_Information4"/>
      <sheetName val="Take_off4"/>
      <sheetName val="Project_Summary5"/>
      <sheetName val="RP_Mar1"/>
      <sheetName val="Lot_11"/>
      <sheetName val="A_O_R_1"/>
      <sheetName val="BILL_11"/>
      <sheetName val="MIS_Sin1"/>
      <sheetName val="MIS_uni1"/>
      <sheetName val="MIS_Aus1"/>
      <sheetName val="MIS_HK1"/>
      <sheetName val="Path_Viet1"/>
      <sheetName val="Path_Uni1"/>
      <sheetName val="Element_Summary_(FSH-01)1"/>
      <sheetName val="Element_Summary_(FSH-03)1"/>
      <sheetName val="FSH_01-01_141"/>
      <sheetName val="_GULF1"/>
      <sheetName val="qty_schedule1"/>
      <sheetName val="(MoS_Summ_&amp;_Detail)1"/>
      <sheetName val="CS_Pipes,Fittings-Lay__&amp;_Inst_1"/>
      <sheetName val="Iron_Sets1"/>
      <sheetName val="Data_Entry1"/>
      <sheetName val="Group_Points1"/>
      <sheetName val="Europe_Competitors9"/>
      <sheetName val="Details_and_Earnings_Charts9"/>
      <sheetName val="공사비_내역_(가)9"/>
      <sheetName val="MEP_schools9"/>
      <sheetName val="Gypsum_Rate9"/>
      <sheetName val="HO_Costs9"/>
      <sheetName val="INDIGINEOUS_ITEMS_9"/>
      <sheetName val="I_P__No_19"/>
      <sheetName val="cover_page9"/>
      <sheetName val="2_설계제원9"/>
      <sheetName val="Tie_Beam_GN9"/>
      <sheetName val="Tangga_GN9"/>
      <sheetName val="Conn__Lib9"/>
      <sheetName val="T1_WBS5"/>
      <sheetName val="X_rate5"/>
      <sheetName val="General_Items9"/>
      <sheetName val="Core_Eqpt9"/>
      <sheetName val="New_Home9"/>
      <sheetName val="Trading_Floor_-_Level_Six5"/>
      <sheetName val="systems_summary5"/>
      <sheetName val="P&amp;L_Information5"/>
      <sheetName val="Take_off5"/>
      <sheetName val="Project_Summary6"/>
      <sheetName val="WPA_-_Dems5"/>
      <sheetName val="WP_SUMMARY5"/>
      <sheetName val="RP_Mar2"/>
      <sheetName val="Lot_12"/>
      <sheetName val="A_O_R_2"/>
      <sheetName val="BILL_12"/>
      <sheetName val="MIS_Sin2"/>
      <sheetName val="MIS_uni2"/>
      <sheetName val="MIS_Aus2"/>
      <sheetName val="MIS_HK2"/>
      <sheetName val="Path_Viet2"/>
      <sheetName val="Path_Uni2"/>
      <sheetName val="Element_Summary_(FSH-01)2"/>
      <sheetName val="Element_Summary_(FSH-03)2"/>
      <sheetName val="FSH_01-01_142"/>
      <sheetName val="_GULF2"/>
      <sheetName val="qty_schedule2"/>
      <sheetName val="(MoS_Summ_&amp;_Detail)2"/>
      <sheetName val="CS_Pipes,Fittings-Lay__&amp;_Inst_2"/>
      <sheetName val="Iron_Sets2"/>
      <sheetName val="Data_Entry2"/>
      <sheetName val="Group_Points2"/>
      <sheetName val="CONSTRUCTION_COMPONENT34"/>
      <sheetName val="Modified_Store34"/>
      <sheetName val="BOQ_Direct_selling_cost34"/>
      <sheetName val="Site_Dev_BOQ34"/>
      <sheetName val="6_-_Sum45"/>
      <sheetName val="Capital_Expenditure34"/>
      <sheetName val="Appendix_A_238"/>
      <sheetName val="Cash_Flow_Forecast33"/>
      <sheetName val="Cash_Flow_Fees_Breakdown33"/>
      <sheetName val="Orig_Budget_Cash_Flow_Forecas33"/>
      <sheetName val="Risk_Levels38"/>
      <sheetName val="Civil_Boq34"/>
      <sheetName val="Cat_A_Change_Control34"/>
      <sheetName val="BSD_(2)34"/>
      <sheetName val="w't_table34"/>
      <sheetName val="Prelims_value33"/>
      <sheetName val="Building_134"/>
      <sheetName val="Basement_Budget34"/>
      <sheetName val="Customize_Your_Purchase_Order33"/>
      <sheetName val="Chennai_45033"/>
      <sheetName val="sq_ftg_detail33"/>
      <sheetName val="Beam_at_Ground_flr_lvl(Steel)33"/>
      <sheetName val="Fill_Platform_Pricing_33"/>
      <sheetName val="Canopy_Pricing33"/>
      <sheetName val="Stepsafe_Platform_Pricing33"/>
      <sheetName val="Europe_Competitors10"/>
      <sheetName val="Details_and_Earnings_Charts10"/>
      <sheetName val="공사비_내역_(가)10"/>
      <sheetName val="MEP_schools10"/>
      <sheetName val="Gypsum_Rate10"/>
      <sheetName val="HO_Costs10"/>
      <sheetName val="INDIGINEOUS_ITEMS_10"/>
      <sheetName val="I_P__No_110"/>
      <sheetName val="cover_page10"/>
      <sheetName val="2_설계제원10"/>
      <sheetName val="Tie_Beam_GN10"/>
      <sheetName val="Tangga_GN10"/>
      <sheetName val="Conn__Lib10"/>
      <sheetName val="T1_WBS6"/>
      <sheetName val="X_rate6"/>
      <sheetName val="General_Items10"/>
      <sheetName val="Core_Eqpt10"/>
      <sheetName val="New_Home10"/>
      <sheetName val="Trading_Floor_-_Level_Six6"/>
      <sheetName val="systems_summary6"/>
      <sheetName val="P&amp;L_Information6"/>
      <sheetName val="Take_off6"/>
      <sheetName val="Project_Summary7"/>
      <sheetName val="hvac boq"/>
      <sheetName val="PROJCOST"/>
      <sheetName val="RSRC"/>
      <sheetName val="TASK"/>
      <sheetName val="USERDATA"/>
      <sheetName val="A-11_Steel_Str_(2)"/>
      <sheetName val="H2O_TREATMENT_PLANT_SITE(4_1)"/>
      <sheetName val="price_list"/>
      <sheetName val="Calculations"/>
      <sheetName val="Rate_analysis11"/>
      <sheetName val="Rate_analysis12"/>
      <sheetName val="Rate_analysis13"/>
      <sheetName val="EQUIP LIST"/>
      <sheetName val="name"/>
      <sheetName val="8"/>
      <sheetName val="2"/>
      <sheetName val="7"/>
      <sheetName val="6"/>
      <sheetName val="面积合计（藏）"/>
      <sheetName val="投标材料清单 "/>
      <sheetName val="4"/>
      <sheetName val="5"/>
      <sheetName val="土地"/>
      <sheetName val="CFA"/>
      <sheetName val="销售"/>
      <sheetName val="下拉框值"/>
      <sheetName val="含量表"/>
      <sheetName val="地连墙"/>
      <sheetName val="SW-TEO"/>
      <sheetName val="Variables"/>
      <sheetName val="基本资料"/>
      <sheetName val="A.1.1-总包I标段变更"/>
      <sheetName val="A.4.53-垂直梯供应变更"/>
      <sheetName val="A.2.7-锅炉供应工程"/>
      <sheetName val="A.4.57-LED屏变更"/>
      <sheetName val="Toolbox"/>
      <sheetName val="00000000"/>
      <sheetName val="A.4.52-充电桩变更"/>
      <sheetName val="資料庫"/>
      <sheetName val="G.1R-Shou COP Gf"/>
      <sheetName val="Model_Return"/>
      <sheetName val="SUM SHEET"/>
      <sheetName val="BUDGET V01-fr"/>
      <sheetName val="constanten"/>
      <sheetName val="cover sheet"/>
      <sheetName val="General"/>
      <sheetName val="Excel Lead Sheet"/>
      <sheetName val="Summary Detail"/>
      <sheetName val="Dashboard Summary"/>
      <sheetName val="InputC"/>
      <sheetName val="InputAct"/>
      <sheetName val="Ph2 Calcs"/>
      <sheetName val="6_-_Sum47"/>
      <sheetName val="Appendix_A_240"/>
      <sheetName val="CONSTRUCTION_COMPONENT36"/>
      <sheetName val="Modified_Store36"/>
      <sheetName val="BOQ_Direct_selling_cost36"/>
      <sheetName val="Site_Dev_BOQ36"/>
      <sheetName val="Civil_Boq36"/>
      <sheetName val="Cat_A_Change_Control36"/>
      <sheetName val="Capital_Expenditure36"/>
      <sheetName val="Risk_Levels40"/>
      <sheetName val="BSD_(2)36"/>
      <sheetName val="w't_table36"/>
      <sheetName val="Cash_Flow_Forecast35"/>
      <sheetName val="Cash_Flow_Fees_Breakdown35"/>
      <sheetName val="Orig_Budget_Cash_Flow_Forecas35"/>
      <sheetName val="Prelims_value35"/>
      <sheetName val="Building_136"/>
      <sheetName val="Basement_Budget36"/>
      <sheetName val="Customize_Your_Purchase_Order35"/>
      <sheetName val="Chennai_45035"/>
      <sheetName val="sq_ftg_detail35"/>
      <sheetName val="Beam_at_Ground_flr_lvl(Steel)35"/>
      <sheetName val="Fill_Platform_Pricing_35"/>
      <sheetName val="Canopy_Pricing35"/>
      <sheetName val="Stepsafe_Platform_Pricing35"/>
      <sheetName val="WPA_-_Dems7"/>
      <sheetName val="WP_SUMMARY7"/>
      <sheetName val="Iron_Sets4"/>
      <sheetName val="RP_Mar4"/>
      <sheetName val="Lot_14"/>
      <sheetName val="A_O_R_4"/>
      <sheetName val="BILL_14"/>
      <sheetName val="MIS_Sin4"/>
      <sheetName val="MIS_uni4"/>
      <sheetName val="MIS_Aus4"/>
      <sheetName val="MIS_HK4"/>
      <sheetName val="Path_Viet4"/>
      <sheetName val="Path_Uni4"/>
      <sheetName val="Element_Summary_(FSH-01)4"/>
      <sheetName val="Element_Summary_(FSH-03)4"/>
      <sheetName val="FSH_01-01_144"/>
      <sheetName val="_GULF4"/>
      <sheetName val="qty_schedule4"/>
      <sheetName val="(MoS_Summ_&amp;_Detail)4"/>
      <sheetName val="CS_Pipes,Fittings-Lay__&amp;_Inst_4"/>
      <sheetName val="WPA_-_Dems6"/>
      <sheetName val="WP_SUMMARY6"/>
      <sheetName val="Iron_Sets3"/>
      <sheetName val="RP_Mar3"/>
      <sheetName val="Lot_13"/>
      <sheetName val="A_O_R_3"/>
      <sheetName val="BILL_13"/>
      <sheetName val="MIS_Sin3"/>
      <sheetName val="MIS_uni3"/>
      <sheetName val="MIS_Aus3"/>
      <sheetName val="MIS_HK3"/>
      <sheetName val="Path_Viet3"/>
      <sheetName val="Path_Uni3"/>
      <sheetName val="Element_Summary_(FSH-01)3"/>
      <sheetName val="Element_Summary_(FSH-03)3"/>
      <sheetName val="FSH_01-01_143"/>
      <sheetName val="_GULF3"/>
      <sheetName val="qty_schedule3"/>
      <sheetName val="(MoS_Summ_&amp;_Detail)3"/>
      <sheetName val="CS_Pipes,Fittings-Lay__&amp;_Inst_3"/>
      <sheetName val="Exec__Sum11"/>
      <sheetName val="Europe_Competitors12"/>
      <sheetName val="Details_and_Earnings_Charts12"/>
      <sheetName val="공사비_내역_(가)12"/>
      <sheetName val="MEP_schools12"/>
      <sheetName val="Gypsum_Rate12"/>
      <sheetName val="HO_Costs12"/>
      <sheetName val="INDIGINEOUS_ITEMS_12"/>
      <sheetName val="I_P__No_112"/>
      <sheetName val="cover_page12"/>
      <sheetName val="2_설계제원12"/>
      <sheetName val="Tie_Beam_GN12"/>
      <sheetName val="Tangga_GN12"/>
      <sheetName val="Conn__Lib12"/>
      <sheetName val="Project_Summary9"/>
      <sheetName val="WPA_-_Dems9"/>
      <sheetName val="WP_SUMMARY9"/>
      <sheetName val="PVA#21_Carpark8"/>
      <sheetName val="Pie_1_West8"/>
      <sheetName val="Expenditure_download8"/>
      <sheetName val="SET_UP8"/>
      <sheetName val="Iron_Sets6"/>
      <sheetName val="T1_WBS8"/>
      <sheetName val="X_rate8"/>
      <sheetName val="General_Items12"/>
      <sheetName val="Core_Eqpt12"/>
      <sheetName val="New_Home12"/>
      <sheetName val="Trading_Floor_-_Level_Six8"/>
      <sheetName val="systems_summary8"/>
      <sheetName val="P&amp;L_Information8"/>
      <sheetName val="Take_off8"/>
      <sheetName val="RP_Mar6"/>
      <sheetName val="Lot_16"/>
      <sheetName val="A_O_R_6"/>
      <sheetName val="BILL_16"/>
      <sheetName val="MIS_Sin6"/>
      <sheetName val="MIS_uni6"/>
      <sheetName val="MIS_Aus6"/>
      <sheetName val="MIS_HK6"/>
      <sheetName val="Path_Viet6"/>
      <sheetName val="Path_Uni6"/>
      <sheetName val="Element_Summary_(FSH-01)6"/>
      <sheetName val="Element_Summary_(FSH-03)6"/>
      <sheetName val="FSH_01-01_146"/>
      <sheetName val="_GULF6"/>
      <sheetName val="CIF_COST_ITEM6"/>
      <sheetName val="qty_schedule6"/>
      <sheetName val="(MoS_Summ_&amp;_Detail)6"/>
      <sheetName val="CS_Pipes,Fittings-Lay__&amp;_Inst_6"/>
      <sheetName val="Ph2_Calcs1"/>
      <sheetName val="6_-_Sum46"/>
      <sheetName val="Appendix_A_239"/>
      <sheetName val="CONSTRUCTION_COMPONENT35"/>
      <sheetName val="Modified_Store35"/>
      <sheetName val="BOQ_Direct_selling_cost35"/>
      <sheetName val="Site_Dev_BOQ35"/>
      <sheetName val="Civil_Boq35"/>
      <sheetName val="Cat_A_Change_Control35"/>
      <sheetName val="Capital_Expenditure35"/>
      <sheetName val="Risk_Levels39"/>
      <sheetName val="BSD_(2)35"/>
      <sheetName val="w't_table35"/>
      <sheetName val="Cash_Flow_Forecast34"/>
      <sheetName val="Cash_Flow_Fees_Breakdown34"/>
      <sheetName val="Orig_Budget_Cash_Flow_Forecas34"/>
      <sheetName val="Prelims_value34"/>
      <sheetName val="Building_135"/>
      <sheetName val="Basement_Budget35"/>
      <sheetName val="Customize_Your_Purchase_Order34"/>
      <sheetName val="Chennai_45034"/>
      <sheetName val="sq_ftg_detail34"/>
      <sheetName val="Beam_at_Ground_flr_lvl(Steel)34"/>
      <sheetName val="Fill_Platform_Pricing_34"/>
      <sheetName val="Canopy_Pricing34"/>
      <sheetName val="Stepsafe_Platform_Pricing34"/>
      <sheetName val="Europe_Competitors11"/>
      <sheetName val="Details_and_Earnings_Charts11"/>
      <sheetName val="공사비_내역_(가)11"/>
      <sheetName val="MEP_schools11"/>
      <sheetName val="Gypsum_Rate11"/>
      <sheetName val="HO_Costs11"/>
      <sheetName val="INDIGINEOUS_ITEMS_11"/>
      <sheetName val="I_P__No_111"/>
      <sheetName val="cover_page11"/>
      <sheetName val="2_설계제원11"/>
      <sheetName val="Tie_Beam_GN11"/>
      <sheetName val="Tangga_GN11"/>
      <sheetName val="Conn__Lib11"/>
      <sheetName val="Project_Summary8"/>
      <sheetName val="WPA_-_Dems8"/>
      <sheetName val="WP_SUMMARY8"/>
      <sheetName val="Iron_Sets5"/>
      <sheetName val="T1_WBS7"/>
      <sheetName val="X_rate7"/>
      <sheetName val="General_Items11"/>
      <sheetName val="Core_Eqpt11"/>
      <sheetName val="New_Home11"/>
      <sheetName val="Trading_Floor_-_Level_Six7"/>
      <sheetName val="systems_summary7"/>
      <sheetName val="P&amp;L_Information7"/>
      <sheetName val="Take_off7"/>
      <sheetName val="RP_Mar5"/>
      <sheetName val="Lot_15"/>
      <sheetName val="A_O_R_5"/>
      <sheetName val="BILL_15"/>
      <sheetName val="MIS_Sin5"/>
      <sheetName val="MIS_uni5"/>
      <sheetName val="MIS_Aus5"/>
      <sheetName val="MIS_HK5"/>
      <sheetName val="Path_Viet5"/>
      <sheetName val="Path_Uni5"/>
      <sheetName val="Element_Summary_(FSH-01)5"/>
      <sheetName val="Element_Summary_(FSH-03)5"/>
      <sheetName val="FSH_01-01_145"/>
      <sheetName val="_GULF5"/>
      <sheetName val="qty_schedule5"/>
      <sheetName val="(MoS_Summ_&amp;_Detail)5"/>
      <sheetName val="CS_Pipes,Fittings-Lay__&amp;_Inst_5"/>
      <sheetName val="Ph2_Calcs"/>
      <sheetName val="6_-_Sum48"/>
      <sheetName val="Appendix_A_241"/>
      <sheetName val="CONSTRUCTION_COMPONENT37"/>
      <sheetName val="Modified_Store37"/>
      <sheetName val="BOQ_Direct_selling_cost37"/>
      <sheetName val="Site_Dev_BOQ37"/>
      <sheetName val="Civil_Boq37"/>
      <sheetName val="Cat_A_Change_Control37"/>
      <sheetName val="Capital_Expenditure37"/>
      <sheetName val="Risk_Levels41"/>
      <sheetName val="BSD_(2)37"/>
      <sheetName val="w't_table37"/>
      <sheetName val="Cash_Flow_Forecast36"/>
      <sheetName val="Cash_Flow_Fees_Breakdown36"/>
      <sheetName val="Orig_Budget_Cash_Flow_Forecas36"/>
      <sheetName val="Prelims_value36"/>
      <sheetName val="Building_137"/>
      <sheetName val="Basement_Budget37"/>
      <sheetName val="Customize_Your_Purchase_Order36"/>
      <sheetName val="Chennai_45036"/>
      <sheetName val="sq_ftg_detail36"/>
      <sheetName val="Beam_at_Ground_flr_lvl(Steel)36"/>
      <sheetName val="Fill_Platform_Pricing_36"/>
      <sheetName val="Canopy_Pricing36"/>
      <sheetName val="Stepsafe_Platform_Pricing36"/>
      <sheetName val="IM_Plot_02_Summary29"/>
      <sheetName val="Estimate_Build_Up29"/>
      <sheetName val="Deprec_29"/>
      <sheetName val="IO_Count_Diag29"/>
      <sheetName val="Customize_Your_Invoice29"/>
      <sheetName val="TBAL9697_-group_wise__sdpl29"/>
      <sheetName val="organi_synthesis_lab29"/>
      <sheetName val="OC_17-04-0629"/>
      <sheetName val="BQ_External29"/>
      <sheetName val="Master_Data_Sheet29"/>
      <sheetName val="Exec__Sum12"/>
      <sheetName val="Europe_Competitors13"/>
      <sheetName val="Details_and_Earnings_Charts13"/>
      <sheetName val="공사비_내역_(가)13"/>
      <sheetName val="MEP_schools13"/>
      <sheetName val="Gypsum_Rate13"/>
      <sheetName val="HO_Costs13"/>
      <sheetName val="INDIGINEOUS_ITEMS_13"/>
      <sheetName val="I_P__No_113"/>
      <sheetName val="cover_page13"/>
      <sheetName val="2_설계제원13"/>
      <sheetName val="Tie_Beam_GN13"/>
      <sheetName val="Tangga_GN13"/>
      <sheetName val="Conn__Lib13"/>
      <sheetName val="Valuation_Summary10"/>
      <sheetName val="Stuctural_Steel_10"/>
      <sheetName val="Metal_Deck10"/>
      <sheetName val="Flat_Roof_Finishes10"/>
      <sheetName val="Zinc_roof_&amp;_wall_cladding10"/>
      <sheetName val="SFS_Metsec_Frame10"/>
      <sheetName val="External_Windows_&amp;_Doors10"/>
      <sheetName val="Stone_Finishes10"/>
      <sheetName val="Internal_Staircases10"/>
      <sheetName val="Lightening_Protection10"/>
      <sheetName val="Residential_Entrances10"/>
      <sheetName val="External_Render10"/>
      <sheetName val="Ceilings_and_Partitions10"/>
      <sheetName val="Internal_Doors10"/>
      <sheetName val="Wall_Cladding10"/>
      <sheetName val="Vanity_Units10"/>
      <sheetName val="Floor_and_Wall_finishes10"/>
      <sheetName val="278_works10"/>
      <sheetName val="Handover_Items10"/>
      <sheetName val="Provisional_Sums10"/>
      <sheetName val="Bike_Holders10"/>
      <sheetName val="Quals,_Assump,_Exclu_Resi10"/>
      <sheetName val="Buying_Schedule10"/>
      <sheetName val="CRF_Register10"/>
      <sheetName val="Project_Summary10"/>
      <sheetName val="WPA_-_Dems10"/>
      <sheetName val="WP_SUMMARY10"/>
      <sheetName val="PVA#21_Carpark9"/>
      <sheetName val="Pie_1_West9"/>
      <sheetName val="Expenditure_download9"/>
      <sheetName val="SET_UP9"/>
      <sheetName val="Iron_Sets7"/>
      <sheetName val="T1_WBS9"/>
      <sheetName val="X_rate9"/>
      <sheetName val="General_Items13"/>
      <sheetName val="Core_Eqpt13"/>
      <sheetName val="New_Home13"/>
      <sheetName val="Trading_Floor_-_Level_Six9"/>
      <sheetName val="systems_summary9"/>
      <sheetName val="P&amp;L_Information9"/>
      <sheetName val="Take_off9"/>
      <sheetName val="RP_Mar7"/>
      <sheetName val="Lot_17"/>
      <sheetName val="A_O_R_7"/>
      <sheetName val="BILL_17"/>
      <sheetName val="MIS_Sin7"/>
      <sheetName val="MIS_uni7"/>
      <sheetName val="MIS_Aus7"/>
      <sheetName val="MIS_HK7"/>
      <sheetName val="Path_Viet7"/>
      <sheetName val="Path_Uni7"/>
      <sheetName val="Element_Summary_(FSH-01)7"/>
      <sheetName val="Element_Summary_(FSH-03)7"/>
      <sheetName val="FSH_01-01_147"/>
      <sheetName val="_GULF7"/>
      <sheetName val="CIF_COST_ITEM7"/>
      <sheetName val="qty_schedule7"/>
      <sheetName val="(MoS_Summ_&amp;_Detail)7"/>
      <sheetName val="CS_Pipes,Fittings-Lay__&amp;_Inst_7"/>
      <sheetName val="Ph2_Calcs2"/>
      <sheetName val="(5)_gen__conditions_ph2"/>
      <sheetName val="H-FIN_SCHED"/>
      <sheetName val="Vendors,_SubCon"/>
      <sheetName val="management"/>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sheetData sheetId="54" refreshError="1"/>
      <sheetData sheetId="55" refreshError="1"/>
      <sheetData sheetId="56"/>
      <sheetData sheetId="57"/>
      <sheetData sheetId="58"/>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sheetData sheetId="199"/>
      <sheetData sheetId="200"/>
      <sheetData sheetId="201"/>
      <sheetData sheetId="202" refreshError="1"/>
      <sheetData sheetId="203"/>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sheetData sheetId="262"/>
      <sheetData sheetId="263"/>
      <sheetData sheetId="264"/>
      <sheetData sheetId="265"/>
      <sheetData sheetId="266" refreshError="1"/>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refreshError="1"/>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refreshError="1"/>
      <sheetData sheetId="446" refreshError="1"/>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refreshError="1"/>
      <sheetData sheetId="465"/>
      <sheetData sheetId="466" refreshError="1"/>
      <sheetData sheetId="467" refreshError="1"/>
      <sheetData sheetId="468" refreshError="1"/>
      <sheetData sheetId="469" refreshError="1"/>
      <sheetData sheetId="470" refreshError="1"/>
      <sheetData sheetId="471" refreshError="1"/>
      <sheetData sheetId="472" refreshError="1"/>
      <sheetData sheetId="473"/>
      <sheetData sheetId="474"/>
      <sheetData sheetId="475"/>
      <sheetData sheetId="476"/>
      <sheetData sheetId="477"/>
      <sheetData sheetId="478"/>
      <sheetData sheetId="479"/>
      <sheetData sheetId="480"/>
      <sheetData sheetId="48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sheetData sheetId="493"/>
      <sheetData sheetId="494"/>
      <sheetData sheetId="495"/>
      <sheetData sheetId="496"/>
      <sheetData sheetId="497"/>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refreshError="1"/>
      <sheetData sheetId="539" refreshError="1"/>
      <sheetData sheetId="540"/>
      <sheetData sheetId="541" refreshError="1"/>
      <sheetData sheetId="542" refreshError="1"/>
      <sheetData sheetId="543" refreshError="1"/>
      <sheetData sheetId="544"/>
      <sheetData sheetId="545"/>
      <sheetData sheetId="546"/>
      <sheetData sheetId="547"/>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sheetData sheetId="573"/>
      <sheetData sheetId="574" refreshError="1"/>
      <sheetData sheetId="575" refreshError="1"/>
      <sheetData sheetId="576"/>
      <sheetData sheetId="577"/>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refreshError="1"/>
      <sheetData sheetId="652" refreshError="1"/>
      <sheetData sheetId="653" refreshError="1"/>
      <sheetData sheetId="654" refreshError="1"/>
      <sheetData sheetId="655" refreshError="1"/>
      <sheetData sheetId="656"/>
      <sheetData sheetId="657" refreshError="1"/>
      <sheetData sheetId="658" refreshError="1"/>
      <sheetData sheetId="659" refreshError="1"/>
      <sheetData sheetId="660" refreshError="1"/>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sheetData sheetId="1274"/>
      <sheetData sheetId="1275"/>
      <sheetData sheetId="1276"/>
      <sheetData sheetId="1277"/>
      <sheetData sheetId="1278" refreshError="1"/>
      <sheetData sheetId="1279"/>
      <sheetData sheetId="1280"/>
      <sheetData sheetId="1281"/>
      <sheetData sheetId="1282" refreshError="1"/>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sheetData sheetId="1400"/>
      <sheetData sheetId="1401"/>
      <sheetData sheetId="1402"/>
      <sheetData sheetId="1403" refreshError="1"/>
      <sheetData sheetId="1404"/>
      <sheetData sheetId="1405" refreshError="1"/>
      <sheetData sheetId="1406"/>
      <sheetData sheetId="1407"/>
      <sheetData sheetId="1408"/>
      <sheetData sheetId="1409"/>
      <sheetData sheetId="1410"/>
      <sheetData sheetId="1411"/>
      <sheetData sheetId="1412"/>
      <sheetData sheetId="1413"/>
      <sheetData sheetId="1414"/>
      <sheetData sheetId="1415"/>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sheetData sheetId="1453"/>
      <sheetData sheetId="1454" refreshError="1"/>
      <sheetData sheetId="1455" refreshError="1"/>
      <sheetData sheetId="1456" refreshError="1"/>
      <sheetData sheetId="1457" refreshError="1"/>
      <sheetData sheetId="1458" refreshError="1"/>
      <sheetData sheetId="1459" refreshError="1"/>
      <sheetData sheetId="1460"/>
      <sheetData sheetId="1461"/>
      <sheetData sheetId="1462"/>
      <sheetData sheetId="1463"/>
      <sheetData sheetId="1464"/>
      <sheetData sheetId="1465"/>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sheetData sheetId="1560"/>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refreshError="1"/>
      <sheetData sheetId="2058" refreshError="1"/>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refreshError="1"/>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sheetData sheetId="2165" refreshError="1"/>
      <sheetData sheetId="2166" refreshError="1"/>
      <sheetData sheetId="2167" refreshError="1"/>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sheetData sheetId="2363"/>
      <sheetData sheetId="2364"/>
      <sheetData sheetId="2365"/>
      <sheetData sheetId="2366"/>
      <sheetData sheetId="2367" refreshError="1"/>
      <sheetData sheetId="2368"/>
      <sheetData sheetId="2369"/>
      <sheetData sheetId="2370"/>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refreshError="1"/>
      <sheetData sheetId="2767" refreshError="1"/>
      <sheetData sheetId="2768" refreshError="1"/>
      <sheetData sheetId="2769" refreshError="1"/>
      <sheetData sheetId="2770" refreshError="1"/>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refreshError="1"/>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refreshError="1"/>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refreshError="1"/>
      <sheetData sheetId="3291" refreshError="1"/>
      <sheetData sheetId="3292"/>
      <sheetData sheetId="3293"/>
      <sheetData sheetId="3294"/>
      <sheetData sheetId="3295"/>
      <sheetData sheetId="3296"/>
      <sheetData sheetId="3297"/>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refreshError="1"/>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refreshError="1"/>
      <sheetData sheetId="3684" refreshError="1"/>
      <sheetData sheetId="3685" refreshError="1"/>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refreshError="1"/>
      <sheetData sheetId="3775" refreshError="1"/>
      <sheetData sheetId="3776" refreshError="1"/>
      <sheetData sheetId="3777" refreshError="1"/>
      <sheetData sheetId="3778" refreshError="1"/>
      <sheetData sheetId="3779" refreshError="1"/>
      <sheetData sheetId="3780" refreshError="1"/>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sheetData sheetId="4532"/>
      <sheetData sheetId="4533" refreshError="1"/>
      <sheetData sheetId="4534"/>
      <sheetData sheetId="4535"/>
      <sheetData sheetId="4536" refreshError="1"/>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refreshError="1"/>
      <sheetData sheetId="4554" refreshError="1"/>
      <sheetData sheetId="4555"/>
      <sheetData sheetId="4556" refreshError="1"/>
      <sheetData sheetId="4557" refreshError="1"/>
      <sheetData sheetId="4558"/>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sheetData sheetId="4577"/>
      <sheetData sheetId="4578"/>
      <sheetData sheetId="4579"/>
      <sheetData sheetId="4580"/>
      <sheetData sheetId="4581"/>
      <sheetData sheetId="4582" refreshError="1"/>
      <sheetData sheetId="4583" refreshError="1"/>
      <sheetData sheetId="4584" refreshError="1"/>
      <sheetData sheetId="4585" refreshError="1"/>
      <sheetData sheetId="4586"/>
      <sheetData sheetId="4587"/>
      <sheetData sheetId="4588"/>
      <sheetData sheetId="4589"/>
      <sheetData sheetId="4590"/>
      <sheetData sheetId="4591"/>
      <sheetData sheetId="4592" refreshError="1"/>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sheetData sheetId="4651"/>
      <sheetData sheetId="4652"/>
      <sheetData sheetId="4653"/>
      <sheetData sheetId="4654"/>
      <sheetData sheetId="4655"/>
      <sheetData sheetId="4656"/>
      <sheetData sheetId="4657"/>
      <sheetData sheetId="4658"/>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refreshError="1"/>
      <sheetData sheetId="4751" refreshError="1"/>
      <sheetData sheetId="4752" refreshError="1"/>
      <sheetData sheetId="4753" refreshError="1"/>
      <sheetData sheetId="4754" refreshError="1"/>
      <sheetData sheetId="4755" refreshError="1"/>
      <sheetData sheetId="4756" refreshError="1"/>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refreshError="1"/>
      <sheetData sheetId="5552" refreshError="1"/>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refreshError="1"/>
      <sheetData sheetId="5597" refreshError="1"/>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refreshError="1"/>
      <sheetData sheetId="5647" refreshError="1"/>
      <sheetData sheetId="5648" refreshError="1"/>
      <sheetData sheetId="5649" refreshError="1"/>
      <sheetData sheetId="5650" refreshError="1"/>
      <sheetData sheetId="5651"/>
      <sheetData sheetId="5652"/>
      <sheetData sheetId="5653"/>
      <sheetData sheetId="5654" refreshError="1"/>
      <sheetData sheetId="5655"/>
      <sheetData sheetId="5656"/>
      <sheetData sheetId="5657"/>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ng David"/>
      <sheetName val="King David Capex"/>
      <sheetName val="Variables"/>
    </sheetNames>
    <sheetDataSet>
      <sheetData sheetId="0"/>
      <sheetData sheetId="1"/>
      <sheetData sheetId="2"/>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1"/>
      <sheetName val="Scope Notes"/>
      <sheetName val="Summary"/>
      <sheetName val="NPV"/>
      <sheetName val="Summary Data"/>
      <sheetName val="Scope_Notes"/>
      <sheetName val="Summary_Data"/>
      <sheetName val="Construction"/>
      <sheetName val="Scope_Notes1"/>
      <sheetName val="Summary_Data1"/>
      <sheetName val="CBS"/>
      <sheetName val="Scope_Notes2"/>
      <sheetName val="Summary_Data2"/>
      <sheetName val="CIF COST ITEM"/>
      <sheetName val="CIF_COST_ITEM"/>
      <sheetName val="checkout_age"/>
      <sheetName val="CA's"/>
      <sheetName val="Bakery_Aligned"/>
      <sheetName val="Blighline"/>
      <sheetName val="Busy_"/>
      <sheetName val="busy_store"/>
      <sheetName val="Cafe"/>
      <sheetName val="checkouts"/>
      <sheetName val="Data"/>
      <sheetName val="Cat_A_Change_Control"/>
      <sheetName val="cost_order_(2)"/>
      <sheetName val="counters"/>
      <sheetName val="Benefits_-_desktop"/>
      <sheetName val="dev_prog"/>
      <sheetName val="CashFlow"/>
      <sheetName val="Devpt_Prog"/>
      <sheetName val="VRF_Summary"/>
      <sheetName val="PPX_out_Cost"/>
      <sheetName val="Sheet3"/>
      <sheetName val="SSC_Split_-_All_store_(PYE)_dat"/>
      <sheetName val="Full_Store_List_(Formulas)"/>
      <sheetName val="Updated_group"/>
      <sheetName val="sub_4_0"/>
      <sheetName val="Loc_Band"/>
      <sheetName val="Lookups"/>
      <sheetName val="costs"/>
      <sheetName val="nic_list"/>
      <sheetName val="nuticentre"/>
      <sheetName val="opticians"/>
      <sheetName val="Packages"/>
      <sheetName val="Period_7"/>
      <sheetName val="Period_8"/>
      <sheetName val="pharmacy"/>
      <sheetName val="Photolab"/>
      <sheetName val="Result_Sheet"/>
      <sheetName val="Register"/>
      <sheetName val="Checkouts_self_serve"/>
      <sheetName val="payrates"/>
      <sheetName val="Sheet1"/>
      <sheetName val="Group_Sales"/>
      <sheetName val="VRFs"/>
      <sheetName val="dev_prog_at_week12"/>
      <sheetName val="week_50_targets"/>
      <sheetName val="weeknum"/>
      <sheetName val="VE_log"/>
      <sheetName val="Scope_Notes3"/>
      <sheetName val="Summary_Data3"/>
      <sheetName val="Scope_Notes4"/>
      <sheetName val="Summary_Data4"/>
      <sheetName val="Scope_Notes5"/>
      <sheetName val="Summary_Data5"/>
      <sheetName val="Scope_Notes6"/>
      <sheetName val="Summary_Data6"/>
      <sheetName val="Scope_Notes7"/>
      <sheetName val="Summary_Data7"/>
      <sheetName val="Scope_Notes8"/>
      <sheetName val="Summary_Data8"/>
      <sheetName val="Scope_Notes9"/>
      <sheetName val="Summary_Data9"/>
      <sheetName val="Scope_Notes10"/>
      <sheetName val="Summary_Data10"/>
      <sheetName val="월선수금"/>
      <sheetName val="Model"/>
      <sheetName val="CONSTRUCTION COMPONENT"/>
      <sheetName val="Assumptions"/>
      <sheetName val="Statements"/>
      <sheetName val="Waterfall"/>
      <sheetName val="Operations"/>
      <sheetName val="Scenarios"/>
      <sheetName val="Events MD"/>
      <sheetName val="Template"/>
      <sheetName val="Scope_Notes11"/>
      <sheetName val="Summary_Data11"/>
      <sheetName val="CIF_COST_ITEM1"/>
      <sheetName val="Scope_Notes16"/>
      <sheetName val="Summary_Data16"/>
      <sheetName val="CIF_COST_ITEM6"/>
      <sheetName val="Scope_Notes12"/>
      <sheetName val="Summary_Data12"/>
      <sheetName val="CIF_COST_ITEM2"/>
      <sheetName val="Scope_Notes13"/>
      <sheetName val="Summary_Data13"/>
      <sheetName val="CIF_COST_ITEM3"/>
      <sheetName val="Scope_Notes14"/>
      <sheetName val="Summary_Data14"/>
      <sheetName val="CIF_COST_ITEM4"/>
      <sheetName val="Scope_Notes15"/>
      <sheetName val="Summary_Data15"/>
      <sheetName val="CIF_COST_ITEM5"/>
      <sheetName val="Scope_Notes17"/>
      <sheetName val="Summary_Data17"/>
      <sheetName val="CIF_COST_ITEM7"/>
      <sheetName val="Scope_Notes18"/>
      <sheetName val="Summary_Data18"/>
      <sheetName val="CIF_COST_ITEM8"/>
      <sheetName val="Scope_Notes19"/>
      <sheetName val="Summary_Data19"/>
      <sheetName val="CIF_COST_ITEM9"/>
      <sheetName val="Scope_Notes20"/>
      <sheetName val="Summary_Data20"/>
      <sheetName val="CIF_COST_ITEM10"/>
      <sheetName val="Scope_Notes21"/>
      <sheetName val="Summary_Data21"/>
      <sheetName val="CIF_COST_ITEM11"/>
      <sheetName val="Scope_Notes22"/>
      <sheetName val="Summary_Data22"/>
      <sheetName val="CIF_COST_ITEM12"/>
      <sheetName val="CONSTRUCTION_COMPONENT"/>
      <sheetName val="CUSTOMISE"/>
      <sheetName val="Section 7 V2"/>
      <sheetName val="4.03 Recommendations &amp; Cashflow"/>
      <sheetName val="Set"/>
      <sheetName val="Vehicles"/>
      <sheetName val="Headings"/>
      <sheetName val="Modified Store"/>
      <sheetName val="Assumptions (F1b)"/>
      <sheetName val="Monthly CF (F1b)"/>
      <sheetName val="Assumptions (F3)"/>
      <sheetName val="Assumptions (F1c)"/>
      <sheetName val="Monthly CF (F3)"/>
      <sheetName val="Monthly CF (F1c)"/>
      <sheetName val="Assumptions (F2)"/>
      <sheetName val="내역1"/>
      <sheetName val="OPCOST"/>
      <sheetName val="IBD"/>
      <sheetName val="FitOutConfCentre"/>
      <sheetName val="Master Data Sheet"/>
      <sheetName val="IM Plot 04 Summary"/>
      <sheetName val="CONSTRUCTION_COMPONENT2"/>
      <sheetName val="CONSTRUCTION_COMPONENT1"/>
      <sheetName val="Sheet 1"/>
      <sheetName val="Sheet_1"/>
      <sheetName val="Events_MD"/>
      <sheetName val="Modified_Store"/>
      <sheetName val="Assumptions_(F1b)"/>
      <sheetName val="Monthly_CF_(F1b)"/>
      <sheetName val="Assumptions_(F3)"/>
      <sheetName val="Assumptions_(F1c)"/>
      <sheetName val="Monthly_CF_(F3)"/>
      <sheetName val="Monthly_CF_(F1c)"/>
      <sheetName val="Assumptions_(F2)"/>
      <sheetName val="BID - Formulas"/>
      <sheetName val="TRADE FILTER"/>
      <sheetName val="Lists"/>
      <sheetName val="labour rates"/>
      <sheetName val="Beam at Ground flr lvl(Steel)"/>
      <sheetName val="Site Dev BOQ"/>
      <sheetName val="Masonry"/>
      <sheetName val="A-General"/>
      <sheetName val="beam-reinft"/>
      <sheetName val="Bill No. 3"/>
      <sheetName val="PriceSummary"/>
      <sheetName val="train cash"/>
      <sheetName val="accom cash"/>
      <sheetName val="Events_MD1"/>
      <sheetName val="Modified_Store1"/>
      <sheetName val="Assumptions_(F1b)1"/>
      <sheetName val="Monthly_CF_(F1b)1"/>
      <sheetName val="Assumptions_(F3)1"/>
      <sheetName val="Assumptions_(F1c)1"/>
      <sheetName val="Monthly_CF_(F3)1"/>
      <sheetName val="Monthly_CF_(F1c)1"/>
      <sheetName val="Assumptions_(F2)1"/>
      <sheetName val="Sheet_11"/>
      <sheetName val="labour_rates"/>
      <sheetName val="Beam_at_Ground_flr_lvl(Steel)"/>
      <sheetName val="Site_Dev_BOQ"/>
      <sheetName val="Events_MD2"/>
      <sheetName val="Modified_Store2"/>
      <sheetName val="Assumptions_(F1b)2"/>
      <sheetName val="Monthly_CF_(F1b)2"/>
      <sheetName val="Assumptions_(F3)2"/>
      <sheetName val="Assumptions_(F1c)2"/>
      <sheetName val="Monthly_CF_(F3)2"/>
      <sheetName val="Monthly_CF_(F1c)2"/>
      <sheetName val="Assumptions_(F2)2"/>
      <sheetName val="Sheet_12"/>
      <sheetName val="labour_rates1"/>
      <sheetName val="Beam_at_Ground_flr_lvl(Steel)1"/>
      <sheetName val="Site_Dev_BOQ1"/>
      <sheetName val="Master_Data_Sheet1"/>
      <sheetName val="Master_Data_Sheet"/>
      <sheetName val="Section_7_V2"/>
      <sheetName val="4_03_Recommendations_&amp;_Cashflow"/>
      <sheetName val="CONTRACT FILTER"/>
      <sheetName val="List"/>
      <sheetName val="BCIS Location"/>
      <sheetName val="Early Years"/>
      <sheetName val="6. Budget"/>
      <sheetName val="Exclusions"/>
      <sheetName val="Early_Years2"/>
      <sheetName val="6__Budget2"/>
      <sheetName val="Early_Years"/>
      <sheetName val="6__Budget"/>
      <sheetName val="Early_Years1"/>
      <sheetName val="6__Budget1"/>
      <sheetName val="Early_Years3"/>
      <sheetName val="6__Budget3"/>
      <sheetName val="CONSTRUCTION_COMPONENT3"/>
      <sheetName val="Ironmongery "/>
      <sheetName val="WORKING boq"/>
      <sheetName val="Timesheet"/>
      <sheetName val="電気設備表"/>
      <sheetName val="TBAL9697 -group wise  sdpl"/>
      <sheetName val="NewLuxHsg"/>
      <sheetName val="Cost Codes"/>
      <sheetName val="Sensitivities"/>
      <sheetName val="Scope_Notes23"/>
      <sheetName val="Summary_Data23"/>
      <sheetName val="CIF_COST_ITEM13"/>
      <sheetName val="BID_-_Formulas"/>
      <sheetName val="TRADE_FILTER"/>
      <sheetName val="SSC Split - All store (PYE) dat"/>
      <sheetName val="공통부대비"/>
      <sheetName val="정부노임단가"/>
      <sheetName val="Validation"/>
      <sheetName val="预算"/>
      <sheetName val="Cost_Codes"/>
      <sheetName val="WORKING_boq"/>
      <sheetName val="Lookup Sheet"/>
      <sheetName val="Events_MD3"/>
      <sheetName val="Section_7_V22"/>
      <sheetName val="4_03_Recommendations_&amp;_Cashflo2"/>
      <sheetName val="Modified_Store3"/>
      <sheetName val="Assumptions_(F1b)3"/>
      <sheetName val="Monthly_CF_(F1b)3"/>
      <sheetName val="Assumptions_(F3)3"/>
      <sheetName val="Assumptions_(F1c)3"/>
      <sheetName val="Monthly_CF_(F3)3"/>
      <sheetName val="Monthly_CF_(F1c)3"/>
      <sheetName val="Assumptions_(F2)3"/>
      <sheetName val="Master_Data_Sheet2"/>
      <sheetName val="IM_Plot_04_Summary"/>
      <sheetName val="Sheet_13"/>
      <sheetName val="labour_rates2"/>
      <sheetName val="Beam_at_Ground_flr_lvl(Steel)2"/>
      <sheetName val="Site_Dev_BOQ2"/>
      <sheetName val="TBAL9697_-group_wise__sdpl"/>
      <sheetName val="Ironmongery_"/>
      <sheetName val="Bill_No__3"/>
      <sheetName val="train_cash"/>
      <sheetName val="accom_cash"/>
      <sheetName val="Section_7_V21"/>
      <sheetName val="4_03_Recommendations_&amp;_Cashflo1"/>
      <sheetName val="Scope_Notes24"/>
      <sheetName val="Summary_Data24"/>
      <sheetName val="CIF_COST_ITEM14"/>
      <sheetName val="BID_-_Formulas1"/>
      <sheetName val="TRADE_FILTER1"/>
      <sheetName val="Scope_Notes33"/>
      <sheetName val="Summary_Data33"/>
      <sheetName val="CONSTRUCTION_COMPONENT11"/>
      <sheetName val="CIF_COST_ITEM23"/>
      <sheetName val="Sheet_111"/>
      <sheetName val="Events_MD11"/>
      <sheetName val="Modified_Store11"/>
      <sheetName val="Assumptions_(F1b)11"/>
      <sheetName val="Monthly_CF_(F1b)11"/>
      <sheetName val="Assumptions_(F3)11"/>
      <sheetName val="Assumptions_(F1c)11"/>
      <sheetName val="Monthly_CF_(F3)11"/>
      <sheetName val="Monthly_CF_(F1c)11"/>
      <sheetName val="Assumptions_(F2)11"/>
      <sheetName val="BID_-_Formulas10"/>
      <sheetName val="Section_7_V210"/>
      <sheetName val="4_03_Recommendations_&amp;_Cashfl10"/>
      <sheetName val="labour_rates10"/>
      <sheetName val="Beam_at_Ground_flr_lvl(Steel)10"/>
      <sheetName val="Site_Dev_BOQ10"/>
      <sheetName val="TRADE_FILTER10"/>
      <sheetName val="Scope_Notes25"/>
      <sheetName val="Summary_Data25"/>
      <sheetName val="CIF_COST_ITEM15"/>
      <sheetName val="BID_-_Formulas2"/>
      <sheetName val="TRADE_FILTER2"/>
      <sheetName val="Scope_Notes26"/>
      <sheetName val="Summary_Data26"/>
      <sheetName val="CONSTRUCTION_COMPONENT4"/>
      <sheetName val="CIF_COST_ITEM16"/>
      <sheetName val="Sheet_14"/>
      <sheetName val="Events_MD4"/>
      <sheetName val="Modified_Store4"/>
      <sheetName val="Assumptions_(F1b)4"/>
      <sheetName val="Monthly_CF_(F1b)4"/>
      <sheetName val="Assumptions_(F3)4"/>
      <sheetName val="Assumptions_(F1c)4"/>
      <sheetName val="Monthly_CF_(F3)4"/>
      <sheetName val="Monthly_CF_(F1c)4"/>
      <sheetName val="Assumptions_(F2)4"/>
      <sheetName val="BID_-_Formulas3"/>
      <sheetName val="Section_7_V23"/>
      <sheetName val="4_03_Recommendations_&amp;_Cashflo3"/>
      <sheetName val="labour_rates3"/>
      <sheetName val="Beam_at_Ground_flr_lvl(Steel)3"/>
      <sheetName val="Site_Dev_BOQ3"/>
      <sheetName val="TRADE_FILTER3"/>
      <sheetName val="Scope_Notes27"/>
      <sheetName val="Summary_Data27"/>
      <sheetName val="CONSTRUCTION_COMPONENT5"/>
      <sheetName val="CIF_COST_ITEM17"/>
      <sheetName val="Sheet_15"/>
      <sheetName val="Events_MD5"/>
      <sheetName val="Modified_Store5"/>
      <sheetName val="Assumptions_(F1b)5"/>
      <sheetName val="Monthly_CF_(F1b)5"/>
      <sheetName val="Assumptions_(F3)5"/>
      <sheetName val="Assumptions_(F1c)5"/>
      <sheetName val="Monthly_CF_(F3)5"/>
      <sheetName val="Monthly_CF_(F1c)5"/>
      <sheetName val="Assumptions_(F2)5"/>
      <sheetName val="BID_-_Formulas4"/>
      <sheetName val="Section_7_V24"/>
      <sheetName val="4_03_Recommendations_&amp;_Cashflo4"/>
      <sheetName val="labour_rates4"/>
      <sheetName val="Beam_at_Ground_flr_lvl(Steel)4"/>
      <sheetName val="Site_Dev_BOQ4"/>
      <sheetName val="TRADE_FILTER4"/>
      <sheetName val="Scope_Notes28"/>
      <sheetName val="Summary_Data28"/>
      <sheetName val="CONSTRUCTION_COMPONENT6"/>
      <sheetName val="CIF_COST_ITEM18"/>
      <sheetName val="Sheet_16"/>
      <sheetName val="Events_MD6"/>
      <sheetName val="Modified_Store6"/>
      <sheetName val="Assumptions_(F1b)6"/>
      <sheetName val="Monthly_CF_(F1b)6"/>
      <sheetName val="Assumptions_(F3)6"/>
      <sheetName val="Assumptions_(F1c)6"/>
      <sheetName val="Monthly_CF_(F3)6"/>
      <sheetName val="Monthly_CF_(F1c)6"/>
      <sheetName val="Assumptions_(F2)6"/>
      <sheetName val="BID_-_Formulas5"/>
      <sheetName val="Section_7_V25"/>
      <sheetName val="4_03_Recommendations_&amp;_Cashflo5"/>
      <sheetName val="labour_rates5"/>
      <sheetName val="Beam_at_Ground_flr_lvl(Steel)5"/>
      <sheetName val="Site_Dev_BOQ5"/>
      <sheetName val="TRADE_FILTER5"/>
      <sheetName val="Scope_Notes30"/>
      <sheetName val="Summary_Data30"/>
      <sheetName val="CONSTRUCTION_COMPONENT8"/>
      <sheetName val="CIF_COST_ITEM20"/>
      <sheetName val="Sheet_18"/>
      <sheetName val="Events_MD8"/>
      <sheetName val="Modified_Store8"/>
      <sheetName val="Assumptions_(F1b)8"/>
      <sheetName val="Monthly_CF_(F1b)8"/>
      <sheetName val="Assumptions_(F3)8"/>
      <sheetName val="Assumptions_(F1c)8"/>
      <sheetName val="Monthly_CF_(F3)8"/>
      <sheetName val="Monthly_CF_(F1c)8"/>
      <sheetName val="Assumptions_(F2)8"/>
      <sheetName val="BID_-_Formulas7"/>
      <sheetName val="Section_7_V27"/>
      <sheetName val="4_03_Recommendations_&amp;_Cashflo7"/>
      <sheetName val="labour_rates7"/>
      <sheetName val="Beam_at_Ground_flr_lvl(Steel)7"/>
      <sheetName val="Site_Dev_BOQ7"/>
      <sheetName val="TRADE_FILTER7"/>
      <sheetName val="Scope_Notes29"/>
      <sheetName val="Summary_Data29"/>
      <sheetName val="CONSTRUCTION_COMPONENT7"/>
      <sheetName val="CIF_COST_ITEM19"/>
      <sheetName val="Sheet_17"/>
      <sheetName val="Events_MD7"/>
      <sheetName val="Modified_Store7"/>
      <sheetName val="Assumptions_(F1b)7"/>
      <sheetName val="Monthly_CF_(F1b)7"/>
      <sheetName val="Assumptions_(F3)7"/>
      <sheetName val="Assumptions_(F1c)7"/>
      <sheetName val="Monthly_CF_(F3)7"/>
      <sheetName val="Monthly_CF_(F1c)7"/>
      <sheetName val="Assumptions_(F2)7"/>
      <sheetName val="BID_-_Formulas6"/>
      <sheetName val="Section_7_V26"/>
      <sheetName val="4_03_Recommendations_&amp;_Cashflo6"/>
      <sheetName val="labour_rates6"/>
      <sheetName val="Beam_at_Ground_flr_lvl(Steel)6"/>
      <sheetName val="Site_Dev_BOQ6"/>
      <sheetName val="TRADE_FILTER6"/>
      <sheetName val="Scope_Notes31"/>
      <sheetName val="Summary_Data31"/>
      <sheetName val="CONSTRUCTION_COMPONENT9"/>
      <sheetName val="CIF_COST_ITEM21"/>
      <sheetName val="Sheet_19"/>
      <sheetName val="Events_MD9"/>
      <sheetName val="Modified_Store9"/>
      <sheetName val="Assumptions_(F1b)9"/>
      <sheetName val="Monthly_CF_(F1b)9"/>
      <sheetName val="Assumptions_(F3)9"/>
      <sheetName val="Assumptions_(F1c)9"/>
      <sheetName val="Monthly_CF_(F3)9"/>
      <sheetName val="Monthly_CF_(F1c)9"/>
      <sheetName val="Assumptions_(F2)9"/>
      <sheetName val="BID_-_Formulas8"/>
      <sheetName val="Section_7_V28"/>
      <sheetName val="4_03_Recommendations_&amp;_Cashflo8"/>
      <sheetName val="labour_rates8"/>
      <sheetName val="Beam_at_Ground_flr_lvl(Steel)8"/>
      <sheetName val="Site_Dev_BOQ8"/>
      <sheetName val="TRADE_FILTER8"/>
      <sheetName val="Scope_Notes32"/>
      <sheetName val="Summary_Data32"/>
      <sheetName val="CONSTRUCTION_COMPONENT10"/>
      <sheetName val="CIF_COST_ITEM22"/>
      <sheetName val="Sheet_110"/>
      <sheetName val="Events_MD10"/>
      <sheetName val="Modified_Store10"/>
      <sheetName val="Assumptions_(F1b)10"/>
      <sheetName val="Monthly_CF_(F1b)10"/>
      <sheetName val="Assumptions_(F3)10"/>
      <sheetName val="Assumptions_(F1c)10"/>
      <sheetName val="Monthly_CF_(F3)10"/>
      <sheetName val="Monthly_CF_(F1c)10"/>
      <sheetName val="Assumptions_(F2)10"/>
      <sheetName val="BID_-_Formulas9"/>
      <sheetName val="Section_7_V29"/>
      <sheetName val="4_03_Recommendations_&amp;_Cashflo9"/>
      <sheetName val="labour_rates9"/>
      <sheetName val="Beam_at_Ground_flr_lvl(Steel)9"/>
      <sheetName val="Site_Dev_BOQ9"/>
      <sheetName val="TRADE_FILTER9"/>
      <sheetName val="Scope_Notes34"/>
      <sheetName val="Summary_Data34"/>
      <sheetName val="CONSTRUCTION_COMPONENT12"/>
      <sheetName val="CIF_COST_ITEM24"/>
      <sheetName val="Sheet_112"/>
      <sheetName val="Events_MD12"/>
      <sheetName val="Modified_Store12"/>
      <sheetName val="Assumptions_(F1b)12"/>
      <sheetName val="Monthly_CF_(F1b)12"/>
      <sheetName val="Assumptions_(F3)12"/>
      <sheetName val="Assumptions_(F1c)12"/>
      <sheetName val="Monthly_CF_(F3)12"/>
      <sheetName val="Monthly_CF_(F1c)12"/>
      <sheetName val="Assumptions_(F2)12"/>
      <sheetName val="BID_-_Formulas11"/>
      <sheetName val="Section_7_V211"/>
      <sheetName val="4_03_Recommendations_&amp;_Cashfl11"/>
      <sheetName val="labour_rates11"/>
      <sheetName val="Beam_at_Ground_flr_lvl(Steel)11"/>
      <sheetName val="Site_Dev_BOQ11"/>
      <sheetName val="TRADE_FILTER11"/>
      <sheetName val="Scope_Notes35"/>
      <sheetName val="Summary_Data35"/>
      <sheetName val="CONSTRUCTION_COMPONENT13"/>
      <sheetName val="CIF_COST_ITEM25"/>
      <sheetName val="Sheet_113"/>
      <sheetName val="Events_MD13"/>
      <sheetName val="Modified_Store13"/>
      <sheetName val="Assumptions_(F1b)13"/>
      <sheetName val="Monthly_CF_(F1b)13"/>
      <sheetName val="Assumptions_(F3)13"/>
      <sheetName val="Assumptions_(F1c)13"/>
      <sheetName val="Monthly_CF_(F3)13"/>
      <sheetName val="Monthly_CF_(F1c)13"/>
      <sheetName val="Assumptions_(F2)13"/>
      <sheetName val="BID_-_Formulas12"/>
      <sheetName val="Section_7_V212"/>
      <sheetName val="4_03_Recommendations_&amp;_Cashfl12"/>
      <sheetName val="labour_rates12"/>
      <sheetName val="Beam_at_Ground_flr_lvl(Steel)12"/>
      <sheetName val="Site_Dev_BOQ12"/>
      <sheetName val="TRADE_FILTER12"/>
      <sheetName val="Scope_Notes36"/>
      <sheetName val="Summary_Data36"/>
      <sheetName val="CONSTRUCTION_COMPONENT14"/>
      <sheetName val="CIF_COST_ITEM26"/>
      <sheetName val="Sheet_114"/>
      <sheetName val="Events_MD14"/>
      <sheetName val="Modified_Store14"/>
      <sheetName val="Assumptions_(F1b)14"/>
      <sheetName val="Monthly_CF_(F1b)14"/>
      <sheetName val="Assumptions_(F3)14"/>
      <sheetName val="Assumptions_(F1c)14"/>
      <sheetName val="Monthly_CF_(F3)14"/>
      <sheetName val="Monthly_CF_(F1c)14"/>
      <sheetName val="Assumptions_(F2)14"/>
      <sheetName val="BID_-_Formulas13"/>
      <sheetName val="Section_7_V213"/>
      <sheetName val="4_03_Recommendations_&amp;_Cashfl13"/>
      <sheetName val="labour_rates13"/>
      <sheetName val="Beam_at_Ground_flr_lvl(Steel)13"/>
      <sheetName val="Site_Dev_BOQ13"/>
      <sheetName val="TRADE_FILTER13"/>
      <sheetName val="Scope_Notes37"/>
      <sheetName val="Summary_Data37"/>
      <sheetName val="CONSTRUCTION_COMPONENT15"/>
      <sheetName val="CIF_COST_ITEM27"/>
      <sheetName val="Sheet_115"/>
      <sheetName val="Events_MD15"/>
      <sheetName val="Modified_Store15"/>
      <sheetName val="Assumptions_(F1b)15"/>
      <sheetName val="Monthly_CF_(F1b)15"/>
      <sheetName val="Assumptions_(F3)15"/>
      <sheetName val="Assumptions_(F1c)15"/>
      <sheetName val="Monthly_CF_(F3)15"/>
      <sheetName val="Monthly_CF_(F1c)15"/>
      <sheetName val="Assumptions_(F2)15"/>
      <sheetName val="BID_-_Formulas14"/>
      <sheetName val="Section_7_V214"/>
      <sheetName val="4_03_Recommendations_&amp;_Cashfl14"/>
      <sheetName val="labour_rates14"/>
      <sheetName val="Beam_at_Ground_flr_lvl(Steel)14"/>
      <sheetName val="Site_Dev_BOQ14"/>
      <sheetName val="TRADE_FILTER14"/>
      <sheetName val="bcp record"/>
      <sheetName val="Sheet2"/>
      <sheetName val="Data Validation"/>
      <sheetName val="info"/>
      <sheetName val="O_2_FS_PL"/>
      <sheetName val="O_2_FS_SL"/>
      <sheetName val="Categories"/>
      <sheetName val="I_40_Overlays"/>
      <sheetName val="C_TV"/>
      <sheetName val="O_TaxChecks"/>
      <sheetName val="O_FS_Carline"/>
      <sheetName val="Audit_Trail"/>
      <sheetName val="Leap_P&amp;L_PL"/>
      <sheetName val="Leap_P&amp;L_SL"/>
      <sheetName val="C_Tax_Depn"/>
      <sheetName val="C_CorpTax"/>
      <sheetName val="C_Tax_Other"/>
      <sheetName val="Macro_Control"/>
      <sheetName val="O_2_FS"/>
      <sheetName val="O_2c_FS_DN"/>
      <sheetName val="O_2a_FS_DS"/>
      <sheetName val="1_1_Temporary_Works"/>
      <sheetName val="CP_3_Inflation"/>
      <sheetName val="I__Leap_P&amp;L"/>
      <sheetName val="Macros"/>
      <sheetName val="Error_Checks"/>
      <sheetName val="I_Tax"/>
      <sheetName val="C__Volume"/>
      <sheetName val="C__WACC"/>
      <sheetName val="bcp_record"/>
      <sheetName val="CONTRACT_FILTER"/>
      <sheetName val="BCIS_Location"/>
      <sheetName val="Early_Years4"/>
      <sheetName val="6__Budget4"/>
      <sheetName val="Data_Validation"/>
      <sheetName val="Queries Schedule"/>
      <sheetName val="Lookup data"/>
      <sheetName val="Lookup_Sheet"/>
      <sheetName val="IM_Plot_04_Summary1"/>
      <sheetName val="WORKING_boq1"/>
      <sheetName val="TBAL9697_-group_wise__sdpl1"/>
      <sheetName val="Lookup_Sheet1"/>
      <sheetName val="Cost_Codes1"/>
      <sheetName val="Bill_No__31"/>
      <sheetName val="train_cash1"/>
      <sheetName val="accom_cash1"/>
      <sheetName val="IM_Plot_04_Summary2"/>
      <sheetName val="WORKING_boq2"/>
      <sheetName val="TBAL9697_-group_wise__sdpl2"/>
      <sheetName val="Lookup_Sheet2"/>
      <sheetName val="Cost_Codes2"/>
      <sheetName val="Bill_No__32"/>
      <sheetName val="train_cash2"/>
      <sheetName val="accom_cash2"/>
      <sheetName val="FAB별"/>
      <sheetName val="BM"/>
      <sheetName val="Base_Data"/>
      <sheetName val="102 Camley S&amp;C"/>
      <sheetName val="BCIS_Location1"/>
      <sheetName val="Indices"/>
      <sheetName val="Material "/>
      <sheetName val="Labour &amp; Plant"/>
      <sheetName val="Estimate"/>
      <sheetName val=""/>
      <sheetName val="0200 Siteworks"/>
      <sheetName val="COLUMN"/>
      <sheetName val="Rate"/>
      <sheetName val="tifico"/>
      <sheetName val="PLASMA &amp; SCARTS"/>
      <sheetName val="M"/>
      <sheetName val="N"/>
      <sheetName val="96수출"/>
      <sheetName val="HPL"/>
      <sheetName val="Substation"/>
      <sheetName val="Steel-Circular"/>
      <sheetName val="11-hsd"/>
      <sheetName val="13-septic"/>
      <sheetName val="7-ug"/>
      <sheetName val="2-utility"/>
      <sheetName val="18-misc"/>
      <sheetName val="5-pipe"/>
      <sheetName val="1"/>
      <sheetName val="jobhist"/>
      <sheetName val="S1BOQ"/>
      <sheetName val="PROG_DATA"/>
      <sheetName val="XREF"/>
      <sheetName val="환율"/>
      <sheetName val="Civil Boq"/>
      <sheetName val="except wiring"/>
      <sheetName val="LOM_MOD"/>
      <sheetName val="Basement Budget"/>
      <sheetName val="IO_LIST"/>
      <sheetName val="사진"/>
      <sheetName val="Comparative"/>
      <sheetName val="Intro"/>
      <sheetName val="Hotel Summary"/>
      <sheetName val="DSLP"/>
      <sheetName val="Report"/>
      <sheetName val="INDEX"/>
      <sheetName val="AREAS"/>
      <sheetName val="Codes"/>
      <sheetName val="#REF"/>
      <sheetName val="eVision Cost Codes"/>
      <sheetName val="eVision_Cost_Codes1"/>
      <sheetName val="eVision_Cost_Codes"/>
      <sheetName val="eVision_Cost_Codes2"/>
      <sheetName val="Material_"/>
      <sheetName val="Labour_&amp;_Plant"/>
      <sheetName val="Queries_Schedule"/>
      <sheetName val="Lookup_data"/>
      <sheetName val="FR-PROVSNL-SUM-DETAIL"/>
      <sheetName val="FR-SUMMERY"/>
      <sheetName val="Schedule S-Curve Revision#3"/>
      <sheetName val="Early_Years7"/>
      <sheetName val="6__Budget7"/>
      <sheetName val="BCIS_Location7"/>
      <sheetName val="BCIS_Location4"/>
      <sheetName val="BCIS_Location2"/>
      <sheetName val="BCIS_Location3"/>
      <sheetName val="Early_Years5"/>
      <sheetName val="6__Budget5"/>
      <sheetName val="BCIS_Location5"/>
      <sheetName val="Early_Years6"/>
      <sheetName val="6__Budget6"/>
      <sheetName val="BCIS_Location6"/>
      <sheetName val="Early_Years8"/>
      <sheetName val="6__Budget8"/>
      <sheetName val="BCIS_Location8"/>
      <sheetName val="Early_Years11"/>
      <sheetName val="6__Budget11"/>
      <sheetName val="Master_Data_Sheet7"/>
      <sheetName val="Master_Data_Sheet4"/>
      <sheetName val="Master_Data_Sheet3"/>
      <sheetName val="Early_Years9"/>
      <sheetName val="6__Budget9"/>
      <sheetName val="Master_Data_Sheet5"/>
      <sheetName val="Early_Years10"/>
      <sheetName val="6__Budget10"/>
      <sheetName val="Master_Data_Sheet6"/>
      <sheetName val="Early_Years12"/>
      <sheetName val="6__Budget12"/>
      <sheetName val="Master_Data_Sheet8"/>
      <sheetName val="Calculation Sheet"/>
      <sheetName val="TOTALS"/>
      <sheetName val="Ironmongery_2"/>
      <sheetName val="CONTRACT_FILTER2"/>
      <sheetName val="Lookup_data2"/>
      <sheetName val="Ironmongery_1"/>
      <sheetName val="CONTRACT_FILTER1"/>
      <sheetName val="Lookup_data1"/>
      <sheetName val="Ironmongery_4"/>
      <sheetName val="WORKING_boq4"/>
      <sheetName val="TBAL9697_-group_wise__sdpl4"/>
      <sheetName val="CONTRACT_FILTER4"/>
      <sheetName val="IM_Plot_04_Summary4"/>
      <sheetName val="Bill_No__34"/>
      <sheetName val="train_cash4"/>
      <sheetName val="accom_cash4"/>
      <sheetName val="Lookup_data4"/>
      <sheetName val="Cost_Codes4"/>
      <sheetName val="Ironmongery_3"/>
      <sheetName val="WORKING_boq3"/>
      <sheetName val="TBAL9697_-group_wise__sdpl3"/>
      <sheetName val="CONTRACT_FILTER3"/>
      <sheetName val="IM_Plot_04_Summary3"/>
      <sheetName val="Bill_No__33"/>
      <sheetName val="train_cash3"/>
      <sheetName val="accom_cash3"/>
      <sheetName val="Lookup_data3"/>
      <sheetName val="Cost_Codes3"/>
      <sheetName val="Ironmongery_5"/>
      <sheetName val="WORKING_boq5"/>
      <sheetName val="TBAL9697_-group_wise__sdpl5"/>
      <sheetName val="CONTRACT_FILTER5"/>
      <sheetName val="IM_Plot_04_Summary5"/>
      <sheetName val="Bill_No__35"/>
      <sheetName val="train_cash5"/>
      <sheetName val="accom_cash5"/>
      <sheetName val="Lookup_data5"/>
      <sheetName val="Cost_Codes5"/>
      <sheetName val="tpr"/>
      <sheetName val="Ragama"/>
      <sheetName val="Full Store List (Formulas)"/>
      <sheetName val="Live Schemes"/>
      <sheetName val="CONSTANT"/>
      <sheetName val="102_Camley_S&amp;C"/>
      <sheetName val="Calculation_Sheet"/>
      <sheetName val="Live_Schemes"/>
      <sheetName val="Material_1"/>
      <sheetName val="Labour_&amp;_Plant1"/>
      <sheetName val="Queries_Schedule1"/>
      <sheetName val="Data_Validation1"/>
      <sheetName val="SSC_Split_-_All_store_(PYE)_da2"/>
      <sheetName val="0200_Siteworks1"/>
      <sheetName val="PLASMA_&amp;_SCARTS1"/>
      <sheetName val="bcp_record1"/>
      <sheetName val="SSC_Split_-_All_store_(PYE)_da1"/>
      <sheetName val="0200_Siteworks"/>
      <sheetName val="PLASMA_&amp;_SCARTS"/>
      <sheetName val="Queries_Schedule2"/>
      <sheetName val="Data_Validation2"/>
      <sheetName val="Material_2"/>
      <sheetName val="Labour_&amp;_Plant2"/>
      <sheetName val="bcp_record2"/>
      <sheetName val="102_Camley_S&amp;C1"/>
      <sheetName val="Calculation_Sheet1"/>
      <sheetName val="Live_Schemes1"/>
      <sheetName val="SSC_Split_-_All_store_(PYE)_da3"/>
      <sheetName val="0200_Siteworks2"/>
      <sheetName val="PLASMA_&amp;_SCARTS2"/>
      <sheetName val="Queries_Schedule3"/>
      <sheetName val="Data_Validation3"/>
      <sheetName val="Lookup_Sheet3"/>
      <sheetName val="Material_3"/>
      <sheetName val="Labour_&amp;_Plant3"/>
      <sheetName val="bcp_record3"/>
      <sheetName val="102_Camley_S&amp;C2"/>
      <sheetName val="Calculation_Sheet2"/>
      <sheetName val="Live_Schemes2"/>
      <sheetName val="SSC_Split_-_All_store_(PYE)_da4"/>
      <sheetName val="0200_Siteworks3"/>
      <sheetName val="PLASMA_&amp;_SCARTS3"/>
      <sheetName val="Civil_Boq"/>
      <sheetName val="except_wiring"/>
      <sheetName val="Basement_Budget"/>
      <sheetName val="Civil_Boq1"/>
      <sheetName val="except_wiring1"/>
      <sheetName val="Basement_Budget1"/>
      <sheetName val="Civil_Boq2"/>
      <sheetName val="except_wiring2"/>
      <sheetName val="Basement_Budget2"/>
      <sheetName val="Calculation_Sheet3"/>
      <sheetName val="Live_Schemes3"/>
      <sheetName val="Civil_Boq3"/>
      <sheetName val="except_wiring3"/>
      <sheetName val="Basement_Budget3"/>
      <sheetName val="GRAND REKAP"/>
      <sheetName val="STR - 2B"/>
      <sheetName val="VMR - Human Resources"/>
      <sheetName val="staff extensİon"/>
      <sheetName val="İnt sales extensİon"/>
      <sheetName val="do buyİng plan"/>
      <sheetName val="❶ (W) Project Summary"/>
      <sheetName val="2003Bud"/>
      <sheetName val="analysis"/>
      <sheetName val="FINOLEX"/>
      <sheetName val="NEW Main"/>
      <sheetName val="RCC,Ret. Wall"/>
      <sheetName val="HEAD"/>
      <sheetName val="11B "/>
      <sheetName val="12A"/>
      <sheetName val="12B"/>
      <sheetName val="2A"/>
      <sheetName val="2B"/>
      <sheetName val="2C"/>
      <sheetName val="2D"/>
      <sheetName val="2E"/>
      <sheetName val="2F"/>
      <sheetName val="2G"/>
      <sheetName val="2H"/>
      <sheetName val="3A"/>
      <sheetName val="3B"/>
      <sheetName val="4"/>
      <sheetName val="6B"/>
      <sheetName val="7A"/>
      <sheetName val="7B"/>
      <sheetName val="8A"/>
      <sheetName val="8B"/>
      <sheetName val="9A"/>
      <sheetName val="9B"/>
      <sheetName val="9C"/>
      <sheetName val="9D"/>
      <sheetName val="9E"/>
      <sheetName val="9F"/>
      <sheetName val="9G"/>
      <sheetName val="9H"/>
      <sheetName val="9I"/>
      <sheetName val="9J"/>
      <sheetName val="9K"/>
      <sheetName val="13"/>
      <sheetName val="Elemental Breakdown"/>
      <sheetName val="Elemental_Breakdown"/>
      <sheetName val="Full_Store_List_(Formulas)1"/>
      <sheetName val="MAIN SUMMARY"/>
      <sheetName val="MARKETING"/>
      <sheetName val="ADD1"/>
      <sheetName val="ADD2"/>
      <sheetName val="ADD3"/>
      <sheetName val="ALTERN"/>
      <sheetName val="GSUM"/>
      <sheetName val="Dv03"/>
      <sheetName val="Dv07"/>
      <sheetName val="Dv151"/>
      <sheetName val="Dv152"/>
      <sheetName val="Dv161"/>
      <sheetName val="MAPPING"/>
      <sheetName val="IM_Plot_04_Summary6"/>
      <sheetName val="Cost_Codes6"/>
      <sheetName val="WORKING_boq6"/>
      <sheetName val="TBAL9697_-group_wise__sdpl6"/>
      <sheetName val="Calculation_Sheet5"/>
      <sheetName val="Bill_No__36"/>
      <sheetName val="train_cash6"/>
      <sheetName val="accom_cash6"/>
      <sheetName val="Lookup_Sheet5"/>
      <sheetName val="102_Camley_S&amp;C5"/>
      <sheetName val="Ironmongery_6"/>
      <sheetName val="Live_Schemes5"/>
      <sheetName val="Calculation_Sheet4"/>
      <sheetName val="Lookup_Sheet4"/>
      <sheetName val="102_Camley_S&amp;C4"/>
      <sheetName val="Live_Schemes4"/>
      <sheetName val="102_Camley_S&amp;C3"/>
      <sheetName val="Master_Data_Sheet9"/>
      <sheetName val="IM_Plot_04_Summary7"/>
      <sheetName val="Cost_Codes7"/>
      <sheetName val="WORKING_boq7"/>
      <sheetName val="TBAL9697_-group_wise__sdpl7"/>
      <sheetName val="Calculation_Sheet6"/>
      <sheetName val="Bill_No__37"/>
      <sheetName val="train_cash7"/>
      <sheetName val="accom_cash7"/>
      <sheetName val="Lookup_Sheet6"/>
      <sheetName val="102_Camley_S&amp;C6"/>
      <sheetName val="Ironmongery_7"/>
      <sheetName val="CONTRACT_FILTER6"/>
      <sheetName val="Live_Schemes6"/>
      <sheetName val="Master_Data_Sheet10"/>
      <sheetName val="IM_Plot_04_Summary8"/>
      <sheetName val="Cost_Codes8"/>
      <sheetName val="WORKING_boq8"/>
      <sheetName val="TBAL9697_-group_wise__sdpl8"/>
      <sheetName val="Calculation_Sheet7"/>
      <sheetName val="Bill_No__38"/>
      <sheetName val="train_cash8"/>
      <sheetName val="accom_cash8"/>
      <sheetName val="Lookup_Sheet7"/>
      <sheetName val="102_Camley_S&amp;C7"/>
      <sheetName val="Ironmongery_8"/>
      <sheetName val="CONTRACT_FILTER7"/>
      <sheetName val="Live_Schemes7"/>
      <sheetName val="Testing"/>
      <sheetName val="Dv02"/>
      <sheetName val="Dv04"/>
      <sheetName val="Dv05"/>
      <sheetName val="Dv06"/>
      <sheetName val="Dv09"/>
      <sheetName val="Dv10"/>
      <sheetName val="Dv11"/>
      <sheetName val="Dv12"/>
      <sheetName val="ABB"/>
      <sheetName val="Data_Validation4"/>
      <sheetName val="Hotel_Summary"/>
      <sheetName val="Reference"/>
      <sheetName val="Ref - Cost code"/>
      <sheetName val="Data Sheet"/>
      <sheetName val="Data_Sheet"/>
      <sheetName val="eVision_Cost_Codes3"/>
      <sheetName val="Ref - Drop Down Lists"/>
      <sheetName val="Ref - Q6 Early Design Staff"/>
      <sheetName val="Rates Table"/>
      <sheetName val="Resource Pool"/>
      <sheetName val="Rates"/>
      <sheetName val="INSTRUCTIONS"/>
      <sheetName val="Ref_-_Drop_Down_Lists"/>
      <sheetName val="Ref_-_Q6_Early_Design_Staff"/>
      <sheetName val="Rates_Table"/>
      <sheetName val="Resource_Pool"/>
      <sheetName val="CONSTRUCTION_COMPONENT17"/>
      <sheetName val="Master_Data_Sheet12"/>
      <sheetName val="IM_Plot_04_Summary10"/>
      <sheetName val="Cost_Codes10"/>
      <sheetName val="Calculation_Sheet9"/>
      <sheetName val="WORKING_boq10"/>
      <sheetName val="TBAL9697_-group_wise__sdpl10"/>
      <sheetName val="Bill_No__310"/>
      <sheetName val="train_cash10"/>
      <sheetName val="accom_cash10"/>
      <sheetName val="Ironmongery_10"/>
      <sheetName val="CONTRACT_FILTER9"/>
      <sheetName val="BCIS_Location9"/>
      <sheetName val="Early_Years13"/>
      <sheetName val="6__Budget13"/>
      <sheetName val="Lookup_Sheet9"/>
      <sheetName val="102_Camley_S&amp;C9"/>
      <sheetName val="Live_Schemes9"/>
      <sheetName val="CONSTRUCTION_COMPONENT16"/>
      <sheetName val="Master_Data_Sheet11"/>
      <sheetName val="IM_Plot_04_Summary9"/>
      <sheetName val="Cost_Codes9"/>
      <sheetName val="Calculation_Sheet8"/>
      <sheetName val="WORKING_boq9"/>
      <sheetName val="TBAL9697_-group_wise__sdpl9"/>
      <sheetName val="Bill_No__39"/>
      <sheetName val="train_cash9"/>
      <sheetName val="accom_cash9"/>
      <sheetName val="Ironmongery_9"/>
      <sheetName val="CONTRACT_FILTER8"/>
      <sheetName val="Lookup_Sheet8"/>
      <sheetName val="102_Camley_S&amp;C8"/>
      <sheetName val="Live_Schemes8"/>
      <sheetName val="CONSTRUCTION_COMPONENT18"/>
      <sheetName val="Master_Data_Sheet13"/>
      <sheetName val="IM_Plot_04_Summary11"/>
      <sheetName val="Cost_Codes11"/>
      <sheetName val="Calculation_Sheet10"/>
      <sheetName val="WORKING_boq11"/>
      <sheetName val="TBAL9697_-group_wise__sdpl11"/>
      <sheetName val="Bill_No__311"/>
      <sheetName val="train_cash11"/>
      <sheetName val="accom_cash11"/>
      <sheetName val="Ironmongery_11"/>
      <sheetName val="CONTRACT_FILTER10"/>
      <sheetName val="BCIS_Location10"/>
      <sheetName val="Early_Years14"/>
      <sheetName val="6__Budget14"/>
      <sheetName val="Lookup_Sheet10"/>
      <sheetName val="102_Camley_S&amp;C10"/>
      <sheetName val="Live_Schemes10"/>
      <sheetName val="CONSTRUCTION_COMPONENT19"/>
      <sheetName val="Master_Data_Sheet14"/>
      <sheetName val="IM_Plot_04_Summary12"/>
      <sheetName val="Cost_Codes12"/>
      <sheetName val="Calculation_Sheet11"/>
      <sheetName val="WORKING_boq12"/>
      <sheetName val="TBAL9697_-group_wise__sdpl12"/>
      <sheetName val="Bill_No__312"/>
      <sheetName val="train_cash12"/>
      <sheetName val="accom_cash12"/>
      <sheetName val="Ironmongery_12"/>
      <sheetName val="CONTRACT_FILTER11"/>
      <sheetName val="BCIS_Location11"/>
      <sheetName val="Early_Years15"/>
      <sheetName val="6__Budget15"/>
      <sheetName val="Lookup_Sheet11"/>
      <sheetName val="102_Camley_S&amp;C11"/>
      <sheetName val="Live_Schemes11"/>
      <sheetName val="SECTION 10-TSE"/>
      <sheetName val="Section 2-SCHEDULE OF DAYWORK"/>
      <sheetName val="Forecast Variance Planning hrs"/>
      <sheetName val="Job Details"/>
      <sheetName val="ValEdits"/>
      <sheetName val="URA"/>
      <sheetName val="DataInvoice!"/>
      <sheetName val="Rate Analysis"/>
      <sheetName val="Boq"/>
      <sheetName val="RP Mar"/>
      <sheetName val="Lot 1"/>
      <sheetName val="Lot 2A"/>
      <sheetName val="Lot 2B"/>
      <sheetName val="Protection (M-PRO20)"/>
      <sheetName val="Engine"/>
      <sheetName val="COVER"/>
      <sheetName val="Calendar"/>
      <sheetName val="Detail Sum"/>
      <sheetName val="BILL 1"/>
      <sheetName val="Section_2-SCHEDULE_OF_DAYWORK1"/>
      <sheetName val="SECTION_10-TSE1"/>
      <sheetName val="Forecast_Variance_Planning_hrs1"/>
      <sheetName val="Job_Details1"/>
      <sheetName val="Protection_(M-PRO20)1"/>
      <sheetName val="Section_2-SCHEDULE_OF_DAYWORK"/>
      <sheetName val="SECTION_10-TSE"/>
      <sheetName val="Forecast_Variance_Planning_hrs"/>
      <sheetName val="Job_Details"/>
      <sheetName val="Protection_(M-PRO20)"/>
      <sheetName val="Section_2-SCHEDULE_OF_DAYWORK2"/>
      <sheetName val="Forecast_Variance_Planning_hrs2"/>
      <sheetName val="Job_Details2"/>
      <sheetName val="SECTION_10-TSE2"/>
      <sheetName val="Protection_(M-PRO20)2"/>
      <sheetName val="APARTMENTS"/>
      <sheetName val="Factors"/>
      <sheetName val="SP"/>
      <sheetName val="Scope_Notes38"/>
      <sheetName val="Summary_Data38"/>
      <sheetName val="CIF_COST_ITEM28"/>
      <sheetName val="Events_MD16"/>
      <sheetName val="Section_7_V215"/>
      <sheetName val="4_03_Recommendations_&amp;_Cashfl15"/>
      <sheetName val="Modified_Store16"/>
      <sheetName val="Assumptions_(F1b)16"/>
      <sheetName val="Monthly_CF_(F1b)16"/>
      <sheetName val="Assumptions_(F3)16"/>
      <sheetName val="Assumptions_(F1c)16"/>
      <sheetName val="Monthly_CF_(F3)16"/>
      <sheetName val="Monthly_CF_(F1c)16"/>
      <sheetName val="Assumptions_(F2)16"/>
      <sheetName val="Sheet_116"/>
      <sheetName val="BID_-_Formulas15"/>
      <sheetName val="TRADE_FILTER15"/>
      <sheetName val="labour_rates15"/>
      <sheetName val="Beam_at_Ground_flr_lvl(Steel)15"/>
      <sheetName val="Site_Dev_BOQ15"/>
      <sheetName val="Schedule_S-Curve_Revision#3"/>
      <sheetName val="Scope_Notes39"/>
      <sheetName val="Summary_Data39"/>
      <sheetName val="CIF_COST_ITEM29"/>
      <sheetName val="Events_MD17"/>
      <sheetName val="Section_7_V216"/>
      <sheetName val="4_03_Recommendations_&amp;_Cashfl16"/>
      <sheetName val="Modified_Store17"/>
      <sheetName val="Assumptions_(F1b)17"/>
      <sheetName val="Monthly_CF_(F1b)17"/>
      <sheetName val="Assumptions_(F3)17"/>
      <sheetName val="Assumptions_(F1c)17"/>
      <sheetName val="Monthly_CF_(F3)17"/>
      <sheetName val="Monthly_CF_(F1c)17"/>
      <sheetName val="Assumptions_(F2)17"/>
      <sheetName val="Sheet_117"/>
      <sheetName val="BID_-_Formulas16"/>
      <sheetName val="labour_rates16"/>
      <sheetName val="Beam_at_Ground_flr_lvl(Steel)16"/>
      <sheetName val="Site_Dev_BOQ16"/>
      <sheetName val="TRADE_FILTER16"/>
      <sheetName val="SSC_Split_-_All_store_(PYE)_da5"/>
      <sheetName val="0200_Siteworks4"/>
      <sheetName val="PLASMA_&amp;_SCARTS4"/>
      <sheetName val="Queries_Schedule4"/>
      <sheetName val="Material_4"/>
      <sheetName val="Labour_&amp;_Plant4"/>
      <sheetName val="bcp_record4"/>
      <sheetName val="Civil_Boq4"/>
      <sheetName val="except_wiring4"/>
      <sheetName val="Basement_Budget4"/>
      <sheetName val="Schedule_S-Curve_Revision#31"/>
      <sheetName val="Scope_Notes43"/>
      <sheetName val="Summary_Data43"/>
      <sheetName val="CIF_COST_ITEM33"/>
      <sheetName val="CONSTRUCTION_COMPONENT21"/>
      <sheetName val="Events_MD21"/>
      <sheetName val="Section_7_V220"/>
      <sheetName val="4_03_Recommendations_&amp;_Cashfl20"/>
      <sheetName val="Modified_Store21"/>
      <sheetName val="Assumptions_(F1b)21"/>
      <sheetName val="Monthly_CF_(F1b)21"/>
      <sheetName val="Assumptions_(F3)21"/>
      <sheetName val="Assumptions_(F1c)21"/>
      <sheetName val="Monthly_CF_(F3)21"/>
      <sheetName val="Monthly_CF_(F1c)21"/>
      <sheetName val="Assumptions_(F2)21"/>
      <sheetName val="Sheet_121"/>
      <sheetName val="labour_rates20"/>
      <sheetName val="Beam_at_Ground_flr_lvl(Steel)20"/>
      <sheetName val="Site_Dev_BOQ20"/>
      <sheetName val="BID_-_Formulas20"/>
      <sheetName val="TRADE_FILTER20"/>
      <sheetName val="Data_Validation6"/>
      <sheetName val="SSC_Split_-_All_store_(PYE)_da6"/>
      <sheetName val="bcp_record6"/>
      <sheetName val="Queries_Schedule5"/>
      <sheetName val="Material_5"/>
      <sheetName val="Labour_&amp;_Plant5"/>
      <sheetName val="0200_Siteworks5"/>
      <sheetName val="PLASMA_&amp;_SCARTS5"/>
      <sheetName val="Civil_Boq5"/>
      <sheetName val="except_wiring5"/>
      <sheetName val="Basement_Budget5"/>
      <sheetName val="Scope_Notes42"/>
      <sheetName val="Summary_Data42"/>
      <sheetName val="CIF_COST_ITEM32"/>
      <sheetName val="CONSTRUCTION_COMPONENT20"/>
      <sheetName val="Events_MD20"/>
      <sheetName val="Section_7_V219"/>
      <sheetName val="4_03_Recommendations_&amp;_Cashfl19"/>
      <sheetName val="Modified_Store20"/>
      <sheetName val="Assumptions_(F1b)20"/>
      <sheetName val="Monthly_CF_(F1b)20"/>
      <sheetName val="Assumptions_(F3)20"/>
      <sheetName val="Assumptions_(F1c)20"/>
      <sheetName val="Monthly_CF_(F3)20"/>
      <sheetName val="Monthly_CF_(F1c)20"/>
      <sheetName val="Assumptions_(F2)20"/>
      <sheetName val="Sheet_120"/>
      <sheetName val="labour_rates19"/>
      <sheetName val="Beam_at_Ground_flr_lvl(Steel)19"/>
      <sheetName val="Site_Dev_BOQ19"/>
      <sheetName val="BID_-_Formulas19"/>
      <sheetName val="TRADE_FILTER19"/>
      <sheetName val="Data_Validation5"/>
      <sheetName val="bcp_record5"/>
      <sheetName val="Scope_Notes41"/>
      <sheetName val="Summary_Data41"/>
      <sheetName val="CIF_COST_ITEM31"/>
      <sheetName val="Events_MD19"/>
      <sheetName val="Section_7_V218"/>
      <sheetName val="4_03_Recommendations_&amp;_Cashfl18"/>
      <sheetName val="Modified_Store19"/>
      <sheetName val="Assumptions_(F1b)19"/>
      <sheetName val="Monthly_CF_(F1b)19"/>
      <sheetName val="Assumptions_(F3)19"/>
      <sheetName val="Assumptions_(F1c)19"/>
      <sheetName val="Monthly_CF_(F3)19"/>
      <sheetName val="Monthly_CF_(F1c)19"/>
      <sheetName val="Assumptions_(F2)19"/>
      <sheetName val="Sheet_119"/>
      <sheetName val="labour_rates18"/>
      <sheetName val="Beam_at_Ground_flr_lvl(Steel)18"/>
      <sheetName val="Site_Dev_BOQ18"/>
      <sheetName val="BID_-_Formulas18"/>
      <sheetName val="TRADE_FILTER18"/>
      <sheetName val="Scope_Notes40"/>
      <sheetName val="Summary_Data40"/>
      <sheetName val="CIF_COST_ITEM30"/>
      <sheetName val="Events_MD18"/>
      <sheetName val="Section_7_V217"/>
      <sheetName val="4_03_Recommendations_&amp;_Cashfl17"/>
      <sheetName val="Modified_Store18"/>
      <sheetName val="Assumptions_(F1b)18"/>
      <sheetName val="Monthly_CF_(F1b)18"/>
      <sheetName val="Assumptions_(F3)18"/>
      <sheetName val="Assumptions_(F1c)18"/>
      <sheetName val="Monthly_CF_(F3)18"/>
      <sheetName val="Monthly_CF_(F1c)18"/>
      <sheetName val="Assumptions_(F2)18"/>
      <sheetName val="Sheet_118"/>
      <sheetName val="labour_rates17"/>
      <sheetName val="Beam_at_Ground_flr_lvl(Steel)17"/>
      <sheetName val="Site_Dev_BOQ17"/>
      <sheetName val="BID_-_Formulas17"/>
      <sheetName val="TRADE_FILTER17"/>
      <sheetName val="Scope_Notes44"/>
      <sheetName val="Summary_Data44"/>
      <sheetName val="CIF_COST_ITEM34"/>
      <sheetName val="CONSTRUCTION_COMPONENT22"/>
      <sheetName val="Events_MD22"/>
      <sheetName val="Section_7_V221"/>
      <sheetName val="4_03_Recommendations_&amp;_Cashfl21"/>
      <sheetName val="Modified_Store22"/>
      <sheetName val="Assumptions_(F1b)22"/>
      <sheetName val="Monthly_CF_(F1b)22"/>
      <sheetName val="Assumptions_(F3)22"/>
      <sheetName val="Assumptions_(F1c)22"/>
      <sheetName val="Monthly_CF_(F3)22"/>
      <sheetName val="Monthly_CF_(F1c)22"/>
      <sheetName val="Assumptions_(F2)22"/>
      <sheetName val="Sheet_122"/>
      <sheetName val="labour_rates21"/>
      <sheetName val="Beam_at_Ground_flr_lvl(Steel)21"/>
      <sheetName val="Site_Dev_BOQ21"/>
      <sheetName val="BID_-_Formulas21"/>
      <sheetName val="TRADE_FILTER21"/>
      <sheetName val="Data_Validation7"/>
      <sheetName val="SSC_Split_-_All_store_(PYE)_da7"/>
      <sheetName val="bcp_record7"/>
      <sheetName val="Queries_Schedule6"/>
      <sheetName val="Lookup_data6"/>
      <sheetName val="Material_6"/>
      <sheetName val="Labour_&amp;_Plant6"/>
      <sheetName val="0200_Siteworks6"/>
      <sheetName val="PLASMA_&amp;_SCARTS6"/>
      <sheetName val="Civil_Boq6"/>
      <sheetName val="except_wiring6"/>
      <sheetName val="Basement_Budget6"/>
      <sheetName val="Scope_Notes45"/>
      <sheetName val="Summary_Data45"/>
      <sheetName val="CIF_COST_ITEM35"/>
      <sheetName val="CONSTRUCTION_COMPONENT23"/>
      <sheetName val="Events_MD23"/>
      <sheetName val="Section_7_V222"/>
      <sheetName val="4_03_Recommendations_&amp;_Cashfl22"/>
      <sheetName val="Modified_Store23"/>
      <sheetName val="Assumptions_(F1b)23"/>
      <sheetName val="Monthly_CF_(F1b)23"/>
      <sheetName val="Assumptions_(F3)23"/>
      <sheetName val="Assumptions_(F1c)23"/>
      <sheetName val="Monthly_CF_(F3)23"/>
      <sheetName val="Monthly_CF_(F1c)23"/>
      <sheetName val="Assumptions_(F2)23"/>
      <sheetName val="Sheet_123"/>
      <sheetName val="labour_rates22"/>
      <sheetName val="Beam_at_Ground_flr_lvl(Steel)22"/>
      <sheetName val="Site_Dev_BOQ22"/>
      <sheetName val="BID_-_Formulas22"/>
      <sheetName val="TRADE_FILTER22"/>
      <sheetName val="Data_Validation8"/>
      <sheetName val="SSC_Split_-_All_store_(PYE)_da8"/>
      <sheetName val="bcp_record8"/>
      <sheetName val="Queries_Schedule7"/>
      <sheetName val="Lookup_data7"/>
      <sheetName val="Material_7"/>
      <sheetName val="Labour_&amp;_Plant7"/>
      <sheetName val="0200_Siteworks7"/>
      <sheetName val="PLASMA_&amp;_SCARTS7"/>
      <sheetName val="Civil_Boq7"/>
      <sheetName val="except_wiring7"/>
      <sheetName val="Basement_Budget7"/>
      <sheetName val="Scope_Notes46"/>
      <sheetName val="Summary_Data46"/>
      <sheetName val="CIF_COST_ITEM36"/>
      <sheetName val="CONSTRUCTION_COMPONENT24"/>
      <sheetName val="Events_MD24"/>
      <sheetName val="Section_7_V223"/>
      <sheetName val="4_03_Recommendations_&amp;_Cashfl23"/>
      <sheetName val="Modified_Store24"/>
      <sheetName val="Assumptions_(F1b)24"/>
      <sheetName val="Monthly_CF_(F1b)24"/>
      <sheetName val="Assumptions_(F3)24"/>
      <sheetName val="Assumptions_(F1c)24"/>
      <sheetName val="Monthly_CF_(F3)24"/>
      <sheetName val="Monthly_CF_(F1c)24"/>
      <sheetName val="Assumptions_(F2)24"/>
      <sheetName val="Sheet_124"/>
      <sheetName val="labour_rates23"/>
      <sheetName val="Beam_at_Ground_flr_lvl(Steel)23"/>
      <sheetName val="Site_Dev_BOQ23"/>
      <sheetName val="BID_-_Formulas23"/>
      <sheetName val="TRADE_FILTER23"/>
      <sheetName val="Data_Validation9"/>
      <sheetName val="SSC_Split_-_All_store_(PYE)_da9"/>
      <sheetName val="bcp_record9"/>
      <sheetName val="Queries_Schedule8"/>
      <sheetName val="Lookup_data8"/>
      <sheetName val="Material_8"/>
      <sheetName val="Labour_&amp;_Plant8"/>
      <sheetName val="0200_Siteworks8"/>
      <sheetName val="PLASMA_&amp;_SCARTS8"/>
      <sheetName val="Civil_Boq8"/>
      <sheetName val="except_wiring8"/>
      <sheetName val="Basement_Budget8"/>
      <sheetName val="Scope_Notes47"/>
      <sheetName val="Summary_Data47"/>
      <sheetName val="CIF_COST_ITEM37"/>
      <sheetName val="CONSTRUCTION_COMPONENT25"/>
      <sheetName val="Events_MD25"/>
      <sheetName val="Section_7_V224"/>
      <sheetName val="4_03_Recommendations_&amp;_Cashfl24"/>
      <sheetName val="Modified_Store25"/>
      <sheetName val="Assumptions_(F1b)25"/>
      <sheetName val="Monthly_CF_(F1b)25"/>
      <sheetName val="Assumptions_(F3)25"/>
      <sheetName val="Assumptions_(F1c)25"/>
      <sheetName val="Monthly_CF_(F3)25"/>
      <sheetName val="Monthly_CF_(F1c)25"/>
      <sheetName val="Assumptions_(F2)25"/>
      <sheetName val="Sheet_125"/>
      <sheetName val="labour_rates24"/>
      <sheetName val="Beam_at_Ground_flr_lvl(Steel)24"/>
      <sheetName val="Site_Dev_BOQ24"/>
      <sheetName val="BID_-_Formulas24"/>
      <sheetName val="TRADE_FILTER24"/>
      <sheetName val="Lookup_Sheet12"/>
      <sheetName val="Data_Validation10"/>
      <sheetName val="SSC_Split_-_All_store_(PYE)_d10"/>
      <sheetName val="bcp_record10"/>
      <sheetName val="Queries_Schedule9"/>
      <sheetName val="Lookup_data9"/>
      <sheetName val="Material_9"/>
      <sheetName val="Labour_&amp;_Plant9"/>
      <sheetName val="0200_Siteworks9"/>
      <sheetName val="PLASMA_&amp;_SCARTS9"/>
      <sheetName val="Civil_Boq9"/>
      <sheetName val="except_wiring9"/>
      <sheetName val="Basement_Budget9"/>
      <sheetName val="Scope_Notes48"/>
      <sheetName val="Summary_Data48"/>
      <sheetName val="CIF_COST_ITEM38"/>
      <sheetName val="CONSTRUCTION_COMPONENT26"/>
      <sheetName val="Events_MD26"/>
      <sheetName val="Section_7_V225"/>
      <sheetName val="4_03_Recommendations_&amp;_Cashfl25"/>
      <sheetName val="Modified_Store26"/>
      <sheetName val="Assumptions_(F1b)26"/>
      <sheetName val="Monthly_CF_(F1b)26"/>
      <sheetName val="Assumptions_(F3)26"/>
      <sheetName val="Assumptions_(F1c)26"/>
      <sheetName val="Monthly_CF_(F3)26"/>
      <sheetName val="Monthly_CF_(F1c)26"/>
      <sheetName val="Assumptions_(F2)26"/>
      <sheetName val="Sheet_126"/>
      <sheetName val="labour_rates25"/>
      <sheetName val="Beam_at_Ground_flr_lvl(Steel)25"/>
      <sheetName val="Site_Dev_BOQ25"/>
      <sheetName val="BID_-_Formulas25"/>
      <sheetName val="TRADE_FILTER25"/>
      <sheetName val="IM_Plot_04_Summary13"/>
      <sheetName val="WORKING_boq13"/>
      <sheetName val="TBAL9697_-group_wise__sdpl13"/>
      <sheetName val="Cost_Codes13"/>
      <sheetName val="Bill_No__313"/>
      <sheetName val="train_cash13"/>
      <sheetName val="accom_cash13"/>
      <sheetName val="BCIS_Location12"/>
      <sheetName val="Lookup_Sheet13"/>
      <sheetName val="Data_Validation11"/>
      <sheetName val="SSC_Split_-_All_store_(PYE)_d11"/>
      <sheetName val="bcp_record11"/>
      <sheetName val="Queries_Schedule10"/>
      <sheetName val="Lookup_data10"/>
      <sheetName val="Material_10"/>
      <sheetName val="Labour_&amp;_Plant10"/>
      <sheetName val="0200_Siteworks10"/>
      <sheetName val="PLASMA_&amp;_SCARTS10"/>
      <sheetName val="Civil_Boq10"/>
      <sheetName val="except_wiring10"/>
      <sheetName val="Basement_Budget10"/>
      <sheetName val="Admin"/>
      <sheetName val="CONTRACT_FILTER12"/>
      <sheetName val="BCIS_Location13"/>
      <sheetName val="Early_Years16"/>
      <sheetName val="6__Budget16"/>
      <sheetName val="Ironmongery_13"/>
      <sheetName val="Master_Data_Sheet15"/>
      <sheetName val="CONTRACT_FILTER13"/>
      <sheetName val="BCIS_Location14"/>
      <sheetName val="Early_Years17"/>
      <sheetName val="6__Budget17"/>
      <sheetName val="Cashflow graph_monthly"/>
      <sheetName val="Page 1"/>
      <sheetName val="Grand Summary"/>
      <sheetName val="Pipelines Cost Summary"/>
      <sheetName val="15"/>
      <sheetName val="00_Main Prices List"/>
      <sheetName val="price list"/>
      <sheetName val="COSTPLAN"/>
      <sheetName val="Labour _ Plant"/>
      <sheetName val="Nyarugenge Rate Assumptions"/>
      <sheetName val="Tilbudsliste"/>
      <sheetName val="eVision_Cost_Codes4"/>
      <sheetName val="Schedule_S-Curve_Revision#32"/>
      <sheetName val="eVision_Cost_Codes5"/>
      <sheetName val="Schedule_S-Curve_Revision#33"/>
      <sheetName val="eVision_Cost_Codes6"/>
      <sheetName val="Schedule_S-Curve_Revision#34"/>
      <sheetName val="Early_Years18"/>
      <sheetName val="6__Budget18"/>
      <sheetName val="eVision_Cost_Codes7"/>
      <sheetName val="Schedule_S-Curve_Revision#35"/>
      <sheetName val="BCIS_Location15"/>
      <sheetName val="Early_Years19"/>
      <sheetName val="6__Budget19"/>
      <sheetName val="eVision_Cost_Codes8"/>
      <sheetName val="Schedule_S-Curve_Revision#36"/>
      <sheetName val="Master_Data_Sheet16"/>
      <sheetName val="BCIS_Location16"/>
      <sheetName val="Early_Years20"/>
      <sheetName val="6__Budget20"/>
      <sheetName val="eVision_Cost_Codes9"/>
      <sheetName val="Schedule_S-Curve_Revision#37"/>
      <sheetName val="Master_Data_Sheet17"/>
      <sheetName val="BCIS_Location17"/>
      <sheetName val="Early_Years21"/>
      <sheetName val="6__Budget21"/>
      <sheetName val="Queries_Schedule11"/>
      <sheetName val="Lookup_data11"/>
      <sheetName val="Material_11"/>
      <sheetName val="Labour_&amp;_Plant11"/>
      <sheetName val="SSC_Split_-_All_store_(PYE)_d12"/>
      <sheetName val="0200_Siteworks11"/>
      <sheetName val="PLASMA_&amp;_SCARTS11"/>
      <sheetName val="eVision_Cost_Codes10"/>
      <sheetName val="Schedule_S-Curve_Revision#38"/>
      <sheetName val="Civil_Boq11"/>
      <sheetName val="except_wiring11"/>
      <sheetName val="Basement_Budget11"/>
      <sheetName val="Master_Data_Sheet18"/>
      <sheetName val="bcp_record12"/>
      <sheetName val="BCIS_Location18"/>
      <sheetName val="Early_Years22"/>
      <sheetName val="6__Budget22"/>
      <sheetName val="Data_Validation12"/>
      <sheetName val="Queries_Schedule12"/>
      <sheetName val="Lookup_data12"/>
      <sheetName val="Material_12"/>
      <sheetName val="Labour_&amp;_Plant12"/>
      <sheetName val="SSC_Split_-_All_store_(PYE)_d13"/>
      <sheetName val="0200_Siteworks12"/>
      <sheetName val="PLASMA_&amp;_SCARTS12"/>
      <sheetName val="eVision_Cost_Codes11"/>
      <sheetName val="Schedule_S-Curve_Revision#39"/>
      <sheetName val="Calculation_Sheet12"/>
      <sheetName val="Live_Schemes12"/>
      <sheetName val="Civil_Boq12"/>
      <sheetName val="except_wiring12"/>
      <sheetName val="Basement_Budget12"/>
      <sheetName val="Benchmark Opt 2"/>
      <sheetName val="Ref_-_Drop_Down_Lists1"/>
      <sheetName val="Ref_-_Q6_Early_Design_Staff1"/>
      <sheetName val="Rates_Table1"/>
      <sheetName val="Resource_Pool1"/>
      <sheetName val="Technology"/>
      <sheetName val="单价分析过程"/>
      <sheetName val="主要材料价格表 (2)"/>
      <sheetName val="主要材料价格表_(2)"/>
      <sheetName val="Key Data"/>
      <sheetName val="Key_Data"/>
      <sheetName val="WORKING_boq14"/>
      <sheetName val="eVision_Cost_Codes12"/>
      <sheetName val="Ironmongery_14"/>
      <sheetName val="Master_Data_Sheet19"/>
      <sheetName val="TBAL9697_-group_wise__sdpl14"/>
      <sheetName val="IM_Plot_04_Summary14"/>
      <sheetName val="Bill_No__314"/>
      <sheetName val="train_cash14"/>
      <sheetName val="accom_cash14"/>
      <sheetName val="Cost_Codes14"/>
      <sheetName val="BCIS_Location19"/>
      <sheetName val="Early_Years23"/>
      <sheetName val="6__Budget23"/>
      <sheetName val="CONTRACT_FILTER14"/>
      <sheetName val="Material_13"/>
      <sheetName val="Labour_&amp;_Plant13"/>
      <sheetName val="Queries_Schedule13"/>
      <sheetName val="Lookup_data13"/>
      <sheetName val="Data_Validation13"/>
      <sheetName val="bcp_record13"/>
      <sheetName val="SSC_Split_-_All_store_(PYE)_d14"/>
      <sheetName val="102_Camley_S&amp;C12"/>
      <sheetName val="0200_Siteworks13"/>
      <sheetName val="PLASMA_&amp;_SCARTS13"/>
      <sheetName val="Civil_Boq13"/>
      <sheetName val="except_wiring13"/>
      <sheetName val="Basement_Budget13"/>
      <sheetName val="Calculation_Sheet13"/>
      <sheetName val="Page_1"/>
      <sheetName val="Grand_Summary"/>
      <sheetName val="00_Main_Prices_List"/>
      <sheetName val="Pipelines_Cost_Summary"/>
      <sheetName val="price_list"/>
      <sheetName val="Labour___Plant"/>
      <sheetName val="Nyarugenge_Rate_Assumptions"/>
      <sheetName val="Live_Schemes13"/>
      <sheetName val="Schedule_S-Curve_Revision#310"/>
      <sheetName val="MAIN_SUMMARY"/>
      <sheetName val="GRAND_REKAP"/>
      <sheetName val="STR_-_2B"/>
      <sheetName val="VMR_-_Human_Resources"/>
      <sheetName val="NEW_Main"/>
      <sheetName val="RCC,Ret__Wall"/>
      <sheetName val="11B_"/>
      <sheetName val="Ref_-_Cost_code"/>
      <sheetName val="Benchmark_Opt_2"/>
      <sheetName val="Data_Sheet1"/>
      <sheetName val="Ref_-_Drop_Down_Lists2"/>
      <sheetName val="Ref_-_Q6_Early_Design_Staff2"/>
      <sheetName val="Rates_Table2"/>
      <sheetName val="Resource_Pool2"/>
      <sheetName val="主要材料价格表_(2)1"/>
      <sheetName val="Key_Data1"/>
      <sheetName val="Global Assm."/>
      <sheetName val="Intro."/>
      <sheetName val="Mechanical Works"/>
      <sheetName val="1. Description"/>
      <sheetName val="Current Draw Invoice Listing"/>
      <sheetName val="cashflow-commercial"/>
      <sheetName val="concrete"/>
      <sheetName val="office"/>
      <sheetName val="Lab"/>
      <sheetName val="細目"/>
      <sheetName val="Design"/>
      <sheetName val="foot-slab reinft"/>
      <sheetName val="girder"/>
      <sheetName val="Core Data"/>
      <sheetName val="Emp_Data"/>
      <sheetName val="fin sum"/>
      <sheetName val="Debits as on 12.04.08"/>
      <sheetName val="Loc Band"/>
      <sheetName val="VRF Summary"/>
      <sheetName val="Mechanical_Works"/>
      <sheetName val="P&amp;L Summary"/>
      <sheetName val="Start up"/>
      <sheetName val="Cash Flow"/>
      <sheetName val="Hotel_Summary3"/>
      <sheetName val="Full_Store_List_(Formulas)4"/>
      <sheetName val="Data_Sheet4"/>
      <sheetName val="Hotel_Summary2"/>
      <sheetName val="Full_Store_List_(Formulas)3"/>
      <sheetName val="Data_Sheet3"/>
      <sheetName val="Hotel_Summary1"/>
      <sheetName val="Full_Store_List_(Formulas)2"/>
      <sheetName val="Data_Sheet2"/>
      <sheetName val="Hotel_Summary4"/>
      <sheetName val="Full_Store_List_(Formulas)5"/>
      <sheetName val="Data_Sheet5"/>
      <sheetName val="staff_extensİon"/>
      <sheetName val="İnt_sales_extensİon"/>
      <sheetName val="do_buyİng_plan"/>
      <sheetName val="❶_(W)_Project_Summary"/>
      <sheetName val="Elemental_Breakdown1"/>
      <sheetName val="Hotel_Summary5"/>
      <sheetName val="Full_Store_List_(Formulas)6"/>
      <sheetName val="Data_Sheet6"/>
      <sheetName val="GRAND_REKAP1"/>
      <sheetName val="STR_-_2B1"/>
      <sheetName val="VMR_-_Human_Resources1"/>
      <sheetName val="NEW_Main1"/>
      <sheetName val="RCC,Ret__Wall1"/>
      <sheetName val="11B_1"/>
      <sheetName val="Ref_-_Cost_code1"/>
      <sheetName val="staff_extensİon1"/>
      <sheetName val="İnt_sales_extensİon1"/>
      <sheetName val="do_buyİng_plan1"/>
      <sheetName val="❶_(W)_Project_Summary1"/>
      <sheetName val="Elemental_Breakdown2"/>
      <sheetName val="MAIN_SUMMARY1"/>
      <sheetName val="Benchmark_Opt_21"/>
      <sheetName val="DD Lists"/>
      <sheetName val="Drop Down"/>
      <sheetName val="DD_Lists"/>
      <sheetName val="Drop_Down"/>
      <sheetName val="DD_Lists1"/>
      <sheetName val="Drop_Down1"/>
      <sheetName val="DD_Lists2"/>
      <sheetName val="Drop_Down2"/>
      <sheetName val="DD_Lists3"/>
      <sheetName val="Drop_Down3"/>
      <sheetName val="DD_Lists4"/>
      <sheetName val="Drop_Down4"/>
      <sheetName val="Benchmark_Opt_22"/>
      <sheetName val="DD_Lists5"/>
      <sheetName val="Drop_Down5"/>
      <sheetName val="Benchmark_Opt_23"/>
      <sheetName val="DD_Lists6"/>
      <sheetName val="Drop_Down6"/>
      <sheetName val="IM_Plot_04_Summary15"/>
      <sheetName val="DD_Lists7"/>
      <sheetName val="Drop_Down7"/>
      <sheetName val="Benchmark_Opt_24"/>
      <sheetName val="Lookup_data14"/>
      <sheetName val="CONSTRUCTION_COMPONENT27"/>
      <sheetName val="Lookup_data15"/>
      <sheetName val="CONSTRUCTION_COMPONENT28"/>
      <sheetName val="Master_Data_Sheet20"/>
      <sheetName val="IM_Plot_04_Summary16"/>
      <sheetName val="Lookup_data16"/>
      <sheetName val="Sch. Areas"/>
      <sheetName val="MAIN_SUMMARY2"/>
      <sheetName val="project_list"/>
      <sheetName val="MAIN SUMM"/>
      <sheetName val="3.2 Exstg bldg SUMM"/>
      <sheetName val="3.3 New Extension SUMM"/>
      <sheetName val="tenant_fitout"/>
      <sheetName val="Sheet7"/>
      <sheetName val="Support Sheet"/>
      <sheetName val="SUMMARY (RELATES TO GTP REV 3)"/>
      <sheetName val="OPCOST.XLS"/>
      <sheetName val="Basis"/>
      <sheetName val="MAIN_SUMMARY3"/>
      <sheetName val="Ironmongery_15"/>
      <sheetName val="WORKING_boq15"/>
      <sheetName val="TBAL9697_-group_wise__sdpl15"/>
      <sheetName val="CONTRACT_FILTER15"/>
      <sheetName val="Bill_No__315"/>
      <sheetName val="train_cash15"/>
      <sheetName val="accom_cash15"/>
      <sheetName val="Cost_Codes15"/>
      <sheetName val="MAIN_SUMMARY4"/>
      <sheetName val="Ref_-_Drop_Down_Lists3"/>
      <sheetName val="Ref_-_Q6_Early_Design_Staff3"/>
      <sheetName val="Rates_Table3"/>
      <sheetName val="Resource_Pool3"/>
      <sheetName val="102_Camley_S&amp;C13"/>
      <sheetName val="主要材料价格表_(2)2"/>
      <sheetName val="Key_Data2"/>
      <sheetName val="Ref_-_Drop_Down_Lists4"/>
      <sheetName val="Ref_-_Q6_Early_Design_Staff4"/>
      <sheetName val="Rates_Table4"/>
      <sheetName val="Resource_Pool4"/>
      <sheetName val="Ref_-_Drop_Down_Lists5"/>
      <sheetName val="Ref_-_Q6_Early_Design_Staff5"/>
      <sheetName val="Rates_Table5"/>
      <sheetName val="Resource_Pool5"/>
      <sheetName val="Ref_-_Drop_Down_Lists6"/>
      <sheetName val="Ref_-_Q6_Early_Design_Staff6"/>
      <sheetName val="Rates_Table6"/>
      <sheetName val="Resource_Pool6"/>
      <sheetName val="Calculation_Sheet14"/>
      <sheetName val="Lookup_Sheet14"/>
      <sheetName val="102_Camley_S&amp;C14"/>
      <sheetName val="Live_Schemes14"/>
      <sheetName val="Ref_-_Drop_Down_Lists7"/>
      <sheetName val="Ref_-_Q6_Early_Design_Staff7"/>
      <sheetName val="Rates_Table7"/>
      <sheetName val="Resource_Pool7"/>
      <sheetName val="Benchmark_Opt_25"/>
      <sheetName val="cashflow macro functions"/>
      <sheetName val="Day work"/>
      <sheetName val="Part-A"/>
      <sheetName val="PB"/>
      <sheetName val="SEX"/>
      <sheetName val="FORM5"/>
      <sheetName val="UPA(Part C,D,E,G,H)"/>
      <sheetName val="UPA(Part F)"/>
      <sheetName val="Materials"/>
      <sheetName val="KATSAYILAR"/>
      <sheetName val="7.조직표 (수정)"/>
      <sheetName val="PAGE"/>
      <sheetName val="Kur"/>
      <sheetName val="HAKEDİŞ "/>
      <sheetName val="keşif özeti"/>
      <sheetName val="Katsayılar"/>
      <sheetName val="Material List "/>
      <sheetName val="5.3 Manpower graph "/>
      <sheetName val="Basic Rates"/>
      <sheetName val="Elec-consumptn"/>
      <sheetName val="S &amp; A"/>
      <sheetName val="EST-CIVIL"/>
      <sheetName val="GRAPHS"/>
      <sheetName val="CAPEX"/>
      <sheetName val="hist&amp;proj"/>
      <sheetName val="Ironmongery_16"/>
      <sheetName val="WORKING_boq16"/>
      <sheetName val="TBAL9697_-group_wise__sdpl16"/>
      <sheetName val="Bill_No__316"/>
      <sheetName val="train_cash16"/>
      <sheetName val="accom_cash16"/>
      <sheetName val="Cost_Codes16"/>
      <sheetName val="Queries_Schedule16"/>
      <sheetName val="CONTRACT_FILTER16"/>
      <sheetName val="Data_Validation16"/>
      <sheetName val="bcp_record16"/>
      <sheetName val="Queries_Schedule14"/>
      <sheetName val="Data_Validation14"/>
      <sheetName val="bcp_record14"/>
      <sheetName val="Queries_Schedule15"/>
      <sheetName val="Data_Validation15"/>
      <sheetName val="bcp_record15"/>
      <sheetName val="Master Inputs"/>
      <sheetName val="GRAND_REKAP2"/>
      <sheetName val="STR_-_2B2"/>
      <sheetName val="VMR_-_Human_Resources2"/>
      <sheetName val="NEW_Main2"/>
      <sheetName val="RCC,Ret__Wall2"/>
      <sheetName val="11B_2"/>
      <sheetName val="CONTRACT_FILTER17"/>
      <sheetName val="IM_Plot_04_Summary17"/>
      <sheetName val="Ironmongery_17"/>
      <sheetName val="WORKING_boq17"/>
      <sheetName val="TBAL9697_-group_wise__sdpl17"/>
      <sheetName val="Bill_No__317"/>
      <sheetName val="train_cash17"/>
      <sheetName val="accom_cash17"/>
      <sheetName val="Cost_Codes17"/>
      <sheetName val="GRAND_REKAP3"/>
      <sheetName val="STR_-_2B3"/>
      <sheetName val="VMR_-_Human_Resources3"/>
      <sheetName val="NEW_Main3"/>
      <sheetName val="RCC,Ret__Wall3"/>
      <sheetName val="11B_3"/>
      <sheetName val="Cashflow-with baseline"/>
      <sheetName val="Outturn Costs"/>
      <sheetName val="OPCOST_XLS"/>
      <sheetName val="Support_Sheet"/>
      <sheetName val="SUMMARY_(RELATES_TO_GTP_REV_3)"/>
      <sheetName val="Outturn_Costs"/>
      <sheetName val="OPCOST_XLS1"/>
      <sheetName val="Support_Sheet1"/>
      <sheetName val="SUMMARY_(RELATES_TO_GTP_REV_3)1"/>
      <sheetName val="Outturn_Costs1"/>
      <sheetName val="New Bld"/>
      <sheetName val="GL Code Lookup"/>
      <sheetName val="2-1Are別総括表"/>
      <sheetName val="初期値設定"/>
      <sheetName val="纏め表"/>
      <sheetName val="Analisa"/>
      <sheetName val="配管単価"/>
      <sheetName val="quote summary"/>
      <sheetName val="Vendors"/>
      <sheetName val="Manloader"/>
      <sheetName val="Historic Market"/>
      <sheetName val="Project"/>
      <sheetName val="Projected Occupancy"/>
      <sheetName val="Projected Rate"/>
      <sheetName val="CREDIT STATS"/>
      <sheetName val="Regional - Credit"/>
      <sheetName val="BQ"/>
      <sheetName val="点表"/>
      <sheetName val="Front Page"/>
      <sheetName val="BQ ARS"/>
      <sheetName val="subcontractors"/>
      <sheetName val="Sheet5"/>
      <sheetName val="sheet6"/>
      <sheetName val="Aging Sch 11 "/>
      <sheetName val="MAIN_SUMMARY5"/>
      <sheetName val="Data_Sheet7"/>
      <sheetName val="MAIN_SUMMARY6"/>
      <sheetName val="材料价格"/>
      <sheetName val="GenDataPh4"/>
      <sheetName val="General Items"/>
      <sheetName val="Beauty"/>
      <sheetName val="Core Eqpt"/>
      <sheetName val="Home"/>
      <sheetName val="Kids"/>
      <sheetName val="Lingerie"/>
      <sheetName val="Mens"/>
      <sheetName val="New Home"/>
      <sheetName val="Re-Useable"/>
      <sheetName val="Womens"/>
      <sheetName val="Input"/>
      <sheetName val="Mechanical_Works1"/>
      <sheetName val="Global_Assm_"/>
      <sheetName val="Intro_"/>
      <sheetName val="P&amp;L_Summary"/>
      <sheetName val="Start_up"/>
      <sheetName val="Cash_Flow"/>
      <sheetName val="1__Description"/>
      <sheetName val="Current_Draw_Invoice_Listing"/>
      <sheetName val="foot-slab_reinft"/>
      <sheetName val="Core_Data"/>
      <sheetName val="fin_sum"/>
      <sheetName val="Debits_as_on_12_04_08"/>
      <sheetName val="Loc_Band1"/>
      <sheetName val="VRF_Summary1"/>
      <sheetName val="wandle road"/>
    </sheetNames>
    <sheetDataSet>
      <sheetData sheetId="0"/>
      <sheetData sheetId="1"/>
      <sheetData sheetId="2"/>
      <sheetData sheetId="3" refreshError="1"/>
      <sheetData sheetId="4"/>
      <sheetData sheetId="5" refreshError="1"/>
      <sheetData sheetId="6" refreshError="1"/>
      <sheetData sheetId="7" refreshError="1"/>
      <sheetData sheetId="8"/>
      <sheetData sheetId="9" refreshError="1"/>
      <sheetData sheetId="10" refreshError="1"/>
      <sheetData sheetId="11"/>
      <sheetData sheetId="12"/>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refreshError="1"/>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refreshError="1"/>
      <sheetData sheetId="167" refreshError="1"/>
      <sheetData sheetId="168" refreshError="1"/>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refreshError="1"/>
      <sheetData sheetId="200" refreshError="1"/>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 sheetId="215" refreshError="1"/>
      <sheetData sheetId="216" refreshError="1"/>
      <sheetData sheetId="217" refreshError="1"/>
      <sheetData sheetId="218" refreshError="1"/>
      <sheetData sheetId="219"/>
      <sheetData sheetId="220" refreshError="1"/>
      <sheetData sheetId="221" refreshError="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refreshError="1"/>
      <sheetData sheetId="522" refreshError="1"/>
      <sheetData sheetId="523" refreshError="1"/>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refreshError="1"/>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refreshError="1"/>
      <sheetData sheetId="576"/>
      <sheetData sheetId="577"/>
      <sheetData sheetId="578" refreshError="1"/>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sheetData sheetId="626"/>
      <sheetData sheetId="627"/>
      <sheetData sheetId="628"/>
      <sheetData sheetId="629"/>
      <sheetData sheetId="630"/>
      <sheetData sheetId="631" refreshError="1"/>
      <sheetData sheetId="632" refreshError="1"/>
      <sheetData sheetId="633" refreshError="1"/>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refreshError="1"/>
      <sheetData sheetId="664" refreshError="1"/>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refreshError="1"/>
      <sheetData sheetId="702" refreshError="1"/>
      <sheetData sheetId="703" refreshError="1"/>
      <sheetData sheetId="704" refreshError="1"/>
      <sheetData sheetId="705" refreshError="1"/>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refreshError="1"/>
      <sheetData sheetId="797" refreshError="1"/>
      <sheetData sheetId="798" refreshError="1"/>
      <sheetData sheetId="799" refreshError="1"/>
      <sheetData sheetId="800" refreshError="1"/>
      <sheetData sheetId="801" refreshError="1"/>
      <sheetData sheetId="802"/>
      <sheetData sheetId="803"/>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sheetData sheetId="873"/>
      <sheetData sheetId="874" refreshError="1"/>
      <sheetData sheetId="875" refreshError="1"/>
      <sheetData sheetId="876" refreshError="1"/>
      <sheetData sheetId="877"/>
      <sheetData sheetId="878"/>
      <sheetData sheetId="879" refreshError="1"/>
      <sheetData sheetId="880" refreshError="1"/>
      <sheetData sheetId="881" refreshError="1"/>
      <sheetData sheetId="882" refreshError="1"/>
      <sheetData sheetId="883"/>
      <sheetData sheetId="884" refreshError="1"/>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refreshError="1"/>
      <sheetData sheetId="993" refreshError="1"/>
      <sheetData sheetId="994" refreshError="1"/>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sheetData sheetId="1319"/>
      <sheetData sheetId="1320"/>
      <sheetData sheetId="1321"/>
      <sheetData sheetId="1322"/>
      <sheetData sheetId="1323"/>
      <sheetData sheetId="1324"/>
      <sheetData sheetId="1325"/>
      <sheetData sheetId="1326"/>
      <sheetData sheetId="1327"/>
      <sheetData sheetId="1328"/>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refreshError="1"/>
      <sheetData sheetId="1397"/>
      <sheetData sheetId="1398"/>
      <sheetData sheetId="1399"/>
      <sheetData sheetId="1400"/>
      <sheetData sheetId="1401" refreshError="1"/>
      <sheetData sheetId="1402" refreshError="1"/>
      <sheetData sheetId="1403" refreshError="1"/>
      <sheetData sheetId="1404"/>
      <sheetData sheetId="1405" refreshError="1"/>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refreshError="1"/>
      <sheetData sheetId="1518" refreshError="1"/>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refreshError="1"/>
      <sheetData sheetId="1547"/>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refreshError="1"/>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refreshError="1"/>
      <sheetData sheetId="1661" refreshError="1"/>
      <sheetData sheetId="1662"/>
      <sheetData sheetId="1663"/>
      <sheetData sheetId="1664"/>
      <sheetData sheetId="1665"/>
      <sheetData sheetId="1666"/>
      <sheetData sheetId="1667"/>
      <sheetData sheetId="1668"/>
      <sheetData sheetId="1669"/>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sheetData sheetId="1693" refreshError="1"/>
      <sheetData sheetId="1694"/>
      <sheetData sheetId="1695"/>
      <sheetData sheetId="1696"/>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 &amp; S"/>
      <sheetName val="jmc "/>
      <sheetName val="Sheet2"/>
      <sheetName val="Sheet3"/>
      <sheetName val="Sheet4"/>
      <sheetName val="Sheet5"/>
      <sheetName val="Sheet6"/>
    </sheetNames>
    <sheetDataSet>
      <sheetData sheetId="0"/>
      <sheetData sheetId="1"/>
      <sheetData sheetId="2"/>
      <sheetData sheetId="3"/>
      <sheetData sheetId="4"/>
      <sheetData sheetId="5"/>
      <sheetData sheetId="6"/>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ocument Issue"/>
      <sheetName val="Contents"/>
      <sheetName val="Exec Summary"/>
      <sheetName val="Summary"/>
      <sheetName val="Op Summ Alt V.3"/>
      <sheetName val="NARSSU Summary"/>
      <sheetName val="Bdg Summ Alt V.3"/>
      <sheetName val="DCSOS Summary"/>
      <sheetName val="CONF Summary"/>
      <sheetName val="Inflation"/>
      <sheetName val="Basis and Assumptions"/>
      <sheetName val="Exclusions"/>
      <sheetName val="Areas"/>
      <sheetName val="Fees "/>
      <sheetName val="Cashflow"/>
      <sheetName val="Fly App A"/>
      <sheetName val="Area Schedule"/>
      <sheetName val="Back cover"/>
      <sheetName val="Detail"/>
      <sheetName val="Fees Reconciliation"/>
      <sheetName val="Reconciliation OBC to PTE"/>
      <sheetName val="Area Schedule Check"/>
      <sheetName val="Summary of Surveys &amp; Inves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A&amp;E-Fly"/>
      <sheetName val="A&amp;E"/>
      <sheetName val="Basis-Fly"/>
      <sheetName val="Basis"/>
      <sheetName val="Area-Fly"/>
      <sheetName val="Areas"/>
      <sheetName val="Def-Fly"/>
      <sheetName val="Def"/>
      <sheetName val="OS-Fly"/>
      <sheetName val="OS"/>
      <sheetName val="SC-Fly"/>
      <sheetName val="SC Sum"/>
      <sheetName val="SC Det"/>
      <sheetName val="LIFT-Fly"/>
      <sheetName val="LIFT Sum"/>
      <sheetName val="LIFT-Det"/>
      <sheetName val="CATA-Fly"/>
      <sheetName val="CATA Sum"/>
      <sheetName val="CATA Det"/>
      <sheetName val="Retail-Fly"/>
      <sheetName val="Retail Sum"/>
      <sheetName val="Retail Det"/>
      <sheetName val="BREEAM-Fly"/>
      <sheetName val="BREEAM Sum"/>
      <sheetName val="BREEAM Det"/>
      <sheetName val="Win-Fly"/>
      <sheetName val="Win Sum"/>
      <sheetName val="Win Det"/>
      <sheetName val="Corri-Fly"/>
      <sheetName val="Corry Sum"/>
      <sheetName val="Corry Det"/>
      <sheetName val="Movement-Fly"/>
      <sheetName val="Movement"/>
      <sheetName val="CF-Fly"/>
      <sheetName val="CF"/>
      <sheetName val="Key Data"/>
      <sheetName val="TC Dims"/>
      <sheetName val="Inflation"/>
      <sheetName val="A&amp;P"/>
      <sheetName val="Benchmark - NF"/>
      <sheetName val="20STJ-WC&amp;R - NF"/>
      <sheetName val="Benchmark"/>
      <sheetName val="20STJ-WC&amp;R"/>
      <sheetName val="Benchmark Cost"/>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sheetData sheetId="42"/>
      <sheetData sheetId="43"/>
      <sheetData sheetId="44" refreshError="1"/>
      <sheetData sheetId="45"/>
      <sheetData sheetId="46"/>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has MEKA"/>
      <sheetName val="calhas galv WIBE"/>
      <sheetName val="calhas galv WIBE AISI304"/>
      <sheetName val="Sheet1"/>
      <sheetName val="calhas FIBRE EBO "/>
      <sheetName val="calhas PVC UNEX"/>
      <sheetName val="EBO"/>
      <sheetName val="2.1.2012"/>
    </sheetNames>
    <sheetDataSet>
      <sheetData sheetId="0"/>
      <sheetData sheetId="1"/>
      <sheetData sheetId="2"/>
      <sheetData sheetId="3"/>
      <sheetData sheetId="4"/>
      <sheetData sheetId="5"/>
      <sheetData sheetId="6"/>
      <sheetData sheetId="7"/>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Entry"/>
      <sheetName val="Admin"/>
      <sheetName val="CPI"/>
    </sheetNames>
    <sheetDataSet>
      <sheetData sheetId="0"/>
      <sheetData sheetId="1"/>
      <sheetData sheetId="2"/>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Entry"/>
      <sheetName val="Admin"/>
      <sheetName val="CPI"/>
    </sheetNames>
    <sheetDataSet>
      <sheetData sheetId="0"/>
      <sheetData sheetId="1"/>
      <sheetData sheetId="2"/>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C3 Gen Cond - Add4"/>
      <sheetName val="GC3 Staff - Add4"/>
      <sheetName val="GC3 - Electrical - Add4 - 1"/>
      <sheetName val="GC3 - Electrical - Add4 - 2"/>
      <sheetName val="Pricing-1"/>
      <sheetName val="Pricing-2"/>
      <sheetName val="Sheet2"/>
      <sheetName val="Resume"/>
      <sheetName val="GC Staff (Aux)"/>
      <sheetName val="4.0 - Assumptions"/>
      <sheetName val="Forecast_Instrumentation"/>
      <sheetName val="Resume (simulation)"/>
      <sheetName val="Project Input"/>
      <sheetName val="Cables"/>
      <sheetName val="Cable Trays - maching table"/>
      <sheetName val="Cable trays + Fittings"/>
      <sheetName val="Cable trays (UnitPrice)"/>
      <sheetName val="DB's"/>
      <sheetName val="ListOtherProjects"/>
      <sheetName val="Schedule"/>
      <sheetName val="Schedule_Aux"/>
      <sheetName val="Programme-2"/>
      <sheetName val="Programme-1"/>
      <sheetName val="Programme_aux-2"/>
      <sheetName val="Programme_aux-1"/>
      <sheetName val="Lighting"/>
      <sheetName val="Lighting Control"/>
      <sheetName val="Emerg Lighting"/>
      <sheetName val="Equipment"/>
    </sheetNames>
    <sheetDataSet>
      <sheetData sheetId="0"/>
      <sheetData sheetId="1"/>
      <sheetData sheetId="2"/>
      <sheetData sheetId="3"/>
      <sheetData sheetId="4"/>
      <sheetData sheetId="5"/>
      <sheetData sheetId="6"/>
      <sheetData sheetId="7"/>
      <sheetData sheetId="8">
        <row r="5">
          <cell r="P5">
            <v>120</v>
          </cell>
        </row>
        <row r="6">
          <cell r="P6">
            <v>112.5</v>
          </cell>
        </row>
        <row r="7">
          <cell r="P7">
            <v>90.45</v>
          </cell>
        </row>
        <row r="8">
          <cell r="P8">
            <v>90.45</v>
          </cell>
        </row>
        <row r="9">
          <cell r="P9">
            <v>84.5</v>
          </cell>
        </row>
        <row r="10">
          <cell r="P10">
            <v>78.55</v>
          </cell>
        </row>
        <row r="11">
          <cell r="P11">
            <v>78.55</v>
          </cell>
        </row>
        <row r="12">
          <cell r="P12">
            <v>76</v>
          </cell>
        </row>
        <row r="13">
          <cell r="P13">
            <v>76</v>
          </cell>
        </row>
        <row r="14">
          <cell r="P14">
            <v>78.55</v>
          </cell>
        </row>
        <row r="15">
          <cell r="P15">
            <v>76</v>
          </cell>
        </row>
        <row r="16">
          <cell r="P16">
            <v>76</v>
          </cell>
        </row>
        <row r="17">
          <cell r="P17">
            <v>76</v>
          </cell>
        </row>
        <row r="18">
          <cell r="P18">
            <v>62.5</v>
          </cell>
        </row>
        <row r="19">
          <cell r="P19">
            <v>90.45</v>
          </cell>
        </row>
        <row r="20">
          <cell r="P20">
            <v>78.55</v>
          </cell>
        </row>
        <row r="21">
          <cell r="P21">
            <v>42.5</v>
          </cell>
        </row>
        <row r="22">
          <cell r="P22">
            <v>42.5</v>
          </cell>
        </row>
        <row r="23">
          <cell r="P23">
            <v>90.45</v>
          </cell>
        </row>
        <row r="24">
          <cell r="P24">
            <v>78.55</v>
          </cell>
        </row>
        <row r="25">
          <cell r="P25">
            <v>37.5</v>
          </cell>
        </row>
      </sheetData>
      <sheetData sheetId="9"/>
      <sheetData sheetId="10"/>
      <sheetData sheetId="11"/>
      <sheetData sheetId="12">
        <row r="32">
          <cell r="E32">
            <v>11.5</v>
          </cell>
        </row>
        <row r="34">
          <cell r="E34">
            <v>1.07</v>
          </cell>
        </row>
      </sheetData>
      <sheetData sheetId="13"/>
      <sheetData sheetId="14">
        <row r="1">
          <cell r="C1" t="str">
            <v>Code PU</v>
          </cell>
          <cell r="D1" t="str">
            <v>Quantity</v>
          </cell>
        </row>
        <row r="2">
          <cell r="C2" t="str">
            <v>Cable Tray HDG 50 x 50</v>
          </cell>
          <cell r="D2">
            <v>30</v>
          </cell>
        </row>
        <row r="3">
          <cell r="C3" t="str">
            <v>Cable Tray HDG 75 x 75</v>
          </cell>
          <cell r="D3">
            <v>57</v>
          </cell>
        </row>
        <row r="4">
          <cell r="C4" t="str">
            <v>Cable Tray HDG 100 x 25</v>
          </cell>
          <cell r="D4">
            <v>1113</v>
          </cell>
        </row>
        <row r="5">
          <cell r="C5" t="str">
            <v>Cable Tray HDG 100 x 50</v>
          </cell>
          <cell r="D5">
            <v>190</v>
          </cell>
        </row>
        <row r="6">
          <cell r="C6" t="str">
            <v>Cable Tray HDG 100 x 75</v>
          </cell>
          <cell r="D6">
            <v>6</v>
          </cell>
        </row>
        <row r="7">
          <cell r="C7" t="str">
            <v>Cable Tray HDG 100 x 80</v>
          </cell>
          <cell r="D7">
            <v>10</v>
          </cell>
        </row>
        <row r="8">
          <cell r="C8" t="str">
            <v>Cable Tray HDG 100 x 100</v>
          </cell>
          <cell r="D8">
            <v>6</v>
          </cell>
        </row>
        <row r="9">
          <cell r="C9" t="str">
            <v>Cable Tray HDG 100 x 102</v>
          </cell>
          <cell r="D9" t="str">
            <v>not found</v>
          </cell>
        </row>
        <row r="10">
          <cell r="C10" t="str">
            <v>Cable Tray HDG 102 x 102</v>
          </cell>
          <cell r="D10" t="str">
            <v>not found</v>
          </cell>
        </row>
        <row r="11">
          <cell r="C11" t="str">
            <v>Cable Tray HDG 150 x 25</v>
          </cell>
          <cell r="D11">
            <v>121</v>
          </cell>
        </row>
        <row r="12">
          <cell r="C12" t="str">
            <v>Cable Tray HDG 150 x 50</v>
          </cell>
          <cell r="D12">
            <v>168</v>
          </cell>
        </row>
        <row r="13">
          <cell r="C13" t="str">
            <v>Cable Tray HDG 150 x 80</v>
          </cell>
          <cell r="D13">
            <v>119</v>
          </cell>
        </row>
        <row r="14">
          <cell r="C14" t="str">
            <v>Cable Tray HDG 150 x 100</v>
          </cell>
          <cell r="D14">
            <v>186</v>
          </cell>
        </row>
        <row r="15">
          <cell r="C15" t="str">
            <v>Cable Tray HDG 150 x 125</v>
          </cell>
          <cell r="D15" t="str">
            <v>not found</v>
          </cell>
        </row>
        <row r="16">
          <cell r="C16" t="str">
            <v>Cable Tray HDG 152 x 102</v>
          </cell>
          <cell r="D16" t="str">
            <v>not found</v>
          </cell>
        </row>
        <row r="17">
          <cell r="C17" t="str">
            <v>Cable Tray HDG 152 x 127</v>
          </cell>
          <cell r="D17" t="str">
            <v>not found</v>
          </cell>
        </row>
        <row r="18">
          <cell r="C18" t="str">
            <v>Cable Tray HDG 225 x 25</v>
          </cell>
          <cell r="D18">
            <v>25</v>
          </cell>
        </row>
        <row r="19">
          <cell r="C19" t="str">
            <v>Cable Tray HDG 225 x 100</v>
          </cell>
          <cell r="D19">
            <v>1</v>
          </cell>
        </row>
        <row r="20">
          <cell r="C20" t="str">
            <v>Cable Tray HDG 300 x 50</v>
          </cell>
          <cell r="D20">
            <v>107</v>
          </cell>
        </row>
        <row r="21">
          <cell r="C21" t="str">
            <v>Cable Tray HDG 300 x 80</v>
          </cell>
          <cell r="D21">
            <v>24</v>
          </cell>
        </row>
        <row r="22">
          <cell r="C22" t="str">
            <v>Cable Tray HDG 300 x 100</v>
          </cell>
          <cell r="D22">
            <v>6</v>
          </cell>
        </row>
        <row r="23">
          <cell r="C23" t="str">
            <v>Cable Tray HDG 300 x 150</v>
          </cell>
          <cell r="D23">
            <v>15</v>
          </cell>
        </row>
        <row r="24">
          <cell r="C24" t="str">
            <v>Cable Tray HDG 600 x 50</v>
          </cell>
          <cell r="D24">
            <v>2</v>
          </cell>
        </row>
        <row r="25">
          <cell r="C25" t="str">
            <v>Cable Ladder HDG 150 x 100</v>
          </cell>
          <cell r="D25">
            <v>150</v>
          </cell>
        </row>
        <row r="26">
          <cell r="C26" t="str">
            <v>Cable Ladder HDG 150 x 125</v>
          </cell>
          <cell r="D26">
            <v>205</v>
          </cell>
        </row>
        <row r="27">
          <cell r="C27" t="str">
            <v>Cable Ladder HDG 300 x 100</v>
          </cell>
          <cell r="D27">
            <v>38</v>
          </cell>
        </row>
        <row r="28">
          <cell r="C28" t="str">
            <v>Cable Ladder HDG 300 x 150</v>
          </cell>
          <cell r="D28">
            <v>17</v>
          </cell>
        </row>
        <row r="29">
          <cell r="C29" t="str">
            <v>Cable Ladder HDG 150 x 38</v>
          </cell>
          <cell r="D29">
            <v>7</v>
          </cell>
        </row>
        <row r="30">
          <cell r="C30" t="str">
            <v>Cable Ladder HDG 300 x 125</v>
          </cell>
          <cell r="D30">
            <v>36</v>
          </cell>
        </row>
        <row r="31">
          <cell r="C31" t="str">
            <v>Cable Ladder HDG 450 x 38</v>
          </cell>
          <cell r="D31">
            <v>98</v>
          </cell>
        </row>
        <row r="32">
          <cell r="C32" t="str">
            <v>Cable Ladder HDG 450 x 125</v>
          </cell>
          <cell r="D32">
            <v>9</v>
          </cell>
        </row>
        <row r="33">
          <cell r="C33" t="str">
            <v>Cable Ladder HDG 600 x 125</v>
          </cell>
          <cell r="D33">
            <v>30</v>
          </cell>
        </row>
        <row r="34">
          <cell r="C34" t="str">
            <v>Cable Ladder HDG 600 x 150</v>
          </cell>
          <cell r="D34">
            <v>66</v>
          </cell>
        </row>
        <row r="35">
          <cell r="C35" t="str">
            <v>Cable Ladder HDG 610 x 38</v>
          </cell>
          <cell r="D35">
            <v>96</v>
          </cell>
        </row>
        <row r="36">
          <cell r="C36" t="str">
            <v>Cable Ladder HDG 200 x 50</v>
          </cell>
          <cell r="D36" t="str">
            <v>not found</v>
          </cell>
        </row>
        <row r="37">
          <cell r="C37" t="str">
            <v>Cable Tray PRE Galv. 100 x 150</v>
          </cell>
          <cell r="D37" t="str">
            <v>not found</v>
          </cell>
        </row>
        <row r="38">
          <cell r="C38" t="str">
            <v>Cable Tray PRE Galv. 100 x 25</v>
          </cell>
          <cell r="D38" t="str">
            <v>not found</v>
          </cell>
        </row>
        <row r="39">
          <cell r="C39" t="str">
            <v>Cable Tray PRE Galv. 100 x 300</v>
          </cell>
          <cell r="D39" t="str">
            <v>not found</v>
          </cell>
        </row>
        <row r="40">
          <cell r="C40" t="str">
            <v>Cable Tray PRE Galv. 100 x 80</v>
          </cell>
          <cell r="D40" t="str">
            <v>not found</v>
          </cell>
        </row>
        <row r="41">
          <cell r="C41" t="str">
            <v>Cable Tray PRE Galv. 100 x 100</v>
          </cell>
          <cell r="D41">
            <v>2837</v>
          </cell>
        </row>
        <row r="42">
          <cell r="C42" t="str">
            <v>Cable Tray PRE Galv. 100 x 50</v>
          </cell>
          <cell r="D42">
            <v>42</v>
          </cell>
        </row>
        <row r="43">
          <cell r="C43" t="str">
            <v>Cable Tray PRE Galv. 150 x 100</v>
          </cell>
          <cell r="D43" t="str">
            <v>not found</v>
          </cell>
        </row>
        <row r="44">
          <cell r="C44" t="str">
            <v>Cable Tray PRE Galv. 150 x 50</v>
          </cell>
          <cell r="D44" t="str">
            <v>not found</v>
          </cell>
        </row>
        <row r="45">
          <cell r="C45" t="str">
            <v>Cable Tray PRE Galv. 150 x 54</v>
          </cell>
          <cell r="D45" t="str">
            <v>not found</v>
          </cell>
        </row>
        <row r="46">
          <cell r="C46" t="str">
            <v>Cable Tray PRE Galv. 150 x 100</v>
          </cell>
          <cell r="D46">
            <v>9</v>
          </cell>
        </row>
        <row r="47">
          <cell r="C47" t="str">
            <v>Cable Tray PRE Galv. 225 x 100</v>
          </cell>
          <cell r="D47" t="str">
            <v>not found</v>
          </cell>
        </row>
        <row r="48">
          <cell r="C48" t="str">
            <v>Cable Tray PRE Galv. 225 x 50</v>
          </cell>
          <cell r="D48" t="str">
            <v>not found</v>
          </cell>
        </row>
        <row r="49">
          <cell r="C49" t="str">
            <v>Cable Tray PRE Galv. 225 x 80</v>
          </cell>
          <cell r="D49" t="str">
            <v>not found</v>
          </cell>
        </row>
        <row r="50">
          <cell r="C50" t="str">
            <v>Cable Tray PRE Galv. 225 x 75</v>
          </cell>
          <cell r="D50">
            <v>1</v>
          </cell>
        </row>
        <row r="51">
          <cell r="C51" t="str">
            <v>Cable Tray PRE Galv. 300 x 100</v>
          </cell>
          <cell r="D51" t="str">
            <v>not found</v>
          </cell>
        </row>
        <row r="52">
          <cell r="C52" t="str">
            <v>Cable Tray PRE Galv. 300 x 50</v>
          </cell>
          <cell r="D52" t="str">
            <v>not found</v>
          </cell>
        </row>
        <row r="53">
          <cell r="C53" t="str">
            <v>Cable Tray PRE Galv. 300 x 80</v>
          </cell>
          <cell r="D53" t="str">
            <v>not found</v>
          </cell>
        </row>
        <row r="54">
          <cell r="C54" t="str">
            <v>Cable Tray PRE Galv. 300 x 100</v>
          </cell>
          <cell r="D54">
            <v>6</v>
          </cell>
        </row>
        <row r="55">
          <cell r="C55" t="str">
            <v>Cable Tray PRE Galv. 50 x 54</v>
          </cell>
          <cell r="D55" t="str">
            <v>not found</v>
          </cell>
        </row>
        <row r="56">
          <cell r="C56" t="str">
            <v>Cable Tray PRE Galv. 60 x 54</v>
          </cell>
          <cell r="D56" t="str">
            <v>not found</v>
          </cell>
        </row>
        <row r="57">
          <cell r="C57" t="str">
            <v>Cable Tray PRE Galv. 60 x 56</v>
          </cell>
          <cell r="D57" t="str">
            <v>not found</v>
          </cell>
        </row>
        <row r="58">
          <cell r="C58" t="str">
            <v>Cable Ladder PRE Galv. 100 x 100</v>
          </cell>
          <cell r="D58">
            <v>28</v>
          </cell>
        </row>
        <row r="59">
          <cell r="C59" t="str">
            <v>Cable Ladder PRE Galv. 125 x 150</v>
          </cell>
          <cell r="D59" t="str">
            <v>not found</v>
          </cell>
        </row>
        <row r="60">
          <cell r="C60" t="str">
            <v>Cable Ladder PRE Galv. 150 x 125</v>
          </cell>
          <cell r="D60" t="str">
            <v>not found</v>
          </cell>
        </row>
        <row r="61">
          <cell r="C61" t="str">
            <v>Cable Ladder PRE Galv. 150 x 150</v>
          </cell>
          <cell r="D61" t="str">
            <v>not found</v>
          </cell>
        </row>
        <row r="62">
          <cell r="C62" t="str">
            <v>Cable Ladder PRE Galv. 150 x 100</v>
          </cell>
          <cell r="D62">
            <v>17</v>
          </cell>
        </row>
        <row r="63">
          <cell r="C63" t="str">
            <v>Cable Ladder PRE Galv. 300 x 125</v>
          </cell>
          <cell r="D63" t="str">
            <v>not found</v>
          </cell>
        </row>
        <row r="64">
          <cell r="C64" t="str">
            <v>Cable Ladder PRE Galv. 300 x 125</v>
          </cell>
          <cell r="D64">
            <v>107</v>
          </cell>
        </row>
        <row r="65">
          <cell r="C65" t="str">
            <v>Cable Ladder PRE Galv. 600 x 125</v>
          </cell>
          <cell r="D65" t="str">
            <v>not found</v>
          </cell>
        </row>
        <row r="66">
          <cell r="C66" t="str">
            <v>Cable Ladder PRE Galv. 600 x 38</v>
          </cell>
          <cell r="D66" t="str">
            <v>not found</v>
          </cell>
        </row>
        <row r="67">
          <cell r="C67" t="str">
            <v>Cable Ladder PRE Galv. 610 x 38</v>
          </cell>
          <cell r="D67" t="str">
            <v>not found</v>
          </cell>
        </row>
        <row r="68">
          <cell r="C68" t="str">
            <v>Cable Ladder PRE Galv. 750 x 125</v>
          </cell>
          <cell r="D68" t="str">
            <v>not found</v>
          </cell>
        </row>
        <row r="69">
          <cell r="C69" t="str">
            <v>Cable Ladder PRE Galv. 900 x 100</v>
          </cell>
          <cell r="D69">
            <v>17</v>
          </cell>
        </row>
        <row r="70">
          <cell r="C70" t="str">
            <v>Cable Basket PRE Galv. 100 x 150</v>
          </cell>
          <cell r="D70" t="str">
            <v>not found</v>
          </cell>
        </row>
        <row r="71">
          <cell r="C71" t="str">
            <v>Cable Basket PRE Galv. 100 x 25</v>
          </cell>
          <cell r="D71" t="str">
            <v>not found</v>
          </cell>
        </row>
        <row r="72">
          <cell r="C72" t="str">
            <v>Cable Basket PRE Galv. 100 x 50</v>
          </cell>
          <cell r="D72" t="str">
            <v>not found</v>
          </cell>
        </row>
        <row r="73">
          <cell r="C73" t="str">
            <v>Cable Basket PRE Galv. 150 x 100</v>
          </cell>
          <cell r="D73" t="str">
            <v>not found</v>
          </cell>
        </row>
        <row r="74">
          <cell r="C74" t="str">
            <v>Cable Basket PRE Galv. 150 x 54</v>
          </cell>
          <cell r="D74" t="str">
            <v>not found</v>
          </cell>
        </row>
        <row r="75">
          <cell r="C75" t="str">
            <v>Cable Basket PRE Galv. 150 x 80</v>
          </cell>
          <cell r="D75" t="str">
            <v>not found</v>
          </cell>
        </row>
        <row r="76">
          <cell r="C76" t="str">
            <v>Cable Basket PRE Galv. 600 x 150</v>
          </cell>
          <cell r="D76" t="str">
            <v>not found</v>
          </cell>
        </row>
        <row r="77">
          <cell r="C77" t="str">
            <v>Cable Basket PRE Galv. 300 x 100</v>
          </cell>
          <cell r="D77" t="str">
            <v>not found</v>
          </cell>
        </row>
        <row r="78">
          <cell r="C78" t="str">
            <v>Cable Basket PRE Galv. 300 x 38</v>
          </cell>
          <cell r="D78" t="str">
            <v>not found</v>
          </cell>
        </row>
        <row r="79">
          <cell r="C79" t="str">
            <v>Cable Basket PRE Galv. 600 x 100</v>
          </cell>
          <cell r="D79" t="str">
            <v>not found</v>
          </cell>
        </row>
        <row r="80">
          <cell r="C80" t="str">
            <v>Cable Tray HDG 100 x 50</v>
          </cell>
          <cell r="D80">
            <v>40</v>
          </cell>
        </row>
        <row r="81">
          <cell r="C81" t="str">
            <v>Cable Tray HDG 150 x 100</v>
          </cell>
          <cell r="D81">
            <v>1</v>
          </cell>
        </row>
        <row r="82">
          <cell r="C82" t="str">
            <v>Cable Tray HDG 150 x 50</v>
          </cell>
          <cell r="D82">
            <v>464</v>
          </cell>
        </row>
        <row r="83">
          <cell r="C83" t="str">
            <v>Cable Tray HDG 150 x 60</v>
          </cell>
          <cell r="D83">
            <v>639</v>
          </cell>
        </row>
        <row r="84">
          <cell r="C84" t="str">
            <v>Cable Tray HDG 200 x 100</v>
          </cell>
          <cell r="D84">
            <v>46</v>
          </cell>
        </row>
        <row r="85">
          <cell r="C85" t="str">
            <v>Cable Tray HDG 200 x 50</v>
          </cell>
          <cell r="D85">
            <v>116</v>
          </cell>
        </row>
        <row r="86">
          <cell r="C86" t="str">
            <v>Cable Tray HDG 200 x 60</v>
          </cell>
          <cell r="D86">
            <v>1695</v>
          </cell>
        </row>
        <row r="87">
          <cell r="C87" t="str">
            <v>Cable Tray HDG 300 x 100</v>
          </cell>
          <cell r="D87">
            <v>67</v>
          </cell>
        </row>
        <row r="88">
          <cell r="C88" t="str">
            <v>Cable Tray HDG 300 x 50</v>
          </cell>
          <cell r="D88">
            <v>362</v>
          </cell>
        </row>
        <row r="89">
          <cell r="C89" t="str">
            <v>Cable Tray HDG 300 x 60</v>
          </cell>
          <cell r="D89">
            <v>13</v>
          </cell>
        </row>
        <row r="90">
          <cell r="C90" t="str">
            <v>Cable Tray HDG 350 x 50</v>
          </cell>
          <cell r="D90">
            <v>21</v>
          </cell>
        </row>
        <row r="91">
          <cell r="C91" t="str">
            <v>Cable Tray HDG 400 x 100</v>
          </cell>
          <cell r="D91">
            <v>14</v>
          </cell>
        </row>
        <row r="92">
          <cell r="C92" t="str">
            <v>Cable Tray HDG 400 x 50</v>
          </cell>
          <cell r="D92">
            <v>2</v>
          </cell>
        </row>
        <row r="93">
          <cell r="C93" t="str">
            <v>Cable Tray HDG 450 x 50</v>
          </cell>
          <cell r="D93">
            <v>16</v>
          </cell>
        </row>
        <row r="94">
          <cell r="C94" t="str">
            <v>Cable Tray HDG 50 x 50</v>
          </cell>
          <cell r="D94">
            <v>61</v>
          </cell>
        </row>
        <row r="95">
          <cell r="C95" t="str">
            <v>Cable Tray HDG 60 x 150</v>
          </cell>
          <cell r="D95">
            <v>6</v>
          </cell>
        </row>
        <row r="96">
          <cell r="C96" t="str">
            <v>Cable Tray HDG 600 x 50</v>
          </cell>
          <cell r="D96">
            <v>7</v>
          </cell>
        </row>
        <row r="97">
          <cell r="C97" t="str">
            <v>Cable Tray HDG 600 x 60</v>
          </cell>
          <cell r="D97">
            <v>6</v>
          </cell>
        </row>
        <row r="98">
          <cell r="C98" t="str">
            <v>Cable Ladder HDG 150 x 125</v>
          </cell>
          <cell r="D98">
            <v>5</v>
          </cell>
        </row>
        <row r="99">
          <cell r="C99" t="str">
            <v>Cable Ladder HDG 200 x 125</v>
          </cell>
          <cell r="D99">
            <v>398</v>
          </cell>
        </row>
        <row r="100">
          <cell r="C100" t="str">
            <v>Cable Ladder HDG 200 x 50</v>
          </cell>
          <cell r="D100">
            <v>13</v>
          </cell>
        </row>
        <row r="101">
          <cell r="C101" t="str">
            <v>Cable Ladder HDG 225 x 125</v>
          </cell>
          <cell r="D101">
            <v>3</v>
          </cell>
        </row>
        <row r="102">
          <cell r="C102" t="str">
            <v>Cable Ladder HDG 300 x 100</v>
          </cell>
          <cell r="D102">
            <v>44</v>
          </cell>
        </row>
        <row r="103">
          <cell r="C103" t="str">
            <v>Cable Ladder HDG 300 x 125</v>
          </cell>
          <cell r="D103">
            <v>249</v>
          </cell>
        </row>
        <row r="104">
          <cell r="C104" t="str">
            <v>Cable Ladder HDG 350 x 125</v>
          </cell>
          <cell r="D104">
            <v>621</v>
          </cell>
        </row>
        <row r="105">
          <cell r="C105" t="str">
            <v>Cable Ladder HDG 400 x 125</v>
          </cell>
          <cell r="D105">
            <v>6</v>
          </cell>
        </row>
        <row r="106">
          <cell r="C106" t="str">
            <v>Cable Ladder HDG 450 x 100</v>
          </cell>
          <cell r="D106">
            <v>43</v>
          </cell>
        </row>
        <row r="107">
          <cell r="C107" t="str">
            <v>Cable Ladder HDG 450 x 125</v>
          </cell>
          <cell r="D107">
            <v>76</v>
          </cell>
        </row>
        <row r="108">
          <cell r="C108" t="str">
            <v>Cable Ladder HDG 500 x 100</v>
          </cell>
          <cell r="D108">
            <v>23</v>
          </cell>
        </row>
        <row r="109">
          <cell r="C109" t="str">
            <v>Cable Ladder HDG 500 x 125</v>
          </cell>
          <cell r="D109">
            <v>12</v>
          </cell>
        </row>
        <row r="110">
          <cell r="C110" t="str">
            <v>Cable Ladder HDG 600 x 100</v>
          </cell>
          <cell r="D110">
            <v>11</v>
          </cell>
        </row>
        <row r="111">
          <cell r="C111" t="str">
            <v>Cable Ladder HDG 600 x 125</v>
          </cell>
          <cell r="D111">
            <v>18</v>
          </cell>
        </row>
        <row r="112">
          <cell r="C112" t="str">
            <v>Cable Ladder HDG 650 x 100</v>
          </cell>
          <cell r="D112">
            <v>14</v>
          </cell>
        </row>
        <row r="113">
          <cell r="C113" t="str">
            <v>Cable Ladder HDG 650 x 125</v>
          </cell>
          <cell r="D113">
            <v>106</v>
          </cell>
        </row>
        <row r="114">
          <cell r="C114" t="str">
            <v>Cable Ladder HDG 750 x 125</v>
          </cell>
          <cell r="D114">
            <v>9</v>
          </cell>
        </row>
        <row r="115">
          <cell r="C115" t="str">
            <v>Cable Ladder HDG 800 x 125</v>
          </cell>
          <cell r="D115">
            <v>39</v>
          </cell>
        </row>
        <row r="116">
          <cell r="C116" t="str">
            <v>Cable Ladder HDG 950 x 125</v>
          </cell>
          <cell r="D116">
            <v>116</v>
          </cell>
        </row>
        <row r="117">
          <cell r="C117" t="str">
            <v>Cable Basket HDG 150 x 50</v>
          </cell>
          <cell r="D117">
            <v>243</v>
          </cell>
        </row>
        <row r="118">
          <cell r="C118" t="str">
            <v>Cable Basket HDG 150 x 60</v>
          </cell>
          <cell r="D118">
            <v>214</v>
          </cell>
        </row>
        <row r="119">
          <cell r="C119" t="str">
            <v>Cable Basket HDG 200 x 50</v>
          </cell>
          <cell r="D119">
            <v>92</v>
          </cell>
        </row>
        <row r="120">
          <cell r="C120" t="str">
            <v>Cable Basket HDG 200 x 60</v>
          </cell>
          <cell r="D120">
            <v>135</v>
          </cell>
        </row>
        <row r="121">
          <cell r="C121" t="str">
            <v>Cable Basket HDG 300 x 100</v>
          </cell>
          <cell r="D121">
            <v>1</v>
          </cell>
        </row>
        <row r="122">
          <cell r="C122" t="str">
            <v>Cable Basket HDG 300 x 50</v>
          </cell>
          <cell r="D122">
            <v>163</v>
          </cell>
        </row>
        <row r="123">
          <cell r="C123" t="str">
            <v>Cable Basket HDG 300 x 60</v>
          </cell>
          <cell r="D123">
            <v>192</v>
          </cell>
        </row>
        <row r="124">
          <cell r="C124" t="str">
            <v>Cable Basket HDG 450 x 50</v>
          </cell>
          <cell r="D124">
            <v>30</v>
          </cell>
        </row>
        <row r="125">
          <cell r="C125" t="str">
            <v>Cable Basket HDG 450 x 60</v>
          </cell>
          <cell r="D125">
            <v>456</v>
          </cell>
        </row>
        <row r="126">
          <cell r="C126" t="str">
            <v>Cable Tray Trunking HDG 150 x 100</v>
          </cell>
          <cell r="D126">
            <v>251</v>
          </cell>
        </row>
        <row r="127">
          <cell r="C127" t="str">
            <v>Cable Tray HDG 100 x 75</v>
          </cell>
          <cell r="D127">
            <v>238</v>
          </cell>
        </row>
        <row r="128">
          <cell r="C128" t="str">
            <v>Cable Tray HDG 150 x 75</v>
          </cell>
          <cell r="D128">
            <v>1424</v>
          </cell>
        </row>
        <row r="129">
          <cell r="C129" t="str">
            <v>Cable Tray HDG 225 x 75</v>
          </cell>
          <cell r="D129">
            <v>287</v>
          </cell>
        </row>
        <row r="130">
          <cell r="C130" t="str">
            <v>Cable Tray HDG 250 x 75</v>
          </cell>
          <cell r="D130">
            <v>592</v>
          </cell>
        </row>
        <row r="131">
          <cell r="C131" t="str">
            <v>Cable Tray HDG 300 x 125</v>
          </cell>
          <cell r="D131">
            <v>8</v>
          </cell>
        </row>
        <row r="132">
          <cell r="C132" t="str">
            <v>Cable Tray HDG 300 x 75</v>
          </cell>
          <cell r="D132">
            <v>383</v>
          </cell>
        </row>
        <row r="133">
          <cell r="C133" t="str">
            <v>Cable Tray HDG 450 x 75</v>
          </cell>
          <cell r="D133">
            <v>580</v>
          </cell>
        </row>
        <row r="134">
          <cell r="C134" t="str">
            <v>Cable Ladder HDG 1200 x 125</v>
          </cell>
          <cell r="D134">
            <v>130</v>
          </cell>
        </row>
        <row r="135">
          <cell r="C135" t="str">
            <v>Cable Ladder HDG 150 x 125</v>
          </cell>
          <cell r="D135">
            <v>219</v>
          </cell>
        </row>
        <row r="136">
          <cell r="C136" t="str">
            <v>Cable Ladder HDG 300 x 125</v>
          </cell>
          <cell r="D136">
            <v>13</v>
          </cell>
        </row>
        <row r="137">
          <cell r="C137" t="str">
            <v>Cable Ladder HDG 450 x 125</v>
          </cell>
          <cell r="D137">
            <v>8</v>
          </cell>
        </row>
        <row r="138">
          <cell r="C138" t="str">
            <v>Cable Ladder HDG 600 x 125</v>
          </cell>
          <cell r="D138">
            <v>1173</v>
          </cell>
        </row>
        <row r="139">
          <cell r="C139" t="str">
            <v>Cable Ladder HDG 750 x 125</v>
          </cell>
          <cell r="D139">
            <v>316</v>
          </cell>
        </row>
        <row r="140">
          <cell r="C140" t="str">
            <v>Cable Ladder HDG 900 x 125</v>
          </cell>
          <cell r="D140">
            <v>4</v>
          </cell>
        </row>
        <row r="141">
          <cell r="C141" t="str">
            <v>Fitting: Basket - Bend HDG  450 x 60</v>
          </cell>
          <cell r="D141">
            <v>31</v>
          </cell>
        </row>
        <row r="142">
          <cell r="C142" t="str">
            <v>Fitting: Basket - Bend HDG  450 x 50</v>
          </cell>
          <cell r="D142">
            <v>2</v>
          </cell>
        </row>
        <row r="143">
          <cell r="C143" t="str">
            <v>Fitting: Basket - Bend HDG  300 x 60</v>
          </cell>
          <cell r="D143">
            <v>29</v>
          </cell>
        </row>
        <row r="144">
          <cell r="C144" t="str">
            <v>Fitting: Basket - Bend HDG  300 x 50</v>
          </cell>
          <cell r="D144">
            <v>21</v>
          </cell>
        </row>
        <row r="145">
          <cell r="C145" t="str">
            <v>Fitting: Basket - Bend HDG  200 x 60</v>
          </cell>
          <cell r="D145">
            <v>23</v>
          </cell>
        </row>
        <row r="146">
          <cell r="C146" t="str">
            <v>Fitting: Basket - Bend HDG  200 x 50</v>
          </cell>
          <cell r="D146">
            <v>18</v>
          </cell>
        </row>
        <row r="147">
          <cell r="C147" t="str">
            <v>Fitting: Basket - Bend HDG  150 x 60</v>
          </cell>
          <cell r="D147">
            <v>30</v>
          </cell>
        </row>
        <row r="148">
          <cell r="C148" t="str">
            <v>Fitting: Basket - Bend HDG  150 x 50</v>
          </cell>
          <cell r="D148">
            <v>58</v>
          </cell>
        </row>
        <row r="149">
          <cell r="C149" t="str">
            <v>Fitting: Basket - Bend PRE Galv.  600 x 150</v>
          </cell>
          <cell r="D149" t="str">
            <v>not found</v>
          </cell>
        </row>
        <row r="150">
          <cell r="C150" t="str">
            <v>Fitting: Basket - Bend PRE Galv.  150 x 100</v>
          </cell>
          <cell r="D150" t="str">
            <v>not found</v>
          </cell>
        </row>
        <row r="151">
          <cell r="C151" t="str">
            <v>Fitting: Basket - Bend PRE Galv.  150 x 80</v>
          </cell>
          <cell r="D151" t="str">
            <v>not found</v>
          </cell>
        </row>
        <row r="152">
          <cell r="C152" t="str">
            <v>Fitting: Basket - Bend PRE Galv.  150 x 54</v>
          </cell>
          <cell r="D152" t="str">
            <v>not found</v>
          </cell>
        </row>
        <row r="153">
          <cell r="C153" t="str">
            <v>Fitting: Basket - Bend PRE Galv.  100 x 150</v>
          </cell>
          <cell r="D153" t="str">
            <v>not found</v>
          </cell>
        </row>
        <row r="154">
          <cell r="C154" t="str">
            <v>Fitting: Basket - Bend PRE Galv.  100 x 50</v>
          </cell>
          <cell r="D154" t="str">
            <v>not found</v>
          </cell>
        </row>
        <row r="155">
          <cell r="C155" t="str">
            <v>Fitting: Basket - Bend PRE Galv.  100 x 25</v>
          </cell>
          <cell r="D155" t="str">
            <v>not found</v>
          </cell>
        </row>
        <row r="156">
          <cell r="C156" t="str">
            <v>Fitting: Basket - Reducer HDG  450 x 60</v>
          </cell>
          <cell r="D156">
            <v>1</v>
          </cell>
        </row>
        <row r="157">
          <cell r="C157" t="str">
            <v>Fitting: Basket - Reducer HDG  450 x 60</v>
          </cell>
          <cell r="D157">
            <v>1</v>
          </cell>
        </row>
        <row r="158">
          <cell r="C158" t="str">
            <v>Fitting: Basket - Reducer HDG  450 x 50</v>
          </cell>
          <cell r="D158">
            <v>1</v>
          </cell>
        </row>
        <row r="159">
          <cell r="C159" t="str">
            <v>Fitting: Basket - Reducer HDG  300 x 100</v>
          </cell>
          <cell r="D159">
            <v>1</v>
          </cell>
        </row>
        <row r="160">
          <cell r="C160" t="str">
            <v>Fitting: Basket - Reducer HDG  300 x 60</v>
          </cell>
          <cell r="D160">
            <v>1</v>
          </cell>
        </row>
        <row r="161">
          <cell r="C161" t="str">
            <v>Fitting: Basket - Reducer HDG  150 x 60</v>
          </cell>
          <cell r="D161">
            <v>3</v>
          </cell>
        </row>
        <row r="162">
          <cell r="C162" t="str">
            <v>Fitting: Basket - Tee HDG  450 x 60</v>
          </cell>
          <cell r="D162">
            <v>1</v>
          </cell>
        </row>
        <row r="163">
          <cell r="C163" t="str">
            <v>Fitting: Basket - Tee HDG  450 x 60</v>
          </cell>
          <cell r="D163">
            <v>4</v>
          </cell>
        </row>
        <row r="164">
          <cell r="C164" t="str">
            <v>Fitting: Basket - Tee HDG  450 x 60</v>
          </cell>
          <cell r="D164">
            <v>5</v>
          </cell>
        </row>
        <row r="165">
          <cell r="C165" t="str">
            <v>Fitting: Basket - Tee HDG  300 x 60</v>
          </cell>
          <cell r="D165">
            <v>2</v>
          </cell>
        </row>
        <row r="166">
          <cell r="C166" t="str">
            <v>Fitting: Basket - Tee HDG  300 x 50</v>
          </cell>
          <cell r="D166">
            <v>1</v>
          </cell>
        </row>
        <row r="167">
          <cell r="C167" t="str">
            <v>Fitting: Basket - Tee HDG  150 x 60</v>
          </cell>
          <cell r="D167">
            <v>1</v>
          </cell>
        </row>
        <row r="168">
          <cell r="C168" t="str">
            <v>Fitting: Basket - Tee HDG  150 x 50</v>
          </cell>
          <cell r="D168">
            <v>4</v>
          </cell>
        </row>
        <row r="169">
          <cell r="C169" t="str">
            <v>Fitting: Basket - Tee PRE Galv.  150 x 100</v>
          </cell>
          <cell r="D169" t="str">
            <v>not found</v>
          </cell>
        </row>
        <row r="170">
          <cell r="C170" t="str">
            <v>Fitting: Basket - Tee PRE Galv.  150 x 100</v>
          </cell>
          <cell r="D170" t="str">
            <v>not found</v>
          </cell>
        </row>
        <row r="171">
          <cell r="C171" t="str">
            <v>Fitting: Basket - Union HDG  450 x 60</v>
          </cell>
          <cell r="D171">
            <v>4</v>
          </cell>
        </row>
        <row r="172">
          <cell r="C172" t="str">
            <v>Fitting: Basket - Union PRE Galv.  300 x 80</v>
          </cell>
          <cell r="D172" t="str">
            <v>not found</v>
          </cell>
        </row>
        <row r="173">
          <cell r="C173" t="str">
            <v>Fitting: Basket - Union PRE Galv.  150 x 100</v>
          </cell>
          <cell r="D173" t="str">
            <v>not found</v>
          </cell>
        </row>
        <row r="174">
          <cell r="C174" t="str">
            <v>Fitting: Ladder - Bend HDG 250x100</v>
          </cell>
          <cell r="D174" t="str">
            <v>not found</v>
          </cell>
        </row>
        <row r="175">
          <cell r="C175" t="str">
            <v>Fitting: Ladder - Bend HDG  1200 x 125</v>
          </cell>
          <cell r="D175">
            <v>8</v>
          </cell>
        </row>
        <row r="176">
          <cell r="C176" t="str">
            <v>Fitting: Ladder - Bend HDG  950 x 125</v>
          </cell>
          <cell r="D176">
            <v>34</v>
          </cell>
        </row>
        <row r="177">
          <cell r="C177" t="str">
            <v>Fitting: Ladder - Bend HDG  800 x 125</v>
          </cell>
          <cell r="D177">
            <v>15</v>
          </cell>
        </row>
        <row r="178">
          <cell r="C178" t="str">
            <v>Fitting: Ladder - Bend HDG  750 x 125</v>
          </cell>
          <cell r="D178">
            <v>8</v>
          </cell>
        </row>
        <row r="179">
          <cell r="C179" t="str">
            <v>Fitting: Ladder - Bend HDG  650 x 125</v>
          </cell>
          <cell r="D179">
            <v>30</v>
          </cell>
        </row>
        <row r="180">
          <cell r="C180" t="str">
            <v>Fitting: Ladder - Bend HDG  650 x 100</v>
          </cell>
          <cell r="D180">
            <v>6</v>
          </cell>
        </row>
        <row r="181">
          <cell r="C181" t="str">
            <v>Fitting: Ladder - Bend HDG  610 x 38</v>
          </cell>
          <cell r="D181">
            <v>16</v>
          </cell>
        </row>
        <row r="182">
          <cell r="C182" t="str">
            <v>Fitting: Ladder - Bend HDG  600 x 150</v>
          </cell>
          <cell r="D182">
            <v>24</v>
          </cell>
        </row>
        <row r="183">
          <cell r="C183" t="str">
            <v>Fitting: Ladder - Bend HDG  600 x 125</v>
          </cell>
          <cell r="D183">
            <v>11</v>
          </cell>
        </row>
        <row r="184">
          <cell r="C184" t="str">
            <v>Fitting: Ladder - Bend HDG  600 x 100</v>
          </cell>
          <cell r="D184">
            <v>9</v>
          </cell>
        </row>
        <row r="185">
          <cell r="C185" t="str">
            <v>Fitting: Ladder - Bend HDG  500 x 100</v>
          </cell>
          <cell r="D185">
            <v>17</v>
          </cell>
        </row>
        <row r="186">
          <cell r="C186" t="str">
            <v>Fitting: Ladder - Bend HDG  450 x 125</v>
          </cell>
          <cell r="D186">
            <v>13</v>
          </cell>
        </row>
        <row r="187">
          <cell r="C187" t="str">
            <v>Fitting: Ladder - Bend HDG  450 x 100</v>
          </cell>
          <cell r="D187">
            <v>1</v>
          </cell>
        </row>
        <row r="188">
          <cell r="C188" t="str">
            <v>Fitting: Ladder - Bend HDG  450 x 38</v>
          </cell>
          <cell r="D188">
            <v>25</v>
          </cell>
        </row>
        <row r="189">
          <cell r="C189" t="str">
            <v>Fitting: Ladder - Bend HDG  400 x 125</v>
          </cell>
          <cell r="D189">
            <v>2</v>
          </cell>
        </row>
        <row r="190">
          <cell r="C190" t="str">
            <v>Fitting: Ladder - Bend HDG  350 x 125</v>
          </cell>
          <cell r="D190">
            <v>108</v>
          </cell>
        </row>
        <row r="191">
          <cell r="C191" t="str">
            <v>Fitting: Ladder - Bend HDG  300 x 150</v>
          </cell>
          <cell r="D191">
            <v>6</v>
          </cell>
        </row>
        <row r="192">
          <cell r="C192" t="str">
            <v>Fitting: Ladder - Bend HDG  300 x 125</v>
          </cell>
          <cell r="D192">
            <v>30</v>
          </cell>
        </row>
        <row r="193">
          <cell r="C193" t="str">
            <v>Fitting: Ladder - Bend HDG  300 x 100</v>
          </cell>
          <cell r="D193">
            <v>2</v>
          </cell>
        </row>
        <row r="194">
          <cell r="C194" t="str">
            <v>Fitting: Ladder - Bend HDG  225 x 125</v>
          </cell>
          <cell r="D194">
            <v>1</v>
          </cell>
        </row>
        <row r="195">
          <cell r="C195" t="str">
            <v>Fitting: Ladder - Bend HDG  200 x 125</v>
          </cell>
          <cell r="D195">
            <v>39</v>
          </cell>
        </row>
        <row r="196">
          <cell r="C196" t="str">
            <v>Fitting: Ladder - Bend HDG  200 x 50</v>
          </cell>
          <cell r="D196">
            <v>3</v>
          </cell>
        </row>
        <row r="197">
          <cell r="C197" t="str">
            <v>Fitting: Ladder - Bend HDG  150 x 125</v>
          </cell>
          <cell r="D197">
            <v>121</v>
          </cell>
        </row>
        <row r="198">
          <cell r="C198" t="str">
            <v>Fitting: Ladder - Bend HDG  150 x 100</v>
          </cell>
          <cell r="D198">
            <v>13</v>
          </cell>
        </row>
        <row r="199">
          <cell r="C199" t="str">
            <v>Fitting: Ladder - Bend HDG  150 x 38</v>
          </cell>
          <cell r="D199">
            <v>1</v>
          </cell>
        </row>
        <row r="200">
          <cell r="C200" t="str">
            <v>Fitting: Ladder - Bend HDG  125 x 200</v>
          </cell>
          <cell r="D200">
            <v>2</v>
          </cell>
        </row>
        <row r="201">
          <cell r="C201" t="str">
            <v>Fitting: Ladder - Bend HDG  125 x 150</v>
          </cell>
          <cell r="D201">
            <v>6</v>
          </cell>
        </row>
        <row r="202">
          <cell r="C202" t="str">
            <v>Fitting: Ladder - Bend PRE Galv.  900 x 100</v>
          </cell>
          <cell r="D202">
            <v>8</v>
          </cell>
        </row>
        <row r="203">
          <cell r="C203" t="str">
            <v>Fitting: Ladder - Bend PRE Galv.  150 x 150</v>
          </cell>
          <cell r="D203" t="str">
            <v>not found</v>
          </cell>
        </row>
        <row r="204">
          <cell r="C204" t="str">
            <v>Fitting: Ladder - Bend PRE Galv.  100 x 100</v>
          </cell>
          <cell r="D204">
            <v>7</v>
          </cell>
        </row>
        <row r="205">
          <cell r="C205" t="str">
            <v>Fitting: Ladder - Cross HDG  300 x 100</v>
          </cell>
          <cell r="D205">
            <v>2</v>
          </cell>
        </row>
        <row r="206">
          <cell r="C206" t="str">
            <v>Fitting: Ladder - Cross PRE Galv.  610 x 38</v>
          </cell>
          <cell r="D206" t="str">
            <v>not found</v>
          </cell>
        </row>
        <row r="207">
          <cell r="C207" t="str">
            <v>Fitting: Ladder - Reducer HDG  1200 x 125</v>
          </cell>
          <cell r="D207">
            <v>2</v>
          </cell>
        </row>
        <row r="208">
          <cell r="C208" t="str">
            <v>Fitting: Ladder - Reducer HDG  1200 x 125</v>
          </cell>
          <cell r="D208">
            <v>6</v>
          </cell>
        </row>
        <row r="209">
          <cell r="C209" t="str">
            <v>Fitting: Ladder - Reducer HDG  950 x 125</v>
          </cell>
          <cell r="D209">
            <v>2</v>
          </cell>
        </row>
        <row r="210">
          <cell r="C210" t="str">
            <v>Fitting: Ladder - Reducer HDG  950 x 125</v>
          </cell>
          <cell r="D210">
            <v>1</v>
          </cell>
        </row>
        <row r="211">
          <cell r="C211" t="str">
            <v>Fitting: Ladder - Reducer HDG  900 x 125</v>
          </cell>
          <cell r="D211">
            <v>4</v>
          </cell>
        </row>
        <row r="212">
          <cell r="C212" t="str">
            <v>Fitting: Ladder - Reducer HDG  800 x 125</v>
          </cell>
          <cell r="D212">
            <v>1</v>
          </cell>
        </row>
        <row r="213">
          <cell r="C213" t="str">
            <v>Fitting: Ladder - Reducer HDG  750 x 125</v>
          </cell>
          <cell r="D213">
            <v>1</v>
          </cell>
        </row>
        <row r="214">
          <cell r="C214" t="str">
            <v>Fitting: Ladder - Reducer HDG  750 x 125</v>
          </cell>
          <cell r="D214">
            <v>2</v>
          </cell>
        </row>
        <row r="215">
          <cell r="C215" t="str">
            <v>Fitting: Ladder - Reducer HDG  750 x 125</v>
          </cell>
          <cell r="D215">
            <v>2</v>
          </cell>
        </row>
        <row r="216">
          <cell r="C216" t="str">
            <v>Fitting: Ladder - Reducer HDG  750 x 125</v>
          </cell>
          <cell r="D216">
            <v>1</v>
          </cell>
        </row>
        <row r="217">
          <cell r="C217" t="str">
            <v>Fitting: Ladder - Reducer HDG  750 x 125</v>
          </cell>
          <cell r="D217">
            <v>1</v>
          </cell>
        </row>
        <row r="218">
          <cell r="C218" t="str">
            <v>Fitting: Ladder - Reducer HDG  650 x 125</v>
          </cell>
          <cell r="D218">
            <v>2</v>
          </cell>
        </row>
        <row r="219">
          <cell r="C219" t="str">
            <v>Fitting: Ladder - Reducer HDG  600 x 125</v>
          </cell>
          <cell r="D219">
            <v>2</v>
          </cell>
        </row>
        <row r="220">
          <cell r="C220" t="str">
            <v>Fitting: Ladder - Reducer HDG  600 x 125</v>
          </cell>
          <cell r="D220" t="str">
            <v>not found</v>
          </cell>
        </row>
        <row r="221">
          <cell r="C221" t="str">
            <v>Fitting: Ladder - Reducer HDG  500 x 100</v>
          </cell>
          <cell r="D221">
            <v>1</v>
          </cell>
        </row>
        <row r="222">
          <cell r="C222" t="str">
            <v>Fitting: Ladder - Reducer HDG  450 x 125</v>
          </cell>
          <cell r="D222" t="str">
            <v>not found</v>
          </cell>
        </row>
        <row r="223">
          <cell r="C223" t="str">
            <v>Fitting: Ladder - Reducer HDG  450 x 125</v>
          </cell>
          <cell r="D223">
            <v>1</v>
          </cell>
        </row>
        <row r="224">
          <cell r="C224" t="str">
            <v>Fitting: Ladder - Reducer HDG  300 x 125</v>
          </cell>
          <cell r="D224">
            <v>1</v>
          </cell>
        </row>
        <row r="225">
          <cell r="C225" t="str">
            <v>Fitting: Ladder - Reducer HDG  300 x 100</v>
          </cell>
          <cell r="D225">
            <v>1</v>
          </cell>
        </row>
        <row r="226">
          <cell r="C226" t="str">
            <v>Fitting: Ladder - Reducer HDG  200 x 125</v>
          </cell>
          <cell r="D226">
            <v>1</v>
          </cell>
        </row>
        <row r="227">
          <cell r="C227" t="str">
            <v>Fitting: Ladder - Reducer PRE Galv.  610 x 38</v>
          </cell>
          <cell r="D227" t="str">
            <v>not found</v>
          </cell>
        </row>
        <row r="228">
          <cell r="C228" t="str">
            <v>Fitting: Ladder - Reducer PRE Galv.  150 x 100</v>
          </cell>
          <cell r="D228">
            <v>1</v>
          </cell>
        </row>
        <row r="229">
          <cell r="C229" t="str">
            <v>Fitting: Ladder - Tee HDG 250x100</v>
          </cell>
          <cell r="D229" t="str">
            <v>not found</v>
          </cell>
        </row>
        <row r="230">
          <cell r="C230" t="str">
            <v>Fitting: Ladder - Tee HDG  1200 x 125</v>
          </cell>
          <cell r="D230">
            <v>6</v>
          </cell>
        </row>
        <row r="231">
          <cell r="C231" t="str">
            <v>Fitting: Ladder - Tee HDG  1200 x 125</v>
          </cell>
          <cell r="D231">
            <v>2</v>
          </cell>
        </row>
        <row r="232">
          <cell r="C232" t="str">
            <v>Fitting: Ladder - Tee HDG  1200 x 125</v>
          </cell>
          <cell r="D232">
            <v>2</v>
          </cell>
        </row>
        <row r="233">
          <cell r="C233" t="str">
            <v>Fitting: Ladder - Tee HDG  950 x 125</v>
          </cell>
          <cell r="D233">
            <v>4</v>
          </cell>
        </row>
        <row r="234">
          <cell r="C234" t="str">
            <v>Fitting: Ladder - Tee HDG  950 x 125</v>
          </cell>
          <cell r="D234">
            <v>1</v>
          </cell>
        </row>
        <row r="235">
          <cell r="C235" t="str">
            <v>Fitting: Ladder - Tee HDG  950 x 125</v>
          </cell>
          <cell r="D235">
            <v>1</v>
          </cell>
        </row>
        <row r="236">
          <cell r="C236" t="str">
            <v>Fitting: Ladder - Tee HDG  950 x 125</v>
          </cell>
          <cell r="D236">
            <v>1</v>
          </cell>
        </row>
        <row r="237">
          <cell r="C237" t="str">
            <v>Fitting: Ladder - Tee HDG  950 x 125</v>
          </cell>
          <cell r="D237">
            <v>1</v>
          </cell>
        </row>
        <row r="238">
          <cell r="C238" t="str">
            <v>Fitting: Ladder - Tee HDG  900 x 125</v>
          </cell>
          <cell r="D238">
            <v>4</v>
          </cell>
        </row>
        <row r="239">
          <cell r="C239" t="str">
            <v>Fitting: Ladder - Tee HDG  800 x 125</v>
          </cell>
          <cell r="D239">
            <v>1</v>
          </cell>
        </row>
        <row r="240">
          <cell r="C240" t="str">
            <v>Fitting: Ladder - Tee HDG  800 x 125</v>
          </cell>
          <cell r="D240">
            <v>1</v>
          </cell>
        </row>
        <row r="241">
          <cell r="C241" t="str">
            <v>Fitting: Ladder - Tee HDG  800 x 125</v>
          </cell>
          <cell r="D241">
            <v>1</v>
          </cell>
        </row>
        <row r="242">
          <cell r="C242" t="str">
            <v>Fitting: Ladder - Tee HDG  750 x 125</v>
          </cell>
          <cell r="D242">
            <v>7</v>
          </cell>
        </row>
        <row r="243">
          <cell r="C243" t="str">
            <v>Fitting: Ladder - Tee HDG  750 x 125</v>
          </cell>
          <cell r="D243">
            <v>1</v>
          </cell>
        </row>
        <row r="244">
          <cell r="C244" t="str">
            <v>Fitting: Ladder - Tee HDG  750 x 125</v>
          </cell>
          <cell r="D244">
            <v>1</v>
          </cell>
        </row>
        <row r="245">
          <cell r="C245" t="str">
            <v>Fitting: Ladder - Tee HDG  650 x 125</v>
          </cell>
          <cell r="D245">
            <v>3</v>
          </cell>
        </row>
        <row r="246">
          <cell r="C246" t="str">
            <v>Fitting: Ladder - Tee HDG  650 x 125</v>
          </cell>
          <cell r="D246">
            <v>2</v>
          </cell>
        </row>
        <row r="247">
          <cell r="C247" t="str">
            <v>Fitting: Ladder - Tee HDG  650 x 125</v>
          </cell>
          <cell r="D247">
            <v>1</v>
          </cell>
        </row>
        <row r="248">
          <cell r="C248" t="str">
            <v>Fitting: Ladder - Tee HDG  650 x 100</v>
          </cell>
          <cell r="D248">
            <v>1</v>
          </cell>
        </row>
        <row r="249">
          <cell r="C249" t="str">
            <v>Fitting: Ladder - Tee HDG  610 x 38</v>
          </cell>
          <cell r="D249" t="str">
            <v>not found</v>
          </cell>
        </row>
        <row r="250">
          <cell r="C250" t="str">
            <v>Fitting: Ladder - Tee HDG  610 x 38</v>
          </cell>
          <cell r="D250" t="str">
            <v>not found</v>
          </cell>
        </row>
        <row r="251">
          <cell r="C251" t="str">
            <v>Fitting: Ladder - Tee HDG  600 x 125</v>
          </cell>
          <cell r="D251">
            <v>61</v>
          </cell>
        </row>
        <row r="252">
          <cell r="C252" t="str">
            <v>Fitting: Ladder - Tee HDG  600 x 125</v>
          </cell>
          <cell r="D252">
            <v>2</v>
          </cell>
        </row>
        <row r="253">
          <cell r="C253" t="str">
            <v>Fitting: Ladder - Tee HDG  600 x 125</v>
          </cell>
          <cell r="D253" t="str">
            <v>not found</v>
          </cell>
        </row>
        <row r="254">
          <cell r="C254" t="str">
            <v>Fitting: Ladder - Tee HDG  600 x 100</v>
          </cell>
          <cell r="D254">
            <v>1</v>
          </cell>
        </row>
        <row r="255">
          <cell r="C255" t="str">
            <v>Fitting: Ladder - Tee HDG  500 x 100</v>
          </cell>
          <cell r="D255">
            <v>1</v>
          </cell>
        </row>
        <row r="256">
          <cell r="C256" t="str">
            <v>Fitting: Ladder - Tee HDG  450 x 125</v>
          </cell>
          <cell r="D256">
            <v>1</v>
          </cell>
        </row>
        <row r="257">
          <cell r="C257" t="str">
            <v>Fitting: Ladder - Tee HDG  450 x 125</v>
          </cell>
          <cell r="D257" t="str">
            <v>not found</v>
          </cell>
        </row>
        <row r="258">
          <cell r="C258" t="str">
            <v>Fitting: Ladder - Tee HDG  450 x 125</v>
          </cell>
          <cell r="D258" t="str">
            <v>not found</v>
          </cell>
        </row>
        <row r="259">
          <cell r="C259" t="str">
            <v>Fitting: Ladder - Tee HDG  450 x 125</v>
          </cell>
          <cell r="D259">
            <v>1</v>
          </cell>
        </row>
        <row r="260">
          <cell r="C260" t="str">
            <v>Fitting: Ladder - Tee HDG  450 x 100</v>
          </cell>
          <cell r="D260">
            <v>1</v>
          </cell>
        </row>
        <row r="261">
          <cell r="C261" t="str">
            <v>Fitting: Ladder - Tee HDG  450 x 38</v>
          </cell>
          <cell r="D261">
            <v>3</v>
          </cell>
        </row>
        <row r="262">
          <cell r="C262" t="str">
            <v>Fitting: Ladder - Tee HDG  350 x 125</v>
          </cell>
          <cell r="D262">
            <v>2</v>
          </cell>
        </row>
        <row r="263">
          <cell r="C263" t="str">
            <v>Fitting: Ladder - Tee HDG  350 x 125</v>
          </cell>
          <cell r="D263">
            <v>5</v>
          </cell>
        </row>
        <row r="264">
          <cell r="C264" t="str">
            <v>Fitting: Ladder - Tee HDG  300 x 150</v>
          </cell>
          <cell r="D264">
            <v>2</v>
          </cell>
        </row>
        <row r="265">
          <cell r="C265" t="str">
            <v>Fitting: Ladder - Tee HDG  300 x 100</v>
          </cell>
          <cell r="D265">
            <v>1</v>
          </cell>
        </row>
        <row r="266">
          <cell r="C266" t="str">
            <v>Fitting: Ladder - Tee HDG  300 x 100</v>
          </cell>
          <cell r="D266">
            <v>3</v>
          </cell>
        </row>
        <row r="267">
          <cell r="C267" t="str">
            <v>Fitting: Ladder - Tee HDG  300 x 100</v>
          </cell>
          <cell r="D267">
            <v>1</v>
          </cell>
        </row>
        <row r="268">
          <cell r="C268" t="str">
            <v>Fitting: Ladder - Tee HDG  200 x 125</v>
          </cell>
          <cell r="D268">
            <v>12</v>
          </cell>
        </row>
        <row r="269">
          <cell r="C269" t="str">
            <v>Fitting: Ladder - Tee HDG  150 x 100</v>
          </cell>
          <cell r="D269">
            <v>2</v>
          </cell>
        </row>
        <row r="270">
          <cell r="C270" t="str">
            <v>Fitting: Ladder - Tee PRE Galv.  600 x 125</v>
          </cell>
          <cell r="D270" t="str">
            <v>not found</v>
          </cell>
        </row>
        <row r="271">
          <cell r="C271" t="str">
            <v>Fitting: Ladder - Tee PRE Galv.  150 x 100</v>
          </cell>
          <cell r="D271">
            <v>1</v>
          </cell>
        </row>
        <row r="272">
          <cell r="C272" t="str">
            <v>Fitting: Ladder - Union HDG  1200 x 125</v>
          </cell>
          <cell r="D272">
            <v>22</v>
          </cell>
        </row>
        <row r="273">
          <cell r="C273" t="str">
            <v>Fitting: Ladder - Union HDG  900 x 125</v>
          </cell>
          <cell r="D273">
            <v>1</v>
          </cell>
        </row>
        <row r="274">
          <cell r="C274" t="str">
            <v>Fitting: Ladder - Union HDG  750 x 125</v>
          </cell>
          <cell r="D274">
            <v>55</v>
          </cell>
        </row>
        <row r="275">
          <cell r="C275" t="str">
            <v>Fitting: Ladder - Union HDG  610 x 38</v>
          </cell>
          <cell r="D275" t="str">
            <v>not found</v>
          </cell>
        </row>
        <row r="276">
          <cell r="C276" t="str">
            <v>Fitting: Ladder - Union HDG  600 x 125</v>
          </cell>
          <cell r="D276" t="str">
            <v>not found</v>
          </cell>
        </row>
        <row r="277">
          <cell r="C277" t="str">
            <v>Fitting: Ladder - Union HDG  450 x 125</v>
          </cell>
          <cell r="D277" t="str">
            <v>not found</v>
          </cell>
        </row>
        <row r="278">
          <cell r="C278" t="str">
            <v>Fitting: Ladder - Union HDG  350 x 125</v>
          </cell>
          <cell r="D278">
            <v>3</v>
          </cell>
        </row>
        <row r="279">
          <cell r="C279" t="str">
            <v>Fitting: Ladder - Union HDG  200 x 125</v>
          </cell>
          <cell r="D279">
            <v>5</v>
          </cell>
        </row>
        <row r="280">
          <cell r="C280" t="str">
            <v>Fitting: Ladder - Union PRE Galv.  600 x 38</v>
          </cell>
          <cell r="D280" t="str">
            <v>not found</v>
          </cell>
        </row>
        <row r="281">
          <cell r="C281" t="str">
            <v>Fitting: Ladder - Union PRE Galv.  300 x 125</v>
          </cell>
          <cell r="D281" t="str">
            <v>not found</v>
          </cell>
        </row>
        <row r="282">
          <cell r="C282" t="str">
            <v>Fitting: Ladder - Union PRE Galv.  150 x 125</v>
          </cell>
          <cell r="D282" t="str">
            <v>not found</v>
          </cell>
        </row>
        <row r="283">
          <cell r="C283" t="str">
            <v>Fitting: Mesh Tray - Bend PRE Galv.  300 x 100</v>
          </cell>
          <cell r="D283" t="str">
            <v>not found</v>
          </cell>
        </row>
        <row r="284">
          <cell r="C284" t="str">
            <v>Fitting: Mesh Tray - Bend PRE Galv.  300 x 38</v>
          </cell>
          <cell r="D284" t="str">
            <v>not found</v>
          </cell>
        </row>
        <row r="285">
          <cell r="C285" t="str">
            <v>Fitting: Mesh Tray - Bend PRE Galv.  100 x 300</v>
          </cell>
          <cell r="D285" t="str">
            <v>not found</v>
          </cell>
        </row>
        <row r="286">
          <cell r="C286" t="str">
            <v>Fitting: Tray - Bend HDG  600 x 60</v>
          </cell>
          <cell r="D286">
            <v>5</v>
          </cell>
        </row>
        <row r="287">
          <cell r="C287" t="str">
            <v>Fitting: Tray - Bend HDG  600 x 50</v>
          </cell>
          <cell r="D287">
            <v>2</v>
          </cell>
        </row>
        <row r="288">
          <cell r="C288" t="str">
            <v>Fitting: Tray - Bend HDG  450 x 75</v>
          </cell>
          <cell r="D288">
            <v>92</v>
          </cell>
        </row>
        <row r="289">
          <cell r="C289" t="str">
            <v>Fitting: Tray - Bend HDG  450 x 50</v>
          </cell>
          <cell r="D289">
            <v>2</v>
          </cell>
        </row>
        <row r="290">
          <cell r="C290" t="str">
            <v>Fitting: Tray - Bend HDG  400 x 100</v>
          </cell>
          <cell r="D290">
            <v>2</v>
          </cell>
        </row>
        <row r="291">
          <cell r="C291" t="str">
            <v>Fitting: Tray - Bend HDG  350 x 50</v>
          </cell>
          <cell r="D291">
            <v>8</v>
          </cell>
        </row>
        <row r="292">
          <cell r="C292" t="str">
            <v>Fitting: Tray - Bend HDG  300 x 100</v>
          </cell>
          <cell r="D292">
            <v>5</v>
          </cell>
        </row>
        <row r="293">
          <cell r="C293" t="str">
            <v>Fitting: Tray - Bend HDG  300 x 80</v>
          </cell>
          <cell r="D293">
            <v>23</v>
          </cell>
        </row>
        <row r="294">
          <cell r="C294" t="str">
            <v>Fitting: Tray - Bend HDG  300 x 75</v>
          </cell>
          <cell r="D294">
            <v>44</v>
          </cell>
        </row>
        <row r="295">
          <cell r="C295" t="str">
            <v>Fitting: Tray - Bend HDG  300 x 60</v>
          </cell>
          <cell r="D295">
            <v>6</v>
          </cell>
        </row>
        <row r="296">
          <cell r="C296" t="str">
            <v>Fitting: Tray - Bend HDG  300 x 50</v>
          </cell>
          <cell r="D296">
            <v>19</v>
          </cell>
        </row>
        <row r="297">
          <cell r="C297" t="str">
            <v>Fitting: Tray - Bend HDG  225 x 100</v>
          </cell>
          <cell r="D297" t="str">
            <v>not found</v>
          </cell>
        </row>
        <row r="298">
          <cell r="C298" t="str">
            <v>Fitting: Tray - Bend HDG  225 x 25</v>
          </cell>
          <cell r="D298">
            <v>17</v>
          </cell>
        </row>
        <row r="299">
          <cell r="C299" t="str">
            <v>Fitting: Tray - Bend HDG  200 x 100</v>
          </cell>
          <cell r="D299">
            <v>7</v>
          </cell>
        </row>
        <row r="300">
          <cell r="C300" t="str">
            <v>Fitting: Tray - Bend HDG  200 x 60</v>
          </cell>
          <cell r="D300">
            <v>299</v>
          </cell>
        </row>
        <row r="301">
          <cell r="C301" t="str">
            <v>Fitting: Tray - Bend HDG  200 x 50</v>
          </cell>
          <cell r="D301">
            <v>31</v>
          </cell>
        </row>
        <row r="302">
          <cell r="C302" t="str">
            <v>Fitting: Tray - Bend HDG  152 x 127</v>
          </cell>
          <cell r="D302" t="str">
            <v>not found</v>
          </cell>
        </row>
        <row r="303">
          <cell r="C303" t="str">
            <v>Fitting: Tray - Bend HDG  152 x 102</v>
          </cell>
          <cell r="D303" t="str">
            <v>not found</v>
          </cell>
        </row>
        <row r="304">
          <cell r="C304" t="str">
            <v>Fitting: Tray - Bend HDG  150 x 125</v>
          </cell>
          <cell r="D304" t="str">
            <v>not found</v>
          </cell>
        </row>
        <row r="305">
          <cell r="C305" t="str">
            <v>Fitting: Tray - Bend HDG  150 x 100</v>
          </cell>
          <cell r="D305">
            <v>52</v>
          </cell>
        </row>
        <row r="306">
          <cell r="C306" t="str">
            <v>Fitting: Tray - Bend HDG  150 x 80</v>
          </cell>
          <cell r="D306">
            <v>55</v>
          </cell>
        </row>
        <row r="307">
          <cell r="C307" t="str">
            <v>Fitting: Tray - Bend HDG  150 x 75</v>
          </cell>
          <cell r="D307">
            <v>410</v>
          </cell>
        </row>
        <row r="308">
          <cell r="C308" t="str">
            <v>Fitting: Tray - Bend HDG  150 x 60</v>
          </cell>
          <cell r="D308">
            <v>126</v>
          </cell>
        </row>
        <row r="309">
          <cell r="C309" t="str">
            <v>Fitting: Tray - Bend HDG  150 x 50</v>
          </cell>
          <cell r="D309">
            <v>50</v>
          </cell>
        </row>
        <row r="310">
          <cell r="C310" t="str">
            <v>Fitting: Tray - Bend HDG  150 x 25</v>
          </cell>
          <cell r="D310">
            <v>48</v>
          </cell>
        </row>
        <row r="311">
          <cell r="C311" t="str">
            <v>Fitting: Tray - Bend HDG  102 x 102</v>
          </cell>
          <cell r="D311" t="str">
            <v>not found</v>
          </cell>
        </row>
        <row r="312">
          <cell r="C312" t="str">
            <v>Fitting: Tray - Bend HDG  100 x 150</v>
          </cell>
          <cell r="D312" t="str">
            <v>not found</v>
          </cell>
        </row>
        <row r="313">
          <cell r="C313" t="str">
            <v>Fitting: Tray - Bend HDG  100 x 102</v>
          </cell>
          <cell r="D313" t="str">
            <v>not found</v>
          </cell>
        </row>
        <row r="314">
          <cell r="C314" t="str">
            <v>Fitting: Tray - Bend HDG  100 x 100</v>
          </cell>
          <cell r="D314" t="str">
            <v>not found</v>
          </cell>
        </row>
        <row r="315">
          <cell r="C315" t="str">
            <v>Fitting: Tray - Bend HDG  100 x 80</v>
          </cell>
          <cell r="D315">
            <v>3</v>
          </cell>
        </row>
        <row r="316">
          <cell r="C316" t="str">
            <v>Fitting: Tray - Bend HDG  100 x 75</v>
          </cell>
          <cell r="D316">
            <v>1</v>
          </cell>
        </row>
        <row r="317">
          <cell r="C317" t="str">
            <v>Fitting: Tray - Bend HDG  100 x 50</v>
          </cell>
          <cell r="D317">
            <v>68</v>
          </cell>
        </row>
        <row r="318">
          <cell r="C318" t="str">
            <v>Fitting: Tray - Bend HDG  100 x 25</v>
          </cell>
          <cell r="D318">
            <v>506</v>
          </cell>
        </row>
        <row r="319">
          <cell r="C319" t="str">
            <v>Fitting: Tray - Bend HDG  80 x 150</v>
          </cell>
          <cell r="D319">
            <v>1</v>
          </cell>
        </row>
        <row r="320">
          <cell r="C320" t="str">
            <v>Fitting: Tray - Bend HDG  75 x 150</v>
          </cell>
          <cell r="D320">
            <v>5</v>
          </cell>
        </row>
        <row r="321">
          <cell r="C321" t="str">
            <v>Fitting: Tray - Bend HDG  60 x 150</v>
          </cell>
          <cell r="D321">
            <v>3</v>
          </cell>
        </row>
        <row r="322">
          <cell r="C322" t="str">
            <v>Fitting: Tray - Bend HDG  50 x 200</v>
          </cell>
          <cell r="D322">
            <v>2</v>
          </cell>
        </row>
        <row r="323">
          <cell r="C323" t="str">
            <v>Fitting: Tray - Bend HDG  50 x 150</v>
          </cell>
          <cell r="D323">
            <v>1</v>
          </cell>
        </row>
        <row r="324">
          <cell r="C324" t="str">
            <v>Fitting: Tray - Bend HDG  50 x 100</v>
          </cell>
          <cell r="D324">
            <v>2</v>
          </cell>
        </row>
        <row r="325">
          <cell r="C325" t="str">
            <v>Fitting: Tray - Bend HDG  50 x 50</v>
          </cell>
          <cell r="D325">
            <v>9</v>
          </cell>
        </row>
        <row r="326">
          <cell r="C326" t="str">
            <v>Fitting: Tray - Bend PRE Galv.  600 x 100</v>
          </cell>
          <cell r="D326" t="str">
            <v>not found</v>
          </cell>
        </row>
        <row r="327">
          <cell r="C327" t="str">
            <v>Fitting: Tray - Bend PRE Galv.  300 x 38</v>
          </cell>
          <cell r="D327" t="str">
            <v>not found</v>
          </cell>
        </row>
        <row r="328">
          <cell r="C328" t="str">
            <v>Fitting: Tray - Bend PRE Galv.  225 x 80</v>
          </cell>
          <cell r="D328" t="str">
            <v>not found</v>
          </cell>
        </row>
        <row r="329">
          <cell r="C329" t="str">
            <v>Fitting: Tray - Bend PRE Galv.  225 x 75</v>
          </cell>
          <cell r="D329">
            <v>2</v>
          </cell>
        </row>
        <row r="330">
          <cell r="C330" t="str">
            <v>Fitting: Tray - Bend PRE Galv.  225 x 50</v>
          </cell>
          <cell r="D330" t="str">
            <v>not found</v>
          </cell>
        </row>
        <row r="331">
          <cell r="C331" t="str">
            <v>Fitting: Tray - Bend PRE Galv.  125 x 150</v>
          </cell>
          <cell r="D331" t="str">
            <v>not found</v>
          </cell>
        </row>
        <row r="332">
          <cell r="C332" t="str">
            <v>Fitting: Tray - Bend PRE Galv.  100 x 300</v>
          </cell>
          <cell r="D332" t="str">
            <v>not found</v>
          </cell>
        </row>
        <row r="333">
          <cell r="C333" t="str">
            <v>Fitting: Tray - Bend PRE Galv.  100 x 225</v>
          </cell>
          <cell r="D333" t="str">
            <v>not found</v>
          </cell>
        </row>
        <row r="334">
          <cell r="C334" t="str">
            <v>Fitting: Tray - Bend PRE Galv.  80 x 225</v>
          </cell>
          <cell r="D334" t="str">
            <v>not found</v>
          </cell>
        </row>
        <row r="335">
          <cell r="C335" t="str">
            <v>Fitting: Tray - Bend PRE Galv.  60 x 56</v>
          </cell>
          <cell r="D335" t="str">
            <v>not found</v>
          </cell>
        </row>
        <row r="336">
          <cell r="C336" t="str">
            <v>Fitting: Tray - Bend PRE Galv.  54 x 50</v>
          </cell>
          <cell r="D336" t="str">
            <v>not found</v>
          </cell>
        </row>
        <row r="337">
          <cell r="C337" t="str">
            <v>Fitting: Tray - Bend PRE Galv.  50 x 225</v>
          </cell>
          <cell r="D337" t="str">
            <v>not found</v>
          </cell>
        </row>
        <row r="338">
          <cell r="C338" t="str">
            <v>Fitting: Tray - Bend PRE Galv.  50 x 54</v>
          </cell>
          <cell r="D338" t="str">
            <v>not found</v>
          </cell>
        </row>
        <row r="339">
          <cell r="C339" t="str">
            <v>Fitting: Tray - Cross HDG  400 x 100</v>
          </cell>
          <cell r="D339">
            <v>1</v>
          </cell>
        </row>
        <row r="340">
          <cell r="C340" t="str">
            <v>Fitting: Tray - Cross HDG  200 x 60</v>
          </cell>
          <cell r="D340">
            <v>3</v>
          </cell>
        </row>
        <row r="341">
          <cell r="C341" t="str">
            <v>Fitting: Tray - Cross HDG  200 x 50</v>
          </cell>
          <cell r="D341">
            <v>1</v>
          </cell>
        </row>
        <row r="342">
          <cell r="C342" t="str">
            <v>Fitting: Tray - Cross HDG  150 x 100</v>
          </cell>
          <cell r="D342" t="str">
            <v>not found</v>
          </cell>
        </row>
        <row r="343">
          <cell r="C343" t="str">
            <v>Fitting: Tray - Cross HDG  100 x 75</v>
          </cell>
          <cell r="D343">
            <v>2</v>
          </cell>
        </row>
        <row r="344">
          <cell r="C344" t="str">
            <v>Fitting: Tray - Cross HDG  100 x 25</v>
          </cell>
          <cell r="D344">
            <v>1</v>
          </cell>
        </row>
        <row r="345">
          <cell r="C345" t="str">
            <v>Fitting: Tray - Reducer HDG  450 x 75</v>
          </cell>
          <cell r="D345">
            <v>1</v>
          </cell>
        </row>
        <row r="346">
          <cell r="C346" t="str">
            <v>Fitting: Tray - Reducer HDG  400 x 100</v>
          </cell>
          <cell r="D346">
            <v>1</v>
          </cell>
        </row>
        <row r="347">
          <cell r="C347" t="str">
            <v>Fitting: Tray - Reducer HDG  400 x 100</v>
          </cell>
          <cell r="D347">
            <v>1</v>
          </cell>
        </row>
        <row r="348">
          <cell r="C348" t="str">
            <v>Fitting: Tray - Reducer HDG  300 x 100</v>
          </cell>
          <cell r="D348" t="str">
            <v>not found</v>
          </cell>
        </row>
        <row r="349">
          <cell r="C349" t="str">
            <v>Fitting: Tray - Reducer HDG  300 x 100</v>
          </cell>
          <cell r="D349">
            <v>1</v>
          </cell>
        </row>
        <row r="350">
          <cell r="C350" t="str">
            <v>Fitting: Tray - Reducer HDG  300 x 100</v>
          </cell>
          <cell r="D350" t="str">
            <v>not found</v>
          </cell>
        </row>
        <row r="351">
          <cell r="C351" t="str">
            <v>Fitting: Tray - Reducer HDG  300 x 100</v>
          </cell>
          <cell r="D351">
            <v>1</v>
          </cell>
        </row>
        <row r="352">
          <cell r="C352" t="str">
            <v>Fitting: Tray - Reducer HDG  300 x 100</v>
          </cell>
          <cell r="D352">
            <v>1</v>
          </cell>
        </row>
        <row r="353">
          <cell r="C353" t="str">
            <v>Fitting: Tray - Reducer HDG  300 x 100</v>
          </cell>
          <cell r="D353">
            <v>1</v>
          </cell>
        </row>
        <row r="354">
          <cell r="C354" t="str">
            <v>Fitting: Tray - Reducer HDG  300 x 100</v>
          </cell>
          <cell r="D354">
            <v>4</v>
          </cell>
        </row>
        <row r="355">
          <cell r="C355" t="str">
            <v>Fitting: Tray - Reducer HDG  300 x 100</v>
          </cell>
          <cell r="D355">
            <v>1</v>
          </cell>
        </row>
        <row r="356">
          <cell r="C356" t="str">
            <v>Fitting: Tray - Reducer HDG  300 x 80</v>
          </cell>
          <cell r="D356">
            <v>1</v>
          </cell>
        </row>
        <row r="357">
          <cell r="C357" t="str">
            <v>Fitting: Tray - Reducer HDG  300 x 80</v>
          </cell>
          <cell r="D357">
            <v>2</v>
          </cell>
        </row>
        <row r="358">
          <cell r="C358" t="str">
            <v>Fitting: Tray - Reducer HDG  300 x 80</v>
          </cell>
          <cell r="D358">
            <v>8</v>
          </cell>
        </row>
        <row r="359">
          <cell r="C359" t="str">
            <v>Fitting: Tray - Reducer HDG  300 x 80</v>
          </cell>
          <cell r="D359" t="str">
            <v>not found</v>
          </cell>
        </row>
        <row r="360">
          <cell r="C360" t="str">
            <v>Fitting: Tray - Reducer HDG  300 x 75</v>
          </cell>
          <cell r="D360">
            <v>3</v>
          </cell>
        </row>
        <row r="361">
          <cell r="C361" t="str">
            <v>Fitting: Tray - Reducer HDG  300 x 50</v>
          </cell>
          <cell r="D361">
            <v>2</v>
          </cell>
        </row>
        <row r="362">
          <cell r="C362" t="str">
            <v>Fitting: Tray - Reducer HDG  300 x 50</v>
          </cell>
          <cell r="D362">
            <v>1</v>
          </cell>
        </row>
        <row r="363">
          <cell r="C363" t="str">
            <v>Fitting: Tray - Reducer HDG  300 x 50</v>
          </cell>
          <cell r="D363">
            <v>2</v>
          </cell>
        </row>
        <row r="364">
          <cell r="C364" t="str">
            <v>Fitting: Tray - Reducer HDG  300 x 50</v>
          </cell>
          <cell r="D364">
            <v>1</v>
          </cell>
        </row>
        <row r="365">
          <cell r="C365" t="str">
            <v>Fitting: Tray - Reducer HDG  225 x 100</v>
          </cell>
          <cell r="D365">
            <v>1</v>
          </cell>
        </row>
        <row r="366">
          <cell r="C366" t="str">
            <v>Fitting: Tray - Reducer HDG  225 x 100</v>
          </cell>
          <cell r="D366">
            <v>1</v>
          </cell>
        </row>
        <row r="367">
          <cell r="C367" t="str">
            <v>Fitting: Tray - Reducer HDG  200 x 60</v>
          </cell>
          <cell r="D367">
            <v>1</v>
          </cell>
        </row>
        <row r="368">
          <cell r="C368" t="str">
            <v>Fitting: Tray - Reducer HDG  152 x 127</v>
          </cell>
          <cell r="D368" t="str">
            <v>not found</v>
          </cell>
        </row>
        <row r="369">
          <cell r="C369" t="str">
            <v>Fitting: Tray - Reducer HDG  152 x 102</v>
          </cell>
          <cell r="D369" t="str">
            <v>not found</v>
          </cell>
        </row>
        <row r="370">
          <cell r="C370" t="str">
            <v>Fitting: Tray - Reducer HDG  152 x 102</v>
          </cell>
          <cell r="D370" t="str">
            <v>not found</v>
          </cell>
        </row>
        <row r="371">
          <cell r="C371" t="str">
            <v>Fitting: Tray - Reducer HDG  152 x 102</v>
          </cell>
          <cell r="D371" t="str">
            <v>not found</v>
          </cell>
        </row>
        <row r="372">
          <cell r="C372" t="str">
            <v>Fitting: Tray - Reducer HDG  150 x 100</v>
          </cell>
          <cell r="D372">
            <v>1</v>
          </cell>
        </row>
        <row r="373">
          <cell r="C373" t="str">
            <v>Fitting: Tray - Reducer HDG  150 x 100</v>
          </cell>
          <cell r="D373">
            <v>3</v>
          </cell>
        </row>
        <row r="374">
          <cell r="C374" t="str">
            <v>Fitting: Tray - Reducer HDG  150 x 100</v>
          </cell>
          <cell r="D374">
            <v>5</v>
          </cell>
        </row>
        <row r="375">
          <cell r="C375" t="str">
            <v>Fitting: Tray - Reducer HDG  150 x 100</v>
          </cell>
          <cell r="D375">
            <v>4</v>
          </cell>
        </row>
        <row r="376">
          <cell r="C376" t="str">
            <v>Fitting: Tray - Reducer HDG  150 x 100</v>
          </cell>
          <cell r="D376" t="str">
            <v>not found</v>
          </cell>
        </row>
        <row r="377">
          <cell r="C377" t="str">
            <v>Fitting: Tray - Reducer HDG  150 x 100</v>
          </cell>
          <cell r="D377" t="str">
            <v>not found</v>
          </cell>
        </row>
        <row r="378">
          <cell r="C378" t="str">
            <v>Fitting: Tray - Reducer HDG  150 x 100</v>
          </cell>
          <cell r="D378">
            <v>1</v>
          </cell>
        </row>
        <row r="379">
          <cell r="C379" t="str">
            <v>Fitting: Tray - Reducer HDG  150 x 80</v>
          </cell>
          <cell r="D379">
            <v>1</v>
          </cell>
        </row>
        <row r="380">
          <cell r="C380" t="str">
            <v>Fitting: Tray - Reducer HDG  150 x 80</v>
          </cell>
          <cell r="D380">
            <v>3</v>
          </cell>
        </row>
        <row r="381">
          <cell r="C381" t="str">
            <v>Fitting: Tray - Reducer HDG  150 x 60</v>
          </cell>
          <cell r="D381">
            <v>1</v>
          </cell>
        </row>
        <row r="382">
          <cell r="C382" t="str">
            <v>Fitting: Tray - Reducer HDG  150 x 50</v>
          </cell>
          <cell r="D382">
            <v>1</v>
          </cell>
        </row>
        <row r="383">
          <cell r="C383" t="str">
            <v>Fitting: Tray - Reducer HDG  150 x 50</v>
          </cell>
          <cell r="D383">
            <v>1</v>
          </cell>
        </row>
        <row r="384">
          <cell r="C384" t="str">
            <v>Fitting: Tray - Reducer HDG  100 x 102</v>
          </cell>
          <cell r="D384" t="str">
            <v>not found</v>
          </cell>
        </row>
        <row r="385">
          <cell r="C385" t="str">
            <v>Fitting: Tray - Reducer HDG  100 x 100</v>
          </cell>
          <cell r="D385">
            <v>32</v>
          </cell>
        </row>
        <row r="386">
          <cell r="C386" t="str">
            <v>Fitting: Tray - Reducer HDG  100 x 100</v>
          </cell>
          <cell r="D386">
            <v>4</v>
          </cell>
        </row>
        <row r="387">
          <cell r="C387" t="str">
            <v>Fitting: Tray - Reducer HDG  100 x 100</v>
          </cell>
          <cell r="D387">
            <v>1</v>
          </cell>
        </row>
        <row r="388">
          <cell r="C388" t="str">
            <v>Fitting: Tray - Reducer HDG  100 x 80</v>
          </cell>
          <cell r="D388">
            <v>1</v>
          </cell>
        </row>
        <row r="389">
          <cell r="C389" t="str">
            <v>Fitting: Tray - Reducer HDG  100 x 75</v>
          </cell>
          <cell r="D389">
            <v>1</v>
          </cell>
        </row>
        <row r="390">
          <cell r="C390" t="str">
            <v>Fitting: Tray - Reducer HDG  100 x 50</v>
          </cell>
          <cell r="D390">
            <v>8</v>
          </cell>
        </row>
        <row r="391">
          <cell r="C391" t="str">
            <v>Fitting: Tray - Reducer HDG  100 x 50</v>
          </cell>
          <cell r="D391">
            <v>1</v>
          </cell>
        </row>
        <row r="392">
          <cell r="C392" t="str">
            <v>Fitting: Tray - Reducer HDG  100 x 50</v>
          </cell>
          <cell r="D392">
            <v>1</v>
          </cell>
        </row>
        <row r="393">
          <cell r="C393" t="str">
            <v>Fitting: Tray - Reducer PRE Galv.  300 x 80</v>
          </cell>
          <cell r="D393" t="str">
            <v>not found</v>
          </cell>
        </row>
        <row r="394">
          <cell r="C394" t="str">
            <v>Fitting: Tray - Reducer PRE Galv.  150 x 100</v>
          </cell>
          <cell r="D394" t="str">
            <v>not found</v>
          </cell>
        </row>
        <row r="395">
          <cell r="C395" t="str">
            <v>Fitting: Tray - Reducer PRE Galv.  100 x 100</v>
          </cell>
          <cell r="D395">
            <v>1</v>
          </cell>
        </row>
        <row r="396">
          <cell r="C396" t="str">
            <v>Fitting: Tray - Reducer PRE Galv.  60 x 54</v>
          </cell>
          <cell r="D396" t="str">
            <v>not found</v>
          </cell>
        </row>
        <row r="397">
          <cell r="C397" t="str">
            <v>Fitting: Tray - Reducer PRE Galv.  50 x 54</v>
          </cell>
          <cell r="D397" t="str">
            <v>not found</v>
          </cell>
        </row>
        <row r="398">
          <cell r="C398" t="str">
            <v>Fitting: Tray - Reducer PRE Galv.  50 x 54</v>
          </cell>
          <cell r="D398" t="str">
            <v>not found</v>
          </cell>
        </row>
        <row r="399">
          <cell r="C399" t="str">
            <v>Fitting: Tray - Tee HDG  600 x 60</v>
          </cell>
          <cell r="D399">
            <v>2</v>
          </cell>
        </row>
        <row r="400">
          <cell r="C400" t="str">
            <v>Fitting: Tray - Tee HDG  600 x 50</v>
          </cell>
          <cell r="D400">
            <v>2</v>
          </cell>
        </row>
        <row r="401">
          <cell r="C401" t="str">
            <v>Fitting: Tray - Tee HDG  450 x 75</v>
          </cell>
          <cell r="D401">
            <v>2</v>
          </cell>
        </row>
        <row r="402">
          <cell r="C402" t="str">
            <v>Fitting: Tray - Tee HDG  450 x 75</v>
          </cell>
          <cell r="D402">
            <v>19</v>
          </cell>
        </row>
        <row r="403">
          <cell r="C403" t="str">
            <v>Fitting: Tray - Tee HDG  450 x 75</v>
          </cell>
          <cell r="D403">
            <v>2</v>
          </cell>
        </row>
        <row r="404">
          <cell r="C404" t="str">
            <v>Fitting: Tray - Tee HDG  450 x 50</v>
          </cell>
          <cell r="D404">
            <v>1</v>
          </cell>
        </row>
        <row r="405">
          <cell r="C405" t="str">
            <v>Fitting: Tray - Tee HDG  400 x 100</v>
          </cell>
          <cell r="D405">
            <v>1</v>
          </cell>
        </row>
        <row r="406">
          <cell r="C406" t="str">
            <v>Fitting: Tray - Tee HDG  350 x 50</v>
          </cell>
          <cell r="D406">
            <v>2</v>
          </cell>
        </row>
        <row r="407">
          <cell r="C407" t="str">
            <v>Fitting: Tray - Tee HDG  300 x 100</v>
          </cell>
          <cell r="D407">
            <v>1</v>
          </cell>
        </row>
        <row r="408">
          <cell r="C408" t="str">
            <v>Fitting: Tray - Tee HDG  300 x 100</v>
          </cell>
          <cell r="D408">
            <v>1</v>
          </cell>
        </row>
        <row r="409">
          <cell r="C409" t="str">
            <v>Fitting: Tray - Tee HDG  300 x 100</v>
          </cell>
          <cell r="D409" t="str">
            <v>not found</v>
          </cell>
        </row>
        <row r="410">
          <cell r="C410" t="str">
            <v>Fitting: Tray - Tee HDG  300 x 100</v>
          </cell>
          <cell r="D410" t="str">
            <v>not found</v>
          </cell>
        </row>
        <row r="411">
          <cell r="C411" t="str">
            <v>Fitting: Tray - Tee HDG  300 x 100</v>
          </cell>
          <cell r="D411" t="str">
            <v>not found</v>
          </cell>
        </row>
        <row r="412">
          <cell r="C412" t="str">
            <v>Fitting: Tray - Tee HDG  300 x 100</v>
          </cell>
          <cell r="D412" t="str">
            <v>not found</v>
          </cell>
        </row>
        <row r="413">
          <cell r="C413" t="str">
            <v>Fitting: Tray - Tee HDG  300 x 100</v>
          </cell>
          <cell r="D413" t="str">
            <v>not found</v>
          </cell>
        </row>
        <row r="414">
          <cell r="C414" t="str">
            <v>Fitting: Tray - Tee HDG  300 x 80</v>
          </cell>
          <cell r="D414">
            <v>1</v>
          </cell>
        </row>
        <row r="415">
          <cell r="C415" t="str">
            <v>Fitting: Tray - Tee HDG  300 x 80</v>
          </cell>
          <cell r="D415">
            <v>2</v>
          </cell>
        </row>
        <row r="416">
          <cell r="C416" t="str">
            <v>Fitting: Tray - Tee HDG  300 x 80</v>
          </cell>
          <cell r="D416">
            <v>11</v>
          </cell>
        </row>
        <row r="417">
          <cell r="C417" t="str">
            <v>Fitting: Tray - Tee HDG  300 x 60</v>
          </cell>
          <cell r="D417">
            <v>7</v>
          </cell>
        </row>
        <row r="418">
          <cell r="C418" t="str">
            <v>Fitting: Tray - Tee HDG  300 x 50</v>
          </cell>
          <cell r="D418">
            <v>1</v>
          </cell>
        </row>
        <row r="419">
          <cell r="C419" t="str">
            <v>Fitting: Tray - Tee HDG  300 x 50</v>
          </cell>
          <cell r="D419">
            <v>4</v>
          </cell>
        </row>
        <row r="420">
          <cell r="C420" t="str">
            <v>Fitting: Tray - Tee HDG  300 x 50</v>
          </cell>
          <cell r="D420">
            <v>1</v>
          </cell>
        </row>
        <row r="421">
          <cell r="C421" t="str">
            <v>Fitting: Tray - Tee HDG  300 x 50</v>
          </cell>
          <cell r="D421">
            <v>1</v>
          </cell>
        </row>
        <row r="422">
          <cell r="C422" t="str">
            <v>Fitting: Tray - Tee HDG  300 x 50</v>
          </cell>
          <cell r="D422">
            <v>4</v>
          </cell>
        </row>
        <row r="423">
          <cell r="C423" t="str">
            <v>Fitting: Tray - Tee HDG  250 x 100</v>
          </cell>
          <cell r="D423" t="str">
            <v>not found</v>
          </cell>
        </row>
        <row r="424">
          <cell r="C424" t="str">
            <v>Fitting: Tray - Tee HDG  250 x 75</v>
          </cell>
          <cell r="D424">
            <v>4</v>
          </cell>
        </row>
        <row r="425">
          <cell r="C425" t="str">
            <v>Fitting: Tray - Tee HDG  225 x 100</v>
          </cell>
          <cell r="D425" t="str">
            <v>not found</v>
          </cell>
        </row>
        <row r="426">
          <cell r="C426" t="str">
            <v>Fitting: Tray - Tee HDG  225 x 75</v>
          </cell>
          <cell r="D426">
            <v>10</v>
          </cell>
        </row>
        <row r="427">
          <cell r="C427" t="str">
            <v>Fitting: Tray - Tee HDG  225 x 25</v>
          </cell>
          <cell r="D427">
            <v>2</v>
          </cell>
        </row>
        <row r="428">
          <cell r="C428" t="str">
            <v>Fitting: Tray - Tee HDG  200 x 60</v>
          </cell>
          <cell r="D428">
            <v>6</v>
          </cell>
        </row>
        <row r="429">
          <cell r="C429" t="str">
            <v>Fitting: Tray - Tee HDG  200 x 60</v>
          </cell>
          <cell r="D429">
            <v>94</v>
          </cell>
        </row>
        <row r="430">
          <cell r="C430" t="str">
            <v>Fitting: Tray - Tee HDG  200 x 50</v>
          </cell>
          <cell r="D430">
            <v>2</v>
          </cell>
        </row>
        <row r="431">
          <cell r="C431" t="str">
            <v>Fitting: Tray - Tee HDG  152 x 127</v>
          </cell>
          <cell r="D431" t="str">
            <v>not found</v>
          </cell>
        </row>
        <row r="432">
          <cell r="C432" t="str">
            <v>Fitting: Tray - Tee HDG  152 x 102</v>
          </cell>
          <cell r="D432" t="str">
            <v>not found</v>
          </cell>
        </row>
        <row r="433">
          <cell r="C433" t="str">
            <v>Fitting: Tray - Tee HDG  152 x 102</v>
          </cell>
          <cell r="D433" t="str">
            <v>not found</v>
          </cell>
        </row>
        <row r="434">
          <cell r="C434" t="str">
            <v>Fitting: Tray - Tee HDG  150 x 125</v>
          </cell>
          <cell r="D434" t="str">
            <v>not found</v>
          </cell>
        </row>
        <row r="435">
          <cell r="C435" t="str">
            <v>Fitting: Tray - Tee HDG  150 x 100</v>
          </cell>
          <cell r="D435" t="str">
            <v>not found</v>
          </cell>
        </row>
        <row r="436">
          <cell r="C436" t="str">
            <v>Fitting: Tray - Tee HDG  150 x 100</v>
          </cell>
          <cell r="D436" t="str">
            <v>not found</v>
          </cell>
        </row>
        <row r="437">
          <cell r="C437" t="str">
            <v>Fitting: Tray - Tee HDG  150 x 100</v>
          </cell>
          <cell r="D437">
            <v>7</v>
          </cell>
        </row>
        <row r="438">
          <cell r="C438" t="str">
            <v>Fitting: Tray - Tee HDG  150 x 80</v>
          </cell>
          <cell r="D438">
            <v>1</v>
          </cell>
        </row>
        <row r="439">
          <cell r="C439" t="str">
            <v>Fitting: Tray - Tee HDG  150 x 80</v>
          </cell>
          <cell r="D439">
            <v>2</v>
          </cell>
        </row>
        <row r="440">
          <cell r="C440" t="str">
            <v>Fitting: Tray - Tee HDG  150 x 75</v>
          </cell>
          <cell r="D440">
            <v>25</v>
          </cell>
        </row>
        <row r="441">
          <cell r="C441" t="str">
            <v>Fitting: Tray - Tee HDG  150 x 60</v>
          </cell>
          <cell r="D441">
            <v>21</v>
          </cell>
        </row>
        <row r="442">
          <cell r="C442" t="str">
            <v>Fitting: Tray - Tee HDG  150 x 50</v>
          </cell>
          <cell r="D442">
            <v>4</v>
          </cell>
        </row>
        <row r="443">
          <cell r="C443" t="str">
            <v>Fitting: Tray - Tee HDG  150 x 50</v>
          </cell>
          <cell r="D443">
            <v>2</v>
          </cell>
        </row>
        <row r="444">
          <cell r="C444" t="str">
            <v>Fitting: Tray - Tee HDG  150 x 50</v>
          </cell>
          <cell r="D444">
            <v>3</v>
          </cell>
        </row>
        <row r="445">
          <cell r="C445" t="str">
            <v>Fitting: Tray - Tee HDG  150 x 25</v>
          </cell>
          <cell r="D445">
            <v>1</v>
          </cell>
        </row>
        <row r="446">
          <cell r="C446" t="str">
            <v>Fitting: Tray - Tee HDG  150 x 25</v>
          </cell>
          <cell r="D446">
            <v>3</v>
          </cell>
        </row>
        <row r="447">
          <cell r="C447" t="str">
            <v>Fitting: Tray - Tee HDG  100 x 100</v>
          </cell>
          <cell r="D447" t="str">
            <v>not found</v>
          </cell>
        </row>
        <row r="448">
          <cell r="C448" t="str">
            <v>Fitting: Tray - Tee HDG  100 x 75</v>
          </cell>
          <cell r="D448">
            <v>1</v>
          </cell>
        </row>
        <row r="449">
          <cell r="C449" t="str">
            <v>Fitting: Tray - Tee HDG  100 x 50</v>
          </cell>
          <cell r="D449">
            <v>6</v>
          </cell>
        </row>
        <row r="450">
          <cell r="C450" t="str">
            <v>Fitting: Tray - Tee HDG  100 x 50</v>
          </cell>
          <cell r="D450">
            <v>1</v>
          </cell>
        </row>
        <row r="451">
          <cell r="C451" t="str">
            <v>Fitting: Tray - Tee HDG  100 x 25</v>
          </cell>
          <cell r="D451">
            <v>29</v>
          </cell>
        </row>
        <row r="452">
          <cell r="C452" t="str">
            <v>Fitting: Tray - Tee PRE Galv.  600 x 100</v>
          </cell>
          <cell r="D452" t="str">
            <v>not found</v>
          </cell>
        </row>
        <row r="453">
          <cell r="C453" t="str">
            <v>Fitting: Tray - Union HDG  450 x 75</v>
          </cell>
          <cell r="D453">
            <v>32</v>
          </cell>
        </row>
        <row r="454">
          <cell r="C454" t="str">
            <v>Fitting: Tray - Union HDG  300 x 100</v>
          </cell>
          <cell r="D454" t="str">
            <v>not found</v>
          </cell>
        </row>
        <row r="455">
          <cell r="C455" t="str">
            <v>Fitting: Tray - Union HDG  300 x 75</v>
          </cell>
          <cell r="D455">
            <v>86</v>
          </cell>
        </row>
        <row r="456">
          <cell r="C456" t="str">
            <v>Fitting: Tray - Union HDG  300 x 50</v>
          </cell>
          <cell r="D456">
            <v>3</v>
          </cell>
        </row>
        <row r="457">
          <cell r="C457" t="str">
            <v>Fitting: Tray - Union HDG  250 x 75</v>
          </cell>
          <cell r="D457">
            <v>6</v>
          </cell>
        </row>
        <row r="458">
          <cell r="C458" t="str">
            <v>Fitting: Tray - Union HDG  225 x 100</v>
          </cell>
          <cell r="D458" t="str">
            <v>not found</v>
          </cell>
        </row>
        <row r="459">
          <cell r="C459" t="str">
            <v>Fitting: Tray - Union HDG  225 x 75</v>
          </cell>
          <cell r="D459">
            <v>6</v>
          </cell>
        </row>
        <row r="460">
          <cell r="C460" t="str">
            <v>Fitting: Tray - Union HDG  200 x 60</v>
          </cell>
          <cell r="D460">
            <v>2</v>
          </cell>
        </row>
        <row r="461">
          <cell r="C461" t="str">
            <v>Fitting: Tray - Union HDG  152 x 127</v>
          </cell>
          <cell r="D461" t="str">
            <v>not found</v>
          </cell>
        </row>
        <row r="462">
          <cell r="C462" t="str">
            <v>Fitting: Tray - Union HDG  150 x 100</v>
          </cell>
          <cell r="D462" t="str">
            <v>not found</v>
          </cell>
        </row>
        <row r="463">
          <cell r="C463" t="str">
            <v>Fitting: Tray - Union HDG  150 x 75</v>
          </cell>
          <cell r="D463">
            <v>55</v>
          </cell>
        </row>
        <row r="464">
          <cell r="C464" t="str">
            <v>Fitting: Tray - Union HDG  150 x 50</v>
          </cell>
          <cell r="D464">
            <v>7</v>
          </cell>
        </row>
        <row r="465">
          <cell r="C465" t="str">
            <v>Fitting: Tray - Union HDG  150 x 25</v>
          </cell>
          <cell r="D465">
            <v>1</v>
          </cell>
        </row>
        <row r="466">
          <cell r="C466" t="str">
            <v>Fitting: Tray - Union HDG  100 x 100</v>
          </cell>
          <cell r="D466" t="str">
            <v>not found</v>
          </cell>
        </row>
        <row r="467">
          <cell r="C467" t="str">
            <v>Fitting: Tray - Union PRE Galv.  300 x 80</v>
          </cell>
          <cell r="D467" t="str">
            <v>not found</v>
          </cell>
        </row>
        <row r="468">
          <cell r="C468" t="str">
            <v>Fitting: Tray - Union PRE Galv.  225 x 80</v>
          </cell>
          <cell r="D468" t="str">
            <v>not found</v>
          </cell>
        </row>
      </sheetData>
      <sheetData sheetId="15"/>
      <sheetData sheetId="16">
        <row r="2">
          <cell r="D2">
            <v>11.5</v>
          </cell>
        </row>
      </sheetData>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demo"/>
      <sheetName val="subs"/>
      <sheetName val="frame"/>
      <sheetName val="roof "/>
      <sheetName val="stairs"/>
      <sheetName val="ext walls"/>
      <sheetName val="internal walls"/>
      <sheetName val="int doors"/>
      <sheetName val="wall fins"/>
      <sheetName val="floor fins"/>
      <sheetName val="ceiling fi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Cover"/>
      <sheetName val="Contents"/>
      <sheetName val="Budget Sign off"/>
      <sheetName val="Introduction"/>
      <sheetName val="Executive Summary"/>
      <sheetName val="Financial Summary"/>
      <sheetName val="Key Assumptions &amp; Excl"/>
      <sheetName val="Benchmarking &amp; Optimising"/>
      <sheetName val="M&amp;E Benchmarking"/>
      <sheetName val="VE Opportunities (Lscape)"/>
      <sheetName val="VE Opportunities"/>
      <sheetName val="Risk Register"/>
      <sheetName val="Risk Profile"/>
      <sheetName val="Contingency Statement"/>
      <sheetName val="A)  Outline Specification"/>
      <sheetName val="B) Area Schedule"/>
      <sheetName val="Volume 2 - Cost Document"/>
      <sheetName val="1A"/>
      <sheetName val="1B"/>
      <sheetName val="2A"/>
      <sheetName val="2B"/>
      <sheetName val="2C"/>
      <sheetName val="2D"/>
      <sheetName val="2E"/>
      <sheetName val="2F"/>
      <sheetName val="2G"/>
      <sheetName val="2H"/>
      <sheetName val="3A"/>
      <sheetName val="3B"/>
      <sheetName val="3C"/>
      <sheetName val="4"/>
      <sheetName val="5A"/>
      <sheetName val="5C"/>
      <sheetName val="5D"/>
      <sheetName val="5F"/>
      <sheetName val="5G"/>
      <sheetName val="5H"/>
      <sheetName val="5J"/>
      <sheetName val="5K"/>
      <sheetName val="5L"/>
      <sheetName val="5M"/>
      <sheetName val="5N"/>
      <sheetName val="5O"/>
      <sheetName val="6A"/>
      <sheetName val="6B"/>
      <sheetName val="6C"/>
      <sheetName val="Final Pa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1"/>
      <sheetName val="3.1 (2)"/>
      <sheetName val="3.1 (3)"/>
      <sheetName val="3.1 (4)"/>
      <sheetName val="SMAA-Highshore - Wall Finishes "/>
      <sheetName val="Intro"/>
      <sheetName val="SMAA-Highshore%20-%20Wall%20Fin"/>
    </sheetNames>
    <definedNames>
      <definedName name="PrinKeyStatisticsIn" refersTo="#REF!"/>
      <definedName name="PrintKeyStatistics1" refersTo="#REF!"/>
    </definedNames>
    <sheetDataSet>
      <sheetData sheetId="0"/>
      <sheetData sheetId="1"/>
      <sheetData sheetId="2"/>
      <sheetData sheetId="3"/>
      <sheetData sheetId="4" refreshError="1"/>
      <sheetData sheetId="5" refreshError="1"/>
      <sheetData sheetId="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Exec Summary"/>
      <sheetName val="Summary"/>
      <sheetName val="Change Detail"/>
      <sheetName val="Contingency"/>
      <sheetName val="Fees"/>
      <sheetName val="Information Page"/>
      <sheetName val="Benchmark"/>
      <sheetName val="Project Summary"/>
      <sheetName val="Movement"/>
      <sheetName val="Tender"/>
      <sheetName val="Tax analysis"/>
      <sheetName val="Module1"/>
      <sheetName val="Cashflow"/>
      <sheetName val="Back Cover"/>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ge control"/>
      <sheetName val="Notes"/>
      <sheetName val="Front Cover"/>
      <sheetName val="Document Issue Sheet"/>
      <sheetName val="Contents"/>
      <sheetName val="1.0 Executive Summary"/>
      <sheetName val="2.0 Cost Plan"/>
      <sheetName val="2.0 Salient Info"/>
      <sheetName val="3.0 Summary (AYA)"/>
      <sheetName val="3.0 Summary"/>
      <sheetName val="4.0 TPI "/>
      <sheetName val="5.0 BDm²"/>
      <sheetName val="6.0 Basis and Assumptions"/>
      <sheetName val="7.0 Exclusions"/>
      <sheetName val="5.0 Benchmarking Analysis 1"/>
      <sheetName val="5.0 Benchmarking Analysis 2"/>
      <sheetName val="5.0 Benchmarking Analysis 3"/>
      <sheetName val="6.0 Key Parameters"/>
      <sheetName val="8.0 Notes "/>
      <sheetName val="8.1 Schedule of Floor Areas "/>
      <sheetName val="8.0 Outline Specification"/>
      <sheetName val="Cash Flow"/>
      <sheetName val="9.0 Schedule of Unit Mix "/>
      <sheetName val="10.0 Risks and Opportunities"/>
      <sheetName val="Appendices"/>
      <sheetName val="Back cover"/>
      <sheetName val="Retail S&amp;C"/>
      <sheetName val="Podium"/>
      <sheetName val="Additional Floor"/>
      <sheetName val="Ext work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l 5 Summary"/>
      <sheetName val="Demolition 1"/>
      <sheetName val="Groundwork 2"/>
      <sheetName val="Concrete 3"/>
      <sheetName val="Frame 4"/>
      <sheetName val="Roof 5"/>
      <sheetName val="Floors 6"/>
      <sheetName val="Ext. Walls 7"/>
      <sheetName val="Int. Walls 8"/>
      <sheetName val="Windows &amp; Doors 9"/>
      <sheetName val="Painting &amp; Decorating 10"/>
    </sheetNames>
    <sheetDataSet>
      <sheetData sheetId="0" refreshError="1"/>
      <sheetData sheetId="1"/>
      <sheetData sheetId="2"/>
      <sheetData sheetId="3"/>
      <sheetData sheetId="4"/>
      <sheetData sheetId="5"/>
      <sheetData sheetId="6"/>
      <sheetData sheetId="7"/>
      <sheetData sheetId="8"/>
      <sheetData sheetId="9"/>
      <sheetData sheetId="10"/>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ster"/>
      <sheetName val="Risk Levels"/>
      <sheetName val="Risk_Levels"/>
      <sheetName val="Risk_Levels1"/>
      <sheetName val="General"/>
      <sheetName val="Control"/>
      <sheetName val="Categories"/>
      <sheetName val="BurlDanes_NewRiskRegister0903"/>
      <sheetName val="BurlDanes_NewRiskRegister0903.x"/>
      <sheetName val="Wildernesse Phase 1 - Main Hous"/>
      <sheetName val="Estimate Build Up"/>
      <sheetName val="VAL SI No. 01"/>
      <sheetName val="Construction"/>
      <sheetName val="OB2 ambulatory"/>
      <sheetName val=" Summary base bid"/>
      <sheetName val="OB2_ambulatory"/>
      <sheetName val="_Summary_base_bid"/>
      <sheetName val="Risk_Levels2"/>
      <sheetName val="BurlDanes_NewRiskRegister0903_x"/>
      <sheetName val="Wildernesse_Phase_1_-_Main_Hous"/>
      <sheetName val="SUMMARY"/>
      <sheetName val="NDC RATES"/>
      <sheetName val="Risk_Levels3"/>
      <sheetName val="BurlDanes_NewRiskRegister0903_1"/>
      <sheetName val="Wildernesse_Phase_1_-_Main_Hou1"/>
      <sheetName val="Estimate_Build_Up"/>
      <sheetName val="VAL_SI_No__01"/>
      <sheetName val="OB2_ambulatory1"/>
      <sheetName val="_Summary_base_bid1"/>
      <sheetName val="NDC_RATES"/>
      <sheetName val="Sheet2"/>
      <sheetName val="Aseet1998"/>
      <sheetName val="RCC,Ret. Wall"/>
      <sheetName val="Sheet3 (2)"/>
      <sheetName val="RA-markate"/>
      <sheetName val="Risk_Levels4"/>
      <sheetName val="Risk_Levels5"/>
      <sheetName val="BurlDanes_NewRiskRegister0903_2"/>
      <sheetName val="VF Full Recon"/>
      <sheetName val="CABLE DATA"/>
      <sheetName val="Wildernesse_Phase_1_-_Main_Hou2"/>
      <sheetName val="Estimate_Build_Up1"/>
      <sheetName val="VAL_SI_No__011"/>
      <sheetName val="OB2_ambulatory2"/>
      <sheetName val="_Summary_base_bid2"/>
      <sheetName val="NDC_RATES1"/>
      <sheetName val="BurlDanes_NewRiskRegister0903_3"/>
      <sheetName val="Wildernesse_Phase_1_-_Main_Hou3"/>
      <sheetName val="Estimate_Build_Up2"/>
      <sheetName val="VAL_SI_No__012"/>
      <sheetName val="OB2_ambulatory3"/>
      <sheetName val="_Summary_base_bid3"/>
      <sheetName val="NDC_RATES2"/>
      <sheetName val="Main-Material"/>
      <sheetName val="1 - Project Summary"/>
      <sheetName val="Risk Categories (examples)"/>
      <sheetName val="Summary Rates From Contract"/>
      <sheetName val="List"/>
      <sheetName val="3.1 Pricing Summary - 3 Bay"/>
      <sheetName val="3_1_Pricing_Summary_-_3_Bay"/>
      <sheetName val="3_1_Pricing_Summary_-_3_Bay1"/>
      <sheetName val="3_1_Pricing_Summary_-_3_Bay3"/>
      <sheetName val="3_1_Pricing_Summary_-_3_Bay2"/>
      <sheetName val="3_1_Pricing_Summary_-_3_Bay4"/>
      <sheetName val="3_1_Pricing_Summary_-_3_Bay5"/>
      <sheetName val="目录"/>
      <sheetName val="Cd"/>
      <sheetName val="Cs"/>
      <sheetName val="THK"/>
      <sheetName val="CPIPE 1"/>
      <sheetName val="Inventory Sheet"/>
      <sheetName val="Area Statement"/>
      <sheetName val="Legend"/>
      <sheetName val="shtLookup"/>
      <sheetName val="costs"/>
      <sheetName val="Areas"/>
      <sheetName val="BUDGETS"/>
      <sheetName val="NPV"/>
      <sheetName val="VF_Full_Recon"/>
      <sheetName val="CABLE_DATA"/>
      <sheetName val="works &amp; records"/>
      <sheetName val="prelim summary"/>
      <sheetName val="Common Data"/>
      <sheetName val="valuations"/>
      <sheetName val="Iron Sets"/>
      <sheetName val="Project_Details"/>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Summary"/>
      <sheetName val="£m2"/>
      <sheetName val="$m2"/>
      <sheetName val="€m2"/>
      <sheetName val="Gross Nett"/>
      <sheetName val="Mech &amp; Elec Split"/>
      <sheetName val="Elemental Split"/>
      <sheetName val="Cost per Watt m2"/>
      <sheetName val="Cooling"/>
      <sheetName val="Electrical Installations"/>
      <sheetName val="Protective Installations"/>
      <sheetName val="Communication Installations"/>
      <sheetName val="BMS.PLC.SCADA"/>
      <sheetName val="Chilled Water"/>
      <sheetName val="LV Distribution"/>
      <sheetName val="HV Distribution"/>
      <sheetName val="Standby &amp; UPS"/>
      <sheetName val="Data Centre Loads"/>
      <sheetName val="BMS.PLC.SCADA (2)"/>
      <sheetName val="Chilled Water (2)"/>
      <sheetName val="LV Distribution (2)"/>
      <sheetName val="HV Distribution (2)"/>
      <sheetName val="Standby &amp; UPS (2)"/>
      <sheetName val="EDS Sunderland"/>
      <sheetName val="Global Center London 1"/>
      <sheetName val="Global Center Munich"/>
      <sheetName val="Global Center Frankfurt"/>
      <sheetName val="Global Center Paris"/>
      <sheetName val="Global Center Amsterdam"/>
      <sheetName val="BSkyB - Unit 3"/>
      <sheetName val="DKW Tricourt"/>
      <sheetName val="CSC Prologis Croydon"/>
      <sheetName val="BT Telereal"/>
      <sheetName val="Reuters UK3"/>
      <sheetName val="Dublin"/>
      <sheetName val="London Hayes"/>
      <sheetName val="JP Morgan Chase Package Final"/>
      <sheetName val="Galileo Tier 3 (972W)"/>
      <sheetName val="Galileo Tier 3 Basic (1500W) "/>
      <sheetName val="Galileo Tier 3 Con Main 1500W"/>
      <sheetName val="Galileo Tier 4 (1500W)"/>
      <sheetName val="NAG 2DC"/>
      <sheetName val="New London Data Centre"/>
      <sheetName val="Stockley Park"/>
      <sheetName val="Clonshaugh Fit-out"/>
      <sheetName val="NDC 1"/>
      <sheetName val="NDC 2"/>
      <sheetName val="Lehman Brothers"/>
      <sheetName val="Global Switch - Paris"/>
      <sheetName val="Lehman CER-D"/>
      <sheetName val="Cobalt"/>
      <sheetName val="JPMC Halls ABCD"/>
      <sheetName val="SNDC"/>
      <sheetName val="Nam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F3"/>
      <sheetName val="SCURVE"/>
      <sheetName val="CASHFLOW"/>
      <sheetName val="Current"/>
      <sheetName val="Cash Flow Table"/>
      <sheetName val="Cash_Flow_Table"/>
      <sheetName val="Cash_Flow_Table1"/>
    </sheetNames>
    <sheetDataSet>
      <sheetData sheetId="0"/>
      <sheetData sheetId="1"/>
      <sheetData sheetId="2" refreshError="1"/>
      <sheetData sheetId="3" refreshError="1"/>
      <sheetData sheetId="4"/>
      <sheetData sheetId="5" refreshError="1"/>
      <sheetData sheetId="6"/>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truction"/>
      <sheetName val="Summary2"/>
      <sheetName val="Other Costs"/>
      <sheetName val="FitOut"/>
      <sheetName val="SUMMARY"/>
      <sheetName val="procurement contingency"/>
      <sheetName val="Chart1"/>
      <sheetName val="Sheet2"/>
      <sheetName val="Front Cover"/>
      <sheetName val="Other_Costs"/>
      <sheetName val="procurement_contingency"/>
      <sheetName val="Other_Costs2"/>
      <sheetName val="procurement_contingency2"/>
      <sheetName val="Other_Costs1"/>
      <sheetName val="procurement_contingency1"/>
      <sheetName val="Capital Expenditure"/>
      <sheetName val="Sch. Areas"/>
      <sheetName val="CASHFL1"/>
      <sheetName val="(1) Construction"/>
      <sheetName val="(2) Furniture"/>
      <sheetName val="(3) AV"/>
      <sheetName val="(4) Fees"/>
      <sheetName val="(5) On Costs"/>
      <sheetName val="(6) Cont"/>
      <sheetName val="(7) Retail Contribution"/>
      <sheetName val="(8) VAT"/>
      <sheetName val="(9) IT"/>
      <sheetName val="(10) VAT"/>
      <sheetName val="Cashflow"/>
      <sheetName val="Commitment Schedule"/>
      <sheetName val="(1)_Construction"/>
      <sheetName val="(2)_Furniture"/>
      <sheetName val="(3)_AV"/>
      <sheetName val="(4)_Fees"/>
      <sheetName val="(5)_On_Costs"/>
      <sheetName val="(6)_Cont"/>
      <sheetName val="(7)_Retail_Contribution"/>
      <sheetName val="(8)_VAT"/>
      <sheetName val="(9)_IT"/>
      <sheetName val="(10)_VAT"/>
      <sheetName val="Commitment_Schedule"/>
      <sheetName val="(1)_Construction1"/>
      <sheetName val="(2)_Furniture1"/>
      <sheetName val="(3)_AV1"/>
      <sheetName val="(4)_Fees1"/>
      <sheetName val="(5)_On_Costs1"/>
      <sheetName val="(6)_Cont1"/>
      <sheetName val="(7)_Retail_Contribution1"/>
      <sheetName val="(8)_VAT1"/>
      <sheetName val="(9)_IT1"/>
      <sheetName val="(10)_VAT1"/>
      <sheetName val="Commitment_Schedule1"/>
      <sheetName val="CBS"/>
      <sheetName val="Tender Settlement"/>
      <sheetName val="TI"/>
      <sheetName val="Validation Data"/>
      <sheetName val="Other_Costs3"/>
      <sheetName val="procurement_contingency3"/>
      <sheetName val="BOQ_Direct_selling cost"/>
      <sheetName val="Register"/>
      <sheetName val="RA-markate"/>
      <sheetName val="Data"/>
      <sheetName val="Constructionˆ_x0000_?“?_x0013_?_x0000_???_x0013__x001c_??_x0013_?_x0013_œ"/>
      <sheetName val="Cat A Change Control"/>
      <sheetName val="예산서"/>
      <sheetName val="1-1"/>
      <sheetName val="Modified Store"/>
      <sheetName val="Boq"/>
      <sheetName val="Assump_Input"/>
      <sheetName val="Economics"/>
      <sheetName val="BSD (2)"/>
      <sheetName val="정부노임단가"/>
      <sheetName val="Civil Boq"/>
      <sheetName val="Site Dev BOQ"/>
      <sheetName val="Model"/>
      <sheetName val="CONSTRUCTION COMPONENT"/>
      <sheetName val="Fill this out first..."/>
      <sheetName val="Basis"/>
      <sheetName val="w't table"/>
      <sheetName val="(1)_Construction2"/>
      <sheetName val="(2)_Furniture2"/>
      <sheetName val="(3)_AV2"/>
      <sheetName val="(4)_Fees2"/>
      <sheetName val="(5)_On_Costs2"/>
      <sheetName val="(6)_Cont2"/>
      <sheetName val="(7)_Retail_Contribution2"/>
      <sheetName val="(8)_VAT2"/>
      <sheetName val="(9)_IT2"/>
      <sheetName val="(10)_VAT2"/>
      <sheetName val="Commitment_Schedule2"/>
      <sheetName val="Validation_Data"/>
      <sheetName val="Sch__Areas"/>
      <sheetName val="1"/>
      <sheetName val=" Summary base bid"/>
      <sheetName val="6 - Sum"/>
      <sheetName val="5486"/>
      <sheetName val="Prelims value"/>
      <sheetName val="Arch"/>
      <sheetName val="Basement Budget"/>
      <sheetName val="Controls"/>
      <sheetName val="Intro"/>
      <sheetName val="NPV"/>
      <sheetName val="Control"/>
      <sheetName val="Risk Levels"/>
      <sheetName val="(1)_Construction3"/>
      <sheetName val="(2)_Furniture3"/>
      <sheetName val="(3)_AV3"/>
      <sheetName val="(4)_Fees3"/>
      <sheetName val="(5)_On_Costs3"/>
      <sheetName val="(6)_Cont3"/>
      <sheetName val="(7)_Retail_Contribution3"/>
      <sheetName val="(8)_VAT3"/>
      <sheetName val="(9)_IT3"/>
      <sheetName val="(10)_VAT3"/>
      <sheetName val="Commitment_Schedule3"/>
      <sheetName val="MainSheet"/>
      <sheetName val="THK"/>
      <sheetName val="switch"/>
      <sheetName val="Sheet1"/>
      <sheetName val="InputPO_Del"/>
      <sheetName val="Details"/>
      <sheetName val="Tender_Settlement"/>
      <sheetName val="Other_Costs4"/>
      <sheetName val="procurement_contingency4"/>
      <sheetName val="(1)_Construction4"/>
      <sheetName val="(2)_Furniture4"/>
      <sheetName val="(3)_AV4"/>
      <sheetName val="(4)_Fees4"/>
      <sheetName val="(5)_On_Costs4"/>
      <sheetName val="(6)_Cont4"/>
      <sheetName val="(7)_Retail_Contribution4"/>
      <sheetName val="(8)_VAT4"/>
      <sheetName val="(9)_IT4"/>
      <sheetName val="(10)_VAT4"/>
      <sheetName val="Commitment_Schedule4"/>
      <sheetName val="Validation_Data2"/>
      <sheetName val="Tender_Settlement2"/>
      <sheetName val="Sch__Areas1"/>
      <sheetName val="_Summary_base_bid1"/>
      <sheetName val="6_-_Sum1"/>
      <sheetName val="Validation_Data1"/>
      <sheetName val="Tender_Settlement1"/>
      <sheetName val="_Summary_base_bid"/>
      <sheetName val="6_-_Sum"/>
      <sheetName val="Other_Costs5"/>
      <sheetName val="procurement_contingency5"/>
      <sheetName val="(1)_Construction5"/>
      <sheetName val="(2)_Furniture5"/>
      <sheetName val="(3)_AV5"/>
      <sheetName val="(4)_Fees5"/>
      <sheetName val="(5)_On_Costs5"/>
      <sheetName val="(6)_Cont5"/>
      <sheetName val="(7)_Retail_Contribution5"/>
      <sheetName val="(8)_VAT5"/>
      <sheetName val="(9)_IT5"/>
      <sheetName val="(10)_VAT5"/>
      <sheetName val="Commitment_Schedule5"/>
      <sheetName val="Validation_Data3"/>
      <sheetName val="Tender_Settlement3"/>
      <sheetName val="Other_Costs6"/>
      <sheetName val="procurement_contingency6"/>
      <sheetName val="(1)_Construction6"/>
      <sheetName val="(2)_Furniture6"/>
      <sheetName val="(3)_AV6"/>
      <sheetName val="(4)_Fees6"/>
      <sheetName val="(5)_On_Costs6"/>
      <sheetName val="(6)_Cont6"/>
      <sheetName val="(7)_Retail_Contribution6"/>
      <sheetName val="(8)_VAT6"/>
      <sheetName val="(9)_IT6"/>
      <sheetName val="(10)_VAT6"/>
      <sheetName val="Commitment_Schedule6"/>
      <sheetName val="Other_Costs7"/>
      <sheetName val="procurement_contingency7"/>
      <sheetName val="(1)_Construction7"/>
      <sheetName val="(2)_Furniture7"/>
      <sheetName val="(3)_AV7"/>
      <sheetName val="(4)_Fees7"/>
      <sheetName val="(5)_On_Costs7"/>
      <sheetName val="(6)_Cont7"/>
      <sheetName val="(7)_Retail_Contribution7"/>
      <sheetName val="(8)_VAT7"/>
      <sheetName val="(9)_IT7"/>
      <sheetName val="(10)_VAT7"/>
      <sheetName val="Commitment_Schedule7"/>
      <sheetName val="Other_Costs8"/>
      <sheetName val="procurement_contingency8"/>
      <sheetName val="(1)_Construction8"/>
      <sheetName val="(2)_Furniture8"/>
      <sheetName val="(3)_AV8"/>
      <sheetName val="(4)_Fees8"/>
      <sheetName val="(5)_On_Costs8"/>
      <sheetName val="(6)_Cont8"/>
      <sheetName val="(7)_Retail_Contribution8"/>
      <sheetName val="(8)_VAT8"/>
      <sheetName val="(9)_IT8"/>
      <sheetName val="(10)_VAT8"/>
      <sheetName val="Commitment_Schedule8"/>
      <sheetName val="Other_Costs9"/>
      <sheetName val="procurement_contingency9"/>
      <sheetName val="(1)_Construction9"/>
      <sheetName val="(2)_Furniture9"/>
      <sheetName val="(3)_AV9"/>
      <sheetName val="(4)_Fees9"/>
      <sheetName val="(5)_On_Costs9"/>
      <sheetName val="(6)_Cont9"/>
      <sheetName val="(7)_Retail_Contribution9"/>
      <sheetName val="(8)_VAT9"/>
      <sheetName val="(9)_IT9"/>
      <sheetName val="(10)_VAT9"/>
      <sheetName val="Commitment_Schedule9"/>
      <sheetName val="Validation_Data4"/>
      <sheetName val="Other_Costs10"/>
      <sheetName val="procurement_contingency10"/>
      <sheetName val="(1)_Construction10"/>
      <sheetName val="(2)_Furniture10"/>
      <sheetName val="(3)_AV10"/>
      <sheetName val="(4)_Fees10"/>
      <sheetName val="(5)_On_Costs10"/>
      <sheetName val="(6)_Cont10"/>
      <sheetName val="(7)_Retail_Contribution10"/>
      <sheetName val="(8)_VAT10"/>
      <sheetName val="(9)_IT10"/>
      <sheetName val="(10)_VAT10"/>
      <sheetName val="Commitment_Schedule10"/>
      <sheetName val="Validation_Data5"/>
      <sheetName val="Other_Costs11"/>
      <sheetName val="procurement_contingency11"/>
      <sheetName val="(1)_Construction11"/>
      <sheetName val="(2)_Furniture11"/>
      <sheetName val="(3)_AV11"/>
      <sheetName val="(4)_Fees11"/>
      <sheetName val="(5)_On_Costs11"/>
      <sheetName val="(6)_Cont11"/>
      <sheetName val="(7)_Retail_Contribution11"/>
      <sheetName val="(8)_VAT11"/>
      <sheetName val="(9)_IT11"/>
      <sheetName val="(10)_VAT11"/>
      <sheetName val="Commitment_Schedule11"/>
      <sheetName val="Validation_Data6"/>
      <sheetName val="Tender_Settlement4"/>
      <sheetName val="Other_Costs16"/>
      <sheetName val="procurement_contingency16"/>
      <sheetName val="(1)_Construction16"/>
      <sheetName val="(2)_Furniture16"/>
      <sheetName val="(3)_AV16"/>
      <sheetName val="(4)_Fees16"/>
      <sheetName val="(5)_On_Costs16"/>
      <sheetName val="(6)_Cont16"/>
      <sheetName val="(7)_Retail_Contribution16"/>
      <sheetName val="(8)_VAT16"/>
      <sheetName val="(9)_IT16"/>
      <sheetName val="(10)_VAT16"/>
      <sheetName val="Commitment_Schedule16"/>
      <sheetName val="Validation_Data11"/>
      <sheetName val="Tender_Settlement9"/>
      <sheetName val="Sch__Areas6"/>
      <sheetName val="_Summary_base_bid5"/>
      <sheetName val="6_-_Sum5"/>
      <sheetName val="Other_Costs12"/>
      <sheetName val="procurement_contingency12"/>
      <sheetName val="(1)_Construction12"/>
      <sheetName val="(2)_Furniture12"/>
      <sheetName val="(3)_AV12"/>
      <sheetName val="(4)_Fees12"/>
      <sheetName val="(5)_On_Costs12"/>
      <sheetName val="(6)_Cont12"/>
      <sheetName val="(7)_Retail_Contribution12"/>
      <sheetName val="(8)_VAT12"/>
      <sheetName val="(9)_IT12"/>
      <sheetName val="(10)_VAT12"/>
      <sheetName val="Commitment_Schedule12"/>
      <sheetName val="Validation_Data7"/>
      <sheetName val="Tender_Settlement5"/>
      <sheetName val="Sch__Areas2"/>
      <sheetName val="Other_Costs13"/>
      <sheetName val="procurement_contingency13"/>
      <sheetName val="(1)_Construction13"/>
      <sheetName val="(2)_Furniture13"/>
      <sheetName val="(3)_AV13"/>
      <sheetName val="(4)_Fees13"/>
      <sheetName val="(5)_On_Costs13"/>
      <sheetName val="(6)_Cont13"/>
      <sheetName val="(7)_Retail_Contribution13"/>
      <sheetName val="(8)_VAT13"/>
      <sheetName val="(9)_IT13"/>
      <sheetName val="(10)_VAT13"/>
      <sheetName val="Commitment_Schedule13"/>
      <sheetName val="Validation_Data8"/>
      <sheetName val="Tender_Settlement6"/>
      <sheetName val="Sch__Areas3"/>
      <sheetName val="_Summary_base_bid2"/>
      <sheetName val="6_-_Sum2"/>
      <sheetName val="Other_Costs14"/>
      <sheetName val="procurement_contingency14"/>
      <sheetName val="(1)_Construction14"/>
      <sheetName val="(2)_Furniture14"/>
      <sheetName val="(3)_AV14"/>
      <sheetName val="(4)_Fees14"/>
      <sheetName val="(5)_On_Costs14"/>
      <sheetName val="(6)_Cont14"/>
      <sheetName val="(7)_Retail_Contribution14"/>
      <sheetName val="(8)_VAT14"/>
      <sheetName val="(9)_IT14"/>
      <sheetName val="(10)_VAT14"/>
      <sheetName val="Commitment_Schedule14"/>
      <sheetName val="Validation_Data9"/>
      <sheetName val="Tender_Settlement7"/>
      <sheetName val="Sch__Areas4"/>
      <sheetName val="_Summary_base_bid3"/>
      <sheetName val="6_-_Sum3"/>
      <sheetName val="Other_Costs15"/>
      <sheetName val="procurement_contingency15"/>
      <sheetName val="(1)_Construction15"/>
      <sheetName val="(2)_Furniture15"/>
      <sheetName val="(3)_AV15"/>
      <sheetName val="(4)_Fees15"/>
      <sheetName val="(5)_On_Costs15"/>
      <sheetName val="(6)_Cont15"/>
      <sheetName val="(7)_Retail_Contribution15"/>
      <sheetName val="(8)_VAT15"/>
      <sheetName val="(9)_IT15"/>
      <sheetName val="(10)_VAT15"/>
      <sheetName val="Commitment_Schedule15"/>
      <sheetName val="Validation_Data10"/>
      <sheetName val="Tender_Settlement8"/>
      <sheetName val="Sch__Areas5"/>
      <sheetName val="_Summary_base_bid4"/>
      <sheetName val="6_-_Sum4"/>
      <sheetName val="Other_Costs17"/>
      <sheetName val="procurement_contingency17"/>
      <sheetName val="(1)_Construction17"/>
      <sheetName val="(2)_Furniture17"/>
      <sheetName val="(3)_AV17"/>
      <sheetName val="(4)_Fees17"/>
      <sheetName val="(5)_On_Costs17"/>
      <sheetName val="(6)_Cont17"/>
      <sheetName val="(7)_Retail_Contribution17"/>
      <sheetName val="(8)_VAT17"/>
      <sheetName val="(9)_IT17"/>
      <sheetName val="(10)_VAT17"/>
      <sheetName val="Commitment_Schedule17"/>
      <sheetName val="Validation_Data12"/>
      <sheetName val="Sch__Areas7"/>
      <sheetName val="_Summary_base_bid6"/>
      <sheetName val="6_-_Sum6"/>
      <sheetName val="Tender_Settlement10"/>
      <sheetName val="Risk_Levels"/>
      <sheetName val="Other_Costs18"/>
      <sheetName val="procurement_contingency18"/>
      <sheetName val="(1)_Construction18"/>
      <sheetName val="(2)_Furniture18"/>
      <sheetName val="(3)_AV18"/>
      <sheetName val="(4)_Fees18"/>
      <sheetName val="(5)_On_Costs18"/>
      <sheetName val="(6)_Cont18"/>
      <sheetName val="(7)_Retail_Contribution18"/>
      <sheetName val="(8)_VAT18"/>
      <sheetName val="(9)_IT18"/>
      <sheetName val="(10)_VAT18"/>
      <sheetName val="Commitment_Schedule18"/>
      <sheetName val="Validation_Data13"/>
      <sheetName val="Tender_Settlement11"/>
      <sheetName val="Sch__Areas8"/>
      <sheetName val="_Summary_base_bid7"/>
      <sheetName val="6_-_Sum7"/>
      <sheetName val="Other_Costs19"/>
      <sheetName val="procurement_contingency19"/>
      <sheetName val="(1)_Construction19"/>
      <sheetName val="(2)_Furniture19"/>
      <sheetName val="(3)_AV19"/>
      <sheetName val="(4)_Fees19"/>
      <sheetName val="(5)_On_Costs19"/>
      <sheetName val="(6)_Cont19"/>
      <sheetName val="(7)_Retail_Contribution19"/>
      <sheetName val="(8)_VAT19"/>
      <sheetName val="(9)_IT19"/>
      <sheetName val="(10)_VAT19"/>
      <sheetName val="Commitment_Schedule19"/>
      <sheetName val="Validation_Data14"/>
      <sheetName val="Sch__Areas9"/>
      <sheetName val="_Summary_base_bid8"/>
      <sheetName val="6_-_Sum8"/>
      <sheetName val="Tender_Settlement12"/>
      <sheetName val="Risk_Levels1"/>
      <sheetName val="Other_Costs20"/>
      <sheetName val="procurement_contingency20"/>
      <sheetName val="(1)_Construction20"/>
      <sheetName val="(2)_Furniture20"/>
      <sheetName val="(3)_AV20"/>
      <sheetName val="(4)_Fees20"/>
      <sheetName val="(5)_On_Costs20"/>
      <sheetName val="(6)_Cont20"/>
      <sheetName val="(7)_Retail_Contribution20"/>
      <sheetName val="(8)_VAT20"/>
      <sheetName val="(9)_IT20"/>
      <sheetName val="(10)_VAT20"/>
      <sheetName val="Commitment_Schedule20"/>
      <sheetName val="Sch__Areas10"/>
      <sheetName val="_Summary_base_bid9"/>
      <sheetName val="6_-_Sum9"/>
      <sheetName val="Validation_Data15"/>
      <sheetName val="Tender_Settlement13"/>
      <sheetName val="Risk_Levels2"/>
      <sheetName val="Other_Costs21"/>
      <sheetName val="procurement_contingency21"/>
      <sheetName val="(1)_Construction21"/>
      <sheetName val="(2)_Furniture21"/>
      <sheetName val="(3)_AV21"/>
      <sheetName val="(4)_Fees21"/>
      <sheetName val="(5)_On_Costs21"/>
      <sheetName val="(6)_Cont21"/>
      <sheetName val="(7)_Retail_Contribution21"/>
      <sheetName val="(8)_VAT21"/>
      <sheetName val="(9)_IT21"/>
      <sheetName val="(10)_VAT21"/>
      <sheetName val="Commitment_Schedule21"/>
      <sheetName val="Sch__Areas11"/>
      <sheetName val="_Summary_base_bid10"/>
      <sheetName val="6_-_Sum10"/>
      <sheetName val="Validation_Data16"/>
      <sheetName val="Tender_Settlement14"/>
      <sheetName val="Risk_Levels3"/>
      <sheetName val="Other_Costs22"/>
      <sheetName val="procurement_contingency22"/>
      <sheetName val="(1)_Construction22"/>
      <sheetName val="(2)_Furniture22"/>
      <sheetName val="(3)_AV22"/>
      <sheetName val="(4)_Fees22"/>
      <sheetName val="(5)_On_Costs22"/>
      <sheetName val="(6)_Cont22"/>
      <sheetName val="(7)_Retail_Contribution22"/>
      <sheetName val="(8)_VAT22"/>
      <sheetName val="(9)_IT22"/>
      <sheetName val="(10)_VAT22"/>
      <sheetName val="Commitment_Schedule22"/>
      <sheetName val="Sch__Areas12"/>
      <sheetName val="_Summary_base_bid11"/>
      <sheetName val="6_-_Sum11"/>
      <sheetName val="Validation_Data17"/>
      <sheetName val="Tender_Settlement15"/>
      <sheetName val="Risk_Levels4"/>
      <sheetName val="Modified_Store"/>
      <sheetName val="Chennai"/>
      <sheetName val="nhap"/>
      <sheetName val="lookups"/>
      <sheetName val="2.1 受電設備棟"/>
      <sheetName val="2.2 受・防火水槽"/>
      <sheetName val="2.3 排水処理設備棟"/>
      <sheetName val="2.4 倉庫棟"/>
      <sheetName val="2.5 守衛棟"/>
      <sheetName val="equip"/>
      <sheetName val="Other_Costs23"/>
      <sheetName val="procurement_contingency23"/>
      <sheetName val="Capital_Expenditure"/>
      <sheetName val="Sch__Areas13"/>
      <sheetName val="(1)_Construction23"/>
      <sheetName val="(2)_Furniture23"/>
      <sheetName val="(3)_AV23"/>
      <sheetName val="(4)_Fees23"/>
      <sheetName val="(5)_On_Costs23"/>
      <sheetName val="(6)_Cont23"/>
      <sheetName val="(7)_Retail_Contribution23"/>
      <sheetName val="(8)_VAT23"/>
      <sheetName val="(9)_IT23"/>
      <sheetName val="(10)_VAT23"/>
      <sheetName val="Commitment_Schedule23"/>
      <sheetName val="Tender_Settlement16"/>
      <sheetName val="Validation_Data18"/>
      <sheetName val="BOQ_Direct_selling_cost"/>
      <sheetName val="Constructionˆ?“????????œ"/>
      <sheetName val="Cat_A_Change_Control"/>
      <sheetName val="Modified_Store1"/>
      <sheetName val="BSD_(2)"/>
      <sheetName val="Civil_Boq"/>
      <sheetName val="Site_Dev_BOQ"/>
      <sheetName val="CONSTRUCTION_COMPONENT"/>
      <sheetName val="Fill_this_out_first___"/>
      <sheetName val="w't_table"/>
      <sheetName val="_Summary_base_bid12"/>
      <sheetName val="6_-_Sum12"/>
      <sheetName val="Prelims_value"/>
      <sheetName val="Basement_Budget"/>
      <sheetName val="Risk_Levels5"/>
      <sheetName val="2_1_受電設備棟"/>
      <sheetName val="2_2_受・防火水槽"/>
      <sheetName val="2_3_排水処理設備棟"/>
      <sheetName val="2_4_倉庫棟"/>
      <sheetName val="2_5_守衛棟"/>
      <sheetName val="Cash Flow Forecast"/>
      <sheetName val="Cash Flow Fees Breakdown"/>
      <sheetName val="Orig Budget Cash Flow Forecast"/>
      <sheetName val="Graph"/>
      <sheetName val="Appendix A.2"/>
      <sheetName val="Appendix_A_2"/>
      <sheetName val="Sch__Areas14"/>
      <sheetName val="Appendix_A_21"/>
      <sheetName val="Sch__Areas15"/>
      <sheetName val="Appendix_A_22"/>
      <sheetName val="Sch__Areas16"/>
      <sheetName val="Appendix_A_23"/>
      <sheetName val="Sch__Areas17"/>
      <sheetName val="Appendix_A_24"/>
      <sheetName val="Curves"/>
      <sheetName val="Building 1"/>
      <sheetName val="info"/>
      <sheetName val="Executive Summary"/>
      <sheetName val="FP MATERIAL"/>
      <sheetName val="IM Plot 02 Summary"/>
      <sheetName val="Headings"/>
      <sheetName val="Customize Your Purchase Order"/>
      <sheetName val="Chennai 450"/>
      <sheetName val="sq ftg detail"/>
      <sheetName val="lookup"/>
      <sheetName val="analysis"/>
      <sheetName val="Beam at Ground flr lvl(Steel)"/>
      <sheetName val="Building_1"/>
      <sheetName val="Executive_Summary"/>
      <sheetName val="Fill Platform Pricing "/>
      <sheetName val="Canopy Pricing"/>
      <sheetName val="Stepsafe Platform Pricing"/>
      <sheetName val="CONSTRUCTION_COMPONENT1"/>
      <sheetName val="BOQ_Direct_selling_cost1"/>
      <sheetName val="Site_Dev_BOQ1"/>
      <sheetName val="Fill_this_out_first___1"/>
      <sheetName val="Civil_Boq1"/>
      <sheetName val="Cat_A_Change_Control1"/>
      <sheetName val="Capital_Expenditure1"/>
      <sheetName val="BSD_(2)1"/>
      <sheetName val="w't_table1"/>
      <sheetName val="Building_11"/>
      <sheetName val="Executive_Summary1"/>
      <sheetName val="Basement_Budget1"/>
      <sheetName val="Customize_Your_Purchase_Order"/>
      <sheetName val="Chennai_450"/>
      <sheetName val="sq_ftg_detail"/>
      <sheetName val="Beam_at_Ground_flr_lvl(Steel)"/>
      <sheetName val="Cash_Flow_Forecast"/>
      <sheetName val="Cash_Flow_Fees_Breakdown"/>
      <sheetName val="Orig_Budget_Cash_Flow_Forecast"/>
      <sheetName val="CONSTRUCTION_COMPONENT2"/>
      <sheetName val="Modified_Store2"/>
      <sheetName val="BOQ_Direct_selling_cost2"/>
      <sheetName val="Site_Dev_BOQ2"/>
      <sheetName val="Fill_this_out_first___2"/>
      <sheetName val="Civil_Boq2"/>
      <sheetName val="Cat_A_Change_Control2"/>
      <sheetName val="Capital_Expenditure2"/>
      <sheetName val="BSD_(2)2"/>
      <sheetName val="w't_table2"/>
      <sheetName val="Building_12"/>
      <sheetName val="Executive_Summary2"/>
      <sheetName val="Basement_Budget2"/>
      <sheetName val="Customize_Your_Purchase_Order1"/>
      <sheetName val="Chennai_4501"/>
      <sheetName val="sq_ftg_detail1"/>
      <sheetName val="Beam_at_Ground_flr_lvl(Steel)1"/>
      <sheetName val="Cash_Flow_Forecast1"/>
      <sheetName val="Cash_Flow_Fees_Breakdown1"/>
      <sheetName val="Orig_Budget_Cash_Flow_Forecast1"/>
      <sheetName val="backup (2)"/>
      <sheetName val="Purchase-InUse DayMonthYear"/>
      <sheetName val="dg-VTu"/>
      <sheetName val="Tke"/>
      <sheetName val="BQ"/>
      <sheetName val="BQ External"/>
      <sheetName val="FitOutConfCentre"/>
      <sheetName val="Master Data Sheet"/>
      <sheetName val="S&amp;C"/>
      <sheetName val="Estimate Build Up"/>
      <sheetName val="DetEst"/>
      <sheetName val="labour"/>
      <sheetName val="Deprec."/>
      <sheetName val="Cover"/>
      <sheetName val="IO Count Diag"/>
      <sheetName val="Customize Your Invoice"/>
      <sheetName val="TBAL9697 -group wise  sdpl"/>
      <sheetName val="HEAD"/>
      <sheetName val="재1"/>
      <sheetName val="organi synthesis lab"/>
      <sheetName val="VARIABLE"/>
      <sheetName val="OC 17-04-06"/>
      <sheetName val="item"/>
      <sheetName val="Wordsdata"/>
      <sheetName val="Prelims_value1"/>
      <sheetName val="EqSplitVI2"/>
      <sheetName val="Summary year Plan"/>
      <sheetName val="IO LIST"/>
      <sheetName val="PRECAST lightconc-II"/>
      <sheetName val="eq_data"/>
      <sheetName val="analysis-superstructure"/>
      <sheetName val="電気設備表"/>
      <sheetName val="HELP_TEXT"/>
      <sheetName val="Project_Details"/>
      <sheetName val="Doc_details"/>
      <sheetName val="TP030 Fire Alarm"/>
      <sheetName val="Hepworth-1223-3B"/>
      <sheetName val="Hepworth-1234-3B"/>
      <sheetName val="Hepworth-1250-3B"/>
      <sheetName val="Hepworth-1259-3B"/>
      <sheetName val="Hepworth-1264-3B"/>
      <sheetName val="Hepworth-1267-4B"/>
      <sheetName val="Hepworth-1269-4B"/>
      <sheetName val="Hepworth-Area Summary"/>
      <sheetName val="Dema eVision Translation"/>
      <sheetName val="Dema_eVision_Translation1"/>
      <sheetName val="Dema_eVision_Translation"/>
      <sheetName val="Stair, Lift &amp; Window Matrixes"/>
      <sheetName val="Stair,_Lift_&amp;_Window_Matrixes1"/>
      <sheetName val="Stair,_Lift_&amp;_Window_Matrixes"/>
      <sheetName val="Categories"/>
      <sheetName val="H. Cashflow"/>
      <sheetName val="Sch__Areas18"/>
      <sheetName val="Appendix_A_25"/>
      <sheetName val="Constructionˆ"/>
      <sheetName val="Key Assumptions"/>
      <sheetName val="Planned"/>
      <sheetName val="URA"/>
      <sheetName val="직접비_Origin(315,430)"/>
      <sheetName val="Contents"/>
      <sheetName val="CASHFL1.XLS"/>
      <sheetName val="Costs Negotiated Contract Sum"/>
      <sheetName val="Capital_Expenditure3"/>
      <sheetName val="Cash_Flow_Forecast2"/>
      <sheetName val="Cash_Flow_Fees_Breakdown2"/>
      <sheetName val="Orig_Budget_Cash_Flow_Forecast2"/>
      <sheetName val="CONSTRUCTION_COMPONENT3"/>
      <sheetName val="Modified_Store3"/>
      <sheetName val="BOQ_Direct_selling_cost3"/>
      <sheetName val="Site_Dev_BOQ3"/>
      <sheetName val="Fill_this_out_first___3"/>
      <sheetName val="Cat_A_Change_Control3"/>
      <sheetName val="Building_13"/>
      <sheetName val="Executive_Summary3"/>
      <sheetName val="w't_table3"/>
      <sheetName val="Civil_Boq3"/>
      <sheetName val="Basement_Budget3"/>
      <sheetName val="FP_MATERIAL"/>
      <sheetName val="BSD_(2)3"/>
      <sheetName val="Prelims_value2"/>
      <sheetName val="Customize_Your_Purchase_Order2"/>
      <sheetName val="Chennai_4502"/>
      <sheetName val="sq_ftg_detail2"/>
      <sheetName val="Beam_at_Ground_flr_lvl(Steel)2"/>
      <sheetName val="Deprec_"/>
      <sheetName val="IO_Count_Diag"/>
      <sheetName val="Customize_Your_Invoice"/>
      <sheetName val="Summary_year_Plan"/>
      <sheetName val="IO_LIST"/>
      <sheetName val="IM_Plot_02_Summary"/>
      <sheetName val="Fill_Platform_Pricing_"/>
      <sheetName val="Canopy_Pricing"/>
      <sheetName val="Stepsafe_Platform_Pricing"/>
      <sheetName val="backup_(2)"/>
      <sheetName val="Purchase-InUse_DayMonthYear"/>
      <sheetName val="BQ_External"/>
      <sheetName val="Master_Data_Sheet"/>
      <sheetName val="Estimate_Build_Up"/>
      <sheetName val="TBAL9697_-group_wise__sdpl"/>
      <sheetName val="organi_synthesis_lab"/>
      <sheetName val="OC_17-04-06"/>
      <sheetName val="PRECAST_lightconc-II"/>
      <sheetName val="TP030_Fire_Alarm"/>
      <sheetName val="Hepworth-Area_Summary"/>
      <sheetName val="Dema_eVision_Translation2"/>
      <sheetName val="Stair,_Lift_&amp;_Window_Matrixes2"/>
      <sheetName val="CASHFL1_XLS"/>
      <sheetName val="Costs_Negotiated_Contract_Sum"/>
      <sheetName val="Key_Assumptions"/>
      <sheetName val="Other_Costs24"/>
      <sheetName val="procurement_contingency24"/>
      <sheetName val="(1)_Construction24"/>
      <sheetName val="(2)_Furniture24"/>
      <sheetName val="(3)_AV24"/>
      <sheetName val="(4)_Fees24"/>
      <sheetName val="(5)_On_Costs24"/>
      <sheetName val="(6)_Cont24"/>
      <sheetName val="(7)_Retail_Contribution24"/>
      <sheetName val="(8)_VAT24"/>
      <sheetName val="(9)_IT24"/>
      <sheetName val="(10)_VAT24"/>
      <sheetName val="Commitment_Schedule24"/>
      <sheetName val="Sch__Areas19"/>
      <sheetName val="Validation_Data19"/>
      <sheetName val="Tender_Settlement17"/>
      <sheetName val="_Summary_base_bid13"/>
      <sheetName val="6_-_Sum13"/>
      <sheetName val="Appendix_A_26"/>
      <sheetName val="Risk_Levels6"/>
      <sheetName val="H__Cashflow"/>
      <sheetName val="Branch Power"/>
      <sheetName val="Distrib"/>
      <sheetName val="Emergency"/>
      <sheetName val="Equipment"/>
      <sheetName val="Lighting"/>
      <sheetName val="payrates"/>
      <sheetName val="pc-1"/>
      <sheetName val="Common Inputs"/>
      <sheetName val="Capex Depreciation table"/>
      <sheetName val="PPX out Cost"/>
      <sheetName val="Packages"/>
      <sheetName val="Branch_Power"/>
      <sheetName val="Executive_Summary4"/>
      <sheetName val="Fill_Platform_Pricing_1"/>
      <sheetName val="Canopy_Pricing1"/>
      <sheetName val="Stepsafe_Platform_Pricing1"/>
      <sheetName val="Other_Costs33"/>
      <sheetName val="procurement_contingency33"/>
      <sheetName val="Sch__Areas28"/>
      <sheetName val="(1)_Construction33"/>
      <sheetName val="(2)_Furniture33"/>
      <sheetName val="(3)_AV33"/>
      <sheetName val="(4)_Fees33"/>
      <sheetName val="(5)_On_Costs33"/>
      <sheetName val="(6)_Cont33"/>
      <sheetName val="(7)_Retail_Contribution33"/>
      <sheetName val="(8)_VAT33"/>
      <sheetName val="(9)_IT33"/>
      <sheetName val="(10)_VAT33"/>
      <sheetName val="Commitment_Schedule33"/>
      <sheetName val="Validation_Data28"/>
      <sheetName val="Tender_Settlement26"/>
      <sheetName val="CONSTRUCTION_COMPONENT11"/>
      <sheetName val="Modified_Store11"/>
      <sheetName val="BOQ_Direct_selling_cost11"/>
      <sheetName val="Site_Dev_BOQ11"/>
      <sheetName val="Fill_this_out_first___11"/>
      <sheetName val="Appendix_A_215"/>
      <sheetName val="Cat_A_Change_Control11"/>
      <sheetName val="Building_111"/>
      <sheetName val="Risk_Levels15"/>
      <sheetName val="_Summary_base_bid22"/>
      <sheetName val="6_-_Sum22"/>
      <sheetName val="Executive_Summary13"/>
      <sheetName val="Civil_Boq11"/>
      <sheetName val="Capital_Expenditure11"/>
      <sheetName val="BSD_(2)11"/>
      <sheetName val="w't_table11"/>
      <sheetName val="Basement_Budget11"/>
      <sheetName val="Cash_Flow_Forecast10"/>
      <sheetName val="Cash_Flow_Fees_Breakdown10"/>
      <sheetName val="Orig_Budget_Cash_Flow_Forecas10"/>
      <sheetName val="Fill_Platform_Pricing_10"/>
      <sheetName val="Canopy_Pricing10"/>
      <sheetName val="Stepsafe_Platform_Pricing10"/>
      <sheetName val="Prelims_value10"/>
      <sheetName val="Customize_Your_Purchase_Order10"/>
      <sheetName val="Chennai_45010"/>
      <sheetName val="sq_ftg_detail10"/>
      <sheetName val="Beam_at_Ground_flr_lvl(Steel)10"/>
      <sheetName val="Other_Costs25"/>
      <sheetName val="procurement_contingency25"/>
      <sheetName val="Sch__Areas20"/>
      <sheetName val="(1)_Construction25"/>
      <sheetName val="(2)_Furniture25"/>
      <sheetName val="(3)_AV25"/>
      <sheetName val="(4)_Fees25"/>
      <sheetName val="(5)_On_Costs25"/>
      <sheetName val="(6)_Cont25"/>
      <sheetName val="(7)_Retail_Contribution25"/>
      <sheetName val="(8)_VAT25"/>
      <sheetName val="(9)_IT25"/>
      <sheetName val="(10)_VAT25"/>
      <sheetName val="Commitment_Schedule25"/>
      <sheetName val="Validation_Data20"/>
      <sheetName val="Tender_Settlement18"/>
      <sheetName val="Appendix_A_27"/>
      <sheetName val="Risk_Levels7"/>
      <sheetName val="_Summary_base_bid14"/>
      <sheetName val="6_-_Sum14"/>
      <sheetName val="Executive_Summary5"/>
      <sheetName val="Fill_Platform_Pricing_2"/>
      <sheetName val="Canopy_Pricing2"/>
      <sheetName val="Stepsafe_Platform_Pricing2"/>
      <sheetName val="Other_Costs26"/>
      <sheetName val="procurement_contingency26"/>
      <sheetName val="Sch__Areas21"/>
      <sheetName val="(1)_Construction26"/>
      <sheetName val="(2)_Furniture26"/>
      <sheetName val="(3)_AV26"/>
      <sheetName val="(4)_Fees26"/>
      <sheetName val="(5)_On_Costs26"/>
      <sheetName val="(6)_Cont26"/>
      <sheetName val="(7)_Retail_Contribution26"/>
      <sheetName val="(8)_VAT26"/>
      <sheetName val="(9)_IT26"/>
      <sheetName val="(10)_VAT26"/>
      <sheetName val="Commitment_Schedule26"/>
      <sheetName val="Validation_Data21"/>
      <sheetName val="Tender_Settlement19"/>
      <sheetName val="CONSTRUCTION_COMPONENT4"/>
      <sheetName val="Modified_Store4"/>
      <sheetName val="BOQ_Direct_selling_cost4"/>
      <sheetName val="Site_Dev_BOQ4"/>
      <sheetName val="Fill_this_out_first___4"/>
      <sheetName val="Appendix_A_28"/>
      <sheetName val="Cat_A_Change_Control4"/>
      <sheetName val="Building_14"/>
      <sheetName val="Risk_Levels8"/>
      <sheetName val="_Summary_base_bid15"/>
      <sheetName val="6_-_Sum15"/>
      <sheetName val="Executive_Summary6"/>
      <sheetName val="Civil_Boq4"/>
      <sheetName val="Capital_Expenditure4"/>
      <sheetName val="BSD_(2)4"/>
      <sheetName val="w't_table4"/>
      <sheetName val="Basement_Budget4"/>
      <sheetName val="Cash_Flow_Forecast3"/>
      <sheetName val="Cash_Flow_Fees_Breakdown3"/>
      <sheetName val="Orig_Budget_Cash_Flow_Forecast3"/>
      <sheetName val="Fill_Platform_Pricing_3"/>
      <sheetName val="Canopy_Pricing3"/>
      <sheetName val="Stepsafe_Platform_Pricing3"/>
      <sheetName val="Prelims_value3"/>
      <sheetName val="Customize_Your_Purchase_Order3"/>
      <sheetName val="Chennai_4503"/>
      <sheetName val="sq_ftg_detail3"/>
      <sheetName val="Beam_at_Ground_flr_lvl(Steel)3"/>
      <sheetName val="Other_Costs27"/>
      <sheetName val="procurement_contingency27"/>
      <sheetName val="Sch__Areas22"/>
      <sheetName val="(1)_Construction27"/>
      <sheetName val="(2)_Furniture27"/>
      <sheetName val="(3)_AV27"/>
      <sheetName val="(4)_Fees27"/>
      <sheetName val="(5)_On_Costs27"/>
      <sheetName val="(6)_Cont27"/>
      <sheetName val="(7)_Retail_Contribution27"/>
      <sheetName val="(8)_VAT27"/>
      <sheetName val="(9)_IT27"/>
      <sheetName val="(10)_VAT27"/>
      <sheetName val="Commitment_Schedule27"/>
      <sheetName val="Validation_Data22"/>
      <sheetName val="Tender_Settlement20"/>
      <sheetName val="CONSTRUCTION_COMPONENT5"/>
      <sheetName val="Modified_Store5"/>
      <sheetName val="BOQ_Direct_selling_cost5"/>
      <sheetName val="Site_Dev_BOQ5"/>
      <sheetName val="Fill_this_out_first___5"/>
      <sheetName val="Appendix_A_29"/>
      <sheetName val="Cat_A_Change_Control5"/>
      <sheetName val="Building_15"/>
      <sheetName val="Risk_Levels9"/>
      <sheetName val="_Summary_base_bid16"/>
      <sheetName val="6_-_Sum16"/>
      <sheetName val="Executive_Summary7"/>
      <sheetName val="Civil_Boq5"/>
      <sheetName val="Capital_Expenditure5"/>
      <sheetName val="BSD_(2)5"/>
      <sheetName val="w't_table5"/>
      <sheetName val="Basement_Budget5"/>
      <sheetName val="Cash_Flow_Forecast4"/>
      <sheetName val="Cash_Flow_Fees_Breakdown4"/>
      <sheetName val="Orig_Budget_Cash_Flow_Forecast4"/>
      <sheetName val="Fill_Platform_Pricing_4"/>
      <sheetName val="Canopy_Pricing4"/>
      <sheetName val="Stepsafe_Platform_Pricing4"/>
      <sheetName val="Prelims_value4"/>
      <sheetName val="Customize_Your_Purchase_Order4"/>
      <sheetName val="Chennai_4504"/>
      <sheetName val="sq_ftg_detail4"/>
      <sheetName val="Beam_at_Ground_flr_lvl(Steel)4"/>
      <sheetName val="Other_Costs28"/>
      <sheetName val="procurement_contingency28"/>
      <sheetName val="Sch__Areas23"/>
      <sheetName val="(1)_Construction28"/>
      <sheetName val="(2)_Furniture28"/>
      <sheetName val="(3)_AV28"/>
      <sheetName val="(4)_Fees28"/>
      <sheetName val="(5)_On_Costs28"/>
      <sheetName val="(6)_Cont28"/>
      <sheetName val="(7)_Retail_Contribution28"/>
      <sheetName val="(8)_VAT28"/>
      <sheetName val="(9)_IT28"/>
      <sheetName val="(10)_VAT28"/>
      <sheetName val="Commitment_Schedule28"/>
      <sheetName val="Validation_Data23"/>
      <sheetName val="Tender_Settlement21"/>
      <sheetName val="CONSTRUCTION_COMPONENT6"/>
      <sheetName val="Modified_Store6"/>
      <sheetName val="BOQ_Direct_selling_cost6"/>
      <sheetName val="Site_Dev_BOQ6"/>
      <sheetName val="Fill_this_out_first___6"/>
      <sheetName val="Appendix_A_210"/>
      <sheetName val="Cat_A_Change_Control6"/>
      <sheetName val="Building_16"/>
      <sheetName val="Risk_Levels10"/>
      <sheetName val="_Summary_base_bid17"/>
      <sheetName val="6_-_Sum17"/>
      <sheetName val="Executive_Summary8"/>
      <sheetName val="Civil_Boq6"/>
      <sheetName val="Capital_Expenditure6"/>
      <sheetName val="BSD_(2)6"/>
      <sheetName val="w't_table6"/>
      <sheetName val="Basement_Budget6"/>
      <sheetName val="Cash_Flow_Forecast5"/>
      <sheetName val="Cash_Flow_Fees_Breakdown5"/>
      <sheetName val="Orig_Budget_Cash_Flow_Forecast5"/>
      <sheetName val="Fill_Platform_Pricing_5"/>
      <sheetName val="Canopy_Pricing5"/>
      <sheetName val="Stepsafe_Platform_Pricing5"/>
      <sheetName val="Prelims_value5"/>
      <sheetName val="Customize_Your_Purchase_Order5"/>
      <sheetName val="Chennai_4505"/>
      <sheetName val="sq_ftg_detail5"/>
      <sheetName val="Beam_at_Ground_flr_lvl(Steel)5"/>
      <sheetName val="Other_Costs30"/>
      <sheetName val="procurement_contingency30"/>
      <sheetName val="Sch__Areas25"/>
      <sheetName val="(1)_Construction30"/>
      <sheetName val="(2)_Furniture30"/>
      <sheetName val="(3)_AV30"/>
      <sheetName val="(4)_Fees30"/>
      <sheetName val="(5)_On_Costs30"/>
      <sheetName val="(6)_Cont30"/>
      <sheetName val="(7)_Retail_Contribution30"/>
      <sheetName val="(8)_VAT30"/>
      <sheetName val="(9)_IT30"/>
      <sheetName val="(10)_VAT30"/>
      <sheetName val="Commitment_Schedule30"/>
      <sheetName val="Validation_Data25"/>
      <sheetName val="Tender_Settlement23"/>
      <sheetName val="CONSTRUCTION_COMPONENT8"/>
      <sheetName val="Modified_Store8"/>
      <sheetName val="BOQ_Direct_selling_cost8"/>
      <sheetName val="Site_Dev_BOQ8"/>
      <sheetName val="Fill_this_out_first___8"/>
      <sheetName val="Appendix_A_212"/>
      <sheetName val="Cat_A_Change_Control8"/>
      <sheetName val="Building_18"/>
      <sheetName val="Risk_Levels12"/>
      <sheetName val="_Summary_base_bid19"/>
      <sheetName val="6_-_Sum19"/>
      <sheetName val="Executive_Summary10"/>
      <sheetName val="Civil_Boq8"/>
      <sheetName val="Capital_Expenditure8"/>
      <sheetName val="BSD_(2)8"/>
      <sheetName val="w't_table8"/>
      <sheetName val="Basement_Budget8"/>
      <sheetName val="Cash_Flow_Forecast7"/>
      <sheetName val="Cash_Flow_Fees_Breakdown7"/>
      <sheetName val="Orig_Budget_Cash_Flow_Forecast7"/>
      <sheetName val="Fill_Platform_Pricing_7"/>
      <sheetName val="Canopy_Pricing7"/>
      <sheetName val="Stepsafe_Platform_Pricing7"/>
      <sheetName val="Prelims_value7"/>
      <sheetName val="Customize_Your_Purchase_Order7"/>
      <sheetName val="Chennai_4507"/>
      <sheetName val="sq_ftg_detail7"/>
      <sheetName val="Beam_at_Ground_flr_lvl(Steel)7"/>
      <sheetName val="Other_Costs29"/>
      <sheetName val="procurement_contingency29"/>
      <sheetName val="Sch__Areas24"/>
      <sheetName val="(1)_Construction29"/>
      <sheetName val="(2)_Furniture29"/>
      <sheetName val="(3)_AV29"/>
      <sheetName val="(4)_Fees29"/>
      <sheetName val="(5)_On_Costs29"/>
      <sheetName val="(6)_Cont29"/>
      <sheetName val="(7)_Retail_Contribution29"/>
      <sheetName val="(8)_VAT29"/>
      <sheetName val="(9)_IT29"/>
      <sheetName val="(10)_VAT29"/>
      <sheetName val="Commitment_Schedule29"/>
      <sheetName val="Validation_Data24"/>
      <sheetName val="Tender_Settlement22"/>
      <sheetName val="CONSTRUCTION_COMPONENT7"/>
      <sheetName val="Modified_Store7"/>
      <sheetName val="BOQ_Direct_selling_cost7"/>
      <sheetName val="Site_Dev_BOQ7"/>
      <sheetName val="Fill_this_out_first___7"/>
      <sheetName val="Appendix_A_211"/>
      <sheetName val="Cat_A_Change_Control7"/>
      <sheetName val="Building_17"/>
      <sheetName val="Risk_Levels11"/>
      <sheetName val="_Summary_base_bid18"/>
      <sheetName val="6_-_Sum18"/>
      <sheetName val="Executive_Summary9"/>
      <sheetName val="Civil_Boq7"/>
      <sheetName val="Capital_Expenditure7"/>
      <sheetName val="BSD_(2)7"/>
      <sheetName val="w't_table7"/>
      <sheetName val="Basement_Budget7"/>
      <sheetName val="Cash_Flow_Forecast6"/>
      <sheetName val="Cash_Flow_Fees_Breakdown6"/>
      <sheetName val="Orig_Budget_Cash_Flow_Forecast6"/>
      <sheetName val="Fill_Platform_Pricing_6"/>
      <sheetName val="Canopy_Pricing6"/>
      <sheetName val="Stepsafe_Platform_Pricing6"/>
      <sheetName val="Prelims_value6"/>
      <sheetName val="Customize_Your_Purchase_Order6"/>
      <sheetName val="Chennai_4506"/>
      <sheetName val="sq_ftg_detail6"/>
      <sheetName val="Beam_at_Ground_flr_lvl(Steel)6"/>
      <sheetName val="Other_Costs31"/>
      <sheetName val="procurement_contingency31"/>
      <sheetName val="Sch__Areas26"/>
      <sheetName val="(1)_Construction31"/>
      <sheetName val="(2)_Furniture31"/>
      <sheetName val="(3)_AV31"/>
      <sheetName val="(4)_Fees31"/>
      <sheetName val="(5)_On_Costs31"/>
      <sheetName val="(6)_Cont31"/>
      <sheetName val="(7)_Retail_Contribution31"/>
      <sheetName val="(8)_VAT31"/>
      <sheetName val="(9)_IT31"/>
      <sheetName val="(10)_VAT31"/>
      <sheetName val="Commitment_Schedule31"/>
      <sheetName val="Validation_Data26"/>
      <sheetName val="Tender_Settlement24"/>
      <sheetName val="CONSTRUCTION_COMPONENT9"/>
      <sheetName val="Modified_Store9"/>
      <sheetName val="BOQ_Direct_selling_cost9"/>
      <sheetName val="Site_Dev_BOQ9"/>
      <sheetName val="Fill_this_out_first___9"/>
      <sheetName val="Appendix_A_213"/>
      <sheetName val="Cat_A_Change_Control9"/>
      <sheetName val="Building_19"/>
      <sheetName val="Risk_Levels13"/>
      <sheetName val="_Summary_base_bid20"/>
      <sheetName val="6_-_Sum20"/>
      <sheetName val="Executive_Summary11"/>
      <sheetName val="Civil_Boq9"/>
      <sheetName val="Capital_Expenditure9"/>
      <sheetName val="BSD_(2)9"/>
      <sheetName val="w't_table9"/>
      <sheetName val="Basement_Budget9"/>
      <sheetName val="Cash_Flow_Forecast8"/>
      <sheetName val="Cash_Flow_Fees_Breakdown8"/>
      <sheetName val="Orig_Budget_Cash_Flow_Forecast8"/>
      <sheetName val="Fill_Platform_Pricing_8"/>
      <sheetName val="Canopy_Pricing8"/>
      <sheetName val="Stepsafe_Platform_Pricing8"/>
      <sheetName val="Prelims_value8"/>
      <sheetName val="Customize_Your_Purchase_Order8"/>
      <sheetName val="Chennai_4508"/>
      <sheetName val="sq_ftg_detail8"/>
      <sheetName val="Beam_at_Ground_flr_lvl(Steel)8"/>
      <sheetName val="Other_Costs32"/>
      <sheetName val="procurement_contingency32"/>
      <sheetName val="Sch__Areas27"/>
      <sheetName val="(1)_Construction32"/>
      <sheetName val="(2)_Furniture32"/>
      <sheetName val="(3)_AV32"/>
      <sheetName val="(4)_Fees32"/>
      <sheetName val="(5)_On_Costs32"/>
      <sheetName val="(6)_Cont32"/>
      <sheetName val="(7)_Retail_Contribution32"/>
      <sheetName val="(8)_VAT32"/>
      <sheetName val="(9)_IT32"/>
      <sheetName val="(10)_VAT32"/>
      <sheetName val="Commitment_Schedule32"/>
      <sheetName val="Validation_Data27"/>
      <sheetName val="Tender_Settlement25"/>
      <sheetName val="CONSTRUCTION_COMPONENT10"/>
      <sheetName val="Modified_Store10"/>
      <sheetName val="BOQ_Direct_selling_cost10"/>
      <sheetName val="Site_Dev_BOQ10"/>
      <sheetName val="Fill_this_out_first___10"/>
      <sheetName val="Appendix_A_214"/>
      <sheetName val="Cat_A_Change_Control10"/>
      <sheetName val="Building_110"/>
      <sheetName val="Risk_Levels14"/>
      <sheetName val="_Summary_base_bid21"/>
      <sheetName val="6_-_Sum21"/>
      <sheetName val="Executive_Summary12"/>
      <sheetName val="Civil_Boq10"/>
      <sheetName val="Capital_Expenditure10"/>
      <sheetName val="BSD_(2)10"/>
      <sheetName val="w't_table10"/>
      <sheetName val="Basement_Budget10"/>
      <sheetName val="Cash_Flow_Forecast9"/>
      <sheetName val="Cash_Flow_Fees_Breakdown9"/>
      <sheetName val="Orig_Budget_Cash_Flow_Forecast9"/>
      <sheetName val="Fill_Platform_Pricing_9"/>
      <sheetName val="Canopy_Pricing9"/>
      <sheetName val="Stepsafe_Platform_Pricing9"/>
      <sheetName val="Prelims_value9"/>
      <sheetName val="Customize_Your_Purchase_Order9"/>
      <sheetName val="Chennai_4509"/>
      <sheetName val="sq_ftg_detail9"/>
      <sheetName val="Beam_at_Ground_flr_lvl(Steel)9"/>
      <sheetName val="Other_Costs34"/>
      <sheetName val="procurement_contingency34"/>
      <sheetName val="Sch__Areas29"/>
      <sheetName val="(1)_Construction34"/>
      <sheetName val="(2)_Furniture34"/>
      <sheetName val="(3)_AV34"/>
      <sheetName val="(4)_Fees34"/>
      <sheetName val="(5)_On_Costs34"/>
      <sheetName val="(6)_Cont34"/>
      <sheetName val="(7)_Retail_Contribution34"/>
      <sheetName val="(8)_VAT34"/>
      <sheetName val="(9)_IT34"/>
      <sheetName val="(10)_VAT34"/>
      <sheetName val="Commitment_Schedule34"/>
      <sheetName val="Validation_Data29"/>
      <sheetName val="Tender_Settlement27"/>
      <sheetName val="CONSTRUCTION_COMPONENT12"/>
      <sheetName val="Modified_Store12"/>
      <sheetName val="BOQ_Direct_selling_cost12"/>
      <sheetName val="Site_Dev_BOQ12"/>
      <sheetName val="Fill_this_out_first___12"/>
      <sheetName val="Appendix_A_216"/>
      <sheetName val="Cat_A_Change_Control12"/>
      <sheetName val="Building_112"/>
      <sheetName val="Risk_Levels16"/>
      <sheetName val="_Summary_base_bid23"/>
      <sheetName val="6_-_Sum23"/>
      <sheetName val="Executive_Summary14"/>
      <sheetName val="Civil_Boq12"/>
      <sheetName val="Capital_Expenditure12"/>
      <sheetName val="BSD_(2)12"/>
      <sheetName val="w't_table12"/>
      <sheetName val="Basement_Budget12"/>
      <sheetName val="Cash_Flow_Forecast11"/>
      <sheetName val="Cash_Flow_Fees_Breakdown11"/>
      <sheetName val="Orig_Budget_Cash_Flow_Forecas11"/>
      <sheetName val="Fill_Platform_Pricing_11"/>
      <sheetName val="Canopy_Pricing11"/>
      <sheetName val="Stepsafe_Platform_Pricing11"/>
      <sheetName val="Prelims_value11"/>
      <sheetName val="Customize_Your_Purchase_Order11"/>
      <sheetName val="Chennai_45011"/>
      <sheetName val="sq_ftg_detail11"/>
      <sheetName val="Beam_at_Ground_flr_lvl(Steel)11"/>
      <sheetName val="Other_Costs35"/>
      <sheetName val="procurement_contingency35"/>
      <sheetName val="Sch__Areas30"/>
      <sheetName val="(1)_Construction35"/>
      <sheetName val="(2)_Furniture35"/>
      <sheetName val="(3)_AV35"/>
      <sheetName val="(4)_Fees35"/>
      <sheetName val="(5)_On_Costs35"/>
      <sheetName val="(6)_Cont35"/>
      <sheetName val="(7)_Retail_Contribution35"/>
      <sheetName val="(8)_VAT35"/>
      <sheetName val="(9)_IT35"/>
      <sheetName val="(10)_VAT35"/>
      <sheetName val="Commitment_Schedule35"/>
      <sheetName val="Validation_Data30"/>
      <sheetName val="Tender_Settlement28"/>
      <sheetName val="CONSTRUCTION_COMPONENT13"/>
      <sheetName val="Modified_Store13"/>
      <sheetName val="BOQ_Direct_selling_cost13"/>
      <sheetName val="Site_Dev_BOQ13"/>
      <sheetName val="Fill_this_out_first___13"/>
      <sheetName val="Appendix_A_217"/>
      <sheetName val="Cat_A_Change_Control13"/>
      <sheetName val="Building_113"/>
      <sheetName val="Risk_Levels17"/>
      <sheetName val="_Summary_base_bid24"/>
      <sheetName val="6_-_Sum24"/>
      <sheetName val="Executive_Summary15"/>
      <sheetName val="Civil_Boq13"/>
      <sheetName val="Capital_Expenditure13"/>
      <sheetName val="BSD_(2)13"/>
      <sheetName val="w't_table13"/>
      <sheetName val="Basement_Budget13"/>
      <sheetName val="Cash_Flow_Forecast12"/>
      <sheetName val="Cash_Flow_Fees_Breakdown12"/>
      <sheetName val="Orig_Budget_Cash_Flow_Forecas12"/>
      <sheetName val="Fill_Platform_Pricing_12"/>
      <sheetName val="Canopy_Pricing12"/>
      <sheetName val="Stepsafe_Platform_Pricing12"/>
      <sheetName val="Prelims_value12"/>
      <sheetName val="Customize_Your_Purchase_Order12"/>
      <sheetName val="Chennai_45012"/>
      <sheetName val="sq_ftg_detail12"/>
      <sheetName val="Beam_at_Ground_flr_lvl(Steel)12"/>
      <sheetName val="Other_Costs36"/>
      <sheetName val="procurement_contingency36"/>
      <sheetName val="Sch__Areas31"/>
      <sheetName val="(1)_Construction36"/>
      <sheetName val="(2)_Furniture36"/>
      <sheetName val="(3)_AV36"/>
      <sheetName val="(4)_Fees36"/>
      <sheetName val="(5)_On_Costs36"/>
      <sheetName val="(6)_Cont36"/>
      <sheetName val="(7)_Retail_Contribution36"/>
      <sheetName val="(8)_VAT36"/>
      <sheetName val="(9)_IT36"/>
      <sheetName val="(10)_VAT36"/>
      <sheetName val="Commitment_Schedule36"/>
      <sheetName val="Validation_Data31"/>
      <sheetName val="Tender_Settlement29"/>
      <sheetName val="CONSTRUCTION_COMPONENT14"/>
      <sheetName val="Modified_Store14"/>
      <sheetName val="BOQ_Direct_selling_cost14"/>
      <sheetName val="Site_Dev_BOQ14"/>
      <sheetName val="Fill_this_out_first___14"/>
      <sheetName val="Appendix_A_218"/>
      <sheetName val="Cat_A_Change_Control14"/>
      <sheetName val="Building_114"/>
      <sheetName val="Risk_Levels18"/>
      <sheetName val="_Summary_base_bid25"/>
      <sheetName val="6_-_Sum25"/>
      <sheetName val="Executive_Summary16"/>
      <sheetName val="Civil_Boq14"/>
      <sheetName val="Capital_Expenditure14"/>
      <sheetName val="BSD_(2)14"/>
      <sheetName val="w't_table14"/>
      <sheetName val="Basement_Budget14"/>
      <sheetName val="Cash_Flow_Forecast13"/>
      <sheetName val="Cash_Flow_Fees_Breakdown13"/>
      <sheetName val="Orig_Budget_Cash_Flow_Forecas13"/>
      <sheetName val="Fill_Platform_Pricing_13"/>
      <sheetName val="Canopy_Pricing13"/>
      <sheetName val="Stepsafe_Platform_Pricing13"/>
      <sheetName val="Prelims_value13"/>
      <sheetName val="Customize_Your_Purchase_Order13"/>
      <sheetName val="Chennai_45013"/>
      <sheetName val="sq_ftg_detail13"/>
      <sheetName val="Beam_at_Ground_flr_lvl(Steel)13"/>
      <sheetName val="Other_Costs37"/>
      <sheetName val="procurement_contingency37"/>
      <sheetName val="Sch__Areas32"/>
      <sheetName val="(1)_Construction37"/>
      <sheetName val="(2)_Furniture37"/>
      <sheetName val="(3)_AV37"/>
      <sheetName val="(4)_Fees37"/>
      <sheetName val="(5)_On_Costs37"/>
      <sheetName val="(6)_Cont37"/>
      <sheetName val="(7)_Retail_Contribution37"/>
      <sheetName val="(8)_VAT37"/>
      <sheetName val="(9)_IT37"/>
      <sheetName val="(10)_VAT37"/>
      <sheetName val="Commitment_Schedule37"/>
      <sheetName val="Validation_Data32"/>
      <sheetName val="Tender_Settlement30"/>
      <sheetName val="CONSTRUCTION_COMPONENT15"/>
      <sheetName val="Modified_Store15"/>
      <sheetName val="BOQ_Direct_selling_cost15"/>
      <sheetName val="Site_Dev_BOQ15"/>
      <sheetName val="Fill_this_out_first___15"/>
      <sheetName val="Appendix_A_219"/>
      <sheetName val="Cat_A_Change_Control15"/>
      <sheetName val="Building_115"/>
      <sheetName val="Risk_Levels19"/>
      <sheetName val="_Summary_base_bid26"/>
      <sheetName val="6_-_Sum26"/>
      <sheetName val="Executive_Summary17"/>
      <sheetName val="Civil_Boq15"/>
      <sheetName val="Capital_Expenditure15"/>
      <sheetName val="BSD_(2)15"/>
      <sheetName val="w't_table15"/>
      <sheetName val="Basement_Budget15"/>
      <sheetName val="Cash_Flow_Forecast14"/>
      <sheetName val="Cash_Flow_Fees_Breakdown14"/>
      <sheetName val="Orig_Budget_Cash_Flow_Forecas14"/>
      <sheetName val="Fill_Platform_Pricing_14"/>
      <sheetName val="Canopy_Pricing14"/>
      <sheetName val="Stepsafe_Platform_Pricing14"/>
      <sheetName val="Prelims_value14"/>
      <sheetName val="Customize_Your_Purchase_Order14"/>
      <sheetName val="Chennai_45014"/>
      <sheetName val="sq_ftg_detail14"/>
      <sheetName val="Beam_at_Ground_flr_lvl(Steel)14"/>
      <sheetName val="backup_(2)1"/>
      <sheetName val="Purchase-InUse_DayMonthYear1"/>
      <sheetName val="IM_Plot_02_Summary1"/>
      <sheetName val="IO_Count_Diag1"/>
      <sheetName val="Customize_Your_Invoice1"/>
      <sheetName val="Deprec_1"/>
      <sheetName val="TBAL9697_-group_wise__sdpl1"/>
      <sheetName val="Estimate_Build_Up1"/>
      <sheetName val="organi_synthesis_lab1"/>
      <sheetName val="OC_17-04-061"/>
      <sheetName val="Summary_year_Plan1"/>
      <sheetName val="IO_LIST1"/>
      <sheetName val="backup_(2)2"/>
      <sheetName val="Purchase-InUse_DayMonthYear2"/>
      <sheetName val="IM_Plot_02_Summary2"/>
      <sheetName val="IO_Count_Diag2"/>
      <sheetName val="Customize_Your_Invoice2"/>
      <sheetName val="Deprec_2"/>
      <sheetName val="TBAL9697_-group_wise__sdpl2"/>
      <sheetName val="Estimate_Build_Up2"/>
      <sheetName val="organi_synthesis_lab2"/>
      <sheetName val="OC_17-04-062"/>
      <sheetName val="Summary_year_Plan2"/>
      <sheetName val="IO_LIST2"/>
      <sheetName val="3BL공동구 수량"/>
      <sheetName val="Branch_Power1"/>
      <sheetName val="Branch_Power2"/>
      <sheetName val="OP'S INPUT SHEET"/>
      <sheetName val="Do not delete - Lists"/>
      <sheetName val="Common_Inputs"/>
      <sheetName val="Capex_Depreciation_table"/>
      <sheetName val="Common_Inputs1"/>
      <sheetName val="Capex_Depreciation_table1"/>
      <sheetName val="Common_Inputs2"/>
      <sheetName val="Capex_Depreciation_table2"/>
      <sheetName val="様式シート"/>
      <sheetName val="Define finishing"/>
      <sheetName val="tggwan(mac)"/>
      <sheetName val="BQ8"/>
      <sheetName val="BQ1"/>
      <sheetName val="BQ9"/>
      <sheetName val="BQ12"/>
      <sheetName val="BQ3"/>
      <sheetName val="BQ4"/>
      <sheetName val="WP Financial Summary"/>
      <sheetName val="BACKUP DATA"/>
      <sheetName val="d-safe specs"/>
      <sheetName val="starter"/>
      <sheetName val="SP Break Up"/>
      <sheetName val="预算"/>
      <sheetName val="Indices"/>
      <sheetName val="Data sheet"/>
      <sheetName val="13. Steel - Ratio"/>
      <sheetName val="Timesheet"/>
      <sheetName val="Labor abs-NMR"/>
      <sheetName val="Mechanical Works"/>
      <sheetName val="Elemental Breakdown"/>
      <sheetName val="Testing"/>
      <sheetName val="MAIN"/>
      <sheetName val="DB_ET200(R. A)"/>
      <sheetName val="Bldg"/>
      <sheetName val="loadcal"/>
      <sheetName val="Material "/>
      <sheetName val="labour rates"/>
      <sheetName val="rc01"/>
      <sheetName val="Tank"/>
      <sheetName val="MPR_PA_1"/>
      <sheetName val="Background"/>
      <sheetName val="Elemental_Breakdown"/>
      <sheetName val="Material_"/>
      <sheetName val="labour_rates"/>
      <sheetName val="Balustrade"/>
      <sheetName val="HPL"/>
      <sheetName val="Costing"/>
      <sheetName val="ref"/>
      <sheetName val="WORK TABLE"/>
      <sheetName val="Rate analysis"/>
      <sheetName val="Lead"/>
      <sheetName val="SEX"/>
      <sheetName val="sheeet7"/>
      <sheetName val="SITE OVERHEADS"/>
      <sheetName val="DSLP"/>
      <sheetName val="Estimate"/>
      <sheetName val="HVAC"/>
      <sheetName val="Labour_&amp;_Plant"/>
      <sheetName val="M-Book for Conc"/>
      <sheetName val="M-Book for FW"/>
      <sheetName val="INPUT SHEET"/>
      <sheetName val="RES-PLANNING"/>
      <sheetName val="master"/>
      <sheetName val="Break up Sheet"/>
      <sheetName val="품의서(TL)"/>
      <sheetName val="PFF-est"/>
      <sheetName val="sept-plan"/>
      <sheetName val="Statuses"/>
      <sheetName val="Accounts w Tax Ind"/>
      <sheetName val="Technology"/>
      <sheetName val="TOTAL"/>
      <sheetName val="Reference"/>
      <sheetName val="final abstract"/>
      <sheetName val="Measurements"/>
      <sheetName val="Tables"/>
      <sheetName val="Flooring"/>
      <sheetName val="Ceilings"/>
      <sheetName val="ACAD Finishes"/>
      <sheetName val="Site Details"/>
      <sheetName val="Chair"/>
      <sheetName val="Site Area Statement"/>
      <sheetName val="Doors"/>
      <sheetName val="Material_1"/>
      <sheetName val="Front_Cover"/>
      <sheetName val="Material_2"/>
      <sheetName val="Accounts_w_Tax_Ind"/>
      <sheetName val="Define_finishing"/>
      <sheetName val="d-safe_specs"/>
      <sheetName val="Bill No 8 - A"/>
      <sheetName val="BQ_External2"/>
      <sheetName val="Master_Data_Sheet2"/>
      <sheetName val="TP030_Fire_Alarm2"/>
      <sheetName val="PRECAST_lightconc-II2"/>
      <sheetName val="Hepworth-Area_Summary2"/>
      <sheetName val="Dema_eVision_Translation4"/>
      <sheetName val="FP_MATERIAL2"/>
      <sheetName val="Stair,_Lift_&amp;_Window_Matrixes4"/>
      <sheetName val="H__Cashflow2"/>
      <sheetName val="BQ_External1"/>
      <sheetName val="Master_Data_Sheet1"/>
      <sheetName val="TP030_Fire_Alarm1"/>
      <sheetName val="PRECAST_lightconc-II1"/>
      <sheetName val="Hepworth-Area_Summary1"/>
      <sheetName val="Dema_eVision_Translation3"/>
      <sheetName val="FP_MATERIAL1"/>
      <sheetName val="Stair,_Lift_&amp;_Window_Matrixes3"/>
      <sheetName val="H__Cashflow1"/>
      <sheetName val="Estimate_Build_Up4"/>
      <sheetName val="IM_Plot_02_Summary4"/>
      <sheetName val="backup_(2)4"/>
      <sheetName val="Purchase-InUse_DayMonthYear4"/>
      <sheetName val="BQ_External4"/>
      <sheetName val="Master_Data_Sheet4"/>
      <sheetName val="Deprec_4"/>
      <sheetName val="IO_Count_Diag4"/>
      <sheetName val="Customize_Your_Invoice4"/>
      <sheetName val="TBAL9697_-group_wise__sdpl4"/>
      <sheetName val="organi_synthesis_lab4"/>
      <sheetName val="OC_17-04-064"/>
      <sheetName val="TP030_Fire_Alarm4"/>
      <sheetName val="Summary_year_Plan4"/>
      <sheetName val="IO_LIST4"/>
      <sheetName val="PRECAST_lightconc-II4"/>
      <sheetName val="Hepworth-Area_Summary4"/>
      <sheetName val="Dema_eVision_Translation6"/>
      <sheetName val="FP_MATERIAL4"/>
      <sheetName val="Stair,_Lift_&amp;_Window_Matrixes6"/>
      <sheetName val="H__Cashflow4"/>
      <sheetName val="Estimate_Build_Up3"/>
      <sheetName val="IM_Plot_02_Summary3"/>
      <sheetName val="backup_(2)3"/>
      <sheetName val="Purchase-InUse_DayMonthYear3"/>
      <sheetName val="BQ_External3"/>
      <sheetName val="Master_Data_Sheet3"/>
      <sheetName val="Deprec_3"/>
      <sheetName val="IO_Count_Diag3"/>
      <sheetName val="Customize_Your_Invoice3"/>
      <sheetName val="TBAL9697_-group_wise__sdpl3"/>
      <sheetName val="organi_synthesis_lab3"/>
      <sheetName val="OC_17-04-063"/>
      <sheetName val="TP030_Fire_Alarm3"/>
      <sheetName val="Summary_year_Plan3"/>
      <sheetName val="IO_LIST3"/>
      <sheetName val="PRECAST_lightconc-II3"/>
      <sheetName val="Hepworth-Area_Summary3"/>
      <sheetName val="Dema_eVision_Translation5"/>
      <sheetName val="FP_MATERIAL3"/>
      <sheetName val="Stair,_Lift_&amp;_Window_Matrixes5"/>
      <sheetName val="H__Cashflow3"/>
      <sheetName val="Estimate_Build_Up5"/>
      <sheetName val="IM_Plot_02_Summary5"/>
      <sheetName val="backup_(2)5"/>
      <sheetName val="Purchase-InUse_DayMonthYear5"/>
      <sheetName val="BQ_External5"/>
      <sheetName val="Master_Data_Sheet5"/>
      <sheetName val="Deprec_5"/>
      <sheetName val="IO_Count_Diag5"/>
      <sheetName val="Customize_Your_Invoice5"/>
      <sheetName val="TBAL9697_-group_wise__sdpl5"/>
      <sheetName val="organi_synthesis_lab5"/>
      <sheetName val="OC_17-04-065"/>
      <sheetName val="TP030_Fire_Alarm5"/>
      <sheetName val="Summary_year_Plan5"/>
      <sheetName val="IO_LIST5"/>
      <sheetName val="PRECAST_lightconc-II5"/>
      <sheetName val="Hepworth-Area_Summary5"/>
      <sheetName val="Dema_eVision_Translation7"/>
      <sheetName val="FP_MATERIAL5"/>
      <sheetName val="Stair,_Lift_&amp;_Window_Matrixes7"/>
      <sheetName val="H__Cashflow5"/>
      <sheetName val="WORKINGS"/>
      <sheetName val="AREAS"/>
      <sheetName val="Design"/>
      <sheetName val="Section 2-SCHEDULE OF DAYWORK"/>
      <sheetName val="SECTION 10-TSE"/>
      <sheetName val="PB"/>
      <sheetName val="CLAY"/>
      <sheetName val="Conductor Size"/>
      <sheetName val="FORM7"/>
      <sheetName val="Source - Never delete"/>
      <sheetName val="Mat_Cost"/>
      <sheetName val="Supplier"/>
      <sheetName val="WPR-IV"/>
      <sheetName val=" "/>
      <sheetName val="COLUMN"/>
      <sheetName val="CEP Form"/>
      <sheetName val="Elemental Buildup"/>
      <sheetName val="Fill this out first___"/>
      <sheetName val="CBD-PRICE"/>
      <sheetName val="ISBL-CIV"/>
      <sheetName val="Cover(P1)"/>
      <sheetName val="BQ (subcon)R Pt1"/>
      <sheetName val="Cover(P2)"/>
      <sheetName val="BQ (subcon)R Pt2"/>
      <sheetName val="Cover(P3)"/>
      <sheetName val="BQ (subcon)R Pt3"/>
      <sheetName val="Cover-P1"/>
      <sheetName val="Cover-P2"/>
      <sheetName val="BasePltQtyForPressureGrouting"/>
      <sheetName val="Qty (11.10.19)"/>
      <sheetName val="Qty Checking (P-1)"/>
      <sheetName val="Qty Checking (P-2)"/>
      <sheetName val="Detail(TV,Kg)"/>
      <sheetName val="Detail(SOF,Kg)"/>
      <sheetName val="Detail(JOTF-3,Kg)"/>
      <sheetName val="Detail(JOTF-4,Kg)"/>
      <sheetName val="Detail(JOTF-5,Kg)"/>
      <sheetName val="Rod &amp; Angle Bracket"/>
      <sheetName val="ACCESS GATE (D)"/>
      <sheetName val="ACCESS GATE (S)(1)"/>
      <sheetName val="ACCESS GATE (S)"/>
      <sheetName val="Alum Flashing"/>
      <sheetName val="WP_Financial_Summary"/>
      <sheetName val="BACKUP_DATA"/>
      <sheetName val="SP_Break_Up"/>
      <sheetName val="Data_sheet"/>
      <sheetName val="13__Steel_-_Ratio"/>
      <sheetName val="Labor_abs-NMR"/>
      <sheetName val="Mechanical_Works"/>
      <sheetName val="DB_ET200(R__A)"/>
      <sheetName val="Source_-_Never_delete"/>
      <sheetName val="_"/>
      <sheetName val="Bill_No_8_-_A"/>
      <sheetName val="Section_2-SCHEDULE_OF_DAYWORK"/>
      <sheetName val="SECTION_10-TSE"/>
      <sheetName val="Rate_Analysis"/>
      <sheetName val="Conductor_Size"/>
      <sheetName val="2_1_受電設備棟1"/>
      <sheetName val="2_2_受・防火水槽1"/>
      <sheetName val="2_3_排水処理設備棟1"/>
      <sheetName val="2_4_倉庫棟1"/>
      <sheetName val="2_5_守衛棟1"/>
      <sheetName val="Define_finishing1"/>
      <sheetName val="d-safe_specs1"/>
      <sheetName val="WP_Financial_Summary1"/>
      <sheetName val="BACKUP_DATA1"/>
      <sheetName val="SP_Break_Up1"/>
      <sheetName val="Data_sheet1"/>
      <sheetName val="13__Steel_-_Ratio1"/>
      <sheetName val="Labor_abs-NMR1"/>
      <sheetName val="Mechanical_Works1"/>
      <sheetName val="Elemental_Breakdown1"/>
      <sheetName val="DB_ET200(R__A)1"/>
      <sheetName val="Key_Assumptions1"/>
      <sheetName val="Source_-_Never_delete1"/>
      <sheetName val="_1"/>
      <sheetName val="Bill_No_8_-_A1"/>
      <sheetName val="Section_2-SCHEDULE_OF_DAYWORK1"/>
      <sheetName val="SECTION_10-TSE1"/>
      <sheetName val="Rate_Analysis1"/>
      <sheetName val="Conductor_Size1"/>
      <sheetName val="AOC-8"/>
      <sheetName val="3BHK"/>
      <sheetName val="Area"/>
      <sheetName val="Cost"/>
      <sheetName val="Flat Matrix"/>
      <sheetName val="st"/>
      <sheetName val="M- Rate"/>
      <sheetName val="beam-reinft-IIInd floor"/>
      <sheetName val="cctv_est1"/>
      <sheetName val="Halaman Muka"/>
      <sheetName val="Assumptions"/>
      <sheetName val="Meas.-Hotel Part"/>
      <sheetName val="water prop."/>
      <sheetName val="Sch-3"/>
      <sheetName val="Reference Information"/>
      <sheetName val="Employee List"/>
      <sheetName val="Sales Office"/>
      <sheetName val="fcl"/>
      <sheetName val="Project_Budget_Worksheet"/>
      <sheetName val="Set"/>
      <sheetName val="concrete"/>
      <sheetName val="Mech SOR Comparison  "/>
      <sheetName val="Sheet3"/>
      <sheetName val="Tender Summary"/>
      <sheetName val="#REF!"/>
      <sheetName val="BOQ건축"/>
      <sheetName val="SSC Split - All store (PYE) dat"/>
      <sheetName val="CPA33-34"/>
      <sheetName val="CHIFLET"/>
      <sheetName val="External Doors"/>
      <sheetName val="Valesco Paste"/>
      <sheetName val="QUOTE_E"/>
      <sheetName val="Tower A1 Typ."/>
      <sheetName val="Tower A2 Typ."/>
      <sheetName val="Legend"/>
      <sheetName val="1612.01AL - INT AM&amp;NIEP"/>
      <sheetName val="Back_Cal_for OMC"/>
      <sheetName val="WorkbookSettings"/>
      <sheetName val="Europe Competitors"/>
      <sheetName val="SubmitCal"/>
      <sheetName val="Details and Earnings Charts"/>
      <sheetName val="#REF"/>
      <sheetName val="XREF"/>
      <sheetName val="Vehicles"/>
      <sheetName val="공사비 내역 (가)"/>
      <sheetName val="C1?"/>
      <sheetName val="vo_1_18mbw"/>
      <sheetName val="Sum6Jun99"/>
      <sheetName val="beam-reinft"/>
      <sheetName val="Calendar"/>
      <sheetName val="1095"/>
      <sheetName val="GF"/>
      <sheetName val="MEP schools"/>
      <sheetName val="Gypsum Rate"/>
      <sheetName val="gso"/>
      <sheetName val="FEVA"/>
      <sheetName val="HO Costs"/>
      <sheetName val="Sumcosts"/>
      <sheetName val="INDIGINEOUS ITEMS "/>
      <sheetName val="FORM-16"/>
      <sheetName val="LookupTables"/>
      <sheetName val="CW"/>
      <sheetName val="I.P. No 1"/>
      <sheetName val="PAYWORK"/>
      <sheetName val="cover page"/>
      <sheetName val="2.설계제원"/>
      <sheetName val="Ragama"/>
      <sheetName val="Pipe"/>
      <sheetName val="PileCap"/>
      <sheetName val="Tie Beam GN"/>
      <sheetName val="Tangga GN"/>
      <sheetName val="SBI(Siliguri)"/>
      <sheetName val="Lists"/>
      <sheetName val="Conn. Lib"/>
      <sheetName val="Notes"/>
      <sheetName val="Flat_Matrix"/>
      <sheetName val="final_abstract"/>
      <sheetName val="CASHFL1_XLS1"/>
      <sheetName val="Costs_Negotiated_Contract_Sum1"/>
      <sheetName val="PPX_out_Cost"/>
      <sheetName val="Key_Assumptions2"/>
      <sheetName val="2_1_受電設備棟2"/>
      <sheetName val="2_2_受・防火水槽2"/>
      <sheetName val="2_3_排水処理設備棟2"/>
      <sheetName val="2_4_倉庫棟2"/>
      <sheetName val="2_5_守衛棟2"/>
      <sheetName val="CASHFL1_XLS2"/>
      <sheetName val="Costs_Negotiated_Contract_Sum2"/>
      <sheetName val="PPX_out_Cost1"/>
      <sheetName val="Key_Assumptions3"/>
      <sheetName val="2_1_受電設備棟3"/>
      <sheetName val="2_2_受・防火水槽3"/>
      <sheetName val="2_3_排水処理設備棟3"/>
      <sheetName val="2_4_倉庫棟3"/>
      <sheetName val="2_5_守衛棟3"/>
      <sheetName val="CASHFL1_XLS3"/>
      <sheetName val="Costs_Negotiated_Contract_Sum3"/>
      <sheetName val="PPX_out_Cost2"/>
      <sheetName val="Define_finishing2"/>
      <sheetName val="WP_Financial_Summary2"/>
      <sheetName val="BACKUP_DATA2"/>
      <sheetName val="d-safe_specs2"/>
      <sheetName val="SP_Break_Up2"/>
      <sheetName val="Data_sheet2"/>
      <sheetName val="13__Steel_-_Ratio2"/>
      <sheetName val="Labor_abs-NMR2"/>
      <sheetName val="Mechanical_Works2"/>
      <sheetName val="Elemental_Breakdown2"/>
      <sheetName val="DB_ET200(R__A)2"/>
      <sheetName val="External_Doors"/>
      <sheetName val="Valesco_Paste"/>
      <sheetName val="Tower_A1_Typ_"/>
      <sheetName val="Tower_A2_Typ_"/>
      <sheetName val="M-Book_for_Conc"/>
      <sheetName val="M-Book_for_FW"/>
      <sheetName val="M-_Rate"/>
      <sheetName val="1612_01AL_-_INT_AM&amp;NIEP"/>
      <sheetName val="Key_Assumptions4"/>
      <sheetName val="2_1_受電設備棟4"/>
      <sheetName val="2_2_受・防火水槽4"/>
      <sheetName val="2_3_排水処理設備棟4"/>
      <sheetName val="2_4_倉庫棟4"/>
      <sheetName val="2_5_守衛棟4"/>
      <sheetName val="CASHFL1_XLS4"/>
      <sheetName val="Costs_Negotiated_Contract_Sum4"/>
      <sheetName val="PPX_out_Cost3"/>
      <sheetName val="Common_Inputs3"/>
      <sheetName val="Capex_Depreciation_table3"/>
      <sheetName val="Define_finishing3"/>
      <sheetName val="WP_Financial_Summary3"/>
      <sheetName val="BACKUP_DATA3"/>
      <sheetName val="d-safe_specs3"/>
      <sheetName val="SP_Break_Up3"/>
      <sheetName val="Data_sheet3"/>
      <sheetName val="13__Steel_-_Ratio3"/>
      <sheetName val="Labor_abs-NMR3"/>
      <sheetName val="Mechanical_Works3"/>
      <sheetName val="Elemental_Breakdown3"/>
      <sheetName val="DB_ET200(R__A)3"/>
      <sheetName val="External_Doors1"/>
      <sheetName val="Valesco_Paste1"/>
      <sheetName val="Tower_A1_Typ_1"/>
      <sheetName val="Tower_A2_Typ_1"/>
      <sheetName val="M-Book_for_Conc1"/>
      <sheetName val="M-Book_for_FW1"/>
      <sheetName val="M-_Rate1"/>
      <sheetName val="1612_01AL_-_INT_AM&amp;NIEP1"/>
      <sheetName val="Branch_Power3"/>
      <sheetName val="Template"/>
      <sheetName val="Pie 1 West"/>
      <sheetName val="Expenditure download"/>
      <sheetName val="SET UP"/>
      <sheetName val="3BL공동구_수량"/>
      <sheetName val="Option"/>
      <sheetName val="PVA#21 Carpark"/>
      <sheetName val="Consolidated"/>
      <sheetName val="est"/>
      <sheetName val="Trading Floor - Level Six"/>
      <sheetName val="M&amp;E"/>
      <sheetName val="Other_Costs38"/>
      <sheetName val="procurement_contingency38"/>
      <sheetName val="(1)_Construction38"/>
      <sheetName val="(2)_Furniture38"/>
      <sheetName val="(3)_AV38"/>
      <sheetName val="(4)_Fees38"/>
      <sheetName val="(5)_On_Costs38"/>
      <sheetName val="(6)_Cont38"/>
      <sheetName val="(7)_Retail_Contribution38"/>
      <sheetName val="(8)_VAT38"/>
      <sheetName val="(9)_IT38"/>
      <sheetName val="(10)_VAT38"/>
      <sheetName val="Commitment_Schedule38"/>
      <sheetName val="Sch__Areas33"/>
      <sheetName val="Tender_Settlement31"/>
      <sheetName val="Validation_Data33"/>
      <sheetName val="Appendix_A_220"/>
      <sheetName val="CONSTRUCTION_COMPONENT16"/>
      <sheetName val="Modified_Store16"/>
      <sheetName val="BOQ_Direct_selling_cost16"/>
      <sheetName val="Site_Dev_BOQ16"/>
      <sheetName val="Fill_this_out_first___16"/>
      <sheetName val="Risk_Levels20"/>
      <sheetName val="_Summary_base_bid27"/>
      <sheetName val="Capital_Expenditure16"/>
      <sheetName val="Cash_Flow_Forecast15"/>
      <sheetName val="Cash_Flow_Fees_Breakdown15"/>
      <sheetName val="Orig_Budget_Cash_Flow_Forecas15"/>
      <sheetName val="6_-_Sum27"/>
      <sheetName val="Cat_A_Change_Control16"/>
      <sheetName val="Building_116"/>
      <sheetName val="Executive_Summary18"/>
      <sheetName val="w't_table16"/>
      <sheetName val="Civil_Boq16"/>
      <sheetName val="Basement_Budget16"/>
      <sheetName val="FP_MATERIAL6"/>
      <sheetName val="BSD_(2)16"/>
      <sheetName val="Prelims_value15"/>
      <sheetName val="Customize_Your_Purchase_Order15"/>
      <sheetName val="Chennai_45015"/>
      <sheetName val="sq_ftg_detail15"/>
      <sheetName val="Beam_at_Ground_flr_lvl(Steel)15"/>
      <sheetName val="Deprec_6"/>
      <sheetName val="IO_Count_Diag6"/>
      <sheetName val="Customize_Your_Invoice6"/>
      <sheetName val="Summary_year_Plan6"/>
      <sheetName val="IO_LIST6"/>
      <sheetName val="IM_Plot_02_Summary6"/>
      <sheetName val="Fill_Platform_Pricing_15"/>
      <sheetName val="Canopy_Pricing15"/>
      <sheetName val="Stepsafe_Platform_Pricing15"/>
      <sheetName val="backup_(2)6"/>
      <sheetName val="Purchase-InUse_DayMonthYear6"/>
      <sheetName val="BQ_External6"/>
      <sheetName val="Master_Data_Sheet6"/>
      <sheetName val="Estimate_Build_Up6"/>
      <sheetName val="TBAL9697_-group_wise__sdpl6"/>
      <sheetName val="organi_synthesis_lab6"/>
      <sheetName val="OC_17-04-066"/>
      <sheetName val="PRECAST_lightconc-II6"/>
      <sheetName val="TP030_Fire_Alarm6"/>
      <sheetName val="Hepworth-Area_Summary6"/>
      <sheetName val="Dema_eVision_Translation8"/>
      <sheetName val="Stair,_Lift_&amp;_Window_Matrixes8"/>
      <sheetName val="H__Cashflow6"/>
      <sheetName val="labour_rates1"/>
      <sheetName val="WORK_TABLE"/>
      <sheetName val="SITE_OVERHEADS"/>
      <sheetName val="INPUT_SHEET"/>
      <sheetName val="Break_up_Sheet"/>
      <sheetName val="Accounts_w_Tax_Ind1"/>
      <sheetName val="ACAD_Finishes"/>
      <sheetName val="Site_Details"/>
      <sheetName val="Site_Area_Statement"/>
      <sheetName val="Material_3"/>
      <sheetName val="Front_Cover1"/>
      <sheetName val="OP'S_INPUT_SHEET"/>
      <sheetName val="Do_not_delete_-_Lists"/>
      <sheetName val="Bill_No_8_-_A2"/>
      <sheetName val="Section_2-SCHEDULE_OF_DAYWORK2"/>
      <sheetName val="SECTION_10-TSE2"/>
      <sheetName val="Conductor_Size2"/>
      <sheetName val="Source_-_Never_delete2"/>
      <sheetName val="_2"/>
      <sheetName val="CEP_Form"/>
      <sheetName val="Elemental_Buildup"/>
      <sheetName val="Fill_this_out_first___17"/>
      <sheetName val="BQ_(subcon)R_Pt1"/>
      <sheetName val="BQ_(subcon)R_Pt2"/>
      <sheetName val="BQ_(subcon)R_Pt3"/>
      <sheetName val="Qty_(11_10_19)"/>
      <sheetName val="Qty_Checking_(P-1)"/>
      <sheetName val="Qty_Checking_(P-2)"/>
      <sheetName val="Rod_&amp;_Angle_Bracket"/>
      <sheetName val="ACCESS_GATE_(D)"/>
      <sheetName val="ACCESS_GATE_(S)(1)"/>
      <sheetName val="ACCESS_GATE_(S)"/>
      <sheetName val="Alum_Flashing"/>
      <sheetName val="beam-reinft-IIInd_floor"/>
      <sheetName val="Halaman_Muka"/>
      <sheetName val="Meas_-Hotel_Part"/>
      <sheetName val="water_prop_"/>
      <sheetName val="Reference_Information"/>
      <sheetName val="Employee_List"/>
      <sheetName val="Sales_Office"/>
      <sheetName val="Mech_SOR_Comparison__"/>
      <sheetName val="Tender_Summary"/>
      <sheetName val="SSC_Split_-_All_store_(PYE)_dat"/>
      <sheetName val="Back_Cal_for_OMC"/>
      <sheetName val="Branch_Power4"/>
      <sheetName val="Common_Inputs4"/>
      <sheetName val="Capex_Depreciation_table4"/>
      <sheetName val="3BL공동구_수량1"/>
      <sheetName val="Branch_Power5"/>
      <sheetName val="Common_Inputs5"/>
      <sheetName val="Capex_Depreciation_table5"/>
      <sheetName val="3BL공동구_수량2"/>
      <sheetName val="Accounts_w_Tax_Ind5"/>
      <sheetName val="Material_7"/>
      <sheetName val="Accounts_w_Tax_Ind4"/>
      <sheetName val="Material_6"/>
      <sheetName val="Accounts_w_Tax_Ind2"/>
      <sheetName val="Material_4"/>
      <sheetName val="Accounts_w_Tax_Ind3"/>
      <sheetName val="Material_5"/>
      <sheetName val="Accounts_w_Tax_Ind6"/>
      <sheetName val="Branch_Power6"/>
      <sheetName val="Common_Inputs6"/>
      <sheetName val="Capex_Depreciation_table6"/>
      <sheetName val="Material_8"/>
      <sheetName val="Purchase-InUse_DayMonthYear7"/>
      <sheetName val="backup_(2)7"/>
      <sheetName val="Accounts_w_Tax_Ind7"/>
      <sheetName val="IM_Plot_02_Summary7"/>
      <sheetName val="organi_synthesis_lab7"/>
      <sheetName val="Branch_Power7"/>
      <sheetName val="IO_Count_Diag7"/>
      <sheetName val="Customize_Your_Invoice7"/>
      <sheetName val="Deprec_7"/>
      <sheetName val="TBAL9697_-group_wise__sdpl7"/>
      <sheetName val="Estimate_Build_Up7"/>
      <sheetName val="OC_17-04-067"/>
      <sheetName val="Summary_year_Plan7"/>
      <sheetName val="IO_LIST7"/>
      <sheetName val="Common_Inputs7"/>
      <sheetName val="Capex_Depreciation_table7"/>
      <sheetName val="Material_9"/>
      <sheetName val="backup_(2)9"/>
      <sheetName val="Purchase-InUse_DayMonthYear9"/>
      <sheetName val="IM_Plot_02_Summary9"/>
      <sheetName val="organi_synthesis_lab9"/>
      <sheetName val="Accounts_w_Tax_Ind9"/>
      <sheetName val="Branch_Power9"/>
      <sheetName val="IO_Count_Diag9"/>
      <sheetName val="Customize_Your_Invoice9"/>
      <sheetName val="Deprec_9"/>
      <sheetName val="TBAL9697_-group_wise__sdpl9"/>
      <sheetName val="Estimate_Build_Up9"/>
      <sheetName val="OC_17-04-069"/>
      <sheetName val="Summary_year_Plan9"/>
      <sheetName val="IO_LIST9"/>
      <sheetName val="Common_Inputs9"/>
      <sheetName val="Capex_Depreciation_table9"/>
      <sheetName val="Material_11"/>
      <sheetName val="backup_(2)8"/>
      <sheetName val="Purchase-InUse_DayMonthYear8"/>
      <sheetName val="IM_Plot_02_Summary8"/>
      <sheetName val="organi_synthesis_lab8"/>
      <sheetName val="Accounts_w_Tax_Ind8"/>
      <sheetName val="Branch_Power8"/>
      <sheetName val="IO_Count_Diag8"/>
      <sheetName val="Customize_Your_Invoice8"/>
      <sheetName val="Deprec_8"/>
      <sheetName val="TBAL9697_-group_wise__sdpl8"/>
      <sheetName val="Estimate_Build_Up8"/>
      <sheetName val="OC_17-04-068"/>
      <sheetName val="Summary_year_Plan8"/>
      <sheetName val="IO_LIST8"/>
      <sheetName val="Common_Inputs8"/>
      <sheetName val="Capex_Depreciation_table8"/>
      <sheetName val="Material_10"/>
      <sheetName val="backup_(2)10"/>
      <sheetName val="Purchase-InUse_DayMonthYear10"/>
      <sheetName val="IM_Plot_02_Summary10"/>
      <sheetName val="organi_synthesis_lab10"/>
      <sheetName val="Accounts_w_Tax_Ind10"/>
      <sheetName val="Branch_Power10"/>
      <sheetName val="IO_Count_Diag10"/>
      <sheetName val="Customize_Your_Invoice10"/>
      <sheetName val="Deprec_10"/>
      <sheetName val="TBAL9697_-group_wise__sdpl10"/>
      <sheetName val="Estimate_Build_Up10"/>
      <sheetName val="OC_17-04-0610"/>
      <sheetName val="Summary_year_Plan10"/>
      <sheetName val="IO_LIST10"/>
      <sheetName val="Common_Inputs10"/>
      <sheetName val="Capex_Depreciation_table10"/>
      <sheetName val="Material_12"/>
      <sheetName val="backup_(2)11"/>
      <sheetName val="Purchase-InUse_DayMonthYear11"/>
      <sheetName val="IM_Plot_02_Summary11"/>
      <sheetName val="organi_synthesis_lab11"/>
      <sheetName val="Accounts_w_Tax_Ind11"/>
      <sheetName val="Branch_Power11"/>
      <sheetName val="IO_Count_Diag11"/>
      <sheetName val="Customize_Your_Invoice11"/>
      <sheetName val="Deprec_11"/>
      <sheetName val="TBAL9697_-group_wise__sdpl11"/>
      <sheetName val="Estimate_Build_Up11"/>
      <sheetName val="OC_17-04-0611"/>
      <sheetName val="Summary_year_Plan11"/>
      <sheetName val="IO_LIST11"/>
      <sheetName val="Common_Inputs11"/>
      <sheetName val="Capex_Depreciation_table11"/>
      <sheetName val="Material_13"/>
      <sheetName val="WORK_TABLE1"/>
      <sheetName val="SITE_OVERHEADS1"/>
      <sheetName val="INPUT_SHEET1"/>
      <sheetName val="Break_up_Sheet1"/>
      <sheetName val="final_abstract1"/>
      <sheetName val="ACAD_Finishes1"/>
      <sheetName val="Site_Details1"/>
      <sheetName val="Site_Area_Statement1"/>
      <sheetName val="OP'S_INPUT_SHEET1"/>
      <sheetName val="Do_not_delete_-_Lists1"/>
      <sheetName val="3BL공동구_수량3"/>
      <sheetName val="Key_Assumptions5"/>
      <sheetName val="2_1_受電設備棟5"/>
      <sheetName val="2_2_受・防火水槽5"/>
      <sheetName val="2_3_排水処理設備棟5"/>
      <sheetName val="2_4_倉庫棟5"/>
      <sheetName val="2_5_守衛棟5"/>
      <sheetName val="CASHFL1_XLS5"/>
      <sheetName val="Costs_Negotiated_Contract_Sum5"/>
      <sheetName val="PPX_out_Cost4"/>
      <sheetName val="3BL공동구_수량4"/>
      <sheetName val="Define_finishing4"/>
      <sheetName val="WP_Financial_Summary4"/>
      <sheetName val="BACKUP_DATA4"/>
      <sheetName val="d-safe_specs4"/>
      <sheetName val="SP_Break_Up4"/>
      <sheetName val="Data_sheet4"/>
      <sheetName val="13__Steel_-_Ratio4"/>
      <sheetName val="Labor_abs-NMR4"/>
      <sheetName val="Mechanical_Works4"/>
      <sheetName val="Elemental_Breakdown4"/>
      <sheetName val="DB_ET200(R__A)4"/>
      <sheetName val="(5) gen. conditions ph2"/>
      <sheetName val="FP_MATERIAL8"/>
      <sheetName val="BQ_External8"/>
      <sheetName val="Master_Data_Sheet8"/>
      <sheetName val="PRECAST_lightconc-II8"/>
      <sheetName val="TP030_Fire_Alarm8"/>
      <sheetName val="Hepworth-Area_Summary8"/>
      <sheetName val="Dema_eVision_Translation10"/>
      <sheetName val="Stair,_Lift_&amp;_Window_Matrixes10"/>
      <sheetName val="H__Cashflow8"/>
      <sheetName val="Key_Assumptions8"/>
      <sheetName val="2_1_受電設備棟8"/>
      <sheetName val="2_2_受・防火水槽8"/>
      <sheetName val="2_3_排水処理設備棟8"/>
      <sheetName val="2_4_倉庫棟8"/>
      <sheetName val="2_5_守衛棟8"/>
      <sheetName val="CASHFL1_XLS8"/>
      <sheetName val="Costs_Negotiated_Contract_Sum8"/>
      <sheetName val="PPX_out_Cost7"/>
      <sheetName val="3BL공동구_수량7"/>
      <sheetName val="Define_finishing7"/>
      <sheetName val="WP_Financial_Summary7"/>
      <sheetName val="BACKUP_DATA7"/>
      <sheetName val="d-safe_specs7"/>
      <sheetName val="SP_Break_Up7"/>
      <sheetName val="Data_sheet7"/>
      <sheetName val="13__Steel_-_Ratio7"/>
      <sheetName val="Labor_abs-NMR7"/>
      <sheetName val="Mechanical_Works7"/>
      <sheetName val="Elemental_Breakdown7"/>
      <sheetName val="DB_ET200(R__A)7"/>
      <sheetName val="Key_Assumptions6"/>
      <sheetName val="2_1_受電設備棟6"/>
      <sheetName val="2_2_受・防火水槽6"/>
      <sheetName val="2_3_排水処理設備棟6"/>
      <sheetName val="2_4_倉庫棟6"/>
      <sheetName val="2_5_守衛棟6"/>
      <sheetName val="CASHFL1_XLS6"/>
      <sheetName val="Costs_Negotiated_Contract_Sum6"/>
      <sheetName val="PPX_out_Cost5"/>
      <sheetName val="3BL공동구_수량5"/>
      <sheetName val="Define_finishing5"/>
      <sheetName val="WP_Financial_Summary5"/>
      <sheetName val="BACKUP_DATA5"/>
      <sheetName val="d-safe_specs5"/>
      <sheetName val="SP_Break_Up5"/>
      <sheetName val="Data_sheet5"/>
      <sheetName val="13__Steel_-_Ratio5"/>
      <sheetName val="Labor_abs-NMR5"/>
      <sheetName val="Mechanical_Works5"/>
      <sheetName val="Elemental_Breakdown5"/>
      <sheetName val="DB_ET200(R__A)5"/>
      <sheetName val="FP_MATERIAL7"/>
      <sheetName val="BQ_External7"/>
      <sheetName val="Master_Data_Sheet7"/>
      <sheetName val="PRECAST_lightconc-II7"/>
      <sheetName val="TP030_Fire_Alarm7"/>
      <sheetName val="Hepworth-Area_Summary7"/>
      <sheetName val="Dema_eVision_Translation9"/>
      <sheetName val="Stair,_Lift_&amp;_Window_Matrixes9"/>
      <sheetName val="H__Cashflow7"/>
      <sheetName val="Key_Assumptions7"/>
      <sheetName val="2_1_受電設備棟7"/>
      <sheetName val="2_2_受・防火水槽7"/>
      <sheetName val="2_3_排水処理設備棟7"/>
      <sheetName val="2_4_倉庫棟7"/>
      <sheetName val="2_5_守衛棟7"/>
      <sheetName val="CASHFL1_XLS7"/>
      <sheetName val="Costs_Negotiated_Contract_Sum7"/>
      <sheetName val="PPX_out_Cost6"/>
      <sheetName val="3BL공동구_수량6"/>
      <sheetName val="Define_finishing6"/>
      <sheetName val="WP_Financial_Summary6"/>
      <sheetName val="BACKUP_DATA6"/>
      <sheetName val="d-safe_specs6"/>
      <sheetName val="SP_Break_Up6"/>
      <sheetName val="Data_sheet6"/>
      <sheetName val="13__Steel_-_Ratio6"/>
      <sheetName val="Labor_abs-NMR6"/>
      <sheetName val="Mechanical_Works6"/>
      <sheetName val="Elemental_Breakdown6"/>
      <sheetName val="DB_ET200(R__A)6"/>
      <sheetName val="(2&amp;3&amp;4)Inquiry"/>
      <sheetName val="labour_rates5"/>
      <sheetName val="Front_Cover2"/>
      <sheetName val="OP'S_INPUT_SHEET2"/>
      <sheetName val="Do_not_delete_-_Lists2"/>
      <sheetName val="labour_rates4"/>
      <sheetName val="labour_rates2"/>
      <sheetName val="labour_rates3"/>
      <sheetName val="labour_rates6"/>
      <sheetName val="Bill_No_8_-_A3"/>
      <sheetName val="Front_Cover3"/>
      <sheetName val="OP'S_INPUT_SHEET3"/>
      <sheetName val="Do_not_delete_-_Lists3"/>
      <sheetName val="labour_rates7"/>
      <sheetName val="BQ_External9"/>
      <sheetName val="Master_Data_Sheet9"/>
      <sheetName val="TP030_Fire_Alarm9"/>
      <sheetName val="PRECAST_lightconc-II9"/>
      <sheetName val="Hepworth-Area_Summary9"/>
      <sheetName val="Dema_eVision_Translation11"/>
      <sheetName val="FP_MATERIAL9"/>
      <sheetName val="Stair,_Lift_&amp;_Window_Matrixes11"/>
      <sheetName val="Costs_Negotiated_Contract_Sum9"/>
      <sheetName val="Bill_No_8_-_A4"/>
      <sheetName val="Front_Cover4"/>
      <sheetName val="OP'S_INPUT_SHEET4"/>
      <sheetName val="Do_not_delete_-_Lists4"/>
      <sheetName val="BQ_External11"/>
      <sheetName val="Master_Data_Sheet11"/>
      <sheetName val="TP030_Fire_Alarm11"/>
      <sheetName val="PRECAST_lightconc-II11"/>
      <sheetName val="Hepworth-Area_Summary11"/>
      <sheetName val="Dema_eVision_Translation13"/>
      <sheetName val="FP_MATERIAL11"/>
      <sheetName val="Stair,_Lift_&amp;_Window_Matrixes13"/>
      <sheetName val="labour_rates9"/>
      <sheetName val="H__Cashflow10"/>
      <sheetName val="PPX_out_Cost9"/>
      <sheetName val="Elemental_Breakdown9"/>
      <sheetName val="Costs_Negotiated_Contract_Sum11"/>
      <sheetName val="Bill_No_8_-_A6"/>
      <sheetName val="Front_Cover6"/>
      <sheetName val="OP'S_INPUT_SHEET6"/>
      <sheetName val="Do_not_delete_-_Lists6"/>
      <sheetName val="BQ_External10"/>
      <sheetName val="Master_Data_Sheet10"/>
      <sheetName val="TP030_Fire_Alarm10"/>
      <sheetName val="PRECAST_lightconc-II10"/>
      <sheetName val="Hepworth-Area_Summary10"/>
      <sheetName val="Dema_eVision_Translation12"/>
      <sheetName val="FP_MATERIAL10"/>
      <sheetName val="Stair,_Lift_&amp;_Window_Matrixes12"/>
      <sheetName val="labour_rates8"/>
      <sheetName val="H__Cashflow9"/>
      <sheetName val="PPX_out_Cost8"/>
      <sheetName val="Elemental_Breakdown8"/>
      <sheetName val="Costs_Negotiated_Contract_Sum10"/>
      <sheetName val="Bill_No_8_-_A5"/>
      <sheetName val="Front_Cover5"/>
      <sheetName val="OP'S_INPUT_SHEET5"/>
      <sheetName val="Do_not_delete_-_Lists5"/>
      <sheetName val="Estimate_Build_Up12"/>
      <sheetName val="IM_Plot_02_Summary12"/>
      <sheetName val="Purchase-InUse_DayMonthYear12"/>
      <sheetName val="backup_(2)12"/>
      <sheetName val="BQ_External12"/>
      <sheetName val="Master_Data_Sheet12"/>
      <sheetName val="Deprec_12"/>
      <sheetName val="IO_Count_Diag12"/>
      <sheetName val="Customize_Your_Invoice12"/>
      <sheetName val="TBAL9697_-group_wise__sdpl12"/>
      <sheetName val="organi_synthesis_lab12"/>
      <sheetName val="OC_17-04-0612"/>
      <sheetName val="Hepworth-Area_Summary12"/>
      <sheetName val="TP030_Fire_Alarm12"/>
      <sheetName val="Summary_year_Plan12"/>
      <sheetName val="IO_LIST12"/>
      <sheetName val="PRECAST_lightconc-II12"/>
      <sheetName val="FP_MATERIAL12"/>
      <sheetName val="Dema_eVision_Translation14"/>
      <sheetName val="Stair,_Lift_&amp;_Window_Matrixes14"/>
      <sheetName val="H__Cashflow11"/>
      <sheetName val="labour_rates10"/>
      <sheetName val="Branch_Power12"/>
      <sheetName val="PPX_out_Cost10"/>
      <sheetName val="Elemental_Breakdown10"/>
      <sheetName val="Costs_Negotiated_Contract_Sum12"/>
      <sheetName val="Bill_No_8_-_A7"/>
      <sheetName val="Front_Cover7"/>
      <sheetName val="OP'S_INPUT_SHEET7"/>
      <sheetName val="Do_not_delete_-_Lists7"/>
      <sheetName val="Estimate_Build_Up13"/>
      <sheetName val="IM_Plot_02_Summary13"/>
      <sheetName val="Purchase-InUse_DayMonthYear13"/>
      <sheetName val="backup_(2)13"/>
      <sheetName val="BQ_External13"/>
      <sheetName val="Master_Data_Sheet13"/>
      <sheetName val="Deprec_13"/>
      <sheetName val="IO_Count_Diag13"/>
      <sheetName val="Customize_Your_Invoice13"/>
      <sheetName val="TBAL9697_-group_wise__sdpl13"/>
      <sheetName val="organi_synthesis_lab13"/>
      <sheetName val="OC_17-04-0613"/>
      <sheetName val="Hepworth-Area_Summary13"/>
      <sheetName val="TP030_Fire_Alarm13"/>
      <sheetName val="Summary_year_Plan13"/>
      <sheetName val="IO_LIST13"/>
      <sheetName val="PRECAST_lightconc-II13"/>
      <sheetName val="FP_MATERIAL13"/>
      <sheetName val="Dema_eVision_Translation15"/>
      <sheetName val="Stair,_Lift_&amp;_Window_Matrixes15"/>
      <sheetName val="H__Cashflow12"/>
      <sheetName val="labour_rates11"/>
      <sheetName val="Branch_Power13"/>
      <sheetName val="PPX_out_Cost11"/>
      <sheetName val="Elemental_Breakdown11"/>
      <sheetName val="Costs_Negotiated_Contract_Sum13"/>
      <sheetName val="d-safe_specs8"/>
      <sheetName val="Define_finishing8"/>
      <sheetName val="WP_Financial_Summary8"/>
      <sheetName val="BACKUP_DATA8"/>
      <sheetName val="SP_Break_Up8"/>
      <sheetName val="Data_sheet8"/>
      <sheetName val="13__Steel_-_Ratio8"/>
      <sheetName val="Labor_abs-NMR8"/>
      <sheetName val="Mechanical_Works8"/>
      <sheetName val="DB_ET200(R__A)8"/>
      <sheetName val="Bill_No_8_-_A8"/>
      <sheetName val="Front_Cover8"/>
      <sheetName val="OP'S_INPUT_SHEET8"/>
      <sheetName val="Do_not_delete_-_Lists8"/>
      <sheetName val="Exec. Sum"/>
      <sheetName val="2_1_受電設備棟9"/>
      <sheetName val="2_2_受・防火水槽9"/>
      <sheetName val="2_3_排水処理設備棟9"/>
      <sheetName val="2_4_倉庫棟9"/>
      <sheetName val="2_5_守衛棟9"/>
      <sheetName val="Define_finishing9"/>
      <sheetName val="d-safe_specs9"/>
      <sheetName val="Front_Cover9"/>
      <sheetName val="OP'S_INPUT_SHEET9"/>
      <sheetName val="Do_not_delete_-_Lists9"/>
      <sheetName val="WP_Financial_Summary9"/>
      <sheetName val="BACKUP_DATA9"/>
      <sheetName val="SP_Break_Up9"/>
      <sheetName val="Data_sheet9"/>
      <sheetName val="13__Steel_-_Ratio9"/>
      <sheetName val="Labor_abs-NMR9"/>
      <sheetName val="Mechanical_Works9"/>
      <sheetName val="DB_ET200(R__A)9"/>
      <sheetName val="Key_Assumptions9"/>
      <sheetName val="Bill_No_8_-_A9"/>
      <sheetName val="2_1_受電設備棟10"/>
      <sheetName val="2_2_受・防火水槽10"/>
      <sheetName val="2_3_排水処理設備棟10"/>
      <sheetName val="2_4_倉庫棟10"/>
      <sheetName val="2_5_守衛棟10"/>
      <sheetName val="Define_finishing10"/>
      <sheetName val="d-safe_specs10"/>
      <sheetName val="WP_Financial_Summary10"/>
      <sheetName val="BACKUP_DATA10"/>
      <sheetName val="SP_Break_Up10"/>
      <sheetName val="Data_sheet10"/>
      <sheetName val="13__Steel_-_Ratio10"/>
      <sheetName val="Labor_abs-NMR10"/>
      <sheetName val="Mechanical_Works10"/>
      <sheetName val="DB_ET200(R__A)10"/>
      <sheetName val="Key_Assumptions10"/>
      <sheetName val="Bill_No_8_-_A10"/>
      <sheetName val="Front_Cover10"/>
      <sheetName val="OP'S_INPUT_SHEET10"/>
      <sheetName val="Do_not_delete_-_Lists10"/>
      <sheetName val="2_1_受電設備棟11"/>
      <sheetName val="2_2_受・防火水槽11"/>
      <sheetName val="2_3_排水処理設備棟11"/>
      <sheetName val="2_4_倉庫棟11"/>
      <sheetName val="2_5_守衛棟11"/>
      <sheetName val="Define_finishing11"/>
      <sheetName val="d-safe_specs11"/>
      <sheetName val="WP_Financial_Summary11"/>
      <sheetName val="BACKUP_DATA11"/>
      <sheetName val="SP_Break_Up11"/>
      <sheetName val="Data_sheet11"/>
      <sheetName val="13__Steel_-_Ratio11"/>
      <sheetName val="Labor_abs-NMR11"/>
      <sheetName val="Mechanical_Works11"/>
      <sheetName val="DB_ET200(R__A)11"/>
      <sheetName val="Key_Assumptions11"/>
      <sheetName val="Bill_No_8_-_A11"/>
      <sheetName val="Front_Cover11"/>
      <sheetName val="OP'S_INPUT_SHEET11"/>
      <sheetName val="Do_not_delete_-_Lists11"/>
      <sheetName val="Bill"/>
      <sheetName val="tpr"/>
      <sheetName val="GenDataPh4"/>
      <sheetName val="General Items"/>
      <sheetName val="Beauty"/>
      <sheetName val="Core Eqpt"/>
      <sheetName val="Home"/>
      <sheetName val="Kids"/>
      <sheetName val="Lingerie"/>
      <sheetName val="Mens"/>
      <sheetName val="New Home"/>
      <sheetName val="Re-Useable"/>
      <sheetName val="Womens"/>
      <sheetName val="accom cash"/>
      <sheetName val="train cash"/>
      <sheetName val="Constructionˆ_x005f_x0000__“__x005f_x0013__"/>
      <sheetName val="KL Data"/>
      <sheetName val="tifico"/>
      <sheetName val="escon"/>
      <sheetName val="JAN"/>
      <sheetName val="一発シート"/>
      <sheetName val="20_002"/>
      <sheetName val="OB2"/>
      <sheetName val="Rate_Analysis2"/>
      <sheetName val="Constructionˆ_x0000__“__x0013__"/>
      <sheetName val="YP-ENG"/>
      <sheetName val="Fit Out "/>
      <sheetName val="DL-ENG"/>
      <sheetName val="BUDGET  MATERIAL"/>
      <sheetName val="Exec__Sum"/>
      <sheetName val="ANLZ"/>
      <sheetName val="Project Summary"/>
      <sheetName val="Proforma"/>
      <sheetName val="Project_Summary"/>
      <sheetName val="WORK_TABLE2"/>
      <sheetName val="SITE_OVERHEADS2"/>
      <sheetName val="M-Book_for_Conc2"/>
      <sheetName val="M-Book_for_FW2"/>
      <sheetName val="INPUT_SHEET2"/>
      <sheetName val="Break_up_Sheet2"/>
      <sheetName val="final_abstract2"/>
      <sheetName val="ACAD_Finishes2"/>
      <sheetName val="Site_Details2"/>
      <sheetName val="Site_Area_Statement2"/>
      <sheetName val="WORK_TABLE3"/>
      <sheetName val="Rate_analysis3"/>
      <sheetName val="SITE_OVERHEADS3"/>
      <sheetName val="M-Book_for_Conc3"/>
      <sheetName val="M-Book_for_FW3"/>
      <sheetName val="INPUT_SHEET3"/>
      <sheetName val="Break_up_Sheet3"/>
      <sheetName val="final_abstract3"/>
      <sheetName val="ACAD_Finishes3"/>
      <sheetName val="Site_Details3"/>
      <sheetName val="Site_Area_Statement3"/>
      <sheetName val="WORK_TABLE4"/>
      <sheetName val="Rate_analysis4"/>
      <sheetName val="SITE_OVERHEADS4"/>
      <sheetName val="M-Book_for_Conc4"/>
      <sheetName val="M-Book_for_FW4"/>
      <sheetName val="INPUT_SHEET4"/>
      <sheetName val="Break_up_Sheet4"/>
      <sheetName val="final_abstract4"/>
      <sheetName val="ACAD_Finishes4"/>
      <sheetName val="Site_Details4"/>
      <sheetName val="Site_Area_Statement4"/>
      <sheetName val="Europe_Competitors"/>
      <sheetName val="Details_and_Earnings_Charts"/>
      <sheetName val="공사비_내역_(가)"/>
      <sheetName val="MEP_schools"/>
      <sheetName val="Gypsum_Rate"/>
      <sheetName val="HO_Costs"/>
      <sheetName val="INDIGINEOUS_ITEMS_"/>
      <sheetName val="I_P__No_1"/>
      <sheetName val="cover_page"/>
      <sheetName val="2_설계제원"/>
      <sheetName val="공사비_내역_(가)2"/>
      <sheetName val="RP Mar"/>
      <sheetName val="Lot 1"/>
      <sheetName val="A.O.R."/>
      <sheetName val="Sheet4"/>
      <sheetName val="COA-17"/>
      <sheetName val="C-18"/>
      <sheetName val="간접비(1)"/>
      <sheetName val="APARTMENTS"/>
      <sheetName val="BILL 1"/>
      <sheetName val="Vendors"/>
      <sheetName val="PATH-Edu"/>
      <sheetName val="MIS-ms'ia"/>
      <sheetName val="MIS Sin"/>
      <sheetName val="MIS uni"/>
      <sheetName val="MIS Aus"/>
      <sheetName val="MIS HK"/>
      <sheetName val="Path Viet"/>
      <sheetName val="SCIC"/>
      <sheetName val="SCIL"/>
      <sheetName val="Path Uni"/>
      <sheetName val=""/>
      <sheetName val="Element Summary (FSH-01)"/>
      <sheetName val="Element Summary (FSH-03)"/>
      <sheetName val="FSH 01-01.14"/>
      <sheetName val=" GULF"/>
      <sheetName val="CIF COST ITEM"/>
      <sheetName val="qty schedule"/>
      <sheetName val="BASE"/>
      <sheetName val="V2"/>
      <sheetName val="progress"/>
      <sheetName val="Rates"/>
      <sheetName val="ancillary"/>
      <sheetName val="(MoS Summ &amp; Detail)"/>
      <sheetName val="upa"/>
      <sheetName val="PRICING"/>
      <sheetName val="CS Pipes,Fittings-Lay. &amp; Inst."/>
      <sheetName val="ELECTRICAL"/>
      <sheetName val="EXTERNAL"/>
      <sheetName val="CIVIL"/>
      <sheetName val="PLUMBING"/>
      <sheetName val="268"/>
      <sheetName val="Change Control"/>
      <sheetName val="Header"/>
      <sheetName val="Buying Schedule"/>
      <sheetName val="CRF Register"/>
      <sheetName val="Factors"/>
      <sheetName val="Admin"/>
      <sheetName val="Other_Costs39"/>
      <sheetName val="procurement_contingency39"/>
      <sheetName val="(1)_Construction39"/>
      <sheetName val="(2)_Furniture39"/>
      <sheetName val="(3)_AV39"/>
      <sheetName val="(4)_Fees39"/>
      <sheetName val="(5)_On_Costs39"/>
      <sheetName val="(6)_Cont39"/>
      <sheetName val="(7)_Retail_Contribution39"/>
      <sheetName val="(8)_VAT39"/>
      <sheetName val="(9)_IT39"/>
      <sheetName val="(10)_VAT39"/>
      <sheetName val="Commitment_Schedule39"/>
      <sheetName val="Sch__Areas34"/>
      <sheetName val="Validation_Data34"/>
      <sheetName val="Tender_Settlement32"/>
      <sheetName val="_Summary_base_bid28"/>
      <sheetName val="Executive_Summary19"/>
      <sheetName val="CONSTRUCTION_COMPONENT17"/>
      <sheetName val="Modified_Store17"/>
      <sheetName val="BOQ_Direct_selling_cost17"/>
      <sheetName val="Site_Dev_BOQ17"/>
      <sheetName val="Appendix_A_221"/>
      <sheetName val="Cat_A_Change_Control17"/>
      <sheetName val="Building_117"/>
      <sheetName val="Risk_Levels21"/>
      <sheetName val="w't_table17"/>
      <sheetName val="Civil_Boq17"/>
      <sheetName val="Basement_Budget17"/>
      <sheetName val="6_-_Sum28"/>
      <sheetName val="Capital_Expenditure17"/>
      <sheetName val="BSD_(2)17"/>
      <sheetName val="Cash_Flow_Forecast16"/>
      <sheetName val="Cash_Flow_Fees_Breakdown16"/>
      <sheetName val="Orig_Budget_Cash_Flow_Forecas16"/>
      <sheetName val="Fill_Platform_Pricing_16"/>
      <sheetName val="Canopy_Pricing16"/>
      <sheetName val="Stepsafe_Platform_Pricing16"/>
      <sheetName val="Prelims_value16"/>
      <sheetName val="Customize_Your_Purchase_Order16"/>
      <sheetName val="Chennai_45016"/>
      <sheetName val="sq_ftg_detail16"/>
      <sheetName val="Beam_at_Ground_flr_lvl(Steel)16"/>
      <sheetName val="Other_Costs40"/>
      <sheetName val="procurement_contingency40"/>
      <sheetName val="(1)_Construction40"/>
      <sheetName val="(2)_Furniture40"/>
      <sheetName val="(3)_AV40"/>
      <sheetName val="(4)_Fees40"/>
      <sheetName val="(5)_On_Costs40"/>
      <sheetName val="(6)_Cont40"/>
      <sheetName val="(7)_Retail_Contribution40"/>
      <sheetName val="(8)_VAT40"/>
      <sheetName val="(9)_IT40"/>
      <sheetName val="(10)_VAT40"/>
      <sheetName val="Commitment_Schedule40"/>
      <sheetName val="Sch__Areas35"/>
      <sheetName val="Validation_Data35"/>
      <sheetName val="Tender_Settlement33"/>
      <sheetName val="_Summary_base_bid29"/>
      <sheetName val="Executive_Summary20"/>
      <sheetName val="CONSTRUCTION_COMPONENT18"/>
      <sheetName val="Modified_Store18"/>
      <sheetName val="BOQ_Direct_selling_cost18"/>
      <sheetName val="Site_Dev_BOQ18"/>
      <sheetName val="Fill_this_out_first___18"/>
      <sheetName val="Appendix_A_222"/>
      <sheetName val="Cat_A_Change_Control18"/>
      <sheetName val="Building_118"/>
      <sheetName val="Risk_Levels22"/>
      <sheetName val="w't_table18"/>
      <sheetName val="Civil_Boq18"/>
      <sheetName val="Basement_Budget18"/>
      <sheetName val="6_-_Sum29"/>
      <sheetName val="Capital_Expenditure18"/>
      <sheetName val="Cash_Flow_Forecast17"/>
      <sheetName val="Cash_Flow_Fees_Breakdown17"/>
      <sheetName val="Orig_Budget_Cash_Flow_Forecas17"/>
      <sheetName val="BSD_(2)18"/>
      <sheetName val="Fill_Platform_Pricing_17"/>
      <sheetName val="Canopy_Pricing17"/>
      <sheetName val="Stepsafe_Platform_Pricing17"/>
      <sheetName val="Prelims_value17"/>
      <sheetName val="Customize_Your_Purchase_Order17"/>
      <sheetName val="Chennai_45017"/>
      <sheetName val="sq_ftg_detail17"/>
      <sheetName val="Beam_at_Ground_flr_lvl(Steel)17"/>
      <sheetName val="Other_Costs41"/>
      <sheetName val="procurement_contingency41"/>
      <sheetName val="(1)_Construction41"/>
      <sheetName val="(2)_Furniture41"/>
      <sheetName val="(3)_AV41"/>
      <sheetName val="(4)_Fees41"/>
      <sheetName val="(5)_On_Costs41"/>
      <sheetName val="(6)_Cont41"/>
      <sheetName val="(7)_Retail_Contribution41"/>
      <sheetName val="(8)_VAT41"/>
      <sheetName val="(9)_IT41"/>
      <sheetName val="(10)_VAT41"/>
      <sheetName val="Commitment_Schedule41"/>
      <sheetName val="Sch__Areas36"/>
      <sheetName val="Validation_Data36"/>
      <sheetName val="Tender_Settlement34"/>
      <sheetName val="_Summary_base_bid30"/>
      <sheetName val="Executive_Summary21"/>
      <sheetName val="CONSTRUCTION_COMPONENT19"/>
      <sheetName val="Modified_Store19"/>
      <sheetName val="BOQ_Direct_selling_cost19"/>
      <sheetName val="Site_Dev_BOQ19"/>
      <sheetName val="Fill_this_out_first___19"/>
      <sheetName val="Appendix_A_223"/>
      <sheetName val="Cat_A_Change_Control19"/>
      <sheetName val="Building_119"/>
      <sheetName val="Risk_Levels23"/>
      <sheetName val="w't_table19"/>
      <sheetName val="Civil_Boq19"/>
      <sheetName val="Basement_Budget19"/>
      <sheetName val="6_-_Sum30"/>
      <sheetName val="Capital_Expenditure19"/>
      <sheetName val="Cash_Flow_Forecast18"/>
      <sheetName val="Cash_Flow_Fees_Breakdown18"/>
      <sheetName val="Orig_Budget_Cash_Flow_Forecas18"/>
      <sheetName val="BSD_(2)19"/>
      <sheetName val="Fill_Platform_Pricing_18"/>
      <sheetName val="Canopy_Pricing18"/>
      <sheetName val="Stepsafe_Platform_Pricing18"/>
      <sheetName val="Prelims_value18"/>
      <sheetName val="Customize_Your_Purchase_Order18"/>
      <sheetName val="Chennai_45018"/>
      <sheetName val="sq_ftg_detail18"/>
      <sheetName val="Beam_at_Ground_flr_lvl(Steel)18"/>
      <sheetName val="Other_Costs42"/>
      <sheetName val="procurement_contingency42"/>
      <sheetName val="(1)_Construction42"/>
      <sheetName val="(2)_Furniture42"/>
      <sheetName val="(3)_AV42"/>
      <sheetName val="(4)_Fees42"/>
      <sheetName val="(5)_On_Costs42"/>
      <sheetName val="(6)_Cont42"/>
      <sheetName val="(7)_Retail_Contribution42"/>
      <sheetName val="(8)_VAT42"/>
      <sheetName val="(9)_IT42"/>
      <sheetName val="(10)_VAT42"/>
      <sheetName val="Commitment_Schedule42"/>
      <sheetName val="Sch__Areas37"/>
      <sheetName val="Validation_Data37"/>
      <sheetName val="Tender_Settlement35"/>
      <sheetName val="_Summary_base_bid31"/>
      <sheetName val="Executive_Summary22"/>
      <sheetName val="CONSTRUCTION_COMPONENT20"/>
      <sheetName val="Modified_Store20"/>
      <sheetName val="BOQ_Direct_selling_cost20"/>
      <sheetName val="Site_Dev_BOQ20"/>
      <sheetName val="Fill_this_out_first___20"/>
      <sheetName val="Appendix_A_224"/>
      <sheetName val="Cat_A_Change_Control20"/>
      <sheetName val="Building_120"/>
      <sheetName val="Risk_Levels24"/>
      <sheetName val="w't_table20"/>
      <sheetName val="Civil_Boq20"/>
      <sheetName val="Basement_Budget20"/>
      <sheetName val="6_-_Sum31"/>
      <sheetName val="Capital_Expenditure20"/>
      <sheetName val="Cash_Flow_Forecast19"/>
      <sheetName val="Cash_Flow_Fees_Breakdown19"/>
      <sheetName val="Orig_Budget_Cash_Flow_Forecas19"/>
      <sheetName val="BSD_(2)20"/>
      <sheetName val="Fill_Platform_Pricing_19"/>
      <sheetName val="Canopy_Pricing19"/>
      <sheetName val="Stepsafe_Platform_Pricing19"/>
      <sheetName val="Prelims_value19"/>
      <sheetName val="Customize_Your_Purchase_Order19"/>
      <sheetName val="Chennai_45019"/>
      <sheetName val="sq_ftg_detail19"/>
      <sheetName val="Beam_at_Ground_flr_lvl(Steel)19"/>
      <sheetName val="Other_Costs43"/>
      <sheetName val="procurement_contingency43"/>
      <sheetName val="(1)_Construction43"/>
      <sheetName val="(2)_Furniture43"/>
      <sheetName val="(3)_AV43"/>
      <sheetName val="(4)_Fees43"/>
      <sheetName val="(5)_On_Costs43"/>
      <sheetName val="(6)_Cont43"/>
      <sheetName val="(7)_Retail_Contribution43"/>
      <sheetName val="(8)_VAT43"/>
      <sheetName val="(9)_IT43"/>
      <sheetName val="(10)_VAT43"/>
      <sheetName val="Commitment_Schedule43"/>
      <sheetName val="Sch__Areas38"/>
      <sheetName val="Validation_Data38"/>
      <sheetName val="Tender_Settlement36"/>
      <sheetName val="_Summary_base_bid32"/>
      <sheetName val="Executive_Summary23"/>
      <sheetName val="CONSTRUCTION_COMPONENT21"/>
      <sheetName val="Modified_Store21"/>
      <sheetName val="BOQ_Direct_selling_cost21"/>
      <sheetName val="Site_Dev_BOQ21"/>
      <sheetName val="Fill_this_out_first___21"/>
      <sheetName val="Appendix_A_225"/>
      <sheetName val="Cat_A_Change_Control21"/>
      <sheetName val="Building_121"/>
      <sheetName val="Risk_Levels25"/>
      <sheetName val="w't_table21"/>
      <sheetName val="Civil_Boq21"/>
      <sheetName val="Basement_Budget21"/>
      <sheetName val="6_-_Sum32"/>
      <sheetName val="Capital_Expenditure21"/>
      <sheetName val="BSD_(2)21"/>
      <sheetName val="Cash_Flow_Forecast20"/>
      <sheetName val="Cash_Flow_Fees_Breakdown20"/>
      <sheetName val="Orig_Budget_Cash_Flow_Forecas20"/>
      <sheetName val="Fill_Platform_Pricing_20"/>
      <sheetName val="Canopy_Pricing20"/>
      <sheetName val="Stepsafe_Platform_Pricing20"/>
      <sheetName val="Prelims_value20"/>
      <sheetName val="Customize_Your_Purchase_Order20"/>
      <sheetName val="Chennai_45020"/>
      <sheetName val="sq_ftg_detail20"/>
      <sheetName val="Beam_at_Ground_flr_lvl(Steel)20"/>
      <sheetName val="Fin Sum"/>
      <sheetName val="CPIPE"/>
      <sheetName val="Report"/>
      <sheetName val="T1 WBS"/>
      <sheetName val="X rate"/>
      <sheetName val="INDEX"/>
      <sheetName val="Balance sheet"/>
      <sheetName val="ExtA"/>
      <sheetName val="E"/>
      <sheetName val="By year summary"/>
      <sheetName val="By_year_summary"/>
      <sheetName val="By_year_summary1"/>
      <sheetName val="By_year_summary2"/>
      <sheetName val="By_year_summary3"/>
      <sheetName val="By_year_summary4"/>
      <sheetName val="systems summary"/>
      <sheetName val="Valuation Summary"/>
      <sheetName val="Piling"/>
      <sheetName val="Groundworks"/>
      <sheetName val="Stuctural Steel "/>
      <sheetName val="Metal Deck"/>
      <sheetName val="Flat Roof Finishes"/>
      <sheetName val="Zinc roof &amp; wall cladding"/>
      <sheetName val="Masonry"/>
      <sheetName val="SFS Metsec Frame"/>
      <sheetName val="External Windows &amp; Doors"/>
      <sheetName val="Stone Finishes"/>
      <sheetName val="Shopfront"/>
      <sheetName val="Carcassing"/>
      <sheetName val="Internal Staircases"/>
      <sheetName val="Screens"/>
      <sheetName val="Lightening Protection"/>
      <sheetName val="Residential Entrances"/>
      <sheetName val="External Render"/>
      <sheetName val="Demolition"/>
      <sheetName val="Scaffolding"/>
      <sheetName val="Mechanical"/>
      <sheetName val="Stats"/>
      <sheetName val="Ceilings and Partitions"/>
      <sheetName val="Internal Doors"/>
      <sheetName val="Kitchens"/>
      <sheetName val="Wardrobes"/>
      <sheetName val="Wall Cladding"/>
      <sheetName val="Vanity Units"/>
      <sheetName val="Floor and Wall finishes"/>
      <sheetName val="Sanitaryware"/>
      <sheetName val="Decorations"/>
      <sheetName val="Firestopping"/>
      <sheetName val="278 works"/>
      <sheetName val="Handover Items"/>
      <sheetName val="Provisional Sums"/>
      <sheetName val="Bike Holders"/>
      <sheetName val="Quals, Assump, Exclu Resi"/>
      <sheetName val="Variations"/>
      <sheetName val="Prelims"/>
      <sheetName val="P&amp;L Information"/>
      <sheetName val="Take off"/>
      <sheetName val="finshes"/>
      <sheetName val="STAIR"/>
      <sheetName val="P-Sum-Cab"/>
      <sheetName val="FWBS1100"/>
      <sheetName val="subcontractors"/>
      <sheetName val="Summary_year_Plan14"/>
      <sheetName val="IO_LIST14"/>
      <sheetName val="backup_(2)14"/>
      <sheetName val="Purchase-InUse_DayMonthYear14"/>
      <sheetName val="H__Cashflow13"/>
      <sheetName val="Key_Assumptions12"/>
      <sheetName val="Common_Inputs12"/>
      <sheetName val="Capex_Depreciation_table12"/>
      <sheetName val="2_1_受電設備棟12"/>
      <sheetName val="2_2_受・防火水槽12"/>
      <sheetName val="2_3_排水処理設備棟12"/>
      <sheetName val="2_4_倉庫棟12"/>
      <sheetName val="2_5_守衛棟12"/>
      <sheetName val="Define_finishing12"/>
      <sheetName val="d-safe_specs12"/>
      <sheetName val="Front_Cover12"/>
      <sheetName val="OP'S_INPUT_SHEET12"/>
      <sheetName val="Do_not_delete_-_Lists12"/>
      <sheetName val="WP_Financial_Summary12"/>
      <sheetName val="BACKUP_DATA12"/>
      <sheetName val="SP_Break_Up12"/>
      <sheetName val="Data_sheet12"/>
      <sheetName val="13__Steel_-_Ratio12"/>
      <sheetName val="Labor_abs-NMR12"/>
      <sheetName val="Mechanical_Works12"/>
      <sheetName val="Elemental_Breakdown12"/>
      <sheetName val="DB_ET200(R__A)12"/>
      <sheetName val="Bill_No_8_-_A12"/>
      <sheetName val="External_Doors3"/>
      <sheetName val="Valesco_Paste3"/>
      <sheetName val="Tower_A1_Typ_3"/>
      <sheetName val="Tower_A2_Typ_3"/>
      <sheetName val="Source_-_Never_delete3"/>
      <sheetName val="_3"/>
      <sheetName val="M-_Rate3"/>
      <sheetName val="1612_01AL_-_INT_AM&amp;NIEP3"/>
      <sheetName val="Flat_Matrix3"/>
      <sheetName val="Back_Cal_for_OMC3"/>
      <sheetName val="CEP_Form3"/>
      <sheetName val="Elemental_Buildup3"/>
      <sheetName val="BQ_(subcon)R_Pt13"/>
      <sheetName val="BQ_(subcon)R_Pt23"/>
      <sheetName val="BQ_(subcon)R_Pt33"/>
      <sheetName val="Qty_(11_10_19)3"/>
      <sheetName val="Qty_Checking_(P-1)3"/>
      <sheetName val="Qty_Checking_(P-2)3"/>
      <sheetName val="Rod_&amp;_Angle_Bracket3"/>
      <sheetName val="ACCESS_GATE_(D)3"/>
      <sheetName val="ACCESS_GATE_(S)(1)3"/>
      <sheetName val="ACCESS_GATE_(S)3"/>
      <sheetName val="Alum_Flashing3"/>
      <sheetName val="Meas_-Hotel_Part3"/>
      <sheetName val="water_prop_3"/>
      <sheetName val="Reference_Information3"/>
      <sheetName val="Employee_List3"/>
      <sheetName val="Sales_Office3"/>
      <sheetName val="Europe_Competitors3"/>
      <sheetName val="Details_and_Earnings_Charts3"/>
      <sheetName val="공사비_내역_(가)3"/>
      <sheetName val="MEP_schools3"/>
      <sheetName val="Gypsum_Rate3"/>
      <sheetName val="HO_Costs3"/>
      <sheetName val="INDIGINEOUS_ITEMS_3"/>
      <sheetName val="I_P__No_13"/>
      <sheetName val="cover_page3"/>
      <sheetName val="2_설계제원3"/>
      <sheetName val="External_Doors2"/>
      <sheetName val="Valesco_Paste2"/>
      <sheetName val="Tower_A1_Typ_2"/>
      <sheetName val="Tower_A2_Typ_2"/>
      <sheetName val="M-_Rate2"/>
      <sheetName val="1612_01AL_-_INT_AM&amp;NIEP2"/>
      <sheetName val="Flat_Matrix2"/>
      <sheetName val="Back_Cal_for_OMC2"/>
      <sheetName val="CEP_Form2"/>
      <sheetName val="Elemental_Buildup2"/>
      <sheetName val="BQ_(subcon)R_Pt12"/>
      <sheetName val="BQ_(subcon)R_Pt22"/>
      <sheetName val="BQ_(subcon)R_Pt32"/>
      <sheetName val="Qty_(11_10_19)2"/>
      <sheetName val="Qty_Checking_(P-1)2"/>
      <sheetName val="Qty_Checking_(P-2)2"/>
      <sheetName val="Rod_&amp;_Angle_Bracket2"/>
      <sheetName val="ACCESS_GATE_(D)2"/>
      <sheetName val="ACCESS_GATE_(S)(1)2"/>
      <sheetName val="ACCESS_GATE_(S)2"/>
      <sheetName val="Alum_Flashing2"/>
      <sheetName val="Meas_-Hotel_Part2"/>
      <sheetName val="water_prop_2"/>
      <sheetName val="Reference_Information2"/>
      <sheetName val="Employee_List2"/>
      <sheetName val="Sales_Office2"/>
      <sheetName val="Europe_Competitors2"/>
      <sheetName val="Details_and_Earnings_Charts2"/>
      <sheetName val="MEP_schools2"/>
      <sheetName val="Gypsum_Rate2"/>
      <sheetName val="HO_Costs2"/>
      <sheetName val="INDIGINEOUS_ITEMS_2"/>
      <sheetName val="I_P__No_12"/>
      <sheetName val="cover_page2"/>
      <sheetName val="2_설계제원2"/>
      <sheetName val="Flat_Matrix1"/>
      <sheetName val="Back_Cal_for_OMC1"/>
      <sheetName val="CEP_Form1"/>
      <sheetName val="Elemental_Buildup1"/>
      <sheetName val="BQ_(subcon)R_Pt11"/>
      <sheetName val="BQ_(subcon)R_Pt21"/>
      <sheetName val="BQ_(subcon)R_Pt31"/>
      <sheetName val="Qty_(11_10_19)1"/>
      <sheetName val="Qty_Checking_(P-1)1"/>
      <sheetName val="Qty_Checking_(P-2)1"/>
      <sheetName val="Rod_&amp;_Angle_Bracket1"/>
      <sheetName val="ACCESS_GATE_(D)1"/>
      <sheetName val="ACCESS_GATE_(S)(1)1"/>
      <sheetName val="ACCESS_GATE_(S)1"/>
      <sheetName val="Alum_Flashing1"/>
      <sheetName val="Meas_-Hotel_Part1"/>
      <sheetName val="water_prop_1"/>
      <sheetName val="Reference_Information1"/>
      <sheetName val="Employee_List1"/>
      <sheetName val="Sales_Office1"/>
      <sheetName val="Europe_Competitors1"/>
      <sheetName val="Details_and_Earnings_Charts1"/>
      <sheetName val="공사비_내역_(가)1"/>
      <sheetName val="MEP_schools1"/>
      <sheetName val="Gypsum_Rate1"/>
      <sheetName val="HO_Costs1"/>
      <sheetName val="INDIGINEOUS_ITEMS_1"/>
      <sheetName val="I_P__No_11"/>
      <sheetName val="cover_page1"/>
      <sheetName val="2_설계제원1"/>
      <sheetName val="RULES (DO NOT FORMAT)"/>
      <sheetName val="backup_(2)15"/>
      <sheetName val="Purchase-InUse_DayMonthYear15"/>
      <sheetName val="backup_(2)16"/>
      <sheetName val="Purchase-InUse_DayMonthYear16"/>
      <sheetName val="backup_(2)17"/>
      <sheetName val="Purchase-InUse_DayMonthYear17"/>
      <sheetName val="backup_(2)18"/>
      <sheetName val="Purchase-InUse_DayMonthYear18"/>
      <sheetName val="backup_(2)19"/>
      <sheetName val="Purchase-InUse_DayMonthYear19"/>
      <sheetName val="backup_(2)20"/>
      <sheetName val="Purchase-InUse_DayMonthYear20"/>
      <sheetName val="backup_(2)21"/>
      <sheetName val="Purchase-InUse_DayMonthYear21"/>
      <sheetName val="backup_(2)22"/>
      <sheetName val="Purchase-InUse_DayMonthYear22"/>
      <sheetName val="backup_(2)23"/>
      <sheetName val="Purchase-InUse_DayMonthYear23"/>
      <sheetName val="backup_(2)24"/>
      <sheetName val="Purchase-InUse_DayMonthYear24"/>
      <sheetName val="Executive_Summary24"/>
      <sheetName val="backup_(2)25"/>
      <sheetName val="Purchase-InUse_DayMonthYear25"/>
      <sheetName val="Executive_Summary25"/>
      <sheetName val="backup_(2)26"/>
      <sheetName val="Purchase-InUse_DayMonthYear26"/>
      <sheetName val="Executive_Summary26"/>
      <sheetName val="backup_(2)27"/>
      <sheetName val="Purchase-InUse_DayMonthYear27"/>
      <sheetName val="Executive_Summary27"/>
      <sheetName val="backup_(2)28"/>
      <sheetName val="Purchase-InUse_DayMonthYear28"/>
      <sheetName val="Executive_Summary28"/>
      <sheetName val="backup_(2)29"/>
      <sheetName val="Purchase-InUse_DayMonthYear29"/>
      <sheetName val="Executive_Summary29"/>
      <sheetName val="backup_(2)30"/>
      <sheetName val="Purchase-InUse_DayMonthYear30"/>
      <sheetName val="Executive_Summary30"/>
      <sheetName val="backup_(2)31"/>
      <sheetName val="Purchase-InUse_DayMonthYear31"/>
      <sheetName val="Executive_Summary31"/>
      <sheetName val="backup_(2)32"/>
      <sheetName val="Purchase-InUse_DayMonthYear32"/>
      <sheetName val="Executive_Summary32"/>
      <sheetName val="backup_(2)33"/>
      <sheetName val="Purchase-InUse_DayMonthYear33"/>
      <sheetName val="_Summary_base_bid33"/>
      <sheetName val="Executive_Summary33"/>
      <sheetName val="backup_(2)34"/>
      <sheetName val="Purchase-InUse_DayMonthYear34"/>
      <sheetName val="_Summary_base_bid34"/>
      <sheetName val="Executive_Summary34"/>
      <sheetName val="backup_(2)35"/>
      <sheetName val="Purchase-InUse_DayMonthYear35"/>
      <sheetName val="_Summary_base_bid35"/>
      <sheetName val="Executive_Summary35"/>
      <sheetName val="backup_(2)36"/>
      <sheetName val="Purchase-InUse_DayMonthYear36"/>
      <sheetName val="_Summary_base_bid36"/>
      <sheetName val="Executive_Summary36"/>
      <sheetName val="By_year_summary5"/>
      <sheetName val="Valuation_Summary"/>
      <sheetName val="Stuctural_Steel_"/>
      <sheetName val="Metal_Deck"/>
      <sheetName val="Flat_Roof_Finishes"/>
      <sheetName val="Zinc_roof_&amp;_wall_cladding"/>
      <sheetName val="SFS_Metsec_Frame"/>
      <sheetName val="External_Windows_&amp;_Doors"/>
      <sheetName val="Stone_Finishes"/>
      <sheetName val="Internal_Staircases"/>
      <sheetName val="Lightening_Protection"/>
      <sheetName val="Residential_Entrances"/>
      <sheetName val="External_Render"/>
      <sheetName val="Ceilings_and_Partitions"/>
      <sheetName val="Internal_Doors"/>
      <sheetName val="Wall_Cladding"/>
      <sheetName val="Vanity_Units"/>
      <sheetName val="Floor_and_Wall_finishes"/>
      <sheetName val="278_works"/>
      <sheetName val="Handover_Items"/>
      <sheetName val="Provisional_Sums"/>
      <sheetName val="Bike_Holders"/>
      <sheetName val="Quals,_Assump,_Exclu_Resi"/>
      <sheetName val="Buying_Schedule"/>
      <sheetName val="CRF_Register"/>
      <sheetName val="WPA - Dems"/>
      <sheetName val="WP SUMMARY"/>
      <sheetName val="H2O TREATMENT PLANT SITE(4.1)"/>
      <sheetName val="WORK_TABLE5"/>
      <sheetName val="Rate_analysis5"/>
      <sheetName val="SITE_OVERHEADS5"/>
      <sheetName val="M-Book_for_Conc5"/>
      <sheetName val="M-Book_for_FW5"/>
      <sheetName val="INPUT_SHEET5"/>
      <sheetName val="Break_up_Sheet5"/>
      <sheetName val="final_abstract5"/>
      <sheetName val="ACAD_Finishes5"/>
      <sheetName val="Site_Details5"/>
      <sheetName val="Site_Area_Statement5"/>
      <sheetName val="WORK_TABLE6"/>
      <sheetName val="Rate_analysis6"/>
      <sheetName val="SITE_OVERHEADS6"/>
      <sheetName val="M-Book_for_Conc6"/>
      <sheetName val="M-Book_for_FW6"/>
      <sheetName val="INPUT_SHEET6"/>
      <sheetName val="Break_up_Sheet6"/>
      <sheetName val="final_abstract6"/>
      <sheetName val="ACAD_Finishes6"/>
      <sheetName val="Site_Details6"/>
      <sheetName val="Site_Area_Statement6"/>
      <sheetName val="WORK_TABLE7"/>
      <sheetName val="Rate_analysis7"/>
      <sheetName val="SITE_OVERHEADS7"/>
      <sheetName val="M-Book_for_Conc7"/>
      <sheetName val="M-Book_for_FW7"/>
      <sheetName val="INPUT_SHEET7"/>
      <sheetName val="Break_up_Sheet7"/>
      <sheetName val="final_abstract7"/>
      <sheetName val="ACAD_Finishes7"/>
      <sheetName val="Site_Details7"/>
      <sheetName val="Site_Area_Statement7"/>
      <sheetName val="WORK_TABLE8"/>
      <sheetName val="Rate_analysis8"/>
      <sheetName val="SITE_OVERHEADS8"/>
      <sheetName val="M-Book_for_Conc8"/>
      <sheetName val="M-Book_for_FW8"/>
      <sheetName val="INPUT_SHEET8"/>
      <sheetName val="Break_up_Sheet8"/>
      <sheetName val="final_abstract8"/>
      <sheetName val="ACAD_Finishes8"/>
      <sheetName val="Site_Details8"/>
      <sheetName val="Site_Area_Statement8"/>
      <sheetName val="CASHFL1_XLS9"/>
      <sheetName val="WORK_TABLE9"/>
      <sheetName val="Rate_analysis9"/>
      <sheetName val="SITE_OVERHEADS9"/>
      <sheetName val="M-Book_for_Conc9"/>
      <sheetName val="M-Book_for_FW9"/>
      <sheetName val="INPUT_SHEET9"/>
      <sheetName val="Break_up_Sheet9"/>
      <sheetName val="final_abstract9"/>
      <sheetName val="ACAD_Finishes9"/>
      <sheetName val="Site_Details9"/>
      <sheetName val="Site_Area_Statement9"/>
      <sheetName val="CASHFL1_XLS10"/>
      <sheetName val="WORK_TABLE10"/>
      <sheetName val="Rate_analysis10"/>
      <sheetName val="SITE_OVERHEADS10"/>
      <sheetName val="M-Book_for_Conc10"/>
      <sheetName val="M-Book_for_FW10"/>
      <sheetName val="INPUT_SHEET10"/>
      <sheetName val="Break_up_Sheet10"/>
      <sheetName val="final_abstract10"/>
      <sheetName val="ACAD_Finishes10"/>
      <sheetName val="Site_Details10"/>
      <sheetName val="Site_Area_Statement10"/>
      <sheetName val="CASHFL1_XLS11"/>
      <sheetName val="WORK_TABLE11"/>
      <sheetName val="Rate_analysis11"/>
      <sheetName val="SITE_OVERHEADS11"/>
      <sheetName val="M-Book_for_Conc11"/>
      <sheetName val="M-Book_for_FW11"/>
      <sheetName val="INPUT_SHEET11"/>
      <sheetName val="Break_up_Sheet11"/>
      <sheetName val="final_abstract11"/>
      <sheetName val="ACAD_Finishes11"/>
      <sheetName val="Site_Details11"/>
      <sheetName val="Site_Area_Statement11"/>
      <sheetName val="Accounts_w_Tax_Ind12"/>
      <sheetName val="PPX_out_Cost12"/>
      <sheetName val="CASHFL1_XLS12"/>
      <sheetName val="labour_rates12"/>
      <sheetName val="WORK_TABLE12"/>
      <sheetName val="Rate_analysis12"/>
      <sheetName val="SITE_OVERHEADS12"/>
      <sheetName val="M-Book_for_Conc12"/>
      <sheetName val="M-Book_for_FW12"/>
      <sheetName val="INPUT_SHEET12"/>
      <sheetName val="Break_up_Sheet12"/>
      <sheetName val="final_abstract12"/>
      <sheetName val="ACAD_Finishes12"/>
      <sheetName val="Site_Details12"/>
      <sheetName val="Site_Area_Statement12"/>
      <sheetName val="Material_14"/>
      <sheetName val="IM_Plot_02_Summary14"/>
      <sheetName val="organi_synthesis_lab14"/>
      <sheetName val="Accounts_w_Tax_Ind13"/>
      <sheetName val="Front_Cover13"/>
      <sheetName val="2_1_受電設備棟13"/>
      <sheetName val="2_2_受・防火水槽13"/>
      <sheetName val="2_3_排水処理設備棟13"/>
      <sheetName val="2_4_倉庫棟13"/>
      <sheetName val="2_5_守衛棟13"/>
      <sheetName val="FP_MATERIAL14"/>
      <sheetName val="BQ_External14"/>
      <sheetName val="Master_Data_Sheet14"/>
      <sheetName val="Estimate_Build_Up14"/>
      <sheetName val="Deprec_14"/>
      <sheetName val="IO_Count_Diag14"/>
      <sheetName val="Customize_Your_Invoice14"/>
      <sheetName val="TBAL9697_-group_wise__sdpl14"/>
      <sheetName val="OC_17-04-0614"/>
      <sheetName val="PRECAST_lightconc-II14"/>
      <sheetName val="Common_Inputs13"/>
      <sheetName val="Capex_Depreciation_table13"/>
      <sheetName val="TP030_Fire_Alarm14"/>
      <sheetName val="Hepworth-Area_Summary14"/>
      <sheetName val="Dema_eVision_Translation16"/>
      <sheetName val="Stair,_Lift_&amp;_Window_Matrixes16"/>
      <sheetName val="H__Cashflow14"/>
      <sheetName val="Key_Assumptions13"/>
      <sheetName val="CASHFL1_XLS13"/>
      <sheetName val="PPX_out_Cost13"/>
      <sheetName val="DB_ET200(R__A)13"/>
      <sheetName val="H2O_TREATMENT_PLANT_SITE(4_1)"/>
      <sheetName val="Elemental_Breakdown13"/>
      <sheetName val="labour_rates13"/>
      <sheetName val="SP_Break_Up13"/>
      <sheetName val="WORK_TABLE13"/>
      <sheetName val="Rate_analysis13"/>
      <sheetName val="SITE_OVERHEADS13"/>
      <sheetName val="Data_sheet13"/>
      <sheetName val="13__Steel_-_Ratio13"/>
      <sheetName val="M-Book_for_Conc13"/>
      <sheetName val="M-Book_for_FW13"/>
      <sheetName val="INPUT_SHEET13"/>
      <sheetName val="Break_up_Sheet13"/>
      <sheetName val="d-safe_specs13"/>
      <sheetName val="final_abstract13"/>
      <sheetName val="ACAD_Finishes13"/>
      <sheetName val="Site_Details13"/>
      <sheetName val="Site_Area_Statement13"/>
      <sheetName val="Define_finishing13"/>
      <sheetName val="WP_Financial_Summary13"/>
      <sheetName val="BACKUP_DATA13"/>
      <sheetName val="Labor_abs-NMR13"/>
      <sheetName val="Mechanical_Works13"/>
      <sheetName val="Bill_No_8_-_A13"/>
      <sheetName val="OP'S_INPUT_SHEET13"/>
      <sheetName val="Do_not_delete_-_Lists13"/>
      <sheetName val="Conn__Lib"/>
      <sheetName val="Exec__Sum1"/>
      <sheetName val="Section_2-SCHEDULE_OF_DAYWORK3"/>
      <sheetName val="SECTION_10-TSE3"/>
      <sheetName val="Conductor_Size3"/>
      <sheetName val="EQUIP LIST"/>
      <sheetName val="Phase 1 C&amp;S Detail"/>
      <sheetName val="1. Description"/>
      <sheetName val="Name Lists"/>
      <sheetName val="Sept 06"/>
      <sheetName val="Branch_Power14"/>
      <sheetName val="Costs_Negotiated_Contract_Sum14"/>
      <sheetName val="Fill_this_out_first___23"/>
      <sheetName val="IM_Plot_02_Summary17"/>
      <sheetName val="Estimate_Build_Up17"/>
      <sheetName val="Deprec_17"/>
      <sheetName val="IO_Count_Diag17"/>
      <sheetName val="Customize_Your_Invoice17"/>
      <sheetName val="TBAL9697_-group_wise__sdpl17"/>
      <sheetName val="organi_synthesis_lab17"/>
      <sheetName val="OC_17-04-0617"/>
      <sheetName val="FP_MATERIAL17"/>
      <sheetName val="Summary_year_Plan17"/>
      <sheetName val="IO_LIST17"/>
      <sheetName val="BQ_External17"/>
      <sheetName val="Master_Data_Sheet17"/>
      <sheetName val="PRECAST_lightconc-II17"/>
      <sheetName val="TP030_Fire_Alarm17"/>
      <sheetName val="Hepworth-Area_Summary17"/>
      <sheetName val="Dema_eVision_Translation19"/>
      <sheetName val="Stair,_Lift_&amp;_Window_Matrixes19"/>
      <sheetName val="H__Cashflow16"/>
      <sheetName val="Costs_Negotiated_Contract_Sum17"/>
      <sheetName val="Branch_Power17"/>
      <sheetName val="Common_Inputs15"/>
      <sheetName val="Capex_Depreciation_table15"/>
      <sheetName val="PPX_out_Cost15"/>
      <sheetName val="Elemental_Breakdown15"/>
      <sheetName val="External_Doors5"/>
      <sheetName val="Valesco_Paste5"/>
      <sheetName val="labour_rates15"/>
      <sheetName val="Material_15"/>
      <sheetName val="Section_2-SCHEDULE_OF_DAYWORK5"/>
      <sheetName val="SECTION_10-TSE5"/>
      <sheetName val="Conductor_Size5"/>
      <sheetName val="Source_-_Never_delete5"/>
      <sheetName val="_5"/>
      <sheetName val="Fill_this_out_first___24"/>
      <sheetName val="Flat_Matrix4"/>
      <sheetName val="M-_Rate5"/>
      <sheetName val="beam-reinft-IIInd_floor3"/>
      <sheetName val="Halaman_Muka3"/>
      <sheetName val="Mech_SOR_Comparison__3"/>
      <sheetName val="Tender_Summary3"/>
      <sheetName val="SSC_Split_-_All_store_(PYE)_da3"/>
      <sheetName val="Tower_A1_Typ_5"/>
      <sheetName val="Tower_A2_Typ_5"/>
      <sheetName val="1612_01AL_-_INT_AM&amp;NIEP5"/>
      <sheetName val="Tie_Beam_GN3"/>
      <sheetName val="Tangga_GN3"/>
      <sheetName val="Conn__Lib3"/>
      <sheetName val="By_year_summary8"/>
      <sheetName val="Tie_Beam_GN"/>
      <sheetName val="Tangga_GN"/>
      <sheetName val="IM_Plot_02_Summary16"/>
      <sheetName val="Estimate_Build_Up16"/>
      <sheetName val="Deprec_16"/>
      <sheetName val="IO_Count_Diag16"/>
      <sheetName val="Customize_Your_Invoice16"/>
      <sheetName val="TBAL9697_-group_wise__sdpl16"/>
      <sheetName val="organi_synthesis_lab16"/>
      <sheetName val="OC_17-04-0616"/>
      <sheetName val="FP_MATERIAL16"/>
      <sheetName val="Summary_year_Plan16"/>
      <sheetName val="IO_LIST16"/>
      <sheetName val="BQ_External16"/>
      <sheetName val="Master_Data_Sheet16"/>
      <sheetName val="PRECAST_lightconc-II16"/>
      <sheetName val="TP030_Fire_Alarm16"/>
      <sheetName val="Hepworth-Area_Summary16"/>
      <sheetName val="Dema_eVision_Translation18"/>
      <sheetName val="Stair,_Lift_&amp;_Window_Matrixes18"/>
      <sheetName val="H__Cashflow15"/>
      <sheetName val="Costs_Negotiated_Contract_Sum16"/>
      <sheetName val="Branch_Power16"/>
      <sheetName val="Common_Inputs14"/>
      <sheetName val="Capex_Depreciation_table14"/>
      <sheetName val="PPX_out_Cost14"/>
      <sheetName val="Elemental_Breakdown14"/>
      <sheetName val="External_Doors4"/>
      <sheetName val="Valesco_Paste4"/>
      <sheetName val="labour_rates14"/>
      <sheetName val="Section_2-SCHEDULE_OF_DAYWORK4"/>
      <sheetName val="SECTION_10-TSE4"/>
      <sheetName val="Conductor_Size4"/>
      <sheetName val="Source_-_Never_delete4"/>
      <sheetName val="_4"/>
      <sheetName val="Fill_this_out_first___22"/>
      <sheetName val="M-_Rate4"/>
      <sheetName val="beam-reinft-IIInd_floor2"/>
      <sheetName val="Halaman_Muka2"/>
      <sheetName val="Mech_SOR_Comparison__2"/>
      <sheetName val="Tender_Summary2"/>
      <sheetName val="SSC_Split_-_All_store_(PYE)_da2"/>
      <sheetName val="Tower_A1_Typ_4"/>
      <sheetName val="Tower_A2_Typ_4"/>
      <sheetName val="1612_01AL_-_INT_AM&amp;NIEP4"/>
      <sheetName val="Tie_Beam_GN2"/>
      <sheetName val="Tangga_GN2"/>
      <sheetName val="Conn__Lib2"/>
      <sheetName val="By_year_summary7"/>
      <sheetName val="IM_Plot_02_Summary15"/>
      <sheetName val="Estimate_Build_Up15"/>
      <sheetName val="Deprec_15"/>
      <sheetName val="IO_Count_Diag15"/>
      <sheetName val="Customize_Your_Invoice15"/>
      <sheetName val="TBAL9697_-group_wise__sdpl15"/>
      <sheetName val="organi_synthesis_lab15"/>
      <sheetName val="OC_17-04-0615"/>
      <sheetName val="FP_MATERIAL15"/>
      <sheetName val="Summary_year_Plan15"/>
      <sheetName val="IO_LIST15"/>
      <sheetName val="BQ_External15"/>
      <sheetName val="Master_Data_Sheet15"/>
      <sheetName val="PRECAST_lightconc-II15"/>
      <sheetName val="TP030_Fire_Alarm15"/>
      <sheetName val="Hepworth-Area_Summary15"/>
      <sheetName val="Dema_eVision_Translation17"/>
      <sheetName val="Stair,_Lift_&amp;_Window_Matrixes17"/>
      <sheetName val="Costs_Negotiated_Contract_Sum15"/>
      <sheetName val="Branch_Power15"/>
      <sheetName val="beam-reinft-IIInd_floor1"/>
      <sheetName val="Halaman_Muka1"/>
      <sheetName val="Mech_SOR_Comparison__1"/>
      <sheetName val="Tender_Summary1"/>
      <sheetName val="SSC_Split_-_All_store_(PYE)_da1"/>
      <sheetName val="Tie_Beam_GN1"/>
      <sheetName val="Tangga_GN1"/>
      <sheetName val="Conn__Lib1"/>
      <sheetName val="By_year_summary6"/>
      <sheetName val="General_Items"/>
      <sheetName val="Core_Eqpt"/>
      <sheetName val="New_Home"/>
      <sheetName val="Other_Costs44"/>
      <sheetName val="procurement_contingency44"/>
      <sheetName val="Sch__Areas39"/>
      <sheetName val="(1)_Construction44"/>
      <sheetName val="(2)_Furniture44"/>
      <sheetName val="(3)_AV44"/>
      <sheetName val="(4)_Fees44"/>
      <sheetName val="(5)_On_Costs44"/>
      <sheetName val="(6)_Cont44"/>
      <sheetName val="(7)_Retail_Contribution44"/>
      <sheetName val="(8)_VAT44"/>
      <sheetName val="(9)_IT44"/>
      <sheetName val="(10)_VAT44"/>
      <sheetName val="Commitment_Schedule44"/>
      <sheetName val="Validation_Data39"/>
      <sheetName val="Tender_Settlement37"/>
      <sheetName val="Appendix_A_226"/>
      <sheetName val="CONSTRUCTION_COMPONENT22"/>
      <sheetName val="Modified_Store22"/>
      <sheetName val="BOQ_Direct_selling_cost22"/>
      <sheetName val="Site_Dev_BOQ22"/>
      <sheetName val="Risk_Levels26"/>
      <sheetName val="6_-_Sum33"/>
      <sheetName val="Cat_A_Change_Control22"/>
      <sheetName val="Building_122"/>
      <sheetName val="Capital_Expenditure22"/>
      <sheetName val="Cash_Flow_Forecast21"/>
      <sheetName val="Cash_Flow_Fees_Breakdown21"/>
      <sheetName val="Orig_Budget_Cash_Flow_Forecas21"/>
      <sheetName val="Civil_Boq22"/>
      <sheetName val="BSD_(2)22"/>
      <sheetName val="w't_table22"/>
      <sheetName val="Basement_Budget22"/>
      <sheetName val="Customize_Your_Purchase_Order21"/>
      <sheetName val="Chennai_45021"/>
      <sheetName val="sq_ftg_detail21"/>
      <sheetName val="Beam_at_Ground_flr_lvl(Steel)21"/>
      <sheetName val="Prelims_value21"/>
      <sheetName val="Fill_Platform_Pricing_21"/>
      <sheetName val="Canopy_Pricing21"/>
      <sheetName val="Stepsafe_Platform_Pricing21"/>
      <sheetName val="Other_Costs45"/>
      <sheetName val="procurement_contingency45"/>
      <sheetName val="Sch__Areas40"/>
      <sheetName val="(1)_Construction45"/>
      <sheetName val="(2)_Furniture45"/>
      <sheetName val="(3)_AV45"/>
      <sheetName val="(4)_Fees45"/>
      <sheetName val="(5)_On_Costs45"/>
      <sheetName val="(6)_Cont45"/>
      <sheetName val="(7)_Retail_Contribution45"/>
      <sheetName val="(8)_VAT45"/>
      <sheetName val="(9)_IT45"/>
      <sheetName val="(10)_VAT45"/>
      <sheetName val="Commitment_Schedule45"/>
      <sheetName val="Validation_Data40"/>
      <sheetName val="Tender_Settlement38"/>
      <sheetName val="Appendix_A_227"/>
      <sheetName val="CONSTRUCTION_COMPONENT23"/>
      <sheetName val="Modified_Store23"/>
      <sheetName val="BOQ_Direct_selling_cost23"/>
      <sheetName val="Site_Dev_BOQ23"/>
      <sheetName val="Risk_Levels27"/>
      <sheetName val="6_-_Sum34"/>
      <sheetName val="Cat_A_Change_Control23"/>
      <sheetName val="Building_123"/>
      <sheetName val="Capital_Expenditure23"/>
      <sheetName val="Cash_Flow_Forecast22"/>
      <sheetName val="Cash_Flow_Fees_Breakdown22"/>
      <sheetName val="Orig_Budget_Cash_Flow_Forecas22"/>
      <sheetName val="Civil_Boq23"/>
      <sheetName val="BSD_(2)23"/>
      <sheetName val="w't_table23"/>
      <sheetName val="Basement_Budget23"/>
      <sheetName val="Customize_Your_Purchase_Order22"/>
      <sheetName val="Chennai_45022"/>
      <sheetName val="sq_ftg_detail22"/>
      <sheetName val="Beam_at_Ground_flr_lvl(Steel)22"/>
      <sheetName val="Prelims_value22"/>
      <sheetName val="Fill_Platform_Pricing_22"/>
      <sheetName val="Canopy_Pricing22"/>
      <sheetName val="Stepsafe_Platform_Pricing22"/>
      <sheetName val="Other_Costs46"/>
      <sheetName val="procurement_contingency46"/>
      <sheetName val="Sch__Areas41"/>
      <sheetName val="(1)_Construction46"/>
      <sheetName val="(2)_Furniture46"/>
      <sheetName val="(3)_AV46"/>
      <sheetName val="(4)_Fees46"/>
      <sheetName val="(5)_On_Costs46"/>
      <sheetName val="(6)_Cont46"/>
      <sheetName val="(7)_Retail_Contribution46"/>
      <sheetName val="(8)_VAT46"/>
      <sheetName val="(9)_IT46"/>
      <sheetName val="(10)_VAT46"/>
      <sheetName val="Commitment_Schedule46"/>
      <sheetName val="Validation_Data41"/>
      <sheetName val="Tender_Settlement39"/>
      <sheetName val="Appendix_A_228"/>
      <sheetName val="CONSTRUCTION_COMPONENT24"/>
      <sheetName val="Modified_Store24"/>
      <sheetName val="BOQ_Direct_selling_cost24"/>
      <sheetName val="Site_Dev_BOQ24"/>
      <sheetName val="Risk_Levels28"/>
      <sheetName val="6_-_Sum35"/>
      <sheetName val="Cat_A_Change_Control24"/>
      <sheetName val="Building_124"/>
      <sheetName val="Capital_Expenditure24"/>
      <sheetName val="Cash_Flow_Forecast23"/>
      <sheetName val="Cash_Flow_Fees_Breakdown23"/>
      <sheetName val="Orig_Budget_Cash_Flow_Forecas23"/>
      <sheetName val="Civil_Boq24"/>
      <sheetName val="BSD_(2)24"/>
      <sheetName val="w't_table24"/>
      <sheetName val="Basement_Budget24"/>
      <sheetName val="Customize_Your_Purchase_Order23"/>
      <sheetName val="Chennai_45023"/>
      <sheetName val="sq_ftg_detail23"/>
      <sheetName val="Beam_at_Ground_flr_lvl(Steel)23"/>
      <sheetName val="Prelims_value23"/>
      <sheetName val="Fill_Platform_Pricing_23"/>
      <sheetName val="Canopy_Pricing23"/>
      <sheetName val="Stepsafe_Platform_Pricing23"/>
      <sheetName val="Other_Costs48"/>
      <sheetName val="procurement_contingency48"/>
      <sheetName val="Sch__Areas43"/>
      <sheetName val="(1)_Construction48"/>
      <sheetName val="(2)_Furniture48"/>
      <sheetName val="(3)_AV48"/>
      <sheetName val="(4)_Fees48"/>
      <sheetName val="(5)_On_Costs48"/>
      <sheetName val="(6)_Cont48"/>
      <sheetName val="(7)_Retail_Contribution48"/>
      <sheetName val="(8)_VAT48"/>
      <sheetName val="(9)_IT48"/>
      <sheetName val="(10)_VAT48"/>
      <sheetName val="Commitment_Schedule48"/>
      <sheetName val="Validation_Data43"/>
      <sheetName val="Tender_Settlement41"/>
      <sheetName val="Appendix_A_230"/>
      <sheetName val="CONSTRUCTION_COMPONENT26"/>
      <sheetName val="Modified_Store26"/>
      <sheetName val="BOQ_Direct_selling_cost26"/>
      <sheetName val="Site_Dev_BOQ26"/>
      <sheetName val="Fill_this_out_first___26"/>
      <sheetName val="Risk_Levels30"/>
      <sheetName val="_Summary_base_bid37"/>
      <sheetName val="6_-_Sum37"/>
      <sheetName val="Cat_A_Change_Control26"/>
      <sheetName val="Building_126"/>
      <sheetName val="Capital_Expenditure26"/>
      <sheetName val="Cash_Flow_Forecast25"/>
      <sheetName val="Cash_Flow_Fees_Breakdown25"/>
      <sheetName val="Orig_Budget_Cash_Flow_Forecas25"/>
      <sheetName val="Civil_Boq26"/>
      <sheetName val="BSD_(2)26"/>
      <sheetName val="w't_table26"/>
      <sheetName val="Basement_Budget26"/>
      <sheetName val="Customize_Your_Purchase_Order25"/>
      <sheetName val="Chennai_45025"/>
      <sheetName val="sq_ftg_detail25"/>
      <sheetName val="Beam_at_Ground_flr_lvl(Steel)25"/>
      <sheetName val="Estimate_Build_Up18"/>
      <sheetName val="Prelims_value25"/>
      <sheetName val="Fill_Platform_Pricing_25"/>
      <sheetName val="Canopy_Pricing25"/>
      <sheetName val="Stepsafe_Platform_Pricing25"/>
      <sheetName val="IM_Plot_02_Summary18"/>
      <sheetName val="BQ_External18"/>
      <sheetName val="Master_Data_Sheet18"/>
      <sheetName val="Deprec_18"/>
      <sheetName val="IO_Count_Diag18"/>
      <sheetName val="Customize_Your_Invoice18"/>
      <sheetName val="TBAL9697_-group_wise__sdpl18"/>
      <sheetName val="organi_synthesis_lab18"/>
      <sheetName val="OC_17-04-0618"/>
      <sheetName val="General_Items2"/>
      <sheetName val="Core_Eqpt2"/>
      <sheetName val="New_Home2"/>
      <sheetName val="Other_Costs47"/>
      <sheetName val="procurement_contingency47"/>
      <sheetName val="Sch__Areas42"/>
      <sheetName val="(1)_Construction47"/>
      <sheetName val="(2)_Furniture47"/>
      <sheetName val="(3)_AV47"/>
      <sheetName val="(4)_Fees47"/>
      <sheetName val="(5)_On_Costs47"/>
      <sheetName val="(6)_Cont47"/>
      <sheetName val="(7)_Retail_Contribution47"/>
      <sheetName val="(8)_VAT47"/>
      <sheetName val="(9)_IT47"/>
      <sheetName val="(10)_VAT47"/>
      <sheetName val="Commitment_Schedule47"/>
      <sheetName val="Validation_Data42"/>
      <sheetName val="Tender_Settlement40"/>
      <sheetName val="Appendix_A_229"/>
      <sheetName val="CONSTRUCTION_COMPONENT25"/>
      <sheetName val="Modified_Store25"/>
      <sheetName val="BOQ_Direct_selling_cost25"/>
      <sheetName val="Site_Dev_BOQ25"/>
      <sheetName val="Fill_this_out_first___25"/>
      <sheetName val="Risk_Levels29"/>
      <sheetName val="6_-_Sum36"/>
      <sheetName val="Cat_A_Change_Control25"/>
      <sheetName val="Building_125"/>
      <sheetName val="Capital_Expenditure25"/>
      <sheetName val="Cash_Flow_Forecast24"/>
      <sheetName val="Cash_Flow_Fees_Breakdown24"/>
      <sheetName val="Orig_Budget_Cash_Flow_Forecas24"/>
      <sheetName val="Civil_Boq25"/>
      <sheetName val="BSD_(2)25"/>
      <sheetName val="w't_table25"/>
      <sheetName val="Basement_Budget25"/>
      <sheetName val="Customize_Your_Purchase_Order24"/>
      <sheetName val="Chennai_45024"/>
      <sheetName val="sq_ftg_detail24"/>
      <sheetName val="Beam_at_Ground_flr_lvl(Steel)24"/>
      <sheetName val="Prelims_value24"/>
      <sheetName val="Fill_Platform_Pricing_24"/>
      <sheetName val="Canopy_Pricing24"/>
      <sheetName val="Stepsafe_Platform_Pricing24"/>
      <sheetName val="General_Items1"/>
      <sheetName val="Core_Eqpt1"/>
      <sheetName val="New_Home1"/>
      <sheetName val="Other_Costs49"/>
      <sheetName val="procurement_contingency49"/>
      <sheetName val="Sch__Areas44"/>
      <sheetName val="(1)_Construction49"/>
      <sheetName val="(2)_Furniture49"/>
      <sheetName val="(3)_AV49"/>
      <sheetName val="(4)_Fees49"/>
      <sheetName val="(5)_On_Costs49"/>
      <sheetName val="(6)_Cont49"/>
      <sheetName val="(7)_Retail_Contribution49"/>
      <sheetName val="(8)_VAT49"/>
      <sheetName val="(9)_IT49"/>
      <sheetName val="(10)_VAT49"/>
      <sheetName val="Commitment_Schedule49"/>
      <sheetName val="Validation_Data44"/>
      <sheetName val="Tender_Settlement42"/>
      <sheetName val="Appendix_A_231"/>
      <sheetName val="CONSTRUCTION_COMPONENT27"/>
      <sheetName val="Modified_Store27"/>
      <sheetName val="BOQ_Direct_selling_cost27"/>
      <sheetName val="Site_Dev_BOQ27"/>
      <sheetName val="Fill_this_out_first___27"/>
      <sheetName val="Risk_Levels31"/>
      <sheetName val="_Summary_base_bid38"/>
      <sheetName val="6_-_Sum38"/>
      <sheetName val="Cat_A_Change_Control27"/>
      <sheetName val="Building_127"/>
      <sheetName val="Capital_Expenditure27"/>
      <sheetName val="Cash_Flow_Forecast26"/>
      <sheetName val="Cash_Flow_Fees_Breakdown26"/>
      <sheetName val="Orig_Budget_Cash_Flow_Forecas26"/>
      <sheetName val="Civil_Boq27"/>
      <sheetName val="BSD_(2)27"/>
      <sheetName val="w't_table27"/>
      <sheetName val="Basement_Budget27"/>
      <sheetName val="Customize_Your_Purchase_Order26"/>
      <sheetName val="Chennai_45026"/>
      <sheetName val="sq_ftg_detail26"/>
      <sheetName val="Beam_at_Ground_flr_lvl(Steel)26"/>
      <sheetName val="Estimate_Build_Up19"/>
      <sheetName val="Prelims_value26"/>
      <sheetName val="Fill_Platform_Pricing_26"/>
      <sheetName val="Canopy_Pricing26"/>
      <sheetName val="Stepsafe_Platform_Pricing26"/>
      <sheetName val="IM_Plot_02_Summary19"/>
      <sheetName val="BQ_External19"/>
      <sheetName val="Master_Data_Sheet19"/>
      <sheetName val="Deprec_19"/>
      <sheetName val="IO_Count_Diag19"/>
      <sheetName val="Customize_Your_Invoice19"/>
      <sheetName val="TBAL9697_-group_wise__sdpl19"/>
      <sheetName val="organi_synthesis_lab19"/>
      <sheetName val="OC_17-04-0619"/>
      <sheetName val="General_Items3"/>
      <sheetName val="Core_Eqpt3"/>
      <sheetName val="New_Home3"/>
      <sheetName val="Other_Costs50"/>
      <sheetName val="procurement_contingency50"/>
      <sheetName val="Sch__Areas45"/>
      <sheetName val="(1)_Construction50"/>
      <sheetName val="(2)_Furniture50"/>
      <sheetName val="(3)_AV50"/>
      <sheetName val="(4)_Fees50"/>
      <sheetName val="(5)_On_Costs50"/>
      <sheetName val="(6)_Cont50"/>
      <sheetName val="(7)_Retail_Contribution50"/>
      <sheetName val="(8)_VAT50"/>
      <sheetName val="(9)_IT50"/>
      <sheetName val="(10)_VAT50"/>
      <sheetName val="Commitment_Schedule50"/>
      <sheetName val="Validation_Data45"/>
      <sheetName val="Tender_Settlement43"/>
      <sheetName val="Appendix_A_232"/>
      <sheetName val="CONSTRUCTION_COMPONENT28"/>
      <sheetName val="Modified_Store28"/>
      <sheetName val="BOQ_Direct_selling_cost28"/>
      <sheetName val="Site_Dev_BOQ28"/>
      <sheetName val="Fill_this_out_first___28"/>
      <sheetName val="Risk_Levels32"/>
      <sheetName val="_Summary_base_bid39"/>
      <sheetName val="6_-_Sum39"/>
      <sheetName val="Cat_A_Change_Control28"/>
      <sheetName val="Building_128"/>
      <sheetName val="Capital_Expenditure28"/>
      <sheetName val="Cash_Flow_Forecast27"/>
      <sheetName val="Cash_Flow_Fees_Breakdown27"/>
      <sheetName val="Orig_Budget_Cash_Flow_Forecas27"/>
      <sheetName val="Civil_Boq28"/>
      <sheetName val="BSD_(2)28"/>
      <sheetName val="w't_table28"/>
      <sheetName val="Basement_Budget28"/>
      <sheetName val="Customize_Your_Purchase_Order27"/>
      <sheetName val="Chennai_45027"/>
      <sheetName val="sq_ftg_detail27"/>
      <sheetName val="Beam_at_Ground_flr_lvl(Steel)27"/>
      <sheetName val="Estimate_Build_Up20"/>
      <sheetName val="Prelims_value27"/>
      <sheetName val="Fill_Platform_Pricing_27"/>
      <sheetName val="Canopy_Pricing27"/>
      <sheetName val="Stepsafe_Platform_Pricing27"/>
      <sheetName val="IM_Plot_02_Summary20"/>
      <sheetName val="BQ_External20"/>
      <sheetName val="Master_Data_Sheet20"/>
      <sheetName val="Deprec_20"/>
      <sheetName val="IO_Count_Diag20"/>
      <sheetName val="Customize_Your_Invoice20"/>
      <sheetName val="TBAL9697_-group_wise__sdpl20"/>
      <sheetName val="organi_synthesis_lab20"/>
      <sheetName val="OC_17-04-0620"/>
      <sheetName val="By_year_summary9"/>
      <sheetName val="General_Items4"/>
      <sheetName val="Core_Eqpt4"/>
      <sheetName val="New_Home4"/>
      <sheetName val="CEP_Form4"/>
      <sheetName val="Elemental_Buildup4"/>
      <sheetName val="Other_Costs51"/>
      <sheetName val="procurement_contingency51"/>
      <sheetName val="Sch__Areas46"/>
      <sheetName val="(1)_Construction51"/>
      <sheetName val="(2)_Furniture51"/>
      <sheetName val="(3)_AV51"/>
      <sheetName val="(4)_Fees51"/>
      <sheetName val="(5)_On_Costs51"/>
      <sheetName val="(6)_Cont51"/>
      <sheetName val="(7)_Retail_Contribution51"/>
      <sheetName val="(8)_VAT51"/>
      <sheetName val="(9)_IT51"/>
      <sheetName val="(10)_VAT51"/>
      <sheetName val="Commitment_Schedule51"/>
      <sheetName val="Validation_Data46"/>
      <sheetName val="Tender_Settlement44"/>
      <sheetName val="Appendix_A_233"/>
      <sheetName val="CONSTRUCTION_COMPONENT29"/>
      <sheetName val="Modified_Store29"/>
      <sheetName val="BOQ_Direct_selling_cost29"/>
      <sheetName val="Site_Dev_BOQ29"/>
      <sheetName val="Fill_this_out_first___29"/>
      <sheetName val="Risk_Levels33"/>
      <sheetName val="_Summary_base_bid40"/>
      <sheetName val="6_-_Sum40"/>
      <sheetName val="Cat_A_Change_Control29"/>
      <sheetName val="Building_129"/>
      <sheetName val="Capital_Expenditure29"/>
      <sheetName val="Cash_Flow_Forecast28"/>
      <sheetName val="Cash_Flow_Fees_Breakdown28"/>
      <sheetName val="Orig_Budget_Cash_Flow_Forecas28"/>
      <sheetName val="Civil_Boq29"/>
      <sheetName val="BSD_(2)29"/>
      <sheetName val="w't_table29"/>
      <sheetName val="Basement_Budget29"/>
      <sheetName val="Customize_Your_Purchase_Order28"/>
      <sheetName val="Chennai_45028"/>
      <sheetName val="sq_ftg_detail28"/>
      <sheetName val="Beam_at_Ground_flr_lvl(Steel)28"/>
      <sheetName val="Estimate_Build_Up21"/>
      <sheetName val="Prelims_value28"/>
      <sheetName val="Fill_Platform_Pricing_28"/>
      <sheetName val="Canopy_Pricing28"/>
      <sheetName val="Stepsafe_Platform_Pricing28"/>
      <sheetName val="IM_Plot_02_Summary21"/>
      <sheetName val="BQ_External21"/>
      <sheetName val="Master_Data_Sheet21"/>
      <sheetName val="Deprec_21"/>
      <sheetName val="IO_Count_Diag21"/>
      <sheetName val="Customize_Your_Invoice21"/>
      <sheetName val="TBAL9697_-group_wise__sdpl21"/>
      <sheetName val="organi_synthesis_lab21"/>
      <sheetName val="OC_17-04-0621"/>
      <sheetName val="By_year_summary10"/>
      <sheetName val="General_Items5"/>
      <sheetName val="Core_Eqpt5"/>
      <sheetName val="New_Home5"/>
      <sheetName val="CEP_Form5"/>
      <sheetName val="Elemental_Buildup5"/>
      <sheetName val="GULF"/>
      <sheetName val="H-FIN SCHED"/>
      <sheetName val="Diff Run01&amp;Run02"/>
      <sheetName val="CCS Summary"/>
      <sheetName val="Pie_1_West"/>
      <sheetName val="Expenditure_download"/>
      <sheetName val="SET_UP"/>
      <sheetName val="Trading_Floor_-_Level_Six"/>
      <sheetName val="Pie_1_West1"/>
      <sheetName val="Expenditure_download1"/>
      <sheetName val="SET_UP1"/>
      <sheetName val="Trading_Floor_-_Level_Six1"/>
      <sheetName val="Pie_1_West2"/>
      <sheetName val="Expenditure_download2"/>
      <sheetName val="SET_UP2"/>
      <sheetName val="Trading_Floor_-_Level_Six2"/>
      <sheetName val="Exec__Sum2"/>
      <sheetName val="Purchase-InUse_DayMonthYear37"/>
      <sheetName val="backup_(2)37"/>
      <sheetName val="Executive_Summary37"/>
      <sheetName val="Back_Cal_for_OMC4"/>
      <sheetName val="BQ_(subcon)R_Pt14"/>
      <sheetName val="BQ_(subcon)R_Pt24"/>
      <sheetName val="BQ_(subcon)R_Pt34"/>
      <sheetName val="Qty_(11_10_19)4"/>
      <sheetName val="Qty_Checking_(P-1)4"/>
      <sheetName val="Qty_Checking_(P-2)4"/>
      <sheetName val="Rod_&amp;_Angle_Bracket4"/>
      <sheetName val="ACCESS_GATE_(D)4"/>
      <sheetName val="ACCESS_GATE_(S)(1)4"/>
      <sheetName val="ACCESS_GATE_(S)4"/>
      <sheetName val="Alum_Flashing4"/>
      <sheetName val="Meas_-Hotel_Part4"/>
      <sheetName val="water_prop_4"/>
      <sheetName val="Reference_Information4"/>
      <sheetName val="Employee_List4"/>
      <sheetName val="Sales_Office4"/>
      <sheetName val="Europe_Competitors4"/>
      <sheetName val="Details_and_Earnings_Charts4"/>
      <sheetName val="공사비_내역_(가)4"/>
      <sheetName val="MEP_schools4"/>
      <sheetName val="Gypsum_Rate4"/>
      <sheetName val="HO_Costs4"/>
      <sheetName val="INDIGINEOUS_ITEMS_4"/>
      <sheetName val="I_P__No_14"/>
      <sheetName val="cover_page4"/>
      <sheetName val="2_설계제원4"/>
      <sheetName val="RULES_(DO_NOT_FORMAT)"/>
      <sheetName val="Valuation_Summary1"/>
      <sheetName val="Stuctural_Steel_1"/>
      <sheetName val="Metal_Deck1"/>
      <sheetName val="Flat_Roof_Finishes1"/>
      <sheetName val="Zinc_roof_&amp;_wall_cladding1"/>
      <sheetName val="SFS_Metsec_Frame1"/>
      <sheetName val="External_Windows_&amp;_Doors1"/>
      <sheetName val="Stone_Finishes1"/>
      <sheetName val="Internal_Staircases1"/>
      <sheetName val="Lightening_Protection1"/>
      <sheetName val="Residential_Entrances1"/>
      <sheetName val="External_Render1"/>
      <sheetName val="Ceilings_and_Partitions1"/>
      <sheetName val="Internal_Doors1"/>
      <sheetName val="Wall_Cladding1"/>
      <sheetName val="Vanity_Units1"/>
      <sheetName val="Floor_and_Wall_finishes1"/>
      <sheetName val="278_works1"/>
      <sheetName val="Handover_Items1"/>
      <sheetName val="Provisional_Sums1"/>
      <sheetName val="Bike_Holders1"/>
      <sheetName val="Quals,_Assump,_Exclu_Resi1"/>
      <sheetName val="Buying_Schedule1"/>
      <sheetName val="CRF_Register1"/>
      <sheetName val="Purchase-InUse_DayMonthYear38"/>
      <sheetName val="backup_(2)38"/>
      <sheetName val="Executive_Summary38"/>
      <sheetName val="Flat_Matrix5"/>
      <sheetName val="Back_Cal_for_OMC5"/>
      <sheetName val="BQ_(subcon)R_Pt15"/>
      <sheetName val="BQ_(subcon)R_Pt25"/>
      <sheetName val="BQ_(subcon)R_Pt35"/>
      <sheetName val="Qty_(11_10_19)5"/>
      <sheetName val="Qty_Checking_(P-1)5"/>
      <sheetName val="Qty_Checking_(P-2)5"/>
      <sheetName val="Rod_&amp;_Angle_Bracket5"/>
      <sheetName val="ACCESS_GATE_(D)5"/>
      <sheetName val="ACCESS_GATE_(S)(1)5"/>
      <sheetName val="ACCESS_GATE_(S)5"/>
      <sheetName val="Alum_Flashing5"/>
      <sheetName val="Meas_-Hotel_Part5"/>
      <sheetName val="water_prop_5"/>
      <sheetName val="Reference_Information5"/>
      <sheetName val="Employee_List5"/>
      <sheetName val="Sales_Office5"/>
      <sheetName val="Europe_Competitors5"/>
      <sheetName val="Details_and_Earnings_Charts5"/>
      <sheetName val="공사비_내역_(가)5"/>
      <sheetName val="MEP_schools5"/>
      <sheetName val="Gypsum_Rate5"/>
      <sheetName val="HO_Costs5"/>
      <sheetName val="INDIGINEOUS_ITEMS_5"/>
      <sheetName val="I_P__No_15"/>
      <sheetName val="cover_page5"/>
      <sheetName val="2_설계제원5"/>
      <sheetName val="RULES_(DO_NOT_FORMAT)1"/>
      <sheetName val="Valuation_Summary2"/>
      <sheetName val="Stuctural_Steel_2"/>
      <sheetName val="Metal_Deck2"/>
      <sheetName val="Flat_Roof_Finishes2"/>
      <sheetName val="Zinc_roof_&amp;_wall_cladding2"/>
      <sheetName val="SFS_Metsec_Frame2"/>
      <sheetName val="External_Windows_&amp;_Doors2"/>
      <sheetName val="Stone_Finishes2"/>
      <sheetName val="Internal_Staircases2"/>
      <sheetName val="Lightening_Protection2"/>
      <sheetName val="Residential_Entrances2"/>
      <sheetName val="External_Render2"/>
      <sheetName val="Ceilings_and_Partitions2"/>
      <sheetName val="Internal_Doors2"/>
      <sheetName val="Wall_Cladding2"/>
      <sheetName val="Vanity_Units2"/>
      <sheetName val="Floor_and_Wall_finishes2"/>
      <sheetName val="278_works2"/>
      <sheetName val="Handover_Items2"/>
      <sheetName val="Provisional_Sums2"/>
      <sheetName val="Bike_Holders2"/>
      <sheetName val="Quals,_Assump,_Exclu_Resi2"/>
      <sheetName val="Buying_Schedule2"/>
      <sheetName val="CRF_Register2"/>
      <sheetName val="WPA_-_Dems"/>
      <sheetName val="WP_SUMMARY"/>
      <sheetName val="WPA_-_Dems1"/>
      <sheetName val="WP_SUMMARY1"/>
      <sheetName val="WPA_-_Dems2"/>
      <sheetName val="WP_SUMMARY2"/>
      <sheetName val="FP_MATERIAL18"/>
      <sheetName val="Summary_year_Plan18"/>
      <sheetName val="IO_LIST18"/>
      <sheetName val="PRECAST_lightconc-II18"/>
      <sheetName val="TP030_Fire_Alarm18"/>
      <sheetName val="Hepworth-Area_Summary18"/>
      <sheetName val="Dema_eVision_Translation20"/>
      <sheetName val="Stair,_Lift_&amp;_Window_Matrixes20"/>
      <sheetName val="H__Cashflow17"/>
      <sheetName val="Costs_Negotiated_Contract_Sum18"/>
      <sheetName val="Branch_Power18"/>
      <sheetName val="Common_Inputs16"/>
      <sheetName val="Capex_Depreciation_table16"/>
      <sheetName val="PPX_out_Cost16"/>
      <sheetName val="Elemental_Breakdown16"/>
      <sheetName val="External_Doors6"/>
      <sheetName val="Valesco_Paste6"/>
      <sheetName val="labour_rates16"/>
      <sheetName val="Material_16"/>
      <sheetName val="Section_2-SCHEDULE_OF_DAYWORK6"/>
      <sheetName val="SECTION_10-TSE6"/>
      <sheetName val="Conductor_Size6"/>
      <sheetName val="Source_-_Never_delete6"/>
      <sheetName val="_6"/>
      <sheetName val="M-_Rate6"/>
      <sheetName val="beam-reinft-IIInd_floor4"/>
      <sheetName val="Halaman_Muka4"/>
      <sheetName val="Mech_SOR_Comparison__4"/>
      <sheetName val="Tender_Summary4"/>
      <sheetName val="SSC_Split_-_All_store_(PYE)_da4"/>
      <sheetName val="Tower_A1_Typ_6"/>
      <sheetName val="Tower_A2_Typ_6"/>
      <sheetName val="1612_01AL_-_INT_AM&amp;NIEP6"/>
      <sheetName val="Tie_Beam_GN4"/>
      <sheetName val="Tangga_GN4"/>
      <sheetName val="Conn__Lib4"/>
      <sheetName val="T1_WBS"/>
      <sheetName val="X_rate"/>
      <sheetName val="systems_summary"/>
      <sheetName val="PVA#21_Carpark"/>
      <sheetName val="P&amp;L_Information"/>
      <sheetName val="Take_off"/>
      <sheetName val="Fit_Out_"/>
      <sheetName val="BUDGET__MATERIAL"/>
      <sheetName val="Project_Summary1"/>
      <sheetName val="FP_MATERIAL19"/>
      <sheetName val="Summary_year_Plan19"/>
      <sheetName val="IO_LIST19"/>
      <sheetName val="PRECAST_lightconc-II19"/>
      <sheetName val="TP030_Fire_Alarm19"/>
      <sheetName val="Hepworth-Area_Summary19"/>
      <sheetName val="Dema_eVision_Translation21"/>
      <sheetName val="Stair,_Lift_&amp;_Window_Matrixes21"/>
      <sheetName val="H__Cashflow18"/>
      <sheetName val="Costs_Negotiated_Contract_Sum19"/>
      <sheetName val="Branch_Power19"/>
      <sheetName val="Common_Inputs17"/>
      <sheetName val="Capex_Depreciation_table17"/>
      <sheetName val="Key_Assumptions14"/>
      <sheetName val="2_1_受電設備棟14"/>
      <sheetName val="2_2_受・防火水槽14"/>
      <sheetName val="2_3_排水処理設備棟14"/>
      <sheetName val="2_4_倉庫棟14"/>
      <sheetName val="2_5_守衛棟14"/>
      <sheetName val="PPX_out_Cost17"/>
      <sheetName val="Define_finishing14"/>
      <sheetName val="WP_Financial_Summary14"/>
      <sheetName val="BACKUP_DATA14"/>
      <sheetName val="d-safe_specs14"/>
      <sheetName val="SP_Break_Up14"/>
      <sheetName val="Data_sheet14"/>
      <sheetName val="13__Steel_-_Ratio14"/>
      <sheetName val="Labor_abs-NMR14"/>
      <sheetName val="Mechanical_Works14"/>
      <sheetName val="Elemental_Breakdown17"/>
      <sheetName val="DB_ET200(R__A)14"/>
      <sheetName val="External_Doors7"/>
      <sheetName val="Valesco_Paste7"/>
      <sheetName val="labour_rates17"/>
      <sheetName val="Front_Cover14"/>
      <sheetName val="OP'S_INPUT_SHEET14"/>
      <sheetName val="Do_not_delete_-_Lists14"/>
      <sheetName val="Material_17"/>
      <sheetName val="Accounts_w_Tax_Ind14"/>
      <sheetName val="Bill_No_8_-_A14"/>
      <sheetName val="Section_2-SCHEDULE_OF_DAYWORK7"/>
      <sheetName val="SECTION_10-TSE7"/>
      <sheetName val="Conductor_Size7"/>
      <sheetName val="Source_-_Never_delete7"/>
      <sheetName val="_7"/>
      <sheetName val="Flat_Matrix6"/>
      <sheetName val="M-_Rate7"/>
      <sheetName val="beam-reinft-IIInd_floor5"/>
      <sheetName val="Halaman_Muka5"/>
      <sheetName val="Mech_SOR_Comparison__5"/>
      <sheetName val="Tender_Summary5"/>
      <sheetName val="SSC_Split_-_All_store_(PYE)_da5"/>
      <sheetName val="Tower_A1_Typ_7"/>
      <sheetName val="Tower_A2_Typ_7"/>
      <sheetName val="1612_01AL_-_INT_AM&amp;NIEP7"/>
      <sheetName val="Tie_Beam_GN5"/>
      <sheetName val="Tangga_GN5"/>
      <sheetName val="Conn__Lib5"/>
      <sheetName val="T1_WBS1"/>
      <sheetName val="X_rate1"/>
      <sheetName val="systems_summary1"/>
      <sheetName val="PVA#21_Carpark1"/>
      <sheetName val="P&amp;L_Information1"/>
      <sheetName val="Take_off1"/>
      <sheetName val="Fit_Out_1"/>
      <sheetName val="BUDGET__MATERIAL1"/>
      <sheetName val="Project_Summary2"/>
      <sheetName val="Exec__Sum3"/>
      <sheetName val="Section_2-SCHEDULE_OF_DAYWORK8"/>
      <sheetName val="SECTION_10-TSE8"/>
      <sheetName val="Conductor_Size8"/>
      <sheetName val="Source_-_Never_delete8"/>
      <sheetName val="_8"/>
      <sheetName val="CEP_Form6"/>
      <sheetName val="Elemental_Buildup6"/>
      <sheetName val="Fill_this_out_first___30"/>
      <sheetName val="BQ_(subcon)R_Pt16"/>
      <sheetName val="BQ_(subcon)R_Pt26"/>
      <sheetName val="BQ_(subcon)R_Pt36"/>
      <sheetName val="Qty_(11_10_19)6"/>
      <sheetName val="Qty_Checking_(P-1)6"/>
      <sheetName val="Qty_Checking_(P-2)6"/>
      <sheetName val="Rod_&amp;_Angle_Bracket6"/>
      <sheetName val="ACCESS_GATE_(D)6"/>
      <sheetName val="ACCESS_GATE_(S)(1)6"/>
      <sheetName val="ACCESS_GATE_(S)6"/>
      <sheetName val="Alum_Flashing6"/>
      <sheetName val="Exec__Sum4"/>
      <sheetName val="Iron Sets"/>
      <sheetName val="Data Entry"/>
      <sheetName val="Group Points"/>
      <sheetName val="backup_(2)39"/>
      <sheetName val="Purchase-InUse_DayMonthYear39"/>
      <sheetName val="Executive_Summary39"/>
      <sheetName val="backup_(2)40"/>
      <sheetName val="Purchase-InUse_DayMonthYear40"/>
      <sheetName val="Executive_Summary40"/>
      <sheetName val="backup_(2)41"/>
      <sheetName val="Purchase-InUse_DayMonthYear41"/>
      <sheetName val="_Summary_base_bid41"/>
      <sheetName val="Executive_Summary41"/>
      <sheetName val="backup_(2)42"/>
      <sheetName val="Purchase-InUse_DayMonthYear42"/>
      <sheetName val="_Summary_base_bid42"/>
      <sheetName val="Executive_Summary42"/>
      <sheetName val="backup_(2)43"/>
      <sheetName val="Purchase-InUse_DayMonthYear43"/>
      <sheetName val="_Summary_base_bid43"/>
      <sheetName val="Executive_Summary43"/>
      <sheetName val="backup_(2)44"/>
      <sheetName val="Purchase-InUse_DayMonthYear44"/>
      <sheetName val="_Summary_base_bid44"/>
      <sheetName val="Executive_Summary44"/>
      <sheetName val="backup_(2)45"/>
      <sheetName val="Tender_Settlement45"/>
      <sheetName val="Purchase-InUse_DayMonthYear45"/>
      <sheetName val="_Summary_base_bid45"/>
      <sheetName val="Executive_Summary45"/>
      <sheetName val="Other_Costs52"/>
      <sheetName val="Sch__Areas47"/>
      <sheetName val="backup_(2)46"/>
      <sheetName val="Tender_Settlement46"/>
      <sheetName val="Purchase-InUse_DayMonthYear46"/>
      <sheetName val="_Summary_base_bid46"/>
      <sheetName val="Executive_Summary46"/>
      <sheetName val="Other_Costs53"/>
      <sheetName val="Sch__Areas48"/>
      <sheetName val="backup_(2)47"/>
      <sheetName val="Validation_Data47"/>
      <sheetName val="Tender_Settlement47"/>
      <sheetName val="Purchase-InUse_DayMonthYear47"/>
      <sheetName val="_Summary_base_bid47"/>
      <sheetName val="Executive_Summary47"/>
      <sheetName val="Other_Costs54"/>
      <sheetName val="Sch__Areas49"/>
      <sheetName val="backup_(2)48"/>
      <sheetName val="Validation_Data48"/>
      <sheetName val="Tender_Settlement48"/>
      <sheetName val="Purchase-InUse_DayMonthYear48"/>
      <sheetName val="_Summary_base_bid48"/>
      <sheetName val="Executive_Summary48"/>
      <sheetName val="Other_Costs55"/>
      <sheetName val="procurement_contingency52"/>
      <sheetName val="(1)_Construction52"/>
      <sheetName val="(2)_Furniture52"/>
      <sheetName val="(3)_AV52"/>
      <sheetName val="(4)_Fees52"/>
      <sheetName val="(5)_On_Costs52"/>
      <sheetName val="(6)_Cont52"/>
      <sheetName val="(7)_Retail_Contribution52"/>
      <sheetName val="(8)_VAT52"/>
      <sheetName val="(9)_IT52"/>
      <sheetName val="(10)_VAT52"/>
      <sheetName val="Commitment_Schedule52"/>
      <sheetName val="Sch__Areas50"/>
      <sheetName val="backup_(2)49"/>
      <sheetName val="Validation_Data49"/>
      <sheetName val="Tender_Settlement49"/>
      <sheetName val="Purchase-InUse_DayMonthYear49"/>
      <sheetName val="_Summary_base_bid49"/>
      <sheetName val="Executive_Summary49"/>
      <sheetName val="Other_Costs56"/>
      <sheetName val="procurement_contingency53"/>
      <sheetName val="(1)_Construction53"/>
      <sheetName val="(2)_Furniture53"/>
      <sheetName val="(3)_AV53"/>
      <sheetName val="(4)_Fees53"/>
      <sheetName val="(5)_On_Costs53"/>
      <sheetName val="(6)_Cont53"/>
      <sheetName val="(7)_Retail_Contribution53"/>
      <sheetName val="(8)_VAT53"/>
      <sheetName val="(9)_IT53"/>
      <sheetName val="(10)_VAT53"/>
      <sheetName val="Commitment_Schedule53"/>
      <sheetName val="Sch__Areas51"/>
      <sheetName val="backup_(2)50"/>
      <sheetName val="Validation_Data50"/>
      <sheetName val="Tender_Settlement50"/>
      <sheetName val="Purchase-InUse_DayMonthYear50"/>
      <sheetName val="_Summary_base_bid50"/>
      <sheetName val="Executive_Summary50"/>
      <sheetName val="Other_Costs57"/>
      <sheetName val="procurement_contingency54"/>
      <sheetName val="(1)_Construction54"/>
      <sheetName val="(2)_Furniture54"/>
      <sheetName val="(3)_AV54"/>
      <sheetName val="(4)_Fees54"/>
      <sheetName val="(5)_On_Costs54"/>
      <sheetName val="(6)_Cont54"/>
      <sheetName val="(7)_Retail_Contribution54"/>
      <sheetName val="(8)_VAT54"/>
      <sheetName val="(9)_IT54"/>
      <sheetName val="(10)_VAT54"/>
      <sheetName val="Commitment_Schedule54"/>
      <sheetName val="Sch__Areas52"/>
      <sheetName val="backup_(2)51"/>
      <sheetName val="Validation_Data51"/>
      <sheetName val="Tender_Settlement51"/>
      <sheetName val="Purchase-InUse_DayMonthYear51"/>
      <sheetName val="_Summary_base_bid51"/>
      <sheetName val="Executive_Summary51"/>
      <sheetName val="Other_Costs58"/>
      <sheetName val="procurement_contingency55"/>
      <sheetName val="(1)_Construction55"/>
      <sheetName val="(2)_Furniture55"/>
      <sheetName val="(3)_AV55"/>
      <sheetName val="(4)_Fees55"/>
      <sheetName val="(5)_On_Costs55"/>
      <sheetName val="(6)_Cont55"/>
      <sheetName val="(7)_Retail_Contribution55"/>
      <sheetName val="(8)_VAT55"/>
      <sheetName val="(9)_IT55"/>
      <sheetName val="(10)_VAT55"/>
      <sheetName val="Commitment_Schedule55"/>
      <sheetName val="Sch__Areas53"/>
      <sheetName val="backup_(2)52"/>
      <sheetName val="Validation_Data52"/>
      <sheetName val="Tender_Settlement52"/>
      <sheetName val="Purchase-InUse_DayMonthYear52"/>
      <sheetName val="_Summary_base_bid52"/>
      <sheetName val="Executive_Summary52"/>
      <sheetName val="Other_Costs59"/>
      <sheetName val="procurement_contingency56"/>
      <sheetName val="(1)_Construction56"/>
      <sheetName val="(2)_Furniture56"/>
      <sheetName val="(3)_AV56"/>
      <sheetName val="(4)_Fees56"/>
      <sheetName val="(5)_On_Costs56"/>
      <sheetName val="(6)_Cont56"/>
      <sheetName val="(7)_Retail_Contribution56"/>
      <sheetName val="(8)_VAT56"/>
      <sheetName val="(9)_IT56"/>
      <sheetName val="(10)_VAT56"/>
      <sheetName val="Commitment_Schedule56"/>
      <sheetName val="Sch__Areas54"/>
      <sheetName val="backup_(2)53"/>
      <sheetName val="Validation_Data53"/>
      <sheetName val="Tender_Settlement53"/>
      <sheetName val="Purchase-InUse_DayMonthYear53"/>
      <sheetName val="_Summary_base_bid53"/>
      <sheetName val="Executive_Summary53"/>
      <sheetName val="Other_Costs60"/>
      <sheetName val="procurement_contingency57"/>
      <sheetName val="(1)_Construction57"/>
      <sheetName val="(2)_Furniture57"/>
      <sheetName val="(3)_AV57"/>
      <sheetName val="(4)_Fees57"/>
      <sheetName val="(5)_On_Costs57"/>
      <sheetName val="(6)_Cont57"/>
      <sheetName val="(7)_Retail_Contribution57"/>
      <sheetName val="(8)_VAT57"/>
      <sheetName val="(9)_IT57"/>
      <sheetName val="(10)_VAT57"/>
      <sheetName val="Commitment_Schedule57"/>
      <sheetName val="Sch__Areas55"/>
      <sheetName val="backup_(2)54"/>
      <sheetName val="Validation_Data54"/>
      <sheetName val="Tender_Settlement54"/>
      <sheetName val="Purchase-InUse_DayMonthYear54"/>
      <sheetName val="_Summary_base_bid54"/>
      <sheetName val="Executive_Summary54"/>
      <sheetName val="Other_Costs61"/>
      <sheetName val="procurement_contingency58"/>
      <sheetName val="(1)_Construction58"/>
      <sheetName val="(2)_Furniture58"/>
      <sheetName val="(3)_AV58"/>
      <sheetName val="(4)_Fees58"/>
      <sheetName val="(5)_On_Costs58"/>
      <sheetName val="(6)_Cont58"/>
      <sheetName val="(7)_Retail_Contribution58"/>
      <sheetName val="(8)_VAT58"/>
      <sheetName val="(9)_IT58"/>
      <sheetName val="(10)_VAT58"/>
      <sheetName val="Commitment_Schedule58"/>
      <sheetName val="Sch__Areas56"/>
      <sheetName val="backup_(2)55"/>
      <sheetName val="Validation_Data55"/>
      <sheetName val="Tender_Settlement55"/>
      <sheetName val="Purchase-InUse_DayMonthYear55"/>
      <sheetName val="_Summary_base_bid55"/>
      <sheetName val="Executive_Summary55"/>
      <sheetName val="Other_Costs62"/>
      <sheetName val="procurement_contingency59"/>
      <sheetName val="(1)_Construction59"/>
      <sheetName val="(2)_Furniture59"/>
      <sheetName val="(3)_AV59"/>
      <sheetName val="(4)_Fees59"/>
      <sheetName val="(5)_On_Costs59"/>
      <sheetName val="(6)_Cont59"/>
      <sheetName val="(7)_Retail_Contribution59"/>
      <sheetName val="(8)_VAT59"/>
      <sheetName val="(9)_IT59"/>
      <sheetName val="(10)_VAT59"/>
      <sheetName val="Commitment_Schedule59"/>
      <sheetName val="Sch__Areas57"/>
      <sheetName val="backup_(2)56"/>
      <sheetName val="Validation_Data56"/>
      <sheetName val="Tender_Settlement56"/>
      <sheetName val="Purchase-InUse_DayMonthYear56"/>
      <sheetName val="_Summary_base_bid56"/>
      <sheetName val="Executive_Summary56"/>
      <sheetName val="TP030_Fire_Alarm20"/>
      <sheetName val="Summary_year_Plan20"/>
      <sheetName val="IO_LIST20"/>
      <sheetName val="PRECAST_lightconc-II20"/>
      <sheetName val="Hepworth-Area_Summary20"/>
      <sheetName val="Dema_eVision_Translation22"/>
      <sheetName val="FP_MATERIAL20"/>
      <sheetName val="Stair,_Lift_&amp;_Window_Matrixes22"/>
      <sheetName val="Front_Cover16"/>
      <sheetName val="OP'S_INPUT_SHEET16"/>
      <sheetName val="Do_not_delete_-_Lists16"/>
      <sheetName val="Front_Cover15"/>
      <sheetName val="OP'S_INPUT_SHEET15"/>
      <sheetName val="Do_not_delete_-_Lists15"/>
      <sheetName val="토공"/>
      <sheetName val="Constructionˆ_“__"/>
      <sheetName val="Input"/>
      <sheetName val="Calc_ISC"/>
      <sheetName val="Inter unit set off"/>
      <sheetName val="2.1. Claimed Not Ack as debts"/>
      <sheetName val="2.2. Unitech Contingent"/>
      <sheetName val="2.4. Service Tax Contingent"/>
      <sheetName val="6. Auditor Payment"/>
      <sheetName val="7. Pauling Joint Venture"/>
      <sheetName val="8. Non Provision"/>
      <sheetName val="5. MR"/>
      <sheetName val="31. EPS"/>
      <sheetName val="13. Finance Lease"/>
      <sheetName val="18. Earnings"/>
      <sheetName val="p &amp;l stpwise dec03"/>
      <sheetName val="KL_Data1"/>
      <sheetName val="KL_Data"/>
      <sheetName val="KL_Data2"/>
      <sheetName val="systems_summary2"/>
      <sheetName val="KL_Data3"/>
      <sheetName val="systems_summary3"/>
      <sheetName val="PROG_DATA"/>
      <sheetName val="BHANDUP"/>
      <sheetName val="Codes"/>
      <sheetName val="JACKWELL"/>
      <sheetName val="purpose&amp;input"/>
      <sheetName val="Morsip Ht Julu"/>
      <sheetName val="CHSS "/>
      <sheetName val="Metal Works"/>
      <sheetName val="Detail"/>
      <sheetName val="Non-FR &amp; FR Door BQ"/>
      <sheetName val="2Hr FR Roller Shutter"/>
      <sheetName val="CHSS-Cover "/>
      <sheetName val="BQ-Metal Works"/>
      <sheetName val="BQ-8-Ext Works"/>
      <sheetName val="Detail Calculations"/>
      <sheetName val="datasheet"/>
      <sheetName val="Constructionˆ_“________œ"/>
      <sheetName val="SPT vs PHI"/>
      <sheetName val="GD"/>
      <sheetName val="rate PC item"/>
      <sheetName val="DebtAssum"/>
      <sheetName val="FxVar1"/>
      <sheetName val="H.Satuan"/>
      <sheetName val="58+ Table"/>
      <sheetName val="CHSS_"/>
      <sheetName val="Metal_Works"/>
      <sheetName val="Non-FR_&amp;_FR_Door_BQ"/>
      <sheetName val="2Hr_FR_Roller_Shutter"/>
      <sheetName val="CHSS-Cover_"/>
      <sheetName val="BQ-Metal_Works"/>
      <sheetName val="BQ-8-Ext_Works"/>
      <sheetName val="Detail_Calculations"/>
      <sheetName val="H_Satuan"/>
      <sheetName val="detailed summary - data centre"/>
      <sheetName val="TCVN"/>
      <sheetName val="Steps"/>
      <sheetName val="tph-comrental"/>
      <sheetName val="shtLookup"/>
      <sheetName val="产销量值.1"/>
      <sheetName val="VP_graph(VP)"/>
      <sheetName val="일위대가"/>
      <sheetName val="Micro"/>
      <sheetName val="Macro"/>
      <sheetName val="Scaff-Rose"/>
      <sheetName val="Constructionˆ_“__x0013______x0013__x001c____x0013___x0013_œ"/>
      <sheetName val="예산변경사항"/>
      <sheetName val="A"/>
      <sheetName val="Q2 update summarized demand"/>
      <sheetName val="PA"/>
      <sheetName val="내역서1"/>
      <sheetName val="Vendors, SubCon"/>
      <sheetName val="Common FOH"/>
      <sheetName val="20000-Perf Spc"/>
      <sheetName val="GRAPHS"/>
      <sheetName val="CAPEX"/>
      <sheetName val="3a-Base Build Variations"/>
      <sheetName val="Discount Sheet"/>
      <sheetName val="A-11 Steel Str (2)"/>
      <sheetName val="hvac boq"/>
      <sheetName val="name"/>
      <sheetName val="3"/>
      <sheetName val="8"/>
      <sheetName val="2"/>
      <sheetName val="7"/>
      <sheetName val="6"/>
      <sheetName val="面积合计（藏）"/>
      <sheetName val="投标材料清单 "/>
      <sheetName val="4"/>
      <sheetName val="5"/>
      <sheetName val="土地"/>
      <sheetName val="CFA"/>
      <sheetName val="销售"/>
      <sheetName val="下拉框值"/>
      <sheetName val="含量表"/>
      <sheetName val="地连墙"/>
      <sheetName val="SW-TEO"/>
      <sheetName val="Variables"/>
      <sheetName val="基本资料"/>
      <sheetName val="A.1.1-总包I标段变更"/>
      <sheetName val="A.4.53-垂直梯供应变更"/>
      <sheetName val="A.2.7-锅炉供应工程"/>
      <sheetName val="A.4.57-LED屏变更"/>
      <sheetName val="Toolbox"/>
      <sheetName val="00000000"/>
      <sheetName val="A.4.52-充电桩变更"/>
      <sheetName val="資料庫"/>
      <sheetName val="G.1R-Shou COP Gf"/>
      <sheetName val="Model_Return"/>
      <sheetName val="SUM SHEET"/>
      <sheetName val="BUDGET V01-fr"/>
      <sheetName val="constanten"/>
      <sheetName val="cover sheet"/>
      <sheetName val="General"/>
      <sheetName val="Excel Lead Sheet"/>
      <sheetName val="PROJCOST"/>
      <sheetName val="RSRC"/>
      <sheetName val="TASK"/>
      <sheetName val="USERDATA"/>
      <sheetName val="price list"/>
      <sheetName val="2_1_受電設備棟15"/>
      <sheetName val="2_2_受・防火水槽15"/>
      <sheetName val="2_3_排水処理設備棟15"/>
      <sheetName val="2_4_倉庫棟15"/>
      <sheetName val="2_5_守衛棟15"/>
      <sheetName val="Define_finishing15"/>
      <sheetName val="d-safe_specs15"/>
      <sheetName val="WP_Financial_Summary15"/>
      <sheetName val="BACKUP_DATA15"/>
      <sheetName val="SP_Break_Up15"/>
      <sheetName val="Data_sheet15"/>
      <sheetName val="13__Steel_-_Ratio15"/>
      <sheetName val="Labor_abs-NMR15"/>
      <sheetName val="Mechanical_Works15"/>
      <sheetName val="DB_ET200(R__A)15"/>
      <sheetName val="Key_Assumptions15"/>
      <sheetName val="Bill_No_8_-_A15"/>
      <sheetName val="Exec__Sum5"/>
      <sheetName val="2_1_受電設備棟16"/>
      <sheetName val="2_2_受・防火水槽16"/>
      <sheetName val="2_3_排水処理設備棟16"/>
      <sheetName val="2_4_倉庫棟16"/>
      <sheetName val="2_5_守衛棟16"/>
      <sheetName val="Define_finishing16"/>
      <sheetName val="d-safe_specs16"/>
      <sheetName val="WP_Financial_Summary16"/>
      <sheetName val="BACKUP_DATA16"/>
      <sheetName val="SP_Break_Up16"/>
      <sheetName val="Data_sheet16"/>
      <sheetName val="13__Steel_-_Ratio16"/>
      <sheetName val="Labor_abs-NMR16"/>
      <sheetName val="Mechanical_Works16"/>
      <sheetName val="DB_ET200(R__A)16"/>
      <sheetName val="Key_Assumptions16"/>
      <sheetName val="Bill_No_8_-_A16"/>
      <sheetName val="Exec__Sum6"/>
      <sheetName val="Front_Cover17"/>
      <sheetName val="2_1_受電設備棟17"/>
      <sheetName val="2_2_受・防火水槽17"/>
      <sheetName val="2_3_排水処理設備棟17"/>
      <sheetName val="2_4_倉庫棟17"/>
      <sheetName val="2_5_守衛棟17"/>
      <sheetName val="Define_finishing17"/>
      <sheetName val="WP_Financial_Summary17"/>
      <sheetName val="BACKUP_DATA17"/>
      <sheetName val="d-safe_specs17"/>
      <sheetName val="SP_Break_Up17"/>
      <sheetName val="Data_sheet17"/>
      <sheetName val="13__Steel_-_Ratio17"/>
      <sheetName val="Labor_abs-NMR17"/>
      <sheetName val="Mechanical_Works17"/>
      <sheetName val="DB_ET200(R__A)17"/>
      <sheetName val="Key_Assumptions17"/>
      <sheetName val="Bill_No_8_-_A17"/>
      <sheetName val="OP'S_INPUT_SHEET17"/>
      <sheetName val="Do_not_delete_-_Lists17"/>
      <sheetName val="A-11_Steel_Str_(2)"/>
      <sheetName val="price_list"/>
      <sheetName val="Exec__Sum7"/>
      <sheetName val="WPA_-_Dems3"/>
      <sheetName val="WP_SUMMARY3"/>
      <sheetName val="Coding"/>
      <sheetName val="Demolition 1"/>
      <sheetName val="Demolition_1"/>
      <sheetName val="VIABILITY"/>
      <sheetName val="Improvement "/>
      <sheetName val="00_Main Prices List"/>
      <sheetName val="H2O TREATMENT PLANT SITE_4_1_"/>
      <sheetName val="rec temp"/>
      <sheetName val="monscurve"/>
      <sheetName val="rec_temp"/>
      <sheetName val="rec_temp1"/>
      <sheetName val="4.총괄(통합)"/>
      <sheetName val="CIF_COST_ITEM"/>
      <sheetName val="CIF_COST_ITEM1"/>
      <sheetName val="Front Sheet"/>
      <sheetName val="CIF_COST_ITEM2"/>
      <sheetName val="Diff_Run01&amp;Run02"/>
      <sheetName val="CCS_Summary"/>
      <sheetName val="Front_Sheet"/>
      <sheetName val="CIF_COST_ITEM3"/>
      <sheetName val="Diff_Run01&amp;Run021"/>
      <sheetName val="CCS_Summary1"/>
      <sheetName val="Front_Sheet1"/>
      <sheetName val="CIF_COST_ITEM4"/>
      <sheetName val="Diff_Run01&amp;Run022"/>
      <sheetName val="CCS_Summary2"/>
      <sheetName val="Front_Sheet2"/>
      <sheetName val="CIF_COST_ITEM5"/>
      <sheetName val="Diff_Run01&amp;Run023"/>
      <sheetName val="CCS_Summary3"/>
      <sheetName val="Front_Sheet3"/>
      <sheetName val="Add2-om-mep"/>
      <sheetName val="2. MC Prelims"/>
      <sheetName val="WPA_-_Dems4"/>
      <sheetName val="WP_SUMMARY4"/>
      <sheetName val="Iron_Sets"/>
      <sheetName val="2__MC_Prelims"/>
      <sheetName val="3BL공동구_수량8"/>
      <sheetName val="3BL공동구_수량9"/>
      <sheetName val="3BL공동구_수량10"/>
      <sheetName val="calculation"/>
      <sheetName val="Other_Costs63"/>
      <sheetName val="procurement_contingency60"/>
      <sheetName val="(1)_Construction60"/>
      <sheetName val="(2)_Furniture60"/>
      <sheetName val="(3)_AV60"/>
      <sheetName val="(4)_Fees60"/>
      <sheetName val="(5)_On_Costs60"/>
      <sheetName val="(6)_Cont60"/>
      <sheetName val="(7)_Retail_Contribution60"/>
      <sheetName val="(8)_VAT60"/>
      <sheetName val="(9)_IT60"/>
      <sheetName val="(10)_VAT60"/>
      <sheetName val="Commitment_Schedule60"/>
      <sheetName val="Sch__Areas58"/>
      <sheetName val="Validation_Data57"/>
      <sheetName val="Tender_Settlement57"/>
      <sheetName val="_Summary_base_bid57"/>
      <sheetName val="Executive_Summary57"/>
      <sheetName val="backup_(2)57"/>
      <sheetName val="Purchase-InUse_DayMonthYear57"/>
      <sheetName val="Other_Costs64"/>
      <sheetName val="procurement_contingency61"/>
      <sheetName val="(1)_Construction61"/>
      <sheetName val="(2)_Furniture61"/>
      <sheetName val="(3)_AV61"/>
      <sheetName val="(4)_Fees61"/>
      <sheetName val="(5)_On_Costs61"/>
      <sheetName val="(6)_Cont61"/>
      <sheetName val="(7)_Retail_Contribution61"/>
      <sheetName val="(8)_VAT61"/>
      <sheetName val="(9)_IT61"/>
      <sheetName val="(10)_VAT61"/>
      <sheetName val="Commitment_Schedule61"/>
      <sheetName val="Sch__Areas59"/>
      <sheetName val="Validation_Data58"/>
      <sheetName val="Tender_Settlement58"/>
      <sheetName val="_Summary_base_bid58"/>
      <sheetName val="Executive_Summary58"/>
      <sheetName val="backup_(2)58"/>
      <sheetName val="Purchase-InUse_DayMonthYear58"/>
      <sheetName val="PVA#21_Carpark2"/>
      <sheetName val="Pie_1_West3"/>
      <sheetName val="Expenditure_download3"/>
      <sheetName val="SET_UP3"/>
      <sheetName val="Trading_Floor_-_Level_Six3"/>
      <sheetName val="PVA#21_Carpark3"/>
      <sheetName val="beam-reinft-IIInd_floor6"/>
      <sheetName val="Halaman_Muka6"/>
      <sheetName val="Meas_-Hotel_Part6"/>
      <sheetName val="water_prop_6"/>
      <sheetName val="Reference_Information6"/>
      <sheetName val="Employee_List6"/>
      <sheetName val="Sales_Office6"/>
      <sheetName val="Mech_SOR_Comparison__6"/>
      <sheetName val="Tender_Summary6"/>
      <sheetName val="SSC_Split_-_All_store_(PYE)_da6"/>
      <sheetName val="Back_Cal_for_OMC6"/>
      <sheetName val="Section_2-SCHEDULE_OF_DAYWORK9"/>
      <sheetName val="SECTION_10-TSE9"/>
      <sheetName val="Conductor_Size9"/>
      <sheetName val="Source_-_Never_delete9"/>
      <sheetName val="_9"/>
      <sheetName val="CEP_Form7"/>
      <sheetName val="Elemental_Buildup7"/>
      <sheetName val="Fill_this_out_first___31"/>
      <sheetName val="BQ_(subcon)R_Pt17"/>
      <sheetName val="BQ_(subcon)R_Pt27"/>
      <sheetName val="BQ_(subcon)R_Pt37"/>
      <sheetName val="Qty_(11_10_19)7"/>
      <sheetName val="Qty_Checking_(P-1)7"/>
      <sheetName val="Qty_Checking_(P-2)7"/>
      <sheetName val="Rod_&amp;_Angle_Bracket7"/>
      <sheetName val="ACCESS_GATE_(D)7"/>
      <sheetName val="ACCESS_GATE_(S)(1)7"/>
      <sheetName val="ACCESS_GATE_(S)7"/>
      <sheetName val="Alum_Flashing7"/>
      <sheetName val="Flat_Matrix7"/>
      <sheetName val="beam-reinft-IIInd_floor7"/>
      <sheetName val="Halaman_Muka7"/>
      <sheetName val="Meas_-Hotel_Part7"/>
      <sheetName val="water_prop_7"/>
      <sheetName val="Reference_Information7"/>
      <sheetName val="Employee_List7"/>
      <sheetName val="Sales_Office7"/>
      <sheetName val="Mech_SOR_Comparison__7"/>
      <sheetName val="Tender_Summary7"/>
      <sheetName val="SSC_Split_-_All_store_(PYE)_da7"/>
      <sheetName val="Back_Cal_for_OMC7"/>
      <sheetName val="Fill_this_out_first___32"/>
      <sheetName val="Section_2-SCHEDULE_OF_DAYWORK10"/>
      <sheetName val="SECTION_10-TSE10"/>
      <sheetName val="Conductor_Size10"/>
      <sheetName val="Source_-_Never_delete10"/>
      <sheetName val="_10"/>
      <sheetName val="CEP_Form8"/>
      <sheetName val="Elemental_Buildup8"/>
      <sheetName val="Fill_this_out_first___33"/>
      <sheetName val="BQ_(subcon)R_Pt18"/>
      <sheetName val="BQ_(subcon)R_Pt28"/>
      <sheetName val="BQ_(subcon)R_Pt38"/>
      <sheetName val="Qty_(11_10_19)8"/>
      <sheetName val="Qty_Checking_(P-1)8"/>
      <sheetName val="Qty_Checking_(P-2)8"/>
      <sheetName val="Rod_&amp;_Angle_Bracket8"/>
      <sheetName val="ACCESS_GATE_(D)8"/>
      <sheetName val="ACCESS_GATE_(S)(1)8"/>
      <sheetName val="ACCESS_GATE_(S)8"/>
      <sheetName val="Alum_Flashing8"/>
      <sheetName val="Flat_Matrix8"/>
      <sheetName val="M-_Rate8"/>
      <sheetName val="beam-reinft-IIInd_floor8"/>
      <sheetName val="Halaman_Muka8"/>
      <sheetName val="Meas_-Hotel_Part8"/>
      <sheetName val="water_prop_8"/>
      <sheetName val="Reference_Information8"/>
      <sheetName val="Employee_List8"/>
      <sheetName val="Sales_Office8"/>
      <sheetName val="Mech_SOR_Comparison__8"/>
      <sheetName val="Tender_Summary8"/>
      <sheetName val="SSC_Split_-_All_store_(PYE)_da8"/>
      <sheetName val="External_Doors8"/>
      <sheetName val="Valesco_Paste8"/>
      <sheetName val="Tower_A1_Typ_8"/>
      <sheetName val="Tower_A2_Typ_8"/>
      <sheetName val="1612_01AL_-_INT_AM&amp;NIEP8"/>
      <sheetName val="Back_Cal_for_OMC8"/>
      <sheetName val="Fill_this_out_first___34"/>
      <sheetName val="Section_2-SCHEDULE_OF_DAYWORK11"/>
      <sheetName val="SECTION_10-TSE11"/>
      <sheetName val="Conductor_Size11"/>
      <sheetName val="Source_-_Never_delete11"/>
      <sheetName val="_11"/>
      <sheetName val="CEP_Form9"/>
      <sheetName val="Elemental_Buildup9"/>
      <sheetName val="Fill_this_out_first___35"/>
      <sheetName val="BQ_(subcon)R_Pt19"/>
      <sheetName val="BQ_(subcon)R_Pt29"/>
      <sheetName val="BQ_(subcon)R_Pt39"/>
      <sheetName val="Qty_(11_10_19)9"/>
      <sheetName val="Qty_Checking_(P-1)9"/>
      <sheetName val="Qty_Checking_(P-2)9"/>
      <sheetName val="Rod_&amp;_Angle_Bracket9"/>
      <sheetName val="ACCESS_GATE_(D)9"/>
      <sheetName val="ACCESS_GATE_(S)(1)9"/>
      <sheetName val="ACCESS_GATE_(S)9"/>
      <sheetName val="Alum_Flashing9"/>
      <sheetName val="Flat_Matrix9"/>
      <sheetName val="M-_Rate9"/>
      <sheetName val="beam-reinft-IIInd_floor9"/>
      <sheetName val="Halaman_Muka9"/>
      <sheetName val="Meas_-Hotel_Part9"/>
      <sheetName val="water_prop_9"/>
      <sheetName val="Reference_Information9"/>
      <sheetName val="Employee_List9"/>
      <sheetName val="Sales_Office9"/>
      <sheetName val="Mech_SOR_Comparison__9"/>
      <sheetName val="Tender_Summary9"/>
      <sheetName val="SSC_Split_-_All_store_(PYE)_da9"/>
      <sheetName val="External_Doors9"/>
      <sheetName val="Valesco_Paste9"/>
      <sheetName val="Tower_A1_Typ_9"/>
      <sheetName val="Tower_A2_Typ_9"/>
      <sheetName val="1612_01AL_-_INT_AM&amp;NIEP9"/>
      <sheetName val="Back_Cal_for_OMC9"/>
      <sheetName val="Fill_this_out_first___36"/>
      <sheetName val="Section_2-SCHEDULE_OF_DAYWORK12"/>
      <sheetName val="SECTION_10-TSE12"/>
      <sheetName val="Conductor_Size12"/>
      <sheetName val="Source_-_Never_delete12"/>
      <sheetName val="_12"/>
      <sheetName val="CEP_Form10"/>
      <sheetName val="Elemental_Buildup10"/>
      <sheetName val="Fill_this_out_first___37"/>
      <sheetName val="BQ_(subcon)R_Pt110"/>
      <sheetName val="BQ_(subcon)R_Pt210"/>
      <sheetName val="BQ_(subcon)R_Pt310"/>
      <sheetName val="Qty_(11_10_19)10"/>
      <sheetName val="Qty_Checking_(P-1)10"/>
      <sheetName val="Qty_Checking_(P-2)10"/>
      <sheetName val="Rod_&amp;_Angle_Bracket10"/>
      <sheetName val="ACCESS_GATE_(D)10"/>
      <sheetName val="ACCESS_GATE_(S)(1)10"/>
      <sheetName val="ACCESS_GATE_(S)10"/>
      <sheetName val="Alum_Flashing10"/>
      <sheetName val="Flat_Matrix10"/>
      <sheetName val="M-_Rate10"/>
      <sheetName val="beam-reinft-IIInd_floor10"/>
      <sheetName val="Halaman_Muka10"/>
      <sheetName val="Meas_-Hotel_Part10"/>
      <sheetName val="water_prop_10"/>
      <sheetName val="Reference_Information10"/>
      <sheetName val="Employee_List10"/>
      <sheetName val="Sales_Office10"/>
      <sheetName val="Mech_SOR_Comparison__10"/>
      <sheetName val="Tender_Summary10"/>
      <sheetName val="SSC_Split_-_All_store_(PYE)_d10"/>
      <sheetName val="External_Doors10"/>
      <sheetName val="Valesco_Paste10"/>
      <sheetName val="Tower_A1_Typ_10"/>
      <sheetName val="Tower_A2_Typ_10"/>
      <sheetName val="1612_01AL_-_INT_AM&amp;NIEP10"/>
      <sheetName val="Back_Cal_for_OMC10"/>
      <sheetName val="Fill_this_out_first___38"/>
      <sheetName val="3BL공동구_수량11"/>
      <sheetName val="Section_2-SCHEDULE_OF_DAYWORK13"/>
      <sheetName val="SECTION_10-TSE13"/>
      <sheetName val="Conductor_Size13"/>
      <sheetName val="Source_-_Never_delete13"/>
      <sheetName val="_13"/>
      <sheetName val="CEP_Form11"/>
      <sheetName val="Elemental_Buildup11"/>
      <sheetName val="Fill_this_out_first___39"/>
      <sheetName val="BQ_(subcon)R_Pt111"/>
      <sheetName val="BQ_(subcon)R_Pt211"/>
      <sheetName val="BQ_(subcon)R_Pt311"/>
      <sheetName val="Qty_(11_10_19)11"/>
      <sheetName val="Qty_Checking_(P-1)11"/>
      <sheetName val="Qty_Checking_(P-2)11"/>
      <sheetName val="Rod_&amp;_Angle_Bracket11"/>
      <sheetName val="ACCESS_GATE_(D)11"/>
      <sheetName val="ACCESS_GATE_(S)(1)11"/>
      <sheetName val="ACCESS_GATE_(S)11"/>
      <sheetName val="Alum_Flashing11"/>
      <sheetName val="Flat_Matrix11"/>
      <sheetName val="M-_Rate11"/>
      <sheetName val="beam-reinft-IIInd_floor11"/>
      <sheetName val="Halaman_Muka11"/>
      <sheetName val="Meas_-Hotel_Part11"/>
      <sheetName val="water_prop_11"/>
      <sheetName val="Reference_Information11"/>
      <sheetName val="Employee_List11"/>
      <sheetName val="Sales_Office11"/>
      <sheetName val="Mech_SOR_Comparison__11"/>
      <sheetName val="Tender_Summary11"/>
      <sheetName val="SSC_Split_-_All_store_(PYE)_d11"/>
      <sheetName val="External_Doors11"/>
      <sheetName val="Valesco_Paste11"/>
      <sheetName val="Tower_A1_Typ_11"/>
      <sheetName val="Tower_A2_Typ_11"/>
      <sheetName val="1612_01AL_-_INT_AM&amp;NIEP11"/>
      <sheetName val="Back_Cal_for_OMC11"/>
      <sheetName val="Fill_this_out_first___40"/>
      <sheetName val="3BL공동구_수량12"/>
      <sheetName val="Section_2-SCHEDULE_OF_DAYWORK14"/>
      <sheetName val="SECTION_10-TSE14"/>
      <sheetName val="Conductor_Size14"/>
      <sheetName val="Source_-_Never_delete14"/>
      <sheetName val="_14"/>
      <sheetName val="CEP_Form12"/>
      <sheetName val="Elemental_Buildup12"/>
      <sheetName val="Fill_this_out_first___41"/>
      <sheetName val="BQ_(subcon)R_Pt112"/>
      <sheetName val="BQ_(subcon)R_Pt212"/>
      <sheetName val="BQ_(subcon)R_Pt312"/>
      <sheetName val="Qty_(11_10_19)12"/>
      <sheetName val="Qty_Checking_(P-1)12"/>
      <sheetName val="Qty_Checking_(P-2)12"/>
      <sheetName val="Rod_&amp;_Angle_Bracket12"/>
      <sheetName val="ACCESS_GATE_(D)12"/>
      <sheetName val="ACCESS_GATE_(S)(1)12"/>
      <sheetName val="ACCESS_GATE_(S)12"/>
      <sheetName val="Alum_Flashing12"/>
      <sheetName val="Flat_Matrix12"/>
      <sheetName val="M-_Rate12"/>
      <sheetName val="beam-reinft-IIInd_floor12"/>
      <sheetName val="Halaman_Muka12"/>
      <sheetName val="Meas_-Hotel_Part12"/>
      <sheetName val="water_prop_12"/>
      <sheetName val="Reference_Information12"/>
      <sheetName val="Employee_List12"/>
      <sheetName val="Sales_Office12"/>
      <sheetName val="Mech_SOR_Comparison__12"/>
      <sheetName val="Tender_Summary12"/>
      <sheetName val="SSC_Split_-_All_store_(PYE)_d12"/>
      <sheetName val="External_Doors12"/>
      <sheetName val="Valesco_Paste12"/>
      <sheetName val="Tower_A1_Typ_12"/>
      <sheetName val="Tower_A2_Typ_12"/>
      <sheetName val="1612_01AL_-_INT_AM&amp;NIEP12"/>
      <sheetName val="Back_Cal_for_OMC12"/>
      <sheetName val="Appendix_A_234"/>
      <sheetName val="CONSTRUCTION_COMPONENT30"/>
      <sheetName val="Modified_Store30"/>
      <sheetName val="BOQ_Direct_selling_cost30"/>
      <sheetName val="Site_Dev_BOQ30"/>
      <sheetName val="Fill_this_out_first___44"/>
      <sheetName val="Risk_Levels34"/>
      <sheetName val="Capital_Expenditure30"/>
      <sheetName val="Cash_Flow_Forecast29"/>
      <sheetName val="Cash_Flow_Fees_Breakdown29"/>
      <sheetName val="Orig_Budget_Cash_Flow_Forecas29"/>
      <sheetName val="6_-_Sum41"/>
      <sheetName val="Cat_A_Change_Control30"/>
      <sheetName val="Building_130"/>
      <sheetName val="w't_table30"/>
      <sheetName val="Civil_Boq30"/>
      <sheetName val="Basement_Budget30"/>
      <sheetName val="BSD_(2)30"/>
      <sheetName val="Prelims_value29"/>
      <sheetName val="Customize_Your_Purchase_Order29"/>
      <sheetName val="Chennai_45029"/>
      <sheetName val="sq_ftg_detail29"/>
      <sheetName val="Beam_at_Ground_flr_lvl(Steel)29"/>
      <sheetName val="Fill_Platform_Pricing_29"/>
      <sheetName val="Canopy_Pricing29"/>
      <sheetName val="Stepsafe_Platform_Pricing29"/>
      <sheetName val="H__Cashflow20"/>
      <sheetName val="CASHFL1_XLS15"/>
      <sheetName val="3BL공동구_수량14"/>
      <sheetName val="WORK_TABLE14"/>
      <sheetName val="SITE_OVERHEADS14"/>
      <sheetName val="M-Book_for_Conc14"/>
      <sheetName val="M-Book_for_FW14"/>
      <sheetName val="INPUT_SHEET14"/>
      <sheetName val="Break_up_Sheet14"/>
      <sheetName val="Accounts_w_Tax_Ind15"/>
      <sheetName val="final_abstract14"/>
      <sheetName val="ACAD_Finishes14"/>
      <sheetName val="Site_Details14"/>
      <sheetName val="Site_Area_Statement14"/>
      <sheetName val="Section_2-SCHEDULE_OF_DAYWORK16"/>
      <sheetName val="SECTION_10-TSE16"/>
      <sheetName val="Conductor_Size16"/>
      <sheetName val="Source_-_Never_delete16"/>
      <sheetName val="_16"/>
      <sheetName val="CEP_Form14"/>
      <sheetName val="Elemental_Buildup14"/>
      <sheetName val="Fill_this_out_first___45"/>
      <sheetName val="BQ_(subcon)R_Pt114"/>
      <sheetName val="BQ_(subcon)R_Pt214"/>
      <sheetName val="BQ_(subcon)R_Pt314"/>
      <sheetName val="Qty_(11_10_19)14"/>
      <sheetName val="Qty_Checking_(P-1)14"/>
      <sheetName val="Qty_Checking_(P-2)14"/>
      <sheetName val="Rod_&amp;_Angle_Bracket14"/>
      <sheetName val="ACCESS_GATE_(D)14"/>
      <sheetName val="ACCESS_GATE_(S)(1)14"/>
      <sheetName val="ACCESS_GATE_(S)14"/>
      <sheetName val="Alum_Flashing14"/>
      <sheetName val="Flat_Matrix14"/>
      <sheetName val="M-_Rate14"/>
      <sheetName val="beam-reinft-IIInd_floor14"/>
      <sheetName val="Halaman_Muka14"/>
      <sheetName val="Meas_-Hotel_Part14"/>
      <sheetName val="water_prop_14"/>
      <sheetName val="Reference_Information14"/>
      <sheetName val="Employee_List14"/>
      <sheetName val="Sales_Office14"/>
      <sheetName val="Mech_SOR_Comparison__14"/>
      <sheetName val="Tender_Summary14"/>
      <sheetName val="SSC_Split_-_All_store_(PYE)_d14"/>
      <sheetName val="External_Doors14"/>
      <sheetName val="Valesco_Paste14"/>
      <sheetName val="Tower_A1_Typ_14"/>
      <sheetName val="Tower_A2_Typ_14"/>
      <sheetName val="1612_01AL_-_INT_AM&amp;NIEP14"/>
      <sheetName val="Back_Cal_for_OMC14"/>
      <sheetName val="Fill_this_out_first___42"/>
      <sheetName val="H__Cashflow19"/>
      <sheetName val="CASHFL1_XLS14"/>
      <sheetName val="3BL공동구_수량13"/>
      <sheetName val="Section_2-SCHEDULE_OF_DAYWORK15"/>
      <sheetName val="SECTION_10-TSE15"/>
      <sheetName val="Conductor_Size15"/>
      <sheetName val="Source_-_Never_delete15"/>
      <sheetName val="_15"/>
      <sheetName val="CEP_Form13"/>
      <sheetName val="Elemental_Buildup13"/>
      <sheetName val="Fill_this_out_first___43"/>
      <sheetName val="BQ_(subcon)R_Pt113"/>
      <sheetName val="BQ_(subcon)R_Pt213"/>
      <sheetName val="BQ_(subcon)R_Pt313"/>
      <sheetName val="Qty_(11_10_19)13"/>
      <sheetName val="Qty_Checking_(P-1)13"/>
      <sheetName val="Qty_Checking_(P-2)13"/>
      <sheetName val="Rod_&amp;_Angle_Bracket13"/>
      <sheetName val="ACCESS_GATE_(D)13"/>
      <sheetName val="ACCESS_GATE_(S)(1)13"/>
      <sheetName val="ACCESS_GATE_(S)13"/>
      <sheetName val="Alum_Flashing13"/>
      <sheetName val="Flat_Matrix13"/>
      <sheetName val="M-_Rate13"/>
      <sheetName val="beam-reinft-IIInd_floor13"/>
      <sheetName val="Halaman_Muka13"/>
      <sheetName val="Meas_-Hotel_Part13"/>
      <sheetName val="water_prop_13"/>
      <sheetName val="Reference_Information13"/>
      <sheetName val="Employee_List13"/>
      <sheetName val="Sales_Office13"/>
      <sheetName val="Mech_SOR_Comparison__13"/>
      <sheetName val="Tender_Summary13"/>
      <sheetName val="SSC_Split_-_All_store_(PYE)_d13"/>
      <sheetName val="External_Doors13"/>
      <sheetName val="Valesco_Paste13"/>
      <sheetName val="Tower_A1_Typ_13"/>
      <sheetName val="Tower_A2_Typ_13"/>
      <sheetName val="1612_01AL_-_INT_AM&amp;NIEP13"/>
      <sheetName val="Back_Cal_for_OMC13"/>
      <sheetName val="Appendix_A_235"/>
      <sheetName val="CONSTRUCTION_COMPONENT31"/>
      <sheetName val="Modified_Store31"/>
      <sheetName val="BOQ_Direct_selling_cost31"/>
      <sheetName val="Site_Dev_BOQ31"/>
      <sheetName val="Fill_this_out_first___46"/>
      <sheetName val="Risk_Levels35"/>
      <sheetName val="Capital_Expenditure31"/>
      <sheetName val="Cash_Flow_Forecast30"/>
      <sheetName val="Cash_Flow_Fees_Breakdown30"/>
      <sheetName val="Orig_Budget_Cash_Flow_Forecas30"/>
      <sheetName val="6_-_Sum42"/>
      <sheetName val="Cat_A_Change_Control31"/>
      <sheetName val="Building_131"/>
      <sheetName val="w't_table31"/>
      <sheetName val="Civil_Boq31"/>
      <sheetName val="Basement_Budget31"/>
      <sheetName val="FP_MATERIAL21"/>
      <sheetName val="BSD_(2)31"/>
      <sheetName val="Prelims_value30"/>
      <sheetName val="Customize_Your_Purchase_Order30"/>
      <sheetName val="Chennai_45030"/>
      <sheetName val="sq_ftg_detail30"/>
      <sheetName val="Beam_at_Ground_flr_lvl(Steel)30"/>
      <sheetName val="Summary_year_Plan21"/>
      <sheetName val="IO_LIST21"/>
      <sheetName val="Fill_Platform_Pricing_30"/>
      <sheetName val="Canopy_Pricing30"/>
      <sheetName val="Stepsafe_Platform_Pricing30"/>
      <sheetName val="PRECAST_lightconc-II21"/>
      <sheetName val="TP030_Fire_Alarm21"/>
      <sheetName val="Hepworth-Area_Summary21"/>
      <sheetName val="Dema_eVision_Translation23"/>
      <sheetName val="Stair,_Lift_&amp;_Window_Matrixes23"/>
      <sheetName val="H__Cashflow21"/>
      <sheetName val="Common_Inputs18"/>
      <sheetName val="Capex_Depreciation_table18"/>
      <sheetName val="CASHFL1_XLS16"/>
      <sheetName val="3BL공동구_수량15"/>
      <sheetName val="Material_18"/>
      <sheetName val="WORK_TABLE15"/>
      <sheetName val="SITE_OVERHEADS15"/>
      <sheetName val="M-Book_for_Conc15"/>
      <sheetName val="M-Book_for_FW15"/>
      <sheetName val="INPUT_SHEET15"/>
      <sheetName val="Break_up_Sheet15"/>
      <sheetName val="Accounts_w_Tax_Ind16"/>
      <sheetName val="final_abstract15"/>
      <sheetName val="ACAD_Finishes15"/>
      <sheetName val="Site_Details15"/>
      <sheetName val="Site_Area_Statement15"/>
      <sheetName val="Section_2-SCHEDULE_OF_DAYWORK17"/>
      <sheetName val="SECTION_10-TSE17"/>
      <sheetName val="Conductor_Size17"/>
      <sheetName val="Source_-_Never_delete17"/>
      <sheetName val="_17"/>
      <sheetName val="CEP_Form15"/>
      <sheetName val="Elemental_Buildup15"/>
      <sheetName val="Fill_this_out_first___47"/>
      <sheetName val="BQ_(subcon)R_Pt115"/>
      <sheetName val="BQ_(subcon)R_Pt215"/>
      <sheetName val="BQ_(subcon)R_Pt315"/>
      <sheetName val="Qty_(11_10_19)15"/>
      <sheetName val="Qty_Checking_(P-1)15"/>
      <sheetName val="Qty_Checking_(P-2)15"/>
      <sheetName val="Rod_&amp;_Angle_Bracket15"/>
      <sheetName val="ACCESS_GATE_(D)15"/>
      <sheetName val="ACCESS_GATE_(S)(1)15"/>
      <sheetName val="ACCESS_GATE_(S)15"/>
      <sheetName val="Alum_Flashing15"/>
      <sheetName val="Flat_Matrix15"/>
      <sheetName val="M-_Rate15"/>
      <sheetName val="beam-reinft-IIInd_floor15"/>
      <sheetName val="Halaman_Muka15"/>
      <sheetName val="Meas_-Hotel_Part15"/>
      <sheetName val="water_prop_15"/>
      <sheetName val="Reference_Information15"/>
      <sheetName val="Employee_List15"/>
      <sheetName val="Sales_Office15"/>
      <sheetName val="Mech_SOR_Comparison__15"/>
      <sheetName val="Tender_Summary15"/>
      <sheetName val="SSC_Split_-_All_store_(PYE)_d15"/>
      <sheetName val="External_Doors15"/>
      <sheetName val="Valesco_Paste15"/>
      <sheetName val="Tower_A1_Typ_15"/>
      <sheetName val="Tower_A2_Typ_15"/>
      <sheetName val="1612_01AL_-_INT_AM&amp;NIEP15"/>
      <sheetName val="Back_Cal_for_OMC15"/>
      <sheetName val="Calculations"/>
    </sheetNames>
    <sheetDataSet>
      <sheetData sheetId="0" refreshError="1"/>
      <sheetData sheetId="1"/>
      <sheetData sheetId="2"/>
      <sheetData sheetId="3"/>
      <sheetData sheetId="4"/>
      <sheetData sheetId="5"/>
      <sheetData sheetId="6" refreshError="1"/>
      <sheetData sheetId="7" refreshError="1"/>
      <sheetData sheetId="8" refreshError="1"/>
      <sheetData sheetId="9"/>
      <sheetData sheetId="10"/>
      <sheetData sheetId="11"/>
      <sheetData sheetId="12"/>
      <sheetData sheetId="13"/>
      <sheetData sheetId="14"/>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sheetData sheetId="57"/>
      <sheetData sheetId="58" refreshError="1"/>
      <sheetData sheetId="59" refreshError="1"/>
      <sheetData sheetId="60" refreshError="1"/>
      <sheetData sheetId="61" refreshError="1"/>
      <sheetData sheetId="62" refreshError="1"/>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refreshError="1"/>
      <sheetData sheetId="493" refreshError="1"/>
      <sheetData sheetId="494"/>
      <sheetData sheetId="495"/>
      <sheetData sheetId="496"/>
      <sheetData sheetId="497"/>
      <sheetData sheetId="498"/>
      <sheetData sheetId="499"/>
      <sheetData sheetId="500"/>
      <sheetData sheetId="501"/>
      <sheetData sheetId="502"/>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sheetData sheetId="518" refreshError="1"/>
      <sheetData sheetId="519" refreshError="1"/>
      <sheetData sheetId="520" refreshError="1"/>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refreshError="1"/>
      <sheetData sheetId="550" refreshError="1"/>
      <sheetData sheetId="551" refreshError="1"/>
      <sheetData sheetId="552"/>
      <sheetData sheetId="553" refreshError="1"/>
      <sheetData sheetId="554" refreshError="1"/>
      <sheetData sheetId="555" refreshError="1"/>
      <sheetData sheetId="556"/>
      <sheetData sheetId="557"/>
      <sheetData sheetId="558"/>
      <sheetData sheetId="559"/>
      <sheetData sheetId="560"/>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sheetData sheetId="571"/>
      <sheetData sheetId="572"/>
      <sheetData sheetId="573" refreshError="1"/>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sheetData sheetId="606"/>
      <sheetData sheetId="607" refreshError="1"/>
      <sheetData sheetId="608"/>
      <sheetData sheetId="609"/>
      <sheetData sheetId="610" refreshError="1"/>
      <sheetData sheetId="611" refreshError="1"/>
      <sheetData sheetId="612"/>
      <sheetData sheetId="613"/>
      <sheetData sheetId="614"/>
      <sheetData sheetId="615" refreshError="1"/>
      <sheetData sheetId="616"/>
      <sheetData sheetId="617"/>
      <sheetData sheetId="618"/>
      <sheetData sheetId="619" refreshError="1"/>
      <sheetData sheetId="620" refreshError="1"/>
      <sheetData sheetId="621" refreshError="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refreshError="1"/>
      <sheetData sheetId="1283"/>
      <sheetData sheetId="1284"/>
      <sheetData sheetId="1285" refreshError="1"/>
      <sheetData sheetId="1286" refreshError="1"/>
      <sheetData sheetId="1287"/>
      <sheetData sheetId="1288"/>
      <sheetData sheetId="1289"/>
      <sheetData sheetId="1290"/>
      <sheetData sheetId="129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sheetData sheetId="1327"/>
      <sheetData sheetId="1328"/>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sheetData sheetId="1358"/>
      <sheetData sheetId="1359"/>
      <sheetData sheetId="1360" refreshError="1"/>
      <sheetData sheetId="1361" refreshError="1"/>
      <sheetData sheetId="1362" refreshError="1"/>
      <sheetData sheetId="1363" refreshError="1"/>
      <sheetData sheetId="1364" refreshError="1"/>
      <sheetData sheetId="1365" refreshError="1"/>
      <sheetData sheetId="1366" refreshError="1"/>
      <sheetData sheetId="1367"/>
      <sheetData sheetId="1368"/>
      <sheetData sheetId="1369"/>
      <sheetData sheetId="1370"/>
      <sheetData sheetId="1371"/>
      <sheetData sheetId="1372"/>
      <sheetData sheetId="1373" refreshError="1"/>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refreshError="1"/>
      <sheetData sheetId="1685" refreshError="1"/>
      <sheetData sheetId="1686" refreshError="1"/>
      <sheetData sheetId="1687" refreshError="1"/>
      <sheetData sheetId="1688"/>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sheetData sheetId="1731" refreshError="1"/>
      <sheetData sheetId="1732" refreshError="1"/>
      <sheetData sheetId="1733" refreshError="1"/>
      <sheetData sheetId="1734" refreshError="1"/>
      <sheetData sheetId="1735" refreshError="1"/>
      <sheetData sheetId="1736" refreshError="1"/>
      <sheetData sheetId="1737"/>
      <sheetData sheetId="1738"/>
      <sheetData sheetId="1739"/>
      <sheetData sheetId="1740"/>
      <sheetData sheetId="1741"/>
      <sheetData sheetId="1742"/>
      <sheetData sheetId="1743" refreshError="1"/>
      <sheetData sheetId="1744" refreshError="1"/>
      <sheetData sheetId="1745" refreshError="1"/>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refreshError="1"/>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refreshError="1"/>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refreshError="1"/>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sheetData sheetId="2246" refreshError="1"/>
      <sheetData sheetId="2247" refreshError="1"/>
      <sheetData sheetId="2248" refreshError="1"/>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sheetData sheetId="2336" refreshError="1"/>
      <sheetData sheetId="2337" refreshError="1"/>
      <sheetData sheetId="2338" refreshError="1"/>
      <sheetData sheetId="2339" refreshError="1"/>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sheetData sheetId="2570"/>
      <sheetData sheetId="2571"/>
      <sheetData sheetId="2572"/>
      <sheetData sheetId="2573"/>
      <sheetData sheetId="2574" refreshError="1"/>
      <sheetData sheetId="2575" refreshError="1"/>
      <sheetData sheetId="2576"/>
      <sheetData sheetId="2577"/>
      <sheetData sheetId="2578" refreshError="1"/>
      <sheetData sheetId="2579" refreshError="1"/>
      <sheetData sheetId="2580" refreshError="1"/>
      <sheetData sheetId="2581" refreshError="1"/>
      <sheetData sheetId="2582"/>
      <sheetData sheetId="2583" refreshError="1"/>
      <sheetData sheetId="2584" refreshError="1"/>
      <sheetData sheetId="2585" refreshError="1"/>
      <sheetData sheetId="2586"/>
      <sheetData sheetId="2587"/>
      <sheetData sheetId="2588" refreshError="1"/>
      <sheetData sheetId="2589"/>
      <sheetData sheetId="2590" refreshError="1"/>
      <sheetData sheetId="2591" refreshError="1"/>
      <sheetData sheetId="2592" refreshError="1"/>
      <sheetData sheetId="2593"/>
      <sheetData sheetId="2594"/>
      <sheetData sheetId="2595"/>
      <sheetData sheetId="2596"/>
      <sheetData sheetId="2597" refreshError="1"/>
      <sheetData sheetId="2598" refreshError="1"/>
      <sheetData sheetId="2599"/>
      <sheetData sheetId="2600"/>
      <sheetData sheetId="2601" refreshError="1"/>
      <sheetData sheetId="2602" refreshError="1"/>
      <sheetData sheetId="2603" refreshError="1"/>
      <sheetData sheetId="2604"/>
      <sheetData sheetId="2605"/>
      <sheetData sheetId="2606"/>
      <sheetData sheetId="2607" refreshError="1"/>
      <sheetData sheetId="2608" refreshError="1"/>
      <sheetData sheetId="2609" refreshError="1"/>
      <sheetData sheetId="2610" refreshError="1"/>
      <sheetData sheetId="2611" refreshError="1"/>
      <sheetData sheetId="2612"/>
      <sheetData sheetId="2613"/>
      <sheetData sheetId="2614" refreshError="1"/>
      <sheetData sheetId="2615" refreshError="1"/>
      <sheetData sheetId="2616" refreshError="1"/>
      <sheetData sheetId="2617" refreshError="1"/>
      <sheetData sheetId="2618" refreshError="1"/>
      <sheetData sheetId="2619" refreshError="1"/>
      <sheetData sheetId="2620" refreshError="1"/>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refreshError="1"/>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refreshError="1"/>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refreshError="1"/>
      <sheetData sheetId="2840" refreshError="1"/>
      <sheetData sheetId="2841" refreshError="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refreshError="1"/>
      <sheetData sheetId="3000" refreshError="1"/>
      <sheetData sheetId="3001" refreshError="1"/>
      <sheetData sheetId="3002" refreshError="1"/>
      <sheetData sheetId="3003" refreshError="1"/>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refreshError="1"/>
      <sheetData sheetId="3536" refreshError="1"/>
      <sheetData sheetId="3537" refreshError="1"/>
      <sheetData sheetId="3538" refreshError="1"/>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refreshError="1"/>
      <sheetData sheetId="4030"/>
      <sheetData sheetId="4031" refreshError="1"/>
      <sheetData sheetId="4032" refreshError="1"/>
      <sheetData sheetId="4033"/>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sheetData sheetId="4046"/>
      <sheetData sheetId="4047"/>
      <sheetData sheetId="4048"/>
      <sheetData sheetId="4049"/>
      <sheetData sheetId="4050"/>
      <sheetData sheetId="4051" refreshError="1"/>
      <sheetData sheetId="4052" refreshError="1"/>
      <sheetData sheetId="4053" refreshError="1"/>
      <sheetData sheetId="4054" refreshError="1"/>
      <sheetData sheetId="4055" refreshError="1"/>
      <sheetData sheetId="4056" refreshError="1"/>
      <sheetData sheetId="4057"/>
      <sheetData sheetId="4058"/>
      <sheetData sheetId="4059"/>
      <sheetData sheetId="4060"/>
      <sheetData sheetId="406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sheetData sheetId="4076"/>
      <sheetData sheetId="4077"/>
      <sheetData sheetId="4078"/>
      <sheetData sheetId="4079"/>
      <sheetData sheetId="4080"/>
      <sheetData sheetId="4081"/>
      <sheetData sheetId="4082"/>
      <sheetData sheetId="4083"/>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refreshError="1"/>
      <sheetData sheetId="4212" refreshError="1"/>
      <sheetData sheetId="4213"/>
      <sheetData sheetId="4214" refreshError="1"/>
      <sheetData sheetId="4215" refreshError="1"/>
      <sheetData sheetId="4216" refreshError="1"/>
      <sheetData sheetId="4217" refreshError="1"/>
      <sheetData sheetId="4218" refreshError="1"/>
      <sheetData sheetId="4219" refreshError="1"/>
      <sheetData sheetId="4220"/>
      <sheetData sheetId="4221"/>
      <sheetData sheetId="4222" refreshError="1"/>
      <sheetData sheetId="4223"/>
      <sheetData sheetId="4224"/>
      <sheetData sheetId="4225" refreshError="1"/>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refreshError="1"/>
      <sheetData sheetId="4243" refreshError="1"/>
      <sheetData sheetId="4244"/>
      <sheetData sheetId="4245"/>
      <sheetData sheetId="4246"/>
      <sheetData sheetId="4247"/>
      <sheetData sheetId="4248"/>
      <sheetData sheetId="4249"/>
      <sheetData sheetId="4250"/>
      <sheetData sheetId="4251" refreshError="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1 - Exec Summ"/>
      <sheetName val="2 - Comm Summ"/>
      <sheetName val="3 - Cont"/>
      <sheetName val="4 - Chan"/>
      <sheetName val="5-Forw"/>
      <sheetName val="6 - 200"/>
      <sheetName val="6 - Sum"/>
      <sheetName val="6 -100"/>
      <sheetName val="6 - 300"/>
      <sheetName val="6 -400"/>
      <sheetName val="6 - 500"/>
      <sheetName val="6 - 600"/>
      <sheetName val="6 - Income"/>
      <sheetName val="6 - VE"/>
      <sheetName val="CashFlow Calc"/>
      <sheetName val=" VE Register"/>
      <sheetName val="Cashflow"/>
      <sheetName val="Cashflow-with baseline"/>
      <sheetName val="Risk Register"/>
      <sheetName val="App.A"/>
      <sheetName val="App.A - T&amp;T Issu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ffer"/>
      <sheetName val="proposta"/>
      <sheetName val="cabos"/>
      <sheetName val="terminação"/>
      <sheetName val="Outros Custos"/>
      <sheetName val="calhas galv WIBE"/>
      <sheetName val="Hook-Ups"/>
      <sheetName val="Lista Precos - PM"/>
      <sheetName val="HookUp_list"/>
      <sheetName val="MO_table"/>
      <sheetName val="MO 2017"/>
      <sheetName val="Sheet1"/>
      <sheetName val="Hook-Ups 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tter Head"/>
      <sheetName val="Summary"/>
      <sheetName val="Specification Notes"/>
      <sheetName val="Priced Schedule"/>
      <sheetName val="Screens"/>
      <sheetName val="Priced Schedule Validation"/>
      <sheetName val="Pricing Page"/>
      <sheetName val="VE in MRF Format"/>
      <sheetName val="Pre- Start - Sales Hand Over"/>
      <sheetName val="VE Project Log"/>
      <sheetName val="Commercial Adjustments"/>
      <sheetName val="User Guide"/>
      <sheetName val="Spare"/>
      <sheetName val="MenuSheet"/>
      <sheetName val="zxcvbnm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truction"/>
      <sheetName val="Summary2"/>
      <sheetName val="Other Costs"/>
      <sheetName val="FitOut"/>
      <sheetName val="SUMMARY"/>
      <sheetName val="procurement contingency"/>
      <sheetName val="Chart1"/>
      <sheetName val="Sheet2"/>
      <sheetName val="(1) Construction"/>
      <sheetName val="(2) Furniture"/>
      <sheetName val="(3) AV"/>
      <sheetName val="(4) Fees"/>
      <sheetName val="(5) On Costs"/>
      <sheetName val="(6) Cont"/>
      <sheetName val="(7) Retail Contribution"/>
      <sheetName val="(8) VAT"/>
      <sheetName val="(9) IT"/>
      <sheetName val="(10) VAT"/>
      <sheetName val="Cashflow"/>
      <sheetName val="Commitment Schedule"/>
      <sheetName val="Other_Costs"/>
      <sheetName val="procurement_contingency"/>
      <sheetName val="(1)_Construction"/>
      <sheetName val="(2)_Furniture"/>
      <sheetName val="(3)_AV"/>
      <sheetName val="(4)_Fees"/>
      <sheetName val="(5)_On_Costs"/>
      <sheetName val="(6)_Cont"/>
      <sheetName val="(7)_Retail_Contribution"/>
      <sheetName val="(8)_VAT"/>
      <sheetName val="(9)_IT"/>
      <sheetName val="(10)_VAT"/>
      <sheetName val="Commitment_Schedule"/>
      <sheetName val="Validation Data"/>
      <sheetName val="Other_Costs1"/>
      <sheetName val="procurement_contingency1"/>
      <sheetName val="(1)_Construction1"/>
      <sheetName val="(2)_Furniture1"/>
      <sheetName val="(3)_AV1"/>
      <sheetName val="(4)_Fees1"/>
      <sheetName val="(5)_On_Costs1"/>
      <sheetName val="(6)_Cont1"/>
      <sheetName val="(7)_Retail_Contribution1"/>
      <sheetName val="(8)_VAT1"/>
      <sheetName val="(9)_IT1"/>
      <sheetName val="(10)_VAT1"/>
      <sheetName val="Commitment_Schedule1"/>
      <sheetName val="TI"/>
      <sheetName val="Tender Settlement"/>
      <sheetName val="CBS"/>
      <sheetName val="Sch. Areas"/>
      <sheetName val="CASHFL1"/>
      <sheetName val="Other_Costs2"/>
      <sheetName val="procurement_contingency2"/>
      <sheetName val="(1)_Construction2"/>
      <sheetName val="(2)_Furniture2"/>
      <sheetName val="(3)_AV2"/>
      <sheetName val="(4)_Fees2"/>
      <sheetName val="(5)_On_Costs2"/>
      <sheetName val="(6)_Cont2"/>
      <sheetName val="(7)_Retail_Contribution2"/>
      <sheetName val="(8)_VAT2"/>
      <sheetName val="(9)_IT2"/>
      <sheetName val="(10)_VAT2"/>
      <sheetName val="Commitment_Schedule2"/>
      <sheetName val="Validation_Data"/>
      <sheetName val="Sch__Areas"/>
      <sheetName val="Data"/>
      <sheetName val=" Summary base bid"/>
      <sheetName val="6 - Sum"/>
      <sheetName val="Control"/>
      <sheetName val="1"/>
      <sheetName val="Other_Costs3"/>
      <sheetName val="procurement_contingency3"/>
      <sheetName val="(1)_Construction3"/>
      <sheetName val="(2)_Furniture3"/>
      <sheetName val="(3)_AV3"/>
      <sheetName val="(4)_Fees3"/>
      <sheetName val="(5)_On_Costs3"/>
      <sheetName val="(6)_Cont3"/>
      <sheetName val="(7)_Retail_Contribution3"/>
      <sheetName val="(8)_VAT3"/>
      <sheetName val="(9)_IT3"/>
      <sheetName val="(10)_VAT3"/>
      <sheetName val="Commitment_Schedule3"/>
      <sheetName val="Validation_Data1"/>
      <sheetName val="Tender_Settlement"/>
      <sheetName val="Other_Costs4"/>
      <sheetName val="procurement_contingency4"/>
      <sheetName val="(1)_Construction4"/>
      <sheetName val="(2)_Furniture4"/>
      <sheetName val="(3)_AV4"/>
      <sheetName val="(4)_Fees4"/>
      <sheetName val="(5)_On_Costs4"/>
      <sheetName val="(6)_Cont4"/>
      <sheetName val="(7)_Retail_Contribution4"/>
      <sheetName val="(8)_VAT4"/>
      <sheetName val="(9)_IT4"/>
      <sheetName val="(10)_VAT4"/>
      <sheetName val="Commitment_Schedule4"/>
      <sheetName val="Other_Costs5"/>
      <sheetName val="procurement_contingency5"/>
      <sheetName val="(1)_Construction5"/>
      <sheetName val="(2)_Furniture5"/>
      <sheetName val="(3)_AV5"/>
      <sheetName val="(4)_Fees5"/>
      <sheetName val="(5)_On_Costs5"/>
      <sheetName val="(6)_Cont5"/>
      <sheetName val="(7)_Retail_Contribution5"/>
      <sheetName val="(8)_VAT5"/>
      <sheetName val="(9)_IT5"/>
      <sheetName val="(10)_VAT5"/>
      <sheetName val="Commitment_Schedule5"/>
      <sheetName val="Other_Costs6"/>
      <sheetName val="procurement_contingency6"/>
      <sheetName val="(1)_Construction6"/>
      <sheetName val="(2)_Furniture6"/>
      <sheetName val="(3)_AV6"/>
      <sheetName val="(4)_Fees6"/>
      <sheetName val="(5)_On_Costs6"/>
      <sheetName val="(6)_Cont6"/>
      <sheetName val="(7)_Retail_Contribution6"/>
      <sheetName val="(8)_VAT6"/>
      <sheetName val="(9)_IT6"/>
      <sheetName val="(10)_VAT6"/>
      <sheetName val="Commitment_Schedule6"/>
      <sheetName val="Validation_Data2"/>
      <sheetName val="Tender_Settlement1"/>
      <sheetName val="Other_Costs7"/>
      <sheetName val="procurement_contingency7"/>
      <sheetName val="(1)_Construction7"/>
      <sheetName val="(2)_Furniture7"/>
      <sheetName val="(3)_AV7"/>
      <sheetName val="(4)_Fees7"/>
      <sheetName val="(5)_On_Costs7"/>
      <sheetName val="(6)_Cont7"/>
      <sheetName val="(7)_Retail_Contribution7"/>
      <sheetName val="(8)_VAT7"/>
      <sheetName val="(9)_IT7"/>
      <sheetName val="(10)_VAT7"/>
      <sheetName val="Commitment_Schedule7"/>
      <sheetName val="Validation_Data3"/>
      <sheetName val="Tender_Settlement2"/>
      <sheetName val="Other_Costs8"/>
      <sheetName val="procurement_contingency8"/>
      <sheetName val="(1)_Construction8"/>
      <sheetName val="(2)_Furniture8"/>
      <sheetName val="(3)_AV8"/>
      <sheetName val="(4)_Fees8"/>
      <sheetName val="(5)_On_Costs8"/>
      <sheetName val="(6)_Cont8"/>
      <sheetName val="(7)_Retail_Contribution8"/>
      <sheetName val="(8)_VAT8"/>
      <sheetName val="(9)_IT8"/>
      <sheetName val="(10)_VAT8"/>
      <sheetName val="Commitment_Schedule8"/>
      <sheetName val="Other_Costs9"/>
      <sheetName val="procurement_contingency9"/>
      <sheetName val="(1)_Construction9"/>
      <sheetName val="(2)_Furniture9"/>
      <sheetName val="(3)_AV9"/>
      <sheetName val="(4)_Fees9"/>
      <sheetName val="(5)_On_Costs9"/>
      <sheetName val="(6)_Cont9"/>
      <sheetName val="(7)_Retail_Contribution9"/>
      <sheetName val="(8)_VAT9"/>
      <sheetName val="(9)_IT9"/>
      <sheetName val="(10)_VAT9"/>
      <sheetName val="Commitment_Schedule9"/>
      <sheetName val="Validation_Data4"/>
      <sheetName val="Tender_Settlement3"/>
      <sheetName val="Other_Costs10"/>
      <sheetName val="procurement_contingency10"/>
      <sheetName val="(1)_Construction10"/>
      <sheetName val="(2)_Furniture10"/>
      <sheetName val="(3)_AV10"/>
      <sheetName val="(4)_Fees10"/>
      <sheetName val="(5)_On_Costs10"/>
      <sheetName val="(6)_Cont10"/>
      <sheetName val="(7)_Retail_Contribution10"/>
      <sheetName val="(8)_VAT10"/>
      <sheetName val="(9)_IT10"/>
      <sheetName val="(10)_VAT10"/>
      <sheetName val="Commitment_Schedule10"/>
      <sheetName val="Validation_Data5"/>
      <sheetName val="Sch__Areas1"/>
      <sheetName val="_Summary_base_bid1"/>
      <sheetName val="6_-_Sum1"/>
      <sheetName val="_Summary_base_bid"/>
      <sheetName val="6_-_Sum"/>
      <sheetName val="Risk Levels"/>
      <sheetName val="Modified Store"/>
      <sheetName val="Boq"/>
      <sheetName val="Other_Costs11"/>
      <sheetName val="procurement_contingency11"/>
      <sheetName val="(1)_Construction11"/>
      <sheetName val="(2)_Furniture11"/>
      <sheetName val="(3)_AV11"/>
      <sheetName val="(4)_Fees11"/>
      <sheetName val="(5)_On_Costs11"/>
      <sheetName val="(6)_Cont11"/>
      <sheetName val="(7)_Retail_Contribution11"/>
      <sheetName val="(8)_VAT11"/>
      <sheetName val="(9)_IT11"/>
      <sheetName val="(10)_VAT11"/>
      <sheetName val="Commitment_Schedule11"/>
      <sheetName val="Validation_Data6"/>
      <sheetName val="Tender_Settlement4"/>
      <sheetName val="Other_Costs16"/>
      <sheetName val="procurement_contingency16"/>
      <sheetName val="(1)_Construction16"/>
      <sheetName val="(2)_Furniture16"/>
      <sheetName val="(3)_AV16"/>
      <sheetName val="(4)_Fees16"/>
      <sheetName val="(5)_On_Costs16"/>
      <sheetName val="(6)_Cont16"/>
      <sheetName val="(7)_Retail_Contribution16"/>
      <sheetName val="(8)_VAT16"/>
      <sheetName val="(9)_IT16"/>
      <sheetName val="(10)_VAT16"/>
      <sheetName val="Commitment_Schedule16"/>
      <sheetName val="Validation_Data11"/>
      <sheetName val="Tender_Settlement9"/>
      <sheetName val="Sch__Areas6"/>
      <sheetName val="_Summary_base_bid5"/>
      <sheetName val="6_-_Sum5"/>
      <sheetName val="Other_Costs12"/>
      <sheetName val="procurement_contingency12"/>
      <sheetName val="(1)_Construction12"/>
      <sheetName val="(2)_Furniture12"/>
      <sheetName val="(3)_AV12"/>
      <sheetName val="(4)_Fees12"/>
      <sheetName val="(5)_On_Costs12"/>
      <sheetName val="(6)_Cont12"/>
      <sheetName val="(7)_Retail_Contribution12"/>
      <sheetName val="(8)_VAT12"/>
      <sheetName val="(9)_IT12"/>
      <sheetName val="(10)_VAT12"/>
      <sheetName val="Commitment_Schedule12"/>
      <sheetName val="Validation_Data7"/>
      <sheetName val="Tender_Settlement5"/>
      <sheetName val="Sch__Areas2"/>
      <sheetName val="Other_Costs13"/>
      <sheetName val="procurement_contingency13"/>
      <sheetName val="(1)_Construction13"/>
      <sheetName val="(2)_Furniture13"/>
      <sheetName val="(3)_AV13"/>
      <sheetName val="(4)_Fees13"/>
      <sheetName val="(5)_On_Costs13"/>
      <sheetName val="(6)_Cont13"/>
      <sheetName val="(7)_Retail_Contribution13"/>
      <sheetName val="(8)_VAT13"/>
      <sheetName val="(9)_IT13"/>
      <sheetName val="(10)_VAT13"/>
      <sheetName val="Commitment_Schedule13"/>
      <sheetName val="Validation_Data8"/>
      <sheetName val="Tender_Settlement6"/>
      <sheetName val="Sch__Areas3"/>
      <sheetName val="_Summary_base_bid2"/>
      <sheetName val="6_-_Sum2"/>
      <sheetName val="Other_Costs14"/>
      <sheetName val="procurement_contingency14"/>
      <sheetName val="(1)_Construction14"/>
      <sheetName val="(2)_Furniture14"/>
      <sheetName val="(3)_AV14"/>
      <sheetName val="(4)_Fees14"/>
      <sheetName val="(5)_On_Costs14"/>
      <sheetName val="(6)_Cont14"/>
      <sheetName val="(7)_Retail_Contribution14"/>
      <sheetName val="(8)_VAT14"/>
      <sheetName val="(9)_IT14"/>
      <sheetName val="(10)_VAT14"/>
      <sheetName val="Commitment_Schedule14"/>
      <sheetName val="Validation_Data9"/>
      <sheetName val="Tender_Settlement7"/>
      <sheetName val="Sch__Areas4"/>
      <sheetName val="_Summary_base_bid3"/>
      <sheetName val="6_-_Sum3"/>
      <sheetName val="Other_Costs15"/>
      <sheetName val="procurement_contingency15"/>
      <sheetName val="(1)_Construction15"/>
      <sheetName val="(2)_Furniture15"/>
      <sheetName val="(3)_AV15"/>
      <sheetName val="(4)_Fees15"/>
      <sheetName val="(5)_On_Costs15"/>
      <sheetName val="(6)_Cont15"/>
      <sheetName val="(7)_Retail_Contribution15"/>
      <sheetName val="(8)_VAT15"/>
      <sheetName val="(9)_IT15"/>
      <sheetName val="(10)_VAT15"/>
      <sheetName val="Commitment_Schedule15"/>
      <sheetName val="Validation_Data10"/>
      <sheetName val="Tender_Settlement8"/>
      <sheetName val="Sch__Areas5"/>
      <sheetName val="_Summary_base_bid4"/>
      <sheetName val="6_-_Sum4"/>
      <sheetName val="Other_Costs17"/>
      <sheetName val="procurement_contingency17"/>
      <sheetName val="(1)_Construction17"/>
      <sheetName val="(2)_Furniture17"/>
      <sheetName val="(3)_AV17"/>
      <sheetName val="(4)_Fees17"/>
      <sheetName val="(5)_On_Costs17"/>
      <sheetName val="(6)_Cont17"/>
      <sheetName val="(7)_Retail_Contribution17"/>
      <sheetName val="(8)_VAT17"/>
      <sheetName val="(9)_IT17"/>
      <sheetName val="(10)_VAT17"/>
      <sheetName val="Commitment_Schedule17"/>
      <sheetName val="Validation_Data12"/>
      <sheetName val="Sch__Areas7"/>
      <sheetName val="_Summary_base_bid6"/>
      <sheetName val="6_-_Sum6"/>
      <sheetName val="Tender_Settlement10"/>
      <sheetName val="Risk_Levels"/>
      <sheetName val="Other_Costs18"/>
      <sheetName val="procurement_contingency18"/>
      <sheetName val="(1)_Construction18"/>
      <sheetName val="(2)_Furniture18"/>
      <sheetName val="(3)_AV18"/>
      <sheetName val="(4)_Fees18"/>
      <sheetName val="(5)_On_Costs18"/>
      <sheetName val="(6)_Cont18"/>
      <sheetName val="(7)_Retail_Contribution18"/>
      <sheetName val="(8)_VAT18"/>
      <sheetName val="(9)_IT18"/>
      <sheetName val="(10)_VAT18"/>
      <sheetName val="Commitment_Schedule18"/>
      <sheetName val="Validation_Data13"/>
      <sheetName val="Tender_Settlement11"/>
      <sheetName val="Sch__Areas8"/>
      <sheetName val="_Summary_base_bid7"/>
      <sheetName val="6_-_Sum7"/>
      <sheetName val="Other_Costs19"/>
      <sheetName val="procurement_contingency19"/>
      <sheetName val="(1)_Construction19"/>
      <sheetName val="(2)_Furniture19"/>
      <sheetName val="(3)_AV19"/>
      <sheetName val="(4)_Fees19"/>
      <sheetName val="(5)_On_Costs19"/>
      <sheetName val="(6)_Cont19"/>
      <sheetName val="(7)_Retail_Contribution19"/>
      <sheetName val="(8)_VAT19"/>
      <sheetName val="(9)_IT19"/>
      <sheetName val="(10)_VAT19"/>
      <sheetName val="Commitment_Schedule19"/>
      <sheetName val="Validation_Data14"/>
      <sheetName val="Sch__Areas9"/>
      <sheetName val="_Summary_base_bid8"/>
      <sheetName val="6_-_Sum8"/>
      <sheetName val="Tender_Settlement12"/>
      <sheetName val="Risk_Levels1"/>
      <sheetName val="Other_Costs20"/>
      <sheetName val="procurement_contingency20"/>
      <sheetName val="(1)_Construction20"/>
      <sheetName val="(2)_Furniture20"/>
      <sheetName val="(3)_AV20"/>
      <sheetName val="(4)_Fees20"/>
      <sheetName val="(5)_On_Costs20"/>
      <sheetName val="(6)_Cont20"/>
      <sheetName val="(7)_Retail_Contribution20"/>
      <sheetName val="(8)_VAT20"/>
      <sheetName val="(9)_IT20"/>
      <sheetName val="(10)_VAT20"/>
      <sheetName val="Commitment_Schedule20"/>
      <sheetName val="Sch__Areas10"/>
      <sheetName val="_Summary_base_bid9"/>
      <sheetName val="6_-_Sum9"/>
      <sheetName val="Validation_Data15"/>
      <sheetName val="Tender_Settlement13"/>
      <sheetName val="Risk_Levels2"/>
      <sheetName val="Other_Costs21"/>
      <sheetName val="procurement_contingency21"/>
      <sheetName val="(1)_Construction21"/>
      <sheetName val="(2)_Furniture21"/>
      <sheetName val="(3)_AV21"/>
      <sheetName val="(4)_Fees21"/>
      <sheetName val="(5)_On_Costs21"/>
      <sheetName val="(6)_Cont21"/>
      <sheetName val="(7)_Retail_Contribution21"/>
      <sheetName val="(8)_VAT21"/>
      <sheetName val="(9)_IT21"/>
      <sheetName val="(10)_VAT21"/>
      <sheetName val="Commitment_Schedule21"/>
      <sheetName val="Sch__Areas11"/>
      <sheetName val="_Summary_base_bid10"/>
      <sheetName val="6_-_Sum10"/>
      <sheetName val="Validation_Data16"/>
      <sheetName val="Tender_Settlement14"/>
      <sheetName val="Risk_Levels3"/>
      <sheetName val="Other_Costs22"/>
      <sheetName val="procurement_contingency22"/>
      <sheetName val="(1)_Construction22"/>
      <sheetName val="(2)_Furniture22"/>
      <sheetName val="(3)_AV22"/>
      <sheetName val="(4)_Fees22"/>
      <sheetName val="(5)_On_Costs22"/>
      <sheetName val="(6)_Cont22"/>
      <sheetName val="(7)_Retail_Contribution22"/>
      <sheetName val="(8)_VAT22"/>
      <sheetName val="(9)_IT22"/>
      <sheetName val="(10)_VAT22"/>
      <sheetName val="Commitment_Schedule22"/>
      <sheetName val="Sch__Areas12"/>
      <sheetName val="_Summary_base_bid11"/>
      <sheetName val="6_-_Sum11"/>
      <sheetName val="Validation_Data17"/>
      <sheetName val="Tender_Settlement15"/>
      <sheetName val="Risk_Levels4"/>
      <sheetName val="Modified_Store"/>
      <sheetName val="Assump_Input"/>
      <sheetName val="Economics"/>
      <sheetName val="RA-markate"/>
      <sheetName val="Civil Boq"/>
      <sheetName val="Site Dev BOQ"/>
      <sheetName val="Model"/>
      <sheetName val="CONSTRUCTION COMPONENT"/>
      <sheetName val="BOQ_Direct_selling cost"/>
      <sheetName val="Fill this out first..."/>
      <sheetName val="Register"/>
      <sheetName val="Cat A Change Control"/>
      <sheetName val="예산서"/>
      <sheetName val="BSD (2)"/>
      <sheetName val="정부노임단가"/>
      <sheetName val="1-1"/>
      <sheetName val="Basis"/>
      <sheetName val="w't table"/>
      <sheetName val="Capital Expenditure"/>
      <sheetName val="Appendix A.2"/>
      <sheetName val="Appendix_A_2"/>
      <sheetName val="Sch__Areas13"/>
      <sheetName val="Sch__Areas14"/>
      <sheetName val="Appendix_A_21"/>
      <sheetName val="Sch__Areas15"/>
      <sheetName val="Appendix_A_22"/>
      <sheetName val="Sch__Areas16"/>
      <sheetName val="Appendix_A_23"/>
      <sheetName val="Sch__Areas17"/>
      <sheetName val="Appendix_A_24"/>
      <sheetName val="CONSTRUCTION_COMPONENT"/>
      <sheetName val="BOQ_Direct_selling_cost"/>
      <sheetName val="Site_Dev_BOQ"/>
      <sheetName val="Fill_this_out_first___"/>
      <sheetName val="Chennai"/>
      <sheetName val="Curves"/>
      <sheetName val="Capital_Expenditure"/>
      <sheetName val="Arch"/>
      <sheetName val="Basement Budget"/>
      <sheetName val="5486"/>
      <sheetName val="Prelims value"/>
      <sheetName val="Building 1"/>
      <sheetName val="info"/>
      <sheetName val="Executive Summary"/>
      <sheetName val="lookups"/>
      <sheetName val="NPV"/>
      <sheetName val="Fill Platform Pricing "/>
      <sheetName val="Canopy Pricing"/>
      <sheetName val="Stepsafe Platform Pricing"/>
      <sheetName val="Civil_Boq"/>
      <sheetName val="Cat_A_Change_Control"/>
      <sheetName val="BSD_(2)"/>
      <sheetName val="w't_table"/>
      <sheetName val="Basement_Budget"/>
      <sheetName val="Building_1"/>
      <sheetName val="Executive_Summary"/>
      <sheetName val="Intro"/>
      <sheetName val="Controls"/>
      <sheetName val="MainSheet"/>
      <sheetName val="THK"/>
      <sheetName val="switch"/>
      <sheetName val="Sheet1"/>
      <sheetName val="InputPO_Del"/>
      <sheetName val="Headings"/>
      <sheetName val="Customize Your Purchase Order"/>
      <sheetName val="Chennai 450"/>
      <sheetName val="sq ftg detail"/>
      <sheetName val="lookup"/>
      <sheetName val="analysis"/>
      <sheetName val="Beam at Ground flr lvl(Steel)"/>
      <sheetName val="Cash Flow Forecast"/>
      <sheetName val="Cash Flow Fees Breakdown"/>
      <sheetName val="Orig Budget Cash Flow Forecast"/>
      <sheetName val="Graph"/>
      <sheetName val="backup (2)"/>
      <sheetName val="Purchase-InUse DayMonthYear"/>
      <sheetName val="IM Plot 02 Summary"/>
      <sheetName val="S&amp;C"/>
      <sheetName val="Modified_Store1"/>
      <sheetName val="Civil_Boq1"/>
      <sheetName val="Site_Dev_BOQ1"/>
      <sheetName val="CONSTRUCTION_COMPONENT1"/>
      <sheetName val="BOQ_Direct_selling_cost1"/>
      <sheetName val="Fill_this_out_first___1"/>
      <sheetName val="Cat_A_Change_Control1"/>
      <sheetName val="BSD_(2)1"/>
      <sheetName val="w't_table1"/>
      <sheetName val="Basement_Budget1"/>
      <sheetName val="Building_11"/>
      <sheetName val="Executive_Summary1"/>
      <sheetName val="Capital_Expenditure1"/>
      <sheetName val="Prelims_value"/>
      <sheetName val="Modified_Store2"/>
      <sheetName val="Civil_Boq2"/>
      <sheetName val="Site_Dev_BOQ2"/>
      <sheetName val="CONSTRUCTION_COMPONENT2"/>
      <sheetName val="BOQ_Direct_selling_cost2"/>
      <sheetName val="Fill_this_out_first___2"/>
      <sheetName val="Cat_A_Change_Control2"/>
      <sheetName val="BSD_(2)2"/>
      <sheetName val="w't_table2"/>
      <sheetName val="Basement_Budget2"/>
      <sheetName val="Building_12"/>
      <sheetName val="Executive_Summary2"/>
      <sheetName val="Capital_Expenditure2"/>
      <sheetName val="Prelims_value1"/>
      <sheetName val="Details"/>
      <sheetName val="EqSplitVI2"/>
      <sheetName val="Summary year Plan"/>
      <sheetName val="IO LIST"/>
      <sheetName val="PRECAST lightconc-II"/>
      <sheetName val="Estimate Build Up"/>
      <sheetName val="HELP_TEXT"/>
      <sheetName val="Project_Details"/>
      <sheetName val="Doc_details"/>
      <sheetName val="H. Cashflow"/>
      <sheetName val="Other_Costs23"/>
      <sheetName val="procurement_contingency23"/>
      <sheetName val="(1)_Construction23"/>
      <sheetName val="(2)_Furniture23"/>
      <sheetName val="(3)_AV23"/>
      <sheetName val="(4)_Fees23"/>
      <sheetName val="(5)_On_Costs23"/>
      <sheetName val="(6)_Cont23"/>
      <sheetName val="(7)_Retail_Contribution23"/>
      <sheetName val="(8)_VAT23"/>
      <sheetName val="(9)_IT23"/>
      <sheetName val="(10)_VAT23"/>
      <sheetName val="Commitment_Schedule23"/>
      <sheetName val="Validation_Data18"/>
      <sheetName val="Tender_Settlement16"/>
      <sheetName val="Sch__Areas18"/>
      <sheetName val="_Summary_base_bid12"/>
      <sheetName val="Risk_Levels5"/>
      <sheetName val="Appendix_A_25"/>
      <sheetName val="6_-_Sum12"/>
      <sheetName val="Cash_Flow_Forecast"/>
      <sheetName val="Cash_Flow_Fees_Breakdown"/>
      <sheetName val="Orig_Budget_Cash_Flow_Forecast"/>
      <sheetName val="Packages"/>
      <sheetName val="Constructionˆ_x0000_?“?_x0013_?_x0000_???_x0013__x001c_??_x0013_?_x0013_œ"/>
      <sheetName val="analysis-superstructure"/>
      <sheetName val="Constructionˆ"/>
      <sheetName val="Key Assumptions"/>
      <sheetName val="Summary_year_Plan"/>
      <sheetName val="Constructionˆ?“????????œ"/>
      <sheetName val="IO_LIST"/>
      <sheetName val="Key_Assumptions"/>
      <sheetName val="payrates"/>
      <sheetName val="pc-1"/>
      <sheetName val="Common Inputs"/>
      <sheetName val="Capex Depreciation table"/>
      <sheetName val="Modified_Store3"/>
      <sheetName val="Civil_Boq3"/>
      <sheetName val="Site_Dev_BOQ3"/>
      <sheetName val="CONSTRUCTION_COMPONENT3"/>
      <sheetName val="BOQ_Direct_selling_cost3"/>
      <sheetName val="Fill_this_out_first___3"/>
      <sheetName val="Cat_A_Change_Control3"/>
      <sheetName val="BSD_(2)3"/>
      <sheetName val="w't_table3"/>
      <sheetName val="Capital_Expenditure3"/>
      <sheetName val="Basement_Budget3"/>
      <sheetName val="Prelims_value2"/>
      <sheetName val="Building_13"/>
      <sheetName val="Executive_Summary3"/>
      <sheetName val="Fill_Platform_Pricing_"/>
      <sheetName val="Canopy_Pricing"/>
      <sheetName val="Stepsafe_Platform_Pricing"/>
      <sheetName val="Customize_Your_Purchase_Order2"/>
      <sheetName val="Chennai_4502"/>
      <sheetName val="sq_ftg_detail2"/>
      <sheetName val="Beam_at_Ground_flr_lvl(Steel)2"/>
      <sheetName val="Cash_Flow_Forecast2"/>
      <sheetName val="Cash_Flow_Fees_Breakdown2"/>
      <sheetName val="Orig_Budget_Cash_Flow_Forecast2"/>
      <sheetName val="backup_(2)"/>
      <sheetName val="Purchase-InUse_DayMonthYear"/>
      <sheetName val="IM_Plot_02_Summary"/>
      <sheetName val="PRECAST_lightconc-II"/>
      <sheetName val="Cover"/>
      <sheetName val="Estimate_Build_Up"/>
      <sheetName val="DetEst"/>
      <sheetName val="labour"/>
      <sheetName val="Deprec_"/>
      <sheetName val="IO_Count_Diag"/>
      <sheetName val="Customize_Your_Invoice"/>
      <sheetName val="TBAL9697_-group_wise__sdpl"/>
      <sheetName val="HEAD"/>
      <sheetName val="재1"/>
      <sheetName val="organi_synthesis_lab"/>
      <sheetName val="VARIABLE"/>
      <sheetName val="OC_17-04-06"/>
      <sheetName val="item"/>
      <sheetName val="Wordsdata"/>
      <sheetName val="Customize_Your_Purchase_Order"/>
      <sheetName val="Chennai_450"/>
      <sheetName val="sq_ftg_detail"/>
      <sheetName val="Beam_at_Ground_flr_lvl(Steel)"/>
      <sheetName val="Customize_Your_Purchase_Order1"/>
      <sheetName val="Chennai_4501"/>
      <sheetName val="sq_ftg_detail1"/>
      <sheetName val="Beam_at_Ground_flr_lvl(Steel)1"/>
      <sheetName val="Cash_Flow_Forecast1"/>
      <sheetName val="Cash_Flow_Fees_Breakdown1"/>
      <sheetName val="Orig_Budget_Cash_Flow_Forecast1"/>
      <sheetName val="Branch_Power"/>
      <sheetName val="Distrib"/>
      <sheetName val="Emergency"/>
      <sheetName val="Equipment"/>
      <sheetName val="Lighting"/>
      <sheetName val="dg-VTu"/>
      <sheetName val="Tke"/>
      <sheetName val="BQ"/>
      <sheetName val="BQ_External"/>
      <sheetName val="FitOutConfCentre"/>
      <sheetName val="Master_Data_Sheet"/>
      <sheetName val="Other_Costs24"/>
      <sheetName val="procurement_contingency24"/>
      <sheetName val="(1)_Construction24"/>
      <sheetName val="(2)_Furniture24"/>
      <sheetName val="(3)_AV24"/>
      <sheetName val="(4)_Fees24"/>
      <sheetName val="(5)_On_Costs24"/>
      <sheetName val="(6)_Cont24"/>
      <sheetName val="(7)_Retail_Contribution24"/>
      <sheetName val="(8)_VAT24"/>
      <sheetName val="(9)_IT24"/>
      <sheetName val="(10)_VAT24"/>
      <sheetName val="Commitment_Schedule24"/>
      <sheetName val="Validation_Data19"/>
      <sheetName val="Tender_Settlement17"/>
      <sheetName val="Sch__Areas19"/>
      <sheetName val="_Summary_base_bid13"/>
      <sheetName val="Risk_Levels6"/>
      <sheetName val="6_-_Sum13"/>
      <sheetName val="Appendix_A_26"/>
      <sheetName val="Fill_Platform_Pricing_1"/>
      <sheetName val="Canopy_Pricing1"/>
      <sheetName val="Stepsafe_Platform_Pricing1"/>
      <sheetName val="Other_Costs33"/>
      <sheetName val="procurement_contingency33"/>
      <sheetName val="(1)_Construction33"/>
      <sheetName val="(2)_Furniture33"/>
      <sheetName val="(3)_AV33"/>
      <sheetName val="(4)_Fees33"/>
      <sheetName val="(5)_On_Costs33"/>
      <sheetName val="(6)_Cont33"/>
      <sheetName val="(7)_Retail_Contribution33"/>
      <sheetName val="(8)_VAT33"/>
      <sheetName val="(9)_IT33"/>
      <sheetName val="(10)_VAT33"/>
      <sheetName val="Commitment_Schedule33"/>
      <sheetName val="Validation_Data28"/>
      <sheetName val="Tender_Settlement26"/>
      <sheetName val="Sch__Areas28"/>
      <sheetName val="Modified_Store11"/>
      <sheetName val="_Summary_base_bid22"/>
      <sheetName val="Risk_Levels15"/>
      <sheetName val="w't_table11"/>
      <sheetName val="Civil_Boq11"/>
      <sheetName val="Basement_Budget11"/>
      <sheetName val="6_-_Sum22"/>
      <sheetName val="CONSTRUCTION_COMPONENT11"/>
      <sheetName val="BOQ_Direct_selling_cost11"/>
      <sheetName val="Site_Dev_BOQ11"/>
      <sheetName val="Fill_this_out_first___11"/>
      <sheetName val="Appendix_A_215"/>
      <sheetName val="Cat_A_Change_Control11"/>
      <sheetName val="Building_111"/>
      <sheetName val="BSD_(2)11"/>
      <sheetName val="Executive_Summary11"/>
      <sheetName val="Capital_Expenditure11"/>
      <sheetName val="Prelims_value10"/>
      <sheetName val="Fill_Platform_Pricing_10"/>
      <sheetName val="Canopy_Pricing10"/>
      <sheetName val="Stepsafe_Platform_Pricing10"/>
      <sheetName val="Cash_Flow_Forecast10"/>
      <sheetName val="Cash_Flow_Fees_Breakdown10"/>
      <sheetName val="Orig_Budget_Cash_Flow_Forecas10"/>
      <sheetName val="Customize_Your_Purchase_Order10"/>
      <sheetName val="Chennai_45010"/>
      <sheetName val="sq_ftg_detail10"/>
      <sheetName val="Beam_at_Ground_flr_lvl(Steel)10"/>
      <sheetName val="Other_Costs25"/>
      <sheetName val="procurement_contingency25"/>
      <sheetName val="(1)_Construction25"/>
      <sheetName val="(2)_Furniture25"/>
      <sheetName val="(3)_AV25"/>
      <sheetName val="(4)_Fees25"/>
      <sheetName val="(5)_On_Costs25"/>
      <sheetName val="(6)_Cont25"/>
      <sheetName val="(7)_Retail_Contribution25"/>
      <sheetName val="(8)_VAT25"/>
      <sheetName val="(9)_IT25"/>
      <sheetName val="(10)_VAT25"/>
      <sheetName val="Commitment_Schedule25"/>
      <sheetName val="Validation_Data20"/>
      <sheetName val="Tender_Settlement18"/>
      <sheetName val="Sch__Areas20"/>
      <sheetName val="_Summary_base_bid14"/>
      <sheetName val="Risk_Levels7"/>
      <sheetName val="6_-_Sum14"/>
      <sheetName val="Appendix_A_27"/>
      <sheetName val="Fill_Platform_Pricing_2"/>
      <sheetName val="Canopy_Pricing2"/>
      <sheetName val="Stepsafe_Platform_Pricing2"/>
      <sheetName val="Other_Costs26"/>
      <sheetName val="procurement_contingency26"/>
      <sheetName val="(1)_Construction26"/>
      <sheetName val="(2)_Furniture26"/>
      <sheetName val="(3)_AV26"/>
      <sheetName val="(4)_Fees26"/>
      <sheetName val="(5)_On_Costs26"/>
      <sheetName val="(6)_Cont26"/>
      <sheetName val="(7)_Retail_Contribution26"/>
      <sheetName val="(8)_VAT26"/>
      <sheetName val="(9)_IT26"/>
      <sheetName val="(10)_VAT26"/>
      <sheetName val="Commitment_Schedule26"/>
      <sheetName val="Validation_Data21"/>
      <sheetName val="Tender_Settlement19"/>
      <sheetName val="Sch__Areas21"/>
      <sheetName val="Modified_Store4"/>
      <sheetName val="_Summary_base_bid15"/>
      <sheetName val="Risk_Levels8"/>
      <sheetName val="w't_table4"/>
      <sheetName val="Civil_Boq4"/>
      <sheetName val="Basement_Budget4"/>
      <sheetName val="6_-_Sum15"/>
      <sheetName val="CONSTRUCTION_COMPONENT4"/>
      <sheetName val="BOQ_Direct_selling_cost4"/>
      <sheetName val="Site_Dev_BOQ4"/>
      <sheetName val="Fill_this_out_first___4"/>
      <sheetName val="Appendix_A_28"/>
      <sheetName val="Cat_A_Change_Control4"/>
      <sheetName val="Building_14"/>
      <sheetName val="BSD_(2)4"/>
      <sheetName val="Executive_Summary4"/>
      <sheetName val="Capital_Expenditure4"/>
      <sheetName val="Prelims_value3"/>
      <sheetName val="Fill_Platform_Pricing_3"/>
      <sheetName val="Canopy_Pricing3"/>
      <sheetName val="Stepsafe_Platform_Pricing3"/>
      <sheetName val="Cash_Flow_Forecast3"/>
      <sheetName val="Cash_Flow_Fees_Breakdown3"/>
      <sheetName val="Orig_Budget_Cash_Flow_Forecast3"/>
      <sheetName val="Customize_Your_Purchase_Order3"/>
      <sheetName val="Chennai_4503"/>
      <sheetName val="sq_ftg_detail3"/>
      <sheetName val="Beam_at_Ground_flr_lvl(Steel)3"/>
      <sheetName val="Other_Costs27"/>
      <sheetName val="procurement_contingency27"/>
      <sheetName val="(1)_Construction27"/>
      <sheetName val="(2)_Furniture27"/>
      <sheetName val="(3)_AV27"/>
      <sheetName val="(4)_Fees27"/>
      <sheetName val="(5)_On_Costs27"/>
      <sheetName val="(6)_Cont27"/>
      <sheetName val="(7)_Retail_Contribution27"/>
      <sheetName val="(8)_VAT27"/>
      <sheetName val="(9)_IT27"/>
      <sheetName val="(10)_VAT27"/>
      <sheetName val="Commitment_Schedule27"/>
      <sheetName val="Validation_Data22"/>
      <sheetName val="Tender_Settlement20"/>
      <sheetName val="Sch__Areas22"/>
      <sheetName val="Modified_Store5"/>
      <sheetName val="_Summary_base_bid16"/>
      <sheetName val="Risk_Levels9"/>
      <sheetName val="w't_table5"/>
      <sheetName val="Civil_Boq5"/>
      <sheetName val="Basement_Budget5"/>
      <sheetName val="6_-_Sum16"/>
      <sheetName val="CONSTRUCTION_COMPONENT5"/>
      <sheetName val="BOQ_Direct_selling_cost5"/>
      <sheetName val="Site_Dev_BOQ5"/>
      <sheetName val="Fill_this_out_first___5"/>
      <sheetName val="Appendix_A_29"/>
      <sheetName val="Cat_A_Change_Control5"/>
      <sheetName val="Building_15"/>
      <sheetName val="BSD_(2)5"/>
      <sheetName val="Executive_Summary5"/>
      <sheetName val="Capital_Expenditure5"/>
      <sheetName val="Prelims_value4"/>
      <sheetName val="Fill_Platform_Pricing_4"/>
      <sheetName val="Canopy_Pricing4"/>
      <sheetName val="Stepsafe_Platform_Pricing4"/>
      <sheetName val="Cash_Flow_Forecast4"/>
      <sheetName val="Cash_Flow_Fees_Breakdown4"/>
      <sheetName val="Orig_Budget_Cash_Flow_Forecast4"/>
      <sheetName val="Customize_Your_Purchase_Order4"/>
      <sheetName val="Chennai_4504"/>
      <sheetName val="sq_ftg_detail4"/>
      <sheetName val="Beam_at_Ground_flr_lvl(Steel)4"/>
      <sheetName val="Other_Costs28"/>
      <sheetName val="procurement_contingency28"/>
      <sheetName val="(1)_Construction28"/>
      <sheetName val="(2)_Furniture28"/>
      <sheetName val="(3)_AV28"/>
      <sheetName val="(4)_Fees28"/>
      <sheetName val="(5)_On_Costs28"/>
      <sheetName val="(6)_Cont28"/>
      <sheetName val="(7)_Retail_Contribution28"/>
      <sheetName val="(8)_VAT28"/>
      <sheetName val="(9)_IT28"/>
      <sheetName val="(10)_VAT28"/>
      <sheetName val="Commitment_Schedule28"/>
      <sheetName val="Validation_Data23"/>
      <sheetName val="Tender_Settlement21"/>
      <sheetName val="Sch__Areas23"/>
      <sheetName val="Modified_Store6"/>
      <sheetName val="_Summary_base_bid17"/>
      <sheetName val="Risk_Levels10"/>
      <sheetName val="w't_table6"/>
      <sheetName val="Civil_Boq6"/>
      <sheetName val="Basement_Budget6"/>
      <sheetName val="6_-_Sum17"/>
      <sheetName val="CONSTRUCTION_COMPONENT6"/>
      <sheetName val="BOQ_Direct_selling_cost6"/>
      <sheetName val="Site_Dev_BOQ6"/>
      <sheetName val="Fill_this_out_first___6"/>
      <sheetName val="Appendix_A_210"/>
      <sheetName val="Cat_A_Change_Control6"/>
      <sheetName val="Building_16"/>
      <sheetName val="BSD_(2)6"/>
      <sheetName val="Executive_Summary6"/>
      <sheetName val="Capital_Expenditure6"/>
      <sheetName val="Prelims_value5"/>
      <sheetName val="Fill_Platform_Pricing_5"/>
      <sheetName val="Canopy_Pricing5"/>
      <sheetName val="Stepsafe_Platform_Pricing5"/>
      <sheetName val="Cash_Flow_Forecast5"/>
      <sheetName val="Cash_Flow_Fees_Breakdown5"/>
      <sheetName val="Orig_Budget_Cash_Flow_Forecast5"/>
      <sheetName val="Customize_Your_Purchase_Order5"/>
      <sheetName val="Chennai_4505"/>
      <sheetName val="sq_ftg_detail5"/>
      <sheetName val="Beam_at_Ground_flr_lvl(Steel)5"/>
      <sheetName val="Other_Costs30"/>
      <sheetName val="procurement_contingency30"/>
      <sheetName val="(1)_Construction30"/>
      <sheetName val="(2)_Furniture30"/>
      <sheetName val="(3)_AV30"/>
      <sheetName val="(4)_Fees30"/>
      <sheetName val="(5)_On_Costs30"/>
      <sheetName val="(6)_Cont30"/>
      <sheetName val="(7)_Retail_Contribution30"/>
      <sheetName val="(8)_VAT30"/>
      <sheetName val="(9)_IT30"/>
      <sheetName val="(10)_VAT30"/>
      <sheetName val="Commitment_Schedule30"/>
      <sheetName val="Validation_Data25"/>
      <sheetName val="Tender_Settlement23"/>
      <sheetName val="Sch__Areas25"/>
      <sheetName val="Modified_Store8"/>
      <sheetName val="_Summary_base_bid19"/>
      <sheetName val="Risk_Levels12"/>
      <sheetName val="w't_table8"/>
      <sheetName val="Civil_Boq8"/>
      <sheetName val="Basement_Budget8"/>
      <sheetName val="6_-_Sum19"/>
      <sheetName val="CONSTRUCTION_COMPONENT8"/>
      <sheetName val="BOQ_Direct_selling_cost8"/>
      <sheetName val="Site_Dev_BOQ8"/>
      <sheetName val="Fill_this_out_first___8"/>
      <sheetName val="Appendix_A_212"/>
      <sheetName val="Cat_A_Change_Control8"/>
      <sheetName val="Building_18"/>
      <sheetName val="BSD_(2)8"/>
      <sheetName val="Executive_Summary8"/>
      <sheetName val="Capital_Expenditure8"/>
      <sheetName val="Prelims_value7"/>
      <sheetName val="Fill_Platform_Pricing_7"/>
      <sheetName val="Canopy_Pricing7"/>
      <sheetName val="Stepsafe_Platform_Pricing7"/>
      <sheetName val="Cash_Flow_Forecast7"/>
      <sheetName val="Cash_Flow_Fees_Breakdown7"/>
      <sheetName val="Orig_Budget_Cash_Flow_Forecast7"/>
      <sheetName val="Customize_Your_Purchase_Order7"/>
      <sheetName val="Chennai_4507"/>
      <sheetName val="sq_ftg_detail7"/>
      <sheetName val="Beam_at_Ground_flr_lvl(Steel)7"/>
      <sheetName val="Other_Costs29"/>
      <sheetName val="procurement_contingency29"/>
      <sheetName val="(1)_Construction29"/>
      <sheetName val="(2)_Furniture29"/>
      <sheetName val="(3)_AV29"/>
      <sheetName val="(4)_Fees29"/>
      <sheetName val="(5)_On_Costs29"/>
      <sheetName val="(6)_Cont29"/>
      <sheetName val="(7)_Retail_Contribution29"/>
      <sheetName val="(8)_VAT29"/>
      <sheetName val="(9)_IT29"/>
      <sheetName val="(10)_VAT29"/>
      <sheetName val="Commitment_Schedule29"/>
      <sheetName val="Validation_Data24"/>
      <sheetName val="Tender_Settlement22"/>
      <sheetName val="Sch__Areas24"/>
      <sheetName val="Modified_Store7"/>
      <sheetName val="_Summary_base_bid18"/>
      <sheetName val="Risk_Levels11"/>
      <sheetName val="w't_table7"/>
      <sheetName val="Civil_Boq7"/>
      <sheetName val="Basement_Budget7"/>
      <sheetName val="6_-_Sum18"/>
      <sheetName val="CONSTRUCTION_COMPONENT7"/>
      <sheetName val="BOQ_Direct_selling_cost7"/>
      <sheetName val="Site_Dev_BOQ7"/>
      <sheetName val="Fill_this_out_first___7"/>
      <sheetName val="Appendix_A_211"/>
      <sheetName val="Cat_A_Change_Control7"/>
      <sheetName val="Building_17"/>
      <sheetName val="BSD_(2)7"/>
      <sheetName val="Executive_Summary7"/>
      <sheetName val="Capital_Expenditure7"/>
      <sheetName val="Prelims_value6"/>
      <sheetName val="Fill_Platform_Pricing_6"/>
      <sheetName val="Canopy_Pricing6"/>
      <sheetName val="Stepsafe_Platform_Pricing6"/>
      <sheetName val="Cash_Flow_Forecast6"/>
      <sheetName val="Cash_Flow_Fees_Breakdown6"/>
      <sheetName val="Orig_Budget_Cash_Flow_Forecast6"/>
      <sheetName val="Customize_Your_Purchase_Order6"/>
      <sheetName val="Chennai_4506"/>
      <sheetName val="sq_ftg_detail6"/>
      <sheetName val="Beam_at_Ground_flr_lvl(Steel)6"/>
      <sheetName val="Other_Costs31"/>
      <sheetName val="procurement_contingency31"/>
      <sheetName val="(1)_Construction31"/>
      <sheetName val="(2)_Furniture31"/>
      <sheetName val="(3)_AV31"/>
      <sheetName val="(4)_Fees31"/>
      <sheetName val="(5)_On_Costs31"/>
      <sheetName val="(6)_Cont31"/>
      <sheetName val="(7)_Retail_Contribution31"/>
      <sheetName val="(8)_VAT31"/>
      <sheetName val="(9)_IT31"/>
      <sheetName val="(10)_VAT31"/>
      <sheetName val="Commitment_Schedule31"/>
      <sheetName val="Validation_Data26"/>
      <sheetName val="Tender_Settlement24"/>
      <sheetName val="Sch__Areas26"/>
      <sheetName val="Modified_Store9"/>
      <sheetName val="_Summary_base_bid20"/>
      <sheetName val="Risk_Levels13"/>
      <sheetName val="w't_table9"/>
      <sheetName val="Civil_Boq9"/>
      <sheetName val="Basement_Budget9"/>
      <sheetName val="6_-_Sum20"/>
      <sheetName val="CONSTRUCTION_COMPONENT9"/>
      <sheetName val="BOQ_Direct_selling_cost9"/>
      <sheetName val="Site_Dev_BOQ9"/>
      <sheetName val="Fill_this_out_first___9"/>
      <sheetName val="Appendix_A_213"/>
      <sheetName val="Cat_A_Change_Control9"/>
      <sheetName val="Building_19"/>
      <sheetName val="BSD_(2)9"/>
      <sheetName val="Executive_Summary9"/>
      <sheetName val="Capital_Expenditure9"/>
      <sheetName val="Prelims_value8"/>
      <sheetName val="Fill_Platform_Pricing_8"/>
      <sheetName val="Canopy_Pricing8"/>
      <sheetName val="Stepsafe_Platform_Pricing8"/>
      <sheetName val="Cash_Flow_Forecast8"/>
      <sheetName val="Cash_Flow_Fees_Breakdown8"/>
      <sheetName val="Orig_Budget_Cash_Flow_Forecast8"/>
      <sheetName val="Customize_Your_Purchase_Order8"/>
      <sheetName val="Chennai_4508"/>
      <sheetName val="sq_ftg_detail8"/>
      <sheetName val="Beam_at_Ground_flr_lvl(Steel)8"/>
      <sheetName val="Other_Costs32"/>
      <sheetName val="procurement_contingency32"/>
      <sheetName val="(1)_Construction32"/>
      <sheetName val="(2)_Furniture32"/>
      <sheetName val="(3)_AV32"/>
      <sheetName val="(4)_Fees32"/>
      <sheetName val="(5)_On_Costs32"/>
      <sheetName val="(6)_Cont32"/>
      <sheetName val="(7)_Retail_Contribution32"/>
      <sheetName val="(8)_VAT32"/>
      <sheetName val="(9)_IT32"/>
      <sheetName val="(10)_VAT32"/>
      <sheetName val="Commitment_Schedule32"/>
      <sheetName val="Validation_Data27"/>
      <sheetName val="Tender_Settlement25"/>
      <sheetName val="Sch__Areas27"/>
      <sheetName val="Modified_Store10"/>
      <sheetName val="_Summary_base_bid21"/>
      <sheetName val="Risk_Levels14"/>
      <sheetName val="w't_table10"/>
      <sheetName val="Civil_Boq10"/>
      <sheetName val="Basement_Budget10"/>
      <sheetName val="6_-_Sum21"/>
      <sheetName val="CONSTRUCTION_COMPONENT10"/>
      <sheetName val="BOQ_Direct_selling_cost10"/>
      <sheetName val="Site_Dev_BOQ10"/>
      <sheetName val="Fill_this_out_first___10"/>
      <sheetName val="Appendix_A_214"/>
      <sheetName val="Cat_A_Change_Control10"/>
      <sheetName val="Building_110"/>
      <sheetName val="BSD_(2)10"/>
      <sheetName val="Executive_Summary10"/>
      <sheetName val="Capital_Expenditure10"/>
      <sheetName val="Prelims_value9"/>
      <sheetName val="Fill_Platform_Pricing_9"/>
      <sheetName val="Canopy_Pricing9"/>
      <sheetName val="Stepsafe_Platform_Pricing9"/>
      <sheetName val="Cash_Flow_Forecast9"/>
      <sheetName val="Cash_Flow_Fees_Breakdown9"/>
      <sheetName val="Orig_Budget_Cash_Flow_Forecast9"/>
      <sheetName val="Customize_Your_Purchase_Order9"/>
      <sheetName val="Chennai_4509"/>
      <sheetName val="sq_ftg_detail9"/>
      <sheetName val="Beam_at_Ground_flr_lvl(Steel)9"/>
      <sheetName val="Other_Costs34"/>
      <sheetName val="procurement_contingency34"/>
      <sheetName val="(1)_Construction34"/>
      <sheetName val="(2)_Furniture34"/>
      <sheetName val="(3)_AV34"/>
      <sheetName val="(4)_Fees34"/>
      <sheetName val="(5)_On_Costs34"/>
      <sheetName val="(6)_Cont34"/>
      <sheetName val="(7)_Retail_Contribution34"/>
      <sheetName val="(8)_VAT34"/>
      <sheetName val="(9)_IT34"/>
      <sheetName val="(10)_VAT34"/>
      <sheetName val="Commitment_Schedule34"/>
      <sheetName val="Validation_Data29"/>
      <sheetName val="Tender_Settlement27"/>
      <sheetName val="Sch__Areas29"/>
      <sheetName val="Modified_Store12"/>
      <sheetName val="_Summary_base_bid23"/>
      <sheetName val="Risk_Levels16"/>
      <sheetName val="w't_table12"/>
      <sheetName val="Civil_Boq12"/>
      <sheetName val="Basement_Budget12"/>
      <sheetName val="6_-_Sum23"/>
      <sheetName val="CONSTRUCTION_COMPONENT12"/>
      <sheetName val="BOQ_Direct_selling_cost12"/>
      <sheetName val="Site_Dev_BOQ12"/>
      <sheetName val="Fill_this_out_first___12"/>
      <sheetName val="Appendix_A_216"/>
      <sheetName val="Cat_A_Change_Control12"/>
      <sheetName val="Building_112"/>
      <sheetName val="BSD_(2)12"/>
      <sheetName val="Executive_Summary12"/>
      <sheetName val="Capital_Expenditure12"/>
      <sheetName val="Prelims_value11"/>
      <sheetName val="Fill_Platform_Pricing_11"/>
      <sheetName val="Canopy_Pricing11"/>
      <sheetName val="Stepsafe_Platform_Pricing11"/>
      <sheetName val="Cash_Flow_Forecast11"/>
      <sheetName val="Cash_Flow_Fees_Breakdown11"/>
      <sheetName val="Orig_Budget_Cash_Flow_Forecas11"/>
      <sheetName val="Customize_Your_Purchase_Order11"/>
      <sheetName val="Chennai_45011"/>
      <sheetName val="sq_ftg_detail11"/>
      <sheetName val="Beam_at_Ground_flr_lvl(Steel)11"/>
      <sheetName val="Other_Costs35"/>
      <sheetName val="procurement_contingency35"/>
      <sheetName val="(1)_Construction35"/>
      <sheetName val="(2)_Furniture35"/>
      <sheetName val="(3)_AV35"/>
      <sheetName val="(4)_Fees35"/>
      <sheetName val="(5)_On_Costs35"/>
      <sheetName val="(6)_Cont35"/>
      <sheetName val="(7)_Retail_Contribution35"/>
      <sheetName val="(8)_VAT35"/>
      <sheetName val="(9)_IT35"/>
      <sheetName val="(10)_VAT35"/>
      <sheetName val="Commitment_Schedule35"/>
      <sheetName val="Validation_Data30"/>
      <sheetName val="Tender_Settlement28"/>
      <sheetName val="Sch__Areas30"/>
      <sheetName val="Modified_Store13"/>
      <sheetName val="_Summary_base_bid24"/>
      <sheetName val="Risk_Levels17"/>
      <sheetName val="w't_table13"/>
      <sheetName val="Civil_Boq13"/>
      <sheetName val="Basement_Budget13"/>
      <sheetName val="6_-_Sum24"/>
      <sheetName val="CONSTRUCTION_COMPONENT13"/>
      <sheetName val="BOQ_Direct_selling_cost13"/>
      <sheetName val="Site_Dev_BOQ13"/>
      <sheetName val="Fill_this_out_first___13"/>
      <sheetName val="Appendix_A_217"/>
      <sheetName val="Cat_A_Change_Control13"/>
      <sheetName val="Building_113"/>
      <sheetName val="BSD_(2)13"/>
      <sheetName val="Executive_Summary13"/>
      <sheetName val="Capital_Expenditure13"/>
      <sheetName val="Prelims_value12"/>
      <sheetName val="Fill_Platform_Pricing_12"/>
      <sheetName val="Canopy_Pricing12"/>
      <sheetName val="Stepsafe_Platform_Pricing12"/>
      <sheetName val="Cash_Flow_Forecast12"/>
      <sheetName val="Cash_Flow_Fees_Breakdown12"/>
      <sheetName val="Orig_Budget_Cash_Flow_Forecas12"/>
      <sheetName val="Customize_Your_Purchase_Order12"/>
      <sheetName val="Chennai_45012"/>
      <sheetName val="sq_ftg_detail12"/>
      <sheetName val="Beam_at_Ground_flr_lvl(Steel)12"/>
      <sheetName val="Other_Costs36"/>
      <sheetName val="procurement_contingency36"/>
      <sheetName val="(1)_Construction36"/>
      <sheetName val="(2)_Furniture36"/>
      <sheetName val="(3)_AV36"/>
      <sheetName val="(4)_Fees36"/>
      <sheetName val="(5)_On_Costs36"/>
      <sheetName val="(6)_Cont36"/>
      <sheetName val="(7)_Retail_Contribution36"/>
      <sheetName val="(8)_VAT36"/>
      <sheetName val="(9)_IT36"/>
      <sheetName val="(10)_VAT36"/>
      <sheetName val="Commitment_Schedule36"/>
      <sheetName val="Validation_Data31"/>
      <sheetName val="Tender_Settlement29"/>
      <sheetName val="Sch__Areas31"/>
      <sheetName val="Modified_Store14"/>
      <sheetName val="_Summary_base_bid25"/>
      <sheetName val="Risk_Levels18"/>
      <sheetName val="w't_table14"/>
      <sheetName val="Civil_Boq14"/>
      <sheetName val="Basement_Budget14"/>
      <sheetName val="6_-_Sum25"/>
      <sheetName val="CONSTRUCTION_COMPONENT14"/>
      <sheetName val="BOQ_Direct_selling_cost14"/>
      <sheetName val="Site_Dev_BOQ14"/>
      <sheetName val="Fill_this_out_first___14"/>
      <sheetName val="Appendix_A_218"/>
      <sheetName val="Cat_A_Change_Control14"/>
      <sheetName val="Building_114"/>
      <sheetName val="BSD_(2)14"/>
      <sheetName val="Executive_Summary14"/>
      <sheetName val="Capital_Expenditure14"/>
      <sheetName val="Prelims_value13"/>
      <sheetName val="Fill_Platform_Pricing_13"/>
      <sheetName val="Canopy_Pricing13"/>
      <sheetName val="Stepsafe_Platform_Pricing13"/>
      <sheetName val="Cash_Flow_Forecast13"/>
      <sheetName val="Cash_Flow_Fees_Breakdown13"/>
      <sheetName val="Orig_Budget_Cash_Flow_Forecas13"/>
      <sheetName val="Customize_Your_Purchase_Order13"/>
      <sheetName val="Chennai_45013"/>
      <sheetName val="sq_ftg_detail13"/>
      <sheetName val="Beam_at_Ground_flr_lvl(Steel)13"/>
      <sheetName val="Other_Costs37"/>
      <sheetName val="procurement_contingency37"/>
      <sheetName val="(1)_Construction37"/>
      <sheetName val="(2)_Furniture37"/>
      <sheetName val="(3)_AV37"/>
      <sheetName val="(4)_Fees37"/>
      <sheetName val="(5)_On_Costs37"/>
      <sheetName val="(6)_Cont37"/>
      <sheetName val="(7)_Retail_Contribution37"/>
      <sheetName val="(8)_VAT37"/>
      <sheetName val="(9)_IT37"/>
      <sheetName val="(10)_VAT37"/>
      <sheetName val="Commitment_Schedule37"/>
      <sheetName val="Validation_Data32"/>
      <sheetName val="Tender_Settlement30"/>
      <sheetName val="Sch__Areas32"/>
      <sheetName val="Modified_Store15"/>
      <sheetName val="_Summary_base_bid26"/>
      <sheetName val="Risk_Levels19"/>
      <sheetName val="w't_table15"/>
      <sheetName val="Civil_Boq15"/>
      <sheetName val="Basement_Budget15"/>
      <sheetName val="6_-_Sum26"/>
      <sheetName val="CONSTRUCTION_COMPONENT15"/>
      <sheetName val="BOQ_Direct_selling_cost15"/>
      <sheetName val="Site_Dev_BOQ15"/>
      <sheetName val="Fill_this_out_first___15"/>
      <sheetName val="Appendix_A_219"/>
      <sheetName val="Cat_A_Change_Control15"/>
      <sheetName val="Building_115"/>
      <sheetName val="BSD_(2)15"/>
      <sheetName val="Executive_Summary15"/>
      <sheetName val="Capital_Expenditure15"/>
      <sheetName val="Prelims_value14"/>
      <sheetName val="Fill_Platform_Pricing_14"/>
      <sheetName val="Canopy_Pricing14"/>
      <sheetName val="Stepsafe_Platform_Pricing14"/>
      <sheetName val="Cash_Flow_Forecast14"/>
      <sheetName val="Cash_Flow_Fees_Breakdown14"/>
      <sheetName val="Orig_Budget_Cash_Flow_Forecas14"/>
      <sheetName val="Customize_Your_Purchase_Order14"/>
      <sheetName val="Chennai_45014"/>
      <sheetName val="sq_ftg_detail14"/>
      <sheetName val="Beam_at_Ground_flr_lvl(Steel)14"/>
      <sheetName val="BQ External"/>
      <sheetName val="Master Data Sheet"/>
      <sheetName val="Deprec."/>
      <sheetName val="IO Count Diag"/>
      <sheetName val="Customize Your Invoice"/>
      <sheetName val="TBAL9697 -group wise  sdpl"/>
      <sheetName val="organi synthesis lab"/>
      <sheetName val="OC 17-04-06"/>
      <sheetName val="H__Cashflow"/>
      <sheetName val="Front Cover"/>
      <sheetName val="OP'S INPUT SHEET"/>
      <sheetName val="Do not delete - Lists"/>
      <sheetName val="Common_Inputs"/>
      <sheetName val="Capex_Depreciation_table"/>
      <sheetName val="backup_(2)1"/>
      <sheetName val="Purchase-InUse_DayMonthYear1"/>
      <sheetName val="IM_Plot_02_Summary1"/>
      <sheetName val="Summary_year_Plan1"/>
      <sheetName val="IO_LIST1"/>
      <sheetName val="Common_Inputs1"/>
      <sheetName val="Capex_Depreciation_table1"/>
      <sheetName val="backup_(2)2"/>
      <sheetName val="Purchase-InUse_DayMonthYear2"/>
      <sheetName val="IM_Plot_02_Summary2"/>
      <sheetName val="Summary_year_Plan2"/>
      <sheetName val="IO_LIST2"/>
      <sheetName val="Common_Inputs2"/>
      <sheetName val="Capex_Depreciation_table2"/>
      <sheetName val="様式シート"/>
      <sheetName val="eq_data"/>
      <sheetName val="電気設備表"/>
      <sheetName val="nhap"/>
      <sheetName val="2.1 受電設備棟"/>
      <sheetName val="2.2 受・防火水槽"/>
      <sheetName val="2.3 排水処理設備棟"/>
      <sheetName val="2.4 倉庫棟"/>
      <sheetName val="2.5 守衛棟"/>
      <sheetName val="equip"/>
      <sheetName val="Define finishing"/>
      <sheetName val="tggwan(mac)"/>
      <sheetName val="BQ8"/>
      <sheetName val="BQ1"/>
      <sheetName val="BQ9"/>
      <sheetName val="BQ12"/>
      <sheetName val="BQ3"/>
      <sheetName val="BQ4"/>
      <sheetName val="WP Financial Summary"/>
      <sheetName val="BACKUP DATA"/>
      <sheetName val="d-safe specs"/>
      <sheetName val="starter"/>
      <sheetName val="SP Break Up"/>
      <sheetName val="预算"/>
      <sheetName val="Indices"/>
      <sheetName val="Data sheet"/>
      <sheetName val="13. Steel - Ratio"/>
      <sheetName val="Timesheet"/>
      <sheetName val="Labor abs-NMR"/>
      <sheetName val="Mechanical Works"/>
      <sheetName val="Elemental Breakdown"/>
      <sheetName val="Testing"/>
      <sheetName val="MAIN"/>
      <sheetName val="DB_ET200(R. A)"/>
      <sheetName val="Bldg"/>
      <sheetName val="FP MATERIAL"/>
      <sheetName val="TP030 Fire Alarm"/>
      <sheetName val="Hepworth-1223-3B"/>
      <sheetName val="Hepworth-1234-3B"/>
      <sheetName val="Hepworth-1250-3B"/>
      <sheetName val="Hepworth-1259-3B"/>
      <sheetName val="Hepworth-1264-3B"/>
      <sheetName val="Hepworth-1267-4B"/>
      <sheetName val="Hepworth-1269-4B"/>
      <sheetName val="Hepworth-Area Summary"/>
      <sheetName val="Dema eVision Translation"/>
      <sheetName val="Dema_eVision_Translation1"/>
      <sheetName val="Dema_eVision_Translation"/>
      <sheetName val="Stair, Lift &amp; Window Matrixes"/>
      <sheetName val="Stair,_Lift_&amp;_Window_Matrixes1"/>
      <sheetName val="Stair,_Lift_&amp;_Window_Matrixes"/>
      <sheetName val="Categories"/>
      <sheetName val="Planned"/>
      <sheetName val="URA"/>
      <sheetName val="직접비_Origin(315,430)"/>
      <sheetName val="Contents"/>
      <sheetName val="CASHFL1.XLS"/>
      <sheetName val="Costs Negotiated Contract Sum"/>
      <sheetName val="FP_MATERIAL"/>
      <sheetName val="TP030_Fire_Alarm"/>
      <sheetName val="Hepworth-Area_Summary"/>
      <sheetName val="Dema_eVision_Translation2"/>
      <sheetName val="Stair,_Lift_&amp;_Window_Matrixes2"/>
      <sheetName val="CASHFL1_XLS"/>
      <sheetName val="Costs_Negotiated_Contract_Sum"/>
      <sheetName val="2_1_受電設備棟"/>
      <sheetName val="2_2_受・防火水槽"/>
      <sheetName val="2_3_排水処理設備棟"/>
      <sheetName val="2_4_倉庫棟"/>
      <sheetName val="2_5_守衛棟"/>
      <sheetName val="WORKINGS"/>
      <sheetName val="AREAS"/>
      <sheetName val="Branch Power"/>
      <sheetName val="Reference"/>
      <sheetName val="Bill No 8 - A"/>
      <sheetName val="sept-plan"/>
      <sheetName val="PFF-est"/>
      <sheetName val="Break up Sheet"/>
      <sheetName val="품의서(TL)"/>
      <sheetName val="CEP Form"/>
      <sheetName val="Elemental Buildup"/>
      <sheetName val="CBD-PRICE"/>
      <sheetName val="ISBL-CIV"/>
      <sheetName val="Cover(P1)"/>
      <sheetName val="BQ (subcon)R Pt1"/>
      <sheetName val="Cover(P2)"/>
      <sheetName val="BQ (subcon)R Pt2"/>
      <sheetName val="Cover(P3)"/>
      <sheetName val="BQ (subcon)R Pt3"/>
      <sheetName val="Cover-P1"/>
      <sheetName val="Cover-P2"/>
      <sheetName val="BasePltQtyForPressureGrouting"/>
      <sheetName val="Qty (11.10.19)"/>
      <sheetName val="Qty Checking (P-1)"/>
      <sheetName val="Qty Checking (P-2)"/>
      <sheetName val="Detail(TV,Kg)"/>
      <sheetName val="Detail(SOF,Kg)"/>
      <sheetName val="Detail(JOTF-3,Kg)"/>
      <sheetName val="Detail(JOTF-4,Kg)"/>
      <sheetName val="Detail(JOTF-5,Kg)"/>
      <sheetName val="Rod &amp; Angle Bracket"/>
      <sheetName val="ACCESS GATE (D)"/>
      <sheetName val="ACCESS GATE (S)(1)"/>
      <sheetName val="ACCESS GATE (S)"/>
      <sheetName val="Alum Flashing"/>
      <sheetName val="CPA33-34"/>
      <sheetName val="CHIFLET"/>
      <sheetName val="External Doors"/>
      <sheetName val="Valesco Paste"/>
      <sheetName val="QUOTE_E"/>
      <sheetName val="WPR-IV"/>
      <sheetName val="Tower A1 Typ."/>
      <sheetName val="Tower A2 Typ."/>
      <sheetName val="Source - Never delete"/>
      <sheetName val="Supplier"/>
      <sheetName val=" "/>
      <sheetName val="Legend"/>
      <sheetName val="M-Book for Conc"/>
      <sheetName val="M-Book for FW"/>
      <sheetName val="M- Rate"/>
      <sheetName val="1612.01AL - INT AM&amp;NIEP"/>
      <sheetName val="Mat_Cost"/>
      <sheetName val="COLUMN"/>
      <sheetName val="PPX out Cost"/>
      <sheetName val="Front_Cover"/>
      <sheetName val="Define_finishing"/>
      <sheetName val="d-safe_specs"/>
      <sheetName val="(2&amp;3&amp;4)Inquiry"/>
      <sheetName val="loadcal"/>
      <sheetName val="Material "/>
      <sheetName val="Deprec_1"/>
      <sheetName val="IO_Count_Diag1"/>
      <sheetName val="Customize_Your_Invoice1"/>
      <sheetName val="labour rates"/>
      <sheetName val="rc01"/>
      <sheetName val="Tank"/>
      <sheetName val="MPR_PA_1"/>
      <sheetName val="Background"/>
      <sheetName val="master"/>
      <sheetName val="Material_1"/>
      <sheetName val="Material_"/>
      <sheetName val="Statuses"/>
      <sheetName val="Accounts w Tax Ind"/>
      <sheetName val="Technology"/>
      <sheetName val="TOTAL"/>
      <sheetName val="Estimate_Build_Up2"/>
      <sheetName val="BQ_External2"/>
      <sheetName val="Master_Data_Sheet2"/>
      <sheetName val="Deprec_2"/>
      <sheetName val="IO_Count_Diag2"/>
      <sheetName val="Customize_Your_Invoice2"/>
      <sheetName val="TBAL9697_-group_wise__sdpl2"/>
      <sheetName val="organi_synthesis_lab2"/>
      <sheetName val="OC_17-04-062"/>
      <sheetName val="TP030_Fire_Alarm2"/>
      <sheetName val="PRECAST_lightconc-II2"/>
      <sheetName val="Hepworth-Area_Summary2"/>
      <sheetName val="Dema_eVision_Translation4"/>
      <sheetName val="FP_MATERIAL2"/>
      <sheetName val="Stair,_Lift_&amp;_Window_Matrixes4"/>
      <sheetName val="H__Cashflow2"/>
      <sheetName val="Estimate_Build_Up1"/>
      <sheetName val="BQ_External1"/>
      <sheetName val="Master_Data_Sheet1"/>
      <sheetName val="TBAL9697_-group_wise__sdpl1"/>
      <sheetName val="organi_synthesis_lab1"/>
      <sheetName val="OC_17-04-061"/>
      <sheetName val="TP030_Fire_Alarm1"/>
      <sheetName val="PRECAST_lightconc-II1"/>
      <sheetName val="Hepworth-Area_Summary1"/>
      <sheetName val="Dema_eVision_Translation3"/>
      <sheetName val="FP_MATERIAL1"/>
      <sheetName val="Stair,_Lift_&amp;_Window_Matrixes3"/>
      <sheetName val="H__Cashflow1"/>
      <sheetName val="Estimate_Build_Up4"/>
      <sheetName val="IM_Plot_02_Summary4"/>
      <sheetName val="backup_(2)4"/>
      <sheetName val="Purchase-InUse_DayMonthYear4"/>
      <sheetName val="BQ_External4"/>
      <sheetName val="Master_Data_Sheet4"/>
      <sheetName val="Deprec_4"/>
      <sheetName val="IO_Count_Diag4"/>
      <sheetName val="Customize_Your_Invoice4"/>
      <sheetName val="TBAL9697_-group_wise__sdpl4"/>
      <sheetName val="organi_synthesis_lab4"/>
      <sheetName val="OC_17-04-064"/>
      <sheetName val="TP030_Fire_Alarm4"/>
      <sheetName val="Summary_year_Plan4"/>
      <sheetName val="IO_LIST4"/>
      <sheetName val="PRECAST_lightconc-II4"/>
      <sheetName val="Hepworth-Area_Summary4"/>
      <sheetName val="Dema_eVision_Translation6"/>
      <sheetName val="FP_MATERIAL4"/>
      <sheetName val="Stair,_Lift_&amp;_Window_Matrixes6"/>
      <sheetName val="H__Cashflow4"/>
      <sheetName val="Estimate_Build_Up3"/>
      <sheetName val="IM_Plot_02_Summary3"/>
      <sheetName val="backup_(2)3"/>
      <sheetName val="Purchase-InUse_DayMonthYear3"/>
      <sheetName val="BQ_External3"/>
      <sheetName val="Master_Data_Sheet3"/>
      <sheetName val="Deprec_3"/>
      <sheetName val="IO_Count_Diag3"/>
      <sheetName val="Customize_Your_Invoice3"/>
      <sheetName val="TBAL9697_-group_wise__sdpl3"/>
      <sheetName val="organi_synthesis_lab3"/>
      <sheetName val="OC_17-04-063"/>
      <sheetName val="TP030_Fire_Alarm3"/>
      <sheetName val="Summary_year_Plan3"/>
      <sheetName val="IO_LIST3"/>
      <sheetName val="PRECAST_lightconc-II3"/>
      <sheetName val="Hepworth-Area_Summary3"/>
      <sheetName val="Dema_eVision_Translation5"/>
      <sheetName val="FP_MATERIAL3"/>
      <sheetName val="Stair,_Lift_&amp;_Window_Matrixes5"/>
      <sheetName val="H__Cashflow3"/>
      <sheetName val="Estimate_Build_Up5"/>
      <sheetName val="IM_Plot_02_Summary5"/>
      <sheetName val="backup_(2)5"/>
      <sheetName val="Purchase-InUse_DayMonthYear5"/>
      <sheetName val="BQ_External5"/>
      <sheetName val="Master_Data_Sheet5"/>
      <sheetName val="Deprec_5"/>
      <sheetName val="IO_Count_Diag5"/>
      <sheetName val="Customize_Your_Invoice5"/>
      <sheetName val="TBAL9697_-group_wise__sdpl5"/>
      <sheetName val="organi_synthesis_lab5"/>
      <sheetName val="OC_17-04-065"/>
      <sheetName val="TP030_Fire_Alarm5"/>
      <sheetName val="Summary_year_Plan5"/>
      <sheetName val="IO_LIST5"/>
      <sheetName val="PRECAST_lightconc-II5"/>
      <sheetName val="Hepworth-Area_Summary5"/>
      <sheetName val="Dema_eVision_Translation7"/>
      <sheetName val="FP_MATERIAL5"/>
      <sheetName val="Stair,_Lift_&amp;_Window_Matrixes7"/>
      <sheetName val="H__Cashflow5"/>
      <sheetName val="Design"/>
      <sheetName val="Section 2-SCHEDULE OF DAYWORK"/>
      <sheetName val="SECTION 10-TSE"/>
      <sheetName val="PB"/>
      <sheetName val="Rate Analysis"/>
      <sheetName val="CLAY"/>
      <sheetName val="Conductor Size"/>
      <sheetName val="FORM7"/>
      <sheetName val="Fill this out first___"/>
      <sheetName val="WP_Financial_Summary"/>
      <sheetName val="BACKUP_DATA"/>
      <sheetName val="SP_Break_Up"/>
      <sheetName val="Data_sheet"/>
      <sheetName val="13__Steel_-_Ratio"/>
      <sheetName val="Labor_abs-NMR"/>
      <sheetName val="Mechanical_Works"/>
      <sheetName val="Elemental_Breakdown"/>
      <sheetName val="DB_ET200(R__A)"/>
      <sheetName val="Source_-_Never_delete"/>
      <sheetName val="_"/>
      <sheetName val="Bill_No_8_-_A"/>
      <sheetName val="Section_2-SCHEDULE_OF_DAYWORK"/>
      <sheetName val="SECTION_10-TSE"/>
      <sheetName val="Rate_Analysis"/>
      <sheetName val="Conductor_Size"/>
      <sheetName val="2_1_受電設備棟1"/>
      <sheetName val="2_2_受・防火水槽1"/>
      <sheetName val="2_3_排水処理設備棟1"/>
      <sheetName val="2_4_倉庫棟1"/>
      <sheetName val="2_5_守衛棟1"/>
      <sheetName val="Define_finishing1"/>
      <sheetName val="d-safe_specs1"/>
      <sheetName val="WP_Financial_Summary1"/>
      <sheetName val="BACKUP_DATA1"/>
      <sheetName val="SP_Break_Up1"/>
      <sheetName val="Data_sheet1"/>
      <sheetName val="13__Steel_-_Ratio1"/>
      <sheetName val="Labor_abs-NMR1"/>
      <sheetName val="Mechanical_Works1"/>
      <sheetName val="Elemental_Breakdown1"/>
      <sheetName val="DB_ET200(R__A)1"/>
      <sheetName val="Key_Assumptions1"/>
      <sheetName val="Source_-_Never_delete1"/>
      <sheetName val="_1"/>
      <sheetName val="Bill_No_8_-_A1"/>
      <sheetName val="Section_2-SCHEDULE_OF_DAYWORK1"/>
      <sheetName val="SECTION_10-TSE1"/>
      <sheetName val="Rate_Analysis1"/>
      <sheetName val="Conductor_Size1"/>
      <sheetName val="Lead"/>
      <sheetName val="AOC-8"/>
      <sheetName val="3BHK"/>
      <sheetName val="Area"/>
      <sheetName val="Cost"/>
      <sheetName val="Flat Matrix"/>
      <sheetName val="final abstract"/>
      <sheetName val="st"/>
      <sheetName val="beam-reinft-IIInd floor"/>
      <sheetName val="Balustrade"/>
      <sheetName val="ref"/>
      <sheetName val="WORK TABLE"/>
      <sheetName val="SEX"/>
      <sheetName val="sheeet7"/>
      <sheetName val="SITE OVERHEADS"/>
      <sheetName val="DSLP"/>
      <sheetName val="HPL"/>
      <sheetName val="Costing"/>
      <sheetName val="cctv_est1"/>
      <sheetName val="Halaman Muka"/>
      <sheetName val="Assumptions"/>
      <sheetName val="Meas.-Hotel Part"/>
      <sheetName val="water prop."/>
      <sheetName val="Sch-3"/>
      <sheetName val="Reference Information"/>
      <sheetName val="Employee List"/>
      <sheetName val="Sales Office"/>
      <sheetName val="fcl"/>
      <sheetName val="3BL공동구 수량"/>
      <sheetName val="Project_Budget_Worksheet"/>
      <sheetName val="Set"/>
      <sheetName val="concrete"/>
      <sheetName val="Mech SOR Comparison  "/>
      <sheetName val="Sheet3"/>
      <sheetName val="Tender Summary"/>
      <sheetName val="#REF!"/>
      <sheetName val="BOQ건축"/>
      <sheetName val="2_1_受電設備棟2"/>
      <sheetName val="2_2_受・防火水槽2"/>
      <sheetName val="2_3_排水処理設備棟2"/>
      <sheetName val="2_4_倉庫棟2"/>
      <sheetName val="2_5_守衛棟2"/>
      <sheetName val="Define_finishing2"/>
      <sheetName val="WP_Financial_Summary2"/>
      <sheetName val="BACKUP_DATA2"/>
      <sheetName val="d-safe_specs2"/>
      <sheetName val="SP_Break_Up2"/>
      <sheetName val="Data_sheet2"/>
      <sheetName val="13__Steel_-_Ratio2"/>
      <sheetName val="Labor_abs-NMR2"/>
      <sheetName val="Mechanical_Works2"/>
      <sheetName val="Elemental_Breakdown2"/>
      <sheetName val="DB_ET200(R__A)2"/>
      <sheetName val="Key_Assumptions2"/>
      <sheetName val="Section_2-SCHEDULE_OF_DAYWORK2"/>
      <sheetName val="SECTION_10-TSE2"/>
      <sheetName val="Rate_Analysis2"/>
      <sheetName val="Conductor_Size2"/>
      <sheetName val="Bill_No_8_-_A2"/>
      <sheetName val="Source_-_Never_delete2"/>
      <sheetName val="_2"/>
      <sheetName val="CEP_Form"/>
      <sheetName val="Elemental_Buildup"/>
      <sheetName val="BQ_(subcon)R_Pt1"/>
      <sheetName val="BQ_(subcon)R_Pt2"/>
      <sheetName val="BQ_(subcon)R_Pt3"/>
      <sheetName val="Qty_(11_10_19)"/>
      <sheetName val="Qty_Checking_(P-1)"/>
      <sheetName val="Qty_Checking_(P-2)"/>
      <sheetName val="Rod_&amp;_Angle_Bracket"/>
      <sheetName val="ACCESS_GATE_(D)"/>
      <sheetName val="ACCESS_GATE_(S)(1)"/>
      <sheetName val="ACCESS_GATE_(S)"/>
      <sheetName val="Alum_Flashing"/>
      <sheetName val="labour_rates"/>
      <sheetName val="Flat_Matrix"/>
      <sheetName val="final_abstract"/>
      <sheetName val="M-_Rate"/>
      <sheetName val="beam-reinft-IIInd_floor"/>
      <sheetName val="WORK_TABLE"/>
      <sheetName val="SITE_OVERHEADS"/>
      <sheetName val="M-Book_for_Conc"/>
      <sheetName val="M-Book_for_FW"/>
      <sheetName val="Halaman_Muka"/>
      <sheetName val="Branch_Power1"/>
      <sheetName val="Branch_Power2"/>
      <sheetName val="Executive_Summary16"/>
      <sheetName val="Executive_Summary17"/>
      <sheetName val="Estimate"/>
      <sheetName val="HVAC"/>
      <sheetName val="Labour_&amp;_Plant"/>
      <sheetName val="INPUT SHEET"/>
      <sheetName val="RES-PLANNING"/>
      <sheetName val="Measurements"/>
      <sheetName val="Tables"/>
      <sheetName val="Flooring"/>
      <sheetName val="Ceilings"/>
      <sheetName val="ACAD Finishes"/>
      <sheetName val="Site Details"/>
      <sheetName val="Chair"/>
      <sheetName val="Site Area Statement"/>
      <sheetName val="Doors"/>
      <sheetName val="Conn. Lib"/>
      <sheetName val="Notes"/>
      <sheetName val="Back_Cal_for OMC"/>
      <sheetName val="#REF"/>
      <sheetName val="Pipe"/>
      <sheetName val="PileCap"/>
      <sheetName val="Tie Beam GN"/>
      <sheetName val="Tangga GN"/>
      <sheetName val="Constructionˆ_x005f_x0000__“__x005f_x0013__"/>
      <sheetName val="KL Data"/>
      <sheetName val="tifico"/>
      <sheetName val="escon"/>
      <sheetName val="JAN"/>
      <sheetName val="SBI(Siliguri)"/>
      <sheetName val="Lists"/>
      <sheetName val="procurement_contingency38"/>
      <sheetName val="Other_Costs38"/>
      <sheetName val="(1)_Construction38"/>
      <sheetName val="(2)_Furniture38"/>
      <sheetName val="(3)_AV38"/>
      <sheetName val="(4)_Fees38"/>
      <sheetName val="(5)_On_Costs38"/>
      <sheetName val="(6)_Cont38"/>
      <sheetName val="(7)_Retail_Contribution38"/>
      <sheetName val="(8)_VAT38"/>
      <sheetName val="(9)_IT38"/>
      <sheetName val="(10)_VAT38"/>
      <sheetName val="Commitment_Schedule38"/>
      <sheetName val="Validation_Data33"/>
      <sheetName val="Tender_Settlement31"/>
      <sheetName val="Sch__Areas33"/>
      <sheetName val="_Summary_base_bid27"/>
      <sheetName val="6_-_Sum27"/>
      <sheetName val="Risk_Levels20"/>
      <sheetName val="Modified_Store16"/>
      <sheetName val="Civil_Boq16"/>
      <sheetName val="Site_Dev_BOQ16"/>
      <sheetName val="CONSTRUCTION_COMPONENT16"/>
      <sheetName val="BOQ_Direct_selling_cost16"/>
      <sheetName val="Fill_this_out_first___16"/>
      <sheetName val="Cat_A_Change_Control16"/>
      <sheetName val="BSD_(2)16"/>
      <sheetName val="w't_table16"/>
      <sheetName val="Capital_Expenditure16"/>
      <sheetName val="Appendix_A_220"/>
      <sheetName val="Basement_Budget16"/>
      <sheetName val="Prelims_value15"/>
      <sheetName val="Building_116"/>
      <sheetName val="Fill_Platform_Pricing_15"/>
      <sheetName val="Canopy_Pricing15"/>
      <sheetName val="Stepsafe_Platform_Pricing15"/>
      <sheetName val="Customize_Your_Purchase_Order15"/>
      <sheetName val="Chennai_45015"/>
      <sheetName val="sq_ftg_detail15"/>
      <sheetName val="Beam_at_Ground_flr_lvl(Steel)15"/>
      <sheetName val="Cash_Flow_Forecast15"/>
      <sheetName val="Cash_Flow_Fees_Breakdown15"/>
      <sheetName val="Orig_Budget_Cash_Flow_Forecas15"/>
      <sheetName val="Summary_year_Plan7"/>
      <sheetName val="d-safe_specs5"/>
      <sheetName val="PRECAST_lightconc-II6"/>
      <sheetName val="Purchase-InUse_DayMonthYear7"/>
      <sheetName val="backup_(2)7"/>
      <sheetName val="IO_LIST7"/>
      <sheetName val="IM_Plot_02_Summary6"/>
      <sheetName val="TP030_Fire_Alarm6"/>
      <sheetName val="Estimate_Build_Up6"/>
      <sheetName val="H__Cashflow6"/>
      <sheetName val="Common_Inputs5"/>
      <sheetName val="Capex_Depreciation_table5"/>
      <sheetName val="Deprec_6"/>
      <sheetName val="IO_Count_Diag6"/>
      <sheetName val="Customize_Your_Invoice6"/>
      <sheetName val="2_1_受電設備棟5"/>
      <sheetName val="2_2_受・防火水槽5"/>
      <sheetName val="2_3_排水処理設備棟5"/>
      <sheetName val="2_4_倉庫棟5"/>
      <sheetName val="2_5_守衛棟5"/>
      <sheetName val="Define_finishing5"/>
      <sheetName val="TBAL9697_-group_wise__sdpl6"/>
      <sheetName val="organi_synthesis_lab6"/>
      <sheetName val="OC_17-04-066"/>
      <sheetName val="BQ_External6"/>
      <sheetName val="Master_Data_Sheet6"/>
      <sheetName val="Hepworth-Area_Summary6"/>
      <sheetName val="WP_Financial_Summary5"/>
      <sheetName val="BACKUP_DATA5"/>
      <sheetName val="SP_Break_Up5"/>
      <sheetName val="Data_sheet5"/>
      <sheetName val="13__Steel_-_Ratio5"/>
      <sheetName val="Labor_abs-NMR5"/>
      <sheetName val="Mechanical_Works5"/>
      <sheetName val="Elemental_Breakdown5"/>
      <sheetName val="DB_ET200(R__A)5"/>
      <sheetName val="Key_Assumptions5"/>
      <sheetName val="Bill_No_8_-_A5"/>
      <sheetName val="Front_Cover5"/>
      <sheetName val="OP'S_INPUT_SHEET5"/>
      <sheetName val="Do_not_delete_-_Lists5"/>
      <sheetName val="Stair,_Lift_&amp;_Window_Matrixes8"/>
      <sheetName val="Branch_Power6"/>
      <sheetName val="Dema_eVision_Translation8"/>
      <sheetName val="FP_MATERIAL6"/>
      <sheetName val="Costs_Negotiated_Contract_Sum6"/>
      <sheetName val="Summary_year_Plan6"/>
      <sheetName val="d-safe_specs4"/>
      <sheetName val="Purchase-InUse_DayMonthYear6"/>
      <sheetName val="backup_(2)6"/>
      <sheetName val="IO_LIST6"/>
      <sheetName val="Common_Inputs4"/>
      <sheetName val="Capex_Depreciation_table4"/>
      <sheetName val="2_1_受電設備棟4"/>
      <sheetName val="2_2_受・防火水槽4"/>
      <sheetName val="2_3_排水処理設備棟4"/>
      <sheetName val="2_4_倉庫棟4"/>
      <sheetName val="2_5_守衛棟4"/>
      <sheetName val="Define_finishing4"/>
      <sheetName val="WP_Financial_Summary4"/>
      <sheetName val="BACKUP_DATA4"/>
      <sheetName val="SP_Break_Up4"/>
      <sheetName val="Data_sheet4"/>
      <sheetName val="13__Steel_-_Ratio4"/>
      <sheetName val="Labor_abs-NMR4"/>
      <sheetName val="Mechanical_Works4"/>
      <sheetName val="Elemental_Breakdown4"/>
      <sheetName val="DB_ET200(R__A)4"/>
      <sheetName val="Key_Assumptions4"/>
      <sheetName val="Bill_No_8_-_A4"/>
      <sheetName val="Front_Cover4"/>
      <sheetName val="OP'S_INPUT_SHEET4"/>
      <sheetName val="Do_not_delete_-_Lists4"/>
      <sheetName val="Branch_Power5"/>
      <sheetName val="Costs_Negotiated_Contract_Sum5"/>
      <sheetName val="Front_Cover2"/>
      <sheetName val="OP'S_INPUT_SHEET2"/>
      <sheetName val="Do_not_delete_-_Lists2"/>
      <sheetName val="Branch_Power3"/>
      <sheetName val="Costs_Negotiated_Contract_Sum3"/>
      <sheetName val="OP'S_INPUT_SHEET"/>
      <sheetName val="Do_not_delete_-_Lists"/>
      <sheetName val="Costs_Negotiated_Contract_Sum1"/>
      <sheetName val="Front_Cover1"/>
      <sheetName val="OP'S_INPUT_SHEET1"/>
      <sheetName val="Do_not_delete_-_Lists1"/>
      <sheetName val="Costs_Negotiated_Contract_Sum2"/>
      <sheetName val="d-safe_specs3"/>
      <sheetName val="Common_Inputs3"/>
      <sheetName val="Capex_Depreciation_table3"/>
      <sheetName val="2_1_受電設備棟3"/>
      <sheetName val="2_2_受・防火水槽3"/>
      <sheetName val="2_3_排水処理設備棟3"/>
      <sheetName val="2_4_倉庫棟3"/>
      <sheetName val="2_5_守衛棟3"/>
      <sheetName val="Define_finishing3"/>
      <sheetName val="WP_Financial_Summary3"/>
      <sheetName val="BACKUP_DATA3"/>
      <sheetName val="SP_Break_Up3"/>
      <sheetName val="Data_sheet3"/>
      <sheetName val="13__Steel_-_Ratio3"/>
      <sheetName val="Labor_abs-NMR3"/>
      <sheetName val="Mechanical_Works3"/>
      <sheetName val="Elemental_Breakdown3"/>
      <sheetName val="DB_ET200(R__A)3"/>
      <sheetName val="Key_Assumptions3"/>
      <sheetName val="Bill_No_8_-_A3"/>
      <sheetName val="Front_Cover3"/>
      <sheetName val="OP'S_INPUT_SHEET3"/>
      <sheetName val="Do_not_delete_-_Lists3"/>
      <sheetName val="Branch_Power4"/>
      <sheetName val="Costs_Negotiated_Contract_Sum4"/>
      <sheetName val="Summary_year_Plan8"/>
      <sheetName val="d-safe_specs6"/>
      <sheetName val="PRECAST_lightconc-II7"/>
      <sheetName val="Purchase-InUse_DayMonthYear8"/>
      <sheetName val="backup_(2)8"/>
      <sheetName val="IO_LIST8"/>
      <sheetName val="IM_Plot_02_Summary7"/>
      <sheetName val="TP030_Fire_Alarm7"/>
      <sheetName val="Estimate_Build_Up7"/>
      <sheetName val="H__Cashflow7"/>
      <sheetName val="Common_Inputs6"/>
      <sheetName val="Capex_Depreciation_table6"/>
      <sheetName val="Deprec_7"/>
      <sheetName val="IO_Count_Diag7"/>
      <sheetName val="Customize_Your_Invoice7"/>
      <sheetName val="2_1_受電設備棟6"/>
      <sheetName val="2_2_受・防火水槽6"/>
      <sheetName val="2_3_排水処理設備棟6"/>
      <sheetName val="2_4_倉庫棟6"/>
      <sheetName val="2_5_守衛棟6"/>
      <sheetName val="Define_finishing6"/>
      <sheetName val="TBAL9697_-group_wise__sdpl7"/>
      <sheetName val="organi_synthesis_lab7"/>
      <sheetName val="OC_17-04-067"/>
      <sheetName val="BQ_External7"/>
      <sheetName val="Master_Data_Sheet7"/>
      <sheetName val="Hepworth-Area_Summary7"/>
      <sheetName val="WP_Financial_Summary6"/>
      <sheetName val="BACKUP_DATA6"/>
      <sheetName val="SP_Break_Up6"/>
      <sheetName val="Data_sheet6"/>
      <sheetName val="13__Steel_-_Ratio6"/>
      <sheetName val="Labor_abs-NMR6"/>
      <sheetName val="Mechanical_Works6"/>
      <sheetName val="Elemental_Breakdown6"/>
      <sheetName val="DB_ET200(R__A)6"/>
      <sheetName val="Key_Assumptions6"/>
      <sheetName val="Bill_No_8_-_A6"/>
      <sheetName val="Front_Cover6"/>
      <sheetName val="OP'S_INPUT_SHEET6"/>
      <sheetName val="Do_not_delete_-_Lists6"/>
      <sheetName val="Stair,_Lift_&amp;_Window_Matrixes9"/>
      <sheetName val="Branch_Power7"/>
      <sheetName val="Dema_eVision_Translation9"/>
      <sheetName val="FP_MATERIAL7"/>
      <sheetName val="Costs_Negotiated_Contract_Sum7"/>
      <sheetName val="Summary_year_Plan9"/>
      <sheetName val="d-safe_specs7"/>
      <sheetName val="PRECAST_lightconc-II8"/>
      <sheetName val="Purchase-InUse_DayMonthYear9"/>
      <sheetName val="backup_(2)9"/>
      <sheetName val="IO_LIST9"/>
      <sheetName val="IM_Plot_02_Summary8"/>
      <sheetName val="TP030_Fire_Alarm8"/>
      <sheetName val="Estimate_Build_Up8"/>
      <sheetName val="H__Cashflow8"/>
      <sheetName val="Common_Inputs7"/>
      <sheetName val="Capex_Depreciation_table7"/>
      <sheetName val="Deprec_8"/>
      <sheetName val="IO_Count_Diag8"/>
      <sheetName val="Customize_Your_Invoice8"/>
      <sheetName val="2_1_受電設備棟7"/>
      <sheetName val="2_2_受・防火水槽7"/>
      <sheetName val="2_3_排水処理設備棟7"/>
      <sheetName val="2_4_倉庫棟7"/>
      <sheetName val="2_5_守衛棟7"/>
      <sheetName val="Define_finishing7"/>
      <sheetName val="TBAL9697_-group_wise__sdpl8"/>
      <sheetName val="organi_synthesis_lab8"/>
      <sheetName val="OC_17-04-068"/>
      <sheetName val="BQ_External8"/>
      <sheetName val="Master_Data_Sheet8"/>
      <sheetName val="Hepworth-Area_Summary8"/>
      <sheetName val="WP_Financial_Summary7"/>
      <sheetName val="BACKUP_DATA7"/>
      <sheetName val="SP_Break_Up7"/>
      <sheetName val="Data_sheet7"/>
      <sheetName val="13__Steel_-_Ratio7"/>
      <sheetName val="Labor_abs-NMR7"/>
      <sheetName val="Mechanical_Works7"/>
      <sheetName val="Elemental_Breakdown7"/>
      <sheetName val="DB_ET200(R__A)7"/>
      <sheetName val="Key_Assumptions7"/>
      <sheetName val="Bill_No_8_-_A7"/>
      <sheetName val="Front_Cover7"/>
      <sheetName val="OP'S_INPUT_SHEET7"/>
      <sheetName val="Do_not_delete_-_Lists7"/>
      <sheetName val="Stair,_Lift_&amp;_Window_Matrixes10"/>
      <sheetName val="Branch_Power8"/>
      <sheetName val="Dema_eVision_Translation10"/>
      <sheetName val="FP_MATERIAL8"/>
      <sheetName val="Costs_Negotiated_Contract_Sum8"/>
      <sheetName val="Exec. Sum"/>
      <sheetName val="PAYWORK"/>
      <sheetName val="Option"/>
      <sheetName val="PVA#21 Carpark"/>
      <sheetName val="Consolidated"/>
      <sheetName val="est"/>
      <sheetName val="CASHFL1_XLS1"/>
      <sheetName val="External_Doors"/>
      <sheetName val="Valesco_Paste"/>
      <sheetName val="Tower_A1_Typ_"/>
      <sheetName val="Tower_A2_Typ_"/>
      <sheetName val="1612_01AL_-_INT_AM&amp;NIEP"/>
      <sheetName val="PPX_out_Cost"/>
      <sheetName val="Summary_year_Plan11"/>
      <sheetName val="IO_LIST11"/>
      <sheetName val="PRECAST_lightconc-II10"/>
      <sheetName val="backup_(2)11"/>
      <sheetName val="Purchase-InUse_DayMonthYear11"/>
      <sheetName val="IM_Plot_02_Summary10"/>
      <sheetName val="Estimate_Build_Up10"/>
      <sheetName val="H__Cashflow10"/>
      <sheetName val="Common_Inputs9"/>
      <sheetName val="Capex_Depreciation_table9"/>
      <sheetName val="Deprec_10"/>
      <sheetName val="IO_Count_Diag10"/>
      <sheetName val="Customize_Your_Invoice10"/>
      <sheetName val="2_1_受電設備棟9"/>
      <sheetName val="2_2_受・防火水槽9"/>
      <sheetName val="2_3_排水処理設備棟9"/>
      <sheetName val="2_4_倉庫棟9"/>
      <sheetName val="2_5_守衛棟9"/>
      <sheetName val="Define_finishing9"/>
      <sheetName val="TP030_Fire_Alarm10"/>
      <sheetName val="d-safe_specs9"/>
      <sheetName val="TBAL9697_-group_wise__sdpl10"/>
      <sheetName val="organi_synthesis_lab10"/>
      <sheetName val="OC_17-04-0610"/>
      <sheetName val="BQ_External10"/>
      <sheetName val="Master_Data_Sheet10"/>
      <sheetName val="Front_Cover9"/>
      <sheetName val="OP'S_INPUT_SHEET9"/>
      <sheetName val="Do_not_delete_-_Lists9"/>
      <sheetName val="Hepworth-Area_Summary10"/>
      <sheetName val="WP_Financial_Summary9"/>
      <sheetName val="BACKUP_DATA9"/>
      <sheetName val="SP_Break_Up9"/>
      <sheetName val="Data_sheet9"/>
      <sheetName val="13__Steel_-_Ratio9"/>
      <sheetName val="Labor_abs-NMR9"/>
      <sheetName val="Mechanical_Works9"/>
      <sheetName val="Elemental_Breakdown9"/>
      <sheetName val="DB_ET200(R__A)9"/>
      <sheetName val="Key_Assumptions9"/>
      <sheetName val="Bill_No_8_-_A9"/>
      <sheetName val="Stair,_Lift_&amp;_Window_Matrixes12"/>
      <sheetName val="Branch_Power10"/>
      <sheetName val="Dema_eVision_Translation12"/>
      <sheetName val="FP_MATERIAL10"/>
      <sheetName val="Costs_Negotiated_Contract_Sum10"/>
      <sheetName val="Summary_year_Plan10"/>
      <sheetName val="IO_LIST10"/>
      <sheetName val="PRECAST_lightconc-II9"/>
      <sheetName val="backup_(2)10"/>
      <sheetName val="Purchase-InUse_DayMonthYear10"/>
      <sheetName val="IM_Plot_02_Summary9"/>
      <sheetName val="Estimate_Build_Up9"/>
      <sheetName val="H__Cashflow9"/>
      <sheetName val="Common_Inputs8"/>
      <sheetName val="Capex_Depreciation_table8"/>
      <sheetName val="Deprec_9"/>
      <sheetName val="IO_Count_Diag9"/>
      <sheetName val="Customize_Your_Invoice9"/>
      <sheetName val="2_1_受電設備棟8"/>
      <sheetName val="2_2_受・防火水槽8"/>
      <sheetName val="2_3_排水処理設備棟8"/>
      <sheetName val="2_4_倉庫棟8"/>
      <sheetName val="2_5_守衛棟8"/>
      <sheetName val="Define_finishing8"/>
      <sheetName val="TP030_Fire_Alarm9"/>
      <sheetName val="d-safe_specs8"/>
      <sheetName val="TBAL9697_-group_wise__sdpl9"/>
      <sheetName val="organi_synthesis_lab9"/>
      <sheetName val="OC_17-04-069"/>
      <sheetName val="BQ_External9"/>
      <sheetName val="Master_Data_Sheet9"/>
      <sheetName val="Front_Cover8"/>
      <sheetName val="OP'S_INPUT_SHEET8"/>
      <sheetName val="Do_not_delete_-_Lists8"/>
      <sheetName val="Hepworth-Area_Summary9"/>
      <sheetName val="WP_Financial_Summary8"/>
      <sheetName val="BACKUP_DATA8"/>
      <sheetName val="SP_Break_Up8"/>
      <sheetName val="Data_sheet8"/>
      <sheetName val="13__Steel_-_Ratio8"/>
      <sheetName val="Labor_abs-NMR8"/>
      <sheetName val="Mechanical_Works8"/>
      <sheetName val="Elemental_Breakdown8"/>
      <sheetName val="DB_ET200(R__A)8"/>
      <sheetName val="Key_Assumptions8"/>
      <sheetName val="Bill_No_8_-_A8"/>
      <sheetName val="Stair,_Lift_&amp;_Window_Matrixes11"/>
      <sheetName val="Branch_Power9"/>
      <sheetName val="Dema_eVision_Translation11"/>
      <sheetName val="FP_MATERIAL9"/>
      <sheetName val="Costs_Negotiated_Contract_Sum9"/>
      <sheetName val="IM_Plot_02_Summary11"/>
      <sheetName val="Purchase-InUse_DayMonthYear12"/>
      <sheetName val="backup_(2)12"/>
      <sheetName val="Estimate_Build_Up11"/>
      <sheetName val="Summary_year_Plan12"/>
      <sheetName val="IO_LIST12"/>
      <sheetName val="PRECAST_lightconc-II11"/>
      <sheetName val="H__Cashflow11"/>
      <sheetName val="TP030_Fire_Alarm11"/>
      <sheetName val="Deprec_11"/>
      <sheetName val="IO_Count_Diag11"/>
      <sheetName val="Customize_Your_Invoice11"/>
      <sheetName val="TBAL9697_-group_wise__sdpl11"/>
      <sheetName val="organi_synthesis_lab11"/>
      <sheetName val="OC_17-04-0611"/>
      <sheetName val="BQ_External11"/>
      <sheetName val="Master_Data_Sheet11"/>
      <sheetName val="Common_Inputs10"/>
      <sheetName val="Capex_Depreciation_table10"/>
      <sheetName val="2_1_受電設備棟10"/>
      <sheetName val="2_2_受・防火水槽10"/>
      <sheetName val="2_3_排水処理設備棟10"/>
      <sheetName val="2_4_倉庫棟10"/>
      <sheetName val="2_5_守衛棟10"/>
      <sheetName val="Define_finishing10"/>
      <sheetName val="d-safe_specs10"/>
      <sheetName val="Hepworth-Area_Summary11"/>
      <sheetName val="WP_Financial_Summary10"/>
      <sheetName val="BACKUP_DATA10"/>
      <sheetName val="SP_Break_Up10"/>
      <sheetName val="Data_sheet10"/>
      <sheetName val="13__Steel_-_Ratio10"/>
      <sheetName val="Labor_abs-NMR10"/>
      <sheetName val="Mechanical_Works10"/>
      <sheetName val="Elemental_Breakdown10"/>
      <sheetName val="DB_ET200(R__A)10"/>
      <sheetName val="Key_Assumptions10"/>
      <sheetName val="Bill_No_8_-_A10"/>
      <sheetName val="Front_Cover10"/>
      <sheetName val="OP'S_INPUT_SHEET10"/>
      <sheetName val="Do_not_delete_-_Lists10"/>
      <sheetName val="Stair,_Lift_&amp;_Window_Matrixes13"/>
      <sheetName val="Branch_Power11"/>
      <sheetName val="Dema_eVision_Translation13"/>
      <sheetName val="FP_MATERIAL11"/>
      <sheetName val="Costs_Negotiated_Contract_Sum11"/>
      <sheetName val="IM_Plot_02_Summary12"/>
      <sheetName val="Purchase-InUse_DayMonthYear13"/>
      <sheetName val="backup_(2)13"/>
      <sheetName val="Estimate_Build_Up12"/>
      <sheetName val="Summary_year_Plan13"/>
      <sheetName val="IO_LIST13"/>
      <sheetName val="PRECAST_lightconc-II12"/>
      <sheetName val="H__Cashflow12"/>
      <sheetName val="TP030_Fire_Alarm12"/>
      <sheetName val="Deprec_12"/>
      <sheetName val="IO_Count_Diag12"/>
      <sheetName val="Customize_Your_Invoice12"/>
      <sheetName val="TBAL9697_-group_wise__sdpl12"/>
      <sheetName val="organi_synthesis_lab12"/>
      <sheetName val="OC_17-04-0612"/>
      <sheetName val="BQ_External12"/>
      <sheetName val="Master_Data_Sheet12"/>
      <sheetName val="Common_Inputs11"/>
      <sheetName val="Capex_Depreciation_table11"/>
      <sheetName val="2_1_受電設備棟11"/>
      <sheetName val="2_2_受・防火水槽11"/>
      <sheetName val="2_3_排水処理設備棟11"/>
      <sheetName val="2_4_倉庫棟11"/>
      <sheetName val="2_5_守衛棟11"/>
      <sheetName val="Define_finishing11"/>
      <sheetName val="d-safe_specs11"/>
      <sheetName val="Hepworth-Area_Summary12"/>
      <sheetName val="WP_Financial_Summary11"/>
      <sheetName val="BACKUP_DATA11"/>
      <sheetName val="SP_Break_Up11"/>
      <sheetName val="Data_sheet11"/>
      <sheetName val="13__Steel_-_Ratio11"/>
      <sheetName val="Labor_abs-NMR11"/>
      <sheetName val="Mechanical_Works11"/>
      <sheetName val="Elemental_Breakdown11"/>
      <sheetName val="DB_ET200(R__A)11"/>
      <sheetName val="Key_Assumptions11"/>
      <sheetName val="Bill_No_8_-_A11"/>
      <sheetName val="Front_Cover11"/>
      <sheetName val="OP'S_INPUT_SHEET11"/>
      <sheetName val="Do_not_delete_-_Lists11"/>
      <sheetName val="Stair,_Lift_&amp;_Window_Matrixes14"/>
      <sheetName val="Branch_Power12"/>
      <sheetName val="Dema_eVision_Translation14"/>
      <sheetName val="FP_MATERIAL12"/>
      <sheetName val="Costs_Negotiated_Contract_Sum12"/>
      <sheetName val="Material_2"/>
      <sheetName val="Accounts_w_Tax_Ind"/>
      <sheetName val="Constructionˆ_x0000__“__x0013__"/>
      <sheetName val="SSC Split - All store (PYE) dat"/>
      <sheetName val="Ragama"/>
      <sheetName val="Europe Competitors"/>
      <sheetName val="SubmitCal"/>
      <sheetName val="Details and Earnings Charts"/>
      <sheetName val="XREF"/>
      <sheetName val="Vehicles"/>
      <sheetName val="공사비 내역 (가)"/>
      <sheetName val="C1?"/>
      <sheetName val="vo_1_18mbw"/>
      <sheetName val="Sum6Jun99"/>
      <sheetName val="beam-reinft"/>
      <sheetName val="Calendar"/>
      <sheetName val="1095"/>
      <sheetName val="GF"/>
      <sheetName val="MEP schools"/>
      <sheetName val="Gypsum Rate"/>
      <sheetName val="gso"/>
      <sheetName val="FEVA"/>
      <sheetName val="HO Costs"/>
      <sheetName val="Sumcosts"/>
      <sheetName val="INDIGINEOUS ITEMS "/>
      <sheetName val="FORM-16"/>
      <sheetName val="LookupTables"/>
      <sheetName val="CW"/>
      <sheetName val="I.P. No 1"/>
      <sheetName val="cover page"/>
      <sheetName val="2.설계제원"/>
      <sheetName val="CASHFL1_XLS2"/>
      <sheetName val="PPX_out_Cost1"/>
      <sheetName val="CASHFL1_XLS3"/>
      <sheetName val="PPX_out_Cost2"/>
      <sheetName val="CASHFL1_XLS4"/>
      <sheetName val="PPX_out_Cost3"/>
      <sheetName val="External_Doors1"/>
      <sheetName val="Valesco_Paste1"/>
      <sheetName val="Tower_A1_Typ_1"/>
      <sheetName val="Tower_A2_Typ_1"/>
      <sheetName val="M-Book_for_Conc1"/>
      <sheetName val="M-Book_for_FW1"/>
      <sheetName val="M-_Rate1"/>
      <sheetName val="1612_01AL_-_INT_AM&amp;NIEP1"/>
      <sheetName val="labour_rates5"/>
      <sheetName val="PPX_out_Cost5"/>
      <sheetName val="Material_5"/>
      <sheetName val="Accounts_w_Tax_Ind2"/>
      <sheetName val="labour_rates4"/>
      <sheetName val="PPX_out_Cost4"/>
      <sheetName val="Material_4"/>
      <sheetName val="Accounts_w_Tax_Ind1"/>
      <sheetName val="labour_rates2"/>
      <sheetName val="labour_rates1"/>
      <sheetName val="labour_rates3"/>
      <sheetName val="Material_3"/>
      <sheetName val="labour_rates6"/>
      <sheetName val="PPX_out_Cost6"/>
      <sheetName val="Material_6"/>
      <sheetName val="Accounts_w_Tax_Ind3"/>
      <sheetName val="labour_rates7"/>
      <sheetName val="PPX_out_Cost7"/>
      <sheetName val="Material_7"/>
      <sheetName val="Accounts_w_Tax_Ind4"/>
      <sheetName val="labour_rates9"/>
      <sheetName val="PPX_out_Cost9"/>
      <sheetName val="Material_9"/>
      <sheetName val="Accounts_w_Tax_Ind6"/>
      <sheetName val="labour_rates8"/>
      <sheetName val="PPX_out_Cost8"/>
      <sheetName val="Material_8"/>
      <sheetName val="Accounts_w_Tax_Ind5"/>
      <sheetName val="labour_rates10"/>
      <sheetName val="PPX_out_Cost10"/>
      <sheetName val="Material_10"/>
      <sheetName val="Accounts_w_Tax_Ind7"/>
      <sheetName val="Estimate_Build_Up13"/>
      <sheetName val="IM_Plot_02_Summary13"/>
      <sheetName val="BQ_External13"/>
      <sheetName val="Master_Data_Sheet13"/>
      <sheetName val="Deprec_13"/>
      <sheetName val="IO_Count_Diag13"/>
      <sheetName val="Customize_Your_Invoice13"/>
      <sheetName val="TBAL9697_-group_wise__sdpl13"/>
      <sheetName val="organi_synthesis_lab13"/>
      <sheetName val="OC_17-04-0613"/>
      <sheetName val="Hepworth-Area_Summary13"/>
      <sheetName val="TP030_Fire_Alarm13"/>
      <sheetName val="PRECAST_lightconc-II13"/>
      <sheetName val="FP_MATERIAL13"/>
      <sheetName val="Dema_eVision_Translation15"/>
      <sheetName val="Stair,_Lift_&amp;_Window_Matrixes15"/>
      <sheetName val="labour_rates11"/>
      <sheetName val="Branch_Power13"/>
      <sheetName val="PPX_out_Cost11"/>
      <sheetName val="Material_11"/>
      <sheetName val="Costs_Negotiated_Contract_Sum13"/>
      <sheetName val="Accounts_w_Tax_Ind8"/>
      <sheetName val="WorkbookSettings"/>
      <sheetName val="Trading Floor - Level Six"/>
      <sheetName val="Accounts_w_Tax_Ind9"/>
      <sheetName val="Accounts_w_Tax_Ind10"/>
      <sheetName val="Material_12"/>
      <sheetName val="Accounts_w_Tax_Ind11"/>
      <sheetName val="Material_13"/>
      <sheetName val="INPUT_SHEET"/>
      <sheetName val="Break_up_Sheet"/>
      <sheetName val="ACAD_Finishes"/>
      <sheetName val="Site_Details"/>
      <sheetName val="Site_Area_Statement"/>
      <sheetName val="WORK_TABLE1"/>
      <sheetName val="SITE_OVERHEADS1"/>
      <sheetName val="INPUT_SHEET1"/>
      <sheetName val="Break_up_Sheet1"/>
      <sheetName val="final_abstract1"/>
      <sheetName val="ACAD_Finishes1"/>
      <sheetName val="Site_Details1"/>
      <sheetName val="Site_Area_Statement1"/>
      <sheetName val="Bill"/>
      <sheetName val="tpr"/>
      <sheetName val="GenDataPh4"/>
      <sheetName val="General Items"/>
      <sheetName val="Beauty"/>
      <sheetName val="Core Eqpt"/>
      <sheetName val="Home"/>
      <sheetName val="Kids"/>
      <sheetName val="Lingerie"/>
      <sheetName val="Mens"/>
      <sheetName val="New Home"/>
      <sheetName val="Re-Useable"/>
      <sheetName val="Womens"/>
      <sheetName val="accom cash"/>
      <sheetName val="train cash"/>
      <sheetName val="SSC_Split_-_All_store_(PYE)_dat"/>
      <sheetName val="一発シート"/>
      <sheetName val="20_002"/>
      <sheetName val="OB2"/>
      <sheetName val=" GULF"/>
      <sheetName val="BILL 1"/>
      <sheetName val="CIF COST ITEM"/>
      <sheetName val="qty schedule"/>
      <sheetName val="BASE"/>
      <sheetName val="V2"/>
      <sheetName val="progress"/>
      <sheetName val="Rates"/>
      <sheetName val="ancillary"/>
      <sheetName val="(MoS Summ &amp; Detail)"/>
      <sheetName val="upa"/>
      <sheetName val="PRICING"/>
      <sheetName val="CS Pipes,Fittings-Lay. &amp; Inst."/>
      <sheetName val="ELECTRICAL"/>
      <sheetName val="EXTERNAL"/>
      <sheetName val="CIVIL"/>
      <sheetName val="PLUMBING"/>
      <sheetName val="268"/>
      <sheetName val="Factors"/>
      <sheetName val="Admin"/>
      <sheetName val="Executive_Summary18"/>
      <sheetName val="Exec__Sum"/>
      <sheetName val="Other_Costs39"/>
      <sheetName val="procurement_contingency39"/>
      <sheetName val="(1)_Construction39"/>
      <sheetName val="(2)_Furniture39"/>
      <sheetName val="(3)_AV39"/>
      <sheetName val="(4)_Fees39"/>
      <sheetName val="(5)_On_Costs39"/>
      <sheetName val="(6)_Cont39"/>
      <sheetName val="(7)_Retail_Contribution39"/>
      <sheetName val="(8)_VAT39"/>
      <sheetName val="(9)_IT39"/>
      <sheetName val="(10)_VAT39"/>
      <sheetName val="Commitment_Schedule39"/>
      <sheetName val="Sch__Areas34"/>
      <sheetName val="_Summary_base_bid28"/>
      <sheetName val="6_-_Sum28"/>
      <sheetName val="Validation_Data34"/>
      <sheetName val="Tender_Settlement32"/>
      <sheetName val="Modified_Store17"/>
      <sheetName val="Capital_Expenditure17"/>
      <sheetName val="Risk_Levels21"/>
      <sheetName val="Cat_A_Change_Control17"/>
      <sheetName val="BSD_(2)17"/>
      <sheetName val="w't_table17"/>
      <sheetName val="Prelims_value16"/>
      <sheetName val="CONSTRUCTION_COMPONENT17"/>
      <sheetName val="BOQ_Direct_selling_cost17"/>
      <sheetName val="Site_Dev_BOQ17"/>
      <sheetName val="Fill_this_out_first___17"/>
      <sheetName val="Appendix_A_221"/>
      <sheetName val="Civil_Boq17"/>
      <sheetName val="Basement_Budget17"/>
      <sheetName val="Building_117"/>
      <sheetName val="Cash_Flow_Forecast16"/>
      <sheetName val="Cash_Flow_Fees_Breakdown16"/>
      <sheetName val="Orig_Budget_Cash_Flow_Forecas16"/>
      <sheetName val="Customize_Your_Purchase_Order16"/>
      <sheetName val="Chennai_45016"/>
      <sheetName val="sq_ftg_detail16"/>
      <sheetName val="Beam_at_Ground_flr_lvl(Steel)16"/>
      <sheetName val="Fill_Platform_Pricing_16"/>
      <sheetName val="Canopy_Pricing16"/>
      <sheetName val="Stepsafe_Platform_Pricing16"/>
      <sheetName val="3BL공동구_수량"/>
      <sheetName val="3BL공동구_수량1"/>
      <sheetName val="3BL공동구_수량2"/>
      <sheetName val="YP-ENG"/>
      <sheetName val="Fit Out "/>
      <sheetName val="DL-ENG"/>
      <sheetName val="BUDGET  MATERIAL"/>
      <sheetName val="Project Summary"/>
      <sheetName val="Proforma"/>
      <sheetName val="Project_Summary"/>
      <sheetName val="ANLZ"/>
      <sheetName val="Template"/>
      <sheetName val="Pie 1 West"/>
      <sheetName val="Expenditure download"/>
      <sheetName val="SET UP"/>
      <sheetName val="공사비_내역_(가)2"/>
      <sheetName val="RP Mar"/>
      <sheetName val="Lot 1"/>
      <sheetName val="A.O.R."/>
      <sheetName val="Sheet4"/>
      <sheetName val="COA-17"/>
      <sheetName val="C-18"/>
      <sheetName val="간접비(1)"/>
      <sheetName val="APARTMENTS"/>
      <sheetName val="Vendors"/>
      <sheetName val="PATH-Edu"/>
      <sheetName val="MIS-ms'ia"/>
      <sheetName val="MIS Sin"/>
      <sheetName val="MIS uni"/>
      <sheetName val="MIS Aus"/>
      <sheetName val="MIS HK"/>
      <sheetName val="Path Viet"/>
      <sheetName val="SCIC"/>
      <sheetName val="SCIL"/>
      <sheetName val="Path Uni"/>
      <sheetName val=""/>
      <sheetName val="Element Summary (FSH-01)"/>
      <sheetName val="Element Summary (FSH-03)"/>
      <sheetName val="FSH 01-01.14"/>
      <sheetName val="토공"/>
      <sheetName val="Constructionˆ_“__"/>
      <sheetName val="systems summary"/>
      <sheetName val="Sept 06"/>
      <sheetName val="Input"/>
      <sheetName val="Calc_ISC"/>
      <sheetName val="Inter unit set off"/>
      <sheetName val="2.1. Claimed Not Ack as debts"/>
      <sheetName val="2.2. Unitech Contingent"/>
      <sheetName val="2.4. Service Tax Contingent"/>
      <sheetName val="6. Auditor Payment"/>
      <sheetName val="7. Pauling Joint Venture"/>
      <sheetName val="8. Non Provision"/>
      <sheetName val="5. MR"/>
      <sheetName val="31. EPS"/>
      <sheetName val="13. Finance Lease"/>
      <sheetName val="18. Earnings"/>
      <sheetName val="p &amp;l stpwise dec03"/>
      <sheetName val="Name Lists"/>
      <sheetName val="procurement_contingency40"/>
      <sheetName val="Other_Costs40"/>
      <sheetName val="(1)_Construction40"/>
      <sheetName val="(2)_Furniture40"/>
      <sheetName val="(3)_AV40"/>
      <sheetName val="(4)_Fees40"/>
      <sheetName val="(5)_On_Costs40"/>
      <sheetName val="(6)_Cont40"/>
      <sheetName val="(7)_Retail_Contribution40"/>
      <sheetName val="(8)_VAT40"/>
      <sheetName val="(9)_IT40"/>
      <sheetName val="(10)_VAT40"/>
      <sheetName val="Commitment_Schedule40"/>
      <sheetName val="Modified_Store18"/>
      <sheetName val="Cat_A_Change_Control18"/>
      <sheetName val="BSD_(2)18"/>
      <sheetName val="Civil_Boq18"/>
      <sheetName val="Site_Dev_BOQ18"/>
      <sheetName val="CONSTRUCTION_COMPONENT18"/>
      <sheetName val="BOQ_Direct_selling_cost18"/>
      <sheetName val="Fill_this_out_first___20"/>
      <sheetName val="Sch__Areas35"/>
      <sheetName val="Validation_Data35"/>
      <sheetName val="Tender_Settlement33"/>
      <sheetName val="w't_table18"/>
      <sheetName val="_Summary_base_bid29"/>
      <sheetName val="6_-_Sum29"/>
      <sheetName val="Prelims_value17"/>
      <sheetName val="Basement_Budget18"/>
      <sheetName val="Risk_Levels22"/>
      <sheetName val="Capital_Expenditure18"/>
      <sheetName val="Appendix_A_222"/>
      <sheetName val="Building_118"/>
      <sheetName val="Executive_Summary19"/>
      <sheetName val="Fill_Platform_Pricing_17"/>
      <sheetName val="Canopy_Pricing17"/>
      <sheetName val="Stepsafe_Platform_Pricing17"/>
      <sheetName val="Customize_Your_Purchase_Order17"/>
      <sheetName val="Chennai_45017"/>
      <sheetName val="sq_ftg_detail17"/>
      <sheetName val="Beam_at_Ground_flr_lvl(Steel)17"/>
      <sheetName val="Cash_Flow_Forecast17"/>
      <sheetName val="Cash_Flow_Fees_Breakdown17"/>
      <sheetName val="Orig_Budget_Cash_Flow_Forecas17"/>
      <sheetName val="Section_2-SCHEDULE_OF_DAYWORK4"/>
      <sheetName val="SECTION_10-TSE4"/>
      <sheetName val="Rate_Analysis4"/>
      <sheetName val="Conductor_Size4"/>
      <sheetName val="Source_-_Never_delete4"/>
      <sheetName val="_4"/>
      <sheetName val="CEP_Form2"/>
      <sheetName val="Elemental_Buildup2"/>
      <sheetName val="Fill_this_out_first___21"/>
      <sheetName val="BQ_(subcon)R_Pt12"/>
      <sheetName val="BQ_(subcon)R_Pt22"/>
      <sheetName val="BQ_(subcon)R_Pt32"/>
      <sheetName val="Qty_(11_10_19)2"/>
      <sheetName val="Qty_Checking_(P-1)2"/>
      <sheetName val="Qty_Checking_(P-2)2"/>
      <sheetName val="Rod_&amp;_Angle_Bracket2"/>
      <sheetName val="ACCESS_GATE_(D)2"/>
      <sheetName val="ACCESS_GATE_(S)(1)2"/>
      <sheetName val="ACCESS_GATE_(S)2"/>
      <sheetName val="Alum_Flashing2"/>
      <sheetName val="Flat_Matrix2"/>
      <sheetName val="final_abstract2"/>
      <sheetName val="M-_Rate2"/>
      <sheetName val="beam-reinft-IIInd_floor2"/>
      <sheetName val="WORK_TABLE2"/>
      <sheetName val="SITE_OVERHEADS2"/>
      <sheetName val="M-Book_for_Conc2"/>
      <sheetName val="M-Book_for_FW2"/>
      <sheetName val="Halaman_Muka2"/>
      <sheetName val="Meas_-Hotel_Part1"/>
      <sheetName val="water_prop_1"/>
      <sheetName val="Reference_Information1"/>
      <sheetName val="Employee_List1"/>
      <sheetName val="Sales_Office1"/>
      <sheetName val="Mech_SOR_Comparison__1"/>
      <sheetName val="Tender_Summary1"/>
      <sheetName val="Break_up_Sheet2"/>
      <sheetName val="Conn__Lib1"/>
      <sheetName val="External_Doors2"/>
      <sheetName val="Valesco_Paste2"/>
      <sheetName val="Tower_A1_Typ_2"/>
      <sheetName val="Tower_A2_Typ_2"/>
      <sheetName val="1612_01AL_-_INT_AM&amp;NIEP2"/>
      <sheetName val="Back_Cal_for_OMC1"/>
      <sheetName val="Tie_Beam_GN1"/>
      <sheetName val="Tangga_GN1"/>
      <sheetName val="KL_Data1"/>
      <sheetName val="Exec__Sum1"/>
      <sheetName val="systems_summary1"/>
      <sheetName val="Fill_this_out_first___18"/>
      <sheetName val="Section_2-SCHEDULE_OF_DAYWORK3"/>
      <sheetName val="SECTION_10-TSE3"/>
      <sheetName val="Rate_Analysis3"/>
      <sheetName val="Conductor_Size3"/>
      <sheetName val="Source_-_Never_delete3"/>
      <sheetName val="_3"/>
      <sheetName val="CEP_Form1"/>
      <sheetName val="Elemental_Buildup1"/>
      <sheetName val="Fill_this_out_first___19"/>
      <sheetName val="BQ_(subcon)R_Pt11"/>
      <sheetName val="BQ_(subcon)R_Pt21"/>
      <sheetName val="BQ_(subcon)R_Pt31"/>
      <sheetName val="Qty_(11_10_19)1"/>
      <sheetName val="Qty_Checking_(P-1)1"/>
      <sheetName val="Qty_Checking_(P-2)1"/>
      <sheetName val="Rod_&amp;_Angle_Bracket1"/>
      <sheetName val="ACCESS_GATE_(D)1"/>
      <sheetName val="ACCESS_GATE_(S)(1)1"/>
      <sheetName val="ACCESS_GATE_(S)1"/>
      <sheetName val="Alum_Flashing1"/>
      <sheetName val="Flat_Matrix1"/>
      <sheetName val="beam-reinft-IIInd_floor1"/>
      <sheetName val="Halaman_Muka1"/>
      <sheetName val="Meas_-Hotel_Part"/>
      <sheetName val="water_prop_"/>
      <sheetName val="Reference_Information"/>
      <sheetName val="Employee_List"/>
      <sheetName val="Sales_Office"/>
      <sheetName val="Mech_SOR_Comparison__"/>
      <sheetName val="Tender_Summary"/>
      <sheetName val="Conn__Lib"/>
      <sheetName val="Back_Cal_for_OMC"/>
      <sheetName val="Tie_Beam_GN"/>
      <sheetName val="Tangga_GN"/>
      <sheetName val="KL_Data"/>
      <sheetName val="systems_summary"/>
      <sheetName val="procurement_contingency41"/>
      <sheetName val="Other_Costs41"/>
      <sheetName val="(1)_Construction41"/>
      <sheetName val="(2)_Furniture41"/>
      <sheetName val="(3)_AV41"/>
      <sheetName val="(4)_Fees41"/>
      <sheetName val="(5)_On_Costs41"/>
      <sheetName val="(6)_Cont41"/>
      <sheetName val="(7)_Retail_Contribution41"/>
      <sheetName val="(8)_VAT41"/>
      <sheetName val="(9)_IT41"/>
      <sheetName val="(10)_VAT41"/>
      <sheetName val="Commitment_Schedule41"/>
      <sheetName val="Modified_Store19"/>
      <sheetName val="Cat_A_Change_Control19"/>
      <sheetName val="BSD_(2)19"/>
      <sheetName val="Civil_Boq19"/>
      <sheetName val="Site_Dev_BOQ19"/>
      <sheetName val="CONSTRUCTION_COMPONENT19"/>
      <sheetName val="BOQ_Direct_selling_cost19"/>
      <sheetName val="Fill_this_out_first___22"/>
      <sheetName val="Sch__Areas36"/>
      <sheetName val="Validation_Data36"/>
      <sheetName val="Tender_Settlement34"/>
      <sheetName val="w't_table19"/>
      <sheetName val="_Summary_base_bid30"/>
      <sheetName val="6_-_Sum30"/>
      <sheetName val="Prelims_value18"/>
      <sheetName val="Basement_Budget19"/>
      <sheetName val="Risk_Levels23"/>
      <sheetName val="Capital_Expenditure19"/>
      <sheetName val="Appendix_A_223"/>
      <sheetName val="Building_119"/>
      <sheetName val="Executive_Summary20"/>
      <sheetName val="Fill_Platform_Pricing_18"/>
      <sheetName val="Canopy_Pricing18"/>
      <sheetName val="Stepsafe_Platform_Pricing18"/>
      <sheetName val="Customize_Your_Purchase_Order18"/>
      <sheetName val="Chennai_45018"/>
      <sheetName val="sq_ftg_detail18"/>
      <sheetName val="Beam_at_Ground_flr_lvl(Steel)18"/>
      <sheetName val="Cash_Flow_Forecast18"/>
      <sheetName val="Cash_Flow_Fees_Breakdown18"/>
      <sheetName val="Orig_Budget_Cash_Flow_Forecas18"/>
      <sheetName val="Section_2-SCHEDULE_OF_DAYWORK5"/>
      <sheetName val="SECTION_10-TSE5"/>
      <sheetName val="Rate_Analysis5"/>
      <sheetName val="Conductor_Size5"/>
      <sheetName val="Source_-_Never_delete5"/>
      <sheetName val="_5"/>
      <sheetName val="CEP_Form3"/>
      <sheetName val="Elemental_Buildup3"/>
      <sheetName val="Fill_this_out_first___23"/>
      <sheetName val="BQ_(subcon)R_Pt13"/>
      <sheetName val="BQ_(subcon)R_Pt23"/>
      <sheetName val="BQ_(subcon)R_Pt33"/>
      <sheetName val="Qty_(11_10_19)3"/>
      <sheetName val="Qty_Checking_(P-1)3"/>
      <sheetName val="Qty_Checking_(P-2)3"/>
      <sheetName val="Rod_&amp;_Angle_Bracket3"/>
      <sheetName val="ACCESS_GATE_(D)3"/>
      <sheetName val="ACCESS_GATE_(S)(1)3"/>
      <sheetName val="ACCESS_GATE_(S)3"/>
      <sheetName val="Alum_Flashing3"/>
      <sheetName val="Flat_Matrix3"/>
      <sheetName val="final_abstract3"/>
      <sheetName val="M-_Rate3"/>
      <sheetName val="beam-reinft-IIInd_floor3"/>
      <sheetName val="WORK_TABLE3"/>
      <sheetName val="SITE_OVERHEADS3"/>
      <sheetName val="M-Book_for_Conc3"/>
      <sheetName val="M-Book_for_FW3"/>
      <sheetName val="Halaman_Muka3"/>
      <sheetName val="Meas_-Hotel_Part2"/>
      <sheetName val="water_prop_2"/>
      <sheetName val="Reference_Information2"/>
      <sheetName val="Employee_List2"/>
      <sheetName val="Sales_Office2"/>
      <sheetName val="CASHFL1_XLS5"/>
      <sheetName val="Mech_SOR_Comparison__2"/>
      <sheetName val="Tender_Summary2"/>
      <sheetName val="Break_up_Sheet3"/>
      <sheetName val="INPUT_SHEET2"/>
      <sheetName val="ACAD_Finishes2"/>
      <sheetName val="Site_Details2"/>
      <sheetName val="Site_Area_Statement2"/>
      <sheetName val="Conn__Lib2"/>
      <sheetName val="External_Doors3"/>
      <sheetName val="Valesco_Paste3"/>
      <sheetName val="Tower_A1_Typ_3"/>
      <sheetName val="Tower_A2_Typ_3"/>
      <sheetName val="1612_01AL_-_INT_AM&amp;NIEP3"/>
      <sheetName val="Back_Cal_for_OMC2"/>
      <sheetName val="Tie_Beam_GN2"/>
      <sheetName val="Tangga_GN2"/>
      <sheetName val="KL_Data2"/>
      <sheetName val="Exec__Sum2"/>
      <sheetName val="systems_summary2"/>
      <sheetName val="CPIPE"/>
      <sheetName val="Report"/>
      <sheetName val="Fin Sum"/>
      <sheetName val="INDEX"/>
      <sheetName val="Balance sheet"/>
      <sheetName val="ExtA"/>
      <sheetName val="E"/>
      <sheetName val="PROG_DATA"/>
      <sheetName val="BHANDUP"/>
      <sheetName val="Codes"/>
      <sheetName val="JACKWELL"/>
      <sheetName val="purpose&amp;input"/>
      <sheetName val="Morsip Ht Julu"/>
      <sheetName val="CHSS "/>
      <sheetName val="Metal Works"/>
      <sheetName val="Detail"/>
      <sheetName val="Non-FR &amp; FR Door BQ"/>
      <sheetName val="2Hr FR Roller Shutter"/>
      <sheetName val="CHSS-Cover "/>
      <sheetName val="BQ-Metal Works"/>
      <sheetName val="BQ-8-Ext Works"/>
      <sheetName val="Detail Calculations"/>
      <sheetName val="datasheet"/>
      <sheetName val="T1 WBS"/>
      <sheetName val="X rate"/>
      <sheetName val="subcontractors"/>
      <sheetName val="procurement_contingency42"/>
      <sheetName val="Other_Costs42"/>
      <sheetName val="(1)_Construction42"/>
      <sheetName val="(2)_Furniture42"/>
      <sheetName val="(3)_AV42"/>
      <sheetName val="(4)_Fees42"/>
      <sheetName val="(5)_On_Costs42"/>
      <sheetName val="(6)_Cont42"/>
      <sheetName val="(7)_Retail_Contribution42"/>
      <sheetName val="(8)_VAT42"/>
      <sheetName val="(9)_IT42"/>
      <sheetName val="(10)_VAT42"/>
      <sheetName val="Commitment_Schedule42"/>
      <sheetName val="Modified_Store20"/>
      <sheetName val="Cat_A_Change_Control20"/>
      <sheetName val="BSD_(2)20"/>
      <sheetName val="Civil_Boq20"/>
      <sheetName val="Site_Dev_BOQ20"/>
      <sheetName val="CONSTRUCTION_COMPONENT20"/>
      <sheetName val="BOQ_Direct_selling_cost20"/>
      <sheetName val="Fill_this_out_first___24"/>
      <sheetName val="Sch__Areas37"/>
      <sheetName val="Validation_Data37"/>
      <sheetName val="Tender_Settlement35"/>
      <sheetName val="w't_table20"/>
      <sheetName val="_Summary_base_bid31"/>
      <sheetName val="6_-_Sum31"/>
      <sheetName val="Prelims_value19"/>
      <sheetName val="Basement_Budget20"/>
      <sheetName val="Risk_Levels24"/>
      <sheetName val="Capital_Expenditure20"/>
      <sheetName val="Appendix_A_224"/>
      <sheetName val="Building_120"/>
      <sheetName val="Executive_Summary21"/>
      <sheetName val="Fill_Platform_Pricing_19"/>
      <sheetName val="Canopy_Pricing19"/>
      <sheetName val="Stepsafe_Platform_Pricing19"/>
      <sheetName val="Customize_Your_Purchase_Order19"/>
      <sheetName val="Chennai_45019"/>
      <sheetName val="sq_ftg_detail19"/>
      <sheetName val="Beam_at_Ground_flr_lvl(Steel)19"/>
      <sheetName val="Cash_Flow_Forecast19"/>
      <sheetName val="Cash_Flow_Fees_Breakdown19"/>
      <sheetName val="Orig_Budget_Cash_Flow_Forecas19"/>
      <sheetName val="Section_2-SCHEDULE_OF_DAYWORK6"/>
      <sheetName val="SECTION_10-TSE6"/>
      <sheetName val="Rate_Analysis6"/>
      <sheetName val="Conductor_Size6"/>
      <sheetName val="Source_-_Never_delete6"/>
      <sheetName val="_6"/>
      <sheetName val="CEP_Form4"/>
      <sheetName val="Elemental_Buildup4"/>
      <sheetName val="Fill_this_out_first___25"/>
      <sheetName val="BQ_(subcon)R_Pt14"/>
      <sheetName val="BQ_(subcon)R_Pt24"/>
      <sheetName val="BQ_(subcon)R_Pt34"/>
      <sheetName val="Qty_(11_10_19)4"/>
      <sheetName val="Qty_Checking_(P-1)4"/>
      <sheetName val="Qty_Checking_(P-2)4"/>
      <sheetName val="Rod_&amp;_Angle_Bracket4"/>
      <sheetName val="ACCESS_GATE_(D)4"/>
      <sheetName val="ACCESS_GATE_(S)(1)4"/>
      <sheetName val="ACCESS_GATE_(S)4"/>
      <sheetName val="Alum_Flashing4"/>
      <sheetName val="Flat_Matrix4"/>
      <sheetName val="final_abstract4"/>
      <sheetName val="M-_Rate4"/>
      <sheetName val="beam-reinft-IIInd_floor4"/>
      <sheetName val="WORK_TABLE4"/>
      <sheetName val="SITE_OVERHEADS4"/>
      <sheetName val="M-Book_for_Conc4"/>
      <sheetName val="M-Book_for_FW4"/>
      <sheetName val="Halaman_Muka4"/>
      <sheetName val="Meas_-Hotel_Part3"/>
      <sheetName val="water_prop_3"/>
      <sheetName val="Reference_Information3"/>
      <sheetName val="Employee_List3"/>
      <sheetName val="Sales_Office3"/>
      <sheetName val="3BL공동구_수량3"/>
      <sheetName val="CASHFL1_XLS6"/>
      <sheetName val="Mech_SOR_Comparison__3"/>
      <sheetName val="Tender_Summary3"/>
      <sheetName val="Break_up_Sheet4"/>
      <sheetName val="INPUT_SHEET3"/>
      <sheetName val="ACAD_Finishes3"/>
      <sheetName val="Site_Details3"/>
      <sheetName val="Site_Area_Statement3"/>
      <sheetName val="Conn__Lib3"/>
      <sheetName val="External_Doors4"/>
      <sheetName val="Valesco_Paste4"/>
      <sheetName val="Tower_A1_Typ_4"/>
      <sheetName val="Tower_A2_Typ_4"/>
      <sheetName val="1612_01AL_-_INT_AM&amp;NIEP4"/>
      <sheetName val="Back_Cal_for_OMC3"/>
      <sheetName val="Tie_Beam_GN3"/>
      <sheetName val="Tangga_GN3"/>
      <sheetName val="KL_Data3"/>
      <sheetName val="Exec__Sum3"/>
      <sheetName val="systems_summary3"/>
      <sheetName val="Other_Costs43"/>
      <sheetName val="procurement_contingency43"/>
      <sheetName val="(1)_Construction43"/>
      <sheetName val="(2)_Furniture43"/>
      <sheetName val="(3)_AV43"/>
      <sheetName val="(4)_Fees43"/>
      <sheetName val="(5)_On_Costs43"/>
      <sheetName val="(6)_Cont43"/>
      <sheetName val="(7)_Retail_Contribution43"/>
      <sheetName val="(8)_VAT43"/>
      <sheetName val="(9)_IT43"/>
      <sheetName val="(10)_VAT43"/>
      <sheetName val="Commitment_Schedule43"/>
      <sheetName val="Validation_Data38"/>
      <sheetName val="Tender_Settlement36"/>
      <sheetName val="Sch__Areas38"/>
      <sheetName val="_Summary_base_bid32"/>
      <sheetName val="Modified_Store21"/>
      <sheetName val="6_-_Sum32"/>
      <sheetName val="Risk_Levels25"/>
      <sheetName val="Civil_Boq21"/>
      <sheetName val="Site_Dev_BOQ21"/>
      <sheetName val="CONSTRUCTION_COMPONENT21"/>
      <sheetName val="BOQ_Direct_selling_cost21"/>
      <sheetName val="Cat_A_Change_Control21"/>
      <sheetName val="BSD_(2)21"/>
      <sheetName val="w't_table21"/>
      <sheetName val="Capital_Expenditure21"/>
      <sheetName val="Appendix_A_225"/>
      <sheetName val="Basement_Budget21"/>
      <sheetName val="Prelims_value20"/>
      <sheetName val="Building_121"/>
      <sheetName val="Fill_Platform_Pricing_20"/>
      <sheetName val="Canopy_Pricing20"/>
      <sheetName val="Stepsafe_Platform_Pricing20"/>
      <sheetName val="Cash_Flow_Forecast20"/>
      <sheetName val="Cash_Flow_Fees_Breakdown20"/>
      <sheetName val="Orig_Budget_Cash_Flow_Forecas20"/>
      <sheetName val="Customize_Your_Purchase_Order20"/>
      <sheetName val="Chennai_45020"/>
      <sheetName val="sq_ftg_detail20"/>
      <sheetName val="Beam_at_Ground_flr_lvl(Steel)20"/>
      <sheetName val="Break_up_Sheet5"/>
      <sheetName val="3BL공동구_수량5"/>
      <sheetName val="3BL공동구_수량4"/>
      <sheetName val="Other_Costs44"/>
      <sheetName val="procurement_contingency44"/>
      <sheetName val="(1)_Construction44"/>
      <sheetName val="(2)_Furniture44"/>
      <sheetName val="(3)_AV44"/>
      <sheetName val="(4)_Fees44"/>
      <sheetName val="(5)_On_Costs44"/>
      <sheetName val="(6)_Cont44"/>
      <sheetName val="(7)_Retail_Contribution44"/>
      <sheetName val="(8)_VAT44"/>
      <sheetName val="(9)_IT44"/>
      <sheetName val="(10)_VAT44"/>
      <sheetName val="Commitment_Schedule44"/>
      <sheetName val="Validation_Data39"/>
      <sheetName val="Tender_Settlement37"/>
      <sheetName val="Sch__Areas39"/>
      <sheetName val="_Summary_base_bid33"/>
      <sheetName val="Modified_Store22"/>
      <sheetName val="6_-_Sum33"/>
      <sheetName val="Risk_Levels26"/>
      <sheetName val="Civil_Boq22"/>
      <sheetName val="Site_Dev_BOQ22"/>
      <sheetName val="CONSTRUCTION_COMPONENT22"/>
      <sheetName val="BOQ_Direct_selling_cost22"/>
      <sheetName val="Cat_A_Change_Control22"/>
      <sheetName val="BSD_(2)22"/>
      <sheetName val="w't_table22"/>
      <sheetName val="Capital_Expenditure22"/>
      <sheetName val="Appendix_A_226"/>
      <sheetName val="Basement_Budget22"/>
      <sheetName val="Prelims_value21"/>
      <sheetName val="Building_122"/>
      <sheetName val="Executive_Summary22"/>
      <sheetName val="Fill_Platform_Pricing_21"/>
      <sheetName val="Canopy_Pricing21"/>
      <sheetName val="Stepsafe_Platform_Pricing21"/>
      <sheetName val="Cash_Flow_Forecast21"/>
      <sheetName val="Cash_Flow_Fees_Breakdown21"/>
      <sheetName val="Orig_Budget_Cash_Flow_Forecas21"/>
      <sheetName val="Customize_Your_Purchase_Order21"/>
      <sheetName val="Chennai_45021"/>
      <sheetName val="sq_ftg_detail21"/>
      <sheetName val="Beam_at_Ground_flr_lvl(Steel)21"/>
      <sheetName val="CASHFL1_XLS7"/>
      <sheetName val="Break_up_Sheet6"/>
      <sheetName val="3BL공동구_수량6"/>
      <sheetName val="Other_Costs45"/>
      <sheetName val="procurement_contingency45"/>
      <sheetName val="(1)_Construction45"/>
      <sheetName val="(2)_Furniture45"/>
      <sheetName val="(3)_AV45"/>
      <sheetName val="(4)_Fees45"/>
      <sheetName val="(5)_On_Costs45"/>
      <sheetName val="(6)_Cont45"/>
      <sheetName val="(7)_Retail_Contribution45"/>
      <sheetName val="(8)_VAT45"/>
      <sheetName val="(9)_IT45"/>
      <sheetName val="(10)_VAT45"/>
      <sheetName val="Commitment_Schedule45"/>
      <sheetName val="Validation_Data40"/>
      <sheetName val="Tender_Settlement38"/>
      <sheetName val="Sch__Areas40"/>
      <sheetName val="_Summary_base_bid34"/>
      <sheetName val="Modified_Store23"/>
      <sheetName val="6_-_Sum34"/>
      <sheetName val="Risk_Levels27"/>
      <sheetName val="Civil_Boq23"/>
      <sheetName val="Site_Dev_BOQ23"/>
      <sheetName val="CONSTRUCTION_COMPONENT23"/>
      <sheetName val="BOQ_Direct_selling_cost23"/>
      <sheetName val="Cat_A_Change_Control23"/>
      <sheetName val="BSD_(2)23"/>
      <sheetName val="w't_table23"/>
      <sheetName val="Capital_Expenditure23"/>
      <sheetName val="Appendix_A_227"/>
      <sheetName val="Basement_Budget23"/>
      <sheetName val="Prelims_value22"/>
      <sheetName val="Building_123"/>
      <sheetName val="Executive_Summary23"/>
      <sheetName val="Fill_Platform_Pricing_22"/>
      <sheetName val="Canopy_Pricing22"/>
      <sheetName val="Stepsafe_Platform_Pricing22"/>
      <sheetName val="Cash_Flow_Forecast22"/>
      <sheetName val="Cash_Flow_Fees_Breakdown22"/>
      <sheetName val="Orig_Budget_Cash_Flow_Forecas22"/>
      <sheetName val="Customize_Your_Purchase_Order22"/>
      <sheetName val="Chennai_45022"/>
      <sheetName val="sq_ftg_detail22"/>
      <sheetName val="Beam_at_Ground_flr_lvl(Steel)22"/>
      <sheetName val="CASHFL1_XLS8"/>
      <sheetName val="Break_up_Sheet7"/>
      <sheetName val="3BL공동구_수량7"/>
      <sheetName val="Other_Costs46"/>
      <sheetName val="procurement_contingency46"/>
      <sheetName val="(1)_Construction46"/>
      <sheetName val="(2)_Furniture46"/>
      <sheetName val="(3)_AV46"/>
      <sheetName val="(4)_Fees46"/>
      <sheetName val="(5)_On_Costs46"/>
      <sheetName val="(6)_Cont46"/>
      <sheetName val="(7)_Retail_Contribution46"/>
      <sheetName val="(8)_VAT46"/>
      <sheetName val="(9)_IT46"/>
      <sheetName val="(10)_VAT46"/>
      <sheetName val="Commitment_Schedule46"/>
      <sheetName val="Validation_Data41"/>
      <sheetName val="Tender_Settlement39"/>
      <sheetName val="Sch__Areas41"/>
      <sheetName val="_Summary_base_bid35"/>
      <sheetName val="Modified_Store24"/>
      <sheetName val="6_-_Sum35"/>
      <sheetName val="Risk_Levels28"/>
      <sheetName val="Civil_Boq24"/>
      <sheetName val="Site_Dev_BOQ24"/>
      <sheetName val="CONSTRUCTION_COMPONENT24"/>
      <sheetName val="BOQ_Direct_selling_cost24"/>
      <sheetName val="Cat_A_Change_Control24"/>
      <sheetName val="BSD_(2)24"/>
      <sheetName val="w't_table24"/>
      <sheetName val="Capital_Expenditure24"/>
      <sheetName val="Appendix_A_228"/>
      <sheetName val="Basement_Budget24"/>
      <sheetName val="Prelims_value23"/>
      <sheetName val="Building_124"/>
      <sheetName val="Executive_Summary24"/>
      <sheetName val="Fill_Platform_Pricing_23"/>
      <sheetName val="Canopy_Pricing23"/>
      <sheetName val="Stepsafe_Platform_Pricing23"/>
      <sheetName val="Cash_Flow_Forecast23"/>
      <sheetName val="Cash_Flow_Fees_Breakdown23"/>
      <sheetName val="Orig_Budget_Cash_Flow_Forecas23"/>
      <sheetName val="Customize_Your_Purchase_Order23"/>
      <sheetName val="Chennai_45023"/>
      <sheetName val="sq_ftg_detail23"/>
      <sheetName val="Beam_at_Ground_flr_lvl(Steel)23"/>
      <sheetName val="CASHFL1_XLS9"/>
      <sheetName val="Break_up_Sheet8"/>
      <sheetName val="3BL공동구_수량8"/>
      <sheetName val="Other_Costs47"/>
      <sheetName val="procurement_contingency47"/>
      <sheetName val="(1)_Construction47"/>
      <sheetName val="(2)_Furniture47"/>
      <sheetName val="(3)_AV47"/>
      <sheetName val="(4)_Fees47"/>
      <sheetName val="(5)_On_Costs47"/>
      <sheetName val="(6)_Cont47"/>
      <sheetName val="(7)_Retail_Contribution47"/>
      <sheetName val="(8)_VAT47"/>
      <sheetName val="(9)_IT47"/>
      <sheetName val="(10)_VAT47"/>
      <sheetName val="Commitment_Schedule47"/>
      <sheetName val="Validation_Data42"/>
      <sheetName val="Tender_Settlement40"/>
      <sheetName val="Sch__Areas42"/>
      <sheetName val="_Summary_base_bid36"/>
      <sheetName val="Modified_Store25"/>
      <sheetName val="6_-_Sum36"/>
      <sheetName val="Risk_Levels29"/>
      <sheetName val="Civil_Boq25"/>
      <sheetName val="Site_Dev_BOQ25"/>
      <sheetName val="CONSTRUCTION_COMPONENT25"/>
      <sheetName val="BOQ_Direct_selling_cost25"/>
      <sheetName val="Cat_A_Change_Control25"/>
      <sheetName val="BSD_(2)25"/>
      <sheetName val="w't_table25"/>
      <sheetName val="Capital_Expenditure25"/>
      <sheetName val="Appendix_A_229"/>
      <sheetName val="Basement_Budget25"/>
      <sheetName val="Prelims_value24"/>
      <sheetName val="Building_125"/>
      <sheetName val="Executive_Summary25"/>
      <sheetName val="Fill_Platform_Pricing_24"/>
      <sheetName val="Canopy_Pricing24"/>
      <sheetName val="Stepsafe_Platform_Pricing24"/>
      <sheetName val="Cash_Flow_Forecast24"/>
      <sheetName val="Cash_Flow_Fees_Breakdown24"/>
      <sheetName val="Orig_Budget_Cash_Flow_Forecas24"/>
      <sheetName val="Customize_Your_Purchase_Order24"/>
      <sheetName val="Chennai_45024"/>
      <sheetName val="sq_ftg_detail24"/>
      <sheetName val="Beam_at_Ground_flr_lvl(Steel)24"/>
      <sheetName val="Common_Inputs12"/>
      <sheetName val="Capex_Depreciation_table12"/>
      <sheetName val="CASHFL1_XLS10"/>
      <sheetName val="Break_up_Sheet9"/>
      <sheetName val="3BL공동구_수량9"/>
      <sheetName val="Other_Costs48"/>
      <sheetName val="procurement_contingency48"/>
      <sheetName val="(1)_Construction48"/>
      <sheetName val="(2)_Furniture48"/>
      <sheetName val="(3)_AV48"/>
      <sheetName val="(4)_Fees48"/>
      <sheetName val="(5)_On_Costs48"/>
      <sheetName val="(6)_Cont48"/>
      <sheetName val="(7)_Retail_Contribution48"/>
      <sheetName val="(8)_VAT48"/>
      <sheetName val="(9)_IT48"/>
      <sheetName val="(10)_VAT48"/>
      <sheetName val="Commitment_Schedule48"/>
      <sheetName val="Validation_Data43"/>
      <sheetName val="Tender_Settlement41"/>
      <sheetName val="Sch__Areas43"/>
      <sheetName val="_Summary_base_bid37"/>
      <sheetName val="Modified_Store26"/>
      <sheetName val="6_-_Sum37"/>
      <sheetName val="Risk_Levels30"/>
      <sheetName val="Civil_Boq26"/>
      <sheetName val="Site_Dev_BOQ26"/>
      <sheetName val="CONSTRUCTION_COMPONENT26"/>
      <sheetName val="BOQ_Direct_selling_cost26"/>
      <sheetName val="Fill_this_out_first___26"/>
      <sheetName val="Cat_A_Change_Control26"/>
      <sheetName val="BSD_(2)26"/>
      <sheetName val="w't_table26"/>
      <sheetName val="Capital_Expenditure26"/>
      <sheetName val="Appendix_A_230"/>
      <sheetName val="Basement_Budget26"/>
      <sheetName val="Prelims_value25"/>
      <sheetName val="Building_126"/>
      <sheetName val="Executive_Summary26"/>
      <sheetName val="Fill_Platform_Pricing_25"/>
      <sheetName val="Canopy_Pricing25"/>
      <sheetName val="Stepsafe_Platform_Pricing25"/>
      <sheetName val="Cash_Flow_Forecast25"/>
      <sheetName val="Cash_Flow_Fees_Breakdown25"/>
      <sheetName val="Orig_Budget_Cash_Flow_Forecas25"/>
      <sheetName val="Customize_Your_Purchase_Order25"/>
      <sheetName val="Chennai_45025"/>
      <sheetName val="sq_ftg_detail25"/>
      <sheetName val="Beam_at_Ground_flr_lvl(Steel)25"/>
      <sheetName val="Common_Inputs13"/>
      <sheetName val="Capex_Depreciation_table13"/>
      <sheetName val="CASHFL1_XLS11"/>
      <sheetName val="Break_up_Sheet10"/>
      <sheetName val="3BL공동구_수량10"/>
      <sheetName val="Summary_year_Plan14"/>
      <sheetName val="IO_LIST14"/>
      <sheetName val="backup_(2)14"/>
      <sheetName val="Purchase-InUse_DayMonthYear14"/>
      <sheetName val="H__Cashflow13"/>
      <sheetName val="Key_Assumptions12"/>
      <sheetName val="2_1_受電設備棟12"/>
      <sheetName val="2_2_受・防火水槽12"/>
      <sheetName val="2_3_排水処理設備棟12"/>
      <sheetName val="2_4_倉庫棟12"/>
      <sheetName val="2_5_守衛棟12"/>
      <sheetName val="Define_finishing12"/>
      <sheetName val="d-safe_specs12"/>
      <sheetName val="Front_Cover12"/>
      <sheetName val="OP'S_INPUT_SHEET12"/>
      <sheetName val="Do_not_delete_-_Lists12"/>
      <sheetName val="WP_Financial_Summary12"/>
      <sheetName val="BACKUP_DATA12"/>
      <sheetName val="SP_Break_Up12"/>
      <sheetName val="Data_sheet12"/>
      <sheetName val="13__Steel_-_Ratio12"/>
      <sheetName val="Labor_abs-NMR12"/>
      <sheetName val="Mechanical_Works12"/>
      <sheetName val="Elemental_Breakdown12"/>
      <sheetName val="DB_ET200(R__A)12"/>
      <sheetName val="Bill_No_8_-_A12"/>
      <sheetName val="Valuation Summary"/>
      <sheetName val="Piling"/>
      <sheetName val="Groundworks"/>
      <sheetName val="Stuctural Steel "/>
      <sheetName val="Metal Deck"/>
      <sheetName val="Flat Roof Finishes"/>
      <sheetName val="Zinc roof &amp; wall cladding"/>
      <sheetName val="Masonry"/>
      <sheetName val="SFS Metsec Frame"/>
      <sheetName val="External Windows &amp; Doors"/>
      <sheetName val="Stone Finishes"/>
      <sheetName val="Shopfront"/>
      <sheetName val="Carcassing"/>
      <sheetName val="Internal Staircases"/>
      <sheetName val="Screens"/>
      <sheetName val="Lightening Protection"/>
      <sheetName val="Residential Entrances"/>
      <sheetName val="External Render"/>
      <sheetName val="Demolition"/>
      <sheetName val="Scaffolding"/>
      <sheetName val="Mechanical"/>
      <sheetName val="Stats"/>
      <sheetName val="Ceilings and Partitions"/>
      <sheetName val="Internal Doors"/>
      <sheetName val="Kitchens"/>
      <sheetName val="Wardrobes"/>
      <sheetName val="Wall Cladding"/>
      <sheetName val="Vanity Units"/>
      <sheetName val="Floor and Wall finishes"/>
      <sheetName val="Sanitaryware"/>
      <sheetName val="Decorations"/>
      <sheetName val="Firestopping"/>
      <sheetName val="278 works"/>
      <sheetName val="Handover Items"/>
      <sheetName val="Provisional Sums"/>
      <sheetName val="Bike Holders"/>
      <sheetName val="Quals, Assump, Exclu Resi"/>
      <sheetName val="Variations"/>
      <sheetName val="Prelims"/>
      <sheetName val="Buying Schedule"/>
      <sheetName val="CRF Register"/>
      <sheetName val="Header"/>
      <sheetName val="RULES (DO NOT FORMAT)"/>
      <sheetName val="Summary_year_Plan15"/>
      <sheetName val="IO_LIST15"/>
      <sheetName val="Estimate_Build_Up14"/>
      <sheetName val="IM_Plot_02_Summary14"/>
      <sheetName val="Purchase-InUse_DayMonthYear15"/>
      <sheetName val="backup_(2)15"/>
      <sheetName val="PRECAST_lightconc-II14"/>
      <sheetName val="H__Cashflow14"/>
      <sheetName val="Key_Assumptions13"/>
      <sheetName val="Deprec_14"/>
      <sheetName val="IO_Count_Diag14"/>
      <sheetName val="Customize_Your_Invoice14"/>
      <sheetName val="2_1_受電設備棟13"/>
      <sheetName val="2_2_受・防火水槽13"/>
      <sheetName val="2_3_排水処理設備棟13"/>
      <sheetName val="2_4_倉庫棟13"/>
      <sheetName val="2_5_守衛棟13"/>
      <sheetName val="Define_finishing13"/>
      <sheetName val="TBAL9697_-group_wise__sdpl14"/>
      <sheetName val="organi_synthesis_lab14"/>
      <sheetName val="OC_17-04-0614"/>
      <sheetName val="d-safe_specs13"/>
      <sheetName val="TP030_Fire_Alarm14"/>
      <sheetName val="Front_Cover13"/>
      <sheetName val="Master_Data_Sheet14"/>
      <sheetName val="OP'S_INPUT_SHEET13"/>
      <sheetName val="Do_not_delete_-_Lists13"/>
      <sheetName val="BQ_External14"/>
      <sheetName val="Hepworth-Area_Summary14"/>
      <sheetName val="WP_Financial_Summary13"/>
      <sheetName val="BACKUP_DATA13"/>
      <sheetName val="SP_Break_Up13"/>
      <sheetName val="Data_sheet13"/>
      <sheetName val="13__Steel_-_Ratio13"/>
      <sheetName val="Labor_abs-NMR13"/>
      <sheetName val="Mechanical_Works13"/>
      <sheetName val="Elemental_Breakdown13"/>
      <sheetName val="DB_ET200(R__A)13"/>
      <sheetName val="Bill_No_8_-_A13"/>
      <sheetName val="Stair,_Lift_&amp;_Window_Matrixes16"/>
      <sheetName val="Branch_Power14"/>
      <sheetName val="Dema_eVision_Translation16"/>
      <sheetName val="FP_MATERIAL14"/>
      <sheetName val="Costs_Negotiated_Contract_Sum14"/>
      <sheetName val="labour_rates12"/>
      <sheetName val="PPX_out_Cost12"/>
      <sheetName val="Fit_Out_"/>
      <sheetName val="BUDGET__MATERIAL"/>
      <sheetName val="Valuation_Summary"/>
      <sheetName val="Stuctural_Steel_"/>
      <sheetName val="Metal_Deck"/>
      <sheetName val="Flat_Roof_Finishes"/>
      <sheetName val="Zinc_roof_&amp;_wall_cladding"/>
      <sheetName val="SFS_Metsec_Frame"/>
      <sheetName val="External_Windows_&amp;_Doors"/>
      <sheetName val="Stone_Finishes"/>
      <sheetName val="Internal_Staircases"/>
      <sheetName val="Lightening_Protection"/>
      <sheetName val="Residential_Entrances"/>
      <sheetName val="External_Render"/>
      <sheetName val="Ceilings_and_Partitions"/>
      <sheetName val="Internal_Doors"/>
      <sheetName val="Wall_Cladding"/>
      <sheetName val="Vanity_Units"/>
      <sheetName val="Floor_and_Wall_finishes"/>
      <sheetName val="278_works"/>
      <sheetName val="Handover_Items"/>
      <sheetName val="Provisional_Sums"/>
      <sheetName val="Bike_Holders"/>
      <sheetName val="Quals,_Assump,_Exclu_Resi"/>
      <sheetName val="Buying_Schedule"/>
      <sheetName val="CRF_Register"/>
      <sheetName val="backup_(2)16"/>
      <sheetName val="Purchase-InUse_DayMonthYear16"/>
      <sheetName val="backup_(2)17"/>
      <sheetName val="Purchase-InUse_DayMonthYear17"/>
      <sheetName val="backup_(2)18"/>
      <sheetName val="Purchase-InUse_DayMonthYear18"/>
      <sheetName val="backup_(2)19"/>
      <sheetName val="Purchase-InUse_DayMonthYear19"/>
      <sheetName val="backup_(2)20"/>
      <sheetName val="Purchase-InUse_DayMonthYear20"/>
      <sheetName val="backup_(2)21"/>
      <sheetName val="Purchase-InUse_DayMonthYear21"/>
      <sheetName val="backup_(2)22"/>
      <sheetName val="Purchase-InUse_DayMonthYear22"/>
      <sheetName val="backup_(2)23"/>
      <sheetName val="Purchase-InUse_DayMonthYear23"/>
      <sheetName val="backup_(2)24"/>
      <sheetName val="Purchase-InUse_DayMonthYear24"/>
      <sheetName val="backup_(2)25"/>
      <sheetName val="Purchase-InUse_DayMonthYear25"/>
      <sheetName val="backup_(2)26"/>
      <sheetName val="Purchase-InUse_DayMonthYear26"/>
      <sheetName val="backup_(2)27"/>
      <sheetName val="Purchase-InUse_DayMonthYear27"/>
      <sheetName val="Executive_Summary27"/>
      <sheetName val="backup_(2)28"/>
      <sheetName val="Purchase-InUse_DayMonthYear28"/>
      <sheetName val="Executive_Summary28"/>
      <sheetName val="backup_(2)29"/>
      <sheetName val="Purchase-InUse_DayMonthYear29"/>
      <sheetName val="Executive_Summary29"/>
      <sheetName val="backup_(2)30"/>
      <sheetName val="Purchase-InUse_DayMonthYear30"/>
      <sheetName val="Executive_Summary30"/>
      <sheetName val="backup_(2)31"/>
      <sheetName val="Purchase-InUse_DayMonthYear31"/>
      <sheetName val="Executive_Summary31"/>
      <sheetName val="backup_(2)32"/>
      <sheetName val="Purchase-InUse_DayMonthYear32"/>
      <sheetName val="Executive_Summary32"/>
      <sheetName val="backup_(2)33"/>
      <sheetName val="Purchase-InUse_DayMonthYear33"/>
      <sheetName val="Executive_Summary33"/>
      <sheetName val="backup_(2)34"/>
      <sheetName val="Purchase-InUse_DayMonthYear34"/>
      <sheetName val="Executive_Summary34"/>
      <sheetName val="backup_(2)35"/>
      <sheetName val="Purchase-InUse_DayMonthYear35"/>
      <sheetName val="Executive_Summary35"/>
      <sheetName val="backup_(2)36"/>
      <sheetName val="Purchase-InUse_DayMonthYear36"/>
      <sheetName val="Executive_Summary36"/>
      <sheetName val="backup_(2)37"/>
      <sheetName val="Purchase-InUse_DayMonthYear37"/>
      <sheetName val="Executive_Summary37"/>
      <sheetName val="backup_(2)38"/>
      <sheetName val="Purchase-InUse_DayMonthYear38"/>
      <sheetName val="_Summary_base_bid38"/>
      <sheetName val="Executive_Summary38"/>
      <sheetName val="backup_(2)39"/>
      <sheetName val="Purchase-InUse_DayMonthYear39"/>
      <sheetName val="_Summary_base_bid39"/>
      <sheetName val="Executive_Summary39"/>
      <sheetName val="backup_(2)40"/>
      <sheetName val="Purchase-InUse_DayMonthYear40"/>
      <sheetName val="_Summary_base_bid40"/>
      <sheetName val="Executive_Summary40"/>
      <sheetName val="backup_(2)41"/>
      <sheetName val="Purchase-InUse_DayMonthYear41"/>
      <sheetName val="_Summary_base_bid41"/>
      <sheetName val="Executive_Summary41"/>
      <sheetName val="backup_(2)42"/>
      <sheetName val="Tender_Settlement42"/>
      <sheetName val="Purchase-InUse_DayMonthYear42"/>
      <sheetName val="_Summary_base_bid42"/>
      <sheetName val="Executive_Summary42"/>
      <sheetName val="Other_Costs49"/>
      <sheetName val="Sch__Areas44"/>
      <sheetName val="backup_(2)43"/>
      <sheetName val="Tender_Settlement43"/>
      <sheetName val="Purchase-InUse_DayMonthYear43"/>
      <sheetName val="_Summary_base_bid43"/>
      <sheetName val="Executive_Summary43"/>
      <sheetName val="Other_Costs50"/>
      <sheetName val="Sch__Areas45"/>
      <sheetName val="backup_(2)44"/>
      <sheetName val="Validation_Data44"/>
      <sheetName val="Tender_Settlement44"/>
      <sheetName val="Purchase-InUse_DayMonthYear44"/>
      <sheetName val="_Summary_base_bid44"/>
      <sheetName val="Executive_Summary44"/>
      <sheetName val="Other_Costs51"/>
      <sheetName val="Sch__Areas46"/>
      <sheetName val="backup_(2)45"/>
      <sheetName val="Validation_Data45"/>
      <sheetName val="Tender_Settlement45"/>
      <sheetName val="Purchase-InUse_DayMonthYear45"/>
      <sheetName val="_Summary_base_bid45"/>
      <sheetName val="Executive_Summary45"/>
      <sheetName val="Other_Costs52"/>
      <sheetName val="procurement_contingency49"/>
      <sheetName val="(1)_Construction49"/>
      <sheetName val="(2)_Furniture49"/>
      <sheetName val="(3)_AV49"/>
      <sheetName val="(4)_Fees49"/>
      <sheetName val="(5)_On_Costs49"/>
      <sheetName val="(6)_Cont49"/>
      <sheetName val="(7)_Retail_Contribution49"/>
      <sheetName val="(8)_VAT49"/>
      <sheetName val="(9)_IT49"/>
      <sheetName val="(10)_VAT49"/>
      <sheetName val="Commitment_Schedule49"/>
      <sheetName val="Sch__Areas47"/>
      <sheetName val="backup_(2)46"/>
      <sheetName val="Validation_Data46"/>
      <sheetName val="Tender_Settlement46"/>
      <sheetName val="Purchase-InUse_DayMonthYear46"/>
      <sheetName val="_Summary_base_bid46"/>
      <sheetName val="Executive_Summary46"/>
      <sheetName val="Other_Costs53"/>
      <sheetName val="procurement_contingency50"/>
      <sheetName val="(1)_Construction50"/>
      <sheetName val="(2)_Furniture50"/>
      <sheetName val="(3)_AV50"/>
      <sheetName val="(4)_Fees50"/>
      <sheetName val="(5)_On_Costs50"/>
      <sheetName val="(6)_Cont50"/>
      <sheetName val="(7)_Retail_Contribution50"/>
      <sheetName val="(8)_VAT50"/>
      <sheetName val="(9)_IT50"/>
      <sheetName val="(10)_VAT50"/>
      <sheetName val="Commitment_Schedule50"/>
      <sheetName val="Sch__Areas48"/>
      <sheetName val="backup_(2)47"/>
      <sheetName val="Validation_Data47"/>
      <sheetName val="Tender_Settlement47"/>
      <sheetName val="Purchase-InUse_DayMonthYear47"/>
      <sheetName val="_Summary_base_bid47"/>
      <sheetName val="Executive_Summary47"/>
      <sheetName val="Other_Costs54"/>
      <sheetName val="procurement_contingency51"/>
      <sheetName val="(1)_Construction51"/>
      <sheetName val="(2)_Furniture51"/>
      <sheetName val="(3)_AV51"/>
      <sheetName val="(4)_Fees51"/>
      <sheetName val="(5)_On_Costs51"/>
      <sheetName val="(6)_Cont51"/>
      <sheetName val="(7)_Retail_Contribution51"/>
      <sheetName val="(8)_VAT51"/>
      <sheetName val="(9)_IT51"/>
      <sheetName val="(10)_VAT51"/>
      <sheetName val="Commitment_Schedule51"/>
      <sheetName val="Sch__Areas49"/>
      <sheetName val="backup_(2)48"/>
      <sheetName val="Validation_Data48"/>
      <sheetName val="Tender_Settlement48"/>
      <sheetName val="Purchase-InUse_DayMonthYear48"/>
      <sheetName val="_Summary_base_bid48"/>
      <sheetName val="Executive_Summary48"/>
      <sheetName val="Other_Costs55"/>
      <sheetName val="procurement_contingency52"/>
      <sheetName val="(1)_Construction52"/>
      <sheetName val="(2)_Furniture52"/>
      <sheetName val="(3)_AV52"/>
      <sheetName val="(4)_Fees52"/>
      <sheetName val="(5)_On_Costs52"/>
      <sheetName val="(6)_Cont52"/>
      <sheetName val="(7)_Retail_Contribution52"/>
      <sheetName val="(8)_VAT52"/>
      <sheetName val="(9)_IT52"/>
      <sheetName val="(10)_VAT52"/>
      <sheetName val="Commitment_Schedule52"/>
      <sheetName val="Sch__Areas50"/>
      <sheetName val="backup_(2)49"/>
      <sheetName val="Validation_Data49"/>
      <sheetName val="Tender_Settlement49"/>
      <sheetName val="Purchase-InUse_DayMonthYear49"/>
      <sheetName val="_Summary_base_bid49"/>
      <sheetName val="Executive_Summary49"/>
      <sheetName val="Other_Costs56"/>
      <sheetName val="procurement_contingency53"/>
      <sheetName val="(1)_Construction53"/>
      <sheetName val="(2)_Furniture53"/>
      <sheetName val="(3)_AV53"/>
      <sheetName val="(4)_Fees53"/>
      <sheetName val="(5)_On_Costs53"/>
      <sheetName val="(6)_Cont53"/>
      <sheetName val="(7)_Retail_Contribution53"/>
      <sheetName val="(8)_VAT53"/>
      <sheetName val="(9)_IT53"/>
      <sheetName val="(10)_VAT53"/>
      <sheetName val="Commitment_Schedule53"/>
      <sheetName val="Sch__Areas51"/>
      <sheetName val="backup_(2)50"/>
      <sheetName val="Validation_Data50"/>
      <sheetName val="Tender_Settlement50"/>
      <sheetName val="Purchase-InUse_DayMonthYear50"/>
      <sheetName val="_Summary_base_bid50"/>
      <sheetName val="Executive_Summary50"/>
      <sheetName val="Other_Costs57"/>
      <sheetName val="procurement_contingency54"/>
      <sheetName val="(1)_Construction54"/>
      <sheetName val="(2)_Furniture54"/>
      <sheetName val="(3)_AV54"/>
      <sheetName val="(4)_Fees54"/>
      <sheetName val="(5)_On_Costs54"/>
      <sheetName val="(6)_Cont54"/>
      <sheetName val="(7)_Retail_Contribution54"/>
      <sheetName val="(8)_VAT54"/>
      <sheetName val="(9)_IT54"/>
      <sheetName val="(10)_VAT54"/>
      <sheetName val="Commitment_Schedule54"/>
      <sheetName val="Sch__Areas52"/>
      <sheetName val="backup_(2)51"/>
      <sheetName val="Validation_Data51"/>
      <sheetName val="Tender_Settlement51"/>
      <sheetName val="Purchase-InUse_DayMonthYear51"/>
      <sheetName val="_Summary_base_bid51"/>
      <sheetName val="Executive_Summary51"/>
      <sheetName val="Other_Costs58"/>
      <sheetName val="procurement_contingency55"/>
      <sheetName val="(1)_Construction55"/>
      <sheetName val="(2)_Furniture55"/>
      <sheetName val="(3)_AV55"/>
      <sheetName val="(4)_Fees55"/>
      <sheetName val="(5)_On_Costs55"/>
      <sheetName val="(6)_Cont55"/>
      <sheetName val="(7)_Retail_Contribution55"/>
      <sheetName val="(8)_VAT55"/>
      <sheetName val="(9)_IT55"/>
      <sheetName val="(10)_VAT55"/>
      <sheetName val="Commitment_Schedule55"/>
      <sheetName val="Sch__Areas53"/>
      <sheetName val="backup_(2)52"/>
      <sheetName val="Validation_Data52"/>
      <sheetName val="Tender_Settlement52"/>
      <sheetName val="Purchase-InUse_DayMonthYear52"/>
      <sheetName val="_Summary_base_bid52"/>
      <sheetName val="Executive_Summary52"/>
      <sheetName val="Other_Costs59"/>
      <sheetName val="procurement_contingency56"/>
      <sheetName val="(1)_Construction56"/>
      <sheetName val="(2)_Furniture56"/>
      <sheetName val="(3)_AV56"/>
      <sheetName val="(4)_Fees56"/>
      <sheetName val="(5)_On_Costs56"/>
      <sheetName val="(6)_Cont56"/>
      <sheetName val="(7)_Retail_Contribution56"/>
      <sheetName val="(8)_VAT56"/>
      <sheetName val="(9)_IT56"/>
      <sheetName val="(10)_VAT56"/>
      <sheetName val="Commitment_Schedule56"/>
      <sheetName val="Sch__Areas54"/>
      <sheetName val="backup_(2)53"/>
      <sheetName val="Validation_Data53"/>
      <sheetName val="Tender_Settlement53"/>
      <sheetName val="Purchase-InUse_DayMonthYear53"/>
      <sheetName val="_Summary_base_bid53"/>
      <sheetName val="Executive_Summary53"/>
      <sheetName val="Other_Costs60"/>
      <sheetName val="procurement_contingency57"/>
      <sheetName val="(1)_Construction57"/>
      <sheetName val="(2)_Furniture57"/>
      <sheetName val="(3)_AV57"/>
      <sheetName val="(4)_Fees57"/>
      <sheetName val="(5)_On_Costs57"/>
      <sheetName val="(6)_Cont57"/>
      <sheetName val="(7)_Retail_Contribution57"/>
      <sheetName val="(8)_VAT57"/>
      <sheetName val="(9)_IT57"/>
      <sheetName val="(10)_VAT57"/>
      <sheetName val="Commitment_Schedule57"/>
      <sheetName val="Sch__Areas55"/>
      <sheetName val="backup_(2)54"/>
      <sheetName val="Validation_Data54"/>
      <sheetName val="Tender_Settlement54"/>
      <sheetName val="Purchase-InUse_DayMonthYear54"/>
      <sheetName val="_Summary_base_bid54"/>
      <sheetName val="Executive_Summary54"/>
      <sheetName val="Other_Costs61"/>
      <sheetName val="procurement_contingency58"/>
      <sheetName val="(1)_Construction58"/>
      <sheetName val="(2)_Furniture58"/>
      <sheetName val="(3)_AV58"/>
      <sheetName val="(4)_Fees58"/>
      <sheetName val="(5)_On_Costs58"/>
      <sheetName val="(6)_Cont58"/>
      <sheetName val="(7)_Retail_Contribution58"/>
      <sheetName val="(8)_VAT58"/>
      <sheetName val="(9)_IT58"/>
      <sheetName val="(10)_VAT58"/>
      <sheetName val="Commitment_Schedule58"/>
      <sheetName val="Sch__Areas56"/>
      <sheetName val="backup_(2)55"/>
      <sheetName val="Validation_Data55"/>
      <sheetName val="Tender_Settlement55"/>
      <sheetName val="Purchase-InUse_DayMonthYear55"/>
      <sheetName val="_Summary_base_bid55"/>
      <sheetName val="Executive_Summary55"/>
      <sheetName val="Other_Costs62"/>
      <sheetName val="procurement_contingency59"/>
      <sheetName val="(1)_Construction59"/>
      <sheetName val="(2)_Furniture59"/>
      <sheetName val="(3)_AV59"/>
      <sheetName val="(4)_Fees59"/>
      <sheetName val="(5)_On_Costs59"/>
      <sheetName val="(6)_Cont59"/>
      <sheetName val="(7)_Retail_Contribution59"/>
      <sheetName val="(8)_VAT59"/>
      <sheetName val="(9)_IT59"/>
      <sheetName val="(10)_VAT59"/>
      <sheetName val="Commitment_Schedule59"/>
      <sheetName val="Sch__Areas57"/>
      <sheetName val="backup_(2)56"/>
      <sheetName val="Validation_Data56"/>
      <sheetName val="Tender_Settlement56"/>
      <sheetName val="Purchase-InUse_DayMonthYear56"/>
      <sheetName val="_Summary_base_bid56"/>
      <sheetName val="Executive_Summary56"/>
      <sheetName val="M&amp;E"/>
      <sheetName val="(5) gen. conditions ph2"/>
      <sheetName val="P&amp;L Information"/>
      <sheetName val="Take off"/>
      <sheetName val="finshes"/>
      <sheetName val="STAIR"/>
      <sheetName val="P-Sum-Cab"/>
      <sheetName val="FWBS1100"/>
      <sheetName val="By year summary"/>
      <sheetName val="By_year_summary"/>
      <sheetName val="By_year_summary1"/>
      <sheetName val="By_year_summary2"/>
      <sheetName val="By_year_summary3"/>
      <sheetName val="By_year_summary4"/>
      <sheetName val="INPUT_SHEET4"/>
      <sheetName val="ACAD_Finishes4"/>
      <sheetName val="Site_Details4"/>
      <sheetName val="Site_Area_Statement4"/>
      <sheetName val="By_year_summary5"/>
      <sheetName val="Europe_Competitors"/>
      <sheetName val="Details_and_Earnings_Charts"/>
      <sheetName val="공사비_내역_(가)"/>
      <sheetName val="MEP_schools"/>
      <sheetName val="Gypsum_Rate"/>
      <sheetName val="HO_Costs"/>
      <sheetName val="INDIGINEOUS_ITEMS_"/>
      <sheetName val="I_P__No_1"/>
      <sheetName val="cover_page"/>
      <sheetName val="2_설계제원"/>
      <sheetName val="Europe_Competitors2"/>
      <sheetName val="Details_and_Earnings_Charts2"/>
      <sheetName val="MEP_schools2"/>
      <sheetName val="Gypsum_Rate2"/>
      <sheetName val="HO_Costs2"/>
      <sheetName val="INDIGINEOUS_ITEMS_2"/>
      <sheetName val="I_P__No_12"/>
      <sheetName val="cover_page2"/>
      <sheetName val="2_설계제원2"/>
      <sheetName val="Europe_Competitors1"/>
      <sheetName val="Details_and_Earnings_Charts1"/>
      <sheetName val="공사비_내역_(가)1"/>
      <sheetName val="MEP_schools1"/>
      <sheetName val="Gypsum_Rate1"/>
      <sheetName val="HO_Costs1"/>
      <sheetName val="INDIGINEOUS_ITEMS_1"/>
      <sheetName val="I_P__No_11"/>
      <sheetName val="cover_page1"/>
      <sheetName val="2_설계제원1"/>
      <sheetName val="WPA - Dems"/>
      <sheetName val="WP SUMMARY"/>
      <sheetName val="WPA_-_Dems"/>
      <sheetName val="WP_SUMMARY"/>
      <sheetName val="WPA_-_Dems1"/>
      <sheetName val="WP_SUMMARY1"/>
      <sheetName val="WPA_-_Dems2"/>
      <sheetName val="WP_SUMMARY2"/>
      <sheetName val="Europe_Competitors3"/>
      <sheetName val="Details_and_Earnings_Charts3"/>
      <sheetName val="공사비_내역_(가)3"/>
      <sheetName val="MEP_schools3"/>
      <sheetName val="Gypsum_Rate3"/>
      <sheetName val="HO_Costs3"/>
      <sheetName val="INDIGINEOUS_ITEMS_3"/>
      <sheetName val="I_P__No_13"/>
      <sheetName val="cover_page3"/>
      <sheetName val="2_설계제원3"/>
      <sheetName val="M-Book_for_Conc5"/>
      <sheetName val="M-Book_for_FW5"/>
      <sheetName val="Accounts_w_Tax_Ind12"/>
      <sheetName val="final_abstract5"/>
      <sheetName val="Back_Cal_for_OMC4"/>
      <sheetName val="SITE_OVERHEADS5"/>
      <sheetName val="Meas_-Hotel_Part4"/>
      <sheetName val="water_prop_4"/>
      <sheetName val="Reference_Information4"/>
      <sheetName val="Employee_List4"/>
      <sheetName val="Sales_Office4"/>
      <sheetName val="WORK_TABLE5"/>
      <sheetName val="Material_14"/>
      <sheetName val="Europe_Competitors4"/>
      <sheetName val="Details_and_Earnings_Charts4"/>
      <sheetName val="공사비_내역_(가)4"/>
      <sheetName val="MEP_schools4"/>
      <sheetName val="Gypsum_Rate4"/>
      <sheetName val="HO_Costs4"/>
      <sheetName val="INDIGINEOUS_ITEMS_4"/>
      <sheetName val="I_P__No_14"/>
      <sheetName val="cover_page4"/>
      <sheetName val="2_설계제원4"/>
      <sheetName val="INPUT_SHEET5"/>
      <sheetName val="ACAD_Finishes5"/>
      <sheetName val="Site_Details5"/>
      <sheetName val="Site_Area_Statement5"/>
      <sheetName val="Pie_1_West"/>
      <sheetName val="Expenditure_download"/>
      <sheetName val="SET_UP"/>
      <sheetName val="By_year_summary6"/>
      <sheetName val="RULES_(DO_NOT_FORMAT)"/>
      <sheetName val="General_Items"/>
      <sheetName val="Core_Eqpt"/>
      <sheetName val="New_Home"/>
      <sheetName val="Valuation_Summary1"/>
      <sheetName val="Stuctural_Steel_1"/>
      <sheetName val="Metal_Deck1"/>
      <sheetName val="Flat_Roof_Finishes1"/>
      <sheetName val="Zinc_roof_&amp;_wall_cladding1"/>
      <sheetName val="SFS_Metsec_Frame1"/>
      <sheetName val="External_Windows_&amp;_Doors1"/>
      <sheetName val="Stone_Finishes1"/>
      <sheetName val="Internal_Staircases1"/>
      <sheetName val="Lightening_Protection1"/>
      <sheetName val="Residential_Entrances1"/>
      <sheetName val="External_Render1"/>
      <sheetName val="Ceilings_and_Partitions1"/>
      <sheetName val="Internal_Doors1"/>
      <sheetName val="Wall_Cladding1"/>
      <sheetName val="Vanity_Units1"/>
      <sheetName val="Floor_and_Wall_finishes1"/>
      <sheetName val="278_works1"/>
      <sheetName val="Handover_Items1"/>
      <sheetName val="Provisional_Sums1"/>
      <sheetName val="Bike_Holders1"/>
      <sheetName val="Quals,_Assump,_Exclu_Resi1"/>
      <sheetName val="Buying_Schedule1"/>
      <sheetName val="CRF_Register1"/>
      <sheetName val="IM_Plot_02_Summary15"/>
      <sheetName val="FP_MATERIAL15"/>
      <sheetName val="BQ_External15"/>
      <sheetName val="Master_Data_Sheet15"/>
      <sheetName val="Estimate_Build_Up15"/>
      <sheetName val="Deprec_15"/>
      <sheetName val="IO_Count_Diag15"/>
      <sheetName val="Customize_Your_Invoice15"/>
      <sheetName val="TBAL9697_-group_wise__sdpl15"/>
      <sheetName val="organi_synthesis_lab15"/>
      <sheetName val="OC_17-04-0615"/>
      <sheetName val="PRECAST_lightconc-II15"/>
      <sheetName val="Branch_Power15"/>
      <sheetName val="TP030_Fire_Alarm15"/>
      <sheetName val="Hepworth-Area_Summary15"/>
      <sheetName val="Dema_eVision_Translation17"/>
      <sheetName val="Stair,_Lift_&amp;_Window_Matrixes17"/>
      <sheetName val="Costs_Negotiated_Contract_Sum15"/>
      <sheetName val="PPX_out_Cost13"/>
      <sheetName val="External_Doors5"/>
      <sheetName val="Valesco_Paste5"/>
      <sheetName val="Tower_A1_Typ_5"/>
      <sheetName val="Tower_A2_Typ_5"/>
      <sheetName val="M-Book_for_Conc6"/>
      <sheetName val="M-Book_for_FW6"/>
      <sheetName val="M-_Rate5"/>
      <sheetName val="1612_01AL_-_INT_AM&amp;NIEP5"/>
      <sheetName val="Accounts_w_Tax_Ind13"/>
      <sheetName val="Flat_Matrix5"/>
      <sheetName val="final_abstract6"/>
      <sheetName val="Back_Cal_for_OMC5"/>
      <sheetName val="CEP_Form5"/>
      <sheetName val="Elemental_Buildup5"/>
      <sheetName val="BQ_(subcon)R_Pt15"/>
      <sheetName val="BQ_(subcon)R_Pt25"/>
      <sheetName val="BQ_(subcon)R_Pt35"/>
      <sheetName val="Qty_(11_10_19)5"/>
      <sheetName val="Qty_Checking_(P-1)5"/>
      <sheetName val="Qty_Checking_(P-2)5"/>
      <sheetName val="Rod_&amp;_Angle_Bracket5"/>
      <sheetName val="ACCESS_GATE_(D)5"/>
      <sheetName val="ACCESS_GATE_(S)(1)5"/>
      <sheetName val="ACCESS_GATE_(S)5"/>
      <sheetName val="Alum_Flashing5"/>
      <sheetName val="labour_rates13"/>
      <sheetName val="SITE_OVERHEADS6"/>
      <sheetName val="Meas_-Hotel_Part5"/>
      <sheetName val="water_prop_5"/>
      <sheetName val="Reference_Information5"/>
      <sheetName val="Employee_List5"/>
      <sheetName val="Sales_Office5"/>
      <sheetName val="WORK_TABLE6"/>
      <sheetName val="Material_15"/>
      <sheetName val="Europe_Competitors5"/>
      <sheetName val="Details_and_Earnings_Charts5"/>
      <sheetName val="공사비_내역_(가)5"/>
      <sheetName val="MEP_schools5"/>
      <sheetName val="Gypsum_Rate5"/>
      <sheetName val="HO_Costs5"/>
      <sheetName val="INDIGINEOUS_ITEMS_5"/>
      <sheetName val="I_P__No_15"/>
      <sheetName val="cover_page5"/>
      <sheetName val="2_설계제원5"/>
      <sheetName val="INPUT_SHEET6"/>
      <sheetName val="ACAD_Finishes6"/>
      <sheetName val="Site_Details6"/>
      <sheetName val="Site_Area_Statement6"/>
      <sheetName val="Pie_1_West1"/>
      <sheetName val="Expenditure_download1"/>
      <sheetName val="SET_UP1"/>
      <sheetName val="SSC_Split_-_All_store_(PYE)_da1"/>
      <sheetName val="By_year_summary7"/>
      <sheetName val="RULES_(DO_NOT_FORMAT)1"/>
      <sheetName val="General_Items1"/>
      <sheetName val="Core_Eqpt1"/>
      <sheetName val="New_Home1"/>
      <sheetName val="Valuation_Summary2"/>
      <sheetName val="Stuctural_Steel_2"/>
      <sheetName val="Metal_Deck2"/>
      <sheetName val="Flat_Roof_Finishes2"/>
      <sheetName val="Zinc_roof_&amp;_wall_cladding2"/>
      <sheetName val="SFS_Metsec_Frame2"/>
      <sheetName val="External_Windows_&amp;_Doors2"/>
      <sheetName val="Stone_Finishes2"/>
      <sheetName val="Internal_Staircases2"/>
      <sheetName val="Lightening_Protection2"/>
      <sheetName val="Residential_Entrances2"/>
      <sheetName val="External_Render2"/>
      <sheetName val="Ceilings_and_Partitions2"/>
      <sheetName val="Internal_Doors2"/>
      <sheetName val="Wall_Cladding2"/>
      <sheetName val="Vanity_Units2"/>
      <sheetName val="Floor_and_Wall_finishes2"/>
      <sheetName val="278_works2"/>
      <sheetName val="Handover_Items2"/>
      <sheetName val="Provisional_Sums2"/>
      <sheetName val="Bike_Holders2"/>
      <sheetName val="Quals,_Assump,_Exclu_Resi2"/>
      <sheetName val="Buying_Schedule2"/>
      <sheetName val="CRF_Register2"/>
      <sheetName val="IM_Plot_02_Summary17"/>
      <sheetName val="Estimate_Build_Up17"/>
      <sheetName val="Deprec_17"/>
      <sheetName val="IO_Count_Diag17"/>
      <sheetName val="Customize_Your_Invoice17"/>
      <sheetName val="TBAL9697_-group_wise__sdpl17"/>
      <sheetName val="organi_synthesis_lab17"/>
      <sheetName val="OC_17-04-0617"/>
      <sheetName val="FP_MATERIAL17"/>
      <sheetName val="Summary_year_Plan17"/>
      <sheetName val="IO_LIST17"/>
      <sheetName val="BQ_External17"/>
      <sheetName val="Master_Data_Sheet17"/>
      <sheetName val="PRECAST_lightconc-II17"/>
      <sheetName val="TP030_Fire_Alarm17"/>
      <sheetName val="Hepworth-Area_Summary17"/>
      <sheetName val="Dema_eVision_Translation19"/>
      <sheetName val="Stair,_Lift_&amp;_Window_Matrixes19"/>
      <sheetName val="H__Cashflow16"/>
      <sheetName val="Costs_Negotiated_Contract_Sum17"/>
      <sheetName val="Branch_Power17"/>
      <sheetName val="Common_Inputs15"/>
      <sheetName val="Capex_Depreciation_table15"/>
      <sheetName val="PPX_out_Cost15"/>
      <sheetName val="Elemental_Breakdown15"/>
      <sheetName val="labour_rates15"/>
      <sheetName val="SSC_Split_-_All_store_(PYE)_da3"/>
      <sheetName val="By_year_summary8"/>
      <sheetName val="IM_Plot_02_Summary16"/>
      <sheetName val="Estimate_Build_Up16"/>
      <sheetName val="Deprec_16"/>
      <sheetName val="IO_Count_Diag16"/>
      <sheetName val="Customize_Your_Invoice16"/>
      <sheetName val="TBAL9697_-group_wise__sdpl16"/>
      <sheetName val="organi_synthesis_lab16"/>
      <sheetName val="OC_17-04-0616"/>
      <sheetName val="FP_MATERIAL16"/>
      <sheetName val="Summary_year_Plan16"/>
      <sheetName val="IO_LIST16"/>
      <sheetName val="BQ_External16"/>
      <sheetName val="Master_Data_Sheet16"/>
      <sheetName val="PRECAST_lightconc-II16"/>
      <sheetName val="TP030_Fire_Alarm16"/>
      <sheetName val="Hepworth-Area_Summary16"/>
      <sheetName val="Dema_eVision_Translation18"/>
      <sheetName val="Stair,_Lift_&amp;_Window_Matrixes18"/>
      <sheetName val="H__Cashflow15"/>
      <sheetName val="Costs_Negotiated_Contract_Sum16"/>
      <sheetName val="Branch_Power16"/>
      <sheetName val="Common_Inputs14"/>
      <sheetName val="Capex_Depreciation_table14"/>
      <sheetName val="PPX_out_Cost14"/>
      <sheetName val="Elemental_Breakdown14"/>
      <sheetName val="labour_rates14"/>
      <sheetName val="SSC_Split_-_All_store_(PYE)_da2"/>
      <sheetName val="IM_Plot_02_Summary18"/>
      <sheetName val="Estimate_Build_Up18"/>
      <sheetName val="Deprec_18"/>
      <sheetName val="IO_Count_Diag18"/>
      <sheetName val="Customize_Your_Invoice18"/>
      <sheetName val="TBAL9697_-group_wise__sdpl18"/>
      <sheetName val="organi_synthesis_lab18"/>
      <sheetName val="OC_17-04-0618"/>
      <sheetName val="FP_MATERIAL18"/>
      <sheetName val="Summary_year_Plan18"/>
      <sheetName val="IO_LIST18"/>
      <sheetName val="BQ_External18"/>
      <sheetName val="Master_Data_Sheet18"/>
      <sheetName val="PRECAST_lightconc-II18"/>
      <sheetName val="TP030_Fire_Alarm18"/>
      <sheetName val="Hepworth-Area_Summary18"/>
      <sheetName val="Dema_eVision_Translation20"/>
      <sheetName val="Stair,_Lift_&amp;_Window_Matrixes20"/>
      <sheetName val="H__Cashflow17"/>
      <sheetName val="Costs_Negotiated_Contract_Sum18"/>
      <sheetName val="Branch_Power18"/>
      <sheetName val="Common_Inputs16"/>
      <sheetName val="Capex_Depreciation_table16"/>
      <sheetName val="PPX_out_Cost16"/>
      <sheetName val="Elemental_Breakdown16"/>
      <sheetName val="External_Doors6"/>
      <sheetName val="Valesco_Paste6"/>
      <sheetName val="labour_rates16"/>
      <sheetName val="Material_16"/>
      <sheetName val="M-_Rate6"/>
      <sheetName val="Mech_SOR_Comparison__4"/>
      <sheetName val="Tender_Summary4"/>
      <sheetName val="SSC_Split_-_All_store_(PYE)_da4"/>
      <sheetName val="Tower_A1_Typ_6"/>
      <sheetName val="Tower_A2_Typ_6"/>
      <sheetName val="1612_01AL_-_INT_AM&amp;NIEP6"/>
      <sheetName val="Tie_Beam_GN4"/>
      <sheetName val="Tangga_GN4"/>
      <sheetName val="Conn__Lib4"/>
      <sheetName val="By_year_summary9"/>
      <sheetName val="T1_WBS"/>
      <sheetName val="X_rate"/>
      <sheetName val="Trading_Floor_-_Level_Six"/>
      <sheetName val="PVA#21_Carpark"/>
      <sheetName val="P&amp;L_Information"/>
      <sheetName val="Take_off"/>
      <sheetName val="Project_Summary1"/>
      <sheetName val="Fill_this_out_first___27"/>
      <sheetName val="IM_Plot_02_Summary19"/>
      <sheetName val="Estimate_Build_Up19"/>
      <sheetName val="Deprec_19"/>
      <sheetName val="IO_Count_Diag19"/>
      <sheetName val="Customize_Your_Invoice19"/>
      <sheetName val="TBAL9697_-group_wise__sdpl19"/>
      <sheetName val="organi_synthesis_lab19"/>
      <sheetName val="OC_17-04-0619"/>
      <sheetName val="FP_MATERIAL19"/>
      <sheetName val="Summary_year_Plan19"/>
      <sheetName val="IO_LIST19"/>
      <sheetName val="BQ_External19"/>
      <sheetName val="Master_Data_Sheet19"/>
      <sheetName val="PRECAST_lightconc-II19"/>
      <sheetName val="TP030_Fire_Alarm19"/>
      <sheetName val="Hepworth-Area_Summary19"/>
      <sheetName val="Dema_eVision_Translation21"/>
      <sheetName val="Stair,_Lift_&amp;_Window_Matrixes21"/>
      <sheetName val="H__Cashflow18"/>
      <sheetName val="Costs_Negotiated_Contract_Sum19"/>
      <sheetName val="Branch_Power19"/>
      <sheetName val="Common_Inputs17"/>
      <sheetName val="Capex_Depreciation_table17"/>
      <sheetName val="Key_Assumptions14"/>
      <sheetName val="2_1_受電設備棟14"/>
      <sheetName val="2_2_受・防火水槽14"/>
      <sheetName val="2_3_排水処理設備棟14"/>
      <sheetName val="2_4_倉庫棟14"/>
      <sheetName val="2_5_守衛棟14"/>
      <sheetName val="PPX_out_Cost17"/>
      <sheetName val="Define_finishing14"/>
      <sheetName val="WP_Financial_Summary14"/>
      <sheetName val="BACKUP_DATA14"/>
      <sheetName val="d-safe_specs14"/>
      <sheetName val="SP_Break_Up14"/>
      <sheetName val="Data_sheet14"/>
      <sheetName val="13__Steel_-_Ratio14"/>
      <sheetName val="Labor_abs-NMR14"/>
      <sheetName val="Mechanical_Works14"/>
      <sheetName val="Elemental_Breakdown17"/>
      <sheetName val="DB_ET200(R__A)14"/>
      <sheetName val="External_Doors7"/>
      <sheetName val="Valesco_Paste7"/>
      <sheetName val="labour_rates17"/>
      <sheetName val="Front_Cover14"/>
      <sheetName val="OP'S_INPUT_SHEET14"/>
      <sheetName val="Do_not_delete_-_Lists14"/>
      <sheetName val="Material_17"/>
      <sheetName val="M-Book_for_Conc7"/>
      <sheetName val="M-Book_for_FW7"/>
      <sheetName val="Accounts_w_Tax_Ind14"/>
      <sheetName val="Bill_No_8_-_A14"/>
      <sheetName val="Section_2-SCHEDULE_OF_DAYWORK7"/>
      <sheetName val="SECTION_10-TSE7"/>
      <sheetName val="Conductor_Size7"/>
      <sheetName val="Source_-_Never_delete7"/>
      <sheetName val="_7"/>
      <sheetName val="Fill_this_out_first___28"/>
      <sheetName val="Flat_Matrix6"/>
      <sheetName val="M-_Rate7"/>
      <sheetName val="beam-reinft-IIInd_floor5"/>
      <sheetName val="Halaman_Muka5"/>
      <sheetName val="Mech_SOR_Comparison__5"/>
      <sheetName val="Tender_Summary5"/>
      <sheetName val="SSC_Split_-_All_store_(PYE)_da5"/>
      <sheetName val="Tower_A1_Typ_7"/>
      <sheetName val="Tower_A2_Typ_7"/>
      <sheetName val="1612_01AL_-_INT_AM&amp;NIEP7"/>
      <sheetName val="Tie_Beam_GN5"/>
      <sheetName val="Tangga_GN5"/>
      <sheetName val="Conn__Lib5"/>
      <sheetName val="By_year_summary10"/>
      <sheetName val="T1_WBS1"/>
      <sheetName val="X_rate1"/>
      <sheetName val="Trading_Floor_-_Level_Six1"/>
      <sheetName val="PVA#21_Carpark1"/>
      <sheetName val="P&amp;L_Information1"/>
      <sheetName val="Take_off1"/>
      <sheetName val="Fit_Out_1"/>
      <sheetName val="BUDGET__MATERIAL1"/>
      <sheetName val="Project_Summary2"/>
      <sheetName val="Fill_this_out_first___29"/>
      <sheetName val="Section_2-SCHEDULE_OF_DAYWORK8"/>
      <sheetName val="SECTION_10-TSE8"/>
      <sheetName val="Conductor_Size8"/>
      <sheetName val="Source_-_Never_delete8"/>
      <sheetName val="_8"/>
      <sheetName val="CEP_Form6"/>
      <sheetName val="Elemental_Buildup6"/>
      <sheetName val="Fill_this_out_first___30"/>
      <sheetName val="BQ_(subcon)R_Pt16"/>
      <sheetName val="BQ_(subcon)R_Pt26"/>
      <sheetName val="BQ_(subcon)R_Pt36"/>
      <sheetName val="Qty_(11_10_19)6"/>
      <sheetName val="Qty_Checking_(P-1)6"/>
      <sheetName val="Qty_Checking_(P-2)6"/>
      <sheetName val="Rod_&amp;_Angle_Bracket6"/>
      <sheetName val="ACCESS_GATE_(D)6"/>
      <sheetName val="ACCESS_GATE_(S)(1)6"/>
      <sheetName val="ACCESS_GATE_(S)6"/>
      <sheetName val="Alum_Flashing6"/>
      <sheetName val="Exec__Sum4"/>
      <sheetName val="Iron Sets"/>
      <sheetName val="General_Items2"/>
      <sheetName val="Core_Eqpt2"/>
      <sheetName val="New_Home2"/>
      <sheetName val="Appendix_A_231"/>
      <sheetName val="CONSTRUCTION_COMPONENT27"/>
      <sheetName val="Modified_Store27"/>
      <sheetName val="BOQ_Direct_selling_cost27"/>
      <sheetName val="Site_Dev_BOQ27"/>
      <sheetName val="Risk_Levels31"/>
      <sheetName val="6_-_Sum38"/>
      <sheetName val="Cat_A_Change_Control27"/>
      <sheetName val="Building_127"/>
      <sheetName val="Capital_Expenditure27"/>
      <sheetName val="Cash_Flow_Forecast26"/>
      <sheetName val="Cash_Flow_Fees_Breakdown26"/>
      <sheetName val="Orig_Budget_Cash_Flow_Forecas26"/>
      <sheetName val="Civil_Boq27"/>
      <sheetName val="BSD_(2)27"/>
      <sheetName val="w't_table27"/>
      <sheetName val="Basement_Budget27"/>
      <sheetName val="Customize_Your_Purchase_Order26"/>
      <sheetName val="Chennai_45026"/>
      <sheetName val="sq_ftg_detail26"/>
      <sheetName val="Beam_at_Ground_flr_lvl(Steel)26"/>
      <sheetName val="Prelims_value26"/>
      <sheetName val="Fill_Platform_Pricing_26"/>
      <sheetName val="Canopy_Pricing26"/>
      <sheetName val="Stepsafe_Platform_Pricing26"/>
      <sheetName val="General_Items3"/>
      <sheetName val="Core_Eqpt3"/>
      <sheetName val="New_Home3"/>
      <sheetName val="Appendix_A_232"/>
      <sheetName val="CONSTRUCTION_COMPONENT28"/>
      <sheetName val="Modified_Store28"/>
      <sheetName val="BOQ_Direct_selling_cost28"/>
      <sheetName val="Site_Dev_BOQ28"/>
      <sheetName val="Risk_Levels32"/>
      <sheetName val="6_-_Sum39"/>
      <sheetName val="Cat_A_Change_Control28"/>
      <sheetName val="Building_128"/>
      <sheetName val="Capital_Expenditure28"/>
      <sheetName val="Cash_Flow_Forecast27"/>
      <sheetName val="Cash_Flow_Fees_Breakdown27"/>
      <sheetName val="Orig_Budget_Cash_Flow_Forecas27"/>
      <sheetName val="Civil_Boq28"/>
      <sheetName val="BSD_(2)28"/>
      <sheetName val="w't_table28"/>
      <sheetName val="Basement_Budget28"/>
      <sheetName val="Customize_Your_Purchase_Order27"/>
      <sheetName val="Chennai_45027"/>
      <sheetName val="sq_ftg_detail27"/>
      <sheetName val="Beam_at_Ground_flr_lvl(Steel)27"/>
      <sheetName val="Estimate_Build_Up20"/>
      <sheetName val="Prelims_value27"/>
      <sheetName val="Fill_Platform_Pricing_27"/>
      <sheetName val="Canopy_Pricing27"/>
      <sheetName val="Stepsafe_Platform_Pricing27"/>
      <sheetName val="IM_Plot_02_Summary20"/>
      <sheetName val="BQ_External20"/>
      <sheetName val="Master_Data_Sheet20"/>
      <sheetName val="Deprec_20"/>
      <sheetName val="IO_Count_Diag20"/>
      <sheetName val="Customize_Your_Invoice20"/>
      <sheetName val="TBAL9697_-group_wise__sdpl20"/>
      <sheetName val="organi_synthesis_lab20"/>
      <sheetName val="OC_17-04-0620"/>
      <sheetName val="General_Items4"/>
      <sheetName val="Core_Eqpt4"/>
      <sheetName val="New_Home4"/>
      <sheetName val="Appendix_A_233"/>
      <sheetName val="CONSTRUCTION_COMPONENT29"/>
      <sheetName val="Modified_Store29"/>
      <sheetName val="BOQ_Direct_selling_cost29"/>
      <sheetName val="Site_Dev_BOQ29"/>
      <sheetName val="Risk_Levels33"/>
      <sheetName val="6_-_Sum40"/>
      <sheetName val="Cat_A_Change_Control29"/>
      <sheetName val="Building_129"/>
      <sheetName val="Capital_Expenditure29"/>
      <sheetName val="Cash_Flow_Forecast28"/>
      <sheetName val="Cash_Flow_Fees_Breakdown28"/>
      <sheetName val="Orig_Budget_Cash_Flow_Forecas28"/>
      <sheetName val="Civil_Boq29"/>
      <sheetName val="BSD_(2)29"/>
      <sheetName val="w't_table29"/>
      <sheetName val="Basement_Budget29"/>
      <sheetName val="Customize_Your_Purchase_Order28"/>
      <sheetName val="Chennai_45028"/>
      <sheetName val="sq_ftg_detail28"/>
      <sheetName val="Beam_at_Ground_flr_lvl(Steel)28"/>
      <sheetName val="Estimate_Build_Up21"/>
      <sheetName val="Prelims_value28"/>
      <sheetName val="Fill_Platform_Pricing_28"/>
      <sheetName val="Canopy_Pricing28"/>
      <sheetName val="Stepsafe_Platform_Pricing28"/>
      <sheetName val="IM_Plot_02_Summary21"/>
      <sheetName val="BQ_External21"/>
      <sheetName val="Master_Data_Sheet21"/>
      <sheetName val="Deprec_21"/>
      <sheetName val="IO_Count_Diag21"/>
      <sheetName val="Customize_Your_Invoice21"/>
      <sheetName val="TBAL9697_-group_wise__sdpl21"/>
      <sheetName val="organi_synthesis_lab21"/>
      <sheetName val="OC_17-04-0621"/>
      <sheetName val="General_Items5"/>
      <sheetName val="Core_Eqpt5"/>
      <sheetName val="New_Home5"/>
      <sheetName val="Front_Cover16"/>
      <sheetName val="OP'S_INPUT_SHEET16"/>
      <sheetName val="Do_not_delete_-_Lists16"/>
      <sheetName val="Front_Cover15"/>
      <sheetName val="OP'S_INPUT_SHEET15"/>
      <sheetName val="Do_not_delete_-_Lists15"/>
      <sheetName val="TP030_Fire_Alarm20"/>
      <sheetName val="Summary_year_Plan20"/>
      <sheetName val="IO_LIST20"/>
      <sheetName val="PRECAST_lightconc-II20"/>
      <sheetName val="Hepworth-Area_Summary20"/>
      <sheetName val="Dema_eVision_Translation22"/>
      <sheetName val="FP_MATERIAL20"/>
      <sheetName val="Stair,_Lift_&amp;_Window_Matrixes22"/>
      <sheetName val="hvac boq"/>
      <sheetName val="A-11 Steel Str (2)"/>
      <sheetName val="Change Control"/>
      <sheetName val="2_1_受電設備棟15"/>
      <sheetName val="2_2_受・防火水槽15"/>
      <sheetName val="2_3_排水処理設備棟15"/>
      <sheetName val="2_4_倉庫棟15"/>
      <sheetName val="2_5_守衛棟15"/>
      <sheetName val="Define_finishing15"/>
      <sheetName val="d-safe_specs15"/>
      <sheetName val="WP_Financial_Summary15"/>
      <sheetName val="BACKUP_DATA15"/>
      <sheetName val="SP_Break_Up15"/>
      <sheetName val="Data_sheet15"/>
      <sheetName val="13__Steel_-_Ratio15"/>
      <sheetName val="Labor_abs-NMR15"/>
      <sheetName val="Mechanical_Works15"/>
      <sheetName val="DB_ET200(R__A)15"/>
      <sheetName val="Key_Assumptions15"/>
      <sheetName val="Bill_No_8_-_A15"/>
      <sheetName val="Exec__Sum5"/>
      <sheetName val="2_1_受電設備棟16"/>
      <sheetName val="2_2_受・防火水槽16"/>
      <sheetName val="2_3_排水処理設備棟16"/>
      <sheetName val="2_4_倉庫棟16"/>
      <sheetName val="2_5_守衛棟16"/>
      <sheetName val="Define_finishing16"/>
      <sheetName val="d-safe_specs16"/>
      <sheetName val="WP_Financial_Summary16"/>
      <sheetName val="BACKUP_DATA16"/>
      <sheetName val="SP_Break_Up16"/>
      <sheetName val="Data_sheet16"/>
      <sheetName val="13__Steel_-_Ratio16"/>
      <sheetName val="Labor_abs-NMR16"/>
      <sheetName val="Mechanical_Works16"/>
      <sheetName val="DB_ET200(R__A)16"/>
      <sheetName val="Key_Assumptions16"/>
      <sheetName val="Bill_No_8_-_A16"/>
      <sheetName val="Exec__Sum6"/>
      <sheetName val="PROJCOST"/>
      <sheetName val="RSRC"/>
      <sheetName val="TASK"/>
      <sheetName val="USERDATA"/>
      <sheetName val="price list"/>
      <sheetName val="H2O TREATMENT PLANT SITE(4.1)"/>
      <sheetName val="Front_Cover17"/>
      <sheetName val="2_1_受電設備棟17"/>
      <sheetName val="2_2_受・防火水槽17"/>
      <sheetName val="2_3_排水処理設備棟17"/>
      <sheetName val="2_4_倉庫棟17"/>
      <sheetName val="2_5_守衛棟17"/>
      <sheetName val="Define_finishing17"/>
      <sheetName val="WP_Financial_Summary17"/>
      <sheetName val="BACKUP_DATA17"/>
      <sheetName val="d-safe_specs17"/>
      <sheetName val="SP_Break_Up17"/>
      <sheetName val="Data_sheet17"/>
      <sheetName val="13__Steel_-_Ratio17"/>
      <sheetName val="Labor_abs-NMR17"/>
      <sheetName val="Mechanical_Works17"/>
      <sheetName val="DB_ET200(R__A)17"/>
      <sheetName val="Key_Assumptions17"/>
      <sheetName val="Bill_No_8_-_A17"/>
      <sheetName val="OP'S_INPUT_SHEET17"/>
      <sheetName val="Do_not_delete_-_Lists17"/>
      <sheetName val="A-11_Steel_Str_(2)"/>
      <sheetName val="H2O_TREATMENT_PLANT_SITE(4_1)"/>
      <sheetName val="price_list"/>
      <sheetName val="Exec__Sum7"/>
      <sheetName val="WPA_-_Dems3"/>
      <sheetName val="WP_SUMMARY3"/>
      <sheetName val="Calculations"/>
      <sheetName val="rate PC item"/>
      <sheetName val="58+ Table"/>
      <sheetName val="Constructionˆ_“________œ"/>
      <sheetName val="VP_graph(VP)"/>
      <sheetName val="1. Description"/>
      <sheetName val="H.Satuan"/>
      <sheetName val="일위대가"/>
      <sheetName val="Micro"/>
      <sheetName val="Macro"/>
      <sheetName val="Scaff-Rose"/>
      <sheetName val="Constructionˆ_“__x0013______x0013__x001c____x0013___x0013_œ"/>
      <sheetName val="SPT vs PHI"/>
      <sheetName val="GD"/>
      <sheetName val="Vendors, SubCon"/>
      <sheetName val="Common FOH"/>
      <sheetName val="20000-Perf Spc"/>
      <sheetName val="BUDGET V01-fr"/>
      <sheetName val="Data Entry"/>
      <sheetName val="Group Points"/>
      <sheetName val="Wandle Road"/>
      <sheetName val="Valuations"/>
      <sheetName val="Zuschlagsblatt"/>
      <sheetName val="Inputs"/>
      <sheetName val="Bank Terms"/>
      <sheetName val="wkly cflow"/>
      <sheetName val="Other_Costs64"/>
      <sheetName val="procurement_contingency61"/>
      <sheetName val="Sch__Areas59"/>
      <sheetName val="(1)_Construction61"/>
      <sheetName val="(2)_Furniture61"/>
      <sheetName val="(3)_AV61"/>
      <sheetName val="(4)_Fees61"/>
      <sheetName val="(5)_On_Costs61"/>
      <sheetName val="(6)_Cont61"/>
      <sheetName val="(7)_Retail_Contribution61"/>
      <sheetName val="(8)_VAT61"/>
      <sheetName val="(9)_IT61"/>
      <sheetName val="(10)_VAT61"/>
      <sheetName val="Commitment_Schedule61"/>
      <sheetName val="CONSTRUCTION_COMPONENT31"/>
      <sheetName val="Modified_Store31"/>
      <sheetName val="BOQ_Direct_selling_cost31"/>
      <sheetName val="Site_Dev_BOQ31"/>
      <sheetName val="Fill_this_out_first___33"/>
      <sheetName val="Tender_Settlement58"/>
      <sheetName val="Validation_Data58"/>
      <sheetName val="_Summary_base_bid58"/>
      <sheetName val="6_-_Sum42"/>
      <sheetName val="Capital_Expenditure31"/>
      <sheetName val="Appendix_A_235"/>
      <sheetName val="Cash_Flow_Forecast30"/>
      <sheetName val="Cash_Flow_Fees_Breakdown30"/>
      <sheetName val="Orig_Budget_Cash_Flow_Forecas30"/>
      <sheetName val="Risk_Levels35"/>
      <sheetName val="Civil_Boq31"/>
      <sheetName val="Cat_A_Change_Control31"/>
      <sheetName val="BSD_(2)31"/>
      <sheetName val="w't_table31"/>
      <sheetName val="Prelims_value30"/>
      <sheetName val="Building_131"/>
      <sheetName val="Executive_Summary58"/>
      <sheetName val="Basement_Budget31"/>
      <sheetName val="Customize_Your_Purchase_Order30"/>
      <sheetName val="Chennai_45030"/>
      <sheetName val="sq_ftg_detail30"/>
      <sheetName val="Beam_at_Ground_flr_lvl(Steel)30"/>
      <sheetName val="Fill_Platform_Pricing_30"/>
      <sheetName val="Canopy_Pricing30"/>
      <sheetName val="Stepsafe_Platform_Pricing30"/>
      <sheetName val="backup_(2)58"/>
      <sheetName val="Purchase-InUse_DayMonthYear58"/>
      <sheetName val="IM_Plot_02_Summary23"/>
      <sheetName val="Estimate_Build_Up23"/>
      <sheetName val="Deprec_23"/>
      <sheetName val="IO_Count_Diag23"/>
      <sheetName val="Customize_Your_Invoice23"/>
      <sheetName val="TBAL9697_-group_wise__sdpl23"/>
      <sheetName val="organi_synthesis_lab23"/>
      <sheetName val="OC_17-04-0623"/>
      <sheetName val="FP_MATERIAL22"/>
      <sheetName val="Summary_year_Plan22"/>
      <sheetName val="IO_LIST22"/>
      <sheetName val="BQ_External23"/>
      <sheetName val="Master_Data_Sheet23"/>
      <sheetName val="PRECAST_lightconc-II22"/>
      <sheetName val="TP030_Fire_Alarm22"/>
      <sheetName val="Hepworth-Area_Summary22"/>
      <sheetName val="Dema_eVision_Translation24"/>
      <sheetName val="Stair,_Lift_&amp;_Window_Matrixes24"/>
      <sheetName val="H__Cashflow20"/>
      <sheetName val="CASHFL1_XLS12"/>
      <sheetName val="Costs_Negotiated_Contract_Sum21"/>
      <sheetName val="Branch_Power21"/>
      <sheetName val="Common_Inputs19"/>
      <sheetName val="Capex_Depreciation_table19"/>
      <sheetName val="PPX_out_Cost19"/>
      <sheetName val="Elemental_Breakdown19"/>
      <sheetName val="Europe_Competitors7"/>
      <sheetName val="Details_and_Earnings_Charts7"/>
      <sheetName val="External_Doors9"/>
      <sheetName val="Valesco_Paste9"/>
      <sheetName val="labour_rates19"/>
      <sheetName val="SITE_OVERHEADS8"/>
      <sheetName val="Meas_-Hotel_Part7"/>
      <sheetName val="water_prop_7"/>
      <sheetName val="Reference_Information7"/>
      <sheetName val="Employee_List7"/>
      <sheetName val="Sales_Office7"/>
      <sheetName val="WORK_TABLE8"/>
      <sheetName val="Front_Cover18"/>
      <sheetName val="OP'S_INPUT_SHEET18"/>
      <sheetName val="Do_not_delete_-_Lists18"/>
      <sheetName val="Material_19"/>
      <sheetName val="M-Book_for_Conc9"/>
      <sheetName val="M-Book_for_FW9"/>
      <sheetName val="INPUT_SHEET8"/>
      <sheetName val="Accounts_w_Tax_Ind16"/>
      <sheetName val="final_abstract8"/>
      <sheetName val="ACAD_Finishes8"/>
      <sheetName val="Site_Details8"/>
      <sheetName val="Site_Area_Statement8"/>
      <sheetName val="Section_2-SCHEDULE_OF_DAYWORK10"/>
      <sheetName val="SECTION_10-TSE10"/>
      <sheetName val="Conductor_Size10"/>
      <sheetName val="Source_-_Never_delete10"/>
      <sheetName val="_10"/>
      <sheetName val="CEP_Form8"/>
      <sheetName val="Elemental_Buildup8"/>
      <sheetName val="Fill_this_out_first___34"/>
      <sheetName val="BQ_(subcon)R_Pt18"/>
      <sheetName val="BQ_(subcon)R_Pt28"/>
      <sheetName val="BQ_(subcon)R_Pt38"/>
      <sheetName val="Qty_(11_10_19)8"/>
      <sheetName val="Qty_Checking_(P-1)8"/>
      <sheetName val="Qty_Checking_(P-2)8"/>
      <sheetName val="Rod_&amp;_Angle_Bracket8"/>
      <sheetName val="ACCESS_GATE_(D)8"/>
      <sheetName val="ACCESS_GATE_(S)(1)8"/>
      <sheetName val="ACCESS_GATE_(S)8"/>
      <sheetName val="Alum_Flashing8"/>
      <sheetName val="Flat_Matrix8"/>
      <sheetName val="M-_Rate9"/>
      <sheetName val="beam-reinft-IIInd_floor7"/>
      <sheetName val="Halaman_Muka7"/>
      <sheetName val="Mech_SOR_Comparison__7"/>
      <sheetName val="Tender_Summary7"/>
      <sheetName val="SSC_Split_-_All_store_(PYE)_da7"/>
      <sheetName val="Tower_A1_Typ_9"/>
      <sheetName val="Tower_A2_Typ_9"/>
      <sheetName val="1612_01AL_-_INT_AM&amp;NIEP9"/>
      <sheetName val="Back_Cal_for_OMC7"/>
      <sheetName val="공사비_내역_(가)7"/>
      <sheetName val="MEP_schools7"/>
      <sheetName val="Gypsum_Rate7"/>
      <sheetName val="HO_Costs7"/>
      <sheetName val="INDIGINEOUS_ITEMS_7"/>
      <sheetName val="I_P__No_17"/>
      <sheetName val="cover_page7"/>
      <sheetName val="2_설계제원7"/>
      <sheetName val="Tie_Beam_GN7"/>
      <sheetName val="Tangga_GN7"/>
      <sheetName val="Conn__Lib7"/>
      <sheetName val="By_year_summary12"/>
      <sheetName val="Pie_1_West3"/>
      <sheetName val="Expenditure_download3"/>
      <sheetName val="SET_UP3"/>
      <sheetName val="T1_WBS3"/>
      <sheetName val="X_rate3"/>
      <sheetName val="General_Items7"/>
      <sheetName val="Core_Eqpt7"/>
      <sheetName val="New_Home7"/>
      <sheetName val="Trading_Floor_-_Level_Six3"/>
      <sheetName val="PVA#21_Carpark3"/>
      <sheetName val="P&amp;L_Information3"/>
      <sheetName val="Take_off3"/>
      <sheetName val="RULES_(DO_NOT_FORMAT)3"/>
      <sheetName val="Valuation_Summary4"/>
      <sheetName val="Stuctural_Steel_4"/>
      <sheetName val="Metal_Deck4"/>
      <sheetName val="Flat_Roof_Finishes4"/>
      <sheetName val="Zinc_roof_&amp;_wall_cladding4"/>
      <sheetName val="SFS_Metsec_Frame4"/>
      <sheetName val="External_Windows_&amp;_Doors4"/>
      <sheetName val="Stone_Finishes4"/>
      <sheetName val="Internal_Staircases4"/>
      <sheetName val="Lightening_Protection4"/>
      <sheetName val="Residential_Entrances4"/>
      <sheetName val="External_Render4"/>
      <sheetName val="Ceilings_and_Partitions4"/>
      <sheetName val="Internal_Doors4"/>
      <sheetName val="Wall_Cladding4"/>
      <sheetName val="Vanity_Units4"/>
      <sheetName val="Floor_and_Wall_finishes4"/>
      <sheetName val="278_works4"/>
      <sheetName val="Handover_Items4"/>
      <sheetName val="Provisional_Sums4"/>
      <sheetName val="Bike_Holders4"/>
      <sheetName val="Quals,_Assump,_Exclu_Resi4"/>
      <sheetName val="Buying_Schedule4"/>
      <sheetName val="CRF_Register4"/>
      <sheetName val="Fit_Out_3"/>
      <sheetName val="BUDGET__MATERIAL3"/>
      <sheetName val="Project_Summary4"/>
      <sheetName val="Other_Costs63"/>
      <sheetName val="procurement_contingency60"/>
      <sheetName val="(1)_Construction60"/>
      <sheetName val="(2)_Furniture60"/>
      <sheetName val="(3)_AV60"/>
      <sheetName val="(4)_Fees60"/>
      <sheetName val="(5)_On_Costs60"/>
      <sheetName val="(6)_Cont60"/>
      <sheetName val="(7)_Retail_Contribution60"/>
      <sheetName val="(8)_VAT60"/>
      <sheetName val="(9)_IT60"/>
      <sheetName val="(10)_VAT60"/>
      <sheetName val="Commitment_Schedule60"/>
      <sheetName val="Sch__Areas58"/>
      <sheetName val="Validation_Data57"/>
      <sheetName val="Tender_Settlement57"/>
      <sheetName val="Appendix_A_234"/>
      <sheetName val="CONSTRUCTION_COMPONENT30"/>
      <sheetName val="Modified_Store30"/>
      <sheetName val="BOQ_Direct_selling_cost30"/>
      <sheetName val="Site_Dev_BOQ30"/>
      <sheetName val="Fill_this_out_first___31"/>
      <sheetName val="Risk_Levels34"/>
      <sheetName val="_Summary_base_bid57"/>
      <sheetName val="FP_MATERIAL21"/>
      <sheetName val="backup_(2)57"/>
      <sheetName val="Purchase-InUse_DayMonthYear57"/>
      <sheetName val="Executive_Summary57"/>
      <sheetName val="6_-_Sum41"/>
      <sheetName val="Capital_Expenditure30"/>
      <sheetName val="Cash_Flow_Forecast29"/>
      <sheetName val="Cash_Flow_Fees_Breakdown29"/>
      <sheetName val="Orig_Budget_Cash_Flow_Forecas29"/>
      <sheetName val="Cat_A_Change_Control30"/>
      <sheetName val="Building_130"/>
      <sheetName val="w't_table30"/>
      <sheetName val="Civil_Boq30"/>
      <sheetName val="Basement_Budget30"/>
      <sheetName val="IM_Plot_02_Summary22"/>
      <sheetName val="Prelims_value29"/>
      <sheetName val="BSD_(2)30"/>
      <sheetName val="Customize_Your_Purchase_Order29"/>
      <sheetName val="Chennai_45029"/>
      <sheetName val="sq_ftg_detail29"/>
      <sheetName val="Beam_at_Ground_flr_lvl(Steel)29"/>
      <sheetName val="Fill_Platform_Pricing_29"/>
      <sheetName val="Canopy_Pricing29"/>
      <sheetName val="Stepsafe_Platform_Pricing29"/>
      <sheetName val="organi_synthesis_lab22"/>
      <sheetName val="Branch_Power20"/>
      <sheetName val="Costs_Negotiated_Contract_Sum20"/>
      <sheetName val="BQ_External22"/>
      <sheetName val="Master_Data_Sheet22"/>
      <sheetName val="Estimate_Build_Up22"/>
      <sheetName val="Deprec_22"/>
      <sheetName val="IO_Count_Diag22"/>
      <sheetName val="Customize_Your_Invoice22"/>
      <sheetName val="TBAL9697_-group_wise__sdpl22"/>
      <sheetName val="OC_17-04-0622"/>
      <sheetName val="Summary_year_Plan21"/>
      <sheetName val="IO_LIST21"/>
      <sheetName val="PRECAST_lightconc-II21"/>
      <sheetName val="TP030_Fire_Alarm21"/>
      <sheetName val="Hepworth-Area_Summary21"/>
      <sheetName val="Dema_eVision_Translation23"/>
      <sheetName val="Stair,_Lift_&amp;_Window_Matrixes23"/>
      <sheetName val="H__Cashflow19"/>
      <sheetName val="Common_Inputs18"/>
      <sheetName val="Capex_Depreciation_table18"/>
      <sheetName val="PPX_out_Cost18"/>
      <sheetName val="Elemental_Breakdown18"/>
      <sheetName val="Europe_Competitors6"/>
      <sheetName val="Details_and_Earnings_Charts6"/>
      <sheetName val="External_Doors8"/>
      <sheetName val="Valesco_Paste8"/>
      <sheetName val="labour_rates18"/>
      <sheetName val="SITE_OVERHEADS7"/>
      <sheetName val="Meas_-Hotel_Part6"/>
      <sheetName val="water_prop_6"/>
      <sheetName val="Reference_Information6"/>
      <sheetName val="Employee_List6"/>
      <sheetName val="Sales_Office6"/>
      <sheetName val="WORK_TABLE7"/>
      <sheetName val="Material_18"/>
      <sheetName val="M-Book_for_Conc8"/>
      <sheetName val="M-Book_for_FW8"/>
      <sheetName val="INPUT_SHEET7"/>
      <sheetName val="Accounts_w_Tax_Ind15"/>
      <sheetName val="final_abstract7"/>
      <sheetName val="ACAD_Finishes7"/>
      <sheetName val="Site_Details7"/>
      <sheetName val="Site_Area_Statement7"/>
      <sheetName val="Section_2-SCHEDULE_OF_DAYWORK9"/>
      <sheetName val="SECTION_10-TSE9"/>
      <sheetName val="Conductor_Size9"/>
      <sheetName val="Source_-_Never_delete9"/>
      <sheetName val="_9"/>
      <sheetName val="CEP_Form7"/>
      <sheetName val="Elemental_Buildup7"/>
      <sheetName val="Fill_this_out_first___32"/>
      <sheetName val="BQ_(subcon)R_Pt17"/>
      <sheetName val="BQ_(subcon)R_Pt27"/>
      <sheetName val="BQ_(subcon)R_Pt37"/>
      <sheetName val="Qty_(11_10_19)7"/>
      <sheetName val="Qty_Checking_(P-1)7"/>
      <sheetName val="Qty_Checking_(P-2)7"/>
      <sheetName val="Rod_&amp;_Angle_Bracket7"/>
      <sheetName val="ACCESS_GATE_(D)7"/>
      <sheetName val="ACCESS_GATE_(S)(1)7"/>
      <sheetName val="ACCESS_GATE_(S)7"/>
      <sheetName val="Alum_Flashing7"/>
      <sheetName val="Flat_Matrix7"/>
      <sheetName val="M-_Rate8"/>
      <sheetName val="beam-reinft-IIInd_floor6"/>
      <sheetName val="Halaman_Muka6"/>
      <sheetName val="Mech_SOR_Comparison__6"/>
      <sheetName val="Tender_Summary6"/>
      <sheetName val="SSC_Split_-_All_store_(PYE)_da6"/>
      <sheetName val="Tower_A1_Typ_8"/>
      <sheetName val="Tower_A2_Typ_8"/>
      <sheetName val="1612_01AL_-_INT_AM&amp;NIEP8"/>
      <sheetName val="Back_Cal_for_OMC6"/>
      <sheetName val="공사비_내역_(가)6"/>
      <sheetName val="MEP_schools6"/>
      <sheetName val="Gypsum_Rate6"/>
      <sheetName val="HO_Costs6"/>
      <sheetName val="INDIGINEOUS_ITEMS_6"/>
      <sheetName val="I_P__No_16"/>
      <sheetName val="cover_page6"/>
      <sheetName val="2_설계제원6"/>
      <sheetName val="Tie_Beam_GN6"/>
      <sheetName val="Tangga_GN6"/>
      <sheetName val="Conn__Lib6"/>
      <sheetName val="By_year_summary11"/>
      <sheetName val="RULES_(DO_NOT_FORMAT)2"/>
      <sheetName val="General_Items6"/>
      <sheetName val="Core_Eqpt6"/>
      <sheetName val="New_Home6"/>
      <sheetName val="Valuation_Summary3"/>
      <sheetName val="Stuctural_Steel_3"/>
      <sheetName val="Metal_Deck3"/>
      <sheetName val="Flat_Roof_Finishes3"/>
      <sheetName val="Zinc_roof_&amp;_wall_cladding3"/>
      <sheetName val="SFS_Metsec_Frame3"/>
      <sheetName val="External_Windows_&amp;_Doors3"/>
      <sheetName val="Stone_Finishes3"/>
      <sheetName val="Internal_Staircases3"/>
      <sheetName val="Lightening_Protection3"/>
      <sheetName val="Residential_Entrances3"/>
      <sheetName val="External_Render3"/>
      <sheetName val="Ceilings_and_Partitions3"/>
      <sheetName val="Internal_Doors3"/>
      <sheetName val="Wall_Cladding3"/>
      <sheetName val="Vanity_Units3"/>
      <sheetName val="Floor_and_Wall_finishes3"/>
      <sheetName val="278_works3"/>
      <sheetName val="Handover_Items3"/>
      <sheetName val="Provisional_Sums3"/>
      <sheetName val="Bike_Holders3"/>
      <sheetName val="Quals,_Assump,_Exclu_Resi3"/>
      <sheetName val="Buying_Schedule3"/>
      <sheetName val="CRF_Register3"/>
      <sheetName val="Pie_1_West2"/>
      <sheetName val="Expenditure_download2"/>
      <sheetName val="SET_UP2"/>
      <sheetName val="Trading_Floor_-_Level_Six2"/>
      <sheetName val="PVA#21_Carpark2"/>
      <sheetName val="accom_cash"/>
      <sheetName val="train_cash"/>
      <sheetName val="Fit_Out_2"/>
      <sheetName val="BUDGET__MATERIAL2"/>
      <sheetName val="Project_Summary3"/>
      <sheetName val="T1_WBS2"/>
      <sheetName val="X_rate2"/>
      <sheetName val="P&amp;L_Information2"/>
      <sheetName val="Take_off2"/>
      <sheetName val="RP_Mar"/>
      <sheetName val="Lot_1"/>
      <sheetName val="A_O_R_"/>
      <sheetName val="BILL_1"/>
      <sheetName val="MIS_Sin"/>
      <sheetName val="MIS_uni"/>
      <sheetName val="MIS_Aus"/>
      <sheetName val="MIS_HK"/>
      <sheetName val="Path_Viet"/>
      <sheetName val="Path_Uni"/>
      <sheetName val="Element_Summary_(FSH-01)"/>
      <sheetName val="Element_Summary_(FSH-03)"/>
      <sheetName val="FSH_01-01_14"/>
      <sheetName val="_GULF"/>
      <sheetName val="CIF_COST_ITEM"/>
      <sheetName val="qty_schedule"/>
      <sheetName val="(MoS_Summ_&amp;_Detail)"/>
      <sheetName val="CS_Pipes,Fittings-Lay__&amp;_Inst_"/>
      <sheetName val="Iron_Sets"/>
      <sheetName val="Data_Entry"/>
      <sheetName val="Group_Points"/>
      <sheetName val="1__Description"/>
      <sheetName val="Other_Costs65"/>
      <sheetName val="procurement_contingency62"/>
      <sheetName val="Sch__Areas60"/>
      <sheetName val="(1)_Construction62"/>
      <sheetName val="(2)_Furniture62"/>
      <sheetName val="(3)_AV62"/>
      <sheetName val="(4)_Fees62"/>
      <sheetName val="(5)_On_Costs62"/>
      <sheetName val="(6)_Cont62"/>
      <sheetName val="(7)_Retail_Contribution62"/>
      <sheetName val="(8)_VAT62"/>
      <sheetName val="(9)_IT62"/>
      <sheetName val="(10)_VAT62"/>
      <sheetName val="Commitment_Schedule62"/>
      <sheetName val="CONSTRUCTION_COMPONENT32"/>
      <sheetName val="Modified_Store32"/>
      <sheetName val="BOQ_Direct_selling_cost32"/>
      <sheetName val="Site_Dev_BOQ32"/>
      <sheetName val="Fill_this_out_first___35"/>
      <sheetName val="Tender_Settlement59"/>
      <sheetName val="Validation_Data59"/>
      <sheetName val="_Summary_base_bid59"/>
      <sheetName val="6_-_Sum43"/>
      <sheetName val="Capital_Expenditure32"/>
      <sheetName val="Appendix_A_236"/>
      <sheetName val="Cash_Flow_Forecast31"/>
      <sheetName val="Cash_Flow_Fees_Breakdown31"/>
      <sheetName val="Orig_Budget_Cash_Flow_Forecas31"/>
      <sheetName val="Risk_Levels36"/>
      <sheetName val="Civil_Boq32"/>
      <sheetName val="Cat_A_Change_Control32"/>
      <sheetName val="BSD_(2)32"/>
      <sheetName val="w't_table32"/>
      <sheetName val="Prelims_value31"/>
      <sheetName val="Building_132"/>
      <sheetName val="Executive_Summary59"/>
      <sheetName val="Basement_Budget32"/>
      <sheetName val="Customize_Your_Purchase_Order31"/>
      <sheetName val="Chennai_45031"/>
      <sheetName val="sq_ftg_detail31"/>
      <sheetName val="Beam_at_Ground_flr_lvl(Steel)31"/>
      <sheetName val="Fill_Platform_Pricing_31"/>
      <sheetName val="Canopy_Pricing31"/>
      <sheetName val="Stepsafe_Platform_Pricing31"/>
      <sheetName val="backup_(2)59"/>
      <sheetName val="Purchase-InUse_DayMonthYear59"/>
      <sheetName val="IM_Plot_02_Summary24"/>
      <sheetName val="Estimate_Build_Up24"/>
      <sheetName val="Deprec_24"/>
      <sheetName val="IO_Count_Diag24"/>
      <sheetName val="Customize_Your_Invoice24"/>
      <sheetName val="TBAL9697_-group_wise__sdpl24"/>
      <sheetName val="organi_synthesis_lab24"/>
      <sheetName val="OC_17-04-0624"/>
      <sheetName val="FP_MATERIAL23"/>
      <sheetName val="Summary_year_Plan23"/>
      <sheetName val="IO_LIST23"/>
      <sheetName val="BQ_External24"/>
      <sheetName val="Master_Data_Sheet24"/>
      <sheetName val="PRECAST_lightconc-II23"/>
      <sheetName val="TP030_Fire_Alarm23"/>
      <sheetName val="Hepworth-Area_Summary23"/>
      <sheetName val="Dema_eVision_Translation25"/>
      <sheetName val="Stair,_Lift_&amp;_Window_Matrixes25"/>
      <sheetName val="H__Cashflow21"/>
      <sheetName val="CASHFL1_XLS13"/>
      <sheetName val="Costs_Negotiated_Contract_Sum22"/>
      <sheetName val="Branch_Power22"/>
      <sheetName val="Common_Inputs20"/>
      <sheetName val="Capex_Depreciation_table20"/>
      <sheetName val="PPX_out_Cost20"/>
      <sheetName val="Elemental_Breakdown20"/>
      <sheetName val="Europe_Competitors8"/>
      <sheetName val="Details_and_Earnings_Charts8"/>
      <sheetName val="External_Doors10"/>
      <sheetName val="Valesco_Paste10"/>
      <sheetName val="labour_rates20"/>
      <sheetName val="SITE_OVERHEADS9"/>
      <sheetName val="Meas_-Hotel_Part8"/>
      <sheetName val="water_prop_8"/>
      <sheetName val="Reference_Information8"/>
      <sheetName val="Employee_List8"/>
      <sheetName val="Sales_Office8"/>
      <sheetName val="WORK_TABLE9"/>
      <sheetName val="Front_Cover19"/>
      <sheetName val="OP'S_INPUT_SHEET19"/>
      <sheetName val="Do_not_delete_-_Lists19"/>
      <sheetName val="Material_20"/>
      <sheetName val="M-Book_for_Conc10"/>
      <sheetName val="M-Book_for_FW10"/>
      <sheetName val="INPUT_SHEET9"/>
      <sheetName val="Accounts_w_Tax_Ind17"/>
      <sheetName val="final_abstract9"/>
      <sheetName val="ACAD_Finishes9"/>
      <sheetName val="Site_Details9"/>
      <sheetName val="Site_Area_Statement9"/>
      <sheetName val="Section_2-SCHEDULE_OF_DAYWORK11"/>
      <sheetName val="SECTION_10-TSE11"/>
      <sheetName val="Conductor_Size11"/>
      <sheetName val="Source_-_Never_delete11"/>
      <sheetName val="_11"/>
      <sheetName val="CEP_Form9"/>
      <sheetName val="Elemental_Buildup9"/>
      <sheetName val="Fill_this_out_first___36"/>
      <sheetName val="BQ_(subcon)R_Pt19"/>
      <sheetName val="BQ_(subcon)R_Pt29"/>
      <sheetName val="BQ_(subcon)R_Pt39"/>
      <sheetName val="Qty_(11_10_19)9"/>
      <sheetName val="Qty_Checking_(P-1)9"/>
      <sheetName val="Qty_Checking_(P-2)9"/>
      <sheetName val="Rod_&amp;_Angle_Bracket9"/>
      <sheetName val="ACCESS_GATE_(D)9"/>
      <sheetName val="ACCESS_GATE_(S)(1)9"/>
      <sheetName val="ACCESS_GATE_(S)9"/>
      <sheetName val="Alum_Flashing9"/>
      <sheetName val="Flat_Matrix9"/>
      <sheetName val="M-_Rate10"/>
      <sheetName val="beam-reinft-IIInd_floor8"/>
      <sheetName val="Halaman_Muka8"/>
      <sheetName val="Mech_SOR_Comparison__8"/>
      <sheetName val="Tender_Summary8"/>
      <sheetName val="SSC_Split_-_All_store_(PYE)_da8"/>
      <sheetName val="Tower_A1_Typ_10"/>
      <sheetName val="Tower_A2_Typ_10"/>
      <sheetName val="1612_01AL_-_INT_AM&amp;NIEP10"/>
      <sheetName val="Back_Cal_for_OMC8"/>
      <sheetName val="공사비_내역_(가)8"/>
      <sheetName val="MEP_schools8"/>
      <sheetName val="Gypsum_Rate8"/>
      <sheetName val="HO_Costs8"/>
      <sheetName val="INDIGINEOUS_ITEMS_8"/>
      <sheetName val="I_P__No_18"/>
      <sheetName val="cover_page8"/>
      <sheetName val="2_설계제원8"/>
      <sheetName val="Tie_Beam_GN8"/>
      <sheetName val="Tangga_GN8"/>
      <sheetName val="Conn__Lib8"/>
      <sheetName val="By_year_summary13"/>
      <sheetName val="Pie_1_West4"/>
      <sheetName val="Expenditure_download4"/>
      <sheetName val="SET_UP4"/>
      <sheetName val="T1_WBS4"/>
      <sheetName val="X_rate4"/>
      <sheetName val="General_Items8"/>
      <sheetName val="Core_Eqpt8"/>
      <sheetName val="New_Home8"/>
      <sheetName val="Trading_Floor_-_Level_Six4"/>
      <sheetName val="systems_summary4"/>
      <sheetName val="PVA#21_Carpark4"/>
      <sheetName val="P&amp;L_Information4"/>
      <sheetName val="Take_off4"/>
      <sheetName val="RULES_(DO_NOT_FORMAT)4"/>
      <sheetName val="Valuation_Summary5"/>
      <sheetName val="Stuctural_Steel_5"/>
      <sheetName val="Metal_Deck5"/>
      <sheetName val="Flat_Roof_Finishes5"/>
      <sheetName val="Zinc_roof_&amp;_wall_cladding5"/>
      <sheetName val="SFS_Metsec_Frame5"/>
      <sheetName val="External_Windows_&amp;_Doors5"/>
      <sheetName val="Stone_Finishes5"/>
      <sheetName val="Internal_Staircases5"/>
      <sheetName val="Lightening_Protection5"/>
      <sheetName val="Residential_Entrances5"/>
      <sheetName val="External_Render5"/>
      <sheetName val="Ceilings_and_Partitions5"/>
      <sheetName val="Internal_Doors5"/>
      <sheetName val="Wall_Cladding5"/>
      <sheetName val="Vanity_Units5"/>
      <sheetName val="Floor_and_Wall_finishes5"/>
      <sheetName val="278_works5"/>
      <sheetName val="Handover_Items5"/>
      <sheetName val="Provisional_Sums5"/>
      <sheetName val="Bike_Holders5"/>
      <sheetName val="Quals,_Assump,_Exclu_Resi5"/>
      <sheetName val="Buying_Schedule5"/>
      <sheetName val="CRF_Register5"/>
      <sheetName val="Fit_Out_4"/>
      <sheetName val="BUDGET__MATERIAL4"/>
      <sheetName val="Project_Summary5"/>
      <sheetName val="WPA_-_Dems4"/>
      <sheetName val="WP_SUMMARY4"/>
      <sheetName val="accom_cash1"/>
      <sheetName val="train_cash1"/>
      <sheetName val="RP_Mar1"/>
      <sheetName val="Lot_11"/>
      <sheetName val="A_O_R_1"/>
      <sheetName val="BILL_11"/>
      <sheetName val="MIS_Sin1"/>
      <sheetName val="MIS_uni1"/>
      <sheetName val="MIS_Aus1"/>
      <sheetName val="MIS_HK1"/>
      <sheetName val="Path_Viet1"/>
      <sheetName val="Path_Uni1"/>
      <sheetName val="Element_Summary_(FSH-01)1"/>
      <sheetName val="Element_Summary_(FSH-03)1"/>
      <sheetName val="FSH_01-01_141"/>
      <sheetName val="_GULF1"/>
      <sheetName val="CIF_COST_ITEM1"/>
      <sheetName val="qty_schedule1"/>
      <sheetName val="(MoS_Summ_&amp;_Detail)1"/>
      <sheetName val="CS_Pipes,Fittings-Lay__&amp;_Inst_1"/>
      <sheetName val="Iron_Sets1"/>
      <sheetName val="Data_Entry1"/>
      <sheetName val="Group_Points1"/>
      <sheetName val="Other_Costs66"/>
      <sheetName val="procurement_contingency63"/>
      <sheetName val="Sch__Areas61"/>
      <sheetName val="(1)_Construction63"/>
      <sheetName val="(2)_Furniture63"/>
      <sheetName val="(3)_AV63"/>
      <sheetName val="(4)_Fees63"/>
      <sheetName val="(5)_On_Costs63"/>
      <sheetName val="(6)_Cont63"/>
      <sheetName val="(7)_Retail_Contribution63"/>
      <sheetName val="(8)_VAT63"/>
      <sheetName val="(9)_IT63"/>
      <sheetName val="(10)_VAT63"/>
      <sheetName val="Commitment_Schedule63"/>
      <sheetName val="CONSTRUCTION_COMPONENT33"/>
      <sheetName val="Modified_Store33"/>
      <sheetName val="BOQ_Direct_selling_cost33"/>
      <sheetName val="Site_Dev_BOQ33"/>
      <sheetName val="Fill_this_out_first___37"/>
      <sheetName val="Tender_Settlement60"/>
      <sheetName val="Validation_Data60"/>
      <sheetName val="_Summary_base_bid60"/>
      <sheetName val="6_-_Sum44"/>
      <sheetName val="Capital_Expenditure33"/>
      <sheetName val="Appendix_A_237"/>
      <sheetName val="Cash_Flow_Forecast32"/>
      <sheetName val="Cash_Flow_Fees_Breakdown32"/>
      <sheetName val="Orig_Budget_Cash_Flow_Forecas32"/>
      <sheetName val="Risk_Levels37"/>
      <sheetName val="Civil_Boq33"/>
      <sheetName val="Cat_A_Change_Control33"/>
      <sheetName val="BSD_(2)33"/>
      <sheetName val="w't_table33"/>
      <sheetName val="Prelims_value32"/>
      <sheetName val="Building_133"/>
      <sheetName val="Executive_Summary60"/>
      <sheetName val="Basement_Budget33"/>
      <sheetName val="Customize_Your_Purchase_Order32"/>
      <sheetName val="Chennai_45032"/>
      <sheetName val="sq_ftg_detail32"/>
      <sheetName val="Beam_at_Ground_flr_lvl(Steel)32"/>
      <sheetName val="Fill_Platform_Pricing_32"/>
      <sheetName val="Canopy_Pricing32"/>
      <sheetName val="Stepsafe_Platform_Pricing32"/>
      <sheetName val="backup_(2)60"/>
      <sheetName val="Purchase-InUse_DayMonthYear60"/>
      <sheetName val="IM_Plot_02_Summary25"/>
      <sheetName val="Estimate_Build_Up25"/>
      <sheetName val="Deprec_25"/>
      <sheetName val="IO_Count_Diag25"/>
      <sheetName val="Customize_Your_Invoice25"/>
      <sheetName val="TBAL9697_-group_wise__sdpl25"/>
      <sheetName val="organi_synthesis_lab25"/>
      <sheetName val="OC_17-04-0625"/>
      <sheetName val="FP_MATERIAL24"/>
      <sheetName val="Summary_year_Plan24"/>
      <sheetName val="IO_LIST24"/>
      <sheetName val="BQ_External25"/>
      <sheetName val="Master_Data_Sheet25"/>
      <sheetName val="PRECAST_lightconc-II24"/>
      <sheetName val="TP030_Fire_Alarm24"/>
      <sheetName val="Hepworth-Area_Summary24"/>
      <sheetName val="Dema_eVision_Translation26"/>
      <sheetName val="Stair,_Lift_&amp;_Window_Matrixes26"/>
      <sheetName val="H__Cashflow22"/>
      <sheetName val="CASHFL1_XLS14"/>
      <sheetName val="Costs_Negotiated_Contract_Sum23"/>
      <sheetName val="Branch_Power23"/>
      <sheetName val="Common_Inputs21"/>
      <sheetName val="Capex_Depreciation_table21"/>
      <sheetName val="Key_Assumptions18"/>
      <sheetName val="2_1_受電設備棟18"/>
      <sheetName val="2_2_受・防火水槽18"/>
      <sheetName val="2_3_排水処理設備棟18"/>
      <sheetName val="2_4_倉庫棟18"/>
      <sheetName val="2_5_守衛棟18"/>
      <sheetName val="PPX_out_Cost21"/>
      <sheetName val="Define_finishing18"/>
      <sheetName val="WP_Financial_Summary18"/>
      <sheetName val="BACKUP_DATA18"/>
      <sheetName val="d-safe_specs18"/>
      <sheetName val="SP_Break_Up18"/>
      <sheetName val="Data_sheet18"/>
      <sheetName val="13__Steel_-_Ratio18"/>
      <sheetName val="Labor_abs-NMR18"/>
      <sheetName val="Mechanical_Works18"/>
      <sheetName val="Elemental_Breakdown21"/>
      <sheetName val="DB_ET200(R__A)18"/>
      <sheetName val="Europe_Competitors9"/>
      <sheetName val="Details_and_Earnings_Charts9"/>
      <sheetName val="External_Doors11"/>
      <sheetName val="Valesco_Paste11"/>
      <sheetName val="labour_rates21"/>
      <sheetName val="SITE_OVERHEADS10"/>
      <sheetName val="Meas_-Hotel_Part9"/>
      <sheetName val="water_prop_9"/>
      <sheetName val="Reference_Information9"/>
      <sheetName val="Employee_List9"/>
      <sheetName val="Sales_Office9"/>
      <sheetName val="WORK_TABLE10"/>
      <sheetName val="Front_Cover20"/>
      <sheetName val="OP'S_INPUT_SHEET20"/>
      <sheetName val="Do_not_delete_-_Lists20"/>
      <sheetName val="Material_21"/>
      <sheetName val="M-Book_for_Conc11"/>
      <sheetName val="M-Book_for_FW11"/>
      <sheetName val="INPUT_SHEET10"/>
      <sheetName val="Accounts_w_Tax_Ind18"/>
      <sheetName val="final_abstract10"/>
      <sheetName val="ACAD_Finishes10"/>
      <sheetName val="Site_Details10"/>
      <sheetName val="Site_Area_Statement10"/>
      <sheetName val="Bill_No_8_-_A18"/>
      <sheetName val="Section_2-SCHEDULE_OF_DAYWORK12"/>
      <sheetName val="SECTION_10-TSE12"/>
      <sheetName val="Conductor_Size12"/>
      <sheetName val="Source_-_Never_delete12"/>
      <sheetName val="_12"/>
      <sheetName val="CEP_Form10"/>
      <sheetName val="Elemental_Buildup10"/>
      <sheetName val="Fill_this_out_first___38"/>
      <sheetName val="BQ_(subcon)R_Pt110"/>
      <sheetName val="BQ_(subcon)R_Pt210"/>
      <sheetName val="BQ_(subcon)R_Pt310"/>
      <sheetName val="Qty_(11_10_19)10"/>
      <sheetName val="Qty_Checking_(P-1)10"/>
      <sheetName val="Qty_Checking_(P-2)10"/>
      <sheetName val="Rod_&amp;_Angle_Bracket10"/>
      <sheetName val="ACCESS_GATE_(D)10"/>
      <sheetName val="ACCESS_GATE_(S)(1)10"/>
      <sheetName val="ACCESS_GATE_(S)10"/>
      <sheetName val="Alum_Flashing10"/>
      <sheetName val="Flat_Matrix10"/>
      <sheetName val="M-_Rate11"/>
      <sheetName val="beam-reinft-IIInd_floor9"/>
      <sheetName val="Halaman_Muka9"/>
      <sheetName val="Mech_SOR_Comparison__9"/>
      <sheetName val="Tender_Summary9"/>
      <sheetName val="SSC_Split_-_All_store_(PYE)_da9"/>
      <sheetName val="Tower_A1_Typ_11"/>
      <sheetName val="Tower_A2_Typ_11"/>
      <sheetName val="1612_01AL_-_INT_AM&amp;NIEP11"/>
      <sheetName val="Back_Cal_for_OMC9"/>
      <sheetName val="공사비_내역_(가)9"/>
      <sheetName val="MEP_schools9"/>
      <sheetName val="Gypsum_Rate9"/>
      <sheetName val="HO_Costs9"/>
      <sheetName val="INDIGINEOUS_ITEMS_9"/>
      <sheetName val="I_P__No_19"/>
      <sheetName val="cover_page9"/>
      <sheetName val="2_설계제원9"/>
      <sheetName val="Tie_Beam_GN9"/>
      <sheetName val="Tangga_GN9"/>
      <sheetName val="Conn__Lib9"/>
      <sheetName val="By_year_summary14"/>
      <sheetName val="Pie_1_West5"/>
      <sheetName val="Expenditure_download5"/>
      <sheetName val="SET_UP5"/>
      <sheetName val="T1_WBS5"/>
      <sheetName val="X_rate5"/>
      <sheetName val="General_Items9"/>
      <sheetName val="Core_Eqpt9"/>
      <sheetName val="New_Home9"/>
      <sheetName val="Trading_Floor_-_Level_Six5"/>
      <sheetName val="systems_summary5"/>
      <sheetName val="PVA#21_Carpark5"/>
      <sheetName val="Exec__Sum8"/>
      <sheetName val="P&amp;L_Information5"/>
      <sheetName val="Take_off5"/>
      <sheetName val="RULES_(DO_NOT_FORMAT)5"/>
      <sheetName val="Valuation_Summary6"/>
      <sheetName val="Stuctural_Steel_6"/>
      <sheetName val="Metal_Deck6"/>
      <sheetName val="Flat_Roof_Finishes6"/>
      <sheetName val="Zinc_roof_&amp;_wall_cladding6"/>
      <sheetName val="SFS_Metsec_Frame6"/>
      <sheetName val="External_Windows_&amp;_Doors6"/>
      <sheetName val="Stone_Finishes6"/>
      <sheetName val="Internal_Staircases6"/>
      <sheetName val="Lightening_Protection6"/>
      <sheetName val="Residential_Entrances6"/>
      <sheetName val="External_Render6"/>
      <sheetName val="Ceilings_and_Partitions6"/>
      <sheetName val="Internal_Doors6"/>
      <sheetName val="Wall_Cladding6"/>
      <sheetName val="Vanity_Units6"/>
      <sheetName val="Floor_and_Wall_finishes6"/>
      <sheetName val="278_works6"/>
      <sheetName val="Handover_Items6"/>
      <sheetName val="Provisional_Sums6"/>
      <sheetName val="Bike_Holders6"/>
      <sheetName val="Quals,_Assump,_Exclu_Resi6"/>
      <sheetName val="Buying_Schedule6"/>
      <sheetName val="CRF_Register6"/>
      <sheetName val="Fit_Out_5"/>
      <sheetName val="BUDGET__MATERIAL5"/>
      <sheetName val="Project_Summary6"/>
      <sheetName val="WPA_-_Dems5"/>
      <sheetName val="WP_SUMMARY5"/>
      <sheetName val="accom_cash2"/>
      <sheetName val="train_cash2"/>
      <sheetName val="RP_Mar2"/>
      <sheetName val="Lot_12"/>
      <sheetName val="A_O_R_2"/>
      <sheetName val="BILL_12"/>
      <sheetName val="MIS_Sin2"/>
      <sheetName val="MIS_uni2"/>
      <sheetName val="MIS_Aus2"/>
      <sheetName val="MIS_HK2"/>
      <sheetName val="Path_Viet2"/>
      <sheetName val="Path_Uni2"/>
      <sheetName val="Element_Summary_(FSH-01)2"/>
      <sheetName val="Element_Summary_(FSH-03)2"/>
      <sheetName val="FSH_01-01_142"/>
      <sheetName val="_GULF2"/>
      <sheetName val="CIF_COST_ITEM2"/>
      <sheetName val="qty_schedule2"/>
      <sheetName val="(MoS_Summ_&amp;_Detail)2"/>
      <sheetName val="CS_Pipes,Fittings-Lay__&amp;_Inst_2"/>
      <sheetName val="Iron_Sets2"/>
      <sheetName val="Data_Entry2"/>
      <sheetName val="Group_Points2"/>
      <sheetName val="Other_Costs67"/>
      <sheetName val="procurement_contingency64"/>
      <sheetName val="Sch__Areas62"/>
      <sheetName val="(1)_Construction64"/>
      <sheetName val="(2)_Furniture64"/>
      <sheetName val="(3)_AV64"/>
      <sheetName val="(4)_Fees64"/>
      <sheetName val="(5)_On_Costs64"/>
      <sheetName val="(6)_Cont64"/>
      <sheetName val="(7)_Retail_Contribution64"/>
      <sheetName val="(8)_VAT64"/>
      <sheetName val="(9)_IT64"/>
      <sheetName val="(10)_VAT64"/>
      <sheetName val="Commitment_Schedule64"/>
      <sheetName val="CONSTRUCTION_COMPONENT34"/>
      <sheetName val="Modified_Store34"/>
      <sheetName val="BOQ_Direct_selling_cost34"/>
      <sheetName val="Site_Dev_BOQ34"/>
      <sheetName val="Fill_this_out_first___39"/>
      <sheetName val="Tender_Settlement61"/>
      <sheetName val="Validation_Data61"/>
      <sheetName val="_Summary_base_bid61"/>
      <sheetName val="6_-_Sum45"/>
      <sheetName val="Capital_Expenditure34"/>
      <sheetName val="Appendix_A_238"/>
      <sheetName val="Cash_Flow_Forecast33"/>
      <sheetName val="Cash_Flow_Fees_Breakdown33"/>
      <sheetName val="Orig_Budget_Cash_Flow_Forecas33"/>
      <sheetName val="Risk_Levels38"/>
      <sheetName val="Civil_Boq34"/>
      <sheetName val="Cat_A_Change_Control34"/>
      <sheetName val="BSD_(2)34"/>
      <sheetName val="w't_table34"/>
      <sheetName val="Prelims_value33"/>
      <sheetName val="Building_134"/>
      <sheetName val="Executive_Summary61"/>
      <sheetName val="Basement_Budget34"/>
      <sheetName val="Customize_Your_Purchase_Order33"/>
      <sheetName val="Chennai_45033"/>
      <sheetName val="sq_ftg_detail33"/>
      <sheetName val="Beam_at_Ground_flr_lvl(Steel)33"/>
      <sheetName val="Fill_Platform_Pricing_33"/>
      <sheetName val="Canopy_Pricing33"/>
      <sheetName val="Stepsafe_Platform_Pricing33"/>
      <sheetName val="backup_(2)61"/>
      <sheetName val="Purchase-InUse_DayMonthYear61"/>
      <sheetName val="IM_Plot_02_Summary26"/>
      <sheetName val="Estimate_Build_Up26"/>
      <sheetName val="Deprec_26"/>
      <sheetName val="IO_Count_Diag26"/>
      <sheetName val="Customize_Your_Invoice26"/>
      <sheetName val="TBAL9697_-group_wise__sdpl26"/>
      <sheetName val="organi_synthesis_lab26"/>
      <sheetName val="OC_17-04-0626"/>
      <sheetName val="FP_MATERIAL25"/>
      <sheetName val="Summary_year_Plan25"/>
      <sheetName val="IO_LIST25"/>
      <sheetName val="BQ_External26"/>
      <sheetName val="Master_Data_Sheet26"/>
      <sheetName val="PRECAST_lightconc-II25"/>
      <sheetName val="TP030_Fire_Alarm25"/>
      <sheetName val="Hepworth-Area_Summary25"/>
      <sheetName val="Dema_eVision_Translation27"/>
      <sheetName val="Stair,_Lift_&amp;_Window_Matrixes27"/>
      <sheetName val="H__Cashflow23"/>
      <sheetName val="CASHFL1_XLS15"/>
      <sheetName val="Costs_Negotiated_Contract_Sum24"/>
      <sheetName val="Branch_Power24"/>
      <sheetName val="Common_Inputs22"/>
      <sheetName val="Capex_Depreciation_table22"/>
      <sheetName val="Key_Assumptions19"/>
      <sheetName val="2_1_受電設備棟19"/>
      <sheetName val="2_2_受・防火水槽19"/>
      <sheetName val="2_3_排水処理設備棟19"/>
      <sheetName val="2_4_倉庫棟19"/>
      <sheetName val="2_5_守衛棟19"/>
      <sheetName val="PPX_out_Cost22"/>
      <sheetName val="Define_finishing19"/>
      <sheetName val="WP_Financial_Summary19"/>
      <sheetName val="BACKUP_DATA19"/>
      <sheetName val="d-safe_specs19"/>
      <sheetName val="SP_Break_Up19"/>
      <sheetName val="Data_sheet19"/>
      <sheetName val="13__Steel_-_Ratio19"/>
      <sheetName val="Labor_abs-NMR19"/>
      <sheetName val="Mechanical_Works19"/>
      <sheetName val="Elemental_Breakdown22"/>
      <sheetName val="DB_ET200(R__A)19"/>
      <sheetName val="Europe_Competitors10"/>
      <sheetName val="Details_and_Earnings_Charts10"/>
      <sheetName val="External_Doors12"/>
      <sheetName val="Valesco_Paste12"/>
      <sheetName val="3BL공동구_수량11"/>
      <sheetName val="labour_rates22"/>
      <sheetName val="SITE_OVERHEADS11"/>
      <sheetName val="Meas_-Hotel_Part10"/>
      <sheetName val="water_prop_10"/>
      <sheetName val="Reference_Information10"/>
      <sheetName val="Employee_List10"/>
      <sheetName val="Sales_Office10"/>
      <sheetName val="WORK_TABLE11"/>
      <sheetName val="Front_Cover21"/>
      <sheetName val="OP'S_INPUT_SHEET21"/>
      <sheetName val="Do_not_delete_-_Lists21"/>
      <sheetName val="Material_22"/>
      <sheetName val="M-Book_for_Conc12"/>
      <sheetName val="M-Book_for_FW12"/>
      <sheetName val="INPUT_SHEET11"/>
      <sheetName val="Break_up_Sheet11"/>
      <sheetName val="Accounts_w_Tax_Ind19"/>
      <sheetName val="final_abstract11"/>
      <sheetName val="ACAD_Finishes11"/>
      <sheetName val="Site_Details11"/>
      <sheetName val="Site_Area_Statement11"/>
      <sheetName val="Bill_No_8_-_A19"/>
      <sheetName val="Section_2-SCHEDULE_OF_DAYWORK13"/>
      <sheetName val="SECTION_10-TSE13"/>
      <sheetName val="Conductor_Size13"/>
      <sheetName val="Source_-_Never_delete13"/>
      <sheetName val="_13"/>
      <sheetName val="CEP_Form11"/>
      <sheetName val="Elemental_Buildup11"/>
      <sheetName val="Fill_this_out_first___40"/>
      <sheetName val="BQ_(subcon)R_Pt111"/>
      <sheetName val="BQ_(subcon)R_Pt211"/>
      <sheetName val="BQ_(subcon)R_Pt311"/>
      <sheetName val="Qty_(11_10_19)11"/>
      <sheetName val="Qty_Checking_(P-1)11"/>
      <sheetName val="Qty_Checking_(P-2)11"/>
      <sheetName val="Rod_&amp;_Angle_Bracket11"/>
      <sheetName val="ACCESS_GATE_(D)11"/>
      <sheetName val="ACCESS_GATE_(S)(1)11"/>
      <sheetName val="ACCESS_GATE_(S)11"/>
      <sheetName val="Alum_Flashing11"/>
      <sheetName val="Flat_Matrix11"/>
      <sheetName val="M-_Rate12"/>
      <sheetName val="beam-reinft-IIInd_floor10"/>
      <sheetName val="Halaman_Muka10"/>
      <sheetName val="Mech_SOR_Comparison__10"/>
      <sheetName val="Tender_Summary10"/>
      <sheetName val="SSC_Split_-_All_store_(PYE)_d10"/>
      <sheetName val="Tower_A1_Typ_12"/>
      <sheetName val="Tower_A2_Typ_12"/>
      <sheetName val="1612_01AL_-_INT_AM&amp;NIEP12"/>
      <sheetName val="Back_Cal_for_OMC10"/>
      <sheetName val="공사비_내역_(가)10"/>
      <sheetName val="MEP_schools10"/>
      <sheetName val="Gypsum_Rate10"/>
      <sheetName val="HO_Costs10"/>
      <sheetName val="INDIGINEOUS_ITEMS_10"/>
      <sheetName val="I_P__No_110"/>
      <sheetName val="cover_page10"/>
      <sheetName val="2_설계제원10"/>
      <sheetName val="Tie_Beam_GN10"/>
      <sheetName val="Tangga_GN10"/>
      <sheetName val="Conn__Lib10"/>
      <sheetName val="By_year_summary15"/>
      <sheetName val="Pie_1_West6"/>
      <sheetName val="Expenditure_download6"/>
      <sheetName val="SET_UP6"/>
      <sheetName val="T1_WBS6"/>
      <sheetName val="X_rate6"/>
      <sheetName val="General_Items10"/>
      <sheetName val="Core_Eqpt10"/>
      <sheetName val="New_Home10"/>
      <sheetName val="Trading_Floor_-_Level_Six6"/>
      <sheetName val="systems_summary6"/>
      <sheetName val="PVA#21_Carpark6"/>
      <sheetName val="Exec__Sum9"/>
      <sheetName val="P&amp;L_Information6"/>
      <sheetName val="Take_off6"/>
      <sheetName val="RULES_(DO_NOT_FORMAT)6"/>
      <sheetName val="Valuation_Summary7"/>
      <sheetName val="Stuctural_Steel_7"/>
      <sheetName val="Metal_Deck7"/>
      <sheetName val="Flat_Roof_Finishes7"/>
      <sheetName val="Zinc_roof_&amp;_wall_cladding7"/>
      <sheetName val="SFS_Metsec_Frame7"/>
      <sheetName val="External_Windows_&amp;_Doors7"/>
      <sheetName val="Stone_Finishes7"/>
      <sheetName val="Internal_Staircases7"/>
      <sheetName val="Lightening_Protection7"/>
      <sheetName val="Residential_Entrances7"/>
      <sheetName val="External_Render7"/>
      <sheetName val="Ceilings_and_Partitions7"/>
      <sheetName val="Internal_Doors7"/>
      <sheetName val="Wall_Cladding7"/>
      <sheetName val="Vanity_Units7"/>
      <sheetName val="Floor_and_Wall_finishes7"/>
      <sheetName val="278_works7"/>
      <sheetName val="Handover_Items7"/>
      <sheetName val="Provisional_Sums7"/>
      <sheetName val="Bike_Holders7"/>
      <sheetName val="Quals,_Assump,_Exclu_Resi7"/>
      <sheetName val="Buying_Schedule7"/>
      <sheetName val="CRF_Register7"/>
      <sheetName val="Fit_Out_6"/>
      <sheetName val="BUDGET__MATERIAL6"/>
      <sheetName val="Project_Summary7"/>
      <sheetName val="GULF"/>
      <sheetName val="H-FIN SCHED"/>
      <sheetName val="Diff Run01&amp;Run02"/>
      <sheetName val="CCS Summary"/>
      <sheetName val="Coding"/>
      <sheetName val="Demolition 1"/>
      <sheetName val="Demolition_1"/>
      <sheetName val="VIABILITY"/>
      <sheetName val="Improvement "/>
      <sheetName val="00_Main Prices List"/>
      <sheetName val="H2O TREATMENT PLANT SITE_4_1_"/>
      <sheetName val="3"/>
      <sheetName val="rec temp"/>
      <sheetName val="monscurve"/>
      <sheetName val="rec_temp"/>
      <sheetName val="rec_temp1"/>
      <sheetName val="4.총괄(통합)"/>
      <sheetName val="Front Sheet"/>
      <sheetName val="Diff_Run01&amp;Run02"/>
      <sheetName val="CCS_Summary"/>
      <sheetName val="Front_Sheet"/>
      <sheetName val="CIF_COST_ITEM3"/>
      <sheetName val="Diff_Run01&amp;Run021"/>
      <sheetName val="CCS_Summary1"/>
      <sheetName val="Front_Sheet1"/>
      <sheetName val="CIF_COST_ITEM4"/>
      <sheetName val="Diff_Run01&amp;Run022"/>
      <sheetName val="CCS_Summary2"/>
      <sheetName val="Front_Sheet2"/>
      <sheetName val="CIF_COST_ITEM5"/>
      <sheetName val="Diff_Run01&amp;Run023"/>
      <sheetName val="CCS_Summary3"/>
      <sheetName val="Front_Sheet3"/>
      <sheetName val="Add2-om-mep"/>
      <sheetName val="2. MC Prelims"/>
      <sheetName val="2__MC_Prelims"/>
      <sheetName val="Rate_analysis7"/>
      <sheetName val="Rate_analysis8"/>
      <sheetName val="Rate_analysis9"/>
      <sheetName val="Rate_analysis10"/>
      <sheetName val="calculation"/>
      <sheetName val="Phase 1 C&amp;S Detail"/>
      <sheetName val="DebtAssum"/>
      <sheetName val="FxVar1"/>
      <sheetName val="CHSS_"/>
      <sheetName val="Metal_Works"/>
      <sheetName val="Non-FR_&amp;_FR_Door_BQ"/>
      <sheetName val="2Hr_FR_Roller_Shutter"/>
      <sheetName val="CHSS-Cover_"/>
      <sheetName val="BQ-Metal_Works"/>
      <sheetName val="BQ-8-Ext_Works"/>
      <sheetName val="Detail_Calculations"/>
      <sheetName val="H_Satuan"/>
      <sheetName val="detailed summary - data centre"/>
      <sheetName val="TCVN"/>
      <sheetName val="Steps"/>
      <sheetName val="tph-comrental"/>
      <sheetName val="shtLookup"/>
      <sheetName val="产销量值.1"/>
      <sheetName val="예산변경사항"/>
      <sheetName val="A"/>
      <sheetName val="Q2 update summarized demand"/>
      <sheetName val="PA"/>
      <sheetName val="내역서1"/>
      <sheetName val="GRAPHS"/>
      <sheetName val="CAPEX"/>
      <sheetName val="3a-Base Build Variations"/>
      <sheetName val="Discount Sheet"/>
      <sheetName val="beam-reinft-IIInd_floor11"/>
      <sheetName val="Halaman_Muka11"/>
      <sheetName val="Meas_-Hotel_Part11"/>
      <sheetName val="water_prop_11"/>
      <sheetName val="Reference_Information11"/>
      <sheetName val="Employee_List11"/>
      <sheetName val="Sales_Office11"/>
      <sheetName val="Mech_SOR_Comparison__11"/>
      <sheetName val="Tender_Summary11"/>
      <sheetName val="SSC_Split_-_All_store_(PYE)_d11"/>
      <sheetName val="Back_Cal_for_OMC11"/>
      <sheetName val="3BL공동구_수량12"/>
      <sheetName val="WORK_TABLE12"/>
      <sheetName val="SITE_OVERHEADS12"/>
      <sheetName val="INPUT_SHEET12"/>
      <sheetName val="Break_up_Sheet12"/>
      <sheetName val="final_abstract12"/>
      <sheetName val="ACAD_Finishes12"/>
      <sheetName val="Site_Details12"/>
      <sheetName val="Site_Area_Statement12"/>
      <sheetName val="Section_2-SCHEDULE_OF_DAYWORK14"/>
      <sheetName val="SECTION_10-TSE14"/>
      <sheetName val="Conductor_Size14"/>
      <sheetName val="Source_-_Never_delete14"/>
      <sheetName val="_14"/>
      <sheetName val="CEP_Form12"/>
      <sheetName val="Elemental_Buildup12"/>
      <sheetName val="Fill_this_out_first___41"/>
      <sheetName val="BQ_(subcon)R_Pt112"/>
      <sheetName val="BQ_(subcon)R_Pt212"/>
      <sheetName val="BQ_(subcon)R_Pt312"/>
      <sheetName val="Qty_(11_10_19)12"/>
      <sheetName val="Qty_Checking_(P-1)12"/>
      <sheetName val="Qty_Checking_(P-2)12"/>
      <sheetName val="Rod_&amp;_Angle_Bracket12"/>
      <sheetName val="ACCESS_GATE_(D)12"/>
      <sheetName val="ACCESS_GATE_(S)(1)12"/>
      <sheetName val="ACCESS_GATE_(S)12"/>
      <sheetName val="Alum_Flashing12"/>
      <sheetName val="Flat_Matrix12"/>
      <sheetName val="beam-reinft-IIInd_floor12"/>
      <sheetName val="Halaman_Muka12"/>
      <sheetName val="Meas_-Hotel_Part12"/>
      <sheetName val="water_prop_12"/>
      <sheetName val="Reference_Information12"/>
      <sheetName val="Employee_List12"/>
      <sheetName val="Sales_Office12"/>
      <sheetName val="Mech_SOR_Comparison__12"/>
      <sheetName val="Tender_Summary12"/>
      <sheetName val="SSC_Split_-_All_store_(PYE)_d12"/>
      <sheetName val="Back_Cal_for_OMC12"/>
      <sheetName val="Fill_this_out_first___44"/>
      <sheetName val="3BL공동구_수량14"/>
      <sheetName val="WORK_TABLE14"/>
      <sheetName val="SITE_OVERHEADS14"/>
      <sheetName val="M-Book_for_Conc14"/>
      <sheetName val="M-Book_for_FW14"/>
      <sheetName val="INPUT_SHEET14"/>
      <sheetName val="Break_up_Sheet14"/>
      <sheetName val="final_abstract14"/>
      <sheetName val="ACAD_Finishes14"/>
      <sheetName val="Site_Details14"/>
      <sheetName val="Site_Area_Statement14"/>
      <sheetName val="Section_2-SCHEDULE_OF_DAYWORK16"/>
      <sheetName val="SECTION_10-TSE16"/>
      <sheetName val="Conductor_Size16"/>
      <sheetName val="Source_-_Never_delete16"/>
      <sheetName val="_16"/>
      <sheetName val="CEP_Form14"/>
      <sheetName val="Elemental_Buildup14"/>
      <sheetName val="Fill_this_out_first___45"/>
      <sheetName val="BQ_(subcon)R_Pt114"/>
      <sheetName val="BQ_(subcon)R_Pt214"/>
      <sheetName val="BQ_(subcon)R_Pt314"/>
      <sheetName val="Qty_(11_10_19)14"/>
      <sheetName val="Qty_Checking_(P-1)14"/>
      <sheetName val="Qty_Checking_(P-2)14"/>
      <sheetName val="Rod_&amp;_Angle_Bracket14"/>
      <sheetName val="ACCESS_GATE_(D)14"/>
      <sheetName val="ACCESS_GATE_(S)(1)14"/>
      <sheetName val="ACCESS_GATE_(S)14"/>
      <sheetName val="Alum_Flashing14"/>
      <sheetName val="Flat_Matrix14"/>
      <sheetName val="M-_Rate14"/>
      <sheetName val="beam-reinft-IIInd_floor14"/>
      <sheetName val="Halaman_Muka14"/>
      <sheetName val="Meas_-Hotel_Part14"/>
      <sheetName val="water_prop_14"/>
      <sheetName val="Reference_Information14"/>
      <sheetName val="Employee_List14"/>
      <sheetName val="Sales_Office14"/>
      <sheetName val="Mech_SOR_Comparison__14"/>
      <sheetName val="Tender_Summary14"/>
      <sheetName val="SSC_Split_-_All_store_(PYE)_d14"/>
      <sheetName val="External_Doors14"/>
      <sheetName val="Valesco_Paste14"/>
      <sheetName val="Tower_A1_Typ_14"/>
      <sheetName val="Tower_A2_Typ_14"/>
      <sheetName val="1612_01AL_-_INT_AM&amp;NIEP14"/>
      <sheetName val="Back_Cal_for_OMC14"/>
      <sheetName val="Fill_this_out_first___42"/>
      <sheetName val="3BL공동구_수량13"/>
      <sheetName val="WORK_TABLE13"/>
      <sheetName val="SITE_OVERHEADS13"/>
      <sheetName val="M-Book_for_Conc13"/>
      <sheetName val="M-Book_for_FW13"/>
      <sheetName val="INPUT_SHEET13"/>
      <sheetName val="Break_up_Sheet13"/>
      <sheetName val="final_abstract13"/>
      <sheetName val="ACAD_Finishes13"/>
      <sheetName val="Site_Details13"/>
      <sheetName val="Site_Area_Statement13"/>
      <sheetName val="Section_2-SCHEDULE_OF_DAYWORK15"/>
      <sheetName val="SECTION_10-TSE15"/>
      <sheetName val="Conductor_Size15"/>
      <sheetName val="Source_-_Never_delete15"/>
      <sheetName val="_15"/>
      <sheetName val="CEP_Form13"/>
      <sheetName val="Elemental_Buildup13"/>
      <sheetName val="Fill_this_out_first___43"/>
      <sheetName val="BQ_(subcon)R_Pt113"/>
      <sheetName val="BQ_(subcon)R_Pt213"/>
      <sheetName val="BQ_(subcon)R_Pt313"/>
      <sheetName val="Qty_(11_10_19)13"/>
      <sheetName val="Qty_Checking_(P-1)13"/>
      <sheetName val="Qty_Checking_(P-2)13"/>
      <sheetName val="Rod_&amp;_Angle_Bracket13"/>
      <sheetName val="ACCESS_GATE_(D)13"/>
      <sheetName val="ACCESS_GATE_(S)(1)13"/>
      <sheetName val="ACCESS_GATE_(S)13"/>
      <sheetName val="Alum_Flashing13"/>
      <sheetName val="Flat_Matrix13"/>
      <sheetName val="M-_Rate13"/>
      <sheetName val="beam-reinft-IIInd_floor13"/>
      <sheetName val="Halaman_Muka13"/>
      <sheetName val="Meas_-Hotel_Part13"/>
      <sheetName val="water_prop_13"/>
      <sheetName val="Reference_Information13"/>
      <sheetName val="Employee_List13"/>
      <sheetName val="Sales_Office13"/>
      <sheetName val="Mech_SOR_Comparison__13"/>
      <sheetName val="Tender_Summary13"/>
      <sheetName val="SSC_Split_-_All_store_(PYE)_d13"/>
      <sheetName val="External_Doors13"/>
      <sheetName val="Valesco_Paste13"/>
      <sheetName val="Tower_A1_Typ_13"/>
      <sheetName val="Tower_A2_Typ_13"/>
      <sheetName val="1612_01AL_-_INT_AM&amp;NIEP13"/>
      <sheetName val="Back_Cal_for_OMC13"/>
      <sheetName val="Fill_this_out_first___46"/>
      <sheetName val="CASHFL1_XLS16"/>
      <sheetName val="3BL공동구_수량15"/>
      <sheetName val="WORK_TABLE15"/>
      <sheetName val="SITE_OVERHEADS15"/>
      <sheetName val="M-Book_for_Conc15"/>
      <sheetName val="M-Book_for_FW15"/>
      <sheetName val="INPUT_SHEET15"/>
      <sheetName val="Break_up_Sheet15"/>
      <sheetName val="final_abstract15"/>
      <sheetName val="ACAD_Finishes15"/>
      <sheetName val="Site_Details15"/>
      <sheetName val="Site_Area_Statement15"/>
      <sheetName val="Section_2-SCHEDULE_OF_DAYWORK17"/>
      <sheetName val="SECTION_10-TSE17"/>
      <sheetName val="Conductor_Size17"/>
      <sheetName val="Source_-_Never_delete17"/>
      <sheetName val="_17"/>
      <sheetName val="CEP_Form15"/>
      <sheetName val="Elemental_Buildup15"/>
      <sheetName val="Fill_this_out_first___47"/>
      <sheetName val="BQ_(subcon)R_Pt115"/>
      <sheetName val="BQ_(subcon)R_Pt215"/>
      <sheetName val="BQ_(subcon)R_Pt315"/>
      <sheetName val="Qty_(11_10_19)15"/>
      <sheetName val="Qty_Checking_(P-1)15"/>
      <sheetName val="Qty_Checking_(P-2)15"/>
      <sheetName val="Rod_&amp;_Angle_Bracket15"/>
      <sheetName val="ACCESS_GATE_(D)15"/>
      <sheetName val="ACCESS_GATE_(S)(1)15"/>
      <sheetName val="ACCESS_GATE_(S)15"/>
      <sheetName val="Alum_Flashing15"/>
      <sheetName val="Flat_Matrix15"/>
      <sheetName val="M-_Rate15"/>
      <sheetName val="beam-reinft-IIInd_floor15"/>
      <sheetName val="Halaman_Muka15"/>
      <sheetName val="Meas_-Hotel_Part15"/>
      <sheetName val="water_prop_15"/>
      <sheetName val="Reference_Information15"/>
      <sheetName val="Employee_List15"/>
      <sheetName val="Sales_Office15"/>
      <sheetName val="Mech_SOR_Comparison__15"/>
      <sheetName val="Tender_Summary15"/>
      <sheetName val="SSC_Split_-_All_store_(PYE)_d15"/>
      <sheetName val="External_Doors15"/>
      <sheetName val="Valesco_Paste15"/>
      <sheetName val="Tower_A1_Typ_15"/>
      <sheetName val="Tower_A2_Typ_15"/>
      <sheetName val="1612_01AL_-_INT_AM&amp;NIEP15"/>
      <sheetName val="Back_Cal_for_OMC15"/>
      <sheetName val="Rate_analysis11"/>
      <sheetName val="Rate_analysis12"/>
      <sheetName val="Rate_analysis13"/>
      <sheetName val="EQUIP LIST"/>
      <sheetName val="name"/>
      <sheetName val="8"/>
      <sheetName val="2"/>
      <sheetName val="7"/>
      <sheetName val="6"/>
      <sheetName val="面积合计（藏）"/>
      <sheetName val="投标材料清单 "/>
      <sheetName val="4"/>
      <sheetName val="5"/>
      <sheetName val="土地"/>
      <sheetName val="CFA"/>
      <sheetName val="销售"/>
      <sheetName val="下拉框值"/>
      <sheetName val="含量表"/>
      <sheetName val="地连墙"/>
      <sheetName val="SW-TEO"/>
      <sheetName val="Variables"/>
      <sheetName val="基本资料"/>
      <sheetName val="A.1.1-总包I标段变更"/>
      <sheetName val="A.4.53-垂直梯供应变更"/>
      <sheetName val="A.2.7-锅炉供应工程"/>
      <sheetName val="A.4.57-LED屏变更"/>
      <sheetName val="Toolbox"/>
      <sheetName val="00000000"/>
      <sheetName val="A.4.52-充电桩变更"/>
      <sheetName val="資料庫"/>
      <sheetName val="G.1R-Shou COP Gf"/>
      <sheetName val="Model_Return"/>
      <sheetName val="SUM SHEET"/>
      <sheetName val="constanten"/>
      <sheetName val="cover sheet"/>
      <sheetName val="General"/>
      <sheetName val="Excel Lead Sheet"/>
      <sheetName val="Working"/>
      <sheetName val="Project Details"/>
      <sheetName val="Front Page"/>
      <sheetName val="C1_"/>
      <sheetName val="Summary Detail"/>
      <sheetName val="Key Data"/>
      <sheetName val="SA Lifecycle Inputs"/>
      <sheetName val="Key Stats Timeline"/>
      <sheetName val="SA FM Inputs"/>
      <sheetName val="Internal Input"/>
      <sheetName val="SA SPC Summary Inputs"/>
      <sheetName val="Front"/>
      <sheetName val="RULES_(DO_NOT_FORMAT)7"/>
      <sheetName val="RULES_(DO_NOT_FORMAT)8"/>
      <sheetName val="Key_Data"/>
      <sheetName val="SA_Lifecycle_Inputs"/>
      <sheetName val="Key_Stats_Timeline"/>
      <sheetName val="SA_FM_Inputs"/>
      <sheetName val="Internal_Input"/>
      <sheetName val="SA_SPC_Summary_Inputs"/>
      <sheetName val="Dashboard Summary"/>
      <sheetName val="InputC"/>
      <sheetName val="InputAct"/>
      <sheetName val="Ph2 Calcs"/>
      <sheetName val="6_-_Sum47"/>
      <sheetName val="Appendix_A_240"/>
      <sheetName val="CONSTRUCTION_COMPONENT36"/>
      <sheetName val="Modified_Store36"/>
      <sheetName val="BOQ_Direct_selling_cost36"/>
      <sheetName val="Site_Dev_BOQ36"/>
      <sheetName val="Civil_Boq36"/>
      <sheetName val="Cat_A_Change_Control36"/>
      <sheetName val="Capital_Expenditure36"/>
      <sheetName val="Risk_Levels40"/>
      <sheetName val="BSD_(2)36"/>
      <sheetName val="w't_table36"/>
      <sheetName val="Cash_Flow_Forecast35"/>
      <sheetName val="Cash_Flow_Fees_Breakdown35"/>
      <sheetName val="Orig_Budget_Cash_Flow_Forecas35"/>
      <sheetName val="Prelims_value35"/>
      <sheetName val="Building_136"/>
      <sheetName val="Basement_Budget36"/>
      <sheetName val="Customize_Your_Purchase_Order35"/>
      <sheetName val="Chennai_45035"/>
      <sheetName val="sq_ftg_detail35"/>
      <sheetName val="Beam_at_Ground_flr_lvl(Steel)35"/>
      <sheetName val="Fill_Platform_Pricing_35"/>
      <sheetName val="Canopy_Pricing35"/>
      <sheetName val="Stepsafe_Platform_Pricing35"/>
      <sheetName val="IM_Plot_02_Summary28"/>
      <sheetName val="Estimate_Build_Up28"/>
      <sheetName val="Deprec_28"/>
      <sheetName val="IO_Count_Diag28"/>
      <sheetName val="Customize_Your_Invoice28"/>
      <sheetName val="TBAL9697_-group_wise__sdpl28"/>
      <sheetName val="organi_synthesis_lab28"/>
      <sheetName val="OC_17-04-0628"/>
      <sheetName val="Summary_year_Plan26"/>
      <sheetName val="IO_LIST26"/>
      <sheetName val="Branch_Power26"/>
      <sheetName val="BQ_External28"/>
      <sheetName val="Master_Data_Sheet28"/>
      <sheetName val="PRECAST_lightconc-II26"/>
      <sheetName val="TP030_Fire_Alarm26"/>
      <sheetName val="Hepworth-Area_Summary26"/>
      <sheetName val="Dema_eVision_Translation28"/>
      <sheetName val="FP_MATERIAL26"/>
      <sheetName val="Stair,_Lift_&amp;_Window_Matrixes28"/>
      <sheetName val="Costs_Negotiated_Contract_Sum26"/>
      <sheetName val="Common_Inputs24"/>
      <sheetName val="Capex_Depreciation_table24"/>
      <sheetName val="CASHFL1_XLS17"/>
      <sheetName val="H__Cashflow25"/>
      <sheetName val="labour_rates24"/>
      <sheetName val="PPX_out_Cost24"/>
      <sheetName val="Elemental_Breakdown24"/>
      <sheetName val="Material_24"/>
      <sheetName val="WPA_-_Dems7"/>
      <sheetName val="WP_SUMMARY7"/>
      <sheetName val="Iron_Sets4"/>
      <sheetName val="accom_cash4"/>
      <sheetName val="train_cash4"/>
      <sheetName val="KL_Data4"/>
      <sheetName val="RP_Mar4"/>
      <sheetName val="Lot_14"/>
      <sheetName val="A_O_R_4"/>
      <sheetName val="BILL_14"/>
      <sheetName val="MIS_Sin4"/>
      <sheetName val="MIS_uni4"/>
      <sheetName val="MIS_Aus4"/>
      <sheetName val="MIS_HK4"/>
      <sheetName val="Path_Viet4"/>
      <sheetName val="Path_Uni4"/>
      <sheetName val="Element_Summary_(FSH-01)4"/>
      <sheetName val="Element_Summary_(FSH-03)4"/>
      <sheetName val="FSH_01-01_144"/>
      <sheetName val="_GULF4"/>
      <sheetName val="qty_schedule4"/>
      <sheetName val="(MoS_Summ_&amp;_Detail)4"/>
      <sheetName val="CS_Pipes,Fittings-Lay__&amp;_Inst_4"/>
      <sheetName val="WPA_-_Dems6"/>
      <sheetName val="WP_SUMMARY6"/>
      <sheetName val="Iron_Sets3"/>
      <sheetName val="accom_cash3"/>
      <sheetName val="train_cash3"/>
      <sheetName val="RP_Mar3"/>
      <sheetName val="Lot_13"/>
      <sheetName val="A_O_R_3"/>
      <sheetName val="BILL_13"/>
      <sheetName val="MIS_Sin3"/>
      <sheetName val="MIS_uni3"/>
      <sheetName val="MIS_Aus3"/>
      <sheetName val="MIS_HK3"/>
      <sheetName val="Path_Viet3"/>
      <sheetName val="Path_Uni3"/>
      <sheetName val="Element_Summary_(FSH-01)3"/>
      <sheetName val="Element_Summary_(FSH-03)3"/>
      <sheetName val="FSH_01-01_143"/>
      <sheetName val="_GULF3"/>
      <sheetName val="qty_schedule3"/>
      <sheetName val="(MoS_Summ_&amp;_Detail)3"/>
      <sheetName val="CS_Pipes,Fittings-Lay__&amp;_Inst_3"/>
      <sheetName val="Exec__Sum11"/>
      <sheetName val="d-safe_specs21"/>
      <sheetName val="2_1_受電設備棟21"/>
      <sheetName val="2_2_受・防火水槽21"/>
      <sheetName val="2_3_排水処理設備棟21"/>
      <sheetName val="2_4_倉庫棟21"/>
      <sheetName val="2_5_守衛棟21"/>
      <sheetName val="Define_finishing21"/>
      <sheetName val="WP_Financial_Summary21"/>
      <sheetName val="BACKUP_DATA21"/>
      <sheetName val="SP_Break_Up21"/>
      <sheetName val="Data_sheet21"/>
      <sheetName val="13__Steel_-_Ratio21"/>
      <sheetName val="Labor_abs-NMR21"/>
      <sheetName val="Mechanical_Works21"/>
      <sheetName val="DB_ET200(R__A)21"/>
      <sheetName val="Key_Assumptions21"/>
      <sheetName val="Bill_No_8_-_A21"/>
      <sheetName val="Accounts_w_Tax_Ind21"/>
      <sheetName val="Valuation_Summary9"/>
      <sheetName val="Stuctural_Steel_9"/>
      <sheetName val="Metal_Deck9"/>
      <sheetName val="Flat_Roof_Finishes9"/>
      <sheetName val="Zinc_roof_&amp;_wall_cladding9"/>
      <sheetName val="SFS_Metsec_Frame9"/>
      <sheetName val="External_Windows_&amp;_Doors9"/>
      <sheetName val="Stone_Finishes9"/>
      <sheetName val="Internal_Staircases9"/>
      <sheetName val="Lightening_Protection9"/>
      <sheetName val="Residential_Entrances9"/>
      <sheetName val="External_Render9"/>
      <sheetName val="Ceilings_and_Partitions9"/>
      <sheetName val="Internal_Doors9"/>
      <sheetName val="Wall_Cladding9"/>
      <sheetName val="Vanity_Units9"/>
      <sheetName val="Floor_and_Wall_finishes9"/>
      <sheetName val="278_works9"/>
      <sheetName val="Handover_Items9"/>
      <sheetName val="Provisional_Sums9"/>
      <sheetName val="Bike_Holders9"/>
      <sheetName val="Quals,_Assump,_Exclu_Resi9"/>
      <sheetName val="Buying_Schedule9"/>
      <sheetName val="CRF_Register9"/>
      <sheetName val="Europe_Competitors12"/>
      <sheetName val="Details_and_Earnings_Charts12"/>
      <sheetName val="공사비_내역_(가)12"/>
      <sheetName val="MEP_schools12"/>
      <sheetName val="Gypsum_Rate12"/>
      <sheetName val="HO_Costs12"/>
      <sheetName val="INDIGINEOUS_ITEMS_12"/>
      <sheetName val="I_P__No_112"/>
      <sheetName val="cover_page12"/>
      <sheetName val="2_설계제원12"/>
      <sheetName val="Tie_Beam_GN12"/>
      <sheetName val="Tangga_GN12"/>
      <sheetName val="Conn__Lib12"/>
      <sheetName val="Fit_Out_8"/>
      <sheetName val="BUDGET__MATERIAL8"/>
      <sheetName val="Project_Summary9"/>
      <sheetName val="WPA_-_Dems9"/>
      <sheetName val="WP_SUMMARY9"/>
      <sheetName val="By_year_summary17"/>
      <sheetName val="PVA#21_Carpark8"/>
      <sheetName val="Pie_1_West8"/>
      <sheetName val="Expenditure_download8"/>
      <sheetName val="SET_UP8"/>
      <sheetName val="Iron_Sets6"/>
      <sheetName val="T1_WBS8"/>
      <sheetName val="X_rate8"/>
      <sheetName val="General_Items12"/>
      <sheetName val="Core_Eqpt12"/>
      <sheetName val="New_Home12"/>
      <sheetName val="Trading_Floor_-_Level_Six8"/>
      <sheetName val="systems_summary8"/>
      <sheetName val="P&amp;L_Information8"/>
      <sheetName val="Take_off8"/>
      <sheetName val="accom_cash6"/>
      <sheetName val="train_cash6"/>
      <sheetName val="KL_Data6"/>
      <sheetName val="RP_Mar6"/>
      <sheetName val="Lot_16"/>
      <sheetName val="A_O_R_6"/>
      <sheetName val="BILL_16"/>
      <sheetName val="MIS_Sin6"/>
      <sheetName val="MIS_uni6"/>
      <sheetName val="MIS_Aus6"/>
      <sheetName val="MIS_HK6"/>
      <sheetName val="Path_Viet6"/>
      <sheetName val="Path_Uni6"/>
      <sheetName val="Element_Summary_(FSH-01)6"/>
      <sheetName val="Element_Summary_(FSH-03)6"/>
      <sheetName val="FSH_01-01_146"/>
      <sheetName val="_GULF6"/>
      <sheetName val="CIF_COST_ITEM6"/>
      <sheetName val="qty_schedule6"/>
      <sheetName val="(MoS_Summ_&amp;_Detail)6"/>
      <sheetName val="CS_Pipes,Fittings-Lay__&amp;_Inst_6"/>
      <sheetName val="Ph2_Calcs1"/>
      <sheetName val="6_-_Sum46"/>
      <sheetName val="Appendix_A_239"/>
      <sheetName val="CONSTRUCTION_COMPONENT35"/>
      <sheetName val="Modified_Store35"/>
      <sheetName val="BOQ_Direct_selling_cost35"/>
      <sheetName val="Site_Dev_BOQ35"/>
      <sheetName val="Civil_Boq35"/>
      <sheetName val="Cat_A_Change_Control35"/>
      <sheetName val="Capital_Expenditure35"/>
      <sheetName val="Risk_Levels39"/>
      <sheetName val="BSD_(2)35"/>
      <sheetName val="w't_table35"/>
      <sheetName val="Cash_Flow_Forecast34"/>
      <sheetName val="Cash_Flow_Fees_Breakdown34"/>
      <sheetName val="Orig_Budget_Cash_Flow_Forecas34"/>
      <sheetName val="Prelims_value34"/>
      <sheetName val="Building_135"/>
      <sheetName val="Basement_Budget35"/>
      <sheetName val="Customize_Your_Purchase_Order34"/>
      <sheetName val="Chennai_45034"/>
      <sheetName val="sq_ftg_detail34"/>
      <sheetName val="Beam_at_Ground_flr_lvl(Steel)34"/>
      <sheetName val="Fill_Platform_Pricing_34"/>
      <sheetName val="Canopy_Pricing34"/>
      <sheetName val="Stepsafe_Platform_Pricing34"/>
      <sheetName val="IM_Plot_02_Summary27"/>
      <sheetName val="Estimate_Build_Up27"/>
      <sheetName val="Deprec_27"/>
      <sheetName val="IO_Count_Diag27"/>
      <sheetName val="Customize_Your_Invoice27"/>
      <sheetName val="TBAL9697_-group_wise__sdpl27"/>
      <sheetName val="organi_synthesis_lab27"/>
      <sheetName val="OC_17-04-0627"/>
      <sheetName val="Branch_Power25"/>
      <sheetName val="BQ_External27"/>
      <sheetName val="Master_Data_Sheet27"/>
      <sheetName val="Costs_Negotiated_Contract_Sum25"/>
      <sheetName val="Common_Inputs23"/>
      <sheetName val="Capex_Depreciation_table23"/>
      <sheetName val="H__Cashflow24"/>
      <sheetName val="labour_rates23"/>
      <sheetName val="PPX_out_Cost23"/>
      <sheetName val="Elemental_Breakdown23"/>
      <sheetName val="Material_23"/>
      <sheetName val="Exec__Sum10"/>
      <sheetName val="d-safe_specs20"/>
      <sheetName val="2_1_受電設備棟20"/>
      <sheetName val="2_2_受・防火水槽20"/>
      <sheetName val="2_3_排水処理設備棟20"/>
      <sheetName val="2_4_倉庫棟20"/>
      <sheetName val="2_5_守衛棟20"/>
      <sheetName val="Define_finishing20"/>
      <sheetName val="WP_Financial_Summary20"/>
      <sheetName val="BACKUP_DATA20"/>
      <sheetName val="SP_Break_Up20"/>
      <sheetName val="Data_sheet20"/>
      <sheetName val="13__Steel_-_Ratio20"/>
      <sheetName val="Labor_abs-NMR20"/>
      <sheetName val="Mechanical_Works20"/>
      <sheetName val="DB_ET200(R__A)20"/>
      <sheetName val="Key_Assumptions20"/>
      <sheetName val="Bill_No_8_-_A20"/>
      <sheetName val="Accounts_w_Tax_Ind20"/>
      <sheetName val="Valuation_Summary8"/>
      <sheetName val="Stuctural_Steel_8"/>
      <sheetName val="Metal_Deck8"/>
      <sheetName val="Flat_Roof_Finishes8"/>
      <sheetName val="Zinc_roof_&amp;_wall_cladding8"/>
      <sheetName val="SFS_Metsec_Frame8"/>
      <sheetName val="External_Windows_&amp;_Doors8"/>
      <sheetName val="Stone_Finishes8"/>
      <sheetName val="Internal_Staircases8"/>
      <sheetName val="Lightening_Protection8"/>
      <sheetName val="Residential_Entrances8"/>
      <sheetName val="External_Render8"/>
      <sheetName val="Ceilings_and_Partitions8"/>
      <sheetName val="Internal_Doors8"/>
      <sheetName val="Wall_Cladding8"/>
      <sheetName val="Vanity_Units8"/>
      <sheetName val="Floor_and_Wall_finishes8"/>
      <sheetName val="278_works8"/>
      <sheetName val="Handover_Items8"/>
      <sheetName val="Provisional_Sums8"/>
      <sheetName val="Bike_Holders8"/>
      <sheetName val="Quals,_Assump,_Exclu_Resi8"/>
      <sheetName val="Buying_Schedule8"/>
      <sheetName val="CRF_Register8"/>
      <sheetName val="Europe_Competitors11"/>
      <sheetName val="Details_and_Earnings_Charts11"/>
      <sheetName val="공사비_내역_(가)11"/>
      <sheetName val="MEP_schools11"/>
      <sheetName val="Gypsum_Rate11"/>
      <sheetName val="HO_Costs11"/>
      <sheetName val="INDIGINEOUS_ITEMS_11"/>
      <sheetName val="I_P__No_111"/>
      <sheetName val="cover_page11"/>
      <sheetName val="2_설계제원11"/>
      <sheetName val="Tie_Beam_GN11"/>
      <sheetName val="Tangga_GN11"/>
      <sheetName val="Conn__Lib11"/>
      <sheetName val="Fit_Out_7"/>
      <sheetName val="BUDGET__MATERIAL7"/>
      <sheetName val="Project_Summary8"/>
      <sheetName val="WPA_-_Dems8"/>
      <sheetName val="WP_SUMMARY8"/>
      <sheetName val="By_year_summary16"/>
      <sheetName val="PVA#21_Carpark7"/>
      <sheetName val="Pie_1_West7"/>
      <sheetName val="Expenditure_download7"/>
      <sheetName val="SET_UP7"/>
      <sheetName val="Iron_Sets5"/>
      <sheetName val="T1_WBS7"/>
      <sheetName val="X_rate7"/>
      <sheetName val="General_Items11"/>
      <sheetName val="Core_Eqpt11"/>
      <sheetName val="New_Home11"/>
      <sheetName val="Trading_Floor_-_Level_Six7"/>
      <sheetName val="systems_summary7"/>
      <sheetName val="P&amp;L_Information7"/>
      <sheetName val="Take_off7"/>
      <sheetName val="accom_cash5"/>
      <sheetName val="train_cash5"/>
      <sheetName val="KL_Data5"/>
      <sheetName val="RP_Mar5"/>
      <sheetName val="Lot_15"/>
      <sheetName val="A_O_R_5"/>
      <sheetName val="BILL_15"/>
      <sheetName val="MIS_Sin5"/>
      <sheetName val="MIS_uni5"/>
      <sheetName val="MIS_Aus5"/>
      <sheetName val="MIS_HK5"/>
      <sheetName val="Path_Viet5"/>
      <sheetName val="Path_Uni5"/>
      <sheetName val="Element_Summary_(FSH-01)5"/>
      <sheetName val="Element_Summary_(FSH-03)5"/>
      <sheetName val="FSH_01-01_145"/>
      <sheetName val="_GULF5"/>
      <sheetName val="qty_schedule5"/>
      <sheetName val="(MoS_Summ_&amp;_Detail)5"/>
      <sheetName val="CS_Pipes,Fittings-Lay__&amp;_Inst_5"/>
      <sheetName val="Ph2_Calcs"/>
      <sheetName val="6_-_Sum48"/>
      <sheetName val="Appendix_A_241"/>
      <sheetName val="CONSTRUCTION_COMPONENT37"/>
      <sheetName val="Modified_Store37"/>
      <sheetName val="BOQ_Direct_selling_cost37"/>
      <sheetName val="Site_Dev_BOQ37"/>
      <sheetName val="Civil_Boq37"/>
      <sheetName val="Cat_A_Change_Control37"/>
      <sheetName val="Capital_Expenditure37"/>
      <sheetName val="Risk_Levels41"/>
      <sheetName val="BSD_(2)37"/>
      <sheetName val="w't_table37"/>
      <sheetName val="Cash_Flow_Forecast36"/>
      <sheetName val="Cash_Flow_Fees_Breakdown36"/>
      <sheetName val="Orig_Budget_Cash_Flow_Forecas36"/>
      <sheetName val="Prelims_value36"/>
      <sheetName val="Building_137"/>
      <sheetName val="Basement_Budget37"/>
      <sheetName val="Customize_Your_Purchase_Order36"/>
      <sheetName val="Chennai_45036"/>
      <sheetName val="sq_ftg_detail36"/>
      <sheetName val="Beam_at_Ground_flr_lvl(Steel)36"/>
      <sheetName val="Fill_Platform_Pricing_36"/>
      <sheetName val="Canopy_Pricing36"/>
      <sheetName val="Stepsafe_Platform_Pricing36"/>
      <sheetName val="IM_Plot_02_Summary29"/>
      <sheetName val="Estimate_Build_Up29"/>
      <sheetName val="Deprec_29"/>
      <sheetName val="IO_Count_Diag29"/>
      <sheetName val="Customize_Your_Invoice29"/>
      <sheetName val="TBAL9697_-group_wise__sdpl29"/>
      <sheetName val="organi_synthesis_lab29"/>
      <sheetName val="OC_17-04-0629"/>
      <sheetName val="Summary_year_Plan27"/>
      <sheetName val="IO_LIST27"/>
      <sheetName val="Branch_Power27"/>
      <sheetName val="BQ_External29"/>
      <sheetName val="Master_Data_Sheet29"/>
      <sheetName val="PRECAST_lightconc-II27"/>
      <sheetName val="TP030_Fire_Alarm27"/>
      <sheetName val="Hepworth-Area_Summary27"/>
      <sheetName val="Dema_eVision_Translation29"/>
      <sheetName val="FP_MATERIAL27"/>
      <sheetName val="Stair,_Lift_&amp;_Window_Matrixes29"/>
      <sheetName val="Costs_Negotiated_Contract_Sum27"/>
      <sheetName val="Common_Inputs25"/>
      <sheetName val="Capex_Depreciation_table25"/>
      <sheetName val="CASHFL1_XLS18"/>
      <sheetName val="H__Cashflow26"/>
      <sheetName val="labour_rates25"/>
      <sheetName val="PPX_out_Cost25"/>
      <sheetName val="Elemental_Breakdown25"/>
      <sheetName val="Material_25"/>
      <sheetName val="Exec__Sum12"/>
      <sheetName val="d-safe_specs22"/>
      <sheetName val="2_1_受電設備棟22"/>
      <sheetName val="2_2_受・防火水槽22"/>
      <sheetName val="2_3_排水処理設備棟22"/>
      <sheetName val="2_4_倉庫棟22"/>
      <sheetName val="2_5_守衛棟22"/>
      <sheetName val="Define_finishing22"/>
      <sheetName val="WP_Financial_Summary22"/>
      <sheetName val="BACKUP_DATA22"/>
      <sheetName val="SP_Break_Up22"/>
      <sheetName val="Data_sheet22"/>
      <sheetName val="13__Steel_-_Ratio22"/>
      <sheetName val="Labor_abs-NMR22"/>
      <sheetName val="Mechanical_Works22"/>
      <sheetName val="DB_ET200(R__A)22"/>
      <sheetName val="Key_Assumptions22"/>
      <sheetName val="Bill_No_8_-_A22"/>
      <sheetName val="Front_Cover22"/>
      <sheetName val="OP'S_INPUT_SHEET22"/>
      <sheetName val="Do_not_delete_-_Lists22"/>
      <sheetName val="Accounts_w_Tax_Ind22"/>
      <sheetName val="Europe_Competitors13"/>
      <sheetName val="Details_and_Earnings_Charts13"/>
      <sheetName val="공사비_내역_(가)13"/>
      <sheetName val="MEP_schools13"/>
      <sheetName val="Gypsum_Rate13"/>
      <sheetName val="HO_Costs13"/>
      <sheetName val="INDIGINEOUS_ITEMS_13"/>
      <sheetName val="I_P__No_113"/>
      <sheetName val="cover_page13"/>
      <sheetName val="2_설계제원13"/>
      <sheetName val="Tie_Beam_GN13"/>
      <sheetName val="Tangga_GN13"/>
      <sheetName val="Conn__Lib13"/>
      <sheetName val="Valuation_Summary10"/>
      <sheetName val="Stuctural_Steel_10"/>
      <sheetName val="Metal_Deck10"/>
      <sheetName val="Flat_Roof_Finishes10"/>
      <sheetName val="Zinc_roof_&amp;_wall_cladding10"/>
      <sheetName val="SFS_Metsec_Frame10"/>
      <sheetName val="External_Windows_&amp;_Doors10"/>
      <sheetName val="Stone_Finishes10"/>
      <sheetName val="Internal_Staircases10"/>
      <sheetName val="Lightening_Protection10"/>
      <sheetName val="Residential_Entrances10"/>
      <sheetName val="External_Render10"/>
      <sheetName val="Ceilings_and_Partitions10"/>
      <sheetName val="Internal_Doors10"/>
      <sheetName val="Wall_Cladding10"/>
      <sheetName val="Vanity_Units10"/>
      <sheetName val="Floor_and_Wall_finishes10"/>
      <sheetName val="278_works10"/>
      <sheetName val="Handover_Items10"/>
      <sheetName val="Provisional_Sums10"/>
      <sheetName val="Bike_Holders10"/>
      <sheetName val="Quals,_Assump,_Exclu_Resi10"/>
      <sheetName val="Buying_Schedule10"/>
      <sheetName val="CRF_Register10"/>
      <sheetName val="Fit_Out_9"/>
      <sheetName val="BUDGET__MATERIAL9"/>
      <sheetName val="Project_Summary10"/>
      <sheetName val="WPA_-_Dems10"/>
      <sheetName val="WP_SUMMARY10"/>
      <sheetName val="By_year_summary18"/>
      <sheetName val="RULES_(DO_NOT_FORMAT)9"/>
      <sheetName val="PVA#21_Carpark9"/>
      <sheetName val="Pie_1_West9"/>
      <sheetName val="Expenditure_download9"/>
      <sheetName val="SET_UP9"/>
      <sheetName val="Iron_Sets7"/>
      <sheetName val="T1_WBS9"/>
      <sheetName val="X_rate9"/>
      <sheetName val="General_Items13"/>
      <sheetName val="Core_Eqpt13"/>
      <sheetName val="New_Home13"/>
      <sheetName val="Trading_Floor_-_Level_Six9"/>
      <sheetName val="systems_summary9"/>
      <sheetName val="P&amp;L_Information9"/>
      <sheetName val="Take_off9"/>
      <sheetName val="accom_cash7"/>
      <sheetName val="train_cash7"/>
      <sheetName val="KL_Data7"/>
      <sheetName val="RP_Mar7"/>
      <sheetName val="Lot_17"/>
      <sheetName val="A_O_R_7"/>
      <sheetName val="BILL_17"/>
      <sheetName val="MIS_Sin7"/>
      <sheetName val="MIS_uni7"/>
      <sheetName val="MIS_Aus7"/>
      <sheetName val="MIS_HK7"/>
      <sheetName val="Path_Viet7"/>
      <sheetName val="Path_Uni7"/>
      <sheetName val="Element_Summary_(FSH-01)7"/>
      <sheetName val="Element_Summary_(FSH-03)7"/>
      <sheetName val="FSH_01-01_147"/>
      <sheetName val="_GULF7"/>
      <sheetName val="CIF_COST_ITEM7"/>
      <sheetName val="qty_schedule7"/>
      <sheetName val="(MoS_Summ_&amp;_Detail)7"/>
      <sheetName val="CS_Pipes,Fittings-Lay__&amp;_Inst_7"/>
      <sheetName val="Ph2_Calcs2"/>
      <sheetName val="(5)_gen__conditions_ph2"/>
      <sheetName val="H-FIN_SCHED"/>
      <sheetName val="Vendors,_SubCon"/>
    </sheetNames>
    <sheetDataSet>
      <sheetData sheetId="0" refreshError="1"/>
      <sheetData sheetId="1"/>
      <sheetData sheetId="2"/>
      <sheetData sheetId="3"/>
      <sheetData sheetId="4"/>
      <sheetData sheetId="5"/>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refreshError="1"/>
      <sheetData sheetId="186"/>
      <sheetData sheetId="187"/>
      <sheetData sheetId="188"/>
      <sheetData sheetId="189"/>
      <sheetData sheetId="190" refreshError="1"/>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refreshError="1"/>
      <sheetData sheetId="444" refreshError="1"/>
      <sheetData sheetId="445"/>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sheetData sheetId="464"/>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refreshError="1"/>
      <sheetData sheetId="478"/>
      <sheetData sheetId="479"/>
      <sheetData sheetId="480"/>
      <sheetData sheetId="481"/>
      <sheetData sheetId="482" refreshError="1"/>
      <sheetData sheetId="483" refreshError="1"/>
      <sheetData sheetId="484" refreshError="1"/>
      <sheetData sheetId="485" refreshError="1"/>
      <sheetData sheetId="486" refreshError="1"/>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sheetData sheetId="554"/>
      <sheetData sheetId="555"/>
      <sheetData sheetId="556"/>
      <sheetData sheetId="557"/>
      <sheetData sheetId="558" refreshError="1"/>
      <sheetData sheetId="559" refreshError="1"/>
      <sheetData sheetId="560" refreshError="1"/>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refreshError="1"/>
      <sheetData sheetId="590"/>
      <sheetData sheetId="591"/>
      <sheetData sheetId="592"/>
      <sheetData sheetId="593"/>
      <sheetData sheetId="594"/>
      <sheetData sheetId="595"/>
      <sheetData sheetId="596"/>
      <sheetData sheetId="597" refreshError="1"/>
      <sheetData sheetId="598" refreshError="1"/>
      <sheetData sheetId="599"/>
      <sheetData sheetId="600" refreshError="1"/>
      <sheetData sheetId="601"/>
      <sheetData sheetId="602" refreshError="1"/>
      <sheetData sheetId="603" refreshError="1"/>
      <sheetData sheetId="604"/>
      <sheetData sheetId="605"/>
      <sheetData sheetId="606"/>
      <sheetData sheetId="607"/>
      <sheetData sheetId="608"/>
      <sheetData sheetId="609"/>
      <sheetData sheetId="610"/>
      <sheetData sheetId="611"/>
      <sheetData sheetId="612"/>
      <sheetData sheetId="613"/>
      <sheetData sheetId="614"/>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sheetData sheetId="624" refreshError="1"/>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refreshError="1"/>
      <sheetData sheetId="1201" refreshError="1"/>
      <sheetData sheetId="1202"/>
      <sheetData sheetId="1203"/>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sheetData sheetId="1275"/>
      <sheetData sheetId="1276" refreshError="1"/>
      <sheetData sheetId="1277"/>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refreshError="1"/>
      <sheetData sheetId="1299" refreshError="1"/>
      <sheetData sheetId="1300" refreshError="1"/>
      <sheetData sheetId="1301" refreshError="1"/>
      <sheetData sheetId="1302" refreshError="1"/>
      <sheetData sheetId="1303"/>
      <sheetData sheetId="1304" refreshError="1"/>
      <sheetData sheetId="1305"/>
      <sheetData sheetId="1306"/>
      <sheetData sheetId="1307" refreshError="1"/>
      <sheetData sheetId="1308" refreshError="1"/>
      <sheetData sheetId="1309" refreshError="1"/>
      <sheetData sheetId="1310" refreshError="1"/>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sheetData sheetId="1354"/>
      <sheetData sheetId="1355" refreshError="1"/>
      <sheetData sheetId="1356" refreshError="1"/>
      <sheetData sheetId="1357" refreshError="1"/>
      <sheetData sheetId="1358"/>
      <sheetData sheetId="1359"/>
      <sheetData sheetId="1360"/>
      <sheetData sheetId="1361" refreshError="1"/>
      <sheetData sheetId="1362" refreshError="1"/>
      <sheetData sheetId="1363" refreshError="1"/>
      <sheetData sheetId="1364" refreshError="1"/>
      <sheetData sheetId="1365" refreshError="1"/>
      <sheetData sheetId="1366" refreshError="1"/>
      <sheetData sheetId="1367"/>
      <sheetData sheetId="1368"/>
      <sheetData sheetId="1369" refreshError="1"/>
      <sheetData sheetId="1370" refreshError="1"/>
      <sheetData sheetId="1371" refreshError="1"/>
      <sheetData sheetId="1372" refreshError="1"/>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sheetData sheetId="1548"/>
      <sheetData sheetId="1549" refreshError="1"/>
      <sheetData sheetId="1550" refreshError="1"/>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sheetData sheetId="1599"/>
      <sheetData sheetId="1600"/>
      <sheetData sheetId="1601"/>
      <sheetData sheetId="1602" refreshError="1"/>
      <sheetData sheetId="1603" refreshError="1"/>
      <sheetData sheetId="1604" refreshError="1"/>
      <sheetData sheetId="1605"/>
      <sheetData sheetId="1606"/>
      <sheetData sheetId="1607"/>
      <sheetData sheetId="1608"/>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refreshError="1"/>
      <sheetData sheetId="2175" refreshError="1"/>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refreshError="1"/>
      <sheetData sheetId="2282" refreshError="1"/>
      <sheetData sheetId="2283" refreshError="1"/>
      <sheetData sheetId="2284" refreshError="1"/>
      <sheetData sheetId="2285" refreshError="1"/>
      <sheetData sheetId="2286" refreshError="1"/>
      <sheetData sheetId="2287"/>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sheetData sheetId="2319" refreshError="1"/>
      <sheetData sheetId="2320"/>
      <sheetData sheetId="2321" refreshError="1"/>
      <sheetData sheetId="2322" refreshError="1"/>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sheetData sheetId="2579"/>
      <sheetData sheetId="2580"/>
      <sheetData sheetId="258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sheetData sheetId="3439"/>
      <sheetData sheetId="3440"/>
      <sheetData sheetId="3441"/>
      <sheetData sheetId="3442"/>
      <sheetData sheetId="3443"/>
      <sheetData sheetId="3444"/>
      <sheetData sheetId="3445"/>
      <sheetData sheetId="3446"/>
      <sheetData sheetId="3447" refreshError="1"/>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refreshError="1"/>
      <sheetData sheetId="3478" refreshError="1"/>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refreshError="1"/>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refreshError="1"/>
      <sheetData sheetId="3982" refreshError="1"/>
      <sheetData sheetId="3983" refreshError="1"/>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refreshError="1"/>
      <sheetData sheetId="4021" refreshError="1"/>
      <sheetData sheetId="4022" refreshError="1"/>
      <sheetData sheetId="4023" refreshError="1"/>
      <sheetData sheetId="4024" refreshError="1"/>
      <sheetData sheetId="4025" refreshError="1"/>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sheetData sheetId="4469"/>
      <sheetData sheetId="4470"/>
      <sheetData sheetId="4471"/>
      <sheetData sheetId="4472"/>
      <sheetData sheetId="4473" refreshError="1"/>
      <sheetData sheetId="4474" refreshError="1"/>
      <sheetData sheetId="4475" refreshError="1"/>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refreshError="1"/>
      <sheetData sheetId="4490"/>
      <sheetData sheetId="4491"/>
      <sheetData sheetId="4492"/>
      <sheetData sheetId="4493"/>
      <sheetData sheetId="4494"/>
      <sheetData sheetId="4495"/>
      <sheetData sheetId="4496"/>
      <sheetData sheetId="4497"/>
      <sheetData sheetId="4498" refreshError="1"/>
      <sheetData sheetId="4499" refreshError="1"/>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sheetData sheetId="4673"/>
      <sheetData sheetId="4674"/>
      <sheetData sheetId="4675"/>
      <sheetData sheetId="4676"/>
      <sheetData sheetId="4677" refreshError="1"/>
      <sheetData sheetId="4678" refreshError="1"/>
      <sheetData sheetId="4679" refreshError="1"/>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refreshError="1"/>
      <sheetData sheetId="4694"/>
      <sheetData sheetId="4695"/>
      <sheetData sheetId="4696"/>
      <sheetData sheetId="4697"/>
      <sheetData sheetId="4698"/>
      <sheetData sheetId="4699"/>
      <sheetData sheetId="4700"/>
      <sheetData sheetId="4701"/>
      <sheetData sheetId="4702" refreshError="1"/>
      <sheetData sheetId="4703" refreshError="1"/>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sheetData sheetId="4895"/>
      <sheetData sheetId="4896"/>
      <sheetData sheetId="4897"/>
      <sheetData sheetId="4898"/>
      <sheetData sheetId="4899" refreshError="1"/>
      <sheetData sheetId="4900" refreshError="1"/>
      <sheetData sheetId="4901" refreshError="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refreshError="1"/>
      <sheetData sheetId="4916"/>
      <sheetData sheetId="4917"/>
      <sheetData sheetId="4918"/>
      <sheetData sheetId="4919"/>
      <sheetData sheetId="4920"/>
      <sheetData sheetId="4921"/>
      <sheetData sheetId="4922"/>
      <sheetData sheetId="4923"/>
      <sheetData sheetId="4924" refreshError="1"/>
      <sheetData sheetId="4925" refreshError="1"/>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refreshError="1"/>
      <sheetData sheetId="5080" refreshError="1"/>
      <sheetData sheetId="5081" refreshError="1"/>
      <sheetData sheetId="5082" refreshError="1"/>
      <sheetData sheetId="5083" refreshError="1"/>
      <sheetData sheetId="5084" refreshError="1"/>
      <sheetData sheetId="5085"/>
      <sheetData sheetId="5086" refreshError="1"/>
      <sheetData sheetId="5087" refreshError="1"/>
      <sheetData sheetId="5088" refreshError="1"/>
      <sheetData sheetId="5089" refreshError="1"/>
      <sheetData sheetId="5090" refreshError="1"/>
      <sheetData sheetId="5091" refreshError="1"/>
      <sheetData sheetId="5092" refreshError="1"/>
      <sheetData sheetId="5093"/>
      <sheetData sheetId="5094"/>
      <sheetData sheetId="5095" refreshError="1"/>
      <sheetData sheetId="5096" refreshError="1"/>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refreshError="1"/>
      <sheetData sheetId="5113" refreshError="1"/>
      <sheetData sheetId="5114"/>
      <sheetData sheetId="5115"/>
      <sheetData sheetId="5116"/>
      <sheetData sheetId="5117"/>
      <sheetData sheetId="5118"/>
      <sheetData sheetId="5119" refreshError="1"/>
      <sheetData sheetId="5120" refreshError="1"/>
      <sheetData sheetId="5121" refreshError="1"/>
      <sheetData sheetId="5122" refreshError="1"/>
      <sheetData sheetId="5123"/>
      <sheetData sheetId="5124"/>
      <sheetData sheetId="5125"/>
      <sheetData sheetId="5126"/>
      <sheetData sheetId="5127"/>
      <sheetData sheetId="5128"/>
      <sheetData sheetId="5129"/>
      <sheetData sheetId="5130"/>
      <sheetData sheetId="513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sheetData sheetId="5242"/>
      <sheetData sheetId="5243"/>
      <sheetData sheetId="5244"/>
      <sheetData sheetId="5245"/>
      <sheetData sheetId="5246" refreshError="1"/>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refreshError="1"/>
      <sheetData sheetId="5299" refreshError="1"/>
      <sheetData sheetId="5300" refreshError="1"/>
      <sheetData sheetId="5301"/>
      <sheetData sheetId="5302"/>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sheetData sheetId="5341"/>
      <sheetData sheetId="5342"/>
      <sheetData sheetId="5343"/>
      <sheetData sheetId="5344"/>
      <sheetData sheetId="5345" refreshError="1"/>
      <sheetData sheetId="5346"/>
      <sheetData sheetId="5347"/>
      <sheetData sheetId="5348"/>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sheetData sheetId="5396"/>
      <sheetData sheetId="5397"/>
      <sheetData sheetId="5398"/>
      <sheetData sheetId="5399"/>
      <sheetData sheetId="5400"/>
      <sheetData sheetId="5401"/>
      <sheetData sheetId="5402"/>
      <sheetData sheetId="5403" refreshError="1"/>
      <sheetData sheetId="5404" refreshError="1"/>
      <sheetData sheetId="5405" refreshError="1"/>
      <sheetData sheetId="5406" refreshError="1"/>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sheetName val="Summary"/>
      <sheetName val="Floor -1"/>
      <sheetName val="Ground floor sumary"/>
      <sheetName val="Floor 0"/>
      <sheetName val="Floor 1"/>
      <sheetName val="Floor 2"/>
      <sheetName val="Floor 3"/>
      <sheetName val="Floor 4"/>
      <sheetName val="Floor 5"/>
      <sheetName val="FFE_Library"/>
      <sheetName val="Data-DO_NOT_TOUCH"/>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me"/>
      <sheetName val="Pricing"/>
      <sheetName val="Project Input"/>
      <sheetName val="Cables"/>
      <sheetName val="Cable trays + Fittings"/>
      <sheetName val="Cable trays (UnitPrice)"/>
      <sheetName val="Lighting"/>
      <sheetName val="Lighting Control"/>
      <sheetName val="4.0_Assumptions"/>
      <sheetName val="GCs Gen Cond"/>
      <sheetName val="GRs Staff"/>
      <sheetName val="Programme"/>
      <sheetName val="DBs_ATS"/>
    </sheetNames>
    <sheetDataSet>
      <sheetData sheetId="0"/>
      <sheetData sheetId="1"/>
      <sheetData sheetId="2">
        <row r="20">
          <cell r="C20">
            <v>6.0999999999999999E-2</v>
          </cell>
        </row>
        <row r="21">
          <cell r="C21">
            <v>0.1</v>
          </cell>
        </row>
        <row r="41">
          <cell r="C41">
            <v>72</v>
          </cell>
        </row>
        <row r="45">
          <cell r="C45">
            <v>805</v>
          </cell>
        </row>
        <row r="46">
          <cell r="C46">
            <v>647.5</v>
          </cell>
        </row>
        <row r="47">
          <cell r="C47">
            <v>606.5</v>
          </cell>
        </row>
      </sheetData>
      <sheetData sheetId="3"/>
      <sheetData sheetId="4"/>
      <sheetData sheetId="5"/>
      <sheetData sheetId="6"/>
      <sheetData sheetId="7"/>
      <sheetData sheetId="8"/>
      <sheetData sheetId="9"/>
      <sheetData sheetId="10"/>
      <sheetData sheetId="11"/>
      <sheetData sheetId="12"/>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me"/>
      <sheetName val="Pricing"/>
      <sheetName val="4. Electrical - 5. Special"/>
      <sheetName val="Project Input"/>
      <sheetName val="Cables"/>
      <sheetName val="Ark1"/>
      <sheetName val="Cable trays + Fittings"/>
      <sheetName val="Cable trays (UnitPrice)"/>
      <sheetName val="Rev000"/>
      <sheetName val="Lighting"/>
      <sheetName val="Lighting Control"/>
      <sheetName val="4.0_Assumptions"/>
      <sheetName val="GCs Gen Cond"/>
      <sheetName val="GRs Staff"/>
      <sheetName val="Programme"/>
      <sheetName val="Cable List"/>
      <sheetName val="Ark2"/>
    </sheetNames>
    <sheetDataSet>
      <sheetData sheetId="0" refreshError="1"/>
      <sheetData sheetId="1" refreshError="1">
        <row r="7">
          <cell r="R7" t="str">
            <v>Average</v>
          </cell>
          <cell r="S7" t="str">
            <v>Electrician</v>
          </cell>
          <cell r="T7" t="str">
            <v>Test/Commiss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www.lightinova.com/en/led-pendant-lamp-line-1200-mm-black.html"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touchplate.com/product/nexus-bacnet-lighting-controller/" TargetMode="External"/><Relationship Id="rId2" Type="http://schemas.openxmlformats.org/officeDocument/2006/relationships/hyperlink" Target="https://www.loytec.com/products/dali/56-l-dali-bacnet" TargetMode="External"/><Relationship Id="rId1" Type="http://schemas.openxmlformats.org/officeDocument/2006/relationships/hyperlink" Target="https://www.reliablecontrols.com/products/controllers/MPL/" TargetMode="External"/><Relationship Id="rId5" Type="http://schemas.openxmlformats.org/officeDocument/2006/relationships/hyperlink" Target="https://en.wikipedia.org/wiki/Dynalite" TargetMode="External"/><Relationship Id="rId4" Type="http://schemas.openxmlformats.org/officeDocument/2006/relationships/hyperlink" Target="https://zencontrol.com/bacnet/"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535F5-E5AB-4723-A640-87F3B492BEB0}">
  <dimension ref="A1:HW562"/>
  <sheetViews>
    <sheetView zoomScale="140" zoomScaleNormal="140" zoomScaleSheetLayoutView="100" workbookViewId="0">
      <pane ySplit="7" topLeftCell="A8" activePane="bottomLeft" state="frozen"/>
      <selection pane="bottomLeft" activeCell="M21" sqref="M21"/>
      <selection activeCell="F16" sqref="F16"/>
    </sheetView>
  </sheetViews>
  <sheetFormatPr defaultColWidth="11.42578125" defaultRowHeight="14.45"/>
  <cols>
    <col min="1" max="1" width="2.42578125" style="5" customWidth="1"/>
    <col min="2" max="2" width="3.42578125" style="5" customWidth="1"/>
    <col min="3" max="3" width="3.42578125" style="13" customWidth="1"/>
    <col min="4" max="4" width="4.28515625" style="13" customWidth="1"/>
    <col min="5" max="5" width="4.85546875" style="14" customWidth="1"/>
    <col min="6" max="6" width="43" style="15" customWidth="1"/>
    <col min="7" max="7" width="7.28515625" style="13" customWidth="1"/>
    <col min="8" max="8" width="6" style="13" customWidth="1"/>
    <col min="9" max="9" width="16.140625" style="16" customWidth="1"/>
    <col min="10" max="16384" width="11.42578125" style="5"/>
  </cols>
  <sheetData>
    <row r="1" spans="1:10">
      <c r="C1" s="15"/>
      <c r="D1" s="15"/>
      <c r="I1" s="132"/>
    </row>
    <row r="2" spans="1:10">
      <c r="B2" s="226"/>
      <c r="C2" s="41"/>
      <c r="D2" s="41"/>
      <c r="E2" s="227"/>
      <c r="F2" s="225"/>
      <c r="G2" s="41"/>
      <c r="H2" s="41"/>
      <c r="I2" s="228"/>
    </row>
    <row r="3" spans="1:10" ht="15.6">
      <c r="B3" s="229"/>
      <c r="C3" s="41"/>
      <c r="D3" s="41"/>
      <c r="E3" s="227"/>
      <c r="F3" s="225"/>
      <c r="G3" s="226" t="str">
        <f>Pricing!G3</f>
        <v>Description</v>
      </c>
      <c r="H3" s="41"/>
      <c r="I3" s="230"/>
    </row>
    <row r="4" spans="1:10" s="1" customFormat="1">
      <c r="A4" s="5"/>
      <c r="B4" s="226"/>
      <c r="C4" s="41"/>
      <c r="D4" s="41"/>
      <c r="E4" s="231"/>
      <c r="F4" s="232" t="str">
        <f>Pricing!F4</f>
        <v>Client: CTS</v>
      </c>
      <c r="G4" s="40" t="str">
        <f>Pricing!G4</f>
        <v>Offer: 251.1009.R03</v>
      </c>
      <c r="H4" s="41"/>
      <c r="I4" s="42"/>
    </row>
    <row r="5" spans="1:10" s="1" customFormat="1">
      <c r="A5" s="5"/>
      <c r="B5" s="226"/>
      <c r="C5" s="41"/>
      <c r="D5" s="41"/>
      <c r="E5" s="233"/>
      <c r="F5" s="234" t="str">
        <f>Pricing!F5</f>
        <v>Responsible: QS Manager</v>
      </c>
      <c r="G5" s="40" t="str">
        <f>Pricing!G5</f>
        <v>Date: 31/10/2025</v>
      </c>
      <c r="H5" s="41"/>
      <c r="I5" s="42"/>
    </row>
    <row r="6" spans="1:10" s="1" customFormat="1">
      <c r="A6" s="5"/>
      <c r="B6" s="235"/>
      <c r="C6" s="236"/>
      <c r="D6" s="236"/>
      <c r="E6" s="237"/>
      <c r="F6" s="238"/>
      <c r="G6" s="237"/>
      <c r="H6" s="236"/>
      <c r="I6" s="42"/>
    </row>
    <row r="7" spans="1:10" s="1" customFormat="1" ht="15" thickBot="1">
      <c r="A7" s="5" t="s">
        <v>0</v>
      </c>
      <c r="B7" s="239"/>
      <c r="C7" s="240"/>
      <c r="D7" s="240"/>
      <c r="E7" s="240" t="s">
        <v>1</v>
      </c>
      <c r="F7" s="241" t="s">
        <v>2</v>
      </c>
      <c r="G7" s="240"/>
      <c r="H7" s="240"/>
      <c r="I7" s="242" t="s">
        <v>3</v>
      </c>
      <c r="J7" s="1" t="s">
        <v>4</v>
      </c>
    </row>
    <row r="8" spans="1:10" s="1" customFormat="1">
      <c r="A8" s="5" t="s">
        <v>0</v>
      </c>
      <c r="B8" s="4"/>
      <c r="C8" s="51"/>
      <c r="D8" s="51"/>
      <c r="E8" s="51"/>
      <c r="F8" s="243"/>
      <c r="G8" s="244"/>
      <c r="H8" s="245"/>
      <c r="I8" s="218" t="str">
        <f>IF(G8&lt;&gt;0,#REF!+#REF!,"")</f>
        <v/>
      </c>
    </row>
    <row r="9" spans="1:10" s="1" customFormat="1">
      <c r="A9" s="5" t="s">
        <v>0</v>
      </c>
      <c r="B9" s="100"/>
      <c r="C9" s="100"/>
      <c r="D9" s="104"/>
      <c r="E9" s="51">
        <v>216</v>
      </c>
      <c r="F9" s="255" t="str">
        <f>+VLOOKUP(E9,Pricing!E:M,2,0)</f>
        <v xml:space="preserve">Administration / supervision </v>
      </c>
      <c r="G9" s="246"/>
      <c r="H9" s="247"/>
      <c r="I9" s="248">
        <f>VLOOKUP(E9,Pricing!E:M,9,0)</f>
        <v>40885876.042908221</v>
      </c>
      <c r="J9" s="249">
        <f>I9/$I$31</f>
        <v>0.17433402351356664</v>
      </c>
    </row>
    <row r="10" spans="1:10" s="67" customFormat="1">
      <c r="A10" s="61" t="s">
        <v>0</v>
      </c>
      <c r="B10" s="100"/>
      <c r="C10" s="100"/>
      <c r="D10" s="104"/>
      <c r="E10" s="51">
        <v>211</v>
      </c>
      <c r="F10" s="255" t="str">
        <f>+VLOOKUP(E10,Pricing!E:M,2,0)</f>
        <v>Logistics</v>
      </c>
      <c r="G10" s="246"/>
      <c r="H10" s="247"/>
      <c r="I10" s="248">
        <f>VLOOKUP(E10,Pricing!E:M,9,0)</f>
        <v>0</v>
      </c>
      <c r="J10" s="249">
        <f t="shared" ref="J10:J30" si="0">I10/$I$31</f>
        <v>0</v>
      </c>
    </row>
    <row r="11" spans="1:10" s="1" customFormat="1">
      <c r="A11" s="5" t="s">
        <v>0</v>
      </c>
      <c r="B11" s="100"/>
      <c r="C11" s="100"/>
      <c r="D11" s="104"/>
      <c r="E11" s="51">
        <v>419</v>
      </c>
      <c r="F11" s="255" t="str">
        <f>+VLOOKUP(E11,Pricing!E:M,2,0)</f>
        <v>Commisioning</v>
      </c>
      <c r="G11" s="246"/>
      <c r="H11" s="247"/>
      <c r="I11" s="248">
        <f>VLOOKUP(E11,Pricing!E:M,9,0)</f>
        <v>10636531.585220501</v>
      </c>
      <c r="J11" s="249">
        <f t="shared" si="0"/>
        <v>4.5353298668092512E-2</v>
      </c>
    </row>
    <row r="12" spans="1:10" s="1" customFormat="1">
      <c r="A12" s="5" t="s">
        <v>0</v>
      </c>
      <c r="B12" s="100"/>
      <c r="C12" s="250"/>
      <c r="D12" s="250"/>
      <c r="E12" s="63">
        <v>218</v>
      </c>
      <c r="F12" s="255" t="str">
        <f>+VLOOKUP(E12,Pricing!E:M,2,0)</f>
        <v>Site infrastruckture</v>
      </c>
      <c r="G12" s="251"/>
      <c r="H12" s="247"/>
      <c r="I12" s="248">
        <f>VLOOKUP(E12,Pricing!E:M,9,0)</f>
        <v>6650953.5160905849</v>
      </c>
      <c r="J12" s="249">
        <f t="shared" si="0"/>
        <v>2.8359120529664949E-2</v>
      </c>
    </row>
    <row r="13" spans="1:10" s="1" customFormat="1">
      <c r="A13" s="5" t="s">
        <v>0</v>
      </c>
      <c r="B13" s="100"/>
      <c r="C13" s="51"/>
      <c r="D13" s="51"/>
      <c r="E13" s="51">
        <v>411</v>
      </c>
      <c r="F13" s="255" t="str">
        <f>+VLOOKUP(E13,Pricing!E:M,2,0)</f>
        <v>Containment</v>
      </c>
      <c r="G13" s="252"/>
      <c r="H13" s="247"/>
      <c r="I13" s="248">
        <f>VLOOKUP(E13,Pricing!E:M,9,0)</f>
        <v>60103897.199046493</v>
      </c>
      <c r="J13" s="249">
        <f t="shared" si="0"/>
        <v>0.2562780901786017</v>
      </c>
    </row>
    <row r="14" spans="1:10" s="1" customFormat="1">
      <c r="A14" s="5" t="s">
        <v>0</v>
      </c>
      <c r="B14" s="100"/>
      <c r="C14" s="100"/>
      <c r="D14" s="100"/>
      <c r="E14" s="51">
        <v>412</v>
      </c>
      <c r="F14" s="255" t="str">
        <f>+VLOOKUP(E14,Pricing!E:M,2,0)</f>
        <v>Earthing inside, outside and underground</v>
      </c>
      <c r="G14" s="246"/>
      <c r="H14" s="247"/>
      <c r="I14" s="248">
        <f>VLOOKUP(E14,Pricing!E:M,9,0)</f>
        <v>8917705.6019070335</v>
      </c>
      <c r="J14" s="249">
        <f t="shared" si="0"/>
        <v>3.8024365589191922E-2</v>
      </c>
    </row>
    <row r="15" spans="1:10" s="1" customFormat="1">
      <c r="A15" s="5" t="s">
        <v>0</v>
      </c>
      <c r="B15" s="100"/>
      <c r="C15" s="250"/>
      <c r="D15" s="250"/>
      <c r="E15" s="51">
        <v>413</v>
      </c>
      <c r="F15" s="255" t="str">
        <f>+VLOOKUP(E15,Pricing!E:M,2,0)</f>
        <v>Lightning protection</v>
      </c>
      <c r="G15" s="253"/>
      <c r="H15" s="247"/>
      <c r="I15" s="248">
        <f>VLOOKUP(E15,Pricing!E:M,9,0)</f>
        <v>2756131.1561382599</v>
      </c>
      <c r="J15" s="249">
        <f t="shared" si="0"/>
        <v>1.1751917294775026E-2</v>
      </c>
    </row>
    <row r="16" spans="1:10" s="1" customFormat="1">
      <c r="A16" s="5" t="s">
        <v>0</v>
      </c>
      <c r="B16" s="100"/>
      <c r="C16" s="250"/>
      <c r="D16" s="250"/>
      <c r="E16" s="51">
        <v>414</v>
      </c>
      <c r="F16" s="255" t="str">
        <f>+VLOOKUP(E16,Pricing!E:M,2,0)</f>
        <v>Equipment installation</v>
      </c>
      <c r="G16" s="253"/>
      <c r="H16" s="247"/>
      <c r="I16" s="248">
        <f>VLOOKUP(E16,Pricing!E:M,9,0)</f>
        <v>2538511.9189511323</v>
      </c>
      <c r="J16" s="249">
        <f t="shared" si="0"/>
        <v>1.0824006708415811E-2</v>
      </c>
    </row>
    <row r="17" spans="1:12" s="1" customFormat="1">
      <c r="A17" s="5" t="s">
        <v>0</v>
      </c>
      <c r="B17" s="100"/>
      <c r="C17" s="65"/>
      <c r="D17" s="65"/>
      <c r="E17" s="63">
        <v>429</v>
      </c>
      <c r="F17" s="255" t="str">
        <f>+VLOOKUP(E17,Pricing!E:M,2,0)</f>
        <v>Cables MV</v>
      </c>
      <c r="G17" s="246"/>
      <c r="H17" s="247"/>
      <c r="I17" s="248">
        <f>VLOOKUP(E17,Pricing!E:M,9,0)</f>
        <v>0</v>
      </c>
      <c r="J17" s="249">
        <f t="shared" si="0"/>
        <v>0</v>
      </c>
      <c r="L17" s="1" t="s">
        <v>5</v>
      </c>
    </row>
    <row r="18" spans="1:12" s="1" customFormat="1">
      <c r="A18" s="5" t="s">
        <v>0</v>
      </c>
      <c r="B18" s="100"/>
      <c r="C18" s="100"/>
      <c r="D18" s="100"/>
      <c r="E18" s="51">
        <v>431</v>
      </c>
      <c r="F18" s="255" t="str">
        <f>+VLOOKUP(E18,Pricing!E:M,2,0)</f>
        <v>Busbars</v>
      </c>
      <c r="G18" s="246"/>
      <c r="H18" s="247"/>
      <c r="I18" s="248">
        <f>VLOOKUP(E18,Pricing!E:M,9,0)</f>
        <v>0</v>
      </c>
      <c r="J18" s="249">
        <f t="shared" si="0"/>
        <v>0</v>
      </c>
    </row>
    <row r="19" spans="1:12" s="1" customFormat="1">
      <c r="A19" s="5" t="s">
        <v>0</v>
      </c>
      <c r="B19" s="100"/>
      <c r="C19" s="100"/>
      <c r="D19" s="100"/>
      <c r="E19" s="51">
        <v>432</v>
      </c>
      <c r="F19" s="255" t="str">
        <f>+VLOOKUP(E19,Pricing!E:M,2,0)</f>
        <v>Cables LV</v>
      </c>
      <c r="G19" s="246"/>
      <c r="H19" s="247"/>
      <c r="I19" s="248">
        <f>VLOOKUP(E19,Pricing!E:M,9,0)</f>
        <v>42802556.495828368</v>
      </c>
      <c r="J19" s="249">
        <f t="shared" si="0"/>
        <v>0.18250659183023188</v>
      </c>
    </row>
    <row r="20" spans="1:12" s="67" customFormat="1">
      <c r="A20" s="5" t="s">
        <v>0</v>
      </c>
      <c r="B20" s="100"/>
      <c r="C20" s="100"/>
      <c r="D20" s="100"/>
      <c r="E20" s="51">
        <v>433</v>
      </c>
      <c r="F20" s="255" t="str">
        <f>+VLOOKUP(E20,Pricing!E:M,2,0)</f>
        <v>Small power</v>
      </c>
      <c r="G20" s="246"/>
      <c r="H20" s="247"/>
      <c r="I20" s="248">
        <f>VLOOKUP(E20,Pricing!E:M,9,0)</f>
        <v>4680321.8116805721</v>
      </c>
      <c r="J20" s="249">
        <f t="shared" si="0"/>
        <v>1.9956508499714705E-2</v>
      </c>
    </row>
    <row r="21" spans="1:12" s="67" customFormat="1">
      <c r="A21" s="5" t="s">
        <v>0</v>
      </c>
      <c r="B21" s="100"/>
      <c r="C21" s="100"/>
      <c r="D21" s="100"/>
      <c r="E21" s="51">
        <v>442</v>
      </c>
      <c r="F21" s="255" t="str">
        <f>+VLOOKUP(E21,Pricing!E:M,2,0)</f>
        <v xml:space="preserve">Lighting inside and outside </v>
      </c>
      <c r="G21" s="246"/>
      <c r="H21" s="247"/>
      <c r="I21" s="248">
        <f>VLOOKUP(E21,Pricing!E:M,9,0)</f>
        <v>27659469.606674612</v>
      </c>
      <c r="J21" s="249">
        <f t="shared" si="0"/>
        <v>0.11793771080561651</v>
      </c>
    </row>
    <row r="22" spans="1:12" s="67" customFormat="1">
      <c r="A22" s="5" t="s">
        <v>0</v>
      </c>
      <c r="B22" s="100"/>
      <c r="C22" s="100"/>
      <c r="D22" s="100"/>
      <c r="E22" s="51">
        <v>459</v>
      </c>
      <c r="F22" s="255" t="str">
        <f>+VLOOKUP(E22,Pricing!E:M,2,0)</f>
        <v>Heat trace</v>
      </c>
      <c r="G22" s="246"/>
      <c r="H22" s="247"/>
      <c r="I22" s="248">
        <f>VLOOKUP(E22,Pricing!E:M,9,0)</f>
        <v>1751770.2622169252</v>
      </c>
      <c r="J22" s="249">
        <f t="shared" si="0"/>
        <v>7.469404783284902E-3</v>
      </c>
    </row>
    <row r="23" spans="1:12" s="1" customFormat="1">
      <c r="A23" s="5" t="s">
        <v>0</v>
      </c>
      <c r="B23" s="100"/>
      <c r="C23" s="65"/>
      <c r="D23" s="65"/>
      <c r="E23" s="51">
        <v>522</v>
      </c>
      <c r="F23" s="255" t="str">
        <f>+VLOOKUP(E23,Pricing!E:M,2,0)</f>
        <v>BMS cabeling - Supply and installation</v>
      </c>
      <c r="G23" s="246"/>
      <c r="H23" s="247"/>
      <c r="I23" s="248">
        <f>VLOOKUP(E23,Pricing!E:M,9,0)</f>
        <v>4478143.6233611442</v>
      </c>
      <c r="J23" s="249">
        <f t="shared" si="0"/>
        <v>1.9094437279828905E-2</v>
      </c>
    </row>
    <row r="24" spans="1:12" s="67" customFormat="1">
      <c r="A24" s="5" t="s">
        <v>0</v>
      </c>
      <c r="B24" s="100"/>
      <c r="C24" s="100"/>
      <c r="D24" s="100"/>
      <c r="E24" s="51">
        <v>542</v>
      </c>
      <c r="F24" s="255" t="str">
        <f>+VLOOKUP(E24,Pricing!E:M,2,0)</f>
        <v>Fire protection system and Early warning Fire alarm</v>
      </c>
      <c r="G24" s="246"/>
      <c r="H24" s="247"/>
      <c r="I24" s="248">
        <f>VLOOKUP(E24,Pricing!E:M,9,0)</f>
        <v>8139690.1072705602</v>
      </c>
      <c r="J24" s="249">
        <f t="shared" si="0"/>
        <v>3.4706971303851655E-2</v>
      </c>
    </row>
    <row r="25" spans="1:12" s="1" customFormat="1">
      <c r="A25" s="5" t="s">
        <v>0</v>
      </c>
      <c r="B25" s="100"/>
      <c r="C25" s="65"/>
      <c r="D25" s="65"/>
      <c r="E25" s="51">
        <v>543</v>
      </c>
      <c r="F25" s="255" t="str">
        <f>+VLOOKUP(E25,Pricing!E:M,2,0)</f>
        <v>Access Control and Security</v>
      </c>
      <c r="G25" s="246"/>
      <c r="H25" s="247"/>
      <c r="I25" s="248">
        <f>VLOOKUP(E25,Pricing!E:M,9,0)</f>
        <v>1171394.5172824792</v>
      </c>
      <c r="J25" s="249">
        <f t="shared" si="0"/>
        <v>4.9947301876391691E-3</v>
      </c>
    </row>
    <row r="26" spans="1:12" s="1" customFormat="1">
      <c r="A26" s="5" t="s">
        <v>0</v>
      </c>
      <c r="B26" s="100"/>
      <c r="C26" s="100"/>
      <c r="D26" s="100"/>
      <c r="E26" s="51">
        <v>563</v>
      </c>
      <c r="F26" s="255" t="str">
        <f>+VLOOKUP(E26,Pricing!E:M,2,0)</f>
        <v>Control Cables to Generator</v>
      </c>
      <c r="G26" s="246"/>
      <c r="H26" s="247"/>
      <c r="I26" s="248">
        <f>VLOOKUP(E26,Pricing!E:M,9,0)</f>
        <v>0</v>
      </c>
      <c r="J26" s="249">
        <f t="shared" si="0"/>
        <v>0</v>
      </c>
    </row>
    <row r="27" spans="1:12" s="1" customFormat="1">
      <c r="A27" s="5" t="s">
        <v>0</v>
      </c>
      <c r="B27" s="100"/>
      <c r="C27" s="100"/>
      <c r="D27" s="104"/>
      <c r="E27" s="51">
        <v>571</v>
      </c>
      <c r="F27" s="255" t="str">
        <f>+VLOOKUP(E27,Pricing!E:M,2,0)</f>
        <v>Intruments cabling</v>
      </c>
      <c r="G27" s="246"/>
      <c r="H27" s="247"/>
      <c r="I27" s="248">
        <f>VLOOKUP(E27,Pricing!E:M,9,0)</f>
        <v>7141260.4290822418</v>
      </c>
      <c r="J27" s="249">
        <f t="shared" si="0"/>
        <v>3.0449749009990198E-2</v>
      </c>
    </row>
    <row r="28" spans="1:12" s="1" customFormat="1">
      <c r="A28" s="5" t="s">
        <v>0</v>
      </c>
      <c r="B28" s="100"/>
      <c r="C28" s="100"/>
      <c r="D28" s="104"/>
      <c r="E28" s="51">
        <v>20</v>
      </c>
      <c r="F28" s="255">
        <f>+VLOOKUP(E28,Pricing!E:M,2,0)</f>
        <v>0</v>
      </c>
      <c r="G28" s="246"/>
      <c r="H28" s="247"/>
      <c r="I28" s="248">
        <f>VLOOKUP(E28,Pricing!E:M,9,0)</f>
        <v>0</v>
      </c>
      <c r="J28" s="249">
        <f t="shared" si="0"/>
        <v>0</v>
      </c>
    </row>
    <row r="29" spans="1:12" s="1" customFormat="1">
      <c r="A29" s="5" t="s">
        <v>0</v>
      </c>
      <c r="B29" s="100"/>
      <c r="C29" s="100"/>
      <c r="D29" s="104"/>
      <c r="E29" s="51">
        <v>21</v>
      </c>
      <c r="F29" s="255" t="str">
        <f>+VLOOKUP(E29,Pricing!E:M,2,0)</f>
        <v>Fibre Optic</v>
      </c>
      <c r="G29" s="246"/>
      <c r="H29" s="247"/>
      <c r="I29" s="248">
        <f>VLOOKUP(E29,Pricing!E:M,9,0)</f>
        <v>0</v>
      </c>
      <c r="J29" s="249">
        <f t="shared" si="0"/>
        <v>0</v>
      </c>
    </row>
    <row r="30" spans="1:12" s="1" customFormat="1">
      <c r="A30" s="5" t="s">
        <v>0</v>
      </c>
      <c r="B30" s="100"/>
      <c r="C30" s="62"/>
      <c r="D30" s="51"/>
      <c r="E30" s="51">
        <v>22</v>
      </c>
      <c r="F30" s="254" t="s">
        <v>6</v>
      </c>
      <c r="G30" s="246"/>
      <c r="H30" s="247"/>
      <c r="I30" s="248">
        <f>VLOOKUP(E30,Pricing!E:M,9,0)</f>
        <v>4211871.2753277719</v>
      </c>
      <c r="J30" s="249">
        <f t="shared" si="0"/>
        <v>1.7959073817533366E-2</v>
      </c>
    </row>
    <row r="31" spans="1:12" s="1" customFormat="1">
      <c r="A31" s="5" t="s">
        <v>0</v>
      </c>
      <c r="B31" s="4"/>
      <c r="C31" s="51"/>
      <c r="D31" s="51"/>
      <c r="E31" s="119"/>
      <c r="F31" s="211" t="s">
        <v>7</v>
      </c>
      <c r="G31" s="212"/>
      <c r="H31" s="213"/>
      <c r="I31" s="216">
        <f>SUBTOTAL(9,I8:I30)</f>
        <v>234526085.14898694</v>
      </c>
      <c r="J31" s="249">
        <f>SUM(J9:J30)</f>
        <v>0.99999999999999989</v>
      </c>
    </row>
    <row r="32" spans="1:12">
      <c r="A32" s="1"/>
      <c r="F32" s="2"/>
      <c r="I32" s="120"/>
    </row>
    <row r="33" spans="1:231" s="1" customFormat="1" ht="13.9">
      <c r="C33" s="13"/>
      <c r="D33" s="13"/>
      <c r="E33" s="14"/>
      <c r="F33" s="121" t="s">
        <v>8</v>
      </c>
      <c r="G33" s="13"/>
      <c r="H33" s="13"/>
      <c r="I33" s="123"/>
    </row>
    <row r="34" spans="1:231">
      <c r="A34" s="1"/>
      <c r="F34" s="121"/>
    </row>
    <row r="35" spans="1:231">
      <c r="A35" s="1"/>
      <c r="F35" s="121" t="s">
        <v>9</v>
      </c>
      <c r="I35" s="124"/>
    </row>
    <row r="36" spans="1:231" ht="27.6">
      <c r="A36" s="1"/>
      <c r="F36" s="121" t="s">
        <v>10</v>
      </c>
      <c r="I36" s="126"/>
    </row>
    <row r="37" spans="1:231">
      <c r="A37" s="1"/>
      <c r="F37" s="121"/>
      <c r="I37" s="127"/>
    </row>
    <row r="38" spans="1:231">
      <c r="A38" s="1"/>
      <c r="F38" s="121" t="s">
        <v>11</v>
      </c>
    </row>
    <row r="39" spans="1:231" s="7" customFormat="1">
      <c r="A39" s="1"/>
      <c r="B39" s="5"/>
      <c r="C39" s="13"/>
      <c r="D39" s="13"/>
      <c r="E39" s="14"/>
      <c r="F39" s="121" t="s">
        <v>12</v>
      </c>
      <c r="G39" s="13"/>
      <c r="H39" s="13"/>
      <c r="I39" s="16"/>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row>
    <row r="40" spans="1:231" s="7" customFormat="1">
      <c r="A40" s="1"/>
      <c r="B40" s="5"/>
      <c r="C40" s="13"/>
      <c r="D40" s="13"/>
      <c r="E40" s="14"/>
      <c r="F40" s="121" t="s">
        <v>13</v>
      </c>
      <c r="G40" s="13"/>
      <c r="H40" s="13"/>
      <c r="I40" s="16"/>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c r="EU40" s="5"/>
      <c r="EV40" s="5"/>
      <c r="EW40" s="5"/>
      <c r="EX40" s="5"/>
      <c r="EY40" s="5"/>
      <c r="EZ40" s="5"/>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
      <c r="GY40" s="5"/>
      <c r="GZ40" s="5"/>
      <c r="HA40" s="5"/>
      <c r="HB40" s="5"/>
      <c r="HC40" s="5"/>
      <c r="HD40" s="5"/>
      <c r="HE40" s="5"/>
      <c r="HF40" s="5"/>
      <c r="HG40" s="5"/>
      <c r="HH40" s="5"/>
      <c r="HI40" s="5"/>
      <c r="HJ40" s="5"/>
      <c r="HK40" s="5"/>
      <c r="HL40" s="5"/>
      <c r="HM40" s="5"/>
      <c r="HN40" s="5"/>
      <c r="HO40" s="5"/>
      <c r="HP40" s="5"/>
      <c r="HQ40" s="5"/>
      <c r="HR40" s="5"/>
      <c r="HS40" s="5"/>
      <c r="HT40" s="5"/>
      <c r="HU40" s="5"/>
      <c r="HV40" s="5"/>
      <c r="HW40" s="5"/>
    </row>
    <row r="41" spans="1:231" s="7" customFormat="1">
      <c r="A41" s="1"/>
      <c r="B41" s="5"/>
      <c r="C41" s="13"/>
      <c r="D41" s="13"/>
      <c r="E41" s="14"/>
      <c r="F41" s="121" t="s">
        <v>14</v>
      </c>
      <c r="G41" s="13"/>
      <c r="H41" s="13"/>
      <c r="I41" s="16"/>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c r="ES41" s="5"/>
      <c r="ET41" s="5"/>
      <c r="EU41" s="5"/>
      <c r="EV41" s="5"/>
      <c r="EW41" s="5"/>
      <c r="EX41" s="5"/>
      <c r="EY41" s="5"/>
      <c r="EZ41" s="5"/>
      <c r="FA41" s="5"/>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c r="GS41" s="5"/>
      <c r="GT41" s="5"/>
      <c r="GU41" s="5"/>
      <c r="GV41" s="5"/>
      <c r="GW41" s="5"/>
      <c r="GX41" s="5"/>
      <c r="GY41" s="5"/>
      <c r="GZ41" s="5"/>
      <c r="HA41" s="5"/>
      <c r="HB41" s="5"/>
      <c r="HC41" s="5"/>
      <c r="HD41" s="5"/>
      <c r="HE41" s="5"/>
      <c r="HF41" s="5"/>
      <c r="HG41" s="5"/>
      <c r="HH41" s="5"/>
      <c r="HI41" s="5"/>
      <c r="HJ41" s="5"/>
      <c r="HK41" s="5"/>
      <c r="HL41" s="5"/>
      <c r="HM41" s="5"/>
      <c r="HN41" s="5"/>
      <c r="HO41" s="5"/>
      <c r="HP41" s="5"/>
      <c r="HQ41" s="5"/>
      <c r="HR41" s="5"/>
      <c r="HS41" s="5"/>
      <c r="HT41" s="5"/>
      <c r="HU41" s="5"/>
      <c r="HV41" s="5"/>
      <c r="HW41" s="5"/>
    </row>
    <row r="42" spans="1:231" s="128" customFormat="1">
      <c r="A42" s="1"/>
      <c r="B42" s="5"/>
      <c r="C42" s="13"/>
      <c r="D42" s="13"/>
      <c r="E42" s="14"/>
      <c r="F42" s="121"/>
      <c r="G42" s="13"/>
      <c r="H42" s="13"/>
      <c r="I42" s="16"/>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c r="ET42" s="5"/>
      <c r="EU42" s="5"/>
      <c r="EV42" s="5"/>
      <c r="EW42" s="5"/>
      <c r="EX42" s="5"/>
      <c r="EY42" s="5"/>
      <c r="EZ42" s="5"/>
      <c r="FA42" s="5"/>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c r="GS42" s="5"/>
      <c r="GT42" s="5"/>
      <c r="GU42" s="5"/>
      <c r="GV42" s="5"/>
      <c r="GW42" s="5"/>
      <c r="GX42" s="5"/>
      <c r="GY42" s="5"/>
      <c r="GZ42" s="5"/>
      <c r="HA42" s="5"/>
      <c r="HB42" s="5"/>
      <c r="HC42" s="5"/>
      <c r="HD42" s="5"/>
      <c r="HE42" s="5"/>
      <c r="HF42" s="5"/>
      <c r="HG42" s="5"/>
      <c r="HH42" s="5"/>
      <c r="HI42" s="5"/>
      <c r="HJ42" s="5"/>
      <c r="HK42" s="5"/>
      <c r="HL42" s="5"/>
      <c r="HM42" s="5"/>
      <c r="HN42" s="5"/>
      <c r="HO42" s="5"/>
      <c r="HP42" s="5"/>
      <c r="HQ42" s="5"/>
      <c r="HR42" s="5"/>
      <c r="HS42" s="5"/>
      <c r="HT42" s="5"/>
      <c r="HU42" s="5"/>
      <c r="HV42" s="5"/>
      <c r="HW42" s="5"/>
    </row>
    <row r="43" spans="1:231" s="7" customFormat="1">
      <c r="A43" s="5"/>
      <c r="B43" s="5"/>
      <c r="C43" s="13"/>
      <c r="D43" s="13"/>
      <c r="E43" s="14"/>
      <c r="F43" s="129" t="s">
        <v>15</v>
      </c>
      <c r="G43" s="13"/>
      <c r="H43" s="13"/>
      <c r="I43" s="16"/>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5"/>
      <c r="EX43" s="5"/>
      <c r="EY43" s="5"/>
      <c r="EZ43" s="5"/>
      <c r="FA43" s="5"/>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c r="GS43" s="5"/>
      <c r="GT43" s="5"/>
      <c r="GU43" s="5"/>
      <c r="GV43" s="5"/>
      <c r="GW43" s="5"/>
      <c r="GX43" s="5"/>
      <c r="GY43" s="5"/>
      <c r="GZ43" s="5"/>
      <c r="HA43" s="5"/>
      <c r="HB43" s="5"/>
      <c r="HC43" s="5"/>
      <c r="HD43" s="5"/>
      <c r="HE43" s="5"/>
      <c r="HF43" s="5"/>
      <c r="HG43" s="5"/>
      <c r="HH43" s="5"/>
      <c r="HI43" s="5"/>
      <c r="HJ43" s="5"/>
      <c r="HK43" s="5"/>
      <c r="HL43" s="5"/>
      <c r="HM43" s="5"/>
      <c r="HN43" s="5"/>
      <c r="HO43" s="5"/>
      <c r="HP43" s="5"/>
      <c r="HQ43" s="5"/>
      <c r="HR43" s="5"/>
      <c r="HS43" s="5"/>
      <c r="HT43" s="5"/>
      <c r="HU43" s="5"/>
      <c r="HV43" s="5"/>
      <c r="HW43" s="5"/>
    </row>
    <row r="44" spans="1:231" s="7" customFormat="1">
      <c r="A44" s="5"/>
      <c r="B44" s="5"/>
      <c r="C44" s="13"/>
      <c r="D44" s="13"/>
      <c r="E44" s="14"/>
      <c r="F44" s="129" t="s">
        <v>16</v>
      </c>
      <c r="G44" s="13"/>
      <c r="H44" s="13"/>
      <c r="I44" s="16"/>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c r="HA44" s="5"/>
      <c r="HB44" s="5"/>
      <c r="HC44" s="5"/>
      <c r="HD44" s="5"/>
      <c r="HE44" s="5"/>
      <c r="HF44" s="5"/>
      <c r="HG44" s="5"/>
      <c r="HH44" s="5"/>
      <c r="HI44" s="5"/>
      <c r="HJ44" s="5"/>
      <c r="HK44" s="5"/>
      <c r="HL44" s="5"/>
      <c r="HM44" s="5"/>
      <c r="HN44" s="5"/>
      <c r="HO44" s="5"/>
      <c r="HP44" s="5"/>
      <c r="HQ44" s="5"/>
      <c r="HR44" s="5"/>
      <c r="HS44" s="5"/>
      <c r="HT44" s="5"/>
      <c r="HU44" s="5"/>
      <c r="HV44" s="5"/>
      <c r="HW44" s="5"/>
    </row>
    <row r="45" spans="1:231" s="7" customFormat="1">
      <c r="A45" s="5"/>
      <c r="B45" s="5"/>
      <c r="C45" s="13"/>
      <c r="D45" s="13"/>
      <c r="E45" s="14"/>
      <c r="F45" s="15"/>
      <c r="G45" s="13"/>
      <c r="H45" s="13"/>
      <c r="I45" s="16"/>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c r="GS45" s="5"/>
      <c r="GT45" s="5"/>
      <c r="GU45" s="5"/>
      <c r="GV45" s="5"/>
      <c r="GW45" s="5"/>
      <c r="GX45" s="5"/>
      <c r="GY45" s="5"/>
      <c r="GZ45" s="5"/>
      <c r="HA45" s="5"/>
      <c r="HB45" s="5"/>
      <c r="HC45" s="5"/>
      <c r="HD45" s="5"/>
      <c r="HE45" s="5"/>
      <c r="HF45" s="5"/>
      <c r="HG45" s="5"/>
      <c r="HH45" s="5"/>
      <c r="HI45" s="5"/>
      <c r="HJ45" s="5"/>
      <c r="HK45" s="5"/>
      <c r="HL45" s="5"/>
      <c r="HM45" s="5"/>
      <c r="HN45" s="5"/>
      <c r="HO45" s="5"/>
      <c r="HP45" s="5"/>
      <c r="HQ45" s="5"/>
      <c r="HR45" s="5"/>
      <c r="HS45" s="5"/>
      <c r="HT45" s="5"/>
      <c r="HU45" s="5"/>
      <c r="HV45" s="5"/>
      <c r="HW45" s="5"/>
    </row>
    <row r="49" spans="1:231" s="148" customFormat="1">
      <c r="A49" s="5"/>
      <c r="B49" s="5"/>
      <c r="C49" s="13"/>
      <c r="D49" s="13"/>
      <c r="E49" s="14"/>
      <c r="F49" s="15"/>
      <c r="G49" s="13"/>
      <c r="H49" s="13"/>
      <c r="I49" s="16"/>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c r="EU49" s="5"/>
      <c r="EV49" s="5"/>
      <c r="EW49" s="5"/>
      <c r="EX49" s="5"/>
      <c r="EY49" s="5"/>
      <c r="EZ49" s="5"/>
      <c r="FA49" s="5"/>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c r="GK49" s="5"/>
      <c r="GL49" s="5"/>
      <c r="GM49" s="5"/>
      <c r="GN49" s="5"/>
      <c r="GO49" s="5"/>
      <c r="GP49" s="5"/>
      <c r="GQ49" s="5"/>
      <c r="GR49" s="5"/>
      <c r="GS49" s="5"/>
      <c r="GT49" s="5"/>
      <c r="GU49" s="5"/>
      <c r="GV49" s="5"/>
      <c r="GW49" s="5"/>
      <c r="GX49" s="5"/>
      <c r="GY49" s="5"/>
      <c r="GZ49" s="5"/>
      <c r="HA49" s="5"/>
      <c r="HB49" s="5"/>
      <c r="HC49" s="5"/>
      <c r="HD49" s="5"/>
      <c r="HE49" s="5"/>
      <c r="HF49" s="5"/>
      <c r="HG49" s="5"/>
      <c r="HH49" s="5"/>
      <c r="HI49" s="5"/>
      <c r="HJ49" s="5"/>
      <c r="HK49" s="5"/>
      <c r="HL49" s="5"/>
      <c r="HM49" s="5"/>
      <c r="HN49" s="5"/>
      <c r="HO49" s="5"/>
      <c r="HP49" s="5"/>
      <c r="HQ49" s="5"/>
      <c r="HR49" s="5"/>
      <c r="HS49" s="5"/>
      <c r="HT49" s="5"/>
      <c r="HU49" s="5"/>
      <c r="HV49" s="5"/>
      <c r="HW49" s="5"/>
    </row>
    <row r="50" spans="1:231" s="148" customFormat="1">
      <c r="A50" s="5"/>
      <c r="B50" s="5"/>
      <c r="C50" s="13"/>
      <c r="D50" s="13"/>
      <c r="E50" s="14"/>
      <c r="F50" s="15"/>
      <c r="G50" s="13"/>
      <c r="H50" s="13"/>
      <c r="I50" s="16"/>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c r="ES50" s="5"/>
      <c r="ET50" s="5"/>
      <c r="EU50" s="5"/>
      <c r="EV50" s="5"/>
      <c r="EW50" s="5"/>
      <c r="EX50" s="5"/>
      <c r="EY50" s="5"/>
      <c r="EZ50" s="5"/>
      <c r="FA50" s="5"/>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c r="GS50" s="5"/>
      <c r="GT50" s="5"/>
      <c r="GU50" s="5"/>
      <c r="GV50" s="5"/>
      <c r="GW50" s="5"/>
      <c r="GX50" s="5"/>
      <c r="GY50" s="5"/>
      <c r="GZ50" s="5"/>
      <c r="HA50" s="5"/>
      <c r="HB50" s="5"/>
      <c r="HC50" s="5"/>
      <c r="HD50" s="5"/>
      <c r="HE50" s="5"/>
      <c r="HF50" s="5"/>
      <c r="HG50" s="5"/>
      <c r="HH50" s="5"/>
      <c r="HI50" s="5"/>
      <c r="HJ50" s="5"/>
      <c r="HK50" s="5"/>
      <c r="HL50" s="5"/>
      <c r="HM50" s="5"/>
      <c r="HN50" s="5"/>
      <c r="HO50" s="5"/>
      <c r="HP50" s="5"/>
      <c r="HQ50" s="5"/>
      <c r="HR50" s="5"/>
      <c r="HS50" s="5"/>
      <c r="HT50" s="5"/>
      <c r="HU50" s="5"/>
      <c r="HV50" s="5"/>
      <c r="HW50" s="5"/>
    </row>
    <row r="51" spans="1:231" s="148" customFormat="1">
      <c r="A51" s="5"/>
      <c r="B51" s="5"/>
      <c r="C51" s="13"/>
      <c r="D51" s="13"/>
      <c r="E51" s="14"/>
      <c r="F51" s="15"/>
      <c r="G51" s="13"/>
      <c r="H51" s="13"/>
      <c r="I51" s="16"/>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c r="HA51" s="5"/>
      <c r="HB51" s="5"/>
      <c r="HC51" s="5"/>
      <c r="HD51" s="5"/>
      <c r="HE51" s="5"/>
      <c r="HF51" s="5"/>
      <c r="HG51" s="5"/>
      <c r="HH51" s="5"/>
      <c r="HI51" s="5"/>
      <c r="HJ51" s="5"/>
      <c r="HK51" s="5"/>
      <c r="HL51" s="5"/>
      <c r="HM51" s="5"/>
      <c r="HN51" s="5"/>
      <c r="HO51" s="5"/>
      <c r="HP51" s="5"/>
      <c r="HQ51" s="5"/>
      <c r="HR51" s="5"/>
      <c r="HS51" s="5"/>
      <c r="HT51" s="5"/>
      <c r="HU51" s="5"/>
      <c r="HV51" s="5"/>
      <c r="HW51" s="5"/>
    </row>
    <row r="52" spans="1:231" s="148" customFormat="1">
      <c r="A52" s="5"/>
      <c r="B52" s="5"/>
      <c r="C52" s="13"/>
      <c r="D52" s="13"/>
      <c r="E52" s="14"/>
      <c r="F52" s="15"/>
      <c r="G52" s="13"/>
      <c r="H52" s="13"/>
      <c r="I52" s="16"/>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c r="EO52" s="5"/>
      <c r="EP52" s="5"/>
      <c r="EQ52" s="5"/>
      <c r="ER52" s="5"/>
      <c r="ES52" s="5"/>
      <c r="ET52" s="5"/>
      <c r="EU52" s="5"/>
      <c r="EV52" s="5"/>
      <c r="EW52" s="5"/>
      <c r="EX52" s="5"/>
      <c r="EY52" s="5"/>
      <c r="EZ52" s="5"/>
      <c r="FA52" s="5"/>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c r="GS52" s="5"/>
      <c r="GT52" s="5"/>
      <c r="GU52" s="5"/>
      <c r="GV52" s="5"/>
      <c r="GW52" s="5"/>
      <c r="GX52" s="5"/>
      <c r="GY52" s="5"/>
      <c r="GZ52" s="5"/>
      <c r="HA52" s="5"/>
      <c r="HB52" s="5"/>
      <c r="HC52" s="5"/>
      <c r="HD52" s="5"/>
      <c r="HE52" s="5"/>
      <c r="HF52" s="5"/>
      <c r="HG52" s="5"/>
      <c r="HH52" s="5"/>
      <c r="HI52" s="5"/>
      <c r="HJ52" s="5"/>
      <c r="HK52" s="5"/>
      <c r="HL52" s="5"/>
      <c r="HM52" s="5"/>
      <c r="HN52" s="5"/>
      <c r="HO52" s="5"/>
      <c r="HP52" s="5"/>
      <c r="HQ52" s="5"/>
      <c r="HR52" s="5"/>
      <c r="HS52" s="5"/>
      <c r="HT52" s="5"/>
      <c r="HU52" s="5"/>
      <c r="HV52" s="5"/>
      <c r="HW52" s="5"/>
    </row>
    <row r="53" spans="1:231" s="148" customFormat="1">
      <c r="A53" s="5"/>
      <c r="B53" s="5"/>
      <c r="C53" s="13"/>
      <c r="D53" s="13"/>
      <c r="E53" s="14"/>
      <c r="F53" s="15"/>
      <c r="G53" s="13"/>
      <c r="H53" s="13"/>
      <c r="I53" s="16"/>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c r="EF53" s="5"/>
      <c r="EG53" s="5"/>
      <c r="EH53" s="5"/>
      <c r="EI53" s="5"/>
      <c r="EJ53" s="5"/>
      <c r="EK53" s="5"/>
      <c r="EL53" s="5"/>
      <c r="EM53" s="5"/>
      <c r="EN53" s="5"/>
      <c r="EO53" s="5"/>
      <c r="EP53" s="5"/>
      <c r="EQ53" s="5"/>
      <c r="ER53" s="5"/>
      <c r="ES53" s="5"/>
      <c r="ET53" s="5"/>
      <c r="EU53" s="5"/>
      <c r="EV53" s="5"/>
      <c r="EW53" s="5"/>
      <c r="EX53" s="5"/>
      <c r="EY53" s="5"/>
      <c r="EZ53" s="5"/>
      <c r="FA53" s="5"/>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c r="GK53" s="5"/>
      <c r="GL53" s="5"/>
      <c r="GM53" s="5"/>
      <c r="GN53" s="5"/>
      <c r="GO53" s="5"/>
      <c r="GP53" s="5"/>
      <c r="GQ53" s="5"/>
      <c r="GR53" s="5"/>
      <c r="GS53" s="5"/>
      <c r="GT53" s="5"/>
      <c r="GU53" s="5"/>
      <c r="GV53" s="5"/>
      <c r="GW53" s="5"/>
      <c r="GX53" s="5"/>
      <c r="GY53" s="5"/>
      <c r="GZ53" s="5"/>
      <c r="HA53" s="5"/>
      <c r="HB53" s="5"/>
      <c r="HC53" s="5"/>
      <c r="HD53" s="5"/>
      <c r="HE53" s="5"/>
      <c r="HF53" s="5"/>
      <c r="HG53" s="5"/>
      <c r="HH53" s="5"/>
      <c r="HI53" s="5"/>
      <c r="HJ53" s="5"/>
      <c r="HK53" s="5"/>
      <c r="HL53" s="5"/>
      <c r="HM53" s="5"/>
      <c r="HN53" s="5"/>
      <c r="HO53" s="5"/>
      <c r="HP53" s="5"/>
      <c r="HQ53" s="5"/>
      <c r="HR53" s="5"/>
      <c r="HS53" s="5"/>
      <c r="HT53" s="5"/>
      <c r="HU53" s="5"/>
      <c r="HV53" s="5"/>
      <c r="HW53" s="5"/>
    </row>
    <row r="54" spans="1:231" s="148" customFormat="1">
      <c r="A54" s="5"/>
      <c r="B54" s="5"/>
      <c r="C54" s="13"/>
      <c r="D54" s="13"/>
      <c r="E54" s="14"/>
      <c r="F54" s="15"/>
      <c r="G54" s="13"/>
      <c r="H54" s="13"/>
      <c r="I54" s="16"/>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c r="HA54" s="5"/>
      <c r="HB54" s="5"/>
      <c r="HC54" s="5"/>
      <c r="HD54" s="5"/>
      <c r="HE54" s="5"/>
      <c r="HF54" s="5"/>
      <c r="HG54" s="5"/>
      <c r="HH54" s="5"/>
      <c r="HI54" s="5"/>
      <c r="HJ54" s="5"/>
      <c r="HK54" s="5"/>
      <c r="HL54" s="5"/>
      <c r="HM54" s="5"/>
      <c r="HN54" s="5"/>
      <c r="HO54" s="5"/>
      <c r="HP54" s="5"/>
      <c r="HQ54" s="5"/>
      <c r="HR54" s="5"/>
      <c r="HS54" s="5"/>
      <c r="HT54" s="5"/>
      <c r="HU54" s="5"/>
      <c r="HV54" s="5"/>
      <c r="HW54" s="5"/>
    </row>
    <row r="55" spans="1:231" s="148" customFormat="1">
      <c r="A55" s="5"/>
      <c r="B55" s="5"/>
      <c r="C55" s="13"/>
      <c r="D55" s="13"/>
      <c r="E55" s="14"/>
      <c r="F55" s="15"/>
      <c r="G55" s="13"/>
      <c r="H55" s="13"/>
      <c r="I55" s="16"/>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c r="HA55" s="5"/>
      <c r="HB55" s="5"/>
      <c r="HC55" s="5"/>
      <c r="HD55" s="5"/>
      <c r="HE55" s="5"/>
      <c r="HF55" s="5"/>
      <c r="HG55" s="5"/>
      <c r="HH55" s="5"/>
      <c r="HI55" s="5"/>
      <c r="HJ55" s="5"/>
      <c r="HK55" s="5"/>
      <c r="HL55" s="5"/>
      <c r="HM55" s="5"/>
      <c r="HN55" s="5"/>
      <c r="HO55" s="5"/>
      <c r="HP55" s="5"/>
      <c r="HQ55" s="5"/>
      <c r="HR55" s="5"/>
      <c r="HS55" s="5"/>
      <c r="HT55" s="5"/>
      <c r="HU55" s="5"/>
      <c r="HV55" s="5"/>
      <c r="HW55" s="5"/>
    </row>
    <row r="56" spans="1:231" s="148" customFormat="1">
      <c r="A56" s="5"/>
      <c r="B56" s="5"/>
      <c r="C56" s="13"/>
      <c r="D56" s="13"/>
      <c r="E56" s="14"/>
      <c r="F56" s="15"/>
      <c r="G56" s="13"/>
      <c r="H56" s="13"/>
      <c r="I56" s="16"/>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c r="HE56" s="5"/>
      <c r="HF56" s="5"/>
      <c r="HG56" s="5"/>
      <c r="HH56" s="5"/>
      <c r="HI56" s="5"/>
      <c r="HJ56" s="5"/>
      <c r="HK56" s="5"/>
      <c r="HL56" s="5"/>
      <c r="HM56" s="5"/>
      <c r="HN56" s="5"/>
      <c r="HO56" s="5"/>
      <c r="HP56" s="5"/>
      <c r="HQ56" s="5"/>
      <c r="HR56" s="5"/>
      <c r="HS56" s="5"/>
      <c r="HT56" s="5"/>
      <c r="HU56" s="5"/>
      <c r="HV56" s="5"/>
      <c r="HW56" s="5"/>
    </row>
    <row r="57" spans="1:231" s="148" customFormat="1">
      <c r="A57" s="5"/>
      <c r="B57" s="5"/>
      <c r="C57" s="13"/>
      <c r="D57" s="13"/>
      <c r="E57" s="14"/>
      <c r="F57" s="15"/>
      <c r="G57" s="13"/>
      <c r="H57" s="13"/>
      <c r="I57" s="16"/>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c r="HA57" s="5"/>
      <c r="HB57" s="5"/>
      <c r="HC57" s="5"/>
      <c r="HD57" s="5"/>
      <c r="HE57" s="5"/>
      <c r="HF57" s="5"/>
      <c r="HG57" s="5"/>
      <c r="HH57" s="5"/>
      <c r="HI57" s="5"/>
      <c r="HJ57" s="5"/>
      <c r="HK57" s="5"/>
      <c r="HL57" s="5"/>
      <c r="HM57" s="5"/>
      <c r="HN57" s="5"/>
      <c r="HO57" s="5"/>
      <c r="HP57" s="5"/>
      <c r="HQ57" s="5"/>
      <c r="HR57" s="5"/>
      <c r="HS57" s="5"/>
      <c r="HT57" s="5"/>
      <c r="HU57" s="5"/>
      <c r="HV57" s="5"/>
      <c r="HW57" s="5"/>
    </row>
    <row r="58" spans="1:231" s="148" customFormat="1">
      <c r="A58" s="5"/>
      <c r="B58" s="5"/>
      <c r="C58" s="13"/>
      <c r="D58" s="13"/>
      <c r="E58" s="14"/>
      <c r="F58" s="15"/>
      <c r="G58" s="13"/>
      <c r="H58" s="13"/>
      <c r="I58" s="16"/>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
      <c r="GY58" s="5"/>
      <c r="GZ58" s="5"/>
      <c r="HA58" s="5"/>
      <c r="HB58" s="5"/>
      <c r="HC58" s="5"/>
      <c r="HD58" s="5"/>
      <c r="HE58" s="5"/>
      <c r="HF58" s="5"/>
      <c r="HG58" s="5"/>
      <c r="HH58" s="5"/>
      <c r="HI58" s="5"/>
      <c r="HJ58" s="5"/>
      <c r="HK58" s="5"/>
      <c r="HL58" s="5"/>
      <c r="HM58" s="5"/>
      <c r="HN58" s="5"/>
      <c r="HO58" s="5"/>
      <c r="HP58" s="5"/>
      <c r="HQ58" s="5"/>
      <c r="HR58" s="5"/>
      <c r="HS58" s="5"/>
      <c r="HT58" s="5"/>
      <c r="HU58" s="5"/>
      <c r="HV58" s="5"/>
      <c r="HW58" s="5"/>
    </row>
    <row r="59" spans="1:231" s="148" customFormat="1">
      <c r="A59" s="5"/>
      <c r="B59" s="5"/>
      <c r="C59" s="13"/>
      <c r="D59" s="13"/>
      <c r="E59" s="14"/>
      <c r="F59" s="15"/>
      <c r="G59" s="13"/>
      <c r="H59" s="13"/>
      <c r="I59" s="16"/>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c r="HE59" s="5"/>
      <c r="HF59" s="5"/>
      <c r="HG59" s="5"/>
      <c r="HH59" s="5"/>
      <c r="HI59" s="5"/>
      <c r="HJ59" s="5"/>
      <c r="HK59" s="5"/>
      <c r="HL59" s="5"/>
      <c r="HM59" s="5"/>
      <c r="HN59" s="5"/>
      <c r="HO59" s="5"/>
      <c r="HP59" s="5"/>
      <c r="HQ59" s="5"/>
      <c r="HR59" s="5"/>
      <c r="HS59" s="5"/>
      <c r="HT59" s="5"/>
      <c r="HU59" s="5"/>
      <c r="HV59" s="5"/>
      <c r="HW59" s="5"/>
    </row>
    <row r="60" spans="1:231" s="148" customFormat="1">
      <c r="A60" s="5"/>
      <c r="B60" s="5"/>
      <c r="C60" s="13"/>
      <c r="D60" s="13"/>
      <c r="E60" s="14"/>
      <c r="F60" s="15"/>
      <c r="G60" s="13"/>
      <c r="H60" s="13"/>
      <c r="I60" s="16"/>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c r="EO60" s="5"/>
      <c r="EP60" s="5"/>
      <c r="EQ60" s="5"/>
      <c r="ER60" s="5"/>
      <c r="ES60" s="5"/>
      <c r="ET60" s="5"/>
      <c r="EU60" s="5"/>
      <c r="EV60" s="5"/>
      <c r="EW60" s="5"/>
      <c r="EX60" s="5"/>
      <c r="EY60" s="5"/>
      <c r="EZ60" s="5"/>
      <c r="FA60" s="5"/>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c r="GS60" s="5"/>
      <c r="GT60" s="5"/>
      <c r="GU60" s="5"/>
      <c r="GV60" s="5"/>
      <c r="GW60" s="5"/>
      <c r="GX60" s="5"/>
      <c r="GY60" s="5"/>
      <c r="GZ60" s="5"/>
      <c r="HA60" s="5"/>
      <c r="HB60" s="5"/>
      <c r="HC60" s="5"/>
      <c r="HD60" s="5"/>
      <c r="HE60" s="5"/>
      <c r="HF60" s="5"/>
      <c r="HG60" s="5"/>
      <c r="HH60" s="5"/>
      <c r="HI60" s="5"/>
      <c r="HJ60" s="5"/>
      <c r="HK60" s="5"/>
      <c r="HL60" s="5"/>
      <c r="HM60" s="5"/>
      <c r="HN60" s="5"/>
      <c r="HO60" s="5"/>
      <c r="HP60" s="5"/>
      <c r="HQ60" s="5"/>
      <c r="HR60" s="5"/>
      <c r="HS60" s="5"/>
      <c r="HT60" s="5"/>
      <c r="HU60" s="5"/>
      <c r="HV60" s="5"/>
      <c r="HW60" s="5"/>
    </row>
    <row r="61" spans="1:231" s="148" customFormat="1">
      <c r="A61" s="5"/>
      <c r="B61" s="5"/>
      <c r="C61" s="13"/>
      <c r="D61" s="13"/>
      <c r="E61" s="14"/>
      <c r="F61" s="15"/>
      <c r="G61" s="13"/>
      <c r="H61" s="13"/>
      <c r="I61" s="16"/>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c r="EU61" s="5"/>
      <c r="EV61" s="5"/>
      <c r="EW61" s="5"/>
      <c r="EX61" s="5"/>
      <c r="EY61" s="5"/>
      <c r="EZ61" s="5"/>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c r="GS61" s="5"/>
      <c r="GT61" s="5"/>
      <c r="GU61" s="5"/>
      <c r="GV61" s="5"/>
      <c r="GW61" s="5"/>
      <c r="GX61" s="5"/>
      <c r="GY61" s="5"/>
      <c r="GZ61" s="5"/>
      <c r="HA61" s="5"/>
      <c r="HB61" s="5"/>
      <c r="HC61" s="5"/>
      <c r="HD61" s="5"/>
      <c r="HE61" s="5"/>
      <c r="HF61" s="5"/>
      <c r="HG61" s="5"/>
      <c r="HH61" s="5"/>
      <c r="HI61" s="5"/>
      <c r="HJ61" s="5"/>
      <c r="HK61" s="5"/>
      <c r="HL61" s="5"/>
      <c r="HM61" s="5"/>
      <c r="HN61" s="5"/>
      <c r="HO61" s="5"/>
      <c r="HP61" s="5"/>
      <c r="HQ61" s="5"/>
      <c r="HR61" s="5"/>
      <c r="HS61" s="5"/>
      <c r="HT61" s="5"/>
      <c r="HU61" s="5"/>
      <c r="HV61" s="5"/>
      <c r="HW61" s="5"/>
    </row>
    <row r="62" spans="1:231" s="148" customFormat="1">
      <c r="A62" s="5"/>
      <c r="B62" s="5"/>
      <c r="C62" s="13"/>
      <c r="D62" s="13"/>
      <c r="E62" s="14"/>
      <c r="F62" s="15"/>
      <c r="G62" s="13"/>
      <c r="H62" s="13"/>
      <c r="I62" s="16"/>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c r="EF62" s="5"/>
      <c r="EG62" s="5"/>
      <c r="EH62" s="5"/>
      <c r="EI62" s="5"/>
      <c r="EJ62" s="5"/>
      <c r="EK62" s="5"/>
      <c r="EL62" s="5"/>
      <c r="EM62" s="5"/>
      <c r="EN62" s="5"/>
      <c r="EO62" s="5"/>
      <c r="EP62" s="5"/>
      <c r="EQ62" s="5"/>
      <c r="ER62" s="5"/>
      <c r="ES62" s="5"/>
      <c r="ET62" s="5"/>
      <c r="EU62" s="5"/>
      <c r="EV62" s="5"/>
      <c r="EW62" s="5"/>
      <c r="EX62" s="5"/>
      <c r="EY62" s="5"/>
      <c r="EZ62" s="5"/>
      <c r="FA62" s="5"/>
      <c r="FB62" s="5"/>
      <c r="FC62" s="5"/>
      <c r="FD62" s="5"/>
      <c r="FE62" s="5"/>
      <c r="FF62" s="5"/>
      <c r="FG62" s="5"/>
      <c r="FH62" s="5"/>
      <c r="FI62" s="5"/>
      <c r="FJ62" s="5"/>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c r="GK62" s="5"/>
      <c r="GL62" s="5"/>
      <c r="GM62" s="5"/>
      <c r="GN62" s="5"/>
      <c r="GO62" s="5"/>
      <c r="GP62" s="5"/>
      <c r="GQ62" s="5"/>
      <c r="GR62" s="5"/>
      <c r="GS62" s="5"/>
      <c r="GT62" s="5"/>
      <c r="GU62" s="5"/>
      <c r="GV62" s="5"/>
      <c r="GW62" s="5"/>
      <c r="GX62" s="5"/>
      <c r="GY62" s="5"/>
      <c r="GZ62" s="5"/>
      <c r="HA62" s="5"/>
      <c r="HB62" s="5"/>
      <c r="HC62" s="5"/>
      <c r="HD62" s="5"/>
      <c r="HE62" s="5"/>
      <c r="HF62" s="5"/>
      <c r="HG62" s="5"/>
      <c r="HH62" s="5"/>
      <c r="HI62" s="5"/>
      <c r="HJ62" s="5"/>
      <c r="HK62" s="5"/>
      <c r="HL62" s="5"/>
      <c r="HM62" s="5"/>
      <c r="HN62" s="5"/>
      <c r="HO62" s="5"/>
      <c r="HP62" s="5"/>
      <c r="HQ62" s="5"/>
      <c r="HR62" s="5"/>
      <c r="HS62" s="5"/>
      <c r="HT62" s="5"/>
      <c r="HU62" s="5"/>
      <c r="HV62" s="5"/>
      <c r="HW62" s="5"/>
    </row>
    <row r="63" spans="1:231" s="148" customFormat="1">
      <c r="A63" s="5"/>
      <c r="B63" s="5"/>
      <c r="C63" s="13"/>
      <c r="D63" s="13"/>
      <c r="E63" s="14"/>
      <c r="F63" s="15"/>
      <c r="G63" s="13"/>
      <c r="H63" s="13"/>
      <c r="I63" s="16"/>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c r="ES63" s="5"/>
      <c r="ET63" s="5"/>
      <c r="EU63" s="5"/>
      <c r="EV63" s="5"/>
      <c r="EW63" s="5"/>
      <c r="EX63" s="5"/>
      <c r="EY63" s="5"/>
      <c r="EZ63" s="5"/>
      <c r="FA63" s="5"/>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c r="GS63" s="5"/>
      <c r="GT63" s="5"/>
      <c r="GU63" s="5"/>
      <c r="GV63" s="5"/>
      <c r="GW63" s="5"/>
      <c r="GX63" s="5"/>
      <c r="GY63" s="5"/>
      <c r="GZ63" s="5"/>
      <c r="HA63" s="5"/>
      <c r="HB63" s="5"/>
      <c r="HC63" s="5"/>
      <c r="HD63" s="5"/>
      <c r="HE63" s="5"/>
      <c r="HF63" s="5"/>
      <c r="HG63" s="5"/>
      <c r="HH63" s="5"/>
      <c r="HI63" s="5"/>
      <c r="HJ63" s="5"/>
      <c r="HK63" s="5"/>
      <c r="HL63" s="5"/>
      <c r="HM63" s="5"/>
      <c r="HN63" s="5"/>
      <c r="HO63" s="5"/>
      <c r="HP63" s="5"/>
      <c r="HQ63" s="5"/>
      <c r="HR63" s="5"/>
      <c r="HS63" s="5"/>
      <c r="HT63" s="5"/>
      <c r="HU63" s="5"/>
      <c r="HV63" s="5"/>
      <c r="HW63" s="5"/>
    </row>
    <row r="64" spans="1:231" s="148" customFormat="1">
      <c r="A64" s="5"/>
      <c r="B64" s="5"/>
      <c r="C64" s="13"/>
      <c r="D64" s="13"/>
      <c r="E64" s="14"/>
      <c r="F64" s="15"/>
      <c r="G64" s="13"/>
      <c r="H64" s="13"/>
      <c r="I64" s="16"/>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c r="EU64" s="5"/>
      <c r="EV64" s="5"/>
      <c r="EW64" s="5"/>
      <c r="EX64" s="5"/>
      <c r="EY64" s="5"/>
      <c r="EZ64" s="5"/>
      <c r="FA64" s="5"/>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O64" s="5"/>
      <c r="GP64" s="5"/>
      <c r="GQ64" s="5"/>
      <c r="GR64" s="5"/>
      <c r="GS64" s="5"/>
      <c r="GT64" s="5"/>
      <c r="GU64" s="5"/>
      <c r="GV64" s="5"/>
      <c r="GW64" s="5"/>
      <c r="GX64" s="5"/>
      <c r="GY64" s="5"/>
      <c r="GZ64" s="5"/>
      <c r="HA64" s="5"/>
      <c r="HB64" s="5"/>
      <c r="HC64" s="5"/>
      <c r="HD64" s="5"/>
      <c r="HE64" s="5"/>
      <c r="HF64" s="5"/>
      <c r="HG64" s="5"/>
      <c r="HH64" s="5"/>
      <c r="HI64" s="5"/>
      <c r="HJ64" s="5"/>
      <c r="HK64" s="5"/>
      <c r="HL64" s="5"/>
      <c r="HM64" s="5"/>
      <c r="HN64" s="5"/>
      <c r="HO64" s="5"/>
      <c r="HP64" s="5"/>
      <c r="HQ64" s="5"/>
      <c r="HR64" s="5"/>
      <c r="HS64" s="5"/>
      <c r="HT64" s="5"/>
      <c r="HU64" s="5"/>
      <c r="HV64" s="5"/>
      <c r="HW64" s="5"/>
    </row>
    <row r="65" spans="1:231" s="148" customFormat="1">
      <c r="A65" s="5"/>
      <c r="B65" s="5"/>
      <c r="C65" s="13"/>
      <c r="D65" s="13"/>
      <c r="E65" s="14"/>
      <c r="F65" s="15"/>
      <c r="G65" s="13"/>
      <c r="H65" s="13"/>
      <c r="I65" s="16"/>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c r="EO65" s="5"/>
      <c r="EP65" s="5"/>
      <c r="EQ65" s="5"/>
      <c r="ER65" s="5"/>
      <c r="ES65" s="5"/>
      <c r="ET65" s="5"/>
      <c r="EU65" s="5"/>
      <c r="EV65" s="5"/>
      <c r="EW65" s="5"/>
      <c r="EX65" s="5"/>
      <c r="EY65" s="5"/>
      <c r="EZ65" s="5"/>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c r="GS65" s="5"/>
      <c r="GT65" s="5"/>
      <c r="GU65" s="5"/>
      <c r="GV65" s="5"/>
      <c r="GW65" s="5"/>
      <c r="GX65" s="5"/>
      <c r="GY65" s="5"/>
      <c r="GZ65" s="5"/>
      <c r="HA65" s="5"/>
      <c r="HB65" s="5"/>
      <c r="HC65" s="5"/>
      <c r="HD65" s="5"/>
      <c r="HE65" s="5"/>
      <c r="HF65" s="5"/>
      <c r="HG65" s="5"/>
      <c r="HH65" s="5"/>
      <c r="HI65" s="5"/>
      <c r="HJ65" s="5"/>
      <c r="HK65" s="5"/>
      <c r="HL65" s="5"/>
      <c r="HM65" s="5"/>
      <c r="HN65" s="5"/>
      <c r="HO65" s="5"/>
      <c r="HP65" s="5"/>
      <c r="HQ65" s="5"/>
      <c r="HR65" s="5"/>
      <c r="HS65" s="5"/>
      <c r="HT65" s="5"/>
      <c r="HU65" s="5"/>
      <c r="HV65" s="5"/>
      <c r="HW65" s="5"/>
    </row>
    <row r="66" spans="1:231" s="148" customFormat="1">
      <c r="A66" s="5"/>
      <c r="B66" s="5"/>
      <c r="C66" s="13"/>
      <c r="D66" s="13"/>
      <c r="E66" s="14"/>
      <c r="F66" s="15"/>
      <c r="G66" s="13"/>
      <c r="H66" s="13"/>
      <c r="I66" s="16"/>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c r="GS66" s="5"/>
      <c r="GT66" s="5"/>
      <c r="GU66" s="5"/>
      <c r="GV66" s="5"/>
      <c r="GW66" s="5"/>
      <c r="GX66" s="5"/>
      <c r="GY66" s="5"/>
      <c r="GZ66" s="5"/>
      <c r="HA66" s="5"/>
      <c r="HB66" s="5"/>
      <c r="HC66" s="5"/>
      <c r="HD66" s="5"/>
      <c r="HE66" s="5"/>
      <c r="HF66" s="5"/>
      <c r="HG66" s="5"/>
      <c r="HH66" s="5"/>
      <c r="HI66" s="5"/>
      <c r="HJ66" s="5"/>
      <c r="HK66" s="5"/>
      <c r="HL66" s="5"/>
      <c r="HM66" s="5"/>
      <c r="HN66" s="5"/>
      <c r="HO66" s="5"/>
      <c r="HP66" s="5"/>
      <c r="HQ66" s="5"/>
      <c r="HR66" s="5"/>
      <c r="HS66" s="5"/>
      <c r="HT66" s="5"/>
      <c r="HU66" s="5"/>
      <c r="HV66" s="5"/>
      <c r="HW66" s="5"/>
    </row>
    <row r="67" spans="1:231" s="148" customFormat="1">
      <c r="A67" s="5"/>
      <c r="B67" s="5"/>
      <c r="C67" s="13"/>
      <c r="D67" s="13"/>
      <c r="E67" s="14"/>
      <c r="F67" s="15"/>
      <c r="G67" s="13"/>
      <c r="H67" s="13"/>
      <c r="I67" s="16"/>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c r="EU67" s="5"/>
      <c r="EV67" s="5"/>
      <c r="EW67" s="5"/>
      <c r="EX67" s="5"/>
      <c r="EY67" s="5"/>
      <c r="EZ67" s="5"/>
      <c r="FA67" s="5"/>
      <c r="FB67" s="5"/>
      <c r="FC67" s="5"/>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c r="GL67" s="5"/>
      <c r="GM67" s="5"/>
      <c r="GN67" s="5"/>
      <c r="GO67" s="5"/>
      <c r="GP67" s="5"/>
      <c r="GQ67" s="5"/>
      <c r="GR67" s="5"/>
      <c r="GS67" s="5"/>
      <c r="GT67" s="5"/>
      <c r="GU67" s="5"/>
      <c r="GV67" s="5"/>
      <c r="GW67" s="5"/>
      <c r="GX67" s="5"/>
      <c r="GY67" s="5"/>
      <c r="GZ67" s="5"/>
      <c r="HA67" s="5"/>
      <c r="HB67" s="5"/>
      <c r="HC67" s="5"/>
      <c r="HD67" s="5"/>
      <c r="HE67" s="5"/>
      <c r="HF67" s="5"/>
      <c r="HG67" s="5"/>
      <c r="HH67" s="5"/>
      <c r="HI67" s="5"/>
      <c r="HJ67" s="5"/>
      <c r="HK67" s="5"/>
      <c r="HL67" s="5"/>
      <c r="HM67" s="5"/>
      <c r="HN67" s="5"/>
      <c r="HO67" s="5"/>
      <c r="HP67" s="5"/>
      <c r="HQ67" s="5"/>
      <c r="HR67" s="5"/>
      <c r="HS67" s="5"/>
      <c r="HT67" s="5"/>
      <c r="HU67" s="5"/>
      <c r="HV67" s="5"/>
      <c r="HW67" s="5"/>
    </row>
    <row r="68" spans="1:231" s="148" customFormat="1">
      <c r="A68" s="5"/>
      <c r="B68" s="5"/>
      <c r="C68" s="13"/>
      <c r="D68" s="13"/>
      <c r="E68" s="14"/>
      <c r="F68" s="15"/>
      <c r="G68" s="13"/>
      <c r="H68" s="13"/>
      <c r="I68" s="16"/>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c r="EF68" s="5"/>
      <c r="EG68" s="5"/>
      <c r="EH68" s="5"/>
      <c r="EI68" s="5"/>
      <c r="EJ68" s="5"/>
      <c r="EK68" s="5"/>
      <c r="EL68" s="5"/>
      <c r="EM68" s="5"/>
      <c r="EN68" s="5"/>
      <c r="EO68" s="5"/>
      <c r="EP68" s="5"/>
      <c r="EQ68" s="5"/>
      <c r="ER68" s="5"/>
      <c r="ES68" s="5"/>
      <c r="ET68" s="5"/>
      <c r="EU68" s="5"/>
      <c r="EV68" s="5"/>
      <c r="EW68" s="5"/>
      <c r="EX68" s="5"/>
      <c r="EY68" s="5"/>
      <c r="EZ68" s="5"/>
      <c r="FA68" s="5"/>
      <c r="FB68" s="5"/>
      <c r="FC68" s="5"/>
      <c r="FD68" s="5"/>
      <c r="FE68" s="5"/>
      <c r="FF68" s="5"/>
      <c r="FG68" s="5"/>
      <c r="FH68" s="5"/>
      <c r="FI68" s="5"/>
      <c r="FJ68" s="5"/>
      <c r="FK68" s="5"/>
      <c r="FL68" s="5"/>
      <c r="FM68" s="5"/>
      <c r="FN68" s="5"/>
      <c r="FO68" s="5"/>
      <c r="FP68" s="5"/>
      <c r="FQ68" s="5"/>
      <c r="FR68" s="5"/>
      <c r="FS68" s="5"/>
      <c r="FT68" s="5"/>
      <c r="FU68" s="5"/>
      <c r="FV68" s="5"/>
      <c r="FW68" s="5"/>
      <c r="FX68" s="5"/>
      <c r="FY68" s="5"/>
      <c r="FZ68" s="5"/>
      <c r="GA68" s="5"/>
      <c r="GB68" s="5"/>
      <c r="GC68" s="5"/>
      <c r="GD68" s="5"/>
      <c r="GE68" s="5"/>
      <c r="GF68" s="5"/>
      <c r="GG68" s="5"/>
      <c r="GH68" s="5"/>
      <c r="GI68" s="5"/>
      <c r="GJ68" s="5"/>
      <c r="GK68" s="5"/>
      <c r="GL68" s="5"/>
      <c r="GM68" s="5"/>
      <c r="GN68" s="5"/>
      <c r="GO68" s="5"/>
      <c r="GP68" s="5"/>
      <c r="GQ68" s="5"/>
      <c r="GR68" s="5"/>
      <c r="GS68" s="5"/>
      <c r="GT68" s="5"/>
      <c r="GU68" s="5"/>
      <c r="GV68" s="5"/>
      <c r="GW68" s="5"/>
      <c r="GX68" s="5"/>
      <c r="GY68" s="5"/>
      <c r="GZ68" s="5"/>
      <c r="HA68" s="5"/>
      <c r="HB68" s="5"/>
      <c r="HC68" s="5"/>
      <c r="HD68" s="5"/>
      <c r="HE68" s="5"/>
      <c r="HF68" s="5"/>
      <c r="HG68" s="5"/>
      <c r="HH68" s="5"/>
      <c r="HI68" s="5"/>
      <c r="HJ68" s="5"/>
      <c r="HK68" s="5"/>
      <c r="HL68" s="5"/>
      <c r="HM68" s="5"/>
      <c r="HN68" s="5"/>
      <c r="HO68" s="5"/>
      <c r="HP68" s="5"/>
      <c r="HQ68" s="5"/>
      <c r="HR68" s="5"/>
      <c r="HS68" s="5"/>
      <c r="HT68" s="5"/>
      <c r="HU68" s="5"/>
      <c r="HV68" s="5"/>
      <c r="HW68" s="5"/>
    </row>
    <row r="69" spans="1:231" s="148" customFormat="1">
      <c r="A69" s="5"/>
      <c r="B69" s="5"/>
      <c r="C69" s="13"/>
      <c r="D69" s="13"/>
      <c r="E69" s="14"/>
      <c r="F69" s="15"/>
      <c r="G69" s="13"/>
      <c r="H69" s="13"/>
      <c r="I69" s="16"/>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5"/>
      <c r="EX69" s="5"/>
      <c r="EY69" s="5"/>
      <c r="EZ69" s="5"/>
      <c r="FA69" s="5"/>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c r="GK69" s="5"/>
      <c r="GL69" s="5"/>
      <c r="GM69" s="5"/>
      <c r="GN69" s="5"/>
      <c r="GO69" s="5"/>
      <c r="GP69" s="5"/>
      <c r="GQ69" s="5"/>
      <c r="GR69" s="5"/>
      <c r="GS69" s="5"/>
      <c r="GT69" s="5"/>
      <c r="GU69" s="5"/>
      <c r="GV69" s="5"/>
      <c r="GW69" s="5"/>
      <c r="GX69" s="5"/>
      <c r="GY69" s="5"/>
      <c r="GZ69" s="5"/>
      <c r="HA69" s="5"/>
      <c r="HB69" s="5"/>
      <c r="HC69" s="5"/>
      <c r="HD69" s="5"/>
      <c r="HE69" s="5"/>
      <c r="HF69" s="5"/>
      <c r="HG69" s="5"/>
      <c r="HH69" s="5"/>
      <c r="HI69" s="5"/>
      <c r="HJ69" s="5"/>
      <c r="HK69" s="5"/>
      <c r="HL69" s="5"/>
      <c r="HM69" s="5"/>
      <c r="HN69" s="5"/>
      <c r="HO69" s="5"/>
      <c r="HP69" s="5"/>
      <c r="HQ69" s="5"/>
      <c r="HR69" s="5"/>
      <c r="HS69" s="5"/>
      <c r="HT69" s="5"/>
      <c r="HU69" s="5"/>
      <c r="HV69" s="5"/>
      <c r="HW69" s="5"/>
    </row>
    <row r="70" spans="1:231" s="148" customFormat="1">
      <c r="A70" s="5"/>
      <c r="B70" s="5"/>
      <c r="C70" s="13"/>
      <c r="D70" s="13"/>
      <c r="E70" s="14"/>
      <c r="F70" s="15"/>
      <c r="G70" s="13"/>
      <c r="H70" s="13"/>
      <c r="I70" s="16"/>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c r="EO70" s="5"/>
      <c r="EP70" s="5"/>
      <c r="EQ70" s="5"/>
      <c r="ER70" s="5"/>
      <c r="ES70" s="5"/>
      <c r="ET70" s="5"/>
      <c r="EU70" s="5"/>
      <c r="EV70" s="5"/>
      <c r="EW70" s="5"/>
      <c r="EX70" s="5"/>
      <c r="EY70" s="5"/>
      <c r="EZ70" s="5"/>
      <c r="FA70" s="5"/>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c r="GK70" s="5"/>
      <c r="GL70" s="5"/>
      <c r="GM70" s="5"/>
      <c r="GN70" s="5"/>
      <c r="GO70" s="5"/>
      <c r="GP70" s="5"/>
      <c r="GQ70" s="5"/>
      <c r="GR70" s="5"/>
      <c r="GS70" s="5"/>
      <c r="GT70" s="5"/>
      <c r="GU70" s="5"/>
      <c r="GV70" s="5"/>
      <c r="GW70" s="5"/>
      <c r="GX70" s="5"/>
      <c r="GY70" s="5"/>
      <c r="GZ70" s="5"/>
      <c r="HA70" s="5"/>
      <c r="HB70" s="5"/>
      <c r="HC70" s="5"/>
      <c r="HD70" s="5"/>
      <c r="HE70" s="5"/>
      <c r="HF70" s="5"/>
      <c r="HG70" s="5"/>
      <c r="HH70" s="5"/>
      <c r="HI70" s="5"/>
      <c r="HJ70" s="5"/>
      <c r="HK70" s="5"/>
      <c r="HL70" s="5"/>
      <c r="HM70" s="5"/>
      <c r="HN70" s="5"/>
      <c r="HO70" s="5"/>
      <c r="HP70" s="5"/>
      <c r="HQ70" s="5"/>
      <c r="HR70" s="5"/>
      <c r="HS70" s="5"/>
      <c r="HT70" s="5"/>
      <c r="HU70" s="5"/>
      <c r="HV70" s="5"/>
      <c r="HW70" s="5"/>
    </row>
    <row r="71" spans="1:231" s="148" customFormat="1">
      <c r="A71" s="5"/>
      <c r="B71" s="5"/>
      <c r="C71" s="13"/>
      <c r="D71" s="13"/>
      <c r="E71" s="14"/>
      <c r="F71" s="15"/>
      <c r="G71" s="13"/>
      <c r="H71" s="13"/>
      <c r="I71" s="16"/>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
      <c r="GY71" s="5"/>
      <c r="GZ71" s="5"/>
      <c r="HA71" s="5"/>
      <c r="HB71" s="5"/>
      <c r="HC71" s="5"/>
      <c r="HD71" s="5"/>
      <c r="HE71" s="5"/>
      <c r="HF71" s="5"/>
      <c r="HG71" s="5"/>
      <c r="HH71" s="5"/>
      <c r="HI71" s="5"/>
      <c r="HJ71" s="5"/>
      <c r="HK71" s="5"/>
      <c r="HL71" s="5"/>
      <c r="HM71" s="5"/>
      <c r="HN71" s="5"/>
      <c r="HO71" s="5"/>
      <c r="HP71" s="5"/>
      <c r="HQ71" s="5"/>
      <c r="HR71" s="5"/>
      <c r="HS71" s="5"/>
      <c r="HT71" s="5"/>
      <c r="HU71" s="5"/>
      <c r="HV71" s="5"/>
      <c r="HW71" s="5"/>
    </row>
    <row r="72" spans="1:231" s="148" customFormat="1">
      <c r="A72" s="5"/>
      <c r="B72" s="5"/>
      <c r="C72" s="13"/>
      <c r="D72" s="13"/>
      <c r="E72" s="14"/>
      <c r="F72" s="15"/>
      <c r="G72" s="13"/>
      <c r="H72" s="13"/>
      <c r="I72" s="16"/>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c r="GW72" s="5"/>
      <c r="GX72" s="5"/>
      <c r="GY72" s="5"/>
      <c r="GZ72" s="5"/>
      <c r="HA72" s="5"/>
      <c r="HB72" s="5"/>
      <c r="HC72" s="5"/>
      <c r="HD72" s="5"/>
      <c r="HE72" s="5"/>
      <c r="HF72" s="5"/>
      <c r="HG72" s="5"/>
      <c r="HH72" s="5"/>
      <c r="HI72" s="5"/>
      <c r="HJ72" s="5"/>
      <c r="HK72" s="5"/>
      <c r="HL72" s="5"/>
      <c r="HM72" s="5"/>
      <c r="HN72" s="5"/>
      <c r="HO72" s="5"/>
      <c r="HP72" s="5"/>
      <c r="HQ72" s="5"/>
      <c r="HR72" s="5"/>
      <c r="HS72" s="5"/>
      <c r="HT72" s="5"/>
      <c r="HU72" s="5"/>
      <c r="HV72" s="5"/>
      <c r="HW72" s="5"/>
    </row>
    <row r="73" spans="1:231" s="148" customFormat="1">
      <c r="A73" s="5"/>
      <c r="B73" s="5"/>
      <c r="C73" s="13"/>
      <c r="D73" s="13"/>
      <c r="E73" s="14"/>
      <c r="F73" s="15"/>
      <c r="G73" s="13"/>
      <c r="H73" s="13"/>
      <c r="I73" s="16"/>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c r="EU73" s="5"/>
      <c r="EV73" s="5"/>
      <c r="EW73" s="5"/>
      <c r="EX73" s="5"/>
      <c r="EY73" s="5"/>
      <c r="EZ73" s="5"/>
      <c r="FA73" s="5"/>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c r="GS73" s="5"/>
      <c r="GT73" s="5"/>
      <c r="GU73" s="5"/>
      <c r="GV73" s="5"/>
      <c r="GW73" s="5"/>
      <c r="GX73" s="5"/>
      <c r="GY73" s="5"/>
      <c r="GZ73" s="5"/>
      <c r="HA73" s="5"/>
      <c r="HB73" s="5"/>
      <c r="HC73" s="5"/>
      <c r="HD73" s="5"/>
      <c r="HE73" s="5"/>
      <c r="HF73" s="5"/>
      <c r="HG73" s="5"/>
      <c r="HH73" s="5"/>
      <c r="HI73" s="5"/>
      <c r="HJ73" s="5"/>
      <c r="HK73" s="5"/>
      <c r="HL73" s="5"/>
      <c r="HM73" s="5"/>
      <c r="HN73" s="5"/>
      <c r="HO73" s="5"/>
      <c r="HP73" s="5"/>
      <c r="HQ73" s="5"/>
      <c r="HR73" s="5"/>
      <c r="HS73" s="5"/>
      <c r="HT73" s="5"/>
      <c r="HU73" s="5"/>
      <c r="HV73" s="5"/>
      <c r="HW73" s="5"/>
    </row>
    <row r="74" spans="1:231" s="148" customFormat="1">
      <c r="A74" s="5"/>
      <c r="B74" s="5"/>
      <c r="C74" s="13"/>
      <c r="D74" s="13"/>
      <c r="E74" s="14"/>
      <c r="F74" s="15"/>
      <c r="G74" s="13"/>
      <c r="H74" s="13"/>
      <c r="I74" s="16"/>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5"/>
      <c r="EW74" s="5"/>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c r="GW74" s="5"/>
      <c r="GX74" s="5"/>
      <c r="GY74" s="5"/>
      <c r="GZ74" s="5"/>
      <c r="HA74" s="5"/>
      <c r="HB74" s="5"/>
      <c r="HC74" s="5"/>
      <c r="HD74" s="5"/>
      <c r="HE74" s="5"/>
      <c r="HF74" s="5"/>
      <c r="HG74" s="5"/>
      <c r="HH74" s="5"/>
      <c r="HI74" s="5"/>
      <c r="HJ74" s="5"/>
      <c r="HK74" s="5"/>
      <c r="HL74" s="5"/>
      <c r="HM74" s="5"/>
      <c r="HN74" s="5"/>
      <c r="HO74" s="5"/>
      <c r="HP74" s="5"/>
      <c r="HQ74" s="5"/>
      <c r="HR74" s="5"/>
      <c r="HS74" s="5"/>
      <c r="HT74" s="5"/>
      <c r="HU74" s="5"/>
      <c r="HV74" s="5"/>
      <c r="HW74" s="5"/>
    </row>
    <row r="75" spans="1:231" s="148" customFormat="1">
      <c r="A75" s="5"/>
      <c r="B75" s="5"/>
      <c r="C75" s="13"/>
      <c r="D75" s="13"/>
      <c r="E75" s="14"/>
      <c r="F75" s="15"/>
      <c r="G75" s="13"/>
      <c r="H75" s="13"/>
      <c r="I75" s="16"/>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c r="HE75" s="5"/>
      <c r="HF75" s="5"/>
      <c r="HG75" s="5"/>
      <c r="HH75" s="5"/>
      <c r="HI75" s="5"/>
      <c r="HJ75" s="5"/>
      <c r="HK75" s="5"/>
      <c r="HL75" s="5"/>
      <c r="HM75" s="5"/>
      <c r="HN75" s="5"/>
      <c r="HO75" s="5"/>
      <c r="HP75" s="5"/>
      <c r="HQ75" s="5"/>
      <c r="HR75" s="5"/>
      <c r="HS75" s="5"/>
      <c r="HT75" s="5"/>
      <c r="HU75" s="5"/>
      <c r="HV75" s="5"/>
      <c r="HW75" s="5"/>
    </row>
    <row r="76" spans="1:231" s="148" customFormat="1">
      <c r="A76" s="5"/>
      <c r="B76" s="5"/>
      <c r="C76" s="13"/>
      <c r="D76" s="13"/>
      <c r="E76" s="14"/>
      <c r="F76" s="15"/>
      <c r="G76" s="13"/>
      <c r="H76" s="13"/>
      <c r="I76" s="16"/>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c r="EO76" s="5"/>
      <c r="EP76" s="5"/>
      <c r="EQ76" s="5"/>
      <c r="ER76" s="5"/>
      <c r="ES76" s="5"/>
      <c r="ET76" s="5"/>
      <c r="EU76" s="5"/>
      <c r="EV76" s="5"/>
      <c r="EW76" s="5"/>
      <c r="EX76" s="5"/>
      <c r="EY76" s="5"/>
      <c r="EZ76" s="5"/>
      <c r="FA76" s="5"/>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c r="GL76" s="5"/>
      <c r="GM76" s="5"/>
      <c r="GN76" s="5"/>
      <c r="GO76" s="5"/>
      <c r="GP76" s="5"/>
      <c r="GQ76" s="5"/>
      <c r="GR76" s="5"/>
      <c r="GS76" s="5"/>
      <c r="GT76" s="5"/>
      <c r="GU76" s="5"/>
      <c r="GV76" s="5"/>
      <c r="GW76" s="5"/>
      <c r="GX76" s="5"/>
      <c r="GY76" s="5"/>
      <c r="GZ76" s="5"/>
      <c r="HA76" s="5"/>
      <c r="HB76" s="5"/>
      <c r="HC76" s="5"/>
      <c r="HD76" s="5"/>
      <c r="HE76" s="5"/>
      <c r="HF76" s="5"/>
      <c r="HG76" s="5"/>
      <c r="HH76" s="5"/>
      <c r="HI76" s="5"/>
      <c r="HJ76" s="5"/>
      <c r="HK76" s="5"/>
      <c r="HL76" s="5"/>
      <c r="HM76" s="5"/>
      <c r="HN76" s="5"/>
      <c r="HO76" s="5"/>
      <c r="HP76" s="5"/>
      <c r="HQ76" s="5"/>
      <c r="HR76" s="5"/>
      <c r="HS76" s="5"/>
      <c r="HT76" s="5"/>
      <c r="HU76" s="5"/>
      <c r="HV76" s="5"/>
      <c r="HW76" s="5"/>
    </row>
    <row r="77" spans="1:231" s="148" customFormat="1">
      <c r="A77" s="5"/>
      <c r="B77" s="5"/>
      <c r="C77" s="13"/>
      <c r="D77" s="13"/>
      <c r="E77" s="14"/>
      <c r="F77" s="15"/>
      <c r="G77" s="13"/>
      <c r="H77" s="13"/>
      <c r="I77" s="16"/>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c r="GS77" s="5"/>
      <c r="GT77" s="5"/>
      <c r="GU77" s="5"/>
      <c r="GV77" s="5"/>
      <c r="GW77" s="5"/>
      <c r="GX77" s="5"/>
      <c r="GY77" s="5"/>
      <c r="GZ77" s="5"/>
      <c r="HA77" s="5"/>
      <c r="HB77" s="5"/>
      <c r="HC77" s="5"/>
      <c r="HD77" s="5"/>
      <c r="HE77" s="5"/>
      <c r="HF77" s="5"/>
      <c r="HG77" s="5"/>
      <c r="HH77" s="5"/>
      <c r="HI77" s="5"/>
      <c r="HJ77" s="5"/>
      <c r="HK77" s="5"/>
      <c r="HL77" s="5"/>
      <c r="HM77" s="5"/>
      <c r="HN77" s="5"/>
      <c r="HO77" s="5"/>
      <c r="HP77" s="5"/>
      <c r="HQ77" s="5"/>
      <c r="HR77" s="5"/>
      <c r="HS77" s="5"/>
      <c r="HT77" s="5"/>
      <c r="HU77" s="5"/>
      <c r="HV77" s="5"/>
      <c r="HW77" s="5"/>
    </row>
    <row r="78" spans="1:231" s="148" customFormat="1">
      <c r="A78" s="5"/>
      <c r="B78" s="5"/>
      <c r="C78" s="13"/>
      <c r="D78" s="13"/>
      <c r="E78" s="14"/>
      <c r="F78" s="15"/>
      <c r="G78" s="13"/>
      <c r="H78" s="13"/>
      <c r="I78" s="16"/>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c r="GS78" s="5"/>
      <c r="GT78" s="5"/>
      <c r="GU78" s="5"/>
      <c r="GV78" s="5"/>
      <c r="GW78" s="5"/>
      <c r="GX78" s="5"/>
      <c r="GY78" s="5"/>
      <c r="GZ78" s="5"/>
      <c r="HA78" s="5"/>
      <c r="HB78" s="5"/>
      <c r="HC78" s="5"/>
      <c r="HD78" s="5"/>
      <c r="HE78" s="5"/>
      <c r="HF78" s="5"/>
      <c r="HG78" s="5"/>
      <c r="HH78" s="5"/>
      <c r="HI78" s="5"/>
      <c r="HJ78" s="5"/>
      <c r="HK78" s="5"/>
      <c r="HL78" s="5"/>
      <c r="HM78" s="5"/>
      <c r="HN78" s="5"/>
      <c r="HO78" s="5"/>
      <c r="HP78" s="5"/>
      <c r="HQ78" s="5"/>
      <c r="HR78" s="5"/>
      <c r="HS78" s="5"/>
      <c r="HT78" s="5"/>
      <c r="HU78" s="5"/>
      <c r="HV78" s="5"/>
      <c r="HW78" s="5"/>
    </row>
    <row r="79" spans="1:231" s="148" customFormat="1">
      <c r="A79" s="5"/>
      <c r="B79" s="5"/>
      <c r="C79" s="13"/>
      <c r="D79" s="13"/>
      <c r="E79" s="14"/>
      <c r="F79" s="15"/>
      <c r="G79" s="13"/>
      <c r="H79" s="13"/>
      <c r="I79" s="16"/>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c r="EP79" s="5"/>
      <c r="EQ79" s="5"/>
      <c r="ER79" s="5"/>
      <c r="ES79" s="5"/>
      <c r="ET79" s="5"/>
      <c r="EU79" s="5"/>
      <c r="EV79" s="5"/>
      <c r="EW79" s="5"/>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c r="GK79" s="5"/>
      <c r="GL79" s="5"/>
      <c r="GM79" s="5"/>
      <c r="GN79" s="5"/>
      <c r="GO79" s="5"/>
      <c r="GP79" s="5"/>
      <c r="GQ79" s="5"/>
      <c r="GR79" s="5"/>
      <c r="GS79" s="5"/>
      <c r="GT79" s="5"/>
      <c r="GU79" s="5"/>
      <c r="GV79" s="5"/>
      <c r="GW79" s="5"/>
      <c r="GX79" s="5"/>
      <c r="GY79" s="5"/>
      <c r="GZ79" s="5"/>
      <c r="HA79" s="5"/>
      <c r="HB79" s="5"/>
      <c r="HC79" s="5"/>
      <c r="HD79" s="5"/>
      <c r="HE79" s="5"/>
      <c r="HF79" s="5"/>
      <c r="HG79" s="5"/>
      <c r="HH79" s="5"/>
      <c r="HI79" s="5"/>
      <c r="HJ79" s="5"/>
      <c r="HK79" s="5"/>
      <c r="HL79" s="5"/>
      <c r="HM79" s="5"/>
      <c r="HN79" s="5"/>
      <c r="HO79" s="5"/>
      <c r="HP79" s="5"/>
      <c r="HQ79" s="5"/>
      <c r="HR79" s="5"/>
      <c r="HS79" s="5"/>
      <c r="HT79" s="5"/>
      <c r="HU79" s="5"/>
      <c r="HV79" s="5"/>
      <c r="HW79" s="5"/>
    </row>
    <row r="80" spans="1:231" s="148" customFormat="1">
      <c r="A80" s="5"/>
      <c r="B80" s="5"/>
      <c r="C80" s="13"/>
      <c r="D80" s="13"/>
      <c r="E80" s="14"/>
      <c r="F80" s="15"/>
      <c r="G80" s="13"/>
      <c r="H80" s="13"/>
      <c r="I80" s="16"/>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c r="EV80" s="5"/>
      <c r="EW80" s="5"/>
      <c r="EX80" s="5"/>
      <c r="EY80" s="5"/>
      <c r="EZ80" s="5"/>
      <c r="FA80" s="5"/>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c r="GS80" s="5"/>
      <c r="GT80" s="5"/>
      <c r="GU80" s="5"/>
      <c r="GV80" s="5"/>
      <c r="GW80" s="5"/>
      <c r="GX80" s="5"/>
      <c r="GY80" s="5"/>
      <c r="GZ80" s="5"/>
      <c r="HA80" s="5"/>
      <c r="HB80" s="5"/>
      <c r="HC80" s="5"/>
      <c r="HD80" s="5"/>
      <c r="HE80" s="5"/>
      <c r="HF80" s="5"/>
      <c r="HG80" s="5"/>
      <c r="HH80" s="5"/>
      <c r="HI80" s="5"/>
      <c r="HJ80" s="5"/>
      <c r="HK80" s="5"/>
      <c r="HL80" s="5"/>
      <c r="HM80" s="5"/>
      <c r="HN80" s="5"/>
      <c r="HO80" s="5"/>
      <c r="HP80" s="5"/>
      <c r="HQ80" s="5"/>
      <c r="HR80" s="5"/>
      <c r="HS80" s="5"/>
      <c r="HT80" s="5"/>
      <c r="HU80" s="5"/>
      <c r="HV80" s="5"/>
      <c r="HW80" s="5"/>
    </row>
    <row r="81" spans="1:231" s="148" customFormat="1">
      <c r="A81" s="5"/>
      <c r="B81" s="5"/>
      <c r="C81" s="13"/>
      <c r="D81" s="13"/>
      <c r="E81" s="14"/>
      <c r="F81" s="15"/>
      <c r="G81" s="13"/>
      <c r="H81" s="13"/>
      <c r="I81" s="16"/>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
      <c r="GY81" s="5"/>
      <c r="GZ81" s="5"/>
      <c r="HA81" s="5"/>
      <c r="HB81" s="5"/>
      <c r="HC81" s="5"/>
      <c r="HD81" s="5"/>
      <c r="HE81" s="5"/>
      <c r="HF81" s="5"/>
      <c r="HG81" s="5"/>
      <c r="HH81" s="5"/>
      <c r="HI81" s="5"/>
      <c r="HJ81" s="5"/>
      <c r="HK81" s="5"/>
      <c r="HL81" s="5"/>
      <c r="HM81" s="5"/>
      <c r="HN81" s="5"/>
      <c r="HO81" s="5"/>
      <c r="HP81" s="5"/>
      <c r="HQ81" s="5"/>
      <c r="HR81" s="5"/>
      <c r="HS81" s="5"/>
      <c r="HT81" s="5"/>
      <c r="HU81" s="5"/>
      <c r="HV81" s="5"/>
      <c r="HW81" s="5"/>
    </row>
    <row r="82" spans="1:231" s="148" customFormat="1">
      <c r="A82" s="5"/>
      <c r="B82" s="5"/>
      <c r="C82" s="13"/>
      <c r="D82" s="13"/>
      <c r="E82" s="14"/>
      <c r="F82" s="15"/>
      <c r="G82" s="13"/>
      <c r="H82" s="13"/>
      <c r="I82" s="16"/>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c r="GS82" s="5"/>
      <c r="GT82" s="5"/>
      <c r="GU82" s="5"/>
      <c r="GV82" s="5"/>
      <c r="GW82" s="5"/>
      <c r="GX82" s="5"/>
      <c r="GY82" s="5"/>
      <c r="GZ82" s="5"/>
      <c r="HA82" s="5"/>
      <c r="HB82" s="5"/>
      <c r="HC82" s="5"/>
      <c r="HD82" s="5"/>
      <c r="HE82" s="5"/>
      <c r="HF82" s="5"/>
      <c r="HG82" s="5"/>
      <c r="HH82" s="5"/>
      <c r="HI82" s="5"/>
      <c r="HJ82" s="5"/>
      <c r="HK82" s="5"/>
      <c r="HL82" s="5"/>
      <c r="HM82" s="5"/>
      <c r="HN82" s="5"/>
      <c r="HO82" s="5"/>
      <c r="HP82" s="5"/>
      <c r="HQ82" s="5"/>
      <c r="HR82" s="5"/>
      <c r="HS82" s="5"/>
      <c r="HT82" s="5"/>
      <c r="HU82" s="5"/>
      <c r="HV82" s="5"/>
      <c r="HW82" s="5"/>
    </row>
    <row r="83" spans="1:231" s="148" customFormat="1">
      <c r="A83" s="5"/>
      <c r="B83" s="5"/>
      <c r="C83" s="13"/>
      <c r="D83" s="13"/>
      <c r="E83" s="14"/>
      <c r="F83" s="15"/>
      <c r="G83" s="13"/>
      <c r="H83" s="13"/>
      <c r="I83" s="16"/>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c r="DJ83" s="5"/>
      <c r="DK83" s="5"/>
      <c r="DL83" s="5"/>
      <c r="DM83" s="5"/>
      <c r="DN83" s="5"/>
      <c r="DO83" s="5"/>
      <c r="DP83" s="5"/>
      <c r="DQ83" s="5"/>
      <c r="DR83" s="5"/>
      <c r="DS83" s="5"/>
      <c r="DT83" s="5"/>
      <c r="DU83" s="5"/>
      <c r="DV83" s="5"/>
      <c r="DW83" s="5"/>
      <c r="DX83" s="5"/>
      <c r="DY83" s="5"/>
      <c r="DZ83" s="5"/>
      <c r="EA83" s="5"/>
      <c r="EB83" s="5"/>
      <c r="EC83" s="5"/>
      <c r="ED83" s="5"/>
      <c r="EE83" s="5"/>
      <c r="EF83" s="5"/>
      <c r="EG83" s="5"/>
      <c r="EH83" s="5"/>
      <c r="EI83" s="5"/>
      <c r="EJ83" s="5"/>
      <c r="EK83" s="5"/>
      <c r="EL83" s="5"/>
      <c r="EM83" s="5"/>
      <c r="EN83" s="5"/>
      <c r="EO83" s="5"/>
      <c r="EP83" s="5"/>
      <c r="EQ83" s="5"/>
      <c r="ER83" s="5"/>
      <c r="ES83" s="5"/>
      <c r="ET83" s="5"/>
      <c r="EU83" s="5"/>
      <c r="EV83" s="5"/>
      <c r="EW83" s="5"/>
      <c r="EX83" s="5"/>
      <c r="EY83" s="5"/>
      <c r="EZ83" s="5"/>
      <c r="FA83" s="5"/>
      <c r="FB83" s="5"/>
      <c r="FC83" s="5"/>
      <c r="FD83" s="5"/>
      <c r="FE83" s="5"/>
      <c r="FF83" s="5"/>
      <c r="FG83" s="5"/>
      <c r="FH83" s="5"/>
      <c r="FI83" s="5"/>
      <c r="FJ83" s="5"/>
      <c r="FK83" s="5"/>
      <c r="FL83" s="5"/>
      <c r="FM83" s="5"/>
      <c r="FN83" s="5"/>
      <c r="FO83" s="5"/>
      <c r="FP83" s="5"/>
      <c r="FQ83" s="5"/>
      <c r="FR83" s="5"/>
      <c r="FS83" s="5"/>
      <c r="FT83" s="5"/>
      <c r="FU83" s="5"/>
      <c r="FV83" s="5"/>
      <c r="FW83" s="5"/>
      <c r="FX83" s="5"/>
      <c r="FY83" s="5"/>
      <c r="FZ83" s="5"/>
      <c r="GA83" s="5"/>
      <c r="GB83" s="5"/>
      <c r="GC83" s="5"/>
      <c r="GD83" s="5"/>
      <c r="GE83" s="5"/>
      <c r="GF83" s="5"/>
      <c r="GG83" s="5"/>
      <c r="GH83" s="5"/>
      <c r="GI83" s="5"/>
      <c r="GJ83" s="5"/>
      <c r="GK83" s="5"/>
      <c r="GL83" s="5"/>
      <c r="GM83" s="5"/>
      <c r="GN83" s="5"/>
      <c r="GO83" s="5"/>
      <c r="GP83" s="5"/>
      <c r="GQ83" s="5"/>
      <c r="GR83" s="5"/>
      <c r="GS83" s="5"/>
      <c r="GT83" s="5"/>
      <c r="GU83" s="5"/>
      <c r="GV83" s="5"/>
      <c r="GW83" s="5"/>
      <c r="GX83" s="5"/>
      <c r="GY83" s="5"/>
      <c r="GZ83" s="5"/>
      <c r="HA83" s="5"/>
      <c r="HB83" s="5"/>
      <c r="HC83" s="5"/>
      <c r="HD83" s="5"/>
      <c r="HE83" s="5"/>
      <c r="HF83" s="5"/>
      <c r="HG83" s="5"/>
      <c r="HH83" s="5"/>
      <c r="HI83" s="5"/>
      <c r="HJ83" s="5"/>
      <c r="HK83" s="5"/>
      <c r="HL83" s="5"/>
      <c r="HM83" s="5"/>
      <c r="HN83" s="5"/>
      <c r="HO83" s="5"/>
      <c r="HP83" s="5"/>
      <c r="HQ83" s="5"/>
      <c r="HR83" s="5"/>
      <c r="HS83" s="5"/>
      <c r="HT83" s="5"/>
      <c r="HU83" s="5"/>
      <c r="HV83" s="5"/>
      <c r="HW83" s="5"/>
    </row>
    <row r="84" spans="1:231" s="148" customFormat="1">
      <c r="A84" s="5"/>
      <c r="B84" s="5"/>
      <c r="C84" s="13"/>
      <c r="D84" s="13"/>
      <c r="E84" s="14"/>
      <c r="F84" s="15"/>
      <c r="G84" s="13"/>
      <c r="H84" s="13"/>
      <c r="I84" s="16"/>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c r="EM84" s="5"/>
      <c r="EN84" s="5"/>
      <c r="EO84" s="5"/>
      <c r="EP84" s="5"/>
      <c r="EQ84" s="5"/>
      <c r="ER84" s="5"/>
      <c r="ES84" s="5"/>
      <c r="ET84" s="5"/>
      <c r="EU84" s="5"/>
      <c r="EV84" s="5"/>
      <c r="EW84" s="5"/>
      <c r="EX84" s="5"/>
      <c r="EY84" s="5"/>
      <c r="EZ84" s="5"/>
      <c r="FA84" s="5"/>
      <c r="FB84" s="5"/>
      <c r="FC84" s="5"/>
      <c r="FD84" s="5"/>
      <c r="FE84" s="5"/>
      <c r="FF84" s="5"/>
      <c r="FG84" s="5"/>
      <c r="FH84" s="5"/>
      <c r="FI84" s="5"/>
      <c r="FJ84" s="5"/>
      <c r="FK84" s="5"/>
      <c r="FL84" s="5"/>
      <c r="FM84" s="5"/>
      <c r="FN84" s="5"/>
      <c r="FO84" s="5"/>
      <c r="FP84" s="5"/>
      <c r="FQ84" s="5"/>
      <c r="FR84" s="5"/>
      <c r="FS84" s="5"/>
      <c r="FT84" s="5"/>
      <c r="FU84" s="5"/>
      <c r="FV84" s="5"/>
      <c r="FW84" s="5"/>
      <c r="FX84" s="5"/>
      <c r="FY84" s="5"/>
      <c r="FZ84" s="5"/>
      <c r="GA84" s="5"/>
      <c r="GB84" s="5"/>
      <c r="GC84" s="5"/>
      <c r="GD84" s="5"/>
      <c r="GE84" s="5"/>
      <c r="GF84" s="5"/>
      <c r="GG84" s="5"/>
      <c r="GH84" s="5"/>
      <c r="GI84" s="5"/>
      <c r="GJ84" s="5"/>
      <c r="GK84" s="5"/>
      <c r="GL84" s="5"/>
      <c r="GM84" s="5"/>
      <c r="GN84" s="5"/>
      <c r="GO84" s="5"/>
      <c r="GP84" s="5"/>
      <c r="GQ84" s="5"/>
      <c r="GR84" s="5"/>
      <c r="GS84" s="5"/>
      <c r="GT84" s="5"/>
      <c r="GU84" s="5"/>
      <c r="GV84" s="5"/>
      <c r="GW84" s="5"/>
      <c r="GX84" s="5"/>
      <c r="GY84" s="5"/>
      <c r="GZ84" s="5"/>
      <c r="HA84" s="5"/>
      <c r="HB84" s="5"/>
      <c r="HC84" s="5"/>
      <c r="HD84" s="5"/>
      <c r="HE84" s="5"/>
      <c r="HF84" s="5"/>
      <c r="HG84" s="5"/>
      <c r="HH84" s="5"/>
      <c r="HI84" s="5"/>
      <c r="HJ84" s="5"/>
      <c r="HK84" s="5"/>
      <c r="HL84" s="5"/>
      <c r="HM84" s="5"/>
      <c r="HN84" s="5"/>
      <c r="HO84" s="5"/>
      <c r="HP84" s="5"/>
      <c r="HQ84" s="5"/>
      <c r="HR84" s="5"/>
      <c r="HS84" s="5"/>
      <c r="HT84" s="5"/>
      <c r="HU84" s="5"/>
      <c r="HV84" s="5"/>
      <c r="HW84" s="5"/>
    </row>
    <row r="85" spans="1:231" s="148" customFormat="1">
      <c r="A85" s="5"/>
      <c r="B85" s="5"/>
      <c r="C85" s="13"/>
      <c r="D85" s="13"/>
      <c r="E85" s="14"/>
      <c r="F85" s="15"/>
      <c r="G85" s="13"/>
      <c r="H85" s="13"/>
      <c r="I85" s="16"/>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c r="DJ85" s="5"/>
      <c r="DK85" s="5"/>
      <c r="DL85" s="5"/>
      <c r="DM85" s="5"/>
      <c r="DN85" s="5"/>
      <c r="DO85" s="5"/>
      <c r="DP85" s="5"/>
      <c r="DQ85" s="5"/>
      <c r="DR85" s="5"/>
      <c r="DS85" s="5"/>
      <c r="DT85" s="5"/>
      <c r="DU85" s="5"/>
      <c r="DV85" s="5"/>
      <c r="DW85" s="5"/>
      <c r="DX85" s="5"/>
      <c r="DY85" s="5"/>
      <c r="DZ85" s="5"/>
      <c r="EA85" s="5"/>
      <c r="EB85" s="5"/>
      <c r="EC85" s="5"/>
      <c r="ED85" s="5"/>
      <c r="EE85" s="5"/>
      <c r="EF85" s="5"/>
      <c r="EG85" s="5"/>
      <c r="EH85" s="5"/>
      <c r="EI85" s="5"/>
      <c r="EJ85" s="5"/>
      <c r="EK85" s="5"/>
      <c r="EL85" s="5"/>
      <c r="EM85" s="5"/>
      <c r="EN85" s="5"/>
      <c r="EO85" s="5"/>
      <c r="EP85" s="5"/>
      <c r="EQ85" s="5"/>
      <c r="ER85" s="5"/>
      <c r="ES85" s="5"/>
      <c r="ET85" s="5"/>
      <c r="EU85" s="5"/>
      <c r="EV85" s="5"/>
      <c r="EW85" s="5"/>
      <c r="EX85" s="5"/>
      <c r="EY85" s="5"/>
      <c r="EZ85" s="5"/>
      <c r="FA85" s="5"/>
      <c r="FB85" s="5"/>
      <c r="FC85" s="5"/>
      <c r="FD85" s="5"/>
      <c r="FE85" s="5"/>
      <c r="FF85" s="5"/>
      <c r="FG85" s="5"/>
      <c r="FH85" s="5"/>
      <c r="FI85" s="5"/>
      <c r="FJ85" s="5"/>
      <c r="FK85" s="5"/>
      <c r="FL85" s="5"/>
      <c r="FM85" s="5"/>
      <c r="FN85" s="5"/>
      <c r="FO85" s="5"/>
      <c r="FP85" s="5"/>
      <c r="FQ85" s="5"/>
      <c r="FR85" s="5"/>
      <c r="FS85" s="5"/>
      <c r="FT85" s="5"/>
      <c r="FU85" s="5"/>
      <c r="FV85" s="5"/>
      <c r="FW85" s="5"/>
      <c r="FX85" s="5"/>
      <c r="FY85" s="5"/>
      <c r="FZ85" s="5"/>
      <c r="GA85" s="5"/>
      <c r="GB85" s="5"/>
      <c r="GC85" s="5"/>
      <c r="GD85" s="5"/>
      <c r="GE85" s="5"/>
      <c r="GF85" s="5"/>
      <c r="GG85" s="5"/>
      <c r="GH85" s="5"/>
      <c r="GI85" s="5"/>
      <c r="GJ85" s="5"/>
      <c r="GK85" s="5"/>
      <c r="GL85" s="5"/>
      <c r="GM85" s="5"/>
      <c r="GN85" s="5"/>
      <c r="GO85" s="5"/>
      <c r="GP85" s="5"/>
      <c r="GQ85" s="5"/>
      <c r="GR85" s="5"/>
      <c r="GS85" s="5"/>
      <c r="GT85" s="5"/>
      <c r="GU85" s="5"/>
      <c r="GV85" s="5"/>
      <c r="GW85" s="5"/>
      <c r="GX85" s="5"/>
      <c r="GY85" s="5"/>
      <c r="GZ85" s="5"/>
      <c r="HA85" s="5"/>
      <c r="HB85" s="5"/>
      <c r="HC85" s="5"/>
      <c r="HD85" s="5"/>
      <c r="HE85" s="5"/>
      <c r="HF85" s="5"/>
      <c r="HG85" s="5"/>
      <c r="HH85" s="5"/>
      <c r="HI85" s="5"/>
      <c r="HJ85" s="5"/>
      <c r="HK85" s="5"/>
      <c r="HL85" s="5"/>
      <c r="HM85" s="5"/>
      <c r="HN85" s="5"/>
      <c r="HO85" s="5"/>
      <c r="HP85" s="5"/>
      <c r="HQ85" s="5"/>
      <c r="HR85" s="5"/>
      <c r="HS85" s="5"/>
      <c r="HT85" s="5"/>
      <c r="HU85" s="5"/>
      <c r="HV85" s="5"/>
      <c r="HW85" s="5"/>
    </row>
    <row r="86" spans="1:231" s="148" customFormat="1">
      <c r="A86" s="5"/>
      <c r="B86" s="5"/>
      <c r="C86" s="13"/>
      <c r="D86" s="13"/>
      <c r="E86" s="14"/>
      <c r="F86" s="15"/>
      <c r="G86" s="13"/>
      <c r="H86" s="13"/>
      <c r="I86" s="16"/>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c r="DJ86" s="5"/>
      <c r="DK86" s="5"/>
      <c r="DL86" s="5"/>
      <c r="DM86" s="5"/>
      <c r="DN86" s="5"/>
      <c r="DO86" s="5"/>
      <c r="DP86" s="5"/>
      <c r="DQ86" s="5"/>
      <c r="DR86" s="5"/>
      <c r="DS86" s="5"/>
      <c r="DT86" s="5"/>
      <c r="DU86" s="5"/>
      <c r="DV86" s="5"/>
      <c r="DW86" s="5"/>
      <c r="DX86" s="5"/>
      <c r="DY86" s="5"/>
      <c r="DZ86" s="5"/>
      <c r="EA86" s="5"/>
      <c r="EB86" s="5"/>
      <c r="EC86" s="5"/>
      <c r="ED86" s="5"/>
      <c r="EE86" s="5"/>
      <c r="EF86" s="5"/>
      <c r="EG86" s="5"/>
      <c r="EH86" s="5"/>
      <c r="EI86" s="5"/>
      <c r="EJ86" s="5"/>
      <c r="EK86" s="5"/>
      <c r="EL86" s="5"/>
      <c r="EM86" s="5"/>
      <c r="EN86" s="5"/>
      <c r="EO86" s="5"/>
      <c r="EP86" s="5"/>
      <c r="EQ86" s="5"/>
      <c r="ER86" s="5"/>
      <c r="ES86" s="5"/>
      <c r="ET86" s="5"/>
      <c r="EU86" s="5"/>
      <c r="EV86" s="5"/>
      <c r="EW86" s="5"/>
      <c r="EX86" s="5"/>
      <c r="EY86" s="5"/>
      <c r="EZ86" s="5"/>
      <c r="FA86" s="5"/>
      <c r="FB86" s="5"/>
      <c r="FC86" s="5"/>
      <c r="FD86" s="5"/>
      <c r="FE86" s="5"/>
      <c r="FF86" s="5"/>
      <c r="FG86" s="5"/>
      <c r="FH86" s="5"/>
      <c r="FI86" s="5"/>
      <c r="FJ86" s="5"/>
      <c r="FK86" s="5"/>
      <c r="FL86" s="5"/>
      <c r="FM86" s="5"/>
      <c r="FN86" s="5"/>
      <c r="FO86" s="5"/>
      <c r="FP86" s="5"/>
      <c r="FQ86" s="5"/>
      <c r="FR86" s="5"/>
      <c r="FS86" s="5"/>
      <c r="FT86" s="5"/>
      <c r="FU86" s="5"/>
      <c r="FV86" s="5"/>
      <c r="FW86" s="5"/>
      <c r="FX86" s="5"/>
      <c r="FY86" s="5"/>
      <c r="FZ86" s="5"/>
      <c r="GA86" s="5"/>
      <c r="GB86" s="5"/>
      <c r="GC86" s="5"/>
      <c r="GD86" s="5"/>
      <c r="GE86" s="5"/>
      <c r="GF86" s="5"/>
      <c r="GG86" s="5"/>
      <c r="GH86" s="5"/>
      <c r="GI86" s="5"/>
      <c r="GJ86" s="5"/>
      <c r="GK86" s="5"/>
      <c r="GL86" s="5"/>
      <c r="GM86" s="5"/>
      <c r="GN86" s="5"/>
      <c r="GO86" s="5"/>
      <c r="GP86" s="5"/>
      <c r="GQ86" s="5"/>
      <c r="GR86" s="5"/>
      <c r="GS86" s="5"/>
      <c r="GT86" s="5"/>
      <c r="GU86" s="5"/>
      <c r="GV86" s="5"/>
      <c r="GW86" s="5"/>
      <c r="GX86" s="5"/>
      <c r="GY86" s="5"/>
      <c r="GZ86" s="5"/>
      <c r="HA86" s="5"/>
      <c r="HB86" s="5"/>
      <c r="HC86" s="5"/>
      <c r="HD86" s="5"/>
      <c r="HE86" s="5"/>
      <c r="HF86" s="5"/>
      <c r="HG86" s="5"/>
      <c r="HH86" s="5"/>
      <c r="HI86" s="5"/>
      <c r="HJ86" s="5"/>
      <c r="HK86" s="5"/>
      <c r="HL86" s="5"/>
      <c r="HM86" s="5"/>
      <c r="HN86" s="5"/>
      <c r="HO86" s="5"/>
      <c r="HP86" s="5"/>
      <c r="HQ86" s="5"/>
      <c r="HR86" s="5"/>
      <c r="HS86" s="5"/>
      <c r="HT86" s="5"/>
      <c r="HU86" s="5"/>
      <c r="HV86" s="5"/>
      <c r="HW86" s="5"/>
    </row>
    <row r="87" spans="1:231" s="148" customFormat="1">
      <c r="A87" s="5"/>
      <c r="B87" s="5"/>
      <c r="C87" s="13"/>
      <c r="D87" s="13"/>
      <c r="E87" s="14"/>
      <c r="F87" s="15"/>
      <c r="G87" s="13"/>
      <c r="H87" s="13"/>
      <c r="I87" s="16"/>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c r="DJ87" s="5"/>
      <c r="DK87" s="5"/>
      <c r="DL87" s="5"/>
      <c r="DM87" s="5"/>
      <c r="DN87" s="5"/>
      <c r="DO87" s="5"/>
      <c r="DP87" s="5"/>
      <c r="DQ87" s="5"/>
      <c r="DR87" s="5"/>
      <c r="DS87" s="5"/>
      <c r="DT87" s="5"/>
      <c r="DU87" s="5"/>
      <c r="DV87" s="5"/>
      <c r="DW87" s="5"/>
      <c r="DX87" s="5"/>
      <c r="DY87" s="5"/>
      <c r="DZ87" s="5"/>
      <c r="EA87" s="5"/>
      <c r="EB87" s="5"/>
      <c r="EC87" s="5"/>
      <c r="ED87" s="5"/>
      <c r="EE87" s="5"/>
      <c r="EF87" s="5"/>
      <c r="EG87" s="5"/>
      <c r="EH87" s="5"/>
      <c r="EI87" s="5"/>
      <c r="EJ87" s="5"/>
      <c r="EK87" s="5"/>
      <c r="EL87" s="5"/>
      <c r="EM87" s="5"/>
      <c r="EN87" s="5"/>
      <c r="EO87" s="5"/>
      <c r="EP87" s="5"/>
      <c r="EQ87" s="5"/>
      <c r="ER87" s="5"/>
      <c r="ES87" s="5"/>
      <c r="ET87" s="5"/>
      <c r="EU87" s="5"/>
      <c r="EV87" s="5"/>
      <c r="EW87" s="5"/>
      <c r="EX87" s="5"/>
      <c r="EY87" s="5"/>
      <c r="EZ87" s="5"/>
      <c r="FA87" s="5"/>
      <c r="FB87" s="5"/>
      <c r="FC87" s="5"/>
      <c r="FD87" s="5"/>
      <c r="FE87" s="5"/>
      <c r="FF87" s="5"/>
      <c r="FG87" s="5"/>
      <c r="FH87" s="5"/>
      <c r="FI87" s="5"/>
      <c r="FJ87" s="5"/>
      <c r="FK87" s="5"/>
      <c r="FL87" s="5"/>
      <c r="FM87" s="5"/>
      <c r="FN87" s="5"/>
      <c r="FO87" s="5"/>
      <c r="FP87" s="5"/>
      <c r="FQ87" s="5"/>
      <c r="FR87" s="5"/>
      <c r="FS87" s="5"/>
      <c r="FT87" s="5"/>
      <c r="FU87" s="5"/>
      <c r="FV87" s="5"/>
      <c r="FW87" s="5"/>
      <c r="FX87" s="5"/>
      <c r="FY87" s="5"/>
      <c r="FZ87" s="5"/>
      <c r="GA87" s="5"/>
      <c r="GB87" s="5"/>
      <c r="GC87" s="5"/>
      <c r="GD87" s="5"/>
      <c r="GE87" s="5"/>
      <c r="GF87" s="5"/>
      <c r="GG87" s="5"/>
      <c r="GH87" s="5"/>
      <c r="GI87" s="5"/>
      <c r="GJ87" s="5"/>
      <c r="GK87" s="5"/>
      <c r="GL87" s="5"/>
      <c r="GM87" s="5"/>
      <c r="GN87" s="5"/>
      <c r="GO87" s="5"/>
      <c r="GP87" s="5"/>
      <c r="GQ87" s="5"/>
      <c r="GR87" s="5"/>
      <c r="GS87" s="5"/>
      <c r="GT87" s="5"/>
      <c r="GU87" s="5"/>
      <c r="GV87" s="5"/>
      <c r="GW87" s="5"/>
      <c r="GX87" s="5"/>
      <c r="GY87" s="5"/>
      <c r="GZ87" s="5"/>
      <c r="HA87" s="5"/>
      <c r="HB87" s="5"/>
      <c r="HC87" s="5"/>
      <c r="HD87" s="5"/>
      <c r="HE87" s="5"/>
      <c r="HF87" s="5"/>
      <c r="HG87" s="5"/>
      <c r="HH87" s="5"/>
      <c r="HI87" s="5"/>
      <c r="HJ87" s="5"/>
      <c r="HK87" s="5"/>
      <c r="HL87" s="5"/>
      <c r="HM87" s="5"/>
      <c r="HN87" s="5"/>
      <c r="HO87" s="5"/>
      <c r="HP87" s="5"/>
      <c r="HQ87" s="5"/>
      <c r="HR87" s="5"/>
      <c r="HS87" s="5"/>
      <c r="HT87" s="5"/>
      <c r="HU87" s="5"/>
      <c r="HV87" s="5"/>
      <c r="HW87" s="5"/>
    </row>
    <row r="88" spans="1:231" s="148" customFormat="1">
      <c r="A88" s="5"/>
      <c r="B88" s="5"/>
      <c r="C88" s="13"/>
      <c r="D88" s="13"/>
      <c r="E88" s="14"/>
      <c r="F88" s="15"/>
      <c r="G88" s="13"/>
      <c r="H88" s="13"/>
      <c r="I88" s="16"/>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c r="DN88" s="5"/>
      <c r="DO88" s="5"/>
      <c r="DP88" s="5"/>
      <c r="DQ88" s="5"/>
      <c r="DR88" s="5"/>
      <c r="DS88" s="5"/>
      <c r="DT88" s="5"/>
      <c r="DU88" s="5"/>
      <c r="DV88" s="5"/>
      <c r="DW88" s="5"/>
      <c r="DX88" s="5"/>
      <c r="DY88" s="5"/>
      <c r="DZ88" s="5"/>
      <c r="EA88" s="5"/>
      <c r="EB88" s="5"/>
      <c r="EC88" s="5"/>
      <c r="ED88" s="5"/>
      <c r="EE88" s="5"/>
      <c r="EF88" s="5"/>
      <c r="EG88" s="5"/>
      <c r="EH88" s="5"/>
      <c r="EI88" s="5"/>
      <c r="EJ88" s="5"/>
      <c r="EK88" s="5"/>
      <c r="EL88" s="5"/>
      <c r="EM88" s="5"/>
      <c r="EN88" s="5"/>
      <c r="EO88" s="5"/>
      <c r="EP88" s="5"/>
      <c r="EQ88" s="5"/>
      <c r="ER88" s="5"/>
      <c r="ES88" s="5"/>
      <c r="ET88" s="5"/>
      <c r="EU88" s="5"/>
      <c r="EV88" s="5"/>
      <c r="EW88" s="5"/>
      <c r="EX88" s="5"/>
      <c r="EY88" s="5"/>
      <c r="EZ88" s="5"/>
      <c r="FA88" s="5"/>
      <c r="FB88" s="5"/>
      <c r="FC88" s="5"/>
      <c r="FD88" s="5"/>
      <c r="FE88" s="5"/>
      <c r="FF88" s="5"/>
      <c r="FG88" s="5"/>
      <c r="FH88" s="5"/>
      <c r="FI88" s="5"/>
      <c r="FJ88" s="5"/>
      <c r="FK88" s="5"/>
      <c r="FL88" s="5"/>
      <c r="FM88" s="5"/>
      <c r="FN88" s="5"/>
      <c r="FO88" s="5"/>
      <c r="FP88" s="5"/>
      <c r="FQ88" s="5"/>
      <c r="FR88" s="5"/>
      <c r="FS88" s="5"/>
      <c r="FT88" s="5"/>
      <c r="FU88" s="5"/>
      <c r="FV88" s="5"/>
      <c r="FW88" s="5"/>
      <c r="FX88" s="5"/>
      <c r="FY88" s="5"/>
      <c r="FZ88" s="5"/>
      <c r="GA88" s="5"/>
      <c r="GB88" s="5"/>
      <c r="GC88" s="5"/>
      <c r="GD88" s="5"/>
      <c r="GE88" s="5"/>
      <c r="GF88" s="5"/>
      <c r="GG88" s="5"/>
      <c r="GH88" s="5"/>
      <c r="GI88" s="5"/>
      <c r="GJ88" s="5"/>
      <c r="GK88" s="5"/>
      <c r="GL88" s="5"/>
      <c r="GM88" s="5"/>
      <c r="GN88" s="5"/>
      <c r="GO88" s="5"/>
      <c r="GP88" s="5"/>
      <c r="GQ88" s="5"/>
      <c r="GR88" s="5"/>
      <c r="GS88" s="5"/>
      <c r="GT88" s="5"/>
      <c r="GU88" s="5"/>
      <c r="GV88" s="5"/>
      <c r="GW88" s="5"/>
      <c r="GX88" s="5"/>
      <c r="GY88" s="5"/>
      <c r="GZ88" s="5"/>
      <c r="HA88" s="5"/>
      <c r="HB88" s="5"/>
      <c r="HC88" s="5"/>
      <c r="HD88" s="5"/>
      <c r="HE88" s="5"/>
      <c r="HF88" s="5"/>
      <c r="HG88" s="5"/>
      <c r="HH88" s="5"/>
      <c r="HI88" s="5"/>
      <c r="HJ88" s="5"/>
      <c r="HK88" s="5"/>
      <c r="HL88" s="5"/>
      <c r="HM88" s="5"/>
      <c r="HN88" s="5"/>
      <c r="HO88" s="5"/>
      <c r="HP88" s="5"/>
      <c r="HQ88" s="5"/>
      <c r="HR88" s="5"/>
      <c r="HS88" s="5"/>
      <c r="HT88" s="5"/>
      <c r="HU88" s="5"/>
      <c r="HV88" s="5"/>
      <c r="HW88" s="5"/>
    </row>
    <row r="89" spans="1:231" s="148" customFormat="1">
      <c r="A89" s="5"/>
      <c r="B89" s="5"/>
      <c r="C89" s="13"/>
      <c r="D89" s="13"/>
      <c r="E89" s="14"/>
      <c r="F89" s="15"/>
      <c r="G89" s="13"/>
      <c r="H89" s="13"/>
      <c r="I89" s="16"/>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c r="DN89" s="5"/>
      <c r="DO89" s="5"/>
      <c r="DP89" s="5"/>
      <c r="DQ89" s="5"/>
      <c r="DR89" s="5"/>
      <c r="DS89" s="5"/>
      <c r="DT89" s="5"/>
      <c r="DU89" s="5"/>
      <c r="DV89" s="5"/>
      <c r="DW89" s="5"/>
      <c r="DX89" s="5"/>
      <c r="DY89" s="5"/>
      <c r="DZ89" s="5"/>
      <c r="EA89" s="5"/>
      <c r="EB89" s="5"/>
      <c r="EC89" s="5"/>
      <c r="ED89" s="5"/>
      <c r="EE89" s="5"/>
      <c r="EF89" s="5"/>
      <c r="EG89" s="5"/>
      <c r="EH89" s="5"/>
      <c r="EI89" s="5"/>
      <c r="EJ89" s="5"/>
      <c r="EK89" s="5"/>
      <c r="EL89" s="5"/>
      <c r="EM89" s="5"/>
      <c r="EN89" s="5"/>
      <c r="EO89" s="5"/>
      <c r="EP89" s="5"/>
      <c r="EQ89" s="5"/>
      <c r="ER89" s="5"/>
      <c r="ES89" s="5"/>
      <c r="ET89" s="5"/>
      <c r="EU89" s="5"/>
      <c r="EV89" s="5"/>
      <c r="EW89" s="5"/>
      <c r="EX89" s="5"/>
      <c r="EY89" s="5"/>
      <c r="EZ89" s="5"/>
      <c r="FA89" s="5"/>
      <c r="FB89" s="5"/>
      <c r="FC89" s="5"/>
      <c r="FD89" s="5"/>
      <c r="FE89" s="5"/>
      <c r="FF89" s="5"/>
      <c r="FG89" s="5"/>
      <c r="FH89" s="5"/>
      <c r="FI89" s="5"/>
      <c r="FJ89" s="5"/>
      <c r="FK89" s="5"/>
      <c r="FL89" s="5"/>
      <c r="FM89" s="5"/>
      <c r="FN89" s="5"/>
      <c r="FO89" s="5"/>
      <c r="FP89" s="5"/>
      <c r="FQ89" s="5"/>
      <c r="FR89" s="5"/>
      <c r="FS89" s="5"/>
      <c r="FT89" s="5"/>
      <c r="FU89" s="5"/>
      <c r="FV89" s="5"/>
      <c r="FW89" s="5"/>
      <c r="FX89" s="5"/>
      <c r="FY89" s="5"/>
      <c r="FZ89" s="5"/>
      <c r="GA89" s="5"/>
      <c r="GB89" s="5"/>
      <c r="GC89" s="5"/>
      <c r="GD89" s="5"/>
      <c r="GE89" s="5"/>
      <c r="GF89" s="5"/>
      <c r="GG89" s="5"/>
      <c r="GH89" s="5"/>
      <c r="GI89" s="5"/>
      <c r="GJ89" s="5"/>
      <c r="GK89" s="5"/>
      <c r="GL89" s="5"/>
      <c r="GM89" s="5"/>
      <c r="GN89" s="5"/>
      <c r="GO89" s="5"/>
      <c r="GP89" s="5"/>
      <c r="GQ89" s="5"/>
      <c r="GR89" s="5"/>
      <c r="GS89" s="5"/>
      <c r="GT89" s="5"/>
      <c r="GU89" s="5"/>
      <c r="GV89" s="5"/>
      <c r="GW89" s="5"/>
      <c r="GX89" s="5"/>
      <c r="GY89" s="5"/>
      <c r="GZ89" s="5"/>
      <c r="HA89" s="5"/>
      <c r="HB89" s="5"/>
      <c r="HC89" s="5"/>
      <c r="HD89" s="5"/>
      <c r="HE89" s="5"/>
      <c r="HF89" s="5"/>
      <c r="HG89" s="5"/>
      <c r="HH89" s="5"/>
      <c r="HI89" s="5"/>
      <c r="HJ89" s="5"/>
      <c r="HK89" s="5"/>
      <c r="HL89" s="5"/>
      <c r="HM89" s="5"/>
      <c r="HN89" s="5"/>
      <c r="HO89" s="5"/>
      <c r="HP89" s="5"/>
      <c r="HQ89" s="5"/>
      <c r="HR89" s="5"/>
      <c r="HS89" s="5"/>
      <c r="HT89" s="5"/>
      <c r="HU89" s="5"/>
      <c r="HV89" s="5"/>
      <c r="HW89" s="5"/>
    </row>
    <row r="90" spans="1:231" s="148" customFormat="1">
      <c r="A90" s="5"/>
      <c r="B90" s="5"/>
      <c r="C90" s="13"/>
      <c r="D90" s="13"/>
      <c r="E90" s="14"/>
      <c r="F90" s="15"/>
      <c r="G90" s="13"/>
      <c r="H90" s="13"/>
      <c r="I90" s="16"/>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c r="DN90" s="5"/>
      <c r="DO90" s="5"/>
      <c r="DP90" s="5"/>
      <c r="DQ90" s="5"/>
      <c r="DR90" s="5"/>
      <c r="DS90" s="5"/>
      <c r="DT90" s="5"/>
      <c r="DU90" s="5"/>
      <c r="DV90" s="5"/>
      <c r="DW90" s="5"/>
      <c r="DX90" s="5"/>
      <c r="DY90" s="5"/>
      <c r="DZ90" s="5"/>
      <c r="EA90" s="5"/>
      <c r="EB90" s="5"/>
      <c r="EC90" s="5"/>
      <c r="ED90" s="5"/>
      <c r="EE90" s="5"/>
      <c r="EF90" s="5"/>
      <c r="EG90" s="5"/>
      <c r="EH90" s="5"/>
      <c r="EI90" s="5"/>
      <c r="EJ90" s="5"/>
      <c r="EK90" s="5"/>
      <c r="EL90" s="5"/>
      <c r="EM90" s="5"/>
      <c r="EN90" s="5"/>
      <c r="EO90" s="5"/>
      <c r="EP90" s="5"/>
      <c r="EQ90" s="5"/>
      <c r="ER90" s="5"/>
      <c r="ES90" s="5"/>
      <c r="ET90" s="5"/>
      <c r="EU90" s="5"/>
      <c r="EV90" s="5"/>
      <c r="EW90" s="5"/>
      <c r="EX90" s="5"/>
      <c r="EY90" s="5"/>
      <c r="EZ90" s="5"/>
      <c r="FA90" s="5"/>
      <c r="FB90" s="5"/>
      <c r="FC90" s="5"/>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c r="GK90" s="5"/>
      <c r="GL90" s="5"/>
      <c r="GM90" s="5"/>
      <c r="GN90" s="5"/>
      <c r="GO90" s="5"/>
      <c r="GP90" s="5"/>
      <c r="GQ90" s="5"/>
      <c r="GR90" s="5"/>
      <c r="GS90" s="5"/>
      <c r="GT90" s="5"/>
      <c r="GU90" s="5"/>
      <c r="GV90" s="5"/>
      <c r="GW90" s="5"/>
      <c r="GX90" s="5"/>
      <c r="GY90" s="5"/>
      <c r="GZ90" s="5"/>
      <c r="HA90" s="5"/>
      <c r="HB90" s="5"/>
      <c r="HC90" s="5"/>
      <c r="HD90" s="5"/>
      <c r="HE90" s="5"/>
      <c r="HF90" s="5"/>
      <c r="HG90" s="5"/>
      <c r="HH90" s="5"/>
      <c r="HI90" s="5"/>
      <c r="HJ90" s="5"/>
      <c r="HK90" s="5"/>
      <c r="HL90" s="5"/>
      <c r="HM90" s="5"/>
      <c r="HN90" s="5"/>
      <c r="HO90" s="5"/>
      <c r="HP90" s="5"/>
      <c r="HQ90" s="5"/>
      <c r="HR90" s="5"/>
      <c r="HS90" s="5"/>
      <c r="HT90" s="5"/>
      <c r="HU90" s="5"/>
      <c r="HV90" s="5"/>
      <c r="HW90" s="5"/>
    </row>
    <row r="91" spans="1:231" s="148" customFormat="1">
      <c r="A91" s="5"/>
      <c r="B91" s="5"/>
      <c r="C91" s="13"/>
      <c r="D91" s="13"/>
      <c r="E91" s="14"/>
      <c r="F91" s="15"/>
      <c r="G91" s="13"/>
      <c r="H91" s="13"/>
      <c r="I91" s="16"/>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c r="DF91" s="5"/>
      <c r="DG91" s="5"/>
      <c r="DH91" s="5"/>
      <c r="DI91" s="5"/>
      <c r="DJ91" s="5"/>
      <c r="DK91" s="5"/>
      <c r="DL91" s="5"/>
      <c r="DM91" s="5"/>
      <c r="DN91" s="5"/>
      <c r="DO91" s="5"/>
      <c r="DP91" s="5"/>
      <c r="DQ91" s="5"/>
      <c r="DR91" s="5"/>
      <c r="DS91" s="5"/>
      <c r="DT91" s="5"/>
      <c r="DU91" s="5"/>
      <c r="DV91" s="5"/>
      <c r="DW91" s="5"/>
      <c r="DX91" s="5"/>
      <c r="DY91" s="5"/>
      <c r="DZ91" s="5"/>
      <c r="EA91" s="5"/>
      <c r="EB91" s="5"/>
      <c r="EC91" s="5"/>
      <c r="ED91" s="5"/>
      <c r="EE91" s="5"/>
      <c r="EF91" s="5"/>
      <c r="EG91" s="5"/>
      <c r="EH91" s="5"/>
      <c r="EI91" s="5"/>
      <c r="EJ91" s="5"/>
      <c r="EK91" s="5"/>
      <c r="EL91" s="5"/>
      <c r="EM91" s="5"/>
      <c r="EN91" s="5"/>
      <c r="EO91" s="5"/>
      <c r="EP91" s="5"/>
      <c r="EQ91" s="5"/>
      <c r="ER91" s="5"/>
      <c r="ES91" s="5"/>
      <c r="ET91" s="5"/>
      <c r="EU91" s="5"/>
      <c r="EV91" s="5"/>
      <c r="EW91" s="5"/>
      <c r="EX91" s="5"/>
      <c r="EY91" s="5"/>
      <c r="EZ91" s="5"/>
      <c r="FA91" s="5"/>
      <c r="FB91" s="5"/>
      <c r="FC91" s="5"/>
      <c r="FD91" s="5"/>
      <c r="FE91" s="5"/>
      <c r="FF91" s="5"/>
      <c r="FG91" s="5"/>
      <c r="FH91" s="5"/>
      <c r="FI91" s="5"/>
      <c r="FJ91" s="5"/>
      <c r="FK91" s="5"/>
      <c r="FL91" s="5"/>
      <c r="FM91" s="5"/>
      <c r="FN91" s="5"/>
      <c r="FO91" s="5"/>
      <c r="FP91" s="5"/>
      <c r="FQ91" s="5"/>
      <c r="FR91" s="5"/>
      <c r="FS91" s="5"/>
      <c r="FT91" s="5"/>
      <c r="FU91" s="5"/>
      <c r="FV91" s="5"/>
      <c r="FW91" s="5"/>
      <c r="FX91" s="5"/>
      <c r="FY91" s="5"/>
      <c r="FZ91" s="5"/>
      <c r="GA91" s="5"/>
      <c r="GB91" s="5"/>
      <c r="GC91" s="5"/>
      <c r="GD91" s="5"/>
      <c r="GE91" s="5"/>
      <c r="GF91" s="5"/>
      <c r="GG91" s="5"/>
      <c r="GH91" s="5"/>
      <c r="GI91" s="5"/>
      <c r="GJ91" s="5"/>
      <c r="GK91" s="5"/>
      <c r="GL91" s="5"/>
      <c r="GM91" s="5"/>
      <c r="GN91" s="5"/>
      <c r="GO91" s="5"/>
      <c r="GP91" s="5"/>
      <c r="GQ91" s="5"/>
      <c r="GR91" s="5"/>
      <c r="GS91" s="5"/>
      <c r="GT91" s="5"/>
      <c r="GU91" s="5"/>
      <c r="GV91" s="5"/>
      <c r="GW91" s="5"/>
      <c r="GX91" s="5"/>
      <c r="GY91" s="5"/>
      <c r="GZ91" s="5"/>
      <c r="HA91" s="5"/>
      <c r="HB91" s="5"/>
      <c r="HC91" s="5"/>
      <c r="HD91" s="5"/>
      <c r="HE91" s="5"/>
      <c r="HF91" s="5"/>
      <c r="HG91" s="5"/>
      <c r="HH91" s="5"/>
      <c r="HI91" s="5"/>
      <c r="HJ91" s="5"/>
      <c r="HK91" s="5"/>
      <c r="HL91" s="5"/>
      <c r="HM91" s="5"/>
      <c r="HN91" s="5"/>
      <c r="HO91" s="5"/>
      <c r="HP91" s="5"/>
      <c r="HQ91" s="5"/>
      <c r="HR91" s="5"/>
      <c r="HS91" s="5"/>
      <c r="HT91" s="5"/>
      <c r="HU91" s="5"/>
      <c r="HV91" s="5"/>
      <c r="HW91" s="5"/>
    </row>
    <row r="92" spans="1:231" s="148" customFormat="1">
      <c r="A92" s="5"/>
      <c r="B92" s="5"/>
      <c r="C92" s="13"/>
      <c r="D92" s="13"/>
      <c r="E92" s="14"/>
      <c r="F92" s="15"/>
      <c r="G92" s="13"/>
      <c r="H92" s="13"/>
      <c r="I92" s="16"/>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5"/>
      <c r="EG92" s="5"/>
      <c r="EH92" s="5"/>
      <c r="EI92" s="5"/>
      <c r="EJ92" s="5"/>
      <c r="EK92" s="5"/>
      <c r="EL92" s="5"/>
      <c r="EM92" s="5"/>
      <c r="EN92" s="5"/>
      <c r="EO92" s="5"/>
      <c r="EP92" s="5"/>
      <c r="EQ92" s="5"/>
      <c r="ER92" s="5"/>
      <c r="ES92" s="5"/>
      <c r="ET92" s="5"/>
      <c r="EU92" s="5"/>
      <c r="EV92" s="5"/>
      <c r="EW92" s="5"/>
      <c r="EX92" s="5"/>
      <c r="EY92" s="5"/>
      <c r="EZ92" s="5"/>
      <c r="FA92" s="5"/>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c r="GK92" s="5"/>
      <c r="GL92" s="5"/>
      <c r="GM92" s="5"/>
      <c r="GN92" s="5"/>
      <c r="GO92" s="5"/>
      <c r="GP92" s="5"/>
      <c r="GQ92" s="5"/>
      <c r="GR92" s="5"/>
      <c r="GS92" s="5"/>
      <c r="GT92" s="5"/>
      <c r="GU92" s="5"/>
      <c r="GV92" s="5"/>
      <c r="GW92" s="5"/>
      <c r="GX92" s="5"/>
      <c r="GY92" s="5"/>
      <c r="GZ92" s="5"/>
      <c r="HA92" s="5"/>
      <c r="HB92" s="5"/>
      <c r="HC92" s="5"/>
      <c r="HD92" s="5"/>
      <c r="HE92" s="5"/>
      <c r="HF92" s="5"/>
      <c r="HG92" s="5"/>
      <c r="HH92" s="5"/>
      <c r="HI92" s="5"/>
      <c r="HJ92" s="5"/>
      <c r="HK92" s="5"/>
      <c r="HL92" s="5"/>
      <c r="HM92" s="5"/>
      <c r="HN92" s="5"/>
      <c r="HO92" s="5"/>
      <c r="HP92" s="5"/>
      <c r="HQ92" s="5"/>
      <c r="HR92" s="5"/>
      <c r="HS92" s="5"/>
      <c r="HT92" s="5"/>
      <c r="HU92" s="5"/>
      <c r="HV92" s="5"/>
      <c r="HW92" s="5"/>
    </row>
    <row r="93" spans="1:231" s="148" customFormat="1">
      <c r="A93" s="5"/>
      <c r="B93" s="5"/>
      <c r="C93" s="13"/>
      <c r="D93" s="13"/>
      <c r="E93" s="14"/>
      <c r="F93" s="15"/>
      <c r="G93" s="13"/>
      <c r="H93" s="13"/>
      <c r="I93" s="16"/>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c r="DF93" s="5"/>
      <c r="DG93" s="5"/>
      <c r="DH93" s="5"/>
      <c r="DI93" s="5"/>
      <c r="DJ93" s="5"/>
      <c r="DK93" s="5"/>
      <c r="DL93" s="5"/>
      <c r="DM93" s="5"/>
      <c r="DN93" s="5"/>
      <c r="DO93" s="5"/>
      <c r="DP93" s="5"/>
      <c r="DQ93" s="5"/>
      <c r="DR93" s="5"/>
      <c r="DS93" s="5"/>
      <c r="DT93" s="5"/>
      <c r="DU93" s="5"/>
      <c r="DV93" s="5"/>
      <c r="DW93" s="5"/>
      <c r="DX93" s="5"/>
      <c r="DY93" s="5"/>
      <c r="DZ93" s="5"/>
      <c r="EA93" s="5"/>
      <c r="EB93" s="5"/>
      <c r="EC93" s="5"/>
      <c r="ED93" s="5"/>
      <c r="EE93" s="5"/>
      <c r="EF93" s="5"/>
      <c r="EG93" s="5"/>
      <c r="EH93" s="5"/>
      <c r="EI93" s="5"/>
      <c r="EJ93" s="5"/>
      <c r="EK93" s="5"/>
      <c r="EL93" s="5"/>
      <c r="EM93" s="5"/>
      <c r="EN93" s="5"/>
      <c r="EO93" s="5"/>
      <c r="EP93" s="5"/>
      <c r="EQ93" s="5"/>
      <c r="ER93" s="5"/>
      <c r="ES93" s="5"/>
      <c r="ET93" s="5"/>
      <c r="EU93" s="5"/>
      <c r="EV93" s="5"/>
      <c r="EW93" s="5"/>
      <c r="EX93" s="5"/>
      <c r="EY93" s="5"/>
      <c r="EZ93" s="5"/>
      <c r="FA93" s="5"/>
      <c r="FB93" s="5"/>
      <c r="FC93" s="5"/>
      <c r="FD93" s="5"/>
      <c r="FE93" s="5"/>
      <c r="FF93" s="5"/>
      <c r="FG93" s="5"/>
      <c r="FH93" s="5"/>
      <c r="FI93" s="5"/>
      <c r="FJ93" s="5"/>
      <c r="FK93" s="5"/>
      <c r="FL93" s="5"/>
      <c r="FM93" s="5"/>
      <c r="FN93" s="5"/>
      <c r="FO93" s="5"/>
      <c r="FP93" s="5"/>
      <c r="FQ93" s="5"/>
      <c r="FR93" s="5"/>
      <c r="FS93" s="5"/>
      <c r="FT93" s="5"/>
      <c r="FU93" s="5"/>
      <c r="FV93" s="5"/>
      <c r="FW93" s="5"/>
      <c r="FX93" s="5"/>
      <c r="FY93" s="5"/>
      <c r="FZ93" s="5"/>
      <c r="GA93" s="5"/>
      <c r="GB93" s="5"/>
      <c r="GC93" s="5"/>
      <c r="GD93" s="5"/>
      <c r="GE93" s="5"/>
      <c r="GF93" s="5"/>
      <c r="GG93" s="5"/>
      <c r="GH93" s="5"/>
      <c r="GI93" s="5"/>
      <c r="GJ93" s="5"/>
      <c r="GK93" s="5"/>
      <c r="GL93" s="5"/>
      <c r="GM93" s="5"/>
      <c r="GN93" s="5"/>
      <c r="GO93" s="5"/>
      <c r="GP93" s="5"/>
      <c r="GQ93" s="5"/>
      <c r="GR93" s="5"/>
      <c r="GS93" s="5"/>
      <c r="GT93" s="5"/>
      <c r="GU93" s="5"/>
      <c r="GV93" s="5"/>
      <c r="GW93" s="5"/>
      <c r="GX93" s="5"/>
      <c r="GY93" s="5"/>
      <c r="GZ93" s="5"/>
      <c r="HA93" s="5"/>
      <c r="HB93" s="5"/>
      <c r="HC93" s="5"/>
      <c r="HD93" s="5"/>
      <c r="HE93" s="5"/>
      <c r="HF93" s="5"/>
      <c r="HG93" s="5"/>
      <c r="HH93" s="5"/>
      <c r="HI93" s="5"/>
      <c r="HJ93" s="5"/>
      <c r="HK93" s="5"/>
      <c r="HL93" s="5"/>
      <c r="HM93" s="5"/>
      <c r="HN93" s="5"/>
      <c r="HO93" s="5"/>
      <c r="HP93" s="5"/>
      <c r="HQ93" s="5"/>
      <c r="HR93" s="5"/>
      <c r="HS93" s="5"/>
      <c r="HT93" s="5"/>
      <c r="HU93" s="5"/>
      <c r="HV93" s="5"/>
      <c r="HW93" s="5"/>
    </row>
    <row r="94" spans="1:231" s="148" customFormat="1">
      <c r="A94" s="5"/>
      <c r="B94" s="5"/>
      <c r="C94" s="13"/>
      <c r="D94" s="13"/>
      <c r="E94" s="14"/>
      <c r="F94" s="15"/>
      <c r="G94" s="13"/>
      <c r="H94" s="13"/>
      <c r="I94" s="16"/>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c r="DJ94" s="5"/>
      <c r="DK94" s="5"/>
      <c r="DL94" s="5"/>
      <c r="DM94" s="5"/>
      <c r="DN94" s="5"/>
      <c r="DO94" s="5"/>
      <c r="DP94" s="5"/>
      <c r="DQ94" s="5"/>
      <c r="DR94" s="5"/>
      <c r="DS94" s="5"/>
      <c r="DT94" s="5"/>
      <c r="DU94" s="5"/>
      <c r="DV94" s="5"/>
      <c r="DW94" s="5"/>
      <c r="DX94" s="5"/>
      <c r="DY94" s="5"/>
      <c r="DZ94" s="5"/>
      <c r="EA94" s="5"/>
      <c r="EB94" s="5"/>
      <c r="EC94" s="5"/>
      <c r="ED94" s="5"/>
      <c r="EE94" s="5"/>
      <c r="EF94" s="5"/>
      <c r="EG94" s="5"/>
      <c r="EH94" s="5"/>
      <c r="EI94" s="5"/>
      <c r="EJ94" s="5"/>
      <c r="EK94" s="5"/>
      <c r="EL94" s="5"/>
      <c r="EM94" s="5"/>
      <c r="EN94" s="5"/>
      <c r="EO94" s="5"/>
      <c r="EP94" s="5"/>
      <c r="EQ94" s="5"/>
      <c r="ER94" s="5"/>
      <c r="ES94" s="5"/>
      <c r="ET94" s="5"/>
      <c r="EU94" s="5"/>
      <c r="EV94" s="5"/>
      <c r="EW94" s="5"/>
      <c r="EX94" s="5"/>
      <c r="EY94" s="5"/>
      <c r="EZ94" s="5"/>
      <c r="FA94" s="5"/>
      <c r="FB94" s="5"/>
      <c r="FC94" s="5"/>
      <c r="FD94" s="5"/>
      <c r="FE94" s="5"/>
      <c r="FF94" s="5"/>
      <c r="FG94" s="5"/>
      <c r="FH94" s="5"/>
      <c r="FI94" s="5"/>
      <c r="FJ94" s="5"/>
      <c r="FK94" s="5"/>
      <c r="FL94" s="5"/>
      <c r="FM94" s="5"/>
      <c r="FN94" s="5"/>
      <c r="FO94" s="5"/>
      <c r="FP94" s="5"/>
      <c r="FQ94" s="5"/>
      <c r="FR94" s="5"/>
      <c r="FS94" s="5"/>
      <c r="FT94" s="5"/>
      <c r="FU94" s="5"/>
      <c r="FV94" s="5"/>
      <c r="FW94" s="5"/>
      <c r="FX94" s="5"/>
      <c r="FY94" s="5"/>
      <c r="FZ94" s="5"/>
      <c r="GA94" s="5"/>
      <c r="GB94" s="5"/>
      <c r="GC94" s="5"/>
      <c r="GD94" s="5"/>
      <c r="GE94" s="5"/>
      <c r="GF94" s="5"/>
      <c r="GG94" s="5"/>
      <c r="GH94" s="5"/>
      <c r="GI94" s="5"/>
      <c r="GJ94" s="5"/>
      <c r="GK94" s="5"/>
      <c r="GL94" s="5"/>
      <c r="GM94" s="5"/>
      <c r="GN94" s="5"/>
      <c r="GO94" s="5"/>
      <c r="GP94" s="5"/>
      <c r="GQ94" s="5"/>
      <c r="GR94" s="5"/>
      <c r="GS94" s="5"/>
      <c r="GT94" s="5"/>
      <c r="GU94" s="5"/>
      <c r="GV94" s="5"/>
      <c r="GW94" s="5"/>
      <c r="GX94" s="5"/>
      <c r="GY94" s="5"/>
      <c r="GZ94" s="5"/>
      <c r="HA94" s="5"/>
      <c r="HB94" s="5"/>
      <c r="HC94" s="5"/>
      <c r="HD94" s="5"/>
      <c r="HE94" s="5"/>
      <c r="HF94" s="5"/>
      <c r="HG94" s="5"/>
      <c r="HH94" s="5"/>
      <c r="HI94" s="5"/>
      <c r="HJ94" s="5"/>
      <c r="HK94" s="5"/>
      <c r="HL94" s="5"/>
      <c r="HM94" s="5"/>
      <c r="HN94" s="5"/>
      <c r="HO94" s="5"/>
      <c r="HP94" s="5"/>
      <c r="HQ94" s="5"/>
      <c r="HR94" s="5"/>
      <c r="HS94" s="5"/>
      <c r="HT94" s="5"/>
      <c r="HU94" s="5"/>
      <c r="HV94" s="5"/>
      <c r="HW94" s="5"/>
    </row>
    <row r="95" spans="1:231" s="148" customFormat="1">
      <c r="A95" s="5"/>
      <c r="B95" s="5"/>
      <c r="C95" s="13"/>
      <c r="D95" s="13"/>
      <c r="E95" s="14"/>
      <c r="F95" s="15"/>
      <c r="G95" s="13"/>
      <c r="H95" s="13"/>
      <c r="I95" s="16"/>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c r="EM95" s="5"/>
      <c r="EN95" s="5"/>
      <c r="EO95" s="5"/>
      <c r="EP95" s="5"/>
      <c r="EQ95" s="5"/>
      <c r="ER95" s="5"/>
      <c r="ES95" s="5"/>
      <c r="ET95" s="5"/>
      <c r="EU95" s="5"/>
      <c r="EV95" s="5"/>
      <c r="EW95" s="5"/>
      <c r="EX95" s="5"/>
      <c r="EY95" s="5"/>
      <c r="EZ95" s="5"/>
      <c r="FA95" s="5"/>
      <c r="FB95" s="5"/>
      <c r="FC95" s="5"/>
      <c r="FD95" s="5"/>
      <c r="FE95" s="5"/>
      <c r="FF95" s="5"/>
      <c r="FG95" s="5"/>
      <c r="FH95" s="5"/>
      <c r="FI95" s="5"/>
      <c r="FJ95" s="5"/>
      <c r="FK95" s="5"/>
      <c r="FL95" s="5"/>
      <c r="FM95" s="5"/>
      <c r="FN95" s="5"/>
      <c r="FO95" s="5"/>
      <c r="FP95" s="5"/>
      <c r="FQ95" s="5"/>
      <c r="FR95" s="5"/>
      <c r="FS95" s="5"/>
      <c r="FT95" s="5"/>
      <c r="FU95" s="5"/>
      <c r="FV95" s="5"/>
      <c r="FW95" s="5"/>
      <c r="FX95" s="5"/>
      <c r="FY95" s="5"/>
      <c r="FZ95" s="5"/>
      <c r="GA95" s="5"/>
      <c r="GB95" s="5"/>
      <c r="GC95" s="5"/>
      <c r="GD95" s="5"/>
      <c r="GE95" s="5"/>
      <c r="GF95" s="5"/>
      <c r="GG95" s="5"/>
      <c r="GH95" s="5"/>
      <c r="GI95" s="5"/>
      <c r="GJ95" s="5"/>
      <c r="GK95" s="5"/>
      <c r="GL95" s="5"/>
      <c r="GM95" s="5"/>
      <c r="GN95" s="5"/>
      <c r="GO95" s="5"/>
      <c r="GP95" s="5"/>
      <c r="GQ95" s="5"/>
      <c r="GR95" s="5"/>
      <c r="GS95" s="5"/>
      <c r="GT95" s="5"/>
      <c r="GU95" s="5"/>
      <c r="GV95" s="5"/>
      <c r="GW95" s="5"/>
      <c r="GX95" s="5"/>
      <c r="GY95" s="5"/>
      <c r="GZ95" s="5"/>
      <c r="HA95" s="5"/>
      <c r="HB95" s="5"/>
      <c r="HC95" s="5"/>
      <c r="HD95" s="5"/>
      <c r="HE95" s="5"/>
      <c r="HF95" s="5"/>
      <c r="HG95" s="5"/>
      <c r="HH95" s="5"/>
      <c r="HI95" s="5"/>
      <c r="HJ95" s="5"/>
      <c r="HK95" s="5"/>
      <c r="HL95" s="5"/>
      <c r="HM95" s="5"/>
      <c r="HN95" s="5"/>
      <c r="HO95" s="5"/>
      <c r="HP95" s="5"/>
      <c r="HQ95" s="5"/>
      <c r="HR95" s="5"/>
      <c r="HS95" s="5"/>
      <c r="HT95" s="5"/>
      <c r="HU95" s="5"/>
      <c r="HV95" s="5"/>
      <c r="HW95" s="5"/>
    </row>
    <row r="96" spans="1:231" s="148" customFormat="1">
      <c r="A96" s="5"/>
      <c r="B96" s="5"/>
      <c r="C96" s="13"/>
      <c r="D96" s="13"/>
      <c r="E96" s="14"/>
      <c r="F96" s="15"/>
      <c r="G96" s="13"/>
      <c r="H96" s="13"/>
      <c r="I96" s="16"/>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c r="EF96" s="5"/>
      <c r="EG96" s="5"/>
      <c r="EH96" s="5"/>
      <c r="EI96" s="5"/>
      <c r="EJ96" s="5"/>
      <c r="EK96" s="5"/>
      <c r="EL96" s="5"/>
      <c r="EM96" s="5"/>
      <c r="EN96" s="5"/>
      <c r="EO96" s="5"/>
      <c r="EP96" s="5"/>
      <c r="EQ96" s="5"/>
      <c r="ER96" s="5"/>
      <c r="ES96" s="5"/>
      <c r="ET96" s="5"/>
      <c r="EU96" s="5"/>
      <c r="EV96" s="5"/>
      <c r="EW96" s="5"/>
      <c r="EX96" s="5"/>
      <c r="EY96" s="5"/>
      <c r="EZ96" s="5"/>
      <c r="FA96" s="5"/>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c r="GQ96" s="5"/>
      <c r="GR96" s="5"/>
      <c r="GS96" s="5"/>
      <c r="GT96" s="5"/>
      <c r="GU96" s="5"/>
      <c r="GV96" s="5"/>
      <c r="GW96" s="5"/>
      <c r="GX96" s="5"/>
      <c r="GY96" s="5"/>
      <c r="GZ96" s="5"/>
      <c r="HA96" s="5"/>
      <c r="HB96" s="5"/>
      <c r="HC96" s="5"/>
      <c r="HD96" s="5"/>
      <c r="HE96" s="5"/>
      <c r="HF96" s="5"/>
      <c r="HG96" s="5"/>
      <c r="HH96" s="5"/>
      <c r="HI96" s="5"/>
      <c r="HJ96" s="5"/>
      <c r="HK96" s="5"/>
      <c r="HL96" s="5"/>
      <c r="HM96" s="5"/>
      <c r="HN96" s="5"/>
      <c r="HO96" s="5"/>
      <c r="HP96" s="5"/>
      <c r="HQ96" s="5"/>
      <c r="HR96" s="5"/>
      <c r="HS96" s="5"/>
      <c r="HT96" s="5"/>
      <c r="HU96" s="5"/>
      <c r="HV96" s="5"/>
      <c r="HW96" s="5"/>
    </row>
    <row r="97" spans="1:231" s="148" customFormat="1">
      <c r="A97" s="5"/>
      <c r="B97" s="5"/>
      <c r="C97" s="13"/>
      <c r="D97" s="13"/>
      <c r="E97" s="14"/>
      <c r="F97" s="15"/>
      <c r="G97" s="13"/>
      <c r="H97" s="13"/>
      <c r="I97" s="16"/>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c r="DJ97" s="5"/>
      <c r="DK97" s="5"/>
      <c r="DL97" s="5"/>
      <c r="DM97" s="5"/>
      <c r="DN97" s="5"/>
      <c r="DO97" s="5"/>
      <c r="DP97" s="5"/>
      <c r="DQ97" s="5"/>
      <c r="DR97" s="5"/>
      <c r="DS97" s="5"/>
      <c r="DT97" s="5"/>
      <c r="DU97" s="5"/>
      <c r="DV97" s="5"/>
      <c r="DW97" s="5"/>
      <c r="DX97" s="5"/>
      <c r="DY97" s="5"/>
      <c r="DZ97" s="5"/>
      <c r="EA97" s="5"/>
      <c r="EB97" s="5"/>
      <c r="EC97" s="5"/>
      <c r="ED97" s="5"/>
      <c r="EE97" s="5"/>
      <c r="EF97" s="5"/>
      <c r="EG97" s="5"/>
      <c r="EH97" s="5"/>
      <c r="EI97" s="5"/>
      <c r="EJ97" s="5"/>
      <c r="EK97" s="5"/>
      <c r="EL97" s="5"/>
      <c r="EM97" s="5"/>
      <c r="EN97" s="5"/>
      <c r="EO97" s="5"/>
      <c r="EP97" s="5"/>
      <c r="EQ97" s="5"/>
      <c r="ER97" s="5"/>
      <c r="ES97" s="5"/>
      <c r="ET97" s="5"/>
      <c r="EU97" s="5"/>
      <c r="EV97" s="5"/>
      <c r="EW97" s="5"/>
      <c r="EX97" s="5"/>
      <c r="EY97" s="5"/>
      <c r="EZ97" s="5"/>
      <c r="FA97" s="5"/>
      <c r="FB97" s="5"/>
      <c r="FC97" s="5"/>
      <c r="FD97" s="5"/>
      <c r="FE97" s="5"/>
      <c r="FF97" s="5"/>
      <c r="FG97" s="5"/>
      <c r="FH97" s="5"/>
      <c r="FI97" s="5"/>
      <c r="FJ97" s="5"/>
      <c r="FK97" s="5"/>
      <c r="FL97" s="5"/>
      <c r="FM97" s="5"/>
      <c r="FN97" s="5"/>
      <c r="FO97" s="5"/>
      <c r="FP97" s="5"/>
      <c r="FQ97" s="5"/>
      <c r="FR97" s="5"/>
      <c r="FS97" s="5"/>
      <c r="FT97" s="5"/>
      <c r="FU97" s="5"/>
      <c r="FV97" s="5"/>
      <c r="FW97" s="5"/>
      <c r="FX97" s="5"/>
      <c r="FY97" s="5"/>
      <c r="FZ97" s="5"/>
      <c r="GA97" s="5"/>
      <c r="GB97" s="5"/>
      <c r="GC97" s="5"/>
      <c r="GD97" s="5"/>
      <c r="GE97" s="5"/>
      <c r="GF97" s="5"/>
      <c r="GG97" s="5"/>
      <c r="GH97" s="5"/>
      <c r="GI97" s="5"/>
      <c r="GJ97" s="5"/>
      <c r="GK97" s="5"/>
      <c r="GL97" s="5"/>
      <c r="GM97" s="5"/>
      <c r="GN97" s="5"/>
      <c r="GO97" s="5"/>
      <c r="GP97" s="5"/>
      <c r="GQ97" s="5"/>
      <c r="GR97" s="5"/>
      <c r="GS97" s="5"/>
      <c r="GT97" s="5"/>
      <c r="GU97" s="5"/>
      <c r="GV97" s="5"/>
      <c r="GW97" s="5"/>
      <c r="GX97" s="5"/>
      <c r="GY97" s="5"/>
      <c r="GZ97" s="5"/>
      <c r="HA97" s="5"/>
      <c r="HB97" s="5"/>
      <c r="HC97" s="5"/>
      <c r="HD97" s="5"/>
      <c r="HE97" s="5"/>
      <c r="HF97" s="5"/>
      <c r="HG97" s="5"/>
      <c r="HH97" s="5"/>
      <c r="HI97" s="5"/>
      <c r="HJ97" s="5"/>
      <c r="HK97" s="5"/>
      <c r="HL97" s="5"/>
      <c r="HM97" s="5"/>
      <c r="HN97" s="5"/>
      <c r="HO97" s="5"/>
      <c r="HP97" s="5"/>
      <c r="HQ97" s="5"/>
      <c r="HR97" s="5"/>
      <c r="HS97" s="5"/>
      <c r="HT97" s="5"/>
      <c r="HU97" s="5"/>
      <c r="HV97" s="5"/>
      <c r="HW97" s="5"/>
    </row>
    <row r="98" spans="1:231" s="148" customFormat="1">
      <c r="A98" s="5"/>
      <c r="B98" s="5"/>
      <c r="C98" s="13"/>
      <c r="D98" s="13"/>
      <c r="E98" s="14"/>
      <c r="F98" s="15"/>
      <c r="G98" s="13"/>
      <c r="H98" s="13"/>
      <c r="I98" s="16"/>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5"/>
      <c r="DO98" s="5"/>
      <c r="DP98" s="5"/>
      <c r="DQ98" s="5"/>
      <c r="DR98" s="5"/>
      <c r="DS98" s="5"/>
      <c r="DT98" s="5"/>
      <c r="DU98" s="5"/>
      <c r="DV98" s="5"/>
      <c r="DW98" s="5"/>
      <c r="DX98" s="5"/>
      <c r="DY98" s="5"/>
      <c r="DZ98" s="5"/>
      <c r="EA98" s="5"/>
      <c r="EB98" s="5"/>
      <c r="EC98" s="5"/>
      <c r="ED98" s="5"/>
      <c r="EE98" s="5"/>
      <c r="EF98" s="5"/>
      <c r="EG98" s="5"/>
      <c r="EH98" s="5"/>
      <c r="EI98" s="5"/>
      <c r="EJ98" s="5"/>
      <c r="EK98" s="5"/>
      <c r="EL98" s="5"/>
      <c r="EM98" s="5"/>
      <c r="EN98" s="5"/>
      <c r="EO98" s="5"/>
      <c r="EP98" s="5"/>
      <c r="EQ98" s="5"/>
      <c r="ER98" s="5"/>
      <c r="ES98" s="5"/>
      <c r="ET98" s="5"/>
      <c r="EU98" s="5"/>
      <c r="EV98" s="5"/>
      <c r="EW98" s="5"/>
      <c r="EX98" s="5"/>
      <c r="EY98" s="5"/>
      <c r="EZ98" s="5"/>
      <c r="FA98" s="5"/>
      <c r="FB98" s="5"/>
      <c r="FC98" s="5"/>
      <c r="FD98" s="5"/>
      <c r="FE98" s="5"/>
      <c r="FF98" s="5"/>
      <c r="FG98" s="5"/>
      <c r="FH98" s="5"/>
      <c r="FI98" s="5"/>
      <c r="FJ98" s="5"/>
      <c r="FK98" s="5"/>
      <c r="FL98" s="5"/>
      <c r="FM98" s="5"/>
      <c r="FN98" s="5"/>
      <c r="FO98" s="5"/>
      <c r="FP98" s="5"/>
      <c r="FQ98" s="5"/>
      <c r="FR98" s="5"/>
      <c r="FS98" s="5"/>
      <c r="FT98" s="5"/>
      <c r="FU98" s="5"/>
      <c r="FV98" s="5"/>
      <c r="FW98" s="5"/>
      <c r="FX98" s="5"/>
      <c r="FY98" s="5"/>
      <c r="FZ98" s="5"/>
      <c r="GA98" s="5"/>
      <c r="GB98" s="5"/>
      <c r="GC98" s="5"/>
      <c r="GD98" s="5"/>
      <c r="GE98" s="5"/>
      <c r="GF98" s="5"/>
      <c r="GG98" s="5"/>
      <c r="GH98" s="5"/>
      <c r="GI98" s="5"/>
      <c r="GJ98" s="5"/>
      <c r="GK98" s="5"/>
      <c r="GL98" s="5"/>
      <c r="GM98" s="5"/>
      <c r="GN98" s="5"/>
      <c r="GO98" s="5"/>
      <c r="GP98" s="5"/>
      <c r="GQ98" s="5"/>
      <c r="GR98" s="5"/>
      <c r="GS98" s="5"/>
      <c r="GT98" s="5"/>
      <c r="GU98" s="5"/>
      <c r="GV98" s="5"/>
      <c r="GW98" s="5"/>
      <c r="GX98" s="5"/>
      <c r="GY98" s="5"/>
      <c r="GZ98" s="5"/>
      <c r="HA98" s="5"/>
      <c r="HB98" s="5"/>
      <c r="HC98" s="5"/>
      <c r="HD98" s="5"/>
      <c r="HE98" s="5"/>
      <c r="HF98" s="5"/>
      <c r="HG98" s="5"/>
      <c r="HH98" s="5"/>
      <c r="HI98" s="5"/>
      <c r="HJ98" s="5"/>
      <c r="HK98" s="5"/>
      <c r="HL98" s="5"/>
      <c r="HM98" s="5"/>
      <c r="HN98" s="5"/>
      <c r="HO98" s="5"/>
      <c r="HP98" s="5"/>
      <c r="HQ98" s="5"/>
      <c r="HR98" s="5"/>
      <c r="HS98" s="5"/>
      <c r="HT98" s="5"/>
      <c r="HU98" s="5"/>
      <c r="HV98" s="5"/>
      <c r="HW98" s="5"/>
    </row>
    <row r="99" spans="1:231" s="148" customFormat="1">
      <c r="A99" s="5"/>
      <c r="B99" s="5"/>
      <c r="C99" s="13"/>
      <c r="D99" s="13"/>
      <c r="E99" s="14"/>
      <c r="F99" s="15"/>
      <c r="G99" s="13"/>
      <c r="H99" s="13"/>
      <c r="I99" s="16"/>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c r="DN99" s="5"/>
      <c r="DO99" s="5"/>
      <c r="DP99" s="5"/>
      <c r="DQ99" s="5"/>
      <c r="DR99" s="5"/>
      <c r="DS99" s="5"/>
      <c r="DT99" s="5"/>
      <c r="DU99" s="5"/>
      <c r="DV99" s="5"/>
      <c r="DW99" s="5"/>
      <c r="DX99" s="5"/>
      <c r="DY99" s="5"/>
      <c r="DZ99" s="5"/>
      <c r="EA99" s="5"/>
      <c r="EB99" s="5"/>
      <c r="EC99" s="5"/>
      <c r="ED99" s="5"/>
      <c r="EE99" s="5"/>
      <c r="EF99" s="5"/>
      <c r="EG99" s="5"/>
      <c r="EH99" s="5"/>
      <c r="EI99" s="5"/>
      <c r="EJ99" s="5"/>
      <c r="EK99" s="5"/>
      <c r="EL99" s="5"/>
      <c r="EM99" s="5"/>
      <c r="EN99" s="5"/>
      <c r="EO99" s="5"/>
      <c r="EP99" s="5"/>
      <c r="EQ99" s="5"/>
      <c r="ER99" s="5"/>
      <c r="ES99" s="5"/>
      <c r="ET99" s="5"/>
      <c r="EU99" s="5"/>
      <c r="EV99" s="5"/>
      <c r="EW99" s="5"/>
      <c r="EX99" s="5"/>
      <c r="EY99" s="5"/>
      <c r="EZ99" s="5"/>
      <c r="FA99" s="5"/>
      <c r="FB99" s="5"/>
      <c r="FC99" s="5"/>
      <c r="FD99" s="5"/>
      <c r="FE99" s="5"/>
      <c r="FF99" s="5"/>
      <c r="FG99" s="5"/>
      <c r="FH99" s="5"/>
      <c r="FI99" s="5"/>
      <c r="FJ99" s="5"/>
      <c r="FK99" s="5"/>
      <c r="FL99" s="5"/>
      <c r="FM99" s="5"/>
      <c r="FN99" s="5"/>
      <c r="FO99" s="5"/>
      <c r="FP99" s="5"/>
      <c r="FQ99" s="5"/>
      <c r="FR99" s="5"/>
      <c r="FS99" s="5"/>
      <c r="FT99" s="5"/>
      <c r="FU99" s="5"/>
      <c r="FV99" s="5"/>
      <c r="FW99" s="5"/>
      <c r="FX99" s="5"/>
      <c r="FY99" s="5"/>
      <c r="FZ99" s="5"/>
      <c r="GA99" s="5"/>
      <c r="GB99" s="5"/>
      <c r="GC99" s="5"/>
      <c r="GD99" s="5"/>
      <c r="GE99" s="5"/>
      <c r="GF99" s="5"/>
      <c r="GG99" s="5"/>
      <c r="GH99" s="5"/>
      <c r="GI99" s="5"/>
      <c r="GJ99" s="5"/>
      <c r="GK99" s="5"/>
      <c r="GL99" s="5"/>
      <c r="GM99" s="5"/>
      <c r="GN99" s="5"/>
      <c r="GO99" s="5"/>
      <c r="GP99" s="5"/>
      <c r="GQ99" s="5"/>
      <c r="GR99" s="5"/>
      <c r="GS99" s="5"/>
      <c r="GT99" s="5"/>
      <c r="GU99" s="5"/>
      <c r="GV99" s="5"/>
      <c r="GW99" s="5"/>
      <c r="GX99" s="5"/>
      <c r="GY99" s="5"/>
      <c r="GZ99" s="5"/>
      <c r="HA99" s="5"/>
      <c r="HB99" s="5"/>
      <c r="HC99" s="5"/>
      <c r="HD99" s="5"/>
      <c r="HE99" s="5"/>
      <c r="HF99" s="5"/>
      <c r="HG99" s="5"/>
      <c r="HH99" s="5"/>
      <c r="HI99" s="5"/>
      <c r="HJ99" s="5"/>
      <c r="HK99" s="5"/>
      <c r="HL99" s="5"/>
      <c r="HM99" s="5"/>
      <c r="HN99" s="5"/>
      <c r="HO99" s="5"/>
      <c r="HP99" s="5"/>
      <c r="HQ99" s="5"/>
      <c r="HR99" s="5"/>
      <c r="HS99" s="5"/>
      <c r="HT99" s="5"/>
      <c r="HU99" s="5"/>
      <c r="HV99" s="5"/>
      <c r="HW99" s="5"/>
    </row>
    <row r="100" spans="1:231" s="148" customFormat="1">
      <c r="A100" s="5"/>
      <c r="B100" s="5"/>
      <c r="C100" s="13"/>
      <c r="D100" s="13"/>
      <c r="E100" s="14"/>
      <c r="F100" s="15"/>
      <c r="G100" s="13"/>
      <c r="H100" s="13"/>
      <c r="I100" s="16"/>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5"/>
      <c r="DL100" s="5"/>
      <c r="DM100" s="5"/>
      <c r="DN100" s="5"/>
      <c r="DO100" s="5"/>
      <c r="DP100" s="5"/>
      <c r="DQ100" s="5"/>
      <c r="DR100" s="5"/>
      <c r="DS100" s="5"/>
      <c r="DT100" s="5"/>
      <c r="DU100" s="5"/>
      <c r="DV100" s="5"/>
      <c r="DW100" s="5"/>
      <c r="DX100" s="5"/>
      <c r="DY100" s="5"/>
      <c r="DZ100" s="5"/>
      <c r="EA100" s="5"/>
      <c r="EB100" s="5"/>
      <c r="EC100" s="5"/>
      <c r="ED100" s="5"/>
      <c r="EE100" s="5"/>
      <c r="EF100" s="5"/>
      <c r="EG100" s="5"/>
      <c r="EH100" s="5"/>
      <c r="EI100" s="5"/>
      <c r="EJ100" s="5"/>
      <c r="EK100" s="5"/>
      <c r="EL100" s="5"/>
      <c r="EM100" s="5"/>
      <c r="EN100" s="5"/>
      <c r="EO100" s="5"/>
      <c r="EP100" s="5"/>
      <c r="EQ100" s="5"/>
      <c r="ER100" s="5"/>
      <c r="ES100" s="5"/>
      <c r="ET100" s="5"/>
      <c r="EU100" s="5"/>
      <c r="EV100" s="5"/>
      <c r="EW100" s="5"/>
      <c r="EX100" s="5"/>
      <c r="EY100" s="5"/>
      <c r="EZ100" s="5"/>
      <c r="FA100" s="5"/>
      <c r="FB100" s="5"/>
      <c r="FC100" s="5"/>
      <c r="FD100" s="5"/>
      <c r="FE100" s="5"/>
      <c r="FF100" s="5"/>
      <c r="FG100" s="5"/>
      <c r="FH100" s="5"/>
      <c r="FI100" s="5"/>
      <c r="FJ100" s="5"/>
      <c r="FK100" s="5"/>
      <c r="FL100" s="5"/>
      <c r="FM100" s="5"/>
      <c r="FN100" s="5"/>
      <c r="FO100" s="5"/>
      <c r="FP100" s="5"/>
      <c r="FQ100" s="5"/>
      <c r="FR100" s="5"/>
      <c r="FS100" s="5"/>
      <c r="FT100" s="5"/>
      <c r="FU100" s="5"/>
      <c r="FV100" s="5"/>
      <c r="FW100" s="5"/>
      <c r="FX100" s="5"/>
      <c r="FY100" s="5"/>
      <c r="FZ100" s="5"/>
      <c r="GA100" s="5"/>
      <c r="GB100" s="5"/>
      <c r="GC100" s="5"/>
      <c r="GD100" s="5"/>
      <c r="GE100" s="5"/>
      <c r="GF100" s="5"/>
      <c r="GG100" s="5"/>
      <c r="GH100" s="5"/>
      <c r="GI100" s="5"/>
      <c r="GJ100" s="5"/>
      <c r="GK100" s="5"/>
      <c r="GL100" s="5"/>
      <c r="GM100" s="5"/>
      <c r="GN100" s="5"/>
      <c r="GO100" s="5"/>
      <c r="GP100" s="5"/>
      <c r="GQ100" s="5"/>
      <c r="GR100" s="5"/>
      <c r="GS100" s="5"/>
      <c r="GT100" s="5"/>
      <c r="GU100" s="5"/>
      <c r="GV100" s="5"/>
      <c r="GW100" s="5"/>
      <c r="GX100" s="5"/>
      <c r="GY100" s="5"/>
      <c r="GZ100" s="5"/>
      <c r="HA100" s="5"/>
      <c r="HB100" s="5"/>
      <c r="HC100" s="5"/>
      <c r="HD100" s="5"/>
      <c r="HE100" s="5"/>
      <c r="HF100" s="5"/>
      <c r="HG100" s="5"/>
      <c r="HH100" s="5"/>
      <c r="HI100" s="5"/>
      <c r="HJ100" s="5"/>
      <c r="HK100" s="5"/>
      <c r="HL100" s="5"/>
      <c r="HM100" s="5"/>
      <c r="HN100" s="5"/>
      <c r="HO100" s="5"/>
      <c r="HP100" s="5"/>
      <c r="HQ100" s="5"/>
      <c r="HR100" s="5"/>
      <c r="HS100" s="5"/>
      <c r="HT100" s="5"/>
      <c r="HU100" s="5"/>
      <c r="HV100" s="5"/>
      <c r="HW100" s="5"/>
    </row>
    <row r="101" spans="1:231" s="148" customFormat="1">
      <c r="A101" s="5"/>
      <c r="B101" s="5"/>
      <c r="C101" s="13"/>
      <c r="D101" s="13"/>
      <c r="E101" s="14"/>
      <c r="F101" s="15"/>
      <c r="G101" s="13"/>
      <c r="H101" s="13"/>
      <c r="I101" s="16"/>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c r="DJ101" s="5"/>
      <c r="DK101" s="5"/>
      <c r="DL101" s="5"/>
      <c r="DM101" s="5"/>
      <c r="DN101" s="5"/>
      <c r="DO101" s="5"/>
      <c r="DP101" s="5"/>
      <c r="DQ101" s="5"/>
      <c r="DR101" s="5"/>
      <c r="DS101" s="5"/>
      <c r="DT101" s="5"/>
      <c r="DU101" s="5"/>
      <c r="DV101" s="5"/>
      <c r="DW101" s="5"/>
      <c r="DX101" s="5"/>
      <c r="DY101" s="5"/>
      <c r="DZ101" s="5"/>
      <c r="EA101" s="5"/>
      <c r="EB101" s="5"/>
      <c r="EC101" s="5"/>
      <c r="ED101" s="5"/>
      <c r="EE101" s="5"/>
      <c r="EF101" s="5"/>
      <c r="EG101" s="5"/>
      <c r="EH101" s="5"/>
      <c r="EI101" s="5"/>
      <c r="EJ101" s="5"/>
      <c r="EK101" s="5"/>
      <c r="EL101" s="5"/>
      <c r="EM101" s="5"/>
      <c r="EN101" s="5"/>
      <c r="EO101" s="5"/>
      <c r="EP101" s="5"/>
      <c r="EQ101" s="5"/>
      <c r="ER101" s="5"/>
      <c r="ES101" s="5"/>
      <c r="ET101" s="5"/>
      <c r="EU101" s="5"/>
      <c r="EV101" s="5"/>
      <c r="EW101" s="5"/>
      <c r="EX101" s="5"/>
      <c r="EY101" s="5"/>
      <c r="EZ101" s="5"/>
      <c r="FA101" s="5"/>
      <c r="FB101" s="5"/>
      <c r="FC101" s="5"/>
      <c r="FD101" s="5"/>
      <c r="FE101" s="5"/>
      <c r="FF101" s="5"/>
      <c r="FG101" s="5"/>
      <c r="FH101" s="5"/>
      <c r="FI101" s="5"/>
      <c r="FJ101" s="5"/>
      <c r="FK101" s="5"/>
      <c r="FL101" s="5"/>
      <c r="FM101" s="5"/>
      <c r="FN101" s="5"/>
      <c r="FO101" s="5"/>
      <c r="FP101" s="5"/>
      <c r="FQ101" s="5"/>
      <c r="FR101" s="5"/>
      <c r="FS101" s="5"/>
      <c r="FT101" s="5"/>
      <c r="FU101" s="5"/>
      <c r="FV101" s="5"/>
      <c r="FW101" s="5"/>
      <c r="FX101" s="5"/>
      <c r="FY101" s="5"/>
      <c r="FZ101" s="5"/>
      <c r="GA101" s="5"/>
      <c r="GB101" s="5"/>
      <c r="GC101" s="5"/>
      <c r="GD101" s="5"/>
      <c r="GE101" s="5"/>
      <c r="GF101" s="5"/>
      <c r="GG101" s="5"/>
      <c r="GH101" s="5"/>
      <c r="GI101" s="5"/>
      <c r="GJ101" s="5"/>
      <c r="GK101" s="5"/>
      <c r="GL101" s="5"/>
      <c r="GM101" s="5"/>
      <c r="GN101" s="5"/>
      <c r="GO101" s="5"/>
      <c r="GP101" s="5"/>
      <c r="GQ101" s="5"/>
      <c r="GR101" s="5"/>
      <c r="GS101" s="5"/>
      <c r="GT101" s="5"/>
      <c r="GU101" s="5"/>
      <c r="GV101" s="5"/>
      <c r="GW101" s="5"/>
      <c r="GX101" s="5"/>
      <c r="GY101" s="5"/>
      <c r="GZ101" s="5"/>
      <c r="HA101" s="5"/>
      <c r="HB101" s="5"/>
      <c r="HC101" s="5"/>
      <c r="HD101" s="5"/>
      <c r="HE101" s="5"/>
      <c r="HF101" s="5"/>
      <c r="HG101" s="5"/>
      <c r="HH101" s="5"/>
      <c r="HI101" s="5"/>
      <c r="HJ101" s="5"/>
      <c r="HK101" s="5"/>
      <c r="HL101" s="5"/>
      <c r="HM101" s="5"/>
      <c r="HN101" s="5"/>
      <c r="HO101" s="5"/>
      <c r="HP101" s="5"/>
      <c r="HQ101" s="5"/>
      <c r="HR101" s="5"/>
      <c r="HS101" s="5"/>
      <c r="HT101" s="5"/>
      <c r="HU101" s="5"/>
      <c r="HV101" s="5"/>
      <c r="HW101" s="5"/>
    </row>
    <row r="102" spans="1:231" s="148" customFormat="1">
      <c r="A102" s="5"/>
      <c r="B102" s="5"/>
      <c r="C102" s="13"/>
      <c r="D102" s="13"/>
      <c r="E102" s="14"/>
      <c r="F102" s="15"/>
      <c r="G102" s="13"/>
      <c r="H102" s="13"/>
      <c r="I102" s="16"/>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c r="DN102" s="5"/>
      <c r="DO102" s="5"/>
      <c r="DP102" s="5"/>
      <c r="DQ102" s="5"/>
      <c r="DR102" s="5"/>
      <c r="DS102" s="5"/>
      <c r="DT102" s="5"/>
      <c r="DU102" s="5"/>
      <c r="DV102" s="5"/>
      <c r="DW102" s="5"/>
      <c r="DX102" s="5"/>
      <c r="DY102" s="5"/>
      <c r="DZ102" s="5"/>
      <c r="EA102" s="5"/>
      <c r="EB102" s="5"/>
      <c r="EC102" s="5"/>
      <c r="ED102" s="5"/>
      <c r="EE102" s="5"/>
      <c r="EF102" s="5"/>
      <c r="EG102" s="5"/>
      <c r="EH102" s="5"/>
      <c r="EI102" s="5"/>
      <c r="EJ102" s="5"/>
      <c r="EK102" s="5"/>
      <c r="EL102" s="5"/>
      <c r="EM102" s="5"/>
      <c r="EN102" s="5"/>
      <c r="EO102" s="5"/>
      <c r="EP102" s="5"/>
      <c r="EQ102" s="5"/>
      <c r="ER102" s="5"/>
      <c r="ES102" s="5"/>
      <c r="ET102" s="5"/>
      <c r="EU102" s="5"/>
      <c r="EV102" s="5"/>
      <c r="EW102" s="5"/>
      <c r="EX102" s="5"/>
      <c r="EY102" s="5"/>
      <c r="EZ102" s="5"/>
      <c r="FA102" s="5"/>
      <c r="FB102" s="5"/>
      <c r="FC102" s="5"/>
      <c r="FD102" s="5"/>
      <c r="FE102" s="5"/>
      <c r="FF102" s="5"/>
      <c r="FG102" s="5"/>
      <c r="FH102" s="5"/>
      <c r="FI102" s="5"/>
      <c r="FJ102" s="5"/>
      <c r="FK102" s="5"/>
      <c r="FL102" s="5"/>
      <c r="FM102" s="5"/>
      <c r="FN102" s="5"/>
      <c r="FO102" s="5"/>
      <c r="FP102" s="5"/>
      <c r="FQ102" s="5"/>
      <c r="FR102" s="5"/>
      <c r="FS102" s="5"/>
      <c r="FT102" s="5"/>
      <c r="FU102" s="5"/>
      <c r="FV102" s="5"/>
      <c r="FW102" s="5"/>
      <c r="FX102" s="5"/>
      <c r="FY102" s="5"/>
      <c r="FZ102" s="5"/>
      <c r="GA102" s="5"/>
      <c r="GB102" s="5"/>
      <c r="GC102" s="5"/>
      <c r="GD102" s="5"/>
      <c r="GE102" s="5"/>
      <c r="GF102" s="5"/>
      <c r="GG102" s="5"/>
      <c r="GH102" s="5"/>
      <c r="GI102" s="5"/>
      <c r="GJ102" s="5"/>
      <c r="GK102" s="5"/>
      <c r="GL102" s="5"/>
      <c r="GM102" s="5"/>
      <c r="GN102" s="5"/>
      <c r="GO102" s="5"/>
      <c r="GP102" s="5"/>
      <c r="GQ102" s="5"/>
      <c r="GR102" s="5"/>
      <c r="GS102" s="5"/>
      <c r="GT102" s="5"/>
      <c r="GU102" s="5"/>
      <c r="GV102" s="5"/>
      <c r="GW102" s="5"/>
      <c r="GX102" s="5"/>
      <c r="GY102" s="5"/>
      <c r="GZ102" s="5"/>
      <c r="HA102" s="5"/>
      <c r="HB102" s="5"/>
      <c r="HC102" s="5"/>
      <c r="HD102" s="5"/>
      <c r="HE102" s="5"/>
      <c r="HF102" s="5"/>
      <c r="HG102" s="5"/>
      <c r="HH102" s="5"/>
      <c r="HI102" s="5"/>
      <c r="HJ102" s="5"/>
      <c r="HK102" s="5"/>
      <c r="HL102" s="5"/>
      <c r="HM102" s="5"/>
      <c r="HN102" s="5"/>
      <c r="HO102" s="5"/>
      <c r="HP102" s="5"/>
      <c r="HQ102" s="5"/>
      <c r="HR102" s="5"/>
      <c r="HS102" s="5"/>
      <c r="HT102" s="5"/>
      <c r="HU102" s="5"/>
      <c r="HV102" s="5"/>
      <c r="HW102" s="5"/>
    </row>
    <row r="103" spans="1:231" s="148" customFormat="1">
      <c r="A103" s="5"/>
      <c r="B103" s="5"/>
      <c r="C103" s="13"/>
      <c r="D103" s="13"/>
      <c r="E103" s="14"/>
      <c r="F103" s="15"/>
      <c r="G103" s="13"/>
      <c r="H103" s="13"/>
      <c r="I103" s="16"/>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c r="DA103" s="5"/>
      <c r="DB103" s="5"/>
      <c r="DC103" s="5"/>
      <c r="DD103" s="5"/>
      <c r="DE103" s="5"/>
      <c r="DF103" s="5"/>
      <c r="DG103" s="5"/>
      <c r="DH103" s="5"/>
      <c r="DI103" s="5"/>
      <c r="DJ103" s="5"/>
      <c r="DK103" s="5"/>
      <c r="DL103" s="5"/>
      <c r="DM103" s="5"/>
      <c r="DN103" s="5"/>
      <c r="DO103" s="5"/>
      <c r="DP103" s="5"/>
      <c r="DQ103" s="5"/>
      <c r="DR103" s="5"/>
      <c r="DS103" s="5"/>
      <c r="DT103" s="5"/>
      <c r="DU103" s="5"/>
      <c r="DV103" s="5"/>
      <c r="DW103" s="5"/>
      <c r="DX103" s="5"/>
      <c r="DY103" s="5"/>
      <c r="DZ103" s="5"/>
      <c r="EA103" s="5"/>
      <c r="EB103" s="5"/>
      <c r="EC103" s="5"/>
      <c r="ED103" s="5"/>
      <c r="EE103" s="5"/>
      <c r="EF103" s="5"/>
      <c r="EG103" s="5"/>
      <c r="EH103" s="5"/>
      <c r="EI103" s="5"/>
      <c r="EJ103" s="5"/>
      <c r="EK103" s="5"/>
      <c r="EL103" s="5"/>
      <c r="EM103" s="5"/>
      <c r="EN103" s="5"/>
      <c r="EO103" s="5"/>
      <c r="EP103" s="5"/>
      <c r="EQ103" s="5"/>
      <c r="ER103" s="5"/>
      <c r="ES103" s="5"/>
      <c r="ET103" s="5"/>
      <c r="EU103" s="5"/>
      <c r="EV103" s="5"/>
      <c r="EW103" s="5"/>
      <c r="EX103" s="5"/>
      <c r="EY103" s="5"/>
      <c r="EZ103" s="5"/>
      <c r="FA103" s="5"/>
      <c r="FB103" s="5"/>
      <c r="FC103" s="5"/>
      <c r="FD103" s="5"/>
      <c r="FE103" s="5"/>
      <c r="FF103" s="5"/>
      <c r="FG103" s="5"/>
      <c r="FH103" s="5"/>
      <c r="FI103" s="5"/>
      <c r="FJ103" s="5"/>
      <c r="FK103" s="5"/>
      <c r="FL103" s="5"/>
      <c r="FM103" s="5"/>
      <c r="FN103" s="5"/>
      <c r="FO103" s="5"/>
      <c r="FP103" s="5"/>
      <c r="FQ103" s="5"/>
      <c r="FR103" s="5"/>
      <c r="FS103" s="5"/>
      <c r="FT103" s="5"/>
      <c r="FU103" s="5"/>
      <c r="FV103" s="5"/>
      <c r="FW103" s="5"/>
      <c r="FX103" s="5"/>
      <c r="FY103" s="5"/>
      <c r="FZ103" s="5"/>
      <c r="GA103" s="5"/>
      <c r="GB103" s="5"/>
      <c r="GC103" s="5"/>
      <c r="GD103" s="5"/>
      <c r="GE103" s="5"/>
      <c r="GF103" s="5"/>
      <c r="GG103" s="5"/>
      <c r="GH103" s="5"/>
      <c r="GI103" s="5"/>
      <c r="GJ103" s="5"/>
      <c r="GK103" s="5"/>
      <c r="GL103" s="5"/>
      <c r="GM103" s="5"/>
      <c r="GN103" s="5"/>
      <c r="GO103" s="5"/>
      <c r="GP103" s="5"/>
      <c r="GQ103" s="5"/>
      <c r="GR103" s="5"/>
      <c r="GS103" s="5"/>
      <c r="GT103" s="5"/>
      <c r="GU103" s="5"/>
      <c r="GV103" s="5"/>
      <c r="GW103" s="5"/>
      <c r="GX103" s="5"/>
      <c r="GY103" s="5"/>
      <c r="GZ103" s="5"/>
      <c r="HA103" s="5"/>
      <c r="HB103" s="5"/>
      <c r="HC103" s="5"/>
      <c r="HD103" s="5"/>
      <c r="HE103" s="5"/>
      <c r="HF103" s="5"/>
      <c r="HG103" s="5"/>
      <c r="HH103" s="5"/>
      <c r="HI103" s="5"/>
      <c r="HJ103" s="5"/>
      <c r="HK103" s="5"/>
      <c r="HL103" s="5"/>
      <c r="HM103" s="5"/>
      <c r="HN103" s="5"/>
      <c r="HO103" s="5"/>
      <c r="HP103" s="5"/>
      <c r="HQ103" s="5"/>
      <c r="HR103" s="5"/>
      <c r="HS103" s="5"/>
      <c r="HT103" s="5"/>
      <c r="HU103" s="5"/>
      <c r="HV103" s="5"/>
      <c r="HW103" s="5"/>
    </row>
    <row r="104" spans="1:231" s="148" customFormat="1">
      <c r="A104" s="5"/>
      <c r="B104" s="5"/>
      <c r="C104" s="13"/>
      <c r="D104" s="13"/>
      <c r="E104" s="14"/>
      <c r="F104" s="15"/>
      <c r="G104" s="13"/>
      <c r="H104" s="13"/>
      <c r="I104" s="16"/>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c r="DJ104" s="5"/>
      <c r="DK104" s="5"/>
      <c r="DL104" s="5"/>
      <c r="DM104" s="5"/>
      <c r="DN104" s="5"/>
      <c r="DO104" s="5"/>
      <c r="DP104" s="5"/>
      <c r="DQ104" s="5"/>
      <c r="DR104" s="5"/>
      <c r="DS104" s="5"/>
      <c r="DT104" s="5"/>
      <c r="DU104" s="5"/>
      <c r="DV104" s="5"/>
      <c r="DW104" s="5"/>
      <c r="DX104" s="5"/>
      <c r="DY104" s="5"/>
      <c r="DZ104" s="5"/>
      <c r="EA104" s="5"/>
      <c r="EB104" s="5"/>
      <c r="EC104" s="5"/>
      <c r="ED104" s="5"/>
      <c r="EE104" s="5"/>
      <c r="EF104" s="5"/>
      <c r="EG104" s="5"/>
      <c r="EH104" s="5"/>
      <c r="EI104" s="5"/>
      <c r="EJ104" s="5"/>
      <c r="EK104" s="5"/>
      <c r="EL104" s="5"/>
      <c r="EM104" s="5"/>
      <c r="EN104" s="5"/>
      <c r="EO104" s="5"/>
      <c r="EP104" s="5"/>
      <c r="EQ104" s="5"/>
      <c r="ER104" s="5"/>
      <c r="ES104" s="5"/>
      <c r="ET104" s="5"/>
      <c r="EU104" s="5"/>
      <c r="EV104" s="5"/>
      <c r="EW104" s="5"/>
      <c r="EX104" s="5"/>
      <c r="EY104" s="5"/>
      <c r="EZ104" s="5"/>
      <c r="FA104" s="5"/>
      <c r="FB104" s="5"/>
      <c r="FC104" s="5"/>
      <c r="FD104" s="5"/>
      <c r="FE104" s="5"/>
      <c r="FF104" s="5"/>
      <c r="FG104" s="5"/>
      <c r="FH104" s="5"/>
      <c r="FI104" s="5"/>
      <c r="FJ104" s="5"/>
      <c r="FK104" s="5"/>
      <c r="FL104" s="5"/>
      <c r="FM104" s="5"/>
      <c r="FN104" s="5"/>
      <c r="FO104" s="5"/>
      <c r="FP104" s="5"/>
      <c r="FQ104" s="5"/>
      <c r="FR104" s="5"/>
      <c r="FS104" s="5"/>
      <c r="FT104" s="5"/>
      <c r="FU104" s="5"/>
      <c r="FV104" s="5"/>
      <c r="FW104" s="5"/>
      <c r="FX104" s="5"/>
      <c r="FY104" s="5"/>
      <c r="FZ104" s="5"/>
      <c r="GA104" s="5"/>
      <c r="GB104" s="5"/>
      <c r="GC104" s="5"/>
      <c r="GD104" s="5"/>
      <c r="GE104" s="5"/>
      <c r="GF104" s="5"/>
      <c r="GG104" s="5"/>
      <c r="GH104" s="5"/>
      <c r="GI104" s="5"/>
      <c r="GJ104" s="5"/>
      <c r="GK104" s="5"/>
      <c r="GL104" s="5"/>
      <c r="GM104" s="5"/>
      <c r="GN104" s="5"/>
      <c r="GO104" s="5"/>
      <c r="GP104" s="5"/>
      <c r="GQ104" s="5"/>
      <c r="GR104" s="5"/>
      <c r="GS104" s="5"/>
      <c r="GT104" s="5"/>
      <c r="GU104" s="5"/>
      <c r="GV104" s="5"/>
      <c r="GW104" s="5"/>
      <c r="GX104" s="5"/>
      <c r="GY104" s="5"/>
      <c r="GZ104" s="5"/>
      <c r="HA104" s="5"/>
      <c r="HB104" s="5"/>
      <c r="HC104" s="5"/>
      <c r="HD104" s="5"/>
      <c r="HE104" s="5"/>
      <c r="HF104" s="5"/>
      <c r="HG104" s="5"/>
      <c r="HH104" s="5"/>
      <c r="HI104" s="5"/>
      <c r="HJ104" s="5"/>
      <c r="HK104" s="5"/>
      <c r="HL104" s="5"/>
      <c r="HM104" s="5"/>
      <c r="HN104" s="5"/>
      <c r="HO104" s="5"/>
      <c r="HP104" s="5"/>
      <c r="HQ104" s="5"/>
      <c r="HR104" s="5"/>
      <c r="HS104" s="5"/>
      <c r="HT104" s="5"/>
      <c r="HU104" s="5"/>
      <c r="HV104" s="5"/>
      <c r="HW104" s="5"/>
    </row>
    <row r="105" spans="1:231" s="148" customFormat="1">
      <c r="A105" s="5"/>
      <c r="B105" s="5"/>
      <c r="C105" s="13"/>
      <c r="D105" s="13"/>
      <c r="E105" s="14"/>
      <c r="F105" s="15"/>
      <c r="G105" s="13"/>
      <c r="H105" s="13"/>
      <c r="I105" s="16"/>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c r="DF105" s="5"/>
      <c r="DG105" s="5"/>
      <c r="DH105" s="5"/>
      <c r="DI105" s="5"/>
      <c r="DJ105" s="5"/>
      <c r="DK105" s="5"/>
      <c r="DL105" s="5"/>
      <c r="DM105" s="5"/>
      <c r="DN105" s="5"/>
      <c r="DO105" s="5"/>
      <c r="DP105" s="5"/>
      <c r="DQ105" s="5"/>
      <c r="DR105" s="5"/>
      <c r="DS105" s="5"/>
      <c r="DT105" s="5"/>
      <c r="DU105" s="5"/>
      <c r="DV105" s="5"/>
      <c r="DW105" s="5"/>
      <c r="DX105" s="5"/>
      <c r="DY105" s="5"/>
      <c r="DZ105" s="5"/>
      <c r="EA105" s="5"/>
      <c r="EB105" s="5"/>
      <c r="EC105" s="5"/>
      <c r="ED105" s="5"/>
      <c r="EE105" s="5"/>
      <c r="EF105" s="5"/>
      <c r="EG105" s="5"/>
      <c r="EH105" s="5"/>
      <c r="EI105" s="5"/>
      <c r="EJ105" s="5"/>
      <c r="EK105" s="5"/>
      <c r="EL105" s="5"/>
      <c r="EM105" s="5"/>
      <c r="EN105" s="5"/>
      <c r="EO105" s="5"/>
      <c r="EP105" s="5"/>
      <c r="EQ105" s="5"/>
      <c r="ER105" s="5"/>
      <c r="ES105" s="5"/>
      <c r="ET105" s="5"/>
      <c r="EU105" s="5"/>
      <c r="EV105" s="5"/>
      <c r="EW105" s="5"/>
      <c r="EX105" s="5"/>
      <c r="EY105" s="5"/>
      <c r="EZ105" s="5"/>
      <c r="FA105" s="5"/>
      <c r="FB105" s="5"/>
      <c r="FC105" s="5"/>
      <c r="FD105" s="5"/>
      <c r="FE105" s="5"/>
      <c r="FF105" s="5"/>
      <c r="FG105" s="5"/>
      <c r="FH105" s="5"/>
      <c r="FI105" s="5"/>
      <c r="FJ105" s="5"/>
      <c r="FK105" s="5"/>
      <c r="FL105" s="5"/>
      <c r="FM105" s="5"/>
      <c r="FN105" s="5"/>
      <c r="FO105" s="5"/>
      <c r="FP105" s="5"/>
      <c r="FQ105" s="5"/>
      <c r="FR105" s="5"/>
      <c r="FS105" s="5"/>
      <c r="FT105" s="5"/>
      <c r="FU105" s="5"/>
      <c r="FV105" s="5"/>
      <c r="FW105" s="5"/>
      <c r="FX105" s="5"/>
      <c r="FY105" s="5"/>
      <c r="FZ105" s="5"/>
      <c r="GA105" s="5"/>
      <c r="GB105" s="5"/>
      <c r="GC105" s="5"/>
      <c r="GD105" s="5"/>
      <c r="GE105" s="5"/>
      <c r="GF105" s="5"/>
      <c r="GG105" s="5"/>
      <c r="GH105" s="5"/>
      <c r="GI105" s="5"/>
      <c r="GJ105" s="5"/>
      <c r="GK105" s="5"/>
      <c r="GL105" s="5"/>
      <c r="GM105" s="5"/>
      <c r="GN105" s="5"/>
      <c r="GO105" s="5"/>
      <c r="GP105" s="5"/>
      <c r="GQ105" s="5"/>
      <c r="GR105" s="5"/>
      <c r="GS105" s="5"/>
      <c r="GT105" s="5"/>
      <c r="GU105" s="5"/>
      <c r="GV105" s="5"/>
      <c r="GW105" s="5"/>
      <c r="GX105" s="5"/>
      <c r="GY105" s="5"/>
      <c r="GZ105" s="5"/>
      <c r="HA105" s="5"/>
      <c r="HB105" s="5"/>
      <c r="HC105" s="5"/>
      <c r="HD105" s="5"/>
      <c r="HE105" s="5"/>
      <c r="HF105" s="5"/>
      <c r="HG105" s="5"/>
      <c r="HH105" s="5"/>
      <c r="HI105" s="5"/>
      <c r="HJ105" s="5"/>
      <c r="HK105" s="5"/>
      <c r="HL105" s="5"/>
      <c r="HM105" s="5"/>
      <c r="HN105" s="5"/>
      <c r="HO105" s="5"/>
      <c r="HP105" s="5"/>
      <c r="HQ105" s="5"/>
      <c r="HR105" s="5"/>
      <c r="HS105" s="5"/>
      <c r="HT105" s="5"/>
      <c r="HU105" s="5"/>
      <c r="HV105" s="5"/>
      <c r="HW105" s="5"/>
    </row>
    <row r="106" spans="1:231" s="148" customFormat="1">
      <c r="A106" s="5"/>
      <c r="B106" s="5"/>
      <c r="C106" s="13"/>
      <c r="D106" s="13"/>
      <c r="E106" s="14"/>
      <c r="F106" s="15"/>
      <c r="G106" s="13"/>
      <c r="H106" s="13"/>
      <c r="I106" s="16"/>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c r="EM106" s="5"/>
      <c r="EN106" s="5"/>
      <c r="EO106" s="5"/>
      <c r="EP106" s="5"/>
      <c r="EQ106" s="5"/>
      <c r="ER106" s="5"/>
      <c r="ES106" s="5"/>
      <c r="ET106" s="5"/>
      <c r="EU106" s="5"/>
      <c r="EV106" s="5"/>
      <c r="EW106" s="5"/>
      <c r="EX106" s="5"/>
      <c r="EY106" s="5"/>
      <c r="EZ106" s="5"/>
      <c r="FA106" s="5"/>
      <c r="FB106" s="5"/>
      <c r="FC106" s="5"/>
      <c r="FD106" s="5"/>
      <c r="FE106" s="5"/>
      <c r="FF106" s="5"/>
      <c r="FG106" s="5"/>
      <c r="FH106" s="5"/>
      <c r="FI106" s="5"/>
      <c r="FJ106" s="5"/>
      <c r="FK106" s="5"/>
      <c r="FL106" s="5"/>
      <c r="FM106" s="5"/>
      <c r="FN106" s="5"/>
      <c r="FO106" s="5"/>
      <c r="FP106" s="5"/>
      <c r="FQ106" s="5"/>
      <c r="FR106" s="5"/>
      <c r="FS106" s="5"/>
      <c r="FT106" s="5"/>
      <c r="FU106" s="5"/>
      <c r="FV106" s="5"/>
      <c r="FW106" s="5"/>
      <c r="FX106" s="5"/>
      <c r="FY106" s="5"/>
      <c r="FZ106" s="5"/>
      <c r="GA106" s="5"/>
      <c r="GB106" s="5"/>
      <c r="GC106" s="5"/>
      <c r="GD106" s="5"/>
      <c r="GE106" s="5"/>
      <c r="GF106" s="5"/>
      <c r="GG106" s="5"/>
      <c r="GH106" s="5"/>
      <c r="GI106" s="5"/>
      <c r="GJ106" s="5"/>
      <c r="GK106" s="5"/>
      <c r="GL106" s="5"/>
      <c r="GM106" s="5"/>
      <c r="GN106" s="5"/>
      <c r="GO106" s="5"/>
      <c r="GP106" s="5"/>
      <c r="GQ106" s="5"/>
      <c r="GR106" s="5"/>
      <c r="GS106" s="5"/>
      <c r="GT106" s="5"/>
      <c r="GU106" s="5"/>
      <c r="GV106" s="5"/>
      <c r="GW106" s="5"/>
      <c r="GX106" s="5"/>
      <c r="GY106" s="5"/>
      <c r="GZ106" s="5"/>
      <c r="HA106" s="5"/>
      <c r="HB106" s="5"/>
      <c r="HC106" s="5"/>
      <c r="HD106" s="5"/>
      <c r="HE106" s="5"/>
      <c r="HF106" s="5"/>
      <c r="HG106" s="5"/>
      <c r="HH106" s="5"/>
      <c r="HI106" s="5"/>
      <c r="HJ106" s="5"/>
      <c r="HK106" s="5"/>
      <c r="HL106" s="5"/>
      <c r="HM106" s="5"/>
      <c r="HN106" s="5"/>
      <c r="HO106" s="5"/>
      <c r="HP106" s="5"/>
      <c r="HQ106" s="5"/>
      <c r="HR106" s="5"/>
      <c r="HS106" s="5"/>
      <c r="HT106" s="5"/>
      <c r="HU106" s="5"/>
      <c r="HV106" s="5"/>
      <c r="HW106" s="5"/>
    </row>
    <row r="107" spans="1:231" s="148" customFormat="1">
      <c r="A107" s="5"/>
      <c r="B107" s="5"/>
      <c r="C107" s="13"/>
      <c r="D107" s="13"/>
      <c r="E107" s="14"/>
      <c r="F107" s="15"/>
      <c r="G107" s="13"/>
      <c r="H107" s="13"/>
      <c r="I107" s="16"/>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c r="DJ107" s="5"/>
      <c r="DK107" s="5"/>
      <c r="DL107" s="5"/>
      <c r="DM107" s="5"/>
      <c r="DN107" s="5"/>
      <c r="DO107" s="5"/>
      <c r="DP107" s="5"/>
      <c r="DQ107" s="5"/>
      <c r="DR107" s="5"/>
      <c r="DS107" s="5"/>
      <c r="DT107" s="5"/>
      <c r="DU107" s="5"/>
      <c r="DV107" s="5"/>
      <c r="DW107" s="5"/>
      <c r="DX107" s="5"/>
      <c r="DY107" s="5"/>
      <c r="DZ107" s="5"/>
      <c r="EA107" s="5"/>
      <c r="EB107" s="5"/>
      <c r="EC107" s="5"/>
      <c r="ED107" s="5"/>
      <c r="EE107" s="5"/>
      <c r="EF107" s="5"/>
      <c r="EG107" s="5"/>
      <c r="EH107" s="5"/>
      <c r="EI107" s="5"/>
      <c r="EJ107" s="5"/>
      <c r="EK107" s="5"/>
      <c r="EL107" s="5"/>
      <c r="EM107" s="5"/>
      <c r="EN107" s="5"/>
      <c r="EO107" s="5"/>
      <c r="EP107" s="5"/>
      <c r="EQ107" s="5"/>
      <c r="ER107" s="5"/>
      <c r="ES107" s="5"/>
      <c r="ET107" s="5"/>
      <c r="EU107" s="5"/>
      <c r="EV107" s="5"/>
      <c r="EW107" s="5"/>
      <c r="EX107" s="5"/>
      <c r="EY107" s="5"/>
      <c r="EZ107" s="5"/>
      <c r="FA107" s="5"/>
      <c r="FB107" s="5"/>
      <c r="FC107" s="5"/>
      <c r="FD107" s="5"/>
      <c r="FE107" s="5"/>
      <c r="FF107" s="5"/>
      <c r="FG107" s="5"/>
      <c r="FH107" s="5"/>
      <c r="FI107" s="5"/>
      <c r="FJ107" s="5"/>
      <c r="FK107" s="5"/>
      <c r="FL107" s="5"/>
      <c r="FM107" s="5"/>
      <c r="FN107" s="5"/>
      <c r="FO107" s="5"/>
      <c r="FP107" s="5"/>
      <c r="FQ107" s="5"/>
      <c r="FR107" s="5"/>
      <c r="FS107" s="5"/>
      <c r="FT107" s="5"/>
      <c r="FU107" s="5"/>
      <c r="FV107" s="5"/>
      <c r="FW107" s="5"/>
      <c r="FX107" s="5"/>
      <c r="FY107" s="5"/>
      <c r="FZ107" s="5"/>
      <c r="GA107" s="5"/>
      <c r="GB107" s="5"/>
      <c r="GC107" s="5"/>
      <c r="GD107" s="5"/>
      <c r="GE107" s="5"/>
      <c r="GF107" s="5"/>
      <c r="GG107" s="5"/>
      <c r="GH107" s="5"/>
      <c r="GI107" s="5"/>
      <c r="GJ107" s="5"/>
      <c r="GK107" s="5"/>
      <c r="GL107" s="5"/>
      <c r="GM107" s="5"/>
      <c r="GN107" s="5"/>
      <c r="GO107" s="5"/>
      <c r="GP107" s="5"/>
      <c r="GQ107" s="5"/>
      <c r="GR107" s="5"/>
      <c r="GS107" s="5"/>
      <c r="GT107" s="5"/>
      <c r="GU107" s="5"/>
      <c r="GV107" s="5"/>
      <c r="GW107" s="5"/>
      <c r="GX107" s="5"/>
      <c r="GY107" s="5"/>
      <c r="GZ107" s="5"/>
      <c r="HA107" s="5"/>
      <c r="HB107" s="5"/>
      <c r="HC107" s="5"/>
      <c r="HD107" s="5"/>
      <c r="HE107" s="5"/>
      <c r="HF107" s="5"/>
      <c r="HG107" s="5"/>
      <c r="HH107" s="5"/>
      <c r="HI107" s="5"/>
      <c r="HJ107" s="5"/>
      <c r="HK107" s="5"/>
      <c r="HL107" s="5"/>
      <c r="HM107" s="5"/>
      <c r="HN107" s="5"/>
      <c r="HO107" s="5"/>
      <c r="HP107" s="5"/>
      <c r="HQ107" s="5"/>
      <c r="HR107" s="5"/>
      <c r="HS107" s="5"/>
      <c r="HT107" s="5"/>
      <c r="HU107" s="5"/>
      <c r="HV107" s="5"/>
      <c r="HW107" s="5"/>
    </row>
    <row r="108" spans="1:231" s="148" customFormat="1">
      <c r="A108" s="5"/>
      <c r="B108" s="5"/>
      <c r="C108" s="13"/>
      <c r="D108" s="13"/>
      <c r="E108" s="14"/>
      <c r="F108" s="15"/>
      <c r="G108" s="13"/>
      <c r="H108" s="13"/>
      <c r="I108" s="16"/>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c r="DN108" s="5"/>
      <c r="DO108" s="5"/>
      <c r="DP108" s="5"/>
      <c r="DQ108" s="5"/>
      <c r="DR108" s="5"/>
      <c r="DS108" s="5"/>
      <c r="DT108" s="5"/>
      <c r="DU108" s="5"/>
      <c r="DV108" s="5"/>
      <c r="DW108" s="5"/>
      <c r="DX108" s="5"/>
      <c r="DY108" s="5"/>
      <c r="DZ108" s="5"/>
      <c r="EA108" s="5"/>
      <c r="EB108" s="5"/>
      <c r="EC108" s="5"/>
      <c r="ED108" s="5"/>
      <c r="EE108" s="5"/>
      <c r="EF108" s="5"/>
      <c r="EG108" s="5"/>
      <c r="EH108" s="5"/>
      <c r="EI108" s="5"/>
      <c r="EJ108" s="5"/>
      <c r="EK108" s="5"/>
      <c r="EL108" s="5"/>
      <c r="EM108" s="5"/>
      <c r="EN108" s="5"/>
      <c r="EO108" s="5"/>
      <c r="EP108" s="5"/>
      <c r="EQ108" s="5"/>
      <c r="ER108" s="5"/>
      <c r="ES108" s="5"/>
      <c r="ET108" s="5"/>
      <c r="EU108" s="5"/>
      <c r="EV108" s="5"/>
      <c r="EW108" s="5"/>
      <c r="EX108" s="5"/>
      <c r="EY108" s="5"/>
      <c r="EZ108" s="5"/>
      <c r="FA108" s="5"/>
      <c r="FB108" s="5"/>
      <c r="FC108" s="5"/>
      <c r="FD108" s="5"/>
      <c r="FE108" s="5"/>
      <c r="FF108" s="5"/>
      <c r="FG108" s="5"/>
      <c r="FH108" s="5"/>
      <c r="FI108" s="5"/>
      <c r="FJ108" s="5"/>
      <c r="FK108" s="5"/>
      <c r="FL108" s="5"/>
      <c r="FM108" s="5"/>
      <c r="FN108" s="5"/>
      <c r="FO108" s="5"/>
      <c r="FP108" s="5"/>
      <c r="FQ108" s="5"/>
      <c r="FR108" s="5"/>
      <c r="FS108" s="5"/>
      <c r="FT108" s="5"/>
      <c r="FU108" s="5"/>
      <c r="FV108" s="5"/>
      <c r="FW108" s="5"/>
      <c r="FX108" s="5"/>
      <c r="FY108" s="5"/>
      <c r="FZ108" s="5"/>
      <c r="GA108" s="5"/>
      <c r="GB108" s="5"/>
      <c r="GC108" s="5"/>
      <c r="GD108" s="5"/>
      <c r="GE108" s="5"/>
      <c r="GF108" s="5"/>
      <c r="GG108" s="5"/>
      <c r="GH108" s="5"/>
      <c r="GI108" s="5"/>
      <c r="GJ108" s="5"/>
      <c r="GK108" s="5"/>
      <c r="GL108" s="5"/>
      <c r="GM108" s="5"/>
      <c r="GN108" s="5"/>
      <c r="GO108" s="5"/>
      <c r="GP108" s="5"/>
      <c r="GQ108" s="5"/>
      <c r="GR108" s="5"/>
      <c r="GS108" s="5"/>
      <c r="GT108" s="5"/>
      <c r="GU108" s="5"/>
      <c r="GV108" s="5"/>
      <c r="GW108" s="5"/>
      <c r="GX108" s="5"/>
      <c r="GY108" s="5"/>
      <c r="GZ108" s="5"/>
      <c r="HA108" s="5"/>
      <c r="HB108" s="5"/>
      <c r="HC108" s="5"/>
      <c r="HD108" s="5"/>
      <c r="HE108" s="5"/>
      <c r="HF108" s="5"/>
      <c r="HG108" s="5"/>
      <c r="HH108" s="5"/>
      <c r="HI108" s="5"/>
      <c r="HJ108" s="5"/>
      <c r="HK108" s="5"/>
      <c r="HL108" s="5"/>
      <c r="HM108" s="5"/>
      <c r="HN108" s="5"/>
      <c r="HO108" s="5"/>
      <c r="HP108" s="5"/>
      <c r="HQ108" s="5"/>
      <c r="HR108" s="5"/>
      <c r="HS108" s="5"/>
      <c r="HT108" s="5"/>
      <c r="HU108" s="5"/>
      <c r="HV108" s="5"/>
      <c r="HW108" s="5"/>
    </row>
    <row r="109" spans="1:231" s="148" customFormat="1">
      <c r="A109" s="5"/>
      <c r="B109" s="5"/>
      <c r="C109" s="13"/>
      <c r="D109" s="13"/>
      <c r="E109" s="14"/>
      <c r="F109" s="15"/>
      <c r="G109" s="13"/>
      <c r="H109" s="13"/>
      <c r="I109" s="16"/>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H109" s="5"/>
      <c r="EI109" s="5"/>
      <c r="EJ109" s="5"/>
      <c r="EK109" s="5"/>
      <c r="EL109" s="5"/>
      <c r="EM109" s="5"/>
      <c r="EN109" s="5"/>
      <c r="EO109" s="5"/>
      <c r="EP109" s="5"/>
      <c r="EQ109" s="5"/>
      <c r="ER109" s="5"/>
      <c r="ES109" s="5"/>
      <c r="ET109" s="5"/>
      <c r="EU109" s="5"/>
      <c r="EV109" s="5"/>
      <c r="EW109" s="5"/>
      <c r="EX109" s="5"/>
      <c r="EY109" s="5"/>
      <c r="EZ109" s="5"/>
      <c r="FA109" s="5"/>
      <c r="FB109" s="5"/>
      <c r="FC109" s="5"/>
      <c r="FD109" s="5"/>
      <c r="FE109" s="5"/>
      <c r="FF109" s="5"/>
      <c r="FG109" s="5"/>
      <c r="FH109" s="5"/>
      <c r="FI109" s="5"/>
      <c r="FJ109" s="5"/>
      <c r="FK109" s="5"/>
      <c r="FL109" s="5"/>
      <c r="FM109" s="5"/>
      <c r="FN109" s="5"/>
      <c r="FO109" s="5"/>
      <c r="FP109" s="5"/>
      <c r="FQ109" s="5"/>
      <c r="FR109" s="5"/>
      <c r="FS109" s="5"/>
      <c r="FT109" s="5"/>
      <c r="FU109" s="5"/>
      <c r="FV109" s="5"/>
      <c r="FW109" s="5"/>
      <c r="FX109" s="5"/>
      <c r="FY109" s="5"/>
      <c r="FZ109" s="5"/>
      <c r="GA109" s="5"/>
      <c r="GB109" s="5"/>
      <c r="GC109" s="5"/>
      <c r="GD109" s="5"/>
      <c r="GE109" s="5"/>
      <c r="GF109" s="5"/>
      <c r="GG109" s="5"/>
      <c r="GH109" s="5"/>
      <c r="GI109" s="5"/>
      <c r="GJ109" s="5"/>
      <c r="GK109" s="5"/>
      <c r="GL109" s="5"/>
      <c r="GM109" s="5"/>
      <c r="GN109" s="5"/>
      <c r="GO109" s="5"/>
      <c r="GP109" s="5"/>
      <c r="GQ109" s="5"/>
      <c r="GR109" s="5"/>
      <c r="GS109" s="5"/>
      <c r="GT109" s="5"/>
      <c r="GU109" s="5"/>
      <c r="GV109" s="5"/>
      <c r="GW109" s="5"/>
      <c r="GX109" s="5"/>
      <c r="GY109" s="5"/>
      <c r="GZ109" s="5"/>
      <c r="HA109" s="5"/>
      <c r="HB109" s="5"/>
      <c r="HC109" s="5"/>
      <c r="HD109" s="5"/>
      <c r="HE109" s="5"/>
      <c r="HF109" s="5"/>
      <c r="HG109" s="5"/>
      <c r="HH109" s="5"/>
      <c r="HI109" s="5"/>
      <c r="HJ109" s="5"/>
      <c r="HK109" s="5"/>
      <c r="HL109" s="5"/>
      <c r="HM109" s="5"/>
      <c r="HN109" s="5"/>
      <c r="HO109" s="5"/>
      <c r="HP109" s="5"/>
      <c r="HQ109" s="5"/>
      <c r="HR109" s="5"/>
      <c r="HS109" s="5"/>
      <c r="HT109" s="5"/>
      <c r="HU109" s="5"/>
      <c r="HV109" s="5"/>
      <c r="HW109" s="5"/>
    </row>
    <row r="110" spans="1:231" s="148" customFormat="1">
      <c r="A110" s="5"/>
      <c r="B110" s="5"/>
      <c r="C110" s="13"/>
      <c r="D110" s="13"/>
      <c r="E110" s="14"/>
      <c r="F110" s="15"/>
      <c r="G110" s="13"/>
      <c r="H110" s="13"/>
      <c r="I110" s="16"/>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c r="DJ110" s="5"/>
      <c r="DK110" s="5"/>
      <c r="DL110" s="5"/>
      <c r="DM110" s="5"/>
      <c r="DN110" s="5"/>
      <c r="DO110" s="5"/>
      <c r="DP110" s="5"/>
      <c r="DQ110" s="5"/>
      <c r="DR110" s="5"/>
      <c r="DS110" s="5"/>
      <c r="DT110" s="5"/>
      <c r="DU110" s="5"/>
      <c r="DV110" s="5"/>
      <c r="DW110" s="5"/>
      <c r="DX110" s="5"/>
      <c r="DY110" s="5"/>
      <c r="DZ110" s="5"/>
      <c r="EA110" s="5"/>
      <c r="EB110" s="5"/>
      <c r="EC110" s="5"/>
      <c r="ED110" s="5"/>
      <c r="EE110" s="5"/>
      <c r="EF110" s="5"/>
      <c r="EG110" s="5"/>
      <c r="EH110" s="5"/>
      <c r="EI110" s="5"/>
      <c r="EJ110" s="5"/>
      <c r="EK110" s="5"/>
      <c r="EL110" s="5"/>
      <c r="EM110" s="5"/>
      <c r="EN110" s="5"/>
      <c r="EO110" s="5"/>
      <c r="EP110" s="5"/>
      <c r="EQ110" s="5"/>
      <c r="ER110" s="5"/>
      <c r="ES110" s="5"/>
      <c r="ET110" s="5"/>
      <c r="EU110" s="5"/>
      <c r="EV110" s="5"/>
      <c r="EW110" s="5"/>
      <c r="EX110" s="5"/>
      <c r="EY110" s="5"/>
      <c r="EZ110" s="5"/>
      <c r="FA110" s="5"/>
      <c r="FB110" s="5"/>
      <c r="FC110" s="5"/>
      <c r="FD110" s="5"/>
      <c r="FE110" s="5"/>
      <c r="FF110" s="5"/>
      <c r="FG110" s="5"/>
      <c r="FH110" s="5"/>
      <c r="FI110" s="5"/>
      <c r="FJ110" s="5"/>
      <c r="FK110" s="5"/>
      <c r="FL110" s="5"/>
      <c r="FM110" s="5"/>
      <c r="FN110" s="5"/>
      <c r="FO110" s="5"/>
      <c r="FP110" s="5"/>
      <c r="FQ110" s="5"/>
      <c r="FR110" s="5"/>
      <c r="FS110" s="5"/>
      <c r="FT110" s="5"/>
      <c r="FU110" s="5"/>
      <c r="FV110" s="5"/>
      <c r="FW110" s="5"/>
      <c r="FX110" s="5"/>
      <c r="FY110" s="5"/>
      <c r="FZ110" s="5"/>
      <c r="GA110" s="5"/>
      <c r="GB110" s="5"/>
      <c r="GC110" s="5"/>
      <c r="GD110" s="5"/>
      <c r="GE110" s="5"/>
      <c r="GF110" s="5"/>
      <c r="GG110" s="5"/>
      <c r="GH110" s="5"/>
      <c r="GI110" s="5"/>
      <c r="GJ110" s="5"/>
      <c r="GK110" s="5"/>
      <c r="GL110" s="5"/>
      <c r="GM110" s="5"/>
      <c r="GN110" s="5"/>
      <c r="GO110" s="5"/>
      <c r="GP110" s="5"/>
      <c r="GQ110" s="5"/>
      <c r="GR110" s="5"/>
      <c r="GS110" s="5"/>
      <c r="GT110" s="5"/>
      <c r="GU110" s="5"/>
      <c r="GV110" s="5"/>
      <c r="GW110" s="5"/>
      <c r="GX110" s="5"/>
      <c r="GY110" s="5"/>
      <c r="GZ110" s="5"/>
      <c r="HA110" s="5"/>
      <c r="HB110" s="5"/>
      <c r="HC110" s="5"/>
      <c r="HD110" s="5"/>
      <c r="HE110" s="5"/>
      <c r="HF110" s="5"/>
      <c r="HG110" s="5"/>
      <c r="HH110" s="5"/>
      <c r="HI110" s="5"/>
      <c r="HJ110" s="5"/>
      <c r="HK110" s="5"/>
      <c r="HL110" s="5"/>
      <c r="HM110" s="5"/>
      <c r="HN110" s="5"/>
      <c r="HO110" s="5"/>
      <c r="HP110" s="5"/>
      <c r="HQ110" s="5"/>
      <c r="HR110" s="5"/>
      <c r="HS110" s="5"/>
      <c r="HT110" s="5"/>
      <c r="HU110" s="5"/>
      <c r="HV110" s="5"/>
      <c r="HW110" s="5"/>
    </row>
    <row r="111" spans="1:231" s="148" customFormat="1">
      <c r="A111" s="5"/>
      <c r="B111" s="5"/>
      <c r="C111" s="13"/>
      <c r="D111" s="13"/>
      <c r="E111" s="14"/>
      <c r="F111" s="15"/>
      <c r="G111" s="13"/>
      <c r="H111" s="13"/>
      <c r="I111" s="16"/>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c r="DN111" s="5"/>
      <c r="DO111" s="5"/>
      <c r="DP111" s="5"/>
      <c r="DQ111" s="5"/>
      <c r="DR111" s="5"/>
      <c r="DS111" s="5"/>
      <c r="DT111" s="5"/>
      <c r="DU111" s="5"/>
      <c r="DV111" s="5"/>
      <c r="DW111" s="5"/>
      <c r="DX111" s="5"/>
      <c r="DY111" s="5"/>
      <c r="DZ111" s="5"/>
      <c r="EA111" s="5"/>
      <c r="EB111" s="5"/>
      <c r="EC111" s="5"/>
      <c r="ED111" s="5"/>
      <c r="EE111" s="5"/>
      <c r="EF111" s="5"/>
      <c r="EG111" s="5"/>
      <c r="EH111" s="5"/>
      <c r="EI111" s="5"/>
      <c r="EJ111" s="5"/>
      <c r="EK111" s="5"/>
      <c r="EL111" s="5"/>
      <c r="EM111" s="5"/>
      <c r="EN111" s="5"/>
      <c r="EO111" s="5"/>
      <c r="EP111" s="5"/>
      <c r="EQ111" s="5"/>
      <c r="ER111" s="5"/>
      <c r="ES111" s="5"/>
      <c r="ET111" s="5"/>
      <c r="EU111" s="5"/>
      <c r="EV111" s="5"/>
      <c r="EW111" s="5"/>
      <c r="EX111" s="5"/>
      <c r="EY111" s="5"/>
      <c r="EZ111" s="5"/>
      <c r="FA111" s="5"/>
      <c r="FB111" s="5"/>
      <c r="FC111" s="5"/>
      <c r="FD111" s="5"/>
      <c r="FE111" s="5"/>
      <c r="FF111" s="5"/>
      <c r="FG111" s="5"/>
      <c r="FH111" s="5"/>
      <c r="FI111" s="5"/>
      <c r="FJ111" s="5"/>
      <c r="FK111" s="5"/>
      <c r="FL111" s="5"/>
      <c r="FM111" s="5"/>
      <c r="FN111" s="5"/>
      <c r="FO111" s="5"/>
      <c r="FP111" s="5"/>
      <c r="FQ111" s="5"/>
      <c r="FR111" s="5"/>
      <c r="FS111" s="5"/>
      <c r="FT111" s="5"/>
      <c r="FU111" s="5"/>
      <c r="FV111" s="5"/>
      <c r="FW111" s="5"/>
      <c r="FX111" s="5"/>
      <c r="FY111" s="5"/>
      <c r="FZ111" s="5"/>
      <c r="GA111" s="5"/>
      <c r="GB111" s="5"/>
      <c r="GC111" s="5"/>
      <c r="GD111" s="5"/>
      <c r="GE111" s="5"/>
      <c r="GF111" s="5"/>
      <c r="GG111" s="5"/>
      <c r="GH111" s="5"/>
      <c r="GI111" s="5"/>
      <c r="GJ111" s="5"/>
      <c r="GK111" s="5"/>
      <c r="GL111" s="5"/>
      <c r="GM111" s="5"/>
      <c r="GN111" s="5"/>
      <c r="GO111" s="5"/>
      <c r="GP111" s="5"/>
      <c r="GQ111" s="5"/>
      <c r="GR111" s="5"/>
      <c r="GS111" s="5"/>
      <c r="GT111" s="5"/>
      <c r="GU111" s="5"/>
      <c r="GV111" s="5"/>
      <c r="GW111" s="5"/>
      <c r="GX111" s="5"/>
      <c r="GY111" s="5"/>
      <c r="GZ111" s="5"/>
      <c r="HA111" s="5"/>
      <c r="HB111" s="5"/>
      <c r="HC111" s="5"/>
      <c r="HD111" s="5"/>
      <c r="HE111" s="5"/>
      <c r="HF111" s="5"/>
      <c r="HG111" s="5"/>
      <c r="HH111" s="5"/>
      <c r="HI111" s="5"/>
      <c r="HJ111" s="5"/>
      <c r="HK111" s="5"/>
      <c r="HL111" s="5"/>
      <c r="HM111" s="5"/>
      <c r="HN111" s="5"/>
      <c r="HO111" s="5"/>
      <c r="HP111" s="5"/>
      <c r="HQ111" s="5"/>
      <c r="HR111" s="5"/>
      <c r="HS111" s="5"/>
      <c r="HT111" s="5"/>
      <c r="HU111" s="5"/>
      <c r="HV111" s="5"/>
      <c r="HW111" s="5"/>
    </row>
    <row r="112" spans="1:231" s="148" customFormat="1">
      <c r="A112" s="5"/>
      <c r="B112" s="5"/>
      <c r="C112" s="13"/>
      <c r="D112" s="13"/>
      <c r="E112" s="14"/>
      <c r="F112" s="15"/>
      <c r="G112" s="13"/>
      <c r="H112" s="13"/>
      <c r="I112" s="16"/>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c r="DJ112" s="5"/>
      <c r="DK112" s="5"/>
      <c r="DL112" s="5"/>
      <c r="DM112" s="5"/>
      <c r="DN112" s="5"/>
      <c r="DO112" s="5"/>
      <c r="DP112" s="5"/>
      <c r="DQ112" s="5"/>
      <c r="DR112" s="5"/>
      <c r="DS112" s="5"/>
      <c r="DT112" s="5"/>
      <c r="DU112" s="5"/>
      <c r="DV112" s="5"/>
      <c r="DW112" s="5"/>
      <c r="DX112" s="5"/>
      <c r="DY112" s="5"/>
      <c r="DZ112" s="5"/>
      <c r="EA112" s="5"/>
      <c r="EB112" s="5"/>
      <c r="EC112" s="5"/>
      <c r="ED112" s="5"/>
      <c r="EE112" s="5"/>
      <c r="EF112" s="5"/>
      <c r="EG112" s="5"/>
      <c r="EH112" s="5"/>
      <c r="EI112" s="5"/>
      <c r="EJ112" s="5"/>
      <c r="EK112" s="5"/>
      <c r="EL112" s="5"/>
      <c r="EM112" s="5"/>
      <c r="EN112" s="5"/>
      <c r="EO112" s="5"/>
      <c r="EP112" s="5"/>
      <c r="EQ112" s="5"/>
      <c r="ER112" s="5"/>
      <c r="ES112" s="5"/>
      <c r="ET112" s="5"/>
      <c r="EU112" s="5"/>
      <c r="EV112" s="5"/>
      <c r="EW112" s="5"/>
      <c r="EX112" s="5"/>
      <c r="EY112" s="5"/>
      <c r="EZ112" s="5"/>
      <c r="FA112" s="5"/>
      <c r="FB112" s="5"/>
      <c r="FC112" s="5"/>
      <c r="FD112" s="5"/>
      <c r="FE112" s="5"/>
      <c r="FF112" s="5"/>
      <c r="FG112" s="5"/>
      <c r="FH112" s="5"/>
      <c r="FI112" s="5"/>
      <c r="FJ112" s="5"/>
      <c r="FK112" s="5"/>
      <c r="FL112" s="5"/>
      <c r="FM112" s="5"/>
      <c r="FN112" s="5"/>
      <c r="FO112" s="5"/>
      <c r="FP112" s="5"/>
      <c r="FQ112" s="5"/>
      <c r="FR112" s="5"/>
      <c r="FS112" s="5"/>
      <c r="FT112" s="5"/>
      <c r="FU112" s="5"/>
      <c r="FV112" s="5"/>
      <c r="FW112" s="5"/>
      <c r="FX112" s="5"/>
      <c r="FY112" s="5"/>
      <c r="FZ112" s="5"/>
      <c r="GA112" s="5"/>
      <c r="GB112" s="5"/>
      <c r="GC112" s="5"/>
      <c r="GD112" s="5"/>
      <c r="GE112" s="5"/>
      <c r="GF112" s="5"/>
      <c r="GG112" s="5"/>
      <c r="GH112" s="5"/>
      <c r="GI112" s="5"/>
      <c r="GJ112" s="5"/>
      <c r="GK112" s="5"/>
      <c r="GL112" s="5"/>
      <c r="GM112" s="5"/>
      <c r="GN112" s="5"/>
      <c r="GO112" s="5"/>
      <c r="GP112" s="5"/>
      <c r="GQ112" s="5"/>
      <c r="GR112" s="5"/>
      <c r="GS112" s="5"/>
      <c r="GT112" s="5"/>
      <c r="GU112" s="5"/>
      <c r="GV112" s="5"/>
      <c r="GW112" s="5"/>
      <c r="GX112" s="5"/>
      <c r="GY112" s="5"/>
      <c r="GZ112" s="5"/>
      <c r="HA112" s="5"/>
      <c r="HB112" s="5"/>
      <c r="HC112" s="5"/>
      <c r="HD112" s="5"/>
      <c r="HE112" s="5"/>
      <c r="HF112" s="5"/>
      <c r="HG112" s="5"/>
      <c r="HH112" s="5"/>
      <c r="HI112" s="5"/>
      <c r="HJ112" s="5"/>
      <c r="HK112" s="5"/>
      <c r="HL112" s="5"/>
      <c r="HM112" s="5"/>
      <c r="HN112" s="5"/>
      <c r="HO112" s="5"/>
      <c r="HP112" s="5"/>
      <c r="HQ112" s="5"/>
      <c r="HR112" s="5"/>
      <c r="HS112" s="5"/>
      <c r="HT112" s="5"/>
      <c r="HU112" s="5"/>
      <c r="HV112" s="5"/>
      <c r="HW112" s="5"/>
    </row>
    <row r="113" spans="1:231" s="148" customFormat="1">
      <c r="A113" s="5"/>
      <c r="B113" s="5"/>
      <c r="C113" s="13"/>
      <c r="D113" s="13"/>
      <c r="E113" s="14"/>
      <c r="F113" s="15"/>
      <c r="G113" s="13"/>
      <c r="H113" s="13"/>
      <c r="I113" s="16"/>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c r="DN113" s="5"/>
      <c r="DO113" s="5"/>
      <c r="DP113" s="5"/>
      <c r="DQ113" s="5"/>
      <c r="DR113" s="5"/>
      <c r="DS113" s="5"/>
      <c r="DT113" s="5"/>
      <c r="DU113" s="5"/>
      <c r="DV113" s="5"/>
      <c r="DW113" s="5"/>
      <c r="DX113" s="5"/>
      <c r="DY113" s="5"/>
      <c r="DZ113" s="5"/>
      <c r="EA113" s="5"/>
      <c r="EB113" s="5"/>
      <c r="EC113" s="5"/>
      <c r="ED113" s="5"/>
      <c r="EE113" s="5"/>
      <c r="EF113" s="5"/>
      <c r="EG113" s="5"/>
      <c r="EH113" s="5"/>
      <c r="EI113" s="5"/>
      <c r="EJ113" s="5"/>
      <c r="EK113" s="5"/>
      <c r="EL113" s="5"/>
      <c r="EM113" s="5"/>
      <c r="EN113" s="5"/>
      <c r="EO113" s="5"/>
      <c r="EP113" s="5"/>
      <c r="EQ113" s="5"/>
      <c r="ER113" s="5"/>
      <c r="ES113" s="5"/>
      <c r="ET113" s="5"/>
      <c r="EU113" s="5"/>
      <c r="EV113" s="5"/>
      <c r="EW113" s="5"/>
      <c r="EX113" s="5"/>
      <c r="EY113" s="5"/>
      <c r="EZ113" s="5"/>
      <c r="FA113" s="5"/>
      <c r="FB113" s="5"/>
      <c r="FC113" s="5"/>
      <c r="FD113" s="5"/>
      <c r="FE113" s="5"/>
      <c r="FF113" s="5"/>
      <c r="FG113" s="5"/>
      <c r="FH113" s="5"/>
      <c r="FI113" s="5"/>
      <c r="FJ113" s="5"/>
      <c r="FK113" s="5"/>
      <c r="FL113" s="5"/>
      <c r="FM113" s="5"/>
      <c r="FN113" s="5"/>
      <c r="FO113" s="5"/>
      <c r="FP113" s="5"/>
      <c r="FQ113" s="5"/>
      <c r="FR113" s="5"/>
      <c r="FS113" s="5"/>
      <c r="FT113" s="5"/>
      <c r="FU113" s="5"/>
      <c r="FV113" s="5"/>
      <c r="FW113" s="5"/>
      <c r="FX113" s="5"/>
      <c r="FY113" s="5"/>
      <c r="FZ113" s="5"/>
      <c r="GA113" s="5"/>
      <c r="GB113" s="5"/>
      <c r="GC113" s="5"/>
      <c r="GD113" s="5"/>
      <c r="GE113" s="5"/>
      <c r="GF113" s="5"/>
      <c r="GG113" s="5"/>
      <c r="GH113" s="5"/>
      <c r="GI113" s="5"/>
      <c r="GJ113" s="5"/>
      <c r="GK113" s="5"/>
      <c r="GL113" s="5"/>
      <c r="GM113" s="5"/>
      <c r="GN113" s="5"/>
      <c r="GO113" s="5"/>
      <c r="GP113" s="5"/>
      <c r="GQ113" s="5"/>
      <c r="GR113" s="5"/>
      <c r="GS113" s="5"/>
      <c r="GT113" s="5"/>
      <c r="GU113" s="5"/>
      <c r="GV113" s="5"/>
      <c r="GW113" s="5"/>
      <c r="GX113" s="5"/>
      <c r="GY113" s="5"/>
      <c r="GZ113" s="5"/>
      <c r="HA113" s="5"/>
      <c r="HB113" s="5"/>
      <c r="HC113" s="5"/>
      <c r="HD113" s="5"/>
      <c r="HE113" s="5"/>
      <c r="HF113" s="5"/>
      <c r="HG113" s="5"/>
      <c r="HH113" s="5"/>
      <c r="HI113" s="5"/>
      <c r="HJ113" s="5"/>
      <c r="HK113" s="5"/>
      <c r="HL113" s="5"/>
      <c r="HM113" s="5"/>
      <c r="HN113" s="5"/>
      <c r="HO113" s="5"/>
      <c r="HP113" s="5"/>
      <c r="HQ113" s="5"/>
      <c r="HR113" s="5"/>
      <c r="HS113" s="5"/>
      <c r="HT113" s="5"/>
      <c r="HU113" s="5"/>
      <c r="HV113" s="5"/>
      <c r="HW113" s="5"/>
    </row>
    <row r="114" spans="1:231" s="148" customFormat="1">
      <c r="A114" s="5"/>
      <c r="B114" s="5"/>
      <c r="C114" s="13"/>
      <c r="D114" s="13"/>
      <c r="E114" s="14"/>
      <c r="F114" s="15"/>
      <c r="G114" s="13"/>
      <c r="H114" s="13"/>
      <c r="I114" s="16"/>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c r="DF114" s="5"/>
      <c r="DG114" s="5"/>
      <c r="DH114" s="5"/>
      <c r="DI114" s="5"/>
      <c r="DJ114" s="5"/>
      <c r="DK114" s="5"/>
      <c r="DL114" s="5"/>
      <c r="DM114" s="5"/>
      <c r="DN114" s="5"/>
      <c r="DO114" s="5"/>
      <c r="DP114" s="5"/>
      <c r="DQ114" s="5"/>
      <c r="DR114" s="5"/>
      <c r="DS114" s="5"/>
      <c r="DT114" s="5"/>
      <c r="DU114" s="5"/>
      <c r="DV114" s="5"/>
      <c r="DW114" s="5"/>
      <c r="DX114" s="5"/>
      <c r="DY114" s="5"/>
      <c r="DZ114" s="5"/>
      <c r="EA114" s="5"/>
      <c r="EB114" s="5"/>
      <c r="EC114" s="5"/>
      <c r="ED114" s="5"/>
      <c r="EE114" s="5"/>
      <c r="EF114" s="5"/>
      <c r="EG114" s="5"/>
      <c r="EH114" s="5"/>
      <c r="EI114" s="5"/>
      <c r="EJ114" s="5"/>
      <c r="EK114" s="5"/>
      <c r="EL114" s="5"/>
      <c r="EM114" s="5"/>
      <c r="EN114" s="5"/>
      <c r="EO114" s="5"/>
      <c r="EP114" s="5"/>
      <c r="EQ114" s="5"/>
      <c r="ER114" s="5"/>
      <c r="ES114" s="5"/>
      <c r="ET114" s="5"/>
      <c r="EU114" s="5"/>
      <c r="EV114" s="5"/>
      <c r="EW114" s="5"/>
      <c r="EX114" s="5"/>
      <c r="EY114" s="5"/>
      <c r="EZ114" s="5"/>
      <c r="FA114" s="5"/>
      <c r="FB114" s="5"/>
      <c r="FC114" s="5"/>
      <c r="FD114" s="5"/>
      <c r="FE114" s="5"/>
      <c r="FF114" s="5"/>
      <c r="FG114" s="5"/>
      <c r="FH114" s="5"/>
      <c r="FI114" s="5"/>
      <c r="FJ114" s="5"/>
      <c r="FK114" s="5"/>
      <c r="FL114" s="5"/>
      <c r="FM114" s="5"/>
      <c r="FN114" s="5"/>
      <c r="FO114" s="5"/>
      <c r="FP114" s="5"/>
      <c r="FQ114" s="5"/>
      <c r="FR114" s="5"/>
      <c r="FS114" s="5"/>
      <c r="FT114" s="5"/>
      <c r="FU114" s="5"/>
      <c r="FV114" s="5"/>
      <c r="FW114" s="5"/>
      <c r="FX114" s="5"/>
      <c r="FY114" s="5"/>
      <c r="FZ114" s="5"/>
      <c r="GA114" s="5"/>
      <c r="GB114" s="5"/>
      <c r="GC114" s="5"/>
      <c r="GD114" s="5"/>
      <c r="GE114" s="5"/>
      <c r="GF114" s="5"/>
      <c r="GG114" s="5"/>
      <c r="GH114" s="5"/>
      <c r="GI114" s="5"/>
      <c r="GJ114" s="5"/>
      <c r="GK114" s="5"/>
      <c r="GL114" s="5"/>
      <c r="GM114" s="5"/>
      <c r="GN114" s="5"/>
      <c r="GO114" s="5"/>
      <c r="GP114" s="5"/>
      <c r="GQ114" s="5"/>
      <c r="GR114" s="5"/>
      <c r="GS114" s="5"/>
      <c r="GT114" s="5"/>
      <c r="GU114" s="5"/>
      <c r="GV114" s="5"/>
      <c r="GW114" s="5"/>
      <c r="GX114" s="5"/>
      <c r="GY114" s="5"/>
      <c r="GZ114" s="5"/>
      <c r="HA114" s="5"/>
      <c r="HB114" s="5"/>
      <c r="HC114" s="5"/>
      <c r="HD114" s="5"/>
      <c r="HE114" s="5"/>
      <c r="HF114" s="5"/>
      <c r="HG114" s="5"/>
      <c r="HH114" s="5"/>
      <c r="HI114" s="5"/>
      <c r="HJ114" s="5"/>
      <c r="HK114" s="5"/>
      <c r="HL114" s="5"/>
      <c r="HM114" s="5"/>
      <c r="HN114" s="5"/>
      <c r="HO114" s="5"/>
      <c r="HP114" s="5"/>
      <c r="HQ114" s="5"/>
      <c r="HR114" s="5"/>
      <c r="HS114" s="5"/>
      <c r="HT114" s="5"/>
      <c r="HU114" s="5"/>
      <c r="HV114" s="5"/>
      <c r="HW114" s="5"/>
    </row>
    <row r="115" spans="1:231" s="148" customFormat="1">
      <c r="A115" s="5"/>
      <c r="B115" s="5"/>
      <c r="C115" s="13"/>
      <c r="D115" s="13"/>
      <c r="E115" s="14"/>
      <c r="F115" s="15"/>
      <c r="G115" s="13"/>
      <c r="H115" s="13"/>
      <c r="I115" s="16"/>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c r="DF115" s="5"/>
      <c r="DG115" s="5"/>
      <c r="DH115" s="5"/>
      <c r="DI115" s="5"/>
      <c r="DJ115" s="5"/>
      <c r="DK115" s="5"/>
      <c r="DL115" s="5"/>
      <c r="DM115" s="5"/>
      <c r="DN115" s="5"/>
      <c r="DO115" s="5"/>
      <c r="DP115" s="5"/>
      <c r="DQ115" s="5"/>
      <c r="DR115" s="5"/>
      <c r="DS115" s="5"/>
      <c r="DT115" s="5"/>
      <c r="DU115" s="5"/>
      <c r="DV115" s="5"/>
      <c r="DW115" s="5"/>
      <c r="DX115" s="5"/>
      <c r="DY115" s="5"/>
      <c r="DZ115" s="5"/>
      <c r="EA115" s="5"/>
      <c r="EB115" s="5"/>
      <c r="EC115" s="5"/>
      <c r="ED115" s="5"/>
      <c r="EE115" s="5"/>
      <c r="EF115" s="5"/>
      <c r="EG115" s="5"/>
      <c r="EH115" s="5"/>
      <c r="EI115" s="5"/>
      <c r="EJ115" s="5"/>
      <c r="EK115" s="5"/>
      <c r="EL115" s="5"/>
      <c r="EM115" s="5"/>
      <c r="EN115" s="5"/>
      <c r="EO115" s="5"/>
      <c r="EP115" s="5"/>
      <c r="EQ115" s="5"/>
      <c r="ER115" s="5"/>
      <c r="ES115" s="5"/>
      <c r="ET115" s="5"/>
      <c r="EU115" s="5"/>
      <c r="EV115" s="5"/>
      <c r="EW115" s="5"/>
      <c r="EX115" s="5"/>
      <c r="EY115" s="5"/>
      <c r="EZ115" s="5"/>
      <c r="FA115" s="5"/>
      <c r="FB115" s="5"/>
      <c r="FC115" s="5"/>
      <c r="FD115" s="5"/>
      <c r="FE115" s="5"/>
      <c r="FF115" s="5"/>
      <c r="FG115" s="5"/>
      <c r="FH115" s="5"/>
      <c r="FI115" s="5"/>
      <c r="FJ115" s="5"/>
      <c r="FK115" s="5"/>
      <c r="FL115" s="5"/>
      <c r="FM115" s="5"/>
      <c r="FN115" s="5"/>
      <c r="FO115" s="5"/>
      <c r="FP115" s="5"/>
      <c r="FQ115" s="5"/>
      <c r="FR115" s="5"/>
      <c r="FS115" s="5"/>
      <c r="FT115" s="5"/>
      <c r="FU115" s="5"/>
      <c r="FV115" s="5"/>
      <c r="FW115" s="5"/>
      <c r="FX115" s="5"/>
      <c r="FY115" s="5"/>
      <c r="FZ115" s="5"/>
      <c r="GA115" s="5"/>
      <c r="GB115" s="5"/>
      <c r="GC115" s="5"/>
      <c r="GD115" s="5"/>
      <c r="GE115" s="5"/>
      <c r="GF115" s="5"/>
      <c r="GG115" s="5"/>
      <c r="GH115" s="5"/>
      <c r="GI115" s="5"/>
      <c r="GJ115" s="5"/>
      <c r="GK115" s="5"/>
      <c r="GL115" s="5"/>
      <c r="GM115" s="5"/>
      <c r="GN115" s="5"/>
      <c r="GO115" s="5"/>
      <c r="GP115" s="5"/>
      <c r="GQ115" s="5"/>
      <c r="GR115" s="5"/>
      <c r="GS115" s="5"/>
      <c r="GT115" s="5"/>
      <c r="GU115" s="5"/>
      <c r="GV115" s="5"/>
      <c r="GW115" s="5"/>
      <c r="GX115" s="5"/>
      <c r="GY115" s="5"/>
      <c r="GZ115" s="5"/>
      <c r="HA115" s="5"/>
      <c r="HB115" s="5"/>
      <c r="HC115" s="5"/>
      <c r="HD115" s="5"/>
      <c r="HE115" s="5"/>
      <c r="HF115" s="5"/>
      <c r="HG115" s="5"/>
      <c r="HH115" s="5"/>
      <c r="HI115" s="5"/>
      <c r="HJ115" s="5"/>
      <c r="HK115" s="5"/>
      <c r="HL115" s="5"/>
      <c r="HM115" s="5"/>
      <c r="HN115" s="5"/>
      <c r="HO115" s="5"/>
      <c r="HP115" s="5"/>
      <c r="HQ115" s="5"/>
      <c r="HR115" s="5"/>
      <c r="HS115" s="5"/>
      <c r="HT115" s="5"/>
      <c r="HU115" s="5"/>
      <c r="HV115" s="5"/>
      <c r="HW115" s="5"/>
    </row>
    <row r="116" spans="1:231" s="148" customFormat="1">
      <c r="A116" s="5"/>
      <c r="B116" s="5"/>
      <c r="C116" s="13"/>
      <c r="D116" s="13"/>
      <c r="E116" s="14"/>
      <c r="F116" s="15"/>
      <c r="G116" s="13"/>
      <c r="H116" s="13"/>
      <c r="I116" s="16"/>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c r="CZ116" s="5"/>
      <c r="DA116" s="5"/>
      <c r="DB116" s="5"/>
      <c r="DC116" s="5"/>
      <c r="DD116" s="5"/>
      <c r="DE116" s="5"/>
      <c r="DF116" s="5"/>
      <c r="DG116" s="5"/>
      <c r="DH116" s="5"/>
      <c r="DI116" s="5"/>
      <c r="DJ116" s="5"/>
      <c r="DK116" s="5"/>
      <c r="DL116" s="5"/>
      <c r="DM116" s="5"/>
      <c r="DN116" s="5"/>
      <c r="DO116" s="5"/>
      <c r="DP116" s="5"/>
      <c r="DQ116" s="5"/>
      <c r="DR116" s="5"/>
      <c r="DS116" s="5"/>
      <c r="DT116" s="5"/>
      <c r="DU116" s="5"/>
      <c r="DV116" s="5"/>
      <c r="DW116" s="5"/>
      <c r="DX116" s="5"/>
      <c r="DY116" s="5"/>
      <c r="DZ116" s="5"/>
      <c r="EA116" s="5"/>
      <c r="EB116" s="5"/>
      <c r="EC116" s="5"/>
      <c r="ED116" s="5"/>
      <c r="EE116" s="5"/>
      <c r="EF116" s="5"/>
      <c r="EG116" s="5"/>
      <c r="EH116" s="5"/>
      <c r="EI116" s="5"/>
      <c r="EJ116" s="5"/>
      <c r="EK116" s="5"/>
      <c r="EL116" s="5"/>
      <c r="EM116" s="5"/>
      <c r="EN116" s="5"/>
      <c r="EO116" s="5"/>
      <c r="EP116" s="5"/>
      <c r="EQ116" s="5"/>
      <c r="ER116" s="5"/>
      <c r="ES116" s="5"/>
      <c r="ET116" s="5"/>
      <c r="EU116" s="5"/>
      <c r="EV116" s="5"/>
      <c r="EW116" s="5"/>
      <c r="EX116" s="5"/>
      <c r="EY116" s="5"/>
      <c r="EZ116" s="5"/>
      <c r="FA116" s="5"/>
      <c r="FB116" s="5"/>
      <c r="FC116" s="5"/>
      <c r="FD116" s="5"/>
      <c r="FE116" s="5"/>
      <c r="FF116" s="5"/>
      <c r="FG116" s="5"/>
      <c r="FH116" s="5"/>
      <c r="FI116" s="5"/>
      <c r="FJ116" s="5"/>
      <c r="FK116" s="5"/>
      <c r="FL116" s="5"/>
      <c r="FM116" s="5"/>
      <c r="FN116" s="5"/>
      <c r="FO116" s="5"/>
      <c r="FP116" s="5"/>
      <c r="FQ116" s="5"/>
      <c r="FR116" s="5"/>
      <c r="FS116" s="5"/>
      <c r="FT116" s="5"/>
      <c r="FU116" s="5"/>
      <c r="FV116" s="5"/>
      <c r="FW116" s="5"/>
      <c r="FX116" s="5"/>
      <c r="FY116" s="5"/>
      <c r="FZ116" s="5"/>
      <c r="GA116" s="5"/>
      <c r="GB116" s="5"/>
      <c r="GC116" s="5"/>
      <c r="GD116" s="5"/>
      <c r="GE116" s="5"/>
      <c r="GF116" s="5"/>
      <c r="GG116" s="5"/>
      <c r="GH116" s="5"/>
      <c r="GI116" s="5"/>
      <c r="GJ116" s="5"/>
      <c r="GK116" s="5"/>
      <c r="GL116" s="5"/>
      <c r="GM116" s="5"/>
      <c r="GN116" s="5"/>
      <c r="GO116" s="5"/>
      <c r="GP116" s="5"/>
      <c r="GQ116" s="5"/>
      <c r="GR116" s="5"/>
      <c r="GS116" s="5"/>
      <c r="GT116" s="5"/>
      <c r="GU116" s="5"/>
      <c r="GV116" s="5"/>
      <c r="GW116" s="5"/>
      <c r="GX116" s="5"/>
      <c r="GY116" s="5"/>
      <c r="GZ116" s="5"/>
      <c r="HA116" s="5"/>
      <c r="HB116" s="5"/>
      <c r="HC116" s="5"/>
      <c r="HD116" s="5"/>
      <c r="HE116" s="5"/>
      <c r="HF116" s="5"/>
      <c r="HG116" s="5"/>
      <c r="HH116" s="5"/>
      <c r="HI116" s="5"/>
      <c r="HJ116" s="5"/>
      <c r="HK116" s="5"/>
      <c r="HL116" s="5"/>
      <c r="HM116" s="5"/>
      <c r="HN116" s="5"/>
      <c r="HO116" s="5"/>
      <c r="HP116" s="5"/>
      <c r="HQ116" s="5"/>
      <c r="HR116" s="5"/>
      <c r="HS116" s="5"/>
      <c r="HT116" s="5"/>
      <c r="HU116" s="5"/>
      <c r="HV116" s="5"/>
      <c r="HW116" s="5"/>
    </row>
    <row r="117" spans="1:231" s="148" customFormat="1">
      <c r="A117" s="5"/>
      <c r="B117" s="5"/>
      <c r="C117" s="13"/>
      <c r="D117" s="13"/>
      <c r="E117" s="14"/>
      <c r="F117" s="15"/>
      <c r="G117" s="13"/>
      <c r="H117" s="13"/>
      <c r="I117" s="16"/>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c r="EF117" s="5"/>
      <c r="EG117" s="5"/>
      <c r="EH117" s="5"/>
      <c r="EI117" s="5"/>
      <c r="EJ117" s="5"/>
      <c r="EK117" s="5"/>
      <c r="EL117" s="5"/>
      <c r="EM117" s="5"/>
      <c r="EN117" s="5"/>
      <c r="EO117" s="5"/>
      <c r="EP117" s="5"/>
      <c r="EQ117" s="5"/>
      <c r="ER117" s="5"/>
      <c r="ES117" s="5"/>
      <c r="ET117" s="5"/>
      <c r="EU117" s="5"/>
      <c r="EV117" s="5"/>
      <c r="EW117" s="5"/>
      <c r="EX117" s="5"/>
      <c r="EY117" s="5"/>
      <c r="EZ117" s="5"/>
      <c r="FA117" s="5"/>
      <c r="FB117" s="5"/>
      <c r="FC117" s="5"/>
      <c r="FD117" s="5"/>
      <c r="FE117" s="5"/>
      <c r="FF117" s="5"/>
      <c r="FG117" s="5"/>
      <c r="FH117" s="5"/>
      <c r="FI117" s="5"/>
      <c r="FJ117" s="5"/>
      <c r="FK117" s="5"/>
      <c r="FL117" s="5"/>
      <c r="FM117" s="5"/>
      <c r="FN117" s="5"/>
      <c r="FO117" s="5"/>
      <c r="FP117" s="5"/>
      <c r="FQ117" s="5"/>
      <c r="FR117" s="5"/>
      <c r="FS117" s="5"/>
      <c r="FT117" s="5"/>
      <c r="FU117" s="5"/>
      <c r="FV117" s="5"/>
      <c r="FW117" s="5"/>
      <c r="FX117" s="5"/>
      <c r="FY117" s="5"/>
      <c r="FZ117" s="5"/>
      <c r="GA117" s="5"/>
      <c r="GB117" s="5"/>
      <c r="GC117" s="5"/>
      <c r="GD117" s="5"/>
      <c r="GE117" s="5"/>
      <c r="GF117" s="5"/>
      <c r="GG117" s="5"/>
      <c r="GH117" s="5"/>
      <c r="GI117" s="5"/>
      <c r="GJ117" s="5"/>
      <c r="GK117" s="5"/>
      <c r="GL117" s="5"/>
      <c r="GM117" s="5"/>
      <c r="GN117" s="5"/>
      <c r="GO117" s="5"/>
      <c r="GP117" s="5"/>
      <c r="GQ117" s="5"/>
      <c r="GR117" s="5"/>
      <c r="GS117" s="5"/>
      <c r="GT117" s="5"/>
      <c r="GU117" s="5"/>
      <c r="GV117" s="5"/>
      <c r="GW117" s="5"/>
      <c r="GX117" s="5"/>
      <c r="GY117" s="5"/>
      <c r="GZ117" s="5"/>
      <c r="HA117" s="5"/>
      <c r="HB117" s="5"/>
      <c r="HC117" s="5"/>
      <c r="HD117" s="5"/>
      <c r="HE117" s="5"/>
      <c r="HF117" s="5"/>
      <c r="HG117" s="5"/>
      <c r="HH117" s="5"/>
      <c r="HI117" s="5"/>
      <c r="HJ117" s="5"/>
      <c r="HK117" s="5"/>
      <c r="HL117" s="5"/>
      <c r="HM117" s="5"/>
      <c r="HN117" s="5"/>
      <c r="HO117" s="5"/>
      <c r="HP117" s="5"/>
      <c r="HQ117" s="5"/>
      <c r="HR117" s="5"/>
      <c r="HS117" s="5"/>
      <c r="HT117" s="5"/>
      <c r="HU117" s="5"/>
      <c r="HV117" s="5"/>
      <c r="HW117" s="5"/>
    </row>
    <row r="118" spans="1:231" s="148" customFormat="1">
      <c r="A118" s="5"/>
      <c r="B118" s="5"/>
      <c r="C118" s="13"/>
      <c r="D118" s="13"/>
      <c r="E118" s="14"/>
      <c r="F118" s="15"/>
      <c r="G118" s="13"/>
      <c r="H118" s="13"/>
      <c r="I118" s="16"/>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c r="CZ118" s="5"/>
      <c r="DA118" s="5"/>
      <c r="DB118" s="5"/>
      <c r="DC118" s="5"/>
      <c r="DD118" s="5"/>
      <c r="DE118" s="5"/>
      <c r="DF118" s="5"/>
      <c r="DG118" s="5"/>
      <c r="DH118" s="5"/>
      <c r="DI118" s="5"/>
      <c r="DJ118" s="5"/>
      <c r="DK118" s="5"/>
      <c r="DL118" s="5"/>
      <c r="DM118" s="5"/>
      <c r="DN118" s="5"/>
      <c r="DO118" s="5"/>
      <c r="DP118" s="5"/>
      <c r="DQ118" s="5"/>
      <c r="DR118" s="5"/>
      <c r="DS118" s="5"/>
      <c r="DT118" s="5"/>
      <c r="DU118" s="5"/>
      <c r="DV118" s="5"/>
      <c r="DW118" s="5"/>
      <c r="DX118" s="5"/>
      <c r="DY118" s="5"/>
      <c r="DZ118" s="5"/>
      <c r="EA118" s="5"/>
      <c r="EB118" s="5"/>
      <c r="EC118" s="5"/>
      <c r="ED118" s="5"/>
      <c r="EE118" s="5"/>
      <c r="EF118" s="5"/>
      <c r="EG118" s="5"/>
      <c r="EH118" s="5"/>
      <c r="EI118" s="5"/>
      <c r="EJ118" s="5"/>
      <c r="EK118" s="5"/>
      <c r="EL118" s="5"/>
      <c r="EM118" s="5"/>
      <c r="EN118" s="5"/>
      <c r="EO118" s="5"/>
      <c r="EP118" s="5"/>
      <c r="EQ118" s="5"/>
      <c r="ER118" s="5"/>
      <c r="ES118" s="5"/>
      <c r="ET118" s="5"/>
      <c r="EU118" s="5"/>
      <c r="EV118" s="5"/>
      <c r="EW118" s="5"/>
      <c r="EX118" s="5"/>
      <c r="EY118" s="5"/>
      <c r="EZ118" s="5"/>
      <c r="FA118" s="5"/>
      <c r="FB118" s="5"/>
      <c r="FC118" s="5"/>
      <c r="FD118" s="5"/>
      <c r="FE118" s="5"/>
      <c r="FF118" s="5"/>
      <c r="FG118" s="5"/>
      <c r="FH118" s="5"/>
      <c r="FI118" s="5"/>
      <c r="FJ118" s="5"/>
      <c r="FK118" s="5"/>
      <c r="FL118" s="5"/>
      <c r="FM118" s="5"/>
      <c r="FN118" s="5"/>
      <c r="FO118" s="5"/>
      <c r="FP118" s="5"/>
      <c r="FQ118" s="5"/>
      <c r="FR118" s="5"/>
      <c r="FS118" s="5"/>
      <c r="FT118" s="5"/>
      <c r="FU118" s="5"/>
      <c r="FV118" s="5"/>
      <c r="FW118" s="5"/>
      <c r="FX118" s="5"/>
      <c r="FY118" s="5"/>
      <c r="FZ118" s="5"/>
      <c r="GA118" s="5"/>
      <c r="GB118" s="5"/>
      <c r="GC118" s="5"/>
      <c r="GD118" s="5"/>
      <c r="GE118" s="5"/>
      <c r="GF118" s="5"/>
      <c r="GG118" s="5"/>
      <c r="GH118" s="5"/>
      <c r="GI118" s="5"/>
      <c r="GJ118" s="5"/>
      <c r="GK118" s="5"/>
      <c r="GL118" s="5"/>
      <c r="GM118" s="5"/>
      <c r="GN118" s="5"/>
      <c r="GO118" s="5"/>
      <c r="GP118" s="5"/>
      <c r="GQ118" s="5"/>
      <c r="GR118" s="5"/>
      <c r="GS118" s="5"/>
      <c r="GT118" s="5"/>
      <c r="GU118" s="5"/>
      <c r="GV118" s="5"/>
      <c r="GW118" s="5"/>
      <c r="GX118" s="5"/>
      <c r="GY118" s="5"/>
      <c r="GZ118" s="5"/>
      <c r="HA118" s="5"/>
      <c r="HB118" s="5"/>
      <c r="HC118" s="5"/>
      <c r="HD118" s="5"/>
      <c r="HE118" s="5"/>
      <c r="HF118" s="5"/>
      <c r="HG118" s="5"/>
      <c r="HH118" s="5"/>
      <c r="HI118" s="5"/>
      <c r="HJ118" s="5"/>
      <c r="HK118" s="5"/>
      <c r="HL118" s="5"/>
      <c r="HM118" s="5"/>
      <c r="HN118" s="5"/>
      <c r="HO118" s="5"/>
      <c r="HP118" s="5"/>
      <c r="HQ118" s="5"/>
      <c r="HR118" s="5"/>
      <c r="HS118" s="5"/>
      <c r="HT118" s="5"/>
      <c r="HU118" s="5"/>
      <c r="HV118" s="5"/>
      <c r="HW118" s="5"/>
    </row>
    <row r="119" spans="1:231" s="148" customFormat="1">
      <c r="A119" s="5"/>
      <c r="B119" s="5"/>
      <c r="C119" s="13"/>
      <c r="D119" s="13"/>
      <c r="E119" s="14"/>
      <c r="F119" s="15"/>
      <c r="G119" s="13"/>
      <c r="H119" s="13"/>
      <c r="I119" s="16"/>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c r="CZ119" s="5"/>
      <c r="DA119" s="5"/>
      <c r="DB119" s="5"/>
      <c r="DC119" s="5"/>
      <c r="DD119" s="5"/>
      <c r="DE119" s="5"/>
      <c r="DF119" s="5"/>
      <c r="DG119" s="5"/>
      <c r="DH119" s="5"/>
      <c r="DI119" s="5"/>
      <c r="DJ119" s="5"/>
      <c r="DK119" s="5"/>
      <c r="DL119" s="5"/>
      <c r="DM119" s="5"/>
      <c r="DN119" s="5"/>
      <c r="DO119" s="5"/>
      <c r="DP119" s="5"/>
      <c r="DQ119" s="5"/>
      <c r="DR119" s="5"/>
      <c r="DS119" s="5"/>
      <c r="DT119" s="5"/>
      <c r="DU119" s="5"/>
      <c r="DV119" s="5"/>
      <c r="DW119" s="5"/>
      <c r="DX119" s="5"/>
      <c r="DY119" s="5"/>
      <c r="DZ119" s="5"/>
      <c r="EA119" s="5"/>
      <c r="EB119" s="5"/>
      <c r="EC119" s="5"/>
      <c r="ED119" s="5"/>
      <c r="EE119" s="5"/>
      <c r="EF119" s="5"/>
      <c r="EG119" s="5"/>
      <c r="EH119" s="5"/>
      <c r="EI119" s="5"/>
      <c r="EJ119" s="5"/>
      <c r="EK119" s="5"/>
      <c r="EL119" s="5"/>
      <c r="EM119" s="5"/>
      <c r="EN119" s="5"/>
      <c r="EO119" s="5"/>
      <c r="EP119" s="5"/>
      <c r="EQ119" s="5"/>
      <c r="ER119" s="5"/>
      <c r="ES119" s="5"/>
      <c r="ET119" s="5"/>
      <c r="EU119" s="5"/>
      <c r="EV119" s="5"/>
      <c r="EW119" s="5"/>
      <c r="EX119" s="5"/>
      <c r="EY119" s="5"/>
      <c r="EZ119" s="5"/>
      <c r="FA119" s="5"/>
      <c r="FB119" s="5"/>
      <c r="FC119" s="5"/>
      <c r="FD119" s="5"/>
      <c r="FE119" s="5"/>
      <c r="FF119" s="5"/>
      <c r="FG119" s="5"/>
      <c r="FH119" s="5"/>
      <c r="FI119" s="5"/>
      <c r="FJ119" s="5"/>
      <c r="FK119" s="5"/>
      <c r="FL119" s="5"/>
      <c r="FM119" s="5"/>
      <c r="FN119" s="5"/>
      <c r="FO119" s="5"/>
      <c r="FP119" s="5"/>
      <c r="FQ119" s="5"/>
      <c r="FR119" s="5"/>
      <c r="FS119" s="5"/>
      <c r="FT119" s="5"/>
      <c r="FU119" s="5"/>
      <c r="FV119" s="5"/>
      <c r="FW119" s="5"/>
      <c r="FX119" s="5"/>
      <c r="FY119" s="5"/>
      <c r="FZ119" s="5"/>
      <c r="GA119" s="5"/>
      <c r="GB119" s="5"/>
      <c r="GC119" s="5"/>
      <c r="GD119" s="5"/>
      <c r="GE119" s="5"/>
      <c r="GF119" s="5"/>
      <c r="GG119" s="5"/>
      <c r="GH119" s="5"/>
      <c r="GI119" s="5"/>
      <c r="GJ119" s="5"/>
      <c r="GK119" s="5"/>
      <c r="GL119" s="5"/>
      <c r="GM119" s="5"/>
      <c r="GN119" s="5"/>
      <c r="GO119" s="5"/>
      <c r="GP119" s="5"/>
      <c r="GQ119" s="5"/>
      <c r="GR119" s="5"/>
      <c r="GS119" s="5"/>
      <c r="GT119" s="5"/>
      <c r="GU119" s="5"/>
      <c r="GV119" s="5"/>
      <c r="GW119" s="5"/>
      <c r="GX119" s="5"/>
      <c r="GY119" s="5"/>
      <c r="GZ119" s="5"/>
      <c r="HA119" s="5"/>
      <c r="HB119" s="5"/>
      <c r="HC119" s="5"/>
      <c r="HD119" s="5"/>
      <c r="HE119" s="5"/>
      <c r="HF119" s="5"/>
      <c r="HG119" s="5"/>
      <c r="HH119" s="5"/>
      <c r="HI119" s="5"/>
      <c r="HJ119" s="5"/>
      <c r="HK119" s="5"/>
      <c r="HL119" s="5"/>
      <c r="HM119" s="5"/>
      <c r="HN119" s="5"/>
      <c r="HO119" s="5"/>
      <c r="HP119" s="5"/>
      <c r="HQ119" s="5"/>
      <c r="HR119" s="5"/>
      <c r="HS119" s="5"/>
      <c r="HT119" s="5"/>
      <c r="HU119" s="5"/>
      <c r="HV119" s="5"/>
      <c r="HW119" s="5"/>
    </row>
    <row r="120" spans="1:231" s="148" customFormat="1">
      <c r="A120" s="5"/>
      <c r="B120" s="5"/>
      <c r="C120" s="13"/>
      <c r="D120" s="13"/>
      <c r="E120" s="14"/>
      <c r="F120" s="15"/>
      <c r="G120" s="13"/>
      <c r="H120" s="13"/>
      <c r="I120" s="16"/>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c r="CV120" s="5"/>
      <c r="CW120" s="5"/>
      <c r="CX120" s="5"/>
      <c r="CY120" s="5"/>
      <c r="CZ120" s="5"/>
      <c r="DA120" s="5"/>
      <c r="DB120" s="5"/>
      <c r="DC120" s="5"/>
      <c r="DD120" s="5"/>
      <c r="DE120" s="5"/>
      <c r="DF120" s="5"/>
      <c r="DG120" s="5"/>
      <c r="DH120" s="5"/>
      <c r="DI120" s="5"/>
      <c r="DJ120" s="5"/>
      <c r="DK120" s="5"/>
      <c r="DL120" s="5"/>
      <c r="DM120" s="5"/>
      <c r="DN120" s="5"/>
      <c r="DO120" s="5"/>
      <c r="DP120" s="5"/>
      <c r="DQ120" s="5"/>
      <c r="DR120" s="5"/>
      <c r="DS120" s="5"/>
      <c r="DT120" s="5"/>
      <c r="DU120" s="5"/>
      <c r="DV120" s="5"/>
      <c r="DW120" s="5"/>
      <c r="DX120" s="5"/>
      <c r="DY120" s="5"/>
      <c r="DZ120" s="5"/>
      <c r="EA120" s="5"/>
      <c r="EB120" s="5"/>
      <c r="EC120" s="5"/>
      <c r="ED120" s="5"/>
      <c r="EE120" s="5"/>
      <c r="EF120" s="5"/>
      <c r="EG120" s="5"/>
      <c r="EH120" s="5"/>
      <c r="EI120" s="5"/>
      <c r="EJ120" s="5"/>
      <c r="EK120" s="5"/>
      <c r="EL120" s="5"/>
      <c r="EM120" s="5"/>
      <c r="EN120" s="5"/>
      <c r="EO120" s="5"/>
      <c r="EP120" s="5"/>
      <c r="EQ120" s="5"/>
      <c r="ER120" s="5"/>
      <c r="ES120" s="5"/>
      <c r="ET120" s="5"/>
      <c r="EU120" s="5"/>
      <c r="EV120" s="5"/>
      <c r="EW120" s="5"/>
      <c r="EX120" s="5"/>
      <c r="EY120" s="5"/>
      <c r="EZ120" s="5"/>
      <c r="FA120" s="5"/>
      <c r="FB120" s="5"/>
      <c r="FC120" s="5"/>
      <c r="FD120" s="5"/>
      <c r="FE120" s="5"/>
      <c r="FF120" s="5"/>
      <c r="FG120" s="5"/>
      <c r="FH120" s="5"/>
      <c r="FI120" s="5"/>
      <c r="FJ120" s="5"/>
      <c r="FK120" s="5"/>
      <c r="FL120" s="5"/>
      <c r="FM120" s="5"/>
      <c r="FN120" s="5"/>
      <c r="FO120" s="5"/>
      <c r="FP120" s="5"/>
      <c r="FQ120" s="5"/>
      <c r="FR120" s="5"/>
      <c r="FS120" s="5"/>
      <c r="FT120" s="5"/>
      <c r="FU120" s="5"/>
      <c r="FV120" s="5"/>
      <c r="FW120" s="5"/>
      <c r="FX120" s="5"/>
      <c r="FY120" s="5"/>
      <c r="FZ120" s="5"/>
      <c r="GA120" s="5"/>
      <c r="GB120" s="5"/>
      <c r="GC120" s="5"/>
      <c r="GD120" s="5"/>
      <c r="GE120" s="5"/>
      <c r="GF120" s="5"/>
      <c r="GG120" s="5"/>
      <c r="GH120" s="5"/>
      <c r="GI120" s="5"/>
      <c r="GJ120" s="5"/>
      <c r="GK120" s="5"/>
      <c r="GL120" s="5"/>
      <c r="GM120" s="5"/>
      <c r="GN120" s="5"/>
      <c r="GO120" s="5"/>
      <c r="GP120" s="5"/>
      <c r="GQ120" s="5"/>
      <c r="GR120" s="5"/>
      <c r="GS120" s="5"/>
      <c r="GT120" s="5"/>
      <c r="GU120" s="5"/>
      <c r="GV120" s="5"/>
      <c r="GW120" s="5"/>
      <c r="GX120" s="5"/>
      <c r="GY120" s="5"/>
      <c r="GZ120" s="5"/>
      <c r="HA120" s="5"/>
      <c r="HB120" s="5"/>
      <c r="HC120" s="5"/>
      <c r="HD120" s="5"/>
      <c r="HE120" s="5"/>
      <c r="HF120" s="5"/>
      <c r="HG120" s="5"/>
      <c r="HH120" s="5"/>
      <c r="HI120" s="5"/>
      <c r="HJ120" s="5"/>
      <c r="HK120" s="5"/>
      <c r="HL120" s="5"/>
      <c r="HM120" s="5"/>
      <c r="HN120" s="5"/>
      <c r="HO120" s="5"/>
      <c r="HP120" s="5"/>
      <c r="HQ120" s="5"/>
      <c r="HR120" s="5"/>
      <c r="HS120" s="5"/>
      <c r="HT120" s="5"/>
      <c r="HU120" s="5"/>
      <c r="HV120" s="5"/>
      <c r="HW120" s="5"/>
    </row>
    <row r="121" spans="1:231" s="148" customFormat="1">
      <c r="A121" s="5"/>
      <c r="B121" s="5"/>
      <c r="C121" s="13"/>
      <c r="D121" s="13"/>
      <c r="E121" s="14"/>
      <c r="F121" s="15"/>
      <c r="G121" s="13"/>
      <c r="H121" s="13"/>
      <c r="I121" s="16"/>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c r="CY121" s="5"/>
      <c r="CZ121" s="5"/>
      <c r="DA121" s="5"/>
      <c r="DB121" s="5"/>
      <c r="DC121" s="5"/>
      <c r="DD121" s="5"/>
      <c r="DE121" s="5"/>
      <c r="DF121" s="5"/>
      <c r="DG121" s="5"/>
      <c r="DH121" s="5"/>
      <c r="DI121" s="5"/>
      <c r="DJ121" s="5"/>
      <c r="DK121" s="5"/>
      <c r="DL121" s="5"/>
      <c r="DM121" s="5"/>
      <c r="DN121" s="5"/>
      <c r="DO121" s="5"/>
      <c r="DP121" s="5"/>
      <c r="DQ121" s="5"/>
      <c r="DR121" s="5"/>
      <c r="DS121" s="5"/>
      <c r="DT121" s="5"/>
      <c r="DU121" s="5"/>
      <c r="DV121" s="5"/>
      <c r="DW121" s="5"/>
      <c r="DX121" s="5"/>
      <c r="DY121" s="5"/>
      <c r="DZ121" s="5"/>
      <c r="EA121" s="5"/>
      <c r="EB121" s="5"/>
      <c r="EC121" s="5"/>
      <c r="ED121" s="5"/>
      <c r="EE121" s="5"/>
      <c r="EF121" s="5"/>
      <c r="EG121" s="5"/>
      <c r="EH121" s="5"/>
      <c r="EI121" s="5"/>
      <c r="EJ121" s="5"/>
      <c r="EK121" s="5"/>
      <c r="EL121" s="5"/>
      <c r="EM121" s="5"/>
      <c r="EN121" s="5"/>
      <c r="EO121" s="5"/>
      <c r="EP121" s="5"/>
      <c r="EQ121" s="5"/>
      <c r="ER121" s="5"/>
      <c r="ES121" s="5"/>
      <c r="ET121" s="5"/>
      <c r="EU121" s="5"/>
      <c r="EV121" s="5"/>
      <c r="EW121" s="5"/>
      <c r="EX121" s="5"/>
      <c r="EY121" s="5"/>
      <c r="EZ121" s="5"/>
      <c r="FA121" s="5"/>
      <c r="FB121" s="5"/>
      <c r="FC121" s="5"/>
      <c r="FD121" s="5"/>
      <c r="FE121" s="5"/>
      <c r="FF121" s="5"/>
      <c r="FG121" s="5"/>
      <c r="FH121" s="5"/>
      <c r="FI121" s="5"/>
      <c r="FJ121" s="5"/>
      <c r="FK121" s="5"/>
      <c r="FL121" s="5"/>
      <c r="FM121" s="5"/>
      <c r="FN121" s="5"/>
      <c r="FO121" s="5"/>
      <c r="FP121" s="5"/>
      <c r="FQ121" s="5"/>
      <c r="FR121" s="5"/>
      <c r="FS121" s="5"/>
      <c r="FT121" s="5"/>
      <c r="FU121" s="5"/>
      <c r="FV121" s="5"/>
      <c r="FW121" s="5"/>
      <c r="FX121" s="5"/>
      <c r="FY121" s="5"/>
      <c r="FZ121" s="5"/>
      <c r="GA121" s="5"/>
      <c r="GB121" s="5"/>
      <c r="GC121" s="5"/>
      <c r="GD121" s="5"/>
      <c r="GE121" s="5"/>
      <c r="GF121" s="5"/>
      <c r="GG121" s="5"/>
      <c r="GH121" s="5"/>
      <c r="GI121" s="5"/>
      <c r="GJ121" s="5"/>
      <c r="GK121" s="5"/>
      <c r="GL121" s="5"/>
      <c r="GM121" s="5"/>
      <c r="GN121" s="5"/>
      <c r="GO121" s="5"/>
      <c r="GP121" s="5"/>
      <c r="GQ121" s="5"/>
      <c r="GR121" s="5"/>
      <c r="GS121" s="5"/>
      <c r="GT121" s="5"/>
      <c r="GU121" s="5"/>
      <c r="GV121" s="5"/>
      <c r="GW121" s="5"/>
      <c r="GX121" s="5"/>
      <c r="GY121" s="5"/>
      <c r="GZ121" s="5"/>
      <c r="HA121" s="5"/>
      <c r="HB121" s="5"/>
      <c r="HC121" s="5"/>
      <c r="HD121" s="5"/>
      <c r="HE121" s="5"/>
      <c r="HF121" s="5"/>
      <c r="HG121" s="5"/>
      <c r="HH121" s="5"/>
      <c r="HI121" s="5"/>
      <c r="HJ121" s="5"/>
      <c r="HK121" s="5"/>
      <c r="HL121" s="5"/>
      <c r="HM121" s="5"/>
      <c r="HN121" s="5"/>
      <c r="HO121" s="5"/>
      <c r="HP121" s="5"/>
      <c r="HQ121" s="5"/>
      <c r="HR121" s="5"/>
      <c r="HS121" s="5"/>
      <c r="HT121" s="5"/>
      <c r="HU121" s="5"/>
      <c r="HV121" s="5"/>
      <c r="HW121" s="5"/>
    </row>
    <row r="122" spans="1:231" s="148" customFormat="1">
      <c r="A122" s="5"/>
      <c r="B122" s="5"/>
      <c r="C122" s="13"/>
      <c r="D122" s="13"/>
      <c r="E122" s="14"/>
      <c r="F122" s="15"/>
      <c r="G122" s="13"/>
      <c r="H122" s="13"/>
      <c r="I122" s="16"/>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c r="CZ122" s="5"/>
      <c r="DA122" s="5"/>
      <c r="DB122" s="5"/>
      <c r="DC122" s="5"/>
      <c r="DD122" s="5"/>
      <c r="DE122" s="5"/>
      <c r="DF122" s="5"/>
      <c r="DG122" s="5"/>
      <c r="DH122" s="5"/>
      <c r="DI122" s="5"/>
      <c r="DJ122" s="5"/>
      <c r="DK122" s="5"/>
      <c r="DL122" s="5"/>
      <c r="DM122" s="5"/>
      <c r="DN122" s="5"/>
      <c r="DO122" s="5"/>
      <c r="DP122" s="5"/>
      <c r="DQ122" s="5"/>
      <c r="DR122" s="5"/>
      <c r="DS122" s="5"/>
      <c r="DT122" s="5"/>
      <c r="DU122" s="5"/>
      <c r="DV122" s="5"/>
      <c r="DW122" s="5"/>
      <c r="DX122" s="5"/>
      <c r="DY122" s="5"/>
      <c r="DZ122" s="5"/>
      <c r="EA122" s="5"/>
      <c r="EB122" s="5"/>
      <c r="EC122" s="5"/>
      <c r="ED122" s="5"/>
      <c r="EE122" s="5"/>
      <c r="EF122" s="5"/>
      <c r="EG122" s="5"/>
      <c r="EH122" s="5"/>
      <c r="EI122" s="5"/>
      <c r="EJ122" s="5"/>
      <c r="EK122" s="5"/>
      <c r="EL122" s="5"/>
      <c r="EM122" s="5"/>
      <c r="EN122" s="5"/>
      <c r="EO122" s="5"/>
      <c r="EP122" s="5"/>
      <c r="EQ122" s="5"/>
      <c r="ER122" s="5"/>
      <c r="ES122" s="5"/>
      <c r="ET122" s="5"/>
      <c r="EU122" s="5"/>
      <c r="EV122" s="5"/>
      <c r="EW122" s="5"/>
      <c r="EX122" s="5"/>
      <c r="EY122" s="5"/>
      <c r="EZ122" s="5"/>
      <c r="FA122" s="5"/>
      <c r="FB122" s="5"/>
      <c r="FC122" s="5"/>
      <c r="FD122" s="5"/>
      <c r="FE122" s="5"/>
      <c r="FF122" s="5"/>
      <c r="FG122" s="5"/>
      <c r="FH122" s="5"/>
      <c r="FI122" s="5"/>
      <c r="FJ122" s="5"/>
      <c r="FK122" s="5"/>
      <c r="FL122" s="5"/>
      <c r="FM122" s="5"/>
      <c r="FN122" s="5"/>
      <c r="FO122" s="5"/>
      <c r="FP122" s="5"/>
      <c r="FQ122" s="5"/>
      <c r="FR122" s="5"/>
      <c r="FS122" s="5"/>
      <c r="FT122" s="5"/>
      <c r="FU122" s="5"/>
      <c r="FV122" s="5"/>
      <c r="FW122" s="5"/>
      <c r="FX122" s="5"/>
      <c r="FY122" s="5"/>
      <c r="FZ122" s="5"/>
      <c r="GA122" s="5"/>
      <c r="GB122" s="5"/>
      <c r="GC122" s="5"/>
      <c r="GD122" s="5"/>
      <c r="GE122" s="5"/>
      <c r="GF122" s="5"/>
      <c r="GG122" s="5"/>
      <c r="GH122" s="5"/>
      <c r="GI122" s="5"/>
      <c r="GJ122" s="5"/>
      <c r="GK122" s="5"/>
      <c r="GL122" s="5"/>
      <c r="GM122" s="5"/>
      <c r="GN122" s="5"/>
      <c r="GO122" s="5"/>
      <c r="GP122" s="5"/>
      <c r="GQ122" s="5"/>
      <c r="GR122" s="5"/>
      <c r="GS122" s="5"/>
      <c r="GT122" s="5"/>
      <c r="GU122" s="5"/>
      <c r="GV122" s="5"/>
      <c r="GW122" s="5"/>
      <c r="GX122" s="5"/>
      <c r="GY122" s="5"/>
      <c r="GZ122" s="5"/>
      <c r="HA122" s="5"/>
      <c r="HB122" s="5"/>
      <c r="HC122" s="5"/>
      <c r="HD122" s="5"/>
      <c r="HE122" s="5"/>
      <c r="HF122" s="5"/>
      <c r="HG122" s="5"/>
      <c r="HH122" s="5"/>
      <c r="HI122" s="5"/>
      <c r="HJ122" s="5"/>
      <c r="HK122" s="5"/>
      <c r="HL122" s="5"/>
      <c r="HM122" s="5"/>
      <c r="HN122" s="5"/>
      <c r="HO122" s="5"/>
      <c r="HP122" s="5"/>
      <c r="HQ122" s="5"/>
      <c r="HR122" s="5"/>
      <c r="HS122" s="5"/>
      <c r="HT122" s="5"/>
      <c r="HU122" s="5"/>
      <c r="HV122" s="5"/>
      <c r="HW122" s="5"/>
    </row>
    <row r="123" spans="1:231" s="148" customFormat="1">
      <c r="A123" s="5"/>
      <c r="B123" s="5"/>
      <c r="C123" s="13"/>
      <c r="D123" s="13"/>
      <c r="E123" s="14"/>
      <c r="F123" s="15"/>
      <c r="G123" s="13"/>
      <c r="H123" s="13"/>
      <c r="I123" s="16"/>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c r="DG123" s="5"/>
      <c r="DH123" s="5"/>
      <c r="DI123" s="5"/>
      <c r="DJ123" s="5"/>
      <c r="DK123" s="5"/>
      <c r="DL123" s="5"/>
      <c r="DM123" s="5"/>
      <c r="DN123" s="5"/>
      <c r="DO123" s="5"/>
      <c r="DP123" s="5"/>
      <c r="DQ123" s="5"/>
      <c r="DR123" s="5"/>
      <c r="DS123" s="5"/>
      <c r="DT123" s="5"/>
      <c r="DU123" s="5"/>
      <c r="DV123" s="5"/>
      <c r="DW123" s="5"/>
      <c r="DX123" s="5"/>
      <c r="DY123" s="5"/>
      <c r="DZ123" s="5"/>
      <c r="EA123" s="5"/>
      <c r="EB123" s="5"/>
      <c r="EC123" s="5"/>
      <c r="ED123" s="5"/>
      <c r="EE123" s="5"/>
      <c r="EF123" s="5"/>
      <c r="EG123" s="5"/>
      <c r="EH123" s="5"/>
      <c r="EI123" s="5"/>
      <c r="EJ123" s="5"/>
      <c r="EK123" s="5"/>
      <c r="EL123" s="5"/>
      <c r="EM123" s="5"/>
      <c r="EN123" s="5"/>
      <c r="EO123" s="5"/>
      <c r="EP123" s="5"/>
      <c r="EQ123" s="5"/>
      <c r="ER123" s="5"/>
      <c r="ES123" s="5"/>
      <c r="ET123" s="5"/>
      <c r="EU123" s="5"/>
      <c r="EV123" s="5"/>
      <c r="EW123" s="5"/>
      <c r="EX123" s="5"/>
      <c r="EY123" s="5"/>
      <c r="EZ123" s="5"/>
      <c r="FA123" s="5"/>
      <c r="FB123" s="5"/>
      <c r="FC123" s="5"/>
      <c r="FD123" s="5"/>
      <c r="FE123" s="5"/>
      <c r="FF123" s="5"/>
      <c r="FG123" s="5"/>
      <c r="FH123" s="5"/>
      <c r="FI123" s="5"/>
      <c r="FJ123" s="5"/>
      <c r="FK123" s="5"/>
      <c r="FL123" s="5"/>
      <c r="FM123" s="5"/>
      <c r="FN123" s="5"/>
      <c r="FO123" s="5"/>
      <c r="FP123" s="5"/>
      <c r="FQ123" s="5"/>
      <c r="FR123" s="5"/>
      <c r="FS123" s="5"/>
      <c r="FT123" s="5"/>
      <c r="FU123" s="5"/>
      <c r="FV123" s="5"/>
      <c r="FW123" s="5"/>
      <c r="FX123" s="5"/>
      <c r="FY123" s="5"/>
      <c r="FZ123" s="5"/>
      <c r="GA123" s="5"/>
      <c r="GB123" s="5"/>
      <c r="GC123" s="5"/>
      <c r="GD123" s="5"/>
      <c r="GE123" s="5"/>
      <c r="GF123" s="5"/>
      <c r="GG123" s="5"/>
      <c r="GH123" s="5"/>
      <c r="GI123" s="5"/>
      <c r="GJ123" s="5"/>
      <c r="GK123" s="5"/>
      <c r="GL123" s="5"/>
      <c r="GM123" s="5"/>
      <c r="GN123" s="5"/>
      <c r="GO123" s="5"/>
      <c r="GP123" s="5"/>
      <c r="GQ123" s="5"/>
      <c r="GR123" s="5"/>
      <c r="GS123" s="5"/>
      <c r="GT123" s="5"/>
      <c r="GU123" s="5"/>
      <c r="GV123" s="5"/>
      <c r="GW123" s="5"/>
      <c r="GX123" s="5"/>
      <c r="GY123" s="5"/>
      <c r="GZ123" s="5"/>
      <c r="HA123" s="5"/>
      <c r="HB123" s="5"/>
      <c r="HC123" s="5"/>
      <c r="HD123" s="5"/>
      <c r="HE123" s="5"/>
      <c r="HF123" s="5"/>
      <c r="HG123" s="5"/>
      <c r="HH123" s="5"/>
      <c r="HI123" s="5"/>
      <c r="HJ123" s="5"/>
      <c r="HK123" s="5"/>
      <c r="HL123" s="5"/>
      <c r="HM123" s="5"/>
      <c r="HN123" s="5"/>
      <c r="HO123" s="5"/>
      <c r="HP123" s="5"/>
      <c r="HQ123" s="5"/>
      <c r="HR123" s="5"/>
      <c r="HS123" s="5"/>
      <c r="HT123" s="5"/>
      <c r="HU123" s="5"/>
      <c r="HV123" s="5"/>
      <c r="HW123" s="5"/>
    </row>
    <row r="124" spans="1:231" s="148" customFormat="1">
      <c r="A124" s="5"/>
      <c r="B124" s="5"/>
      <c r="C124" s="13"/>
      <c r="D124" s="13"/>
      <c r="E124" s="14"/>
      <c r="F124" s="15"/>
      <c r="G124" s="13"/>
      <c r="H124" s="13"/>
      <c r="I124" s="16"/>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c r="CZ124" s="5"/>
      <c r="DA124" s="5"/>
      <c r="DB124" s="5"/>
      <c r="DC124" s="5"/>
      <c r="DD124" s="5"/>
      <c r="DE124" s="5"/>
      <c r="DF124" s="5"/>
      <c r="DG124" s="5"/>
      <c r="DH124" s="5"/>
      <c r="DI124" s="5"/>
      <c r="DJ124" s="5"/>
      <c r="DK124" s="5"/>
      <c r="DL124" s="5"/>
      <c r="DM124" s="5"/>
      <c r="DN124" s="5"/>
      <c r="DO124" s="5"/>
      <c r="DP124" s="5"/>
      <c r="DQ124" s="5"/>
      <c r="DR124" s="5"/>
      <c r="DS124" s="5"/>
      <c r="DT124" s="5"/>
      <c r="DU124" s="5"/>
      <c r="DV124" s="5"/>
      <c r="DW124" s="5"/>
      <c r="DX124" s="5"/>
      <c r="DY124" s="5"/>
      <c r="DZ124" s="5"/>
      <c r="EA124" s="5"/>
      <c r="EB124" s="5"/>
      <c r="EC124" s="5"/>
      <c r="ED124" s="5"/>
      <c r="EE124" s="5"/>
      <c r="EF124" s="5"/>
      <c r="EG124" s="5"/>
      <c r="EH124" s="5"/>
      <c r="EI124" s="5"/>
      <c r="EJ124" s="5"/>
      <c r="EK124" s="5"/>
      <c r="EL124" s="5"/>
      <c r="EM124" s="5"/>
      <c r="EN124" s="5"/>
      <c r="EO124" s="5"/>
      <c r="EP124" s="5"/>
      <c r="EQ124" s="5"/>
      <c r="ER124" s="5"/>
      <c r="ES124" s="5"/>
      <c r="ET124" s="5"/>
      <c r="EU124" s="5"/>
      <c r="EV124" s="5"/>
      <c r="EW124" s="5"/>
      <c r="EX124" s="5"/>
      <c r="EY124" s="5"/>
      <c r="EZ124" s="5"/>
      <c r="FA124" s="5"/>
      <c r="FB124" s="5"/>
      <c r="FC124" s="5"/>
      <c r="FD124" s="5"/>
      <c r="FE124" s="5"/>
      <c r="FF124" s="5"/>
      <c r="FG124" s="5"/>
      <c r="FH124" s="5"/>
      <c r="FI124" s="5"/>
      <c r="FJ124" s="5"/>
      <c r="FK124" s="5"/>
      <c r="FL124" s="5"/>
      <c r="FM124" s="5"/>
      <c r="FN124" s="5"/>
      <c r="FO124" s="5"/>
      <c r="FP124" s="5"/>
      <c r="FQ124" s="5"/>
      <c r="FR124" s="5"/>
      <c r="FS124" s="5"/>
      <c r="FT124" s="5"/>
      <c r="FU124" s="5"/>
      <c r="FV124" s="5"/>
      <c r="FW124" s="5"/>
      <c r="FX124" s="5"/>
      <c r="FY124" s="5"/>
      <c r="FZ124" s="5"/>
      <c r="GA124" s="5"/>
      <c r="GB124" s="5"/>
      <c r="GC124" s="5"/>
      <c r="GD124" s="5"/>
      <c r="GE124" s="5"/>
      <c r="GF124" s="5"/>
      <c r="GG124" s="5"/>
      <c r="GH124" s="5"/>
      <c r="GI124" s="5"/>
      <c r="GJ124" s="5"/>
      <c r="GK124" s="5"/>
      <c r="GL124" s="5"/>
      <c r="GM124" s="5"/>
      <c r="GN124" s="5"/>
      <c r="GO124" s="5"/>
      <c r="GP124" s="5"/>
      <c r="GQ124" s="5"/>
      <c r="GR124" s="5"/>
      <c r="GS124" s="5"/>
      <c r="GT124" s="5"/>
      <c r="GU124" s="5"/>
      <c r="GV124" s="5"/>
      <c r="GW124" s="5"/>
      <c r="GX124" s="5"/>
      <c r="GY124" s="5"/>
      <c r="GZ124" s="5"/>
      <c r="HA124" s="5"/>
      <c r="HB124" s="5"/>
      <c r="HC124" s="5"/>
      <c r="HD124" s="5"/>
      <c r="HE124" s="5"/>
      <c r="HF124" s="5"/>
      <c r="HG124" s="5"/>
      <c r="HH124" s="5"/>
      <c r="HI124" s="5"/>
      <c r="HJ124" s="5"/>
      <c r="HK124" s="5"/>
      <c r="HL124" s="5"/>
      <c r="HM124" s="5"/>
      <c r="HN124" s="5"/>
      <c r="HO124" s="5"/>
      <c r="HP124" s="5"/>
      <c r="HQ124" s="5"/>
      <c r="HR124" s="5"/>
      <c r="HS124" s="5"/>
      <c r="HT124" s="5"/>
      <c r="HU124" s="5"/>
      <c r="HV124" s="5"/>
      <c r="HW124" s="5"/>
    </row>
    <row r="125" spans="1:231" s="148" customFormat="1">
      <c r="A125" s="5"/>
      <c r="B125" s="5"/>
      <c r="C125" s="13"/>
      <c r="D125" s="13"/>
      <c r="E125" s="14"/>
      <c r="F125" s="15"/>
      <c r="G125" s="13"/>
      <c r="H125" s="13"/>
      <c r="I125" s="16"/>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c r="DE125" s="5"/>
      <c r="DF125" s="5"/>
      <c r="DG125" s="5"/>
      <c r="DH125" s="5"/>
      <c r="DI125" s="5"/>
      <c r="DJ125" s="5"/>
      <c r="DK125" s="5"/>
      <c r="DL125" s="5"/>
      <c r="DM125" s="5"/>
      <c r="DN125" s="5"/>
      <c r="DO125" s="5"/>
      <c r="DP125" s="5"/>
      <c r="DQ125" s="5"/>
      <c r="DR125" s="5"/>
      <c r="DS125" s="5"/>
      <c r="DT125" s="5"/>
      <c r="DU125" s="5"/>
      <c r="DV125" s="5"/>
      <c r="DW125" s="5"/>
      <c r="DX125" s="5"/>
      <c r="DY125" s="5"/>
      <c r="DZ125" s="5"/>
      <c r="EA125" s="5"/>
      <c r="EB125" s="5"/>
      <c r="EC125" s="5"/>
      <c r="ED125" s="5"/>
      <c r="EE125" s="5"/>
      <c r="EF125" s="5"/>
      <c r="EG125" s="5"/>
      <c r="EH125" s="5"/>
      <c r="EI125" s="5"/>
      <c r="EJ125" s="5"/>
      <c r="EK125" s="5"/>
      <c r="EL125" s="5"/>
      <c r="EM125" s="5"/>
      <c r="EN125" s="5"/>
      <c r="EO125" s="5"/>
      <c r="EP125" s="5"/>
      <c r="EQ125" s="5"/>
      <c r="ER125" s="5"/>
      <c r="ES125" s="5"/>
      <c r="ET125" s="5"/>
      <c r="EU125" s="5"/>
      <c r="EV125" s="5"/>
      <c r="EW125" s="5"/>
      <c r="EX125" s="5"/>
      <c r="EY125" s="5"/>
      <c r="EZ125" s="5"/>
      <c r="FA125" s="5"/>
      <c r="FB125" s="5"/>
      <c r="FC125" s="5"/>
      <c r="FD125" s="5"/>
      <c r="FE125" s="5"/>
      <c r="FF125" s="5"/>
      <c r="FG125" s="5"/>
      <c r="FH125" s="5"/>
      <c r="FI125" s="5"/>
      <c r="FJ125" s="5"/>
      <c r="FK125" s="5"/>
      <c r="FL125" s="5"/>
      <c r="FM125" s="5"/>
      <c r="FN125" s="5"/>
      <c r="FO125" s="5"/>
      <c r="FP125" s="5"/>
      <c r="FQ125" s="5"/>
      <c r="FR125" s="5"/>
      <c r="FS125" s="5"/>
      <c r="FT125" s="5"/>
      <c r="FU125" s="5"/>
      <c r="FV125" s="5"/>
      <c r="FW125" s="5"/>
      <c r="FX125" s="5"/>
      <c r="FY125" s="5"/>
      <c r="FZ125" s="5"/>
      <c r="GA125" s="5"/>
      <c r="GB125" s="5"/>
      <c r="GC125" s="5"/>
      <c r="GD125" s="5"/>
      <c r="GE125" s="5"/>
      <c r="GF125" s="5"/>
      <c r="GG125" s="5"/>
      <c r="GH125" s="5"/>
      <c r="GI125" s="5"/>
      <c r="GJ125" s="5"/>
      <c r="GK125" s="5"/>
      <c r="GL125" s="5"/>
      <c r="GM125" s="5"/>
      <c r="GN125" s="5"/>
      <c r="GO125" s="5"/>
      <c r="GP125" s="5"/>
      <c r="GQ125" s="5"/>
      <c r="GR125" s="5"/>
      <c r="GS125" s="5"/>
      <c r="GT125" s="5"/>
      <c r="GU125" s="5"/>
      <c r="GV125" s="5"/>
      <c r="GW125" s="5"/>
      <c r="GX125" s="5"/>
      <c r="GY125" s="5"/>
      <c r="GZ125" s="5"/>
      <c r="HA125" s="5"/>
      <c r="HB125" s="5"/>
      <c r="HC125" s="5"/>
      <c r="HD125" s="5"/>
      <c r="HE125" s="5"/>
      <c r="HF125" s="5"/>
      <c r="HG125" s="5"/>
      <c r="HH125" s="5"/>
      <c r="HI125" s="5"/>
      <c r="HJ125" s="5"/>
      <c r="HK125" s="5"/>
      <c r="HL125" s="5"/>
      <c r="HM125" s="5"/>
      <c r="HN125" s="5"/>
      <c r="HO125" s="5"/>
      <c r="HP125" s="5"/>
      <c r="HQ125" s="5"/>
      <c r="HR125" s="5"/>
      <c r="HS125" s="5"/>
      <c r="HT125" s="5"/>
      <c r="HU125" s="5"/>
      <c r="HV125" s="5"/>
      <c r="HW125" s="5"/>
    </row>
    <row r="126" spans="1:231" s="148" customFormat="1">
      <c r="A126" s="5"/>
      <c r="B126" s="5"/>
      <c r="C126" s="13"/>
      <c r="D126" s="13"/>
      <c r="E126" s="14"/>
      <c r="F126" s="15"/>
      <c r="G126" s="13"/>
      <c r="H126" s="13"/>
      <c r="I126" s="16"/>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5"/>
      <c r="DC126" s="5"/>
      <c r="DD126" s="5"/>
      <c r="DE126" s="5"/>
      <c r="DF126" s="5"/>
      <c r="DG126" s="5"/>
      <c r="DH126" s="5"/>
      <c r="DI126" s="5"/>
      <c r="DJ126" s="5"/>
      <c r="DK126" s="5"/>
      <c r="DL126" s="5"/>
      <c r="DM126" s="5"/>
      <c r="DN126" s="5"/>
      <c r="DO126" s="5"/>
      <c r="DP126" s="5"/>
      <c r="DQ126" s="5"/>
      <c r="DR126" s="5"/>
      <c r="DS126" s="5"/>
      <c r="DT126" s="5"/>
      <c r="DU126" s="5"/>
      <c r="DV126" s="5"/>
      <c r="DW126" s="5"/>
      <c r="DX126" s="5"/>
      <c r="DY126" s="5"/>
      <c r="DZ126" s="5"/>
      <c r="EA126" s="5"/>
      <c r="EB126" s="5"/>
      <c r="EC126" s="5"/>
      <c r="ED126" s="5"/>
      <c r="EE126" s="5"/>
      <c r="EF126" s="5"/>
      <c r="EG126" s="5"/>
      <c r="EH126" s="5"/>
      <c r="EI126" s="5"/>
      <c r="EJ126" s="5"/>
      <c r="EK126" s="5"/>
      <c r="EL126" s="5"/>
      <c r="EM126" s="5"/>
      <c r="EN126" s="5"/>
      <c r="EO126" s="5"/>
      <c r="EP126" s="5"/>
      <c r="EQ126" s="5"/>
      <c r="ER126" s="5"/>
      <c r="ES126" s="5"/>
      <c r="ET126" s="5"/>
      <c r="EU126" s="5"/>
      <c r="EV126" s="5"/>
      <c r="EW126" s="5"/>
      <c r="EX126" s="5"/>
      <c r="EY126" s="5"/>
      <c r="EZ126" s="5"/>
      <c r="FA126" s="5"/>
      <c r="FB126" s="5"/>
      <c r="FC126" s="5"/>
      <c r="FD126" s="5"/>
      <c r="FE126" s="5"/>
      <c r="FF126" s="5"/>
      <c r="FG126" s="5"/>
      <c r="FH126" s="5"/>
      <c r="FI126" s="5"/>
      <c r="FJ126" s="5"/>
      <c r="FK126" s="5"/>
      <c r="FL126" s="5"/>
      <c r="FM126" s="5"/>
      <c r="FN126" s="5"/>
      <c r="FO126" s="5"/>
      <c r="FP126" s="5"/>
      <c r="FQ126" s="5"/>
      <c r="FR126" s="5"/>
      <c r="FS126" s="5"/>
      <c r="FT126" s="5"/>
      <c r="FU126" s="5"/>
      <c r="FV126" s="5"/>
      <c r="FW126" s="5"/>
      <c r="FX126" s="5"/>
      <c r="FY126" s="5"/>
      <c r="FZ126" s="5"/>
      <c r="GA126" s="5"/>
      <c r="GB126" s="5"/>
      <c r="GC126" s="5"/>
      <c r="GD126" s="5"/>
      <c r="GE126" s="5"/>
      <c r="GF126" s="5"/>
      <c r="GG126" s="5"/>
      <c r="GH126" s="5"/>
      <c r="GI126" s="5"/>
      <c r="GJ126" s="5"/>
      <c r="GK126" s="5"/>
      <c r="GL126" s="5"/>
      <c r="GM126" s="5"/>
      <c r="GN126" s="5"/>
      <c r="GO126" s="5"/>
      <c r="GP126" s="5"/>
      <c r="GQ126" s="5"/>
      <c r="GR126" s="5"/>
      <c r="GS126" s="5"/>
      <c r="GT126" s="5"/>
      <c r="GU126" s="5"/>
      <c r="GV126" s="5"/>
      <c r="GW126" s="5"/>
      <c r="GX126" s="5"/>
      <c r="GY126" s="5"/>
      <c r="GZ126" s="5"/>
      <c r="HA126" s="5"/>
      <c r="HB126" s="5"/>
      <c r="HC126" s="5"/>
      <c r="HD126" s="5"/>
      <c r="HE126" s="5"/>
      <c r="HF126" s="5"/>
      <c r="HG126" s="5"/>
      <c r="HH126" s="5"/>
      <c r="HI126" s="5"/>
      <c r="HJ126" s="5"/>
      <c r="HK126" s="5"/>
      <c r="HL126" s="5"/>
      <c r="HM126" s="5"/>
      <c r="HN126" s="5"/>
      <c r="HO126" s="5"/>
      <c r="HP126" s="5"/>
      <c r="HQ126" s="5"/>
      <c r="HR126" s="5"/>
      <c r="HS126" s="5"/>
      <c r="HT126" s="5"/>
      <c r="HU126" s="5"/>
      <c r="HV126" s="5"/>
      <c r="HW126" s="5"/>
    </row>
    <row r="127" spans="1:231" s="148" customFormat="1">
      <c r="A127" s="5"/>
      <c r="B127" s="5"/>
      <c r="C127" s="13"/>
      <c r="D127" s="13"/>
      <c r="E127" s="14"/>
      <c r="F127" s="15"/>
      <c r="G127" s="13"/>
      <c r="H127" s="13"/>
      <c r="I127" s="16"/>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c r="DJ127" s="5"/>
      <c r="DK127" s="5"/>
      <c r="DL127" s="5"/>
      <c r="DM127" s="5"/>
      <c r="DN127" s="5"/>
      <c r="DO127" s="5"/>
      <c r="DP127" s="5"/>
      <c r="DQ127" s="5"/>
      <c r="DR127" s="5"/>
      <c r="DS127" s="5"/>
      <c r="DT127" s="5"/>
      <c r="DU127" s="5"/>
      <c r="DV127" s="5"/>
      <c r="DW127" s="5"/>
      <c r="DX127" s="5"/>
      <c r="DY127" s="5"/>
      <c r="DZ127" s="5"/>
      <c r="EA127" s="5"/>
      <c r="EB127" s="5"/>
      <c r="EC127" s="5"/>
      <c r="ED127" s="5"/>
      <c r="EE127" s="5"/>
      <c r="EF127" s="5"/>
      <c r="EG127" s="5"/>
      <c r="EH127" s="5"/>
      <c r="EI127" s="5"/>
      <c r="EJ127" s="5"/>
      <c r="EK127" s="5"/>
      <c r="EL127" s="5"/>
      <c r="EM127" s="5"/>
      <c r="EN127" s="5"/>
      <c r="EO127" s="5"/>
      <c r="EP127" s="5"/>
      <c r="EQ127" s="5"/>
      <c r="ER127" s="5"/>
      <c r="ES127" s="5"/>
      <c r="ET127" s="5"/>
      <c r="EU127" s="5"/>
      <c r="EV127" s="5"/>
      <c r="EW127" s="5"/>
      <c r="EX127" s="5"/>
      <c r="EY127" s="5"/>
      <c r="EZ127" s="5"/>
      <c r="FA127" s="5"/>
      <c r="FB127" s="5"/>
      <c r="FC127" s="5"/>
      <c r="FD127" s="5"/>
      <c r="FE127" s="5"/>
      <c r="FF127" s="5"/>
      <c r="FG127" s="5"/>
      <c r="FH127" s="5"/>
      <c r="FI127" s="5"/>
      <c r="FJ127" s="5"/>
      <c r="FK127" s="5"/>
      <c r="FL127" s="5"/>
      <c r="FM127" s="5"/>
      <c r="FN127" s="5"/>
      <c r="FO127" s="5"/>
      <c r="FP127" s="5"/>
      <c r="FQ127" s="5"/>
      <c r="FR127" s="5"/>
      <c r="FS127" s="5"/>
      <c r="FT127" s="5"/>
      <c r="FU127" s="5"/>
      <c r="FV127" s="5"/>
      <c r="FW127" s="5"/>
      <c r="FX127" s="5"/>
      <c r="FY127" s="5"/>
      <c r="FZ127" s="5"/>
      <c r="GA127" s="5"/>
      <c r="GB127" s="5"/>
      <c r="GC127" s="5"/>
      <c r="GD127" s="5"/>
      <c r="GE127" s="5"/>
      <c r="GF127" s="5"/>
      <c r="GG127" s="5"/>
      <c r="GH127" s="5"/>
      <c r="GI127" s="5"/>
      <c r="GJ127" s="5"/>
      <c r="GK127" s="5"/>
      <c r="GL127" s="5"/>
      <c r="GM127" s="5"/>
      <c r="GN127" s="5"/>
      <c r="GO127" s="5"/>
      <c r="GP127" s="5"/>
      <c r="GQ127" s="5"/>
      <c r="GR127" s="5"/>
      <c r="GS127" s="5"/>
      <c r="GT127" s="5"/>
      <c r="GU127" s="5"/>
      <c r="GV127" s="5"/>
      <c r="GW127" s="5"/>
      <c r="GX127" s="5"/>
      <c r="GY127" s="5"/>
      <c r="GZ127" s="5"/>
      <c r="HA127" s="5"/>
      <c r="HB127" s="5"/>
      <c r="HC127" s="5"/>
      <c r="HD127" s="5"/>
      <c r="HE127" s="5"/>
      <c r="HF127" s="5"/>
      <c r="HG127" s="5"/>
      <c r="HH127" s="5"/>
      <c r="HI127" s="5"/>
      <c r="HJ127" s="5"/>
      <c r="HK127" s="5"/>
      <c r="HL127" s="5"/>
      <c r="HM127" s="5"/>
      <c r="HN127" s="5"/>
      <c r="HO127" s="5"/>
      <c r="HP127" s="5"/>
      <c r="HQ127" s="5"/>
      <c r="HR127" s="5"/>
      <c r="HS127" s="5"/>
      <c r="HT127" s="5"/>
      <c r="HU127" s="5"/>
      <c r="HV127" s="5"/>
      <c r="HW127" s="5"/>
    </row>
    <row r="128" spans="1:231" s="148" customFormat="1">
      <c r="A128" s="5"/>
      <c r="B128" s="5"/>
      <c r="C128" s="13"/>
      <c r="D128" s="13"/>
      <c r="E128" s="14"/>
      <c r="F128" s="15"/>
      <c r="G128" s="13"/>
      <c r="H128" s="13"/>
      <c r="I128" s="16"/>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c r="EF128" s="5"/>
      <c r="EG128" s="5"/>
      <c r="EH128" s="5"/>
      <c r="EI128" s="5"/>
      <c r="EJ128" s="5"/>
      <c r="EK128" s="5"/>
      <c r="EL128" s="5"/>
      <c r="EM128" s="5"/>
      <c r="EN128" s="5"/>
      <c r="EO128" s="5"/>
      <c r="EP128" s="5"/>
      <c r="EQ128" s="5"/>
      <c r="ER128" s="5"/>
      <c r="ES128" s="5"/>
      <c r="ET128" s="5"/>
      <c r="EU128" s="5"/>
      <c r="EV128" s="5"/>
      <c r="EW128" s="5"/>
      <c r="EX128" s="5"/>
      <c r="EY128" s="5"/>
      <c r="EZ128" s="5"/>
      <c r="FA128" s="5"/>
      <c r="FB128" s="5"/>
      <c r="FC128" s="5"/>
      <c r="FD128" s="5"/>
      <c r="FE128" s="5"/>
      <c r="FF128" s="5"/>
      <c r="FG128" s="5"/>
      <c r="FH128" s="5"/>
      <c r="FI128" s="5"/>
      <c r="FJ128" s="5"/>
      <c r="FK128" s="5"/>
      <c r="FL128" s="5"/>
      <c r="FM128" s="5"/>
      <c r="FN128" s="5"/>
      <c r="FO128" s="5"/>
      <c r="FP128" s="5"/>
      <c r="FQ128" s="5"/>
      <c r="FR128" s="5"/>
      <c r="FS128" s="5"/>
      <c r="FT128" s="5"/>
      <c r="FU128" s="5"/>
      <c r="FV128" s="5"/>
      <c r="FW128" s="5"/>
      <c r="FX128" s="5"/>
      <c r="FY128" s="5"/>
      <c r="FZ128" s="5"/>
      <c r="GA128" s="5"/>
      <c r="GB128" s="5"/>
      <c r="GC128" s="5"/>
      <c r="GD128" s="5"/>
      <c r="GE128" s="5"/>
      <c r="GF128" s="5"/>
      <c r="GG128" s="5"/>
      <c r="GH128" s="5"/>
      <c r="GI128" s="5"/>
      <c r="GJ128" s="5"/>
      <c r="GK128" s="5"/>
      <c r="GL128" s="5"/>
      <c r="GM128" s="5"/>
      <c r="GN128" s="5"/>
      <c r="GO128" s="5"/>
      <c r="GP128" s="5"/>
      <c r="GQ128" s="5"/>
      <c r="GR128" s="5"/>
      <c r="GS128" s="5"/>
      <c r="GT128" s="5"/>
      <c r="GU128" s="5"/>
      <c r="GV128" s="5"/>
      <c r="GW128" s="5"/>
      <c r="GX128" s="5"/>
      <c r="GY128" s="5"/>
      <c r="GZ128" s="5"/>
      <c r="HA128" s="5"/>
      <c r="HB128" s="5"/>
      <c r="HC128" s="5"/>
      <c r="HD128" s="5"/>
      <c r="HE128" s="5"/>
      <c r="HF128" s="5"/>
      <c r="HG128" s="5"/>
      <c r="HH128" s="5"/>
      <c r="HI128" s="5"/>
      <c r="HJ128" s="5"/>
      <c r="HK128" s="5"/>
      <c r="HL128" s="5"/>
      <c r="HM128" s="5"/>
      <c r="HN128" s="5"/>
      <c r="HO128" s="5"/>
      <c r="HP128" s="5"/>
      <c r="HQ128" s="5"/>
      <c r="HR128" s="5"/>
      <c r="HS128" s="5"/>
      <c r="HT128" s="5"/>
      <c r="HU128" s="5"/>
      <c r="HV128" s="5"/>
      <c r="HW128" s="5"/>
    </row>
    <row r="129" spans="1:231" s="148" customFormat="1">
      <c r="A129" s="5"/>
      <c r="B129" s="5"/>
      <c r="C129" s="13"/>
      <c r="D129" s="13"/>
      <c r="E129" s="14"/>
      <c r="F129" s="15"/>
      <c r="G129" s="13"/>
      <c r="H129" s="13"/>
      <c r="I129" s="16"/>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c r="DJ129" s="5"/>
      <c r="DK129" s="5"/>
      <c r="DL129" s="5"/>
      <c r="DM129" s="5"/>
      <c r="DN129" s="5"/>
      <c r="DO129" s="5"/>
      <c r="DP129" s="5"/>
      <c r="DQ129" s="5"/>
      <c r="DR129" s="5"/>
      <c r="DS129" s="5"/>
      <c r="DT129" s="5"/>
      <c r="DU129" s="5"/>
      <c r="DV129" s="5"/>
      <c r="DW129" s="5"/>
      <c r="DX129" s="5"/>
      <c r="DY129" s="5"/>
      <c r="DZ129" s="5"/>
      <c r="EA129" s="5"/>
      <c r="EB129" s="5"/>
      <c r="EC129" s="5"/>
      <c r="ED129" s="5"/>
      <c r="EE129" s="5"/>
      <c r="EF129" s="5"/>
      <c r="EG129" s="5"/>
      <c r="EH129" s="5"/>
      <c r="EI129" s="5"/>
      <c r="EJ129" s="5"/>
      <c r="EK129" s="5"/>
      <c r="EL129" s="5"/>
      <c r="EM129" s="5"/>
      <c r="EN129" s="5"/>
      <c r="EO129" s="5"/>
      <c r="EP129" s="5"/>
      <c r="EQ129" s="5"/>
      <c r="ER129" s="5"/>
      <c r="ES129" s="5"/>
      <c r="ET129" s="5"/>
      <c r="EU129" s="5"/>
      <c r="EV129" s="5"/>
      <c r="EW129" s="5"/>
      <c r="EX129" s="5"/>
      <c r="EY129" s="5"/>
      <c r="EZ129" s="5"/>
      <c r="FA129" s="5"/>
      <c r="FB129" s="5"/>
      <c r="FC129" s="5"/>
      <c r="FD129" s="5"/>
      <c r="FE129" s="5"/>
      <c r="FF129" s="5"/>
      <c r="FG129" s="5"/>
      <c r="FH129" s="5"/>
      <c r="FI129" s="5"/>
      <c r="FJ129" s="5"/>
      <c r="FK129" s="5"/>
      <c r="FL129" s="5"/>
      <c r="FM129" s="5"/>
      <c r="FN129" s="5"/>
      <c r="FO129" s="5"/>
      <c r="FP129" s="5"/>
      <c r="FQ129" s="5"/>
      <c r="FR129" s="5"/>
      <c r="FS129" s="5"/>
      <c r="FT129" s="5"/>
      <c r="FU129" s="5"/>
      <c r="FV129" s="5"/>
      <c r="FW129" s="5"/>
      <c r="FX129" s="5"/>
      <c r="FY129" s="5"/>
      <c r="FZ129" s="5"/>
      <c r="GA129" s="5"/>
      <c r="GB129" s="5"/>
      <c r="GC129" s="5"/>
      <c r="GD129" s="5"/>
      <c r="GE129" s="5"/>
      <c r="GF129" s="5"/>
      <c r="GG129" s="5"/>
      <c r="GH129" s="5"/>
      <c r="GI129" s="5"/>
      <c r="GJ129" s="5"/>
      <c r="GK129" s="5"/>
      <c r="GL129" s="5"/>
      <c r="GM129" s="5"/>
      <c r="GN129" s="5"/>
      <c r="GO129" s="5"/>
      <c r="GP129" s="5"/>
      <c r="GQ129" s="5"/>
      <c r="GR129" s="5"/>
      <c r="GS129" s="5"/>
      <c r="GT129" s="5"/>
      <c r="GU129" s="5"/>
      <c r="GV129" s="5"/>
      <c r="GW129" s="5"/>
      <c r="GX129" s="5"/>
      <c r="GY129" s="5"/>
      <c r="GZ129" s="5"/>
      <c r="HA129" s="5"/>
      <c r="HB129" s="5"/>
      <c r="HC129" s="5"/>
      <c r="HD129" s="5"/>
      <c r="HE129" s="5"/>
      <c r="HF129" s="5"/>
      <c r="HG129" s="5"/>
      <c r="HH129" s="5"/>
      <c r="HI129" s="5"/>
      <c r="HJ129" s="5"/>
      <c r="HK129" s="5"/>
      <c r="HL129" s="5"/>
      <c r="HM129" s="5"/>
      <c r="HN129" s="5"/>
      <c r="HO129" s="5"/>
      <c r="HP129" s="5"/>
      <c r="HQ129" s="5"/>
      <c r="HR129" s="5"/>
      <c r="HS129" s="5"/>
      <c r="HT129" s="5"/>
      <c r="HU129" s="5"/>
      <c r="HV129" s="5"/>
      <c r="HW129" s="5"/>
    </row>
    <row r="130" spans="1:231" s="148" customFormat="1">
      <c r="A130" s="5"/>
      <c r="B130" s="5"/>
      <c r="C130" s="13"/>
      <c r="D130" s="13"/>
      <c r="E130" s="14"/>
      <c r="F130" s="15"/>
      <c r="G130" s="13"/>
      <c r="H130" s="13"/>
      <c r="I130" s="16"/>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5"/>
      <c r="DC130" s="5"/>
      <c r="DD130" s="5"/>
      <c r="DE130" s="5"/>
      <c r="DF130" s="5"/>
      <c r="DG130" s="5"/>
      <c r="DH130" s="5"/>
      <c r="DI130" s="5"/>
      <c r="DJ130" s="5"/>
      <c r="DK130" s="5"/>
      <c r="DL130" s="5"/>
      <c r="DM130" s="5"/>
      <c r="DN130" s="5"/>
      <c r="DO130" s="5"/>
      <c r="DP130" s="5"/>
      <c r="DQ130" s="5"/>
      <c r="DR130" s="5"/>
      <c r="DS130" s="5"/>
      <c r="DT130" s="5"/>
      <c r="DU130" s="5"/>
      <c r="DV130" s="5"/>
      <c r="DW130" s="5"/>
      <c r="DX130" s="5"/>
      <c r="DY130" s="5"/>
      <c r="DZ130" s="5"/>
      <c r="EA130" s="5"/>
      <c r="EB130" s="5"/>
      <c r="EC130" s="5"/>
      <c r="ED130" s="5"/>
      <c r="EE130" s="5"/>
      <c r="EF130" s="5"/>
      <c r="EG130" s="5"/>
      <c r="EH130" s="5"/>
      <c r="EI130" s="5"/>
      <c r="EJ130" s="5"/>
      <c r="EK130" s="5"/>
      <c r="EL130" s="5"/>
      <c r="EM130" s="5"/>
      <c r="EN130" s="5"/>
      <c r="EO130" s="5"/>
      <c r="EP130" s="5"/>
      <c r="EQ130" s="5"/>
      <c r="ER130" s="5"/>
      <c r="ES130" s="5"/>
      <c r="ET130" s="5"/>
      <c r="EU130" s="5"/>
      <c r="EV130" s="5"/>
      <c r="EW130" s="5"/>
      <c r="EX130" s="5"/>
      <c r="EY130" s="5"/>
      <c r="EZ130" s="5"/>
      <c r="FA130" s="5"/>
      <c r="FB130" s="5"/>
      <c r="FC130" s="5"/>
      <c r="FD130" s="5"/>
      <c r="FE130" s="5"/>
      <c r="FF130" s="5"/>
      <c r="FG130" s="5"/>
      <c r="FH130" s="5"/>
      <c r="FI130" s="5"/>
      <c r="FJ130" s="5"/>
      <c r="FK130" s="5"/>
      <c r="FL130" s="5"/>
      <c r="FM130" s="5"/>
      <c r="FN130" s="5"/>
      <c r="FO130" s="5"/>
      <c r="FP130" s="5"/>
      <c r="FQ130" s="5"/>
      <c r="FR130" s="5"/>
      <c r="FS130" s="5"/>
      <c r="FT130" s="5"/>
      <c r="FU130" s="5"/>
      <c r="FV130" s="5"/>
      <c r="FW130" s="5"/>
      <c r="FX130" s="5"/>
      <c r="FY130" s="5"/>
      <c r="FZ130" s="5"/>
      <c r="GA130" s="5"/>
      <c r="GB130" s="5"/>
      <c r="GC130" s="5"/>
      <c r="GD130" s="5"/>
      <c r="GE130" s="5"/>
      <c r="GF130" s="5"/>
      <c r="GG130" s="5"/>
      <c r="GH130" s="5"/>
      <c r="GI130" s="5"/>
      <c r="GJ130" s="5"/>
      <c r="GK130" s="5"/>
      <c r="GL130" s="5"/>
      <c r="GM130" s="5"/>
      <c r="GN130" s="5"/>
      <c r="GO130" s="5"/>
      <c r="GP130" s="5"/>
      <c r="GQ130" s="5"/>
      <c r="GR130" s="5"/>
      <c r="GS130" s="5"/>
      <c r="GT130" s="5"/>
      <c r="GU130" s="5"/>
      <c r="GV130" s="5"/>
      <c r="GW130" s="5"/>
      <c r="GX130" s="5"/>
      <c r="GY130" s="5"/>
      <c r="GZ130" s="5"/>
      <c r="HA130" s="5"/>
      <c r="HB130" s="5"/>
      <c r="HC130" s="5"/>
      <c r="HD130" s="5"/>
      <c r="HE130" s="5"/>
      <c r="HF130" s="5"/>
      <c r="HG130" s="5"/>
      <c r="HH130" s="5"/>
      <c r="HI130" s="5"/>
      <c r="HJ130" s="5"/>
      <c r="HK130" s="5"/>
      <c r="HL130" s="5"/>
      <c r="HM130" s="5"/>
      <c r="HN130" s="5"/>
      <c r="HO130" s="5"/>
      <c r="HP130" s="5"/>
      <c r="HQ130" s="5"/>
      <c r="HR130" s="5"/>
      <c r="HS130" s="5"/>
      <c r="HT130" s="5"/>
      <c r="HU130" s="5"/>
      <c r="HV130" s="5"/>
      <c r="HW130" s="5"/>
    </row>
    <row r="131" spans="1:231" s="148" customFormat="1">
      <c r="A131" s="5"/>
      <c r="B131" s="5"/>
      <c r="C131" s="13"/>
      <c r="D131" s="13"/>
      <c r="E131" s="14"/>
      <c r="F131" s="15"/>
      <c r="G131" s="13"/>
      <c r="H131" s="13"/>
      <c r="I131" s="16"/>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c r="CV131" s="5"/>
      <c r="CW131" s="5"/>
      <c r="CX131" s="5"/>
      <c r="CY131" s="5"/>
      <c r="CZ131" s="5"/>
      <c r="DA131" s="5"/>
      <c r="DB131" s="5"/>
      <c r="DC131" s="5"/>
      <c r="DD131" s="5"/>
      <c r="DE131" s="5"/>
      <c r="DF131" s="5"/>
      <c r="DG131" s="5"/>
      <c r="DH131" s="5"/>
      <c r="DI131" s="5"/>
      <c r="DJ131" s="5"/>
      <c r="DK131" s="5"/>
      <c r="DL131" s="5"/>
      <c r="DM131" s="5"/>
      <c r="DN131" s="5"/>
      <c r="DO131" s="5"/>
      <c r="DP131" s="5"/>
      <c r="DQ131" s="5"/>
      <c r="DR131" s="5"/>
      <c r="DS131" s="5"/>
      <c r="DT131" s="5"/>
      <c r="DU131" s="5"/>
      <c r="DV131" s="5"/>
      <c r="DW131" s="5"/>
      <c r="DX131" s="5"/>
      <c r="DY131" s="5"/>
      <c r="DZ131" s="5"/>
      <c r="EA131" s="5"/>
      <c r="EB131" s="5"/>
      <c r="EC131" s="5"/>
      <c r="ED131" s="5"/>
      <c r="EE131" s="5"/>
      <c r="EF131" s="5"/>
      <c r="EG131" s="5"/>
      <c r="EH131" s="5"/>
      <c r="EI131" s="5"/>
      <c r="EJ131" s="5"/>
      <c r="EK131" s="5"/>
      <c r="EL131" s="5"/>
      <c r="EM131" s="5"/>
      <c r="EN131" s="5"/>
      <c r="EO131" s="5"/>
      <c r="EP131" s="5"/>
      <c r="EQ131" s="5"/>
      <c r="ER131" s="5"/>
      <c r="ES131" s="5"/>
      <c r="ET131" s="5"/>
      <c r="EU131" s="5"/>
      <c r="EV131" s="5"/>
      <c r="EW131" s="5"/>
      <c r="EX131" s="5"/>
      <c r="EY131" s="5"/>
      <c r="EZ131" s="5"/>
      <c r="FA131" s="5"/>
      <c r="FB131" s="5"/>
      <c r="FC131" s="5"/>
      <c r="FD131" s="5"/>
      <c r="FE131" s="5"/>
      <c r="FF131" s="5"/>
      <c r="FG131" s="5"/>
      <c r="FH131" s="5"/>
      <c r="FI131" s="5"/>
      <c r="FJ131" s="5"/>
      <c r="FK131" s="5"/>
      <c r="FL131" s="5"/>
      <c r="FM131" s="5"/>
      <c r="FN131" s="5"/>
      <c r="FO131" s="5"/>
      <c r="FP131" s="5"/>
      <c r="FQ131" s="5"/>
      <c r="FR131" s="5"/>
      <c r="FS131" s="5"/>
      <c r="FT131" s="5"/>
      <c r="FU131" s="5"/>
      <c r="FV131" s="5"/>
      <c r="FW131" s="5"/>
      <c r="FX131" s="5"/>
      <c r="FY131" s="5"/>
      <c r="FZ131" s="5"/>
      <c r="GA131" s="5"/>
      <c r="GB131" s="5"/>
      <c r="GC131" s="5"/>
      <c r="GD131" s="5"/>
      <c r="GE131" s="5"/>
      <c r="GF131" s="5"/>
      <c r="GG131" s="5"/>
      <c r="GH131" s="5"/>
      <c r="GI131" s="5"/>
      <c r="GJ131" s="5"/>
      <c r="GK131" s="5"/>
      <c r="GL131" s="5"/>
      <c r="GM131" s="5"/>
      <c r="GN131" s="5"/>
      <c r="GO131" s="5"/>
      <c r="GP131" s="5"/>
      <c r="GQ131" s="5"/>
      <c r="GR131" s="5"/>
      <c r="GS131" s="5"/>
      <c r="GT131" s="5"/>
      <c r="GU131" s="5"/>
      <c r="GV131" s="5"/>
      <c r="GW131" s="5"/>
      <c r="GX131" s="5"/>
      <c r="GY131" s="5"/>
      <c r="GZ131" s="5"/>
      <c r="HA131" s="5"/>
      <c r="HB131" s="5"/>
      <c r="HC131" s="5"/>
      <c r="HD131" s="5"/>
      <c r="HE131" s="5"/>
      <c r="HF131" s="5"/>
      <c r="HG131" s="5"/>
      <c r="HH131" s="5"/>
      <c r="HI131" s="5"/>
      <c r="HJ131" s="5"/>
      <c r="HK131" s="5"/>
      <c r="HL131" s="5"/>
      <c r="HM131" s="5"/>
      <c r="HN131" s="5"/>
      <c r="HO131" s="5"/>
      <c r="HP131" s="5"/>
      <c r="HQ131" s="5"/>
      <c r="HR131" s="5"/>
      <c r="HS131" s="5"/>
      <c r="HT131" s="5"/>
      <c r="HU131" s="5"/>
      <c r="HV131" s="5"/>
      <c r="HW131" s="5"/>
    </row>
    <row r="132" spans="1:231" s="148" customFormat="1">
      <c r="A132" s="5"/>
      <c r="B132" s="5"/>
      <c r="C132" s="13"/>
      <c r="D132" s="13"/>
      <c r="E132" s="14"/>
      <c r="F132" s="15"/>
      <c r="G132" s="13"/>
      <c r="H132" s="13"/>
      <c r="I132" s="16"/>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c r="CV132" s="5"/>
      <c r="CW132" s="5"/>
      <c r="CX132" s="5"/>
      <c r="CY132" s="5"/>
      <c r="CZ132" s="5"/>
      <c r="DA132" s="5"/>
      <c r="DB132" s="5"/>
      <c r="DC132" s="5"/>
      <c r="DD132" s="5"/>
      <c r="DE132" s="5"/>
      <c r="DF132" s="5"/>
      <c r="DG132" s="5"/>
      <c r="DH132" s="5"/>
      <c r="DI132" s="5"/>
      <c r="DJ132" s="5"/>
      <c r="DK132" s="5"/>
      <c r="DL132" s="5"/>
      <c r="DM132" s="5"/>
      <c r="DN132" s="5"/>
      <c r="DO132" s="5"/>
      <c r="DP132" s="5"/>
      <c r="DQ132" s="5"/>
      <c r="DR132" s="5"/>
      <c r="DS132" s="5"/>
      <c r="DT132" s="5"/>
      <c r="DU132" s="5"/>
      <c r="DV132" s="5"/>
      <c r="DW132" s="5"/>
      <c r="DX132" s="5"/>
      <c r="DY132" s="5"/>
      <c r="DZ132" s="5"/>
      <c r="EA132" s="5"/>
      <c r="EB132" s="5"/>
      <c r="EC132" s="5"/>
      <c r="ED132" s="5"/>
      <c r="EE132" s="5"/>
      <c r="EF132" s="5"/>
      <c r="EG132" s="5"/>
      <c r="EH132" s="5"/>
      <c r="EI132" s="5"/>
      <c r="EJ132" s="5"/>
      <c r="EK132" s="5"/>
      <c r="EL132" s="5"/>
      <c r="EM132" s="5"/>
      <c r="EN132" s="5"/>
      <c r="EO132" s="5"/>
      <c r="EP132" s="5"/>
      <c r="EQ132" s="5"/>
      <c r="ER132" s="5"/>
      <c r="ES132" s="5"/>
      <c r="ET132" s="5"/>
      <c r="EU132" s="5"/>
      <c r="EV132" s="5"/>
      <c r="EW132" s="5"/>
      <c r="EX132" s="5"/>
      <c r="EY132" s="5"/>
      <c r="EZ132" s="5"/>
      <c r="FA132" s="5"/>
      <c r="FB132" s="5"/>
      <c r="FC132" s="5"/>
      <c r="FD132" s="5"/>
      <c r="FE132" s="5"/>
      <c r="FF132" s="5"/>
      <c r="FG132" s="5"/>
      <c r="FH132" s="5"/>
      <c r="FI132" s="5"/>
      <c r="FJ132" s="5"/>
      <c r="FK132" s="5"/>
      <c r="FL132" s="5"/>
      <c r="FM132" s="5"/>
      <c r="FN132" s="5"/>
      <c r="FO132" s="5"/>
      <c r="FP132" s="5"/>
      <c r="FQ132" s="5"/>
      <c r="FR132" s="5"/>
      <c r="FS132" s="5"/>
      <c r="FT132" s="5"/>
      <c r="FU132" s="5"/>
      <c r="FV132" s="5"/>
      <c r="FW132" s="5"/>
      <c r="FX132" s="5"/>
      <c r="FY132" s="5"/>
      <c r="FZ132" s="5"/>
      <c r="GA132" s="5"/>
      <c r="GB132" s="5"/>
      <c r="GC132" s="5"/>
      <c r="GD132" s="5"/>
      <c r="GE132" s="5"/>
      <c r="GF132" s="5"/>
      <c r="GG132" s="5"/>
      <c r="GH132" s="5"/>
      <c r="GI132" s="5"/>
      <c r="GJ132" s="5"/>
      <c r="GK132" s="5"/>
      <c r="GL132" s="5"/>
      <c r="GM132" s="5"/>
      <c r="GN132" s="5"/>
      <c r="GO132" s="5"/>
      <c r="GP132" s="5"/>
      <c r="GQ132" s="5"/>
      <c r="GR132" s="5"/>
      <c r="GS132" s="5"/>
      <c r="GT132" s="5"/>
      <c r="GU132" s="5"/>
      <c r="GV132" s="5"/>
      <c r="GW132" s="5"/>
      <c r="GX132" s="5"/>
      <c r="GY132" s="5"/>
      <c r="GZ132" s="5"/>
      <c r="HA132" s="5"/>
      <c r="HB132" s="5"/>
      <c r="HC132" s="5"/>
      <c r="HD132" s="5"/>
      <c r="HE132" s="5"/>
      <c r="HF132" s="5"/>
      <c r="HG132" s="5"/>
      <c r="HH132" s="5"/>
      <c r="HI132" s="5"/>
      <c r="HJ132" s="5"/>
      <c r="HK132" s="5"/>
      <c r="HL132" s="5"/>
      <c r="HM132" s="5"/>
      <c r="HN132" s="5"/>
      <c r="HO132" s="5"/>
      <c r="HP132" s="5"/>
      <c r="HQ132" s="5"/>
      <c r="HR132" s="5"/>
      <c r="HS132" s="5"/>
      <c r="HT132" s="5"/>
      <c r="HU132" s="5"/>
      <c r="HV132" s="5"/>
      <c r="HW132" s="5"/>
    </row>
    <row r="133" spans="1:231" s="148" customFormat="1">
      <c r="A133" s="5"/>
      <c r="B133" s="5"/>
      <c r="C133" s="13"/>
      <c r="D133" s="13"/>
      <c r="E133" s="14"/>
      <c r="F133" s="15"/>
      <c r="G133" s="13"/>
      <c r="H133" s="13"/>
      <c r="I133" s="16"/>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c r="CZ133" s="5"/>
      <c r="DA133" s="5"/>
      <c r="DB133" s="5"/>
      <c r="DC133" s="5"/>
      <c r="DD133" s="5"/>
      <c r="DE133" s="5"/>
      <c r="DF133" s="5"/>
      <c r="DG133" s="5"/>
      <c r="DH133" s="5"/>
      <c r="DI133" s="5"/>
      <c r="DJ133" s="5"/>
      <c r="DK133" s="5"/>
      <c r="DL133" s="5"/>
      <c r="DM133" s="5"/>
      <c r="DN133" s="5"/>
      <c r="DO133" s="5"/>
      <c r="DP133" s="5"/>
      <c r="DQ133" s="5"/>
      <c r="DR133" s="5"/>
      <c r="DS133" s="5"/>
      <c r="DT133" s="5"/>
      <c r="DU133" s="5"/>
      <c r="DV133" s="5"/>
      <c r="DW133" s="5"/>
      <c r="DX133" s="5"/>
      <c r="DY133" s="5"/>
      <c r="DZ133" s="5"/>
      <c r="EA133" s="5"/>
      <c r="EB133" s="5"/>
      <c r="EC133" s="5"/>
      <c r="ED133" s="5"/>
      <c r="EE133" s="5"/>
      <c r="EF133" s="5"/>
      <c r="EG133" s="5"/>
      <c r="EH133" s="5"/>
      <c r="EI133" s="5"/>
      <c r="EJ133" s="5"/>
      <c r="EK133" s="5"/>
      <c r="EL133" s="5"/>
      <c r="EM133" s="5"/>
      <c r="EN133" s="5"/>
      <c r="EO133" s="5"/>
      <c r="EP133" s="5"/>
      <c r="EQ133" s="5"/>
      <c r="ER133" s="5"/>
      <c r="ES133" s="5"/>
      <c r="ET133" s="5"/>
      <c r="EU133" s="5"/>
      <c r="EV133" s="5"/>
      <c r="EW133" s="5"/>
      <c r="EX133" s="5"/>
      <c r="EY133" s="5"/>
      <c r="EZ133" s="5"/>
      <c r="FA133" s="5"/>
      <c r="FB133" s="5"/>
      <c r="FC133" s="5"/>
      <c r="FD133" s="5"/>
      <c r="FE133" s="5"/>
      <c r="FF133" s="5"/>
      <c r="FG133" s="5"/>
      <c r="FH133" s="5"/>
      <c r="FI133" s="5"/>
      <c r="FJ133" s="5"/>
      <c r="FK133" s="5"/>
      <c r="FL133" s="5"/>
      <c r="FM133" s="5"/>
      <c r="FN133" s="5"/>
      <c r="FO133" s="5"/>
      <c r="FP133" s="5"/>
      <c r="FQ133" s="5"/>
      <c r="FR133" s="5"/>
      <c r="FS133" s="5"/>
      <c r="FT133" s="5"/>
      <c r="FU133" s="5"/>
      <c r="FV133" s="5"/>
      <c r="FW133" s="5"/>
      <c r="FX133" s="5"/>
      <c r="FY133" s="5"/>
      <c r="FZ133" s="5"/>
      <c r="GA133" s="5"/>
      <c r="GB133" s="5"/>
      <c r="GC133" s="5"/>
      <c r="GD133" s="5"/>
      <c r="GE133" s="5"/>
      <c r="GF133" s="5"/>
      <c r="GG133" s="5"/>
      <c r="GH133" s="5"/>
      <c r="GI133" s="5"/>
      <c r="GJ133" s="5"/>
      <c r="GK133" s="5"/>
      <c r="GL133" s="5"/>
      <c r="GM133" s="5"/>
      <c r="GN133" s="5"/>
      <c r="GO133" s="5"/>
      <c r="GP133" s="5"/>
      <c r="GQ133" s="5"/>
      <c r="GR133" s="5"/>
      <c r="GS133" s="5"/>
      <c r="GT133" s="5"/>
      <c r="GU133" s="5"/>
      <c r="GV133" s="5"/>
      <c r="GW133" s="5"/>
      <c r="GX133" s="5"/>
      <c r="GY133" s="5"/>
      <c r="GZ133" s="5"/>
      <c r="HA133" s="5"/>
      <c r="HB133" s="5"/>
      <c r="HC133" s="5"/>
      <c r="HD133" s="5"/>
      <c r="HE133" s="5"/>
      <c r="HF133" s="5"/>
      <c r="HG133" s="5"/>
      <c r="HH133" s="5"/>
      <c r="HI133" s="5"/>
      <c r="HJ133" s="5"/>
      <c r="HK133" s="5"/>
      <c r="HL133" s="5"/>
      <c r="HM133" s="5"/>
      <c r="HN133" s="5"/>
      <c r="HO133" s="5"/>
      <c r="HP133" s="5"/>
      <c r="HQ133" s="5"/>
      <c r="HR133" s="5"/>
      <c r="HS133" s="5"/>
      <c r="HT133" s="5"/>
      <c r="HU133" s="5"/>
      <c r="HV133" s="5"/>
      <c r="HW133" s="5"/>
    </row>
    <row r="134" spans="1:231" s="148" customFormat="1">
      <c r="A134" s="5"/>
      <c r="B134" s="5"/>
      <c r="C134" s="13"/>
      <c r="D134" s="13"/>
      <c r="E134" s="14"/>
      <c r="F134" s="15"/>
      <c r="G134" s="13"/>
      <c r="H134" s="13"/>
      <c r="I134" s="16"/>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c r="CW134" s="5"/>
      <c r="CX134" s="5"/>
      <c r="CY134" s="5"/>
      <c r="CZ134" s="5"/>
      <c r="DA134" s="5"/>
      <c r="DB134" s="5"/>
      <c r="DC134" s="5"/>
      <c r="DD134" s="5"/>
      <c r="DE134" s="5"/>
      <c r="DF134" s="5"/>
      <c r="DG134" s="5"/>
      <c r="DH134" s="5"/>
      <c r="DI134" s="5"/>
      <c r="DJ134" s="5"/>
      <c r="DK134" s="5"/>
      <c r="DL134" s="5"/>
      <c r="DM134" s="5"/>
      <c r="DN134" s="5"/>
      <c r="DO134" s="5"/>
      <c r="DP134" s="5"/>
      <c r="DQ134" s="5"/>
      <c r="DR134" s="5"/>
      <c r="DS134" s="5"/>
      <c r="DT134" s="5"/>
      <c r="DU134" s="5"/>
      <c r="DV134" s="5"/>
      <c r="DW134" s="5"/>
      <c r="DX134" s="5"/>
      <c r="DY134" s="5"/>
      <c r="DZ134" s="5"/>
      <c r="EA134" s="5"/>
      <c r="EB134" s="5"/>
      <c r="EC134" s="5"/>
      <c r="ED134" s="5"/>
      <c r="EE134" s="5"/>
      <c r="EF134" s="5"/>
      <c r="EG134" s="5"/>
      <c r="EH134" s="5"/>
      <c r="EI134" s="5"/>
      <c r="EJ134" s="5"/>
      <c r="EK134" s="5"/>
      <c r="EL134" s="5"/>
      <c r="EM134" s="5"/>
      <c r="EN134" s="5"/>
      <c r="EO134" s="5"/>
      <c r="EP134" s="5"/>
      <c r="EQ134" s="5"/>
      <c r="ER134" s="5"/>
      <c r="ES134" s="5"/>
      <c r="ET134" s="5"/>
      <c r="EU134" s="5"/>
      <c r="EV134" s="5"/>
      <c r="EW134" s="5"/>
      <c r="EX134" s="5"/>
      <c r="EY134" s="5"/>
      <c r="EZ134" s="5"/>
      <c r="FA134" s="5"/>
      <c r="FB134" s="5"/>
      <c r="FC134" s="5"/>
      <c r="FD134" s="5"/>
      <c r="FE134" s="5"/>
      <c r="FF134" s="5"/>
      <c r="FG134" s="5"/>
      <c r="FH134" s="5"/>
      <c r="FI134" s="5"/>
      <c r="FJ134" s="5"/>
      <c r="FK134" s="5"/>
      <c r="FL134" s="5"/>
      <c r="FM134" s="5"/>
      <c r="FN134" s="5"/>
      <c r="FO134" s="5"/>
      <c r="FP134" s="5"/>
      <c r="FQ134" s="5"/>
      <c r="FR134" s="5"/>
      <c r="FS134" s="5"/>
      <c r="FT134" s="5"/>
      <c r="FU134" s="5"/>
      <c r="FV134" s="5"/>
      <c r="FW134" s="5"/>
      <c r="FX134" s="5"/>
      <c r="FY134" s="5"/>
      <c r="FZ134" s="5"/>
      <c r="GA134" s="5"/>
      <c r="GB134" s="5"/>
      <c r="GC134" s="5"/>
      <c r="GD134" s="5"/>
      <c r="GE134" s="5"/>
      <c r="GF134" s="5"/>
      <c r="GG134" s="5"/>
      <c r="GH134" s="5"/>
      <c r="GI134" s="5"/>
      <c r="GJ134" s="5"/>
      <c r="GK134" s="5"/>
      <c r="GL134" s="5"/>
      <c r="GM134" s="5"/>
      <c r="GN134" s="5"/>
      <c r="GO134" s="5"/>
      <c r="GP134" s="5"/>
      <c r="GQ134" s="5"/>
      <c r="GR134" s="5"/>
      <c r="GS134" s="5"/>
      <c r="GT134" s="5"/>
      <c r="GU134" s="5"/>
      <c r="GV134" s="5"/>
      <c r="GW134" s="5"/>
      <c r="GX134" s="5"/>
      <c r="GY134" s="5"/>
      <c r="GZ134" s="5"/>
      <c r="HA134" s="5"/>
      <c r="HB134" s="5"/>
      <c r="HC134" s="5"/>
      <c r="HD134" s="5"/>
      <c r="HE134" s="5"/>
      <c r="HF134" s="5"/>
      <c r="HG134" s="5"/>
      <c r="HH134" s="5"/>
      <c r="HI134" s="5"/>
      <c r="HJ134" s="5"/>
      <c r="HK134" s="5"/>
      <c r="HL134" s="5"/>
      <c r="HM134" s="5"/>
      <c r="HN134" s="5"/>
      <c r="HO134" s="5"/>
      <c r="HP134" s="5"/>
      <c r="HQ134" s="5"/>
      <c r="HR134" s="5"/>
      <c r="HS134" s="5"/>
      <c r="HT134" s="5"/>
      <c r="HU134" s="5"/>
      <c r="HV134" s="5"/>
      <c r="HW134" s="5"/>
    </row>
    <row r="135" spans="1:231" s="148" customFormat="1">
      <c r="A135" s="5"/>
      <c r="B135" s="5"/>
      <c r="C135" s="13"/>
      <c r="D135" s="13"/>
      <c r="E135" s="14"/>
      <c r="F135" s="15"/>
      <c r="G135" s="13"/>
      <c r="H135" s="13"/>
      <c r="I135" s="16"/>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c r="CW135" s="5"/>
      <c r="CX135" s="5"/>
      <c r="CY135" s="5"/>
      <c r="CZ135" s="5"/>
      <c r="DA135" s="5"/>
      <c r="DB135" s="5"/>
      <c r="DC135" s="5"/>
      <c r="DD135" s="5"/>
      <c r="DE135" s="5"/>
      <c r="DF135" s="5"/>
      <c r="DG135" s="5"/>
      <c r="DH135" s="5"/>
      <c r="DI135" s="5"/>
      <c r="DJ135" s="5"/>
      <c r="DK135" s="5"/>
      <c r="DL135" s="5"/>
      <c r="DM135" s="5"/>
      <c r="DN135" s="5"/>
      <c r="DO135" s="5"/>
      <c r="DP135" s="5"/>
      <c r="DQ135" s="5"/>
      <c r="DR135" s="5"/>
      <c r="DS135" s="5"/>
      <c r="DT135" s="5"/>
      <c r="DU135" s="5"/>
      <c r="DV135" s="5"/>
      <c r="DW135" s="5"/>
      <c r="DX135" s="5"/>
      <c r="DY135" s="5"/>
      <c r="DZ135" s="5"/>
      <c r="EA135" s="5"/>
      <c r="EB135" s="5"/>
      <c r="EC135" s="5"/>
      <c r="ED135" s="5"/>
      <c r="EE135" s="5"/>
      <c r="EF135" s="5"/>
      <c r="EG135" s="5"/>
      <c r="EH135" s="5"/>
      <c r="EI135" s="5"/>
      <c r="EJ135" s="5"/>
      <c r="EK135" s="5"/>
      <c r="EL135" s="5"/>
      <c r="EM135" s="5"/>
      <c r="EN135" s="5"/>
      <c r="EO135" s="5"/>
      <c r="EP135" s="5"/>
      <c r="EQ135" s="5"/>
      <c r="ER135" s="5"/>
      <c r="ES135" s="5"/>
      <c r="ET135" s="5"/>
      <c r="EU135" s="5"/>
      <c r="EV135" s="5"/>
      <c r="EW135" s="5"/>
      <c r="EX135" s="5"/>
      <c r="EY135" s="5"/>
      <c r="EZ135" s="5"/>
      <c r="FA135" s="5"/>
      <c r="FB135" s="5"/>
      <c r="FC135" s="5"/>
      <c r="FD135" s="5"/>
      <c r="FE135" s="5"/>
      <c r="FF135" s="5"/>
      <c r="FG135" s="5"/>
      <c r="FH135" s="5"/>
      <c r="FI135" s="5"/>
      <c r="FJ135" s="5"/>
      <c r="FK135" s="5"/>
      <c r="FL135" s="5"/>
      <c r="FM135" s="5"/>
      <c r="FN135" s="5"/>
      <c r="FO135" s="5"/>
      <c r="FP135" s="5"/>
      <c r="FQ135" s="5"/>
      <c r="FR135" s="5"/>
      <c r="FS135" s="5"/>
      <c r="FT135" s="5"/>
      <c r="FU135" s="5"/>
      <c r="FV135" s="5"/>
      <c r="FW135" s="5"/>
      <c r="FX135" s="5"/>
      <c r="FY135" s="5"/>
      <c r="FZ135" s="5"/>
      <c r="GA135" s="5"/>
      <c r="GB135" s="5"/>
      <c r="GC135" s="5"/>
      <c r="GD135" s="5"/>
      <c r="GE135" s="5"/>
      <c r="GF135" s="5"/>
      <c r="GG135" s="5"/>
      <c r="GH135" s="5"/>
      <c r="GI135" s="5"/>
      <c r="GJ135" s="5"/>
      <c r="GK135" s="5"/>
      <c r="GL135" s="5"/>
      <c r="GM135" s="5"/>
      <c r="GN135" s="5"/>
      <c r="GO135" s="5"/>
      <c r="GP135" s="5"/>
      <c r="GQ135" s="5"/>
      <c r="GR135" s="5"/>
      <c r="GS135" s="5"/>
      <c r="GT135" s="5"/>
      <c r="GU135" s="5"/>
      <c r="GV135" s="5"/>
      <c r="GW135" s="5"/>
      <c r="GX135" s="5"/>
      <c r="GY135" s="5"/>
      <c r="GZ135" s="5"/>
      <c r="HA135" s="5"/>
      <c r="HB135" s="5"/>
      <c r="HC135" s="5"/>
      <c r="HD135" s="5"/>
      <c r="HE135" s="5"/>
      <c r="HF135" s="5"/>
      <c r="HG135" s="5"/>
      <c r="HH135" s="5"/>
      <c r="HI135" s="5"/>
      <c r="HJ135" s="5"/>
      <c r="HK135" s="5"/>
      <c r="HL135" s="5"/>
      <c r="HM135" s="5"/>
      <c r="HN135" s="5"/>
      <c r="HO135" s="5"/>
      <c r="HP135" s="5"/>
      <c r="HQ135" s="5"/>
      <c r="HR135" s="5"/>
      <c r="HS135" s="5"/>
      <c r="HT135" s="5"/>
      <c r="HU135" s="5"/>
      <c r="HV135" s="5"/>
      <c r="HW135" s="5"/>
    </row>
    <row r="136" spans="1:231" s="148" customFormat="1">
      <c r="A136" s="5"/>
      <c r="B136" s="5"/>
      <c r="C136" s="13"/>
      <c r="D136" s="13"/>
      <c r="E136" s="14"/>
      <c r="F136" s="15"/>
      <c r="G136" s="13"/>
      <c r="H136" s="13"/>
      <c r="I136" s="16"/>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5"/>
      <c r="CX136" s="5"/>
      <c r="CY136" s="5"/>
      <c r="CZ136" s="5"/>
      <c r="DA136" s="5"/>
      <c r="DB136" s="5"/>
      <c r="DC136" s="5"/>
      <c r="DD136" s="5"/>
      <c r="DE136" s="5"/>
      <c r="DF136" s="5"/>
      <c r="DG136" s="5"/>
      <c r="DH136" s="5"/>
      <c r="DI136" s="5"/>
      <c r="DJ136" s="5"/>
      <c r="DK136" s="5"/>
      <c r="DL136" s="5"/>
      <c r="DM136" s="5"/>
      <c r="DN136" s="5"/>
      <c r="DO136" s="5"/>
      <c r="DP136" s="5"/>
      <c r="DQ136" s="5"/>
      <c r="DR136" s="5"/>
      <c r="DS136" s="5"/>
      <c r="DT136" s="5"/>
      <c r="DU136" s="5"/>
      <c r="DV136" s="5"/>
      <c r="DW136" s="5"/>
      <c r="DX136" s="5"/>
      <c r="DY136" s="5"/>
      <c r="DZ136" s="5"/>
      <c r="EA136" s="5"/>
      <c r="EB136" s="5"/>
      <c r="EC136" s="5"/>
      <c r="ED136" s="5"/>
      <c r="EE136" s="5"/>
      <c r="EF136" s="5"/>
      <c r="EG136" s="5"/>
      <c r="EH136" s="5"/>
      <c r="EI136" s="5"/>
      <c r="EJ136" s="5"/>
      <c r="EK136" s="5"/>
      <c r="EL136" s="5"/>
      <c r="EM136" s="5"/>
      <c r="EN136" s="5"/>
      <c r="EO136" s="5"/>
      <c r="EP136" s="5"/>
      <c r="EQ136" s="5"/>
      <c r="ER136" s="5"/>
      <c r="ES136" s="5"/>
      <c r="ET136" s="5"/>
      <c r="EU136" s="5"/>
      <c r="EV136" s="5"/>
      <c r="EW136" s="5"/>
      <c r="EX136" s="5"/>
      <c r="EY136" s="5"/>
      <c r="EZ136" s="5"/>
      <c r="FA136" s="5"/>
      <c r="FB136" s="5"/>
      <c r="FC136" s="5"/>
      <c r="FD136" s="5"/>
      <c r="FE136" s="5"/>
      <c r="FF136" s="5"/>
      <c r="FG136" s="5"/>
      <c r="FH136" s="5"/>
      <c r="FI136" s="5"/>
      <c r="FJ136" s="5"/>
      <c r="FK136" s="5"/>
      <c r="FL136" s="5"/>
      <c r="FM136" s="5"/>
      <c r="FN136" s="5"/>
      <c r="FO136" s="5"/>
      <c r="FP136" s="5"/>
      <c r="FQ136" s="5"/>
      <c r="FR136" s="5"/>
      <c r="FS136" s="5"/>
      <c r="FT136" s="5"/>
      <c r="FU136" s="5"/>
      <c r="FV136" s="5"/>
      <c r="FW136" s="5"/>
      <c r="FX136" s="5"/>
      <c r="FY136" s="5"/>
      <c r="FZ136" s="5"/>
      <c r="GA136" s="5"/>
      <c r="GB136" s="5"/>
      <c r="GC136" s="5"/>
      <c r="GD136" s="5"/>
      <c r="GE136" s="5"/>
      <c r="GF136" s="5"/>
      <c r="GG136" s="5"/>
      <c r="GH136" s="5"/>
      <c r="GI136" s="5"/>
      <c r="GJ136" s="5"/>
      <c r="GK136" s="5"/>
      <c r="GL136" s="5"/>
      <c r="GM136" s="5"/>
      <c r="GN136" s="5"/>
      <c r="GO136" s="5"/>
      <c r="GP136" s="5"/>
      <c r="GQ136" s="5"/>
      <c r="GR136" s="5"/>
      <c r="GS136" s="5"/>
      <c r="GT136" s="5"/>
      <c r="GU136" s="5"/>
      <c r="GV136" s="5"/>
      <c r="GW136" s="5"/>
      <c r="GX136" s="5"/>
      <c r="GY136" s="5"/>
      <c r="GZ136" s="5"/>
      <c r="HA136" s="5"/>
      <c r="HB136" s="5"/>
      <c r="HC136" s="5"/>
      <c r="HD136" s="5"/>
      <c r="HE136" s="5"/>
      <c r="HF136" s="5"/>
      <c r="HG136" s="5"/>
      <c r="HH136" s="5"/>
      <c r="HI136" s="5"/>
      <c r="HJ136" s="5"/>
      <c r="HK136" s="5"/>
      <c r="HL136" s="5"/>
      <c r="HM136" s="5"/>
      <c r="HN136" s="5"/>
      <c r="HO136" s="5"/>
      <c r="HP136" s="5"/>
      <c r="HQ136" s="5"/>
      <c r="HR136" s="5"/>
      <c r="HS136" s="5"/>
      <c r="HT136" s="5"/>
      <c r="HU136" s="5"/>
      <c r="HV136" s="5"/>
      <c r="HW136" s="5"/>
    </row>
    <row r="137" spans="1:231" s="148" customFormat="1">
      <c r="A137" s="5"/>
      <c r="B137" s="5"/>
      <c r="C137" s="13"/>
      <c r="D137" s="13"/>
      <c r="E137" s="14"/>
      <c r="F137" s="15"/>
      <c r="G137" s="13"/>
      <c r="H137" s="13"/>
      <c r="I137" s="16"/>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c r="CW137" s="5"/>
      <c r="CX137" s="5"/>
      <c r="CY137" s="5"/>
      <c r="CZ137" s="5"/>
      <c r="DA137" s="5"/>
      <c r="DB137" s="5"/>
      <c r="DC137" s="5"/>
      <c r="DD137" s="5"/>
      <c r="DE137" s="5"/>
      <c r="DF137" s="5"/>
      <c r="DG137" s="5"/>
      <c r="DH137" s="5"/>
      <c r="DI137" s="5"/>
      <c r="DJ137" s="5"/>
      <c r="DK137" s="5"/>
      <c r="DL137" s="5"/>
      <c r="DM137" s="5"/>
      <c r="DN137" s="5"/>
      <c r="DO137" s="5"/>
      <c r="DP137" s="5"/>
      <c r="DQ137" s="5"/>
      <c r="DR137" s="5"/>
      <c r="DS137" s="5"/>
      <c r="DT137" s="5"/>
      <c r="DU137" s="5"/>
      <c r="DV137" s="5"/>
      <c r="DW137" s="5"/>
      <c r="DX137" s="5"/>
      <c r="DY137" s="5"/>
      <c r="DZ137" s="5"/>
      <c r="EA137" s="5"/>
      <c r="EB137" s="5"/>
      <c r="EC137" s="5"/>
      <c r="ED137" s="5"/>
      <c r="EE137" s="5"/>
      <c r="EF137" s="5"/>
      <c r="EG137" s="5"/>
      <c r="EH137" s="5"/>
      <c r="EI137" s="5"/>
      <c r="EJ137" s="5"/>
      <c r="EK137" s="5"/>
      <c r="EL137" s="5"/>
      <c r="EM137" s="5"/>
      <c r="EN137" s="5"/>
      <c r="EO137" s="5"/>
      <c r="EP137" s="5"/>
      <c r="EQ137" s="5"/>
      <c r="ER137" s="5"/>
      <c r="ES137" s="5"/>
      <c r="ET137" s="5"/>
      <c r="EU137" s="5"/>
      <c r="EV137" s="5"/>
      <c r="EW137" s="5"/>
      <c r="EX137" s="5"/>
      <c r="EY137" s="5"/>
      <c r="EZ137" s="5"/>
      <c r="FA137" s="5"/>
      <c r="FB137" s="5"/>
      <c r="FC137" s="5"/>
      <c r="FD137" s="5"/>
      <c r="FE137" s="5"/>
      <c r="FF137" s="5"/>
      <c r="FG137" s="5"/>
      <c r="FH137" s="5"/>
      <c r="FI137" s="5"/>
      <c r="FJ137" s="5"/>
      <c r="FK137" s="5"/>
      <c r="FL137" s="5"/>
      <c r="FM137" s="5"/>
      <c r="FN137" s="5"/>
      <c r="FO137" s="5"/>
      <c r="FP137" s="5"/>
      <c r="FQ137" s="5"/>
      <c r="FR137" s="5"/>
      <c r="FS137" s="5"/>
      <c r="FT137" s="5"/>
      <c r="FU137" s="5"/>
      <c r="FV137" s="5"/>
      <c r="FW137" s="5"/>
      <c r="FX137" s="5"/>
      <c r="FY137" s="5"/>
      <c r="FZ137" s="5"/>
      <c r="GA137" s="5"/>
      <c r="GB137" s="5"/>
      <c r="GC137" s="5"/>
      <c r="GD137" s="5"/>
      <c r="GE137" s="5"/>
      <c r="GF137" s="5"/>
      <c r="GG137" s="5"/>
      <c r="GH137" s="5"/>
      <c r="GI137" s="5"/>
      <c r="GJ137" s="5"/>
      <c r="GK137" s="5"/>
      <c r="GL137" s="5"/>
      <c r="GM137" s="5"/>
      <c r="GN137" s="5"/>
      <c r="GO137" s="5"/>
      <c r="GP137" s="5"/>
      <c r="GQ137" s="5"/>
      <c r="GR137" s="5"/>
      <c r="GS137" s="5"/>
      <c r="GT137" s="5"/>
      <c r="GU137" s="5"/>
      <c r="GV137" s="5"/>
      <c r="GW137" s="5"/>
      <c r="GX137" s="5"/>
      <c r="GY137" s="5"/>
      <c r="GZ137" s="5"/>
      <c r="HA137" s="5"/>
      <c r="HB137" s="5"/>
      <c r="HC137" s="5"/>
      <c r="HD137" s="5"/>
      <c r="HE137" s="5"/>
      <c r="HF137" s="5"/>
      <c r="HG137" s="5"/>
      <c r="HH137" s="5"/>
      <c r="HI137" s="5"/>
      <c r="HJ137" s="5"/>
      <c r="HK137" s="5"/>
      <c r="HL137" s="5"/>
      <c r="HM137" s="5"/>
      <c r="HN137" s="5"/>
      <c r="HO137" s="5"/>
      <c r="HP137" s="5"/>
      <c r="HQ137" s="5"/>
      <c r="HR137" s="5"/>
      <c r="HS137" s="5"/>
      <c r="HT137" s="5"/>
      <c r="HU137" s="5"/>
      <c r="HV137" s="5"/>
      <c r="HW137" s="5"/>
    </row>
    <row r="138" spans="1:231" s="148" customFormat="1">
      <c r="A138" s="5"/>
      <c r="B138" s="5"/>
      <c r="C138" s="13"/>
      <c r="D138" s="13"/>
      <c r="E138" s="14"/>
      <c r="F138" s="15"/>
      <c r="G138" s="13"/>
      <c r="H138" s="13"/>
      <c r="I138" s="16"/>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5"/>
      <c r="CV138" s="5"/>
      <c r="CW138" s="5"/>
      <c r="CX138" s="5"/>
      <c r="CY138" s="5"/>
      <c r="CZ138" s="5"/>
      <c r="DA138" s="5"/>
      <c r="DB138" s="5"/>
      <c r="DC138" s="5"/>
      <c r="DD138" s="5"/>
      <c r="DE138" s="5"/>
      <c r="DF138" s="5"/>
      <c r="DG138" s="5"/>
      <c r="DH138" s="5"/>
      <c r="DI138" s="5"/>
      <c r="DJ138" s="5"/>
      <c r="DK138" s="5"/>
      <c r="DL138" s="5"/>
      <c r="DM138" s="5"/>
      <c r="DN138" s="5"/>
      <c r="DO138" s="5"/>
      <c r="DP138" s="5"/>
      <c r="DQ138" s="5"/>
      <c r="DR138" s="5"/>
      <c r="DS138" s="5"/>
      <c r="DT138" s="5"/>
      <c r="DU138" s="5"/>
      <c r="DV138" s="5"/>
      <c r="DW138" s="5"/>
      <c r="DX138" s="5"/>
      <c r="DY138" s="5"/>
      <c r="DZ138" s="5"/>
      <c r="EA138" s="5"/>
      <c r="EB138" s="5"/>
      <c r="EC138" s="5"/>
      <c r="ED138" s="5"/>
      <c r="EE138" s="5"/>
      <c r="EF138" s="5"/>
      <c r="EG138" s="5"/>
      <c r="EH138" s="5"/>
      <c r="EI138" s="5"/>
      <c r="EJ138" s="5"/>
      <c r="EK138" s="5"/>
      <c r="EL138" s="5"/>
      <c r="EM138" s="5"/>
      <c r="EN138" s="5"/>
      <c r="EO138" s="5"/>
      <c r="EP138" s="5"/>
      <c r="EQ138" s="5"/>
      <c r="ER138" s="5"/>
      <c r="ES138" s="5"/>
      <c r="ET138" s="5"/>
      <c r="EU138" s="5"/>
      <c r="EV138" s="5"/>
      <c r="EW138" s="5"/>
      <c r="EX138" s="5"/>
      <c r="EY138" s="5"/>
      <c r="EZ138" s="5"/>
      <c r="FA138" s="5"/>
      <c r="FB138" s="5"/>
      <c r="FC138" s="5"/>
      <c r="FD138" s="5"/>
      <c r="FE138" s="5"/>
      <c r="FF138" s="5"/>
      <c r="FG138" s="5"/>
      <c r="FH138" s="5"/>
      <c r="FI138" s="5"/>
      <c r="FJ138" s="5"/>
      <c r="FK138" s="5"/>
      <c r="FL138" s="5"/>
      <c r="FM138" s="5"/>
      <c r="FN138" s="5"/>
      <c r="FO138" s="5"/>
      <c r="FP138" s="5"/>
      <c r="FQ138" s="5"/>
      <c r="FR138" s="5"/>
      <c r="FS138" s="5"/>
      <c r="FT138" s="5"/>
      <c r="FU138" s="5"/>
      <c r="FV138" s="5"/>
      <c r="FW138" s="5"/>
      <c r="FX138" s="5"/>
      <c r="FY138" s="5"/>
      <c r="FZ138" s="5"/>
      <c r="GA138" s="5"/>
      <c r="GB138" s="5"/>
      <c r="GC138" s="5"/>
      <c r="GD138" s="5"/>
      <c r="GE138" s="5"/>
      <c r="GF138" s="5"/>
      <c r="GG138" s="5"/>
      <c r="GH138" s="5"/>
      <c r="GI138" s="5"/>
      <c r="GJ138" s="5"/>
      <c r="GK138" s="5"/>
      <c r="GL138" s="5"/>
      <c r="GM138" s="5"/>
      <c r="GN138" s="5"/>
      <c r="GO138" s="5"/>
      <c r="GP138" s="5"/>
      <c r="GQ138" s="5"/>
      <c r="GR138" s="5"/>
      <c r="GS138" s="5"/>
      <c r="GT138" s="5"/>
      <c r="GU138" s="5"/>
      <c r="GV138" s="5"/>
      <c r="GW138" s="5"/>
      <c r="GX138" s="5"/>
      <c r="GY138" s="5"/>
      <c r="GZ138" s="5"/>
      <c r="HA138" s="5"/>
      <c r="HB138" s="5"/>
      <c r="HC138" s="5"/>
      <c r="HD138" s="5"/>
      <c r="HE138" s="5"/>
      <c r="HF138" s="5"/>
      <c r="HG138" s="5"/>
      <c r="HH138" s="5"/>
      <c r="HI138" s="5"/>
      <c r="HJ138" s="5"/>
      <c r="HK138" s="5"/>
      <c r="HL138" s="5"/>
      <c r="HM138" s="5"/>
      <c r="HN138" s="5"/>
      <c r="HO138" s="5"/>
      <c r="HP138" s="5"/>
      <c r="HQ138" s="5"/>
      <c r="HR138" s="5"/>
      <c r="HS138" s="5"/>
      <c r="HT138" s="5"/>
      <c r="HU138" s="5"/>
      <c r="HV138" s="5"/>
      <c r="HW138" s="5"/>
    </row>
    <row r="139" spans="1:231" s="148" customFormat="1">
      <c r="A139" s="5"/>
      <c r="B139" s="5"/>
      <c r="C139" s="13"/>
      <c r="D139" s="13"/>
      <c r="E139" s="14"/>
      <c r="F139" s="15"/>
      <c r="G139" s="13"/>
      <c r="H139" s="13"/>
      <c r="I139" s="16"/>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c r="EE139" s="5"/>
      <c r="EF139" s="5"/>
      <c r="EG139" s="5"/>
      <c r="EH139" s="5"/>
      <c r="EI139" s="5"/>
      <c r="EJ139" s="5"/>
      <c r="EK139" s="5"/>
      <c r="EL139" s="5"/>
      <c r="EM139" s="5"/>
      <c r="EN139" s="5"/>
      <c r="EO139" s="5"/>
      <c r="EP139" s="5"/>
      <c r="EQ139" s="5"/>
      <c r="ER139" s="5"/>
      <c r="ES139" s="5"/>
      <c r="ET139" s="5"/>
      <c r="EU139" s="5"/>
      <c r="EV139" s="5"/>
      <c r="EW139" s="5"/>
      <c r="EX139" s="5"/>
      <c r="EY139" s="5"/>
      <c r="EZ139" s="5"/>
      <c r="FA139" s="5"/>
      <c r="FB139" s="5"/>
      <c r="FC139" s="5"/>
      <c r="FD139" s="5"/>
      <c r="FE139" s="5"/>
      <c r="FF139" s="5"/>
      <c r="FG139" s="5"/>
      <c r="FH139" s="5"/>
      <c r="FI139" s="5"/>
      <c r="FJ139" s="5"/>
      <c r="FK139" s="5"/>
      <c r="FL139" s="5"/>
      <c r="FM139" s="5"/>
      <c r="FN139" s="5"/>
      <c r="FO139" s="5"/>
      <c r="FP139" s="5"/>
      <c r="FQ139" s="5"/>
      <c r="FR139" s="5"/>
      <c r="FS139" s="5"/>
      <c r="FT139" s="5"/>
      <c r="FU139" s="5"/>
      <c r="FV139" s="5"/>
      <c r="FW139" s="5"/>
      <c r="FX139" s="5"/>
      <c r="FY139" s="5"/>
      <c r="FZ139" s="5"/>
      <c r="GA139" s="5"/>
      <c r="GB139" s="5"/>
      <c r="GC139" s="5"/>
      <c r="GD139" s="5"/>
      <c r="GE139" s="5"/>
      <c r="GF139" s="5"/>
      <c r="GG139" s="5"/>
      <c r="GH139" s="5"/>
      <c r="GI139" s="5"/>
      <c r="GJ139" s="5"/>
      <c r="GK139" s="5"/>
      <c r="GL139" s="5"/>
      <c r="GM139" s="5"/>
      <c r="GN139" s="5"/>
      <c r="GO139" s="5"/>
      <c r="GP139" s="5"/>
      <c r="GQ139" s="5"/>
      <c r="GR139" s="5"/>
      <c r="GS139" s="5"/>
      <c r="GT139" s="5"/>
      <c r="GU139" s="5"/>
      <c r="GV139" s="5"/>
      <c r="GW139" s="5"/>
      <c r="GX139" s="5"/>
      <c r="GY139" s="5"/>
      <c r="GZ139" s="5"/>
      <c r="HA139" s="5"/>
      <c r="HB139" s="5"/>
      <c r="HC139" s="5"/>
      <c r="HD139" s="5"/>
      <c r="HE139" s="5"/>
      <c r="HF139" s="5"/>
      <c r="HG139" s="5"/>
      <c r="HH139" s="5"/>
      <c r="HI139" s="5"/>
      <c r="HJ139" s="5"/>
      <c r="HK139" s="5"/>
      <c r="HL139" s="5"/>
      <c r="HM139" s="5"/>
      <c r="HN139" s="5"/>
      <c r="HO139" s="5"/>
      <c r="HP139" s="5"/>
      <c r="HQ139" s="5"/>
      <c r="HR139" s="5"/>
      <c r="HS139" s="5"/>
      <c r="HT139" s="5"/>
      <c r="HU139" s="5"/>
      <c r="HV139" s="5"/>
      <c r="HW139" s="5"/>
    </row>
    <row r="140" spans="1:231" s="148" customFormat="1">
      <c r="A140" s="5"/>
      <c r="B140" s="5"/>
      <c r="C140" s="13"/>
      <c r="D140" s="13"/>
      <c r="E140" s="14"/>
      <c r="F140" s="15"/>
      <c r="G140" s="13"/>
      <c r="H140" s="13"/>
      <c r="I140" s="16"/>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c r="CY140" s="5"/>
      <c r="CZ140" s="5"/>
      <c r="DA140" s="5"/>
      <c r="DB140" s="5"/>
      <c r="DC140" s="5"/>
      <c r="DD140" s="5"/>
      <c r="DE140" s="5"/>
      <c r="DF140" s="5"/>
      <c r="DG140" s="5"/>
      <c r="DH140" s="5"/>
      <c r="DI140" s="5"/>
      <c r="DJ140" s="5"/>
      <c r="DK140" s="5"/>
      <c r="DL140" s="5"/>
      <c r="DM140" s="5"/>
      <c r="DN140" s="5"/>
      <c r="DO140" s="5"/>
      <c r="DP140" s="5"/>
      <c r="DQ140" s="5"/>
      <c r="DR140" s="5"/>
      <c r="DS140" s="5"/>
      <c r="DT140" s="5"/>
      <c r="DU140" s="5"/>
      <c r="DV140" s="5"/>
      <c r="DW140" s="5"/>
      <c r="DX140" s="5"/>
      <c r="DY140" s="5"/>
      <c r="DZ140" s="5"/>
      <c r="EA140" s="5"/>
      <c r="EB140" s="5"/>
      <c r="EC140" s="5"/>
      <c r="ED140" s="5"/>
      <c r="EE140" s="5"/>
      <c r="EF140" s="5"/>
      <c r="EG140" s="5"/>
      <c r="EH140" s="5"/>
      <c r="EI140" s="5"/>
      <c r="EJ140" s="5"/>
      <c r="EK140" s="5"/>
      <c r="EL140" s="5"/>
      <c r="EM140" s="5"/>
      <c r="EN140" s="5"/>
      <c r="EO140" s="5"/>
      <c r="EP140" s="5"/>
      <c r="EQ140" s="5"/>
      <c r="ER140" s="5"/>
      <c r="ES140" s="5"/>
      <c r="ET140" s="5"/>
      <c r="EU140" s="5"/>
      <c r="EV140" s="5"/>
      <c r="EW140" s="5"/>
      <c r="EX140" s="5"/>
      <c r="EY140" s="5"/>
      <c r="EZ140" s="5"/>
      <c r="FA140" s="5"/>
      <c r="FB140" s="5"/>
      <c r="FC140" s="5"/>
      <c r="FD140" s="5"/>
      <c r="FE140" s="5"/>
      <c r="FF140" s="5"/>
      <c r="FG140" s="5"/>
      <c r="FH140" s="5"/>
      <c r="FI140" s="5"/>
      <c r="FJ140" s="5"/>
      <c r="FK140" s="5"/>
      <c r="FL140" s="5"/>
      <c r="FM140" s="5"/>
      <c r="FN140" s="5"/>
      <c r="FO140" s="5"/>
      <c r="FP140" s="5"/>
      <c r="FQ140" s="5"/>
      <c r="FR140" s="5"/>
      <c r="FS140" s="5"/>
      <c r="FT140" s="5"/>
      <c r="FU140" s="5"/>
      <c r="FV140" s="5"/>
      <c r="FW140" s="5"/>
      <c r="FX140" s="5"/>
      <c r="FY140" s="5"/>
      <c r="FZ140" s="5"/>
      <c r="GA140" s="5"/>
      <c r="GB140" s="5"/>
      <c r="GC140" s="5"/>
      <c r="GD140" s="5"/>
      <c r="GE140" s="5"/>
      <c r="GF140" s="5"/>
      <c r="GG140" s="5"/>
      <c r="GH140" s="5"/>
      <c r="GI140" s="5"/>
      <c r="GJ140" s="5"/>
      <c r="GK140" s="5"/>
      <c r="GL140" s="5"/>
      <c r="GM140" s="5"/>
      <c r="GN140" s="5"/>
      <c r="GO140" s="5"/>
      <c r="GP140" s="5"/>
      <c r="GQ140" s="5"/>
      <c r="GR140" s="5"/>
      <c r="GS140" s="5"/>
      <c r="GT140" s="5"/>
      <c r="GU140" s="5"/>
      <c r="GV140" s="5"/>
      <c r="GW140" s="5"/>
      <c r="GX140" s="5"/>
      <c r="GY140" s="5"/>
      <c r="GZ140" s="5"/>
      <c r="HA140" s="5"/>
      <c r="HB140" s="5"/>
      <c r="HC140" s="5"/>
      <c r="HD140" s="5"/>
      <c r="HE140" s="5"/>
      <c r="HF140" s="5"/>
      <c r="HG140" s="5"/>
      <c r="HH140" s="5"/>
      <c r="HI140" s="5"/>
      <c r="HJ140" s="5"/>
      <c r="HK140" s="5"/>
      <c r="HL140" s="5"/>
      <c r="HM140" s="5"/>
      <c r="HN140" s="5"/>
      <c r="HO140" s="5"/>
      <c r="HP140" s="5"/>
      <c r="HQ140" s="5"/>
      <c r="HR140" s="5"/>
      <c r="HS140" s="5"/>
      <c r="HT140" s="5"/>
      <c r="HU140" s="5"/>
      <c r="HV140" s="5"/>
      <c r="HW140" s="5"/>
    </row>
    <row r="141" spans="1:231" s="148" customFormat="1">
      <c r="A141" s="5"/>
      <c r="B141" s="5"/>
      <c r="C141" s="13"/>
      <c r="D141" s="13"/>
      <c r="E141" s="14"/>
      <c r="F141" s="15"/>
      <c r="G141" s="13"/>
      <c r="H141" s="13"/>
      <c r="I141" s="16"/>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5"/>
      <c r="CX141" s="5"/>
      <c r="CY141" s="5"/>
      <c r="CZ141" s="5"/>
      <c r="DA141" s="5"/>
      <c r="DB141" s="5"/>
      <c r="DC141" s="5"/>
      <c r="DD141" s="5"/>
      <c r="DE141" s="5"/>
      <c r="DF141" s="5"/>
      <c r="DG141" s="5"/>
      <c r="DH141" s="5"/>
      <c r="DI141" s="5"/>
      <c r="DJ141" s="5"/>
      <c r="DK141" s="5"/>
      <c r="DL141" s="5"/>
      <c r="DM141" s="5"/>
      <c r="DN141" s="5"/>
      <c r="DO141" s="5"/>
      <c r="DP141" s="5"/>
      <c r="DQ141" s="5"/>
      <c r="DR141" s="5"/>
      <c r="DS141" s="5"/>
      <c r="DT141" s="5"/>
      <c r="DU141" s="5"/>
      <c r="DV141" s="5"/>
      <c r="DW141" s="5"/>
      <c r="DX141" s="5"/>
      <c r="DY141" s="5"/>
      <c r="DZ141" s="5"/>
      <c r="EA141" s="5"/>
      <c r="EB141" s="5"/>
      <c r="EC141" s="5"/>
      <c r="ED141" s="5"/>
      <c r="EE141" s="5"/>
      <c r="EF141" s="5"/>
      <c r="EG141" s="5"/>
      <c r="EH141" s="5"/>
      <c r="EI141" s="5"/>
      <c r="EJ141" s="5"/>
      <c r="EK141" s="5"/>
      <c r="EL141" s="5"/>
      <c r="EM141" s="5"/>
      <c r="EN141" s="5"/>
      <c r="EO141" s="5"/>
      <c r="EP141" s="5"/>
      <c r="EQ141" s="5"/>
      <c r="ER141" s="5"/>
      <c r="ES141" s="5"/>
      <c r="ET141" s="5"/>
      <c r="EU141" s="5"/>
      <c r="EV141" s="5"/>
      <c r="EW141" s="5"/>
      <c r="EX141" s="5"/>
      <c r="EY141" s="5"/>
      <c r="EZ141" s="5"/>
      <c r="FA141" s="5"/>
      <c r="FB141" s="5"/>
      <c r="FC141" s="5"/>
      <c r="FD141" s="5"/>
      <c r="FE141" s="5"/>
      <c r="FF141" s="5"/>
      <c r="FG141" s="5"/>
      <c r="FH141" s="5"/>
      <c r="FI141" s="5"/>
      <c r="FJ141" s="5"/>
      <c r="FK141" s="5"/>
      <c r="FL141" s="5"/>
      <c r="FM141" s="5"/>
      <c r="FN141" s="5"/>
      <c r="FO141" s="5"/>
      <c r="FP141" s="5"/>
      <c r="FQ141" s="5"/>
      <c r="FR141" s="5"/>
      <c r="FS141" s="5"/>
      <c r="FT141" s="5"/>
      <c r="FU141" s="5"/>
      <c r="FV141" s="5"/>
      <c r="FW141" s="5"/>
      <c r="FX141" s="5"/>
      <c r="FY141" s="5"/>
      <c r="FZ141" s="5"/>
      <c r="GA141" s="5"/>
      <c r="GB141" s="5"/>
      <c r="GC141" s="5"/>
      <c r="GD141" s="5"/>
      <c r="GE141" s="5"/>
      <c r="GF141" s="5"/>
      <c r="GG141" s="5"/>
      <c r="GH141" s="5"/>
      <c r="GI141" s="5"/>
      <c r="GJ141" s="5"/>
      <c r="GK141" s="5"/>
      <c r="GL141" s="5"/>
      <c r="GM141" s="5"/>
      <c r="GN141" s="5"/>
      <c r="GO141" s="5"/>
      <c r="GP141" s="5"/>
      <c r="GQ141" s="5"/>
      <c r="GR141" s="5"/>
      <c r="GS141" s="5"/>
      <c r="GT141" s="5"/>
      <c r="GU141" s="5"/>
      <c r="GV141" s="5"/>
      <c r="GW141" s="5"/>
      <c r="GX141" s="5"/>
      <c r="GY141" s="5"/>
      <c r="GZ141" s="5"/>
      <c r="HA141" s="5"/>
      <c r="HB141" s="5"/>
      <c r="HC141" s="5"/>
      <c r="HD141" s="5"/>
      <c r="HE141" s="5"/>
      <c r="HF141" s="5"/>
      <c r="HG141" s="5"/>
      <c r="HH141" s="5"/>
      <c r="HI141" s="5"/>
      <c r="HJ141" s="5"/>
      <c r="HK141" s="5"/>
      <c r="HL141" s="5"/>
      <c r="HM141" s="5"/>
      <c r="HN141" s="5"/>
      <c r="HO141" s="5"/>
      <c r="HP141" s="5"/>
      <c r="HQ141" s="5"/>
      <c r="HR141" s="5"/>
      <c r="HS141" s="5"/>
      <c r="HT141" s="5"/>
      <c r="HU141" s="5"/>
      <c r="HV141" s="5"/>
      <c r="HW141" s="5"/>
    </row>
    <row r="142" spans="1:231" s="148" customFormat="1">
      <c r="A142" s="5"/>
      <c r="B142" s="5"/>
      <c r="C142" s="13"/>
      <c r="D142" s="13"/>
      <c r="E142" s="14"/>
      <c r="F142" s="15"/>
      <c r="G142" s="13"/>
      <c r="H142" s="13"/>
      <c r="I142" s="16"/>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c r="CZ142" s="5"/>
      <c r="DA142" s="5"/>
      <c r="DB142" s="5"/>
      <c r="DC142" s="5"/>
      <c r="DD142" s="5"/>
      <c r="DE142" s="5"/>
      <c r="DF142" s="5"/>
      <c r="DG142" s="5"/>
      <c r="DH142" s="5"/>
      <c r="DI142" s="5"/>
      <c r="DJ142" s="5"/>
      <c r="DK142" s="5"/>
      <c r="DL142" s="5"/>
      <c r="DM142" s="5"/>
      <c r="DN142" s="5"/>
      <c r="DO142" s="5"/>
      <c r="DP142" s="5"/>
      <c r="DQ142" s="5"/>
      <c r="DR142" s="5"/>
      <c r="DS142" s="5"/>
      <c r="DT142" s="5"/>
      <c r="DU142" s="5"/>
      <c r="DV142" s="5"/>
      <c r="DW142" s="5"/>
      <c r="DX142" s="5"/>
      <c r="DY142" s="5"/>
      <c r="DZ142" s="5"/>
      <c r="EA142" s="5"/>
      <c r="EB142" s="5"/>
      <c r="EC142" s="5"/>
      <c r="ED142" s="5"/>
      <c r="EE142" s="5"/>
      <c r="EF142" s="5"/>
      <c r="EG142" s="5"/>
      <c r="EH142" s="5"/>
      <c r="EI142" s="5"/>
      <c r="EJ142" s="5"/>
      <c r="EK142" s="5"/>
      <c r="EL142" s="5"/>
      <c r="EM142" s="5"/>
      <c r="EN142" s="5"/>
      <c r="EO142" s="5"/>
      <c r="EP142" s="5"/>
      <c r="EQ142" s="5"/>
      <c r="ER142" s="5"/>
      <c r="ES142" s="5"/>
      <c r="ET142" s="5"/>
      <c r="EU142" s="5"/>
      <c r="EV142" s="5"/>
      <c r="EW142" s="5"/>
      <c r="EX142" s="5"/>
      <c r="EY142" s="5"/>
      <c r="EZ142" s="5"/>
      <c r="FA142" s="5"/>
      <c r="FB142" s="5"/>
      <c r="FC142" s="5"/>
      <c r="FD142" s="5"/>
      <c r="FE142" s="5"/>
      <c r="FF142" s="5"/>
      <c r="FG142" s="5"/>
      <c r="FH142" s="5"/>
      <c r="FI142" s="5"/>
      <c r="FJ142" s="5"/>
      <c r="FK142" s="5"/>
      <c r="FL142" s="5"/>
      <c r="FM142" s="5"/>
      <c r="FN142" s="5"/>
      <c r="FO142" s="5"/>
      <c r="FP142" s="5"/>
      <c r="FQ142" s="5"/>
      <c r="FR142" s="5"/>
      <c r="FS142" s="5"/>
      <c r="FT142" s="5"/>
      <c r="FU142" s="5"/>
      <c r="FV142" s="5"/>
      <c r="FW142" s="5"/>
      <c r="FX142" s="5"/>
      <c r="FY142" s="5"/>
      <c r="FZ142" s="5"/>
      <c r="GA142" s="5"/>
      <c r="GB142" s="5"/>
      <c r="GC142" s="5"/>
      <c r="GD142" s="5"/>
      <c r="GE142" s="5"/>
      <c r="GF142" s="5"/>
      <c r="GG142" s="5"/>
      <c r="GH142" s="5"/>
      <c r="GI142" s="5"/>
      <c r="GJ142" s="5"/>
      <c r="GK142" s="5"/>
      <c r="GL142" s="5"/>
      <c r="GM142" s="5"/>
      <c r="GN142" s="5"/>
      <c r="GO142" s="5"/>
      <c r="GP142" s="5"/>
      <c r="GQ142" s="5"/>
      <c r="GR142" s="5"/>
      <c r="GS142" s="5"/>
      <c r="GT142" s="5"/>
      <c r="GU142" s="5"/>
      <c r="GV142" s="5"/>
      <c r="GW142" s="5"/>
      <c r="GX142" s="5"/>
      <c r="GY142" s="5"/>
      <c r="GZ142" s="5"/>
      <c r="HA142" s="5"/>
      <c r="HB142" s="5"/>
      <c r="HC142" s="5"/>
      <c r="HD142" s="5"/>
      <c r="HE142" s="5"/>
      <c r="HF142" s="5"/>
      <c r="HG142" s="5"/>
      <c r="HH142" s="5"/>
      <c r="HI142" s="5"/>
      <c r="HJ142" s="5"/>
      <c r="HK142" s="5"/>
      <c r="HL142" s="5"/>
      <c r="HM142" s="5"/>
      <c r="HN142" s="5"/>
      <c r="HO142" s="5"/>
      <c r="HP142" s="5"/>
      <c r="HQ142" s="5"/>
      <c r="HR142" s="5"/>
      <c r="HS142" s="5"/>
      <c r="HT142" s="5"/>
      <c r="HU142" s="5"/>
      <c r="HV142" s="5"/>
      <c r="HW142" s="5"/>
    </row>
    <row r="143" spans="1:231" s="148" customFormat="1">
      <c r="A143" s="5"/>
      <c r="B143" s="5"/>
      <c r="C143" s="13"/>
      <c r="D143" s="13"/>
      <c r="E143" s="14"/>
      <c r="F143" s="15"/>
      <c r="G143" s="13"/>
      <c r="H143" s="13"/>
      <c r="I143" s="16"/>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c r="CZ143" s="5"/>
      <c r="DA143" s="5"/>
      <c r="DB143" s="5"/>
      <c r="DC143" s="5"/>
      <c r="DD143" s="5"/>
      <c r="DE143" s="5"/>
      <c r="DF143" s="5"/>
      <c r="DG143" s="5"/>
      <c r="DH143" s="5"/>
      <c r="DI143" s="5"/>
      <c r="DJ143" s="5"/>
      <c r="DK143" s="5"/>
      <c r="DL143" s="5"/>
      <c r="DM143" s="5"/>
      <c r="DN143" s="5"/>
      <c r="DO143" s="5"/>
      <c r="DP143" s="5"/>
      <c r="DQ143" s="5"/>
      <c r="DR143" s="5"/>
      <c r="DS143" s="5"/>
      <c r="DT143" s="5"/>
      <c r="DU143" s="5"/>
      <c r="DV143" s="5"/>
      <c r="DW143" s="5"/>
      <c r="DX143" s="5"/>
      <c r="DY143" s="5"/>
      <c r="DZ143" s="5"/>
      <c r="EA143" s="5"/>
      <c r="EB143" s="5"/>
      <c r="EC143" s="5"/>
      <c r="ED143" s="5"/>
      <c r="EE143" s="5"/>
      <c r="EF143" s="5"/>
      <c r="EG143" s="5"/>
      <c r="EH143" s="5"/>
      <c r="EI143" s="5"/>
      <c r="EJ143" s="5"/>
      <c r="EK143" s="5"/>
      <c r="EL143" s="5"/>
      <c r="EM143" s="5"/>
      <c r="EN143" s="5"/>
      <c r="EO143" s="5"/>
      <c r="EP143" s="5"/>
      <c r="EQ143" s="5"/>
      <c r="ER143" s="5"/>
      <c r="ES143" s="5"/>
      <c r="ET143" s="5"/>
      <c r="EU143" s="5"/>
      <c r="EV143" s="5"/>
      <c r="EW143" s="5"/>
      <c r="EX143" s="5"/>
      <c r="EY143" s="5"/>
      <c r="EZ143" s="5"/>
      <c r="FA143" s="5"/>
      <c r="FB143" s="5"/>
      <c r="FC143" s="5"/>
      <c r="FD143" s="5"/>
      <c r="FE143" s="5"/>
      <c r="FF143" s="5"/>
      <c r="FG143" s="5"/>
      <c r="FH143" s="5"/>
      <c r="FI143" s="5"/>
      <c r="FJ143" s="5"/>
      <c r="FK143" s="5"/>
      <c r="FL143" s="5"/>
      <c r="FM143" s="5"/>
      <c r="FN143" s="5"/>
      <c r="FO143" s="5"/>
      <c r="FP143" s="5"/>
      <c r="FQ143" s="5"/>
      <c r="FR143" s="5"/>
      <c r="FS143" s="5"/>
      <c r="FT143" s="5"/>
      <c r="FU143" s="5"/>
      <c r="FV143" s="5"/>
      <c r="FW143" s="5"/>
      <c r="FX143" s="5"/>
      <c r="FY143" s="5"/>
      <c r="FZ143" s="5"/>
      <c r="GA143" s="5"/>
      <c r="GB143" s="5"/>
      <c r="GC143" s="5"/>
      <c r="GD143" s="5"/>
      <c r="GE143" s="5"/>
      <c r="GF143" s="5"/>
      <c r="GG143" s="5"/>
      <c r="GH143" s="5"/>
      <c r="GI143" s="5"/>
      <c r="GJ143" s="5"/>
      <c r="GK143" s="5"/>
      <c r="GL143" s="5"/>
      <c r="GM143" s="5"/>
      <c r="GN143" s="5"/>
      <c r="GO143" s="5"/>
      <c r="GP143" s="5"/>
      <c r="GQ143" s="5"/>
      <c r="GR143" s="5"/>
      <c r="GS143" s="5"/>
      <c r="GT143" s="5"/>
      <c r="GU143" s="5"/>
      <c r="GV143" s="5"/>
      <c r="GW143" s="5"/>
      <c r="GX143" s="5"/>
      <c r="GY143" s="5"/>
      <c r="GZ143" s="5"/>
      <c r="HA143" s="5"/>
      <c r="HB143" s="5"/>
      <c r="HC143" s="5"/>
      <c r="HD143" s="5"/>
      <c r="HE143" s="5"/>
      <c r="HF143" s="5"/>
      <c r="HG143" s="5"/>
      <c r="HH143" s="5"/>
      <c r="HI143" s="5"/>
      <c r="HJ143" s="5"/>
      <c r="HK143" s="5"/>
      <c r="HL143" s="5"/>
      <c r="HM143" s="5"/>
      <c r="HN143" s="5"/>
      <c r="HO143" s="5"/>
      <c r="HP143" s="5"/>
      <c r="HQ143" s="5"/>
      <c r="HR143" s="5"/>
      <c r="HS143" s="5"/>
      <c r="HT143" s="5"/>
      <c r="HU143" s="5"/>
      <c r="HV143" s="5"/>
      <c r="HW143" s="5"/>
    </row>
    <row r="144" spans="1:231" s="148" customFormat="1">
      <c r="A144" s="5"/>
      <c r="B144" s="5"/>
      <c r="C144" s="13"/>
      <c r="D144" s="13"/>
      <c r="E144" s="14"/>
      <c r="F144" s="15"/>
      <c r="G144" s="13"/>
      <c r="H144" s="13"/>
      <c r="I144" s="16"/>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c r="CZ144" s="5"/>
      <c r="DA144" s="5"/>
      <c r="DB144" s="5"/>
      <c r="DC144" s="5"/>
      <c r="DD144" s="5"/>
      <c r="DE144" s="5"/>
      <c r="DF144" s="5"/>
      <c r="DG144" s="5"/>
      <c r="DH144" s="5"/>
      <c r="DI144" s="5"/>
      <c r="DJ144" s="5"/>
      <c r="DK144" s="5"/>
      <c r="DL144" s="5"/>
      <c r="DM144" s="5"/>
      <c r="DN144" s="5"/>
      <c r="DO144" s="5"/>
      <c r="DP144" s="5"/>
      <c r="DQ144" s="5"/>
      <c r="DR144" s="5"/>
      <c r="DS144" s="5"/>
      <c r="DT144" s="5"/>
      <c r="DU144" s="5"/>
      <c r="DV144" s="5"/>
      <c r="DW144" s="5"/>
      <c r="DX144" s="5"/>
      <c r="DY144" s="5"/>
      <c r="DZ144" s="5"/>
      <c r="EA144" s="5"/>
      <c r="EB144" s="5"/>
      <c r="EC144" s="5"/>
      <c r="ED144" s="5"/>
      <c r="EE144" s="5"/>
      <c r="EF144" s="5"/>
      <c r="EG144" s="5"/>
      <c r="EH144" s="5"/>
      <c r="EI144" s="5"/>
      <c r="EJ144" s="5"/>
      <c r="EK144" s="5"/>
      <c r="EL144" s="5"/>
      <c r="EM144" s="5"/>
      <c r="EN144" s="5"/>
      <c r="EO144" s="5"/>
      <c r="EP144" s="5"/>
      <c r="EQ144" s="5"/>
      <c r="ER144" s="5"/>
      <c r="ES144" s="5"/>
      <c r="ET144" s="5"/>
      <c r="EU144" s="5"/>
      <c r="EV144" s="5"/>
      <c r="EW144" s="5"/>
      <c r="EX144" s="5"/>
      <c r="EY144" s="5"/>
      <c r="EZ144" s="5"/>
      <c r="FA144" s="5"/>
      <c r="FB144" s="5"/>
      <c r="FC144" s="5"/>
      <c r="FD144" s="5"/>
      <c r="FE144" s="5"/>
      <c r="FF144" s="5"/>
      <c r="FG144" s="5"/>
      <c r="FH144" s="5"/>
      <c r="FI144" s="5"/>
      <c r="FJ144" s="5"/>
      <c r="FK144" s="5"/>
      <c r="FL144" s="5"/>
      <c r="FM144" s="5"/>
      <c r="FN144" s="5"/>
      <c r="FO144" s="5"/>
      <c r="FP144" s="5"/>
      <c r="FQ144" s="5"/>
      <c r="FR144" s="5"/>
      <c r="FS144" s="5"/>
      <c r="FT144" s="5"/>
      <c r="FU144" s="5"/>
      <c r="FV144" s="5"/>
      <c r="FW144" s="5"/>
      <c r="FX144" s="5"/>
      <c r="FY144" s="5"/>
      <c r="FZ144" s="5"/>
      <c r="GA144" s="5"/>
      <c r="GB144" s="5"/>
      <c r="GC144" s="5"/>
      <c r="GD144" s="5"/>
      <c r="GE144" s="5"/>
      <c r="GF144" s="5"/>
      <c r="GG144" s="5"/>
      <c r="GH144" s="5"/>
      <c r="GI144" s="5"/>
      <c r="GJ144" s="5"/>
      <c r="GK144" s="5"/>
      <c r="GL144" s="5"/>
      <c r="GM144" s="5"/>
      <c r="GN144" s="5"/>
      <c r="GO144" s="5"/>
      <c r="GP144" s="5"/>
      <c r="GQ144" s="5"/>
      <c r="GR144" s="5"/>
      <c r="GS144" s="5"/>
      <c r="GT144" s="5"/>
      <c r="GU144" s="5"/>
      <c r="GV144" s="5"/>
      <c r="GW144" s="5"/>
      <c r="GX144" s="5"/>
      <c r="GY144" s="5"/>
      <c r="GZ144" s="5"/>
      <c r="HA144" s="5"/>
      <c r="HB144" s="5"/>
      <c r="HC144" s="5"/>
      <c r="HD144" s="5"/>
      <c r="HE144" s="5"/>
      <c r="HF144" s="5"/>
      <c r="HG144" s="5"/>
      <c r="HH144" s="5"/>
      <c r="HI144" s="5"/>
      <c r="HJ144" s="5"/>
      <c r="HK144" s="5"/>
      <c r="HL144" s="5"/>
      <c r="HM144" s="5"/>
      <c r="HN144" s="5"/>
      <c r="HO144" s="5"/>
      <c r="HP144" s="5"/>
      <c r="HQ144" s="5"/>
      <c r="HR144" s="5"/>
      <c r="HS144" s="5"/>
      <c r="HT144" s="5"/>
      <c r="HU144" s="5"/>
      <c r="HV144" s="5"/>
      <c r="HW144" s="5"/>
    </row>
    <row r="145" spans="1:231" s="148" customFormat="1">
      <c r="A145" s="5"/>
      <c r="B145" s="5"/>
      <c r="C145" s="13"/>
      <c r="D145" s="13"/>
      <c r="E145" s="14"/>
      <c r="F145" s="15"/>
      <c r="G145" s="13"/>
      <c r="H145" s="13"/>
      <c r="I145" s="16"/>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c r="CZ145" s="5"/>
      <c r="DA145" s="5"/>
      <c r="DB145" s="5"/>
      <c r="DC145" s="5"/>
      <c r="DD145" s="5"/>
      <c r="DE145" s="5"/>
      <c r="DF145" s="5"/>
      <c r="DG145" s="5"/>
      <c r="DH145" s="5"/>
      <c r="DI145" s="5"/>
      <c r="DJ145" s="5"/>
      <c r="DK145" s="5"/>
      <c r="DL145" s="5"/>
      <c r="DM145" s="5"/>
      <c r="DN145" s="5"/>
      <c r="DO145" s="5"/>
      <c r="DP145" s="5"/>
      <c r="DQ145" s="5"/>
      <c r="DR145" s="5"/>
      <c r="DS145" s="5"/>
      <c r="DT145" s="5"/>
      <c r="DU145" s="5"/>
      <c r="DV145" s="5"/>
      <c r="DW145" s="5"/>
      <c r="DX145" s="5"/>
      <c r="DY145" s="5"/>
      <c r="DZ145" s="5"/>
      <c r="EA145" s="5"/>
      <c r="EB145" s="5"/>
      <c r="EC145" s="5"/>
      <c r="ED145" s="5"/>
      <c r="EE145" s="5"/>
      <c r="EF145" s="5"/>
      <c r="EG145" s="5"/>
      <c r="EH145" s="5"/>
      <c r="EI145" s="5"/>
      <c r="EJ145" s="5"/>
      <c r="EK145" s="5"/>
      <c r="EL145" s="5"/>
      <c r="EM145" s="5"/>
      <c r="EN145" s="5"/>
      <c r="EO145" s="5"/>
      <c r="EP145" s="5"/>
      <c r="EQ145" s="5"/>
      <c r="ER145" s="5"/>
      <c r="ES145" s="5"/>
      <c r="ET145" s="5"/>
      <c r="EU145" s="5"/>
      <c r="EV145" s="5"/>
      <c r="EW145" s="5"/>
      <c r="EX145" s="5"/>
      <c r="EY145" s="5"/>
      <c r="EZ145" s="5"/>
      <c r="FA145" s="5"/>
      <c r="FB145" s="5"/>
      <c r="FC145" s="5"/>
      <c r="FD145" s="5"/>
      <c r="FE145" s="5"/>
      <c r="FF145" s="5"/>
      <c r="FG145" s="5"/>
      <c r="FH145" s="5"/>
      <c r="FI145" s="5"/>
      <c r="FJ145" s="5"/>
      <c r="FK145" s="5"/>
      <c r="FL145" s="5"/>
      <c r="FM145" s="5"/>
      <c r="FN145" s="5"/>
      <c r="FO145" s="5"/>
      <c r="FP145" s="5"/>
      <c r="FQ145" s="5"/>
      <c r="FR145" s="5"/>
      <c r="FS145" s="5"/>
      <c r="FT145" s="5"/>
      <c r="FU145" s="5"/>
      <c r="FV145" s="5"/>
      <c r="FW145" s="5"/>
      <c r="FX145" s="5"/>
      <c r="FY145" s="5"/>
      <c r="FZ145" s="5"/>
      <c r="GA145" s="5"/>
      <c r="GB145" s="5"/>
      <c r="GC145" s="5"/>
      <c r="GD145" s="5"/>
      <c r="GE145" s="5"/>
      <c r="GF145" s="5"/>
      <c r="GG145" s="5"/>
      <c r="GH145" s="5"/>
      <c r="GI145" s="5"/>
      <c r="GJ145" s="5"/>
      <c r="GK145" s="5"/>
      <c r="GL145" s="5"/>
      <c r="GM145" s="5"/>
      <c r="GN145" s="5"/>
      <c r="GO145" s="5"/>
      <c r="GP145" s="5"/>
      <c r="GQ145" s="5"/>
      <c r="GR145" s="5"/>
      <c r="GS145" s="5"/>
      <c r="GT145" s="5"/>
      <c r="GU145" s="5"/>
      <c r="GV145" s="5"/>
      <c r="GW145" s="5"/>
      <c r="GX145" s="5"/>
      <c r="GY145" s="5"/>
      <c r="GZ145" s="5"/>
      <c r="HA145" s="5"/>
      <c r="HB145" s="5"/>
      <c r="HC145" s="5"/>
      <c r="HD145" s="5"/>
      <c r="HE145" s="5"/>
      <c r="HF145" s="5"/>
      <c r="HG145" s="5"/>
      <c r="HH145" s="5"/>
      <c r="HI145" s="5"/>
      <c r="HJ145" s="5"/>
      <c r="HK145" s="5"/>
      <c r="HL145" s="5"/>
      <c r="HM145" s="5"/>
      <c r="HN145" s="5"/>
      <c r="HO145" s="5"/>
      <c r="HP145" s="5"/>
      <c r="HQ145" s="5"/>
      <c r="HR145" s="5"/>
      <c r="HS145" s="5"/>
      <c r="HT145" s="5"/>
      <c r="HU145" s="5"/>
      <c r="HV145" s="5"/>
      <c r="HW145" s="5"/>
    </row>
    <row r="146" spans="1:231" s="148" customFormat="1">
      <c r="A146" s="5"/>
      <c r="B146" s="5"/>
      <c r="C146" s="13"/>
      <c r="D146" s="13"/>
      <c r="E146" s="14"/>
      <c r="F146" s="15"/>
      <c r="G146" s="13"/>
      <c r="H146" s="13"/>
      <c r="I146" s="16"/>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c r="CV146" s="5"/>
      <c r="CW146" s="5"/>
      <c r="CX146" s="5"/>
      <c r="CY146" s="5"/>
      <c r="CZ146" s="5"/>
      <c r="DA146" s="5"/>
      <c r="DB146" s="5"/>
      <c r="DC146" s="5"/>
      <c r="DD146" s="5"/>
      <c r="DE146" s="5"/>
      <c r="DF146" s="5"/>
      <c r="DG146" s="5"/>
      <c r="DH146" s="5"/>
      <c r="DI146" s="5"/>
      <c r="DJ146" s="5"/>
      <c r="DK146" s="5"/>
      <c r="DL146" s="5"/>
      <c r="DM146" s="5"/>
      <c r="DN146" s="5"/>
      <c r="DO146" s="5"/>
      <c r="DP146" s="5"/>
      <c r="DQ146" s="5"/>
      <c r="DR146" s="5"/>
      <c r="DS146" s="5"/>
      <c r="DT146" s="5"/>
      <c r="DU146" s="5"/>
      <c r="DV146" s="5"/>
      <c r="DW146" s="5"/>
      <c r="DX146" s="5"/>
      <c r="DY146" s="5"/>
      <c r="DZ146" s="5"/>
      <c r="EA146" s="5"/>
      <c r="EB146" s="5"/>
      <c r="EC146" s="5"/>
      <c r="ED146" s="5"/>
      <c r="EE146" s="5"/>
      <c r="EF146" s="5"/>
      <c r="EG146" s="5"/>
      <c r="EH146" s="5"/>
      <c r="EI146" s="5"/>
      <c r="EJ146" s="5"/>
      <c r="EK146" s="5"/>
      <c r="EL146" s="5"/>
      <c r="EM146" s="5"/>
      <c r="EN146" s="5"/>
      <c r="EO146" s="5"/>
      <c r="EP146" s="5"/>
      <c r="EQ146" s="5"/>
      <c r="ER146" s="5"/>
      <c r="ES146" s="5"/>
      <c r="ET146" s="5"/>
      <c r="EU146" s="5"/>
      <c r="EV146" s="5"/>
      <c r="EW146" s="5"/>
      <c r="EX146" s="5"/>
      <c r="EY146" s="5"/>
      <c r="EZ146" s="5"/>
      <c r="FA146" s="5"/>
      <c r="FB146" s="5"/>
      <c r="FC146" s="5"/>
      <c r="FD146" s="5"/>
      <c r="FE146" s="5"/>
      <c r="FF146" s="5"/>
      <c r="FG146" s="5"/>
      <c r="FH146" s="5"/>
      <c r="FI146" s="5"/>
      <c r="FJ146" s="5"/>
      <c r="FK146" s="5"/>
      <c r="FL146" s="5"/>
      <c r="FM146" s="5"/>
      <c r="FN146" s="5"/>
      <c r="FO146" s="5"/>
      <c r="FP146" s="5"/>
      <c r="FQ146" s="5"/>
      <c r="FR146" s="5"/>
      <c r="FS146" s="5"/>
      <c r="FT146" s="5"/>
      <c r="FU146" s="5"/>
      <c r="FV146" s="5"/>
      <c r="FW146" s="5"/>
      <c r="FX146" s="5"/>
      <c r="FY146" s="5"/>
      <c r="FZ146" s="5"/>
      <c r="GA146" s="5"/>
      <c r="GB146" s="5"/>
      <c r="GC146" s="5"/>
      <c r="GD146" s="5"/>
      <c r="GE146" s="5"/>
      <c r="GF146" s="5"/>
      <c r="GG146" s="5"/>
      <c r="GH146" s="5"/>
      <c r="GI146" s="5"/>
      <c r="GJ146" s="5"/>
      <c r="GK146" s="5"/>
      <c r="GL146" s="5"/>
      <c r="GM146" s="5"/>
      <c r="GN146" s="5"/>
      <c r="GO146" s="5"/>
      <c r="GP146" s="5"/>
      <c r="GQ146" s="5"/>
      <c r="GR146" s="5"/>
      <c r="GS146" s="5"/>
      <c r="GT146" s="5"/>
      <c r="GU146" s="5"/>
      <c r="GV146" s="5"/>
      <c r="GW146" s="5"/>
      <c r="GX146" s="5"/>
      <c r="GY146" s="5"/>
      <c r="GZ146" s="5"/>
      <c r="HA146" s="5"/>
      <c r="HB146" s="5"/>
      <c r="HC146" s="5"/>
      <c r="HD146" s="5"/>
      <c r="HE146" s="5"/>
      <c r="HF146" s="5"/>
      <c r="HG146" s="5"/>
      <c r="HH146" s="5"/>
      <c r="HI146" s="5"/>
      <c r="HJ146" s="5"/>
      <c r="HK146" s="5"/>
      <c r="HL146" s="5"/>
      <c r="HM146" s="5"/>
      <c r="HN146" s="5"/>
      <c r="HO146" s="5"/>
      <c r="HP146" s="5"/>
      <c r="HQ146" s="5"/>
      <c r="HR146" s="5"/>
      <c r="HS146" s="5"/>
      <c r="HT146" s="5"/>
      <c r="HU146" s="5"/>
      <c r="HV146" s="5"/>
      <c r="HW146" s="5"/>
    </row>
    <row r="147" spans="1:231" s="148" customFormat="1">
      <c r="A147" s="5"/>
      <c r="B147" s="5"/>
      <c r="C147" s="13"/>
      <c r="D147" s="13"/>
      <c r="E147" s="14"/>
      <c r="F147" s="15"/>
      <c r="G147" s="13"/>
      <c r="H147" s="13"/>
      <c r="I147" s="16"/>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c r="CZ147" s="5"/>
      <c r="DA147" s="5"/>
      <c r="DB147" s="5"/>
      <c r="DC147" s="5"/>
      <c r="DD147" s="5"/>
      <c r="DE147" s="5"/>
      <c r="DF147" s="5"/>
      <c r="DG147" s="5"/>
      <c r="DH147" s="5"/>
      <c r="DI147" s="5"/>
      <c r="DJ147" s="5"/>
      <c r="DK147" s="5"/>
      <c r="DL147" s="5"/>
      <c r="DM147" s="5"/>
      <c r="DN147" s="5"/>
      <c r="DO147" s="5"/>
      <c r="DP147" s="5"/>
      <c r="DQ147" s="5"/>
      <c r="DR147" s="5"/>
      <c r="DS147" s="5"/>
      <c r="DT147" s="5"/>
      <c r="DU147" s="5"/>
      <c r="DV147" s="5"/>
      <c r="DW147" s="5"/>
      <c r="DX147" s="5"/>
      <c r="DY147" s="5"/>
      <c r="DZ147" s="5"/>
      <c r="EA147" s="5"/>
      <c r="EB147" s="5"/>
      <c r="EC147" s="5"/>
      <c r="ED147" s="5"/>
      <c r="EE147" s="5"/>
      <c r="EF147" s="5"/>
      <c r="EG147" s="5"/>
      <c r="EH147" s="5"/>
      <c r="EI147" s="5"/>
      <c r="EJ147" s="5"/>
      <c r="EK147" s="5"/>
      <c r="EL147" s="5"/>
      <c r="EM147" s="5"/>
      <c r="EN147" s="5"/>
      <c r="EO147" s="5"/>
      <c r="EP147" s="5"/>
      <c r="EQ147" s="5"/>
      <c r="ER147" s="5"/>
      <c r="ES147" s="5"/>
      <c r="ET147" s="5"/>
      <c r="EU147" s="5"/>
      <c r="EV147" s="5"/>
      <c r="EW147" s="5"/>
      <c r="EX147" s="5"/>
      <c r="EY147" s="5"/>
      <c r="EZ147" s="5"/>
      <c r="FA147" s="5"/>
      <c r="FB147" s="5"/>
      <c r="FC147" s="5"/>
      <c r="FD147" s="5"/>
      <c r="FE147" s="5"/>
      <c r="FF147" s="5"/>
      <c r="FG147" s="5"/>
      <c r="FH147" s="5"/>
      <c r="FI147" s="5"/>
      <c r="FJ147" s="5"/>
      <c r="FK147" s="5"/>
      <c r="FL147" s="5"/>
      <c r="FM147" s="5"/>
      <c r="FN147" s="5"/>
      <c r="FO147" s="5"/>
      <c r="FP147" s="5"/>
      <c r="FQ147" s="5"/>
      <c r="FR147" s="5"/>
      <c r="FS147" s="5"/>
      <c r="FT147" s="5"/>
      <c r="FU147" s="5"/>
      <c r="FV147" s="5"/>
      <c r="FW147" s="5"/>
      <c r="FX147" s="5"/>
      <c r="FY147" s="5"/>
      <c r="FZ147" s="5"/>
      <c r="GA147" s="5"/>
      <c r="GB147" s="5"/>
      <c r="GC147" s="5"/>
      <c r="GD147" s="5"/>
      <c r="GE147" s="5"/>
      <c r="GF147" s="5"/>
      <c r="GG147" s="5"/>
      <c r="GH147" s="5"/>
      <c r="GI147" s="5"/>
      <c r="GJ147" s="5"/>
      <c r="GK147" s="5"/>
      <c r="GL147" s="5"/>
      <c r="GM147" s="5"/>
      <c r="GN147" s="5"/>
      <c r="GO147" s="5"/>
      <c r="GP147" s="5"/>
      <c r="GQ147" s="5"/>
      <c r="GR147" s="5"/>
      <c r="GS147" s="5"/>
      <c r="GT147" s="5"/>
      <c r="GU147" s="5"/>
      <c r="GV147" s="5"/>
      <c r="GW147" s="5"/>
      <c r="GX147" s="5"/>
      <c r="GY147" s="5"/>
      <c r="GZ147" s="5"/>
      <c r="HA147" s="5"/>
      <c r="HB147" s="5"/>
      <c r="HC147" s="5"/>
      <c r="HD147" s="5"/>
      <c r="HE147" s="5"/>
      <c r="HF147" s="5"/>
      <c r="HG147" s="5"/>
      <c r="HH147" s="5"/>
      <c r="HI147" s="5"/>
      <c r="HJ147" s="5"/>
      <c r="HK147" s="5"/>
      <c r="HL147" s="5"/>
      <c r="HM147" s="5"/>
      <c r="HN147" s="5"/>
      <c r="HO147" s="5"/>
      <c r="HP147" s="5"/>
      <c r="HQ147" s="5"/>
      <c r="HR147" s="5"/>
      <c r="HS147" s="5"/>
      <c r="HT147" s="5"/>
      <c r="HU147" s="5"/>
      <c r="HV147" s="5"/>
      <c r="HW147" s="5"/>
    </row>
    <row r="148" spans="1:231" s="148" customFormat="1">
      <c r="A148" s="5"/>
      <c r="B148" s="5"/>
      <c r="C148" s="13"/>
      <c r="D148" s="13"/>
      <c r="E148" s="14"/>
      <c r="F148" s="15"/>
      <c r="G148" s="13"/>
      <c r="H148" s="13"/>
      <c r="I148" s="16"/>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c r="CZ148" s="5"/>
      <c r="DA148" s="5"/>
      <c r="DB148" s="5"/>
      <c r="DC148" s="5"/>
      <c r="DD148" s="5"/>
      <c r="DE148" s="5"/>
      <c r="DF148" s="5"/>
      <c r="DG148" s="5"/>
      <c r="DH148" s="5"/>
      <c r="DI148" s="5"/>
      <c r="DJ148" s="5"/>
      <c r="DK148" s="5"/>
      <c r="DL148" s="5"/>
      <c r="DM148" s="5"/>
      <c r="DN148" s="5"/>
      <c r="DO148" s="5"/>
      <c r="DP148" s="5"/>
      <c r="DQ148" s="5"/>
      <c r="DR148" s="5"/>
      <c r="DS148" s="5"/>
      <c r="DT148" s="5"/>
      <c r="DU148" s="5"/>
      <c r="DV148" s="5"/>
      <c r="DW148" s="5"/>
      <c r="DX148" s="5"/>
      <c r="DY148" s="5"/>
      <c r="DZ148" s="5"/>
      <c r="EA148" s="5"/>
      <c r="EB148" s="5"/>
      <c r="EC148" s="5"/>
      <c r="ED148" s="5"/>
      <c r="EE148" s="5"/>
      <c r="EF148" s="5"/>
      <c r="EG148" s="5"/>
      <c r="EH148" s="5"/>
      <c r="EI148" s="5"/>
      <c r="EJ148" s="5"/>
      <c r="EK148" s="5"/>
      <c r="EL148" s="5"/>
      <c r="EM148" s="5"/>
      <c r="EN148" s="5"/>
      <c r="EO148" s="5"/>
      <c r="EP148" s="5"/>
      <c r="EQ148" s="5"/>
      <c r="ER148" s="5"/>
      <c r="ES148" s="5"/>
      <c r="ET148" s="5"/>
      <c r="EU148" s="5"/>
      <c r="EV148" s="5"/>
      <c r="EW148" s="5"/>
      <c r="EX148" s="5"/>
      <c r="EY148" s="5"/>
      <c r="EZ148" s="5"/>
      <c r="FA148" s="5"/>
      <c r="FB148" s="5"/>
      <c r="FC148" s="5"/>
      <c r="FD148" s="5"/>
      <c r="FE148" s="5"/>
      <c r="FF148" s="5"/>
      <c r="FG148" s="5"/>
      <c r="FH148" s="5"/>
      <c r="FI148" s="5"/>
      <c r="FJ148" s="5"/>
      <c r="FK148" s="5"/>
      <c r="FL148" s="5"/>
      <c r="FM148" s="5"/>
      <c r="FN148" s="5"/>
      <c r="FO148" s="5"/>
      <c r="FP148" s="5"/>
      <c r="FQ148" s="5"/>
      <c r="FR148" s="5"/>
      <c r="FS148" s="5"/>
      <c r="FT148" s="5"/>
      <c r="FU148" s="5"/>
      <c r="FV148" s="5"/>
      <c r="FW148" s="5"/>
      <c r="FX148" s="5"/>
      <c r="FY148" s="5"/>
      <c r="FZ148" s="5"/>
      <c r="GA148" s="5"/>
      <c r="GB148" s="5"/>
      <c r="GC148" s="5"/>
      <c r="GD148" s="5"/>
      <c r="GE148" s="5"/>
      <c r="GF148" s="5"/>
      <c r="GG148" s="5"/>
      <c r="GH148" s="5"/>
      <c r="GI148" s="5"/>
      <c r="GJ148" s="5"/>
      <c r="GK148" s="5"/>
      <c r="GL148" s="5"/>
      <c r="GM148" s="5"/>
      <c r="GN148" s="5"/>
      <c r="GO148" s="5"/>
      <c r="GP148" s="5"/>
      <c r="GQ148" s="5"/>
      <c r="GR148" s="5"/>
      <c r="GS148" s="5"/>
      <c r="GT148" s="5"/>
      <c r="GU148" s="5"/>
      <c r="GV148" s="5"/>
      <c r="GW148" s="5"/>
      <c r="GX148" s="5"/>
      <c r="GY148" s="5"/>
      <c r="GZ148" s="5"/>
      <c r="HA148" s="5"/>
      <c r="HB148" s="5"/>
      <c r="HC148" s="5"/>
      <c r="HD148" s="5"/>
      <c r="HE148" s="5"/>
      <c r="HF148" s="5"/>
      <c r="HG148" s="5"/>
      <c r="HH148" s="5"/>
      <c r="HI148" s="5"/>
      <c r="HJ148" s="5"/>
      <c r="HK148" s="5"/>
      <c r="HL148" s="5"/>
      <c r="HM148" s="5"/>
      <c r="HN148" s="5"/>
      <c r="HO148" s="5"/>
      <c r="HP148" s="5"/>
      <c r="HQ148" s="5"/>
      <c r="HR148" s="5"/>
      <c r="HS148" s="5"/>
      <c r="HT148" s="5"/>
      <c r="HU148" s="5"/>
      <c r="HV148" s="5"/>
      <c r="HW148" s="5"/>
    </row>
    <row r="149" spans="1:231" s="148" customFormat="1">
      <c r="A149" s="5"/>
      <c r="B149" s="5"/>
      <c r="C149" s="13"/>
      <c r="D149" s="13"/>
      <c r="E149" s="14"/>
      <c r="F149" s="15"/>
      <c r="G149" s="13"/>
      <c r="H149" s="13"/>
      <c r="I149" s="16"/>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5"/>
      <c r="CX149" s="5"/>
      <c r="CY149" s="5"/>
      <c r="CZ149" s="5"/>
      <c r="DA149" s="5"/>
      <c r="DB149" s="5"/>
      <c r="DC149" s="5"/>
      <c r="DD149" s="5"/>
      <c r="DE149" s="5"/>
      <c r="DF149" s="5"/>
      <c r="DG149" s="5"/>
      <c r="DH149" s="5"/>
      <c r="DI149" s="5"/>
      <c r="DJ149" s="5"/>
      <c r="DK149" s="5"/>
      <c r="DL149" s="5"/>
      <c r="DM149" s="5"/>
      <c r="DN149" s="5"/>
      <c r="DO149" s="5"/>
      <c r="DP149" s="5"/>
      <c r="DQ149" s="5"/>
      <c r="DR149" s="5"/>
      <c r="DS149" s="5"/>
      <c r="DT149" s="5"/>
      <c r="DU149" s="5"/>
      <c r="DV149" s="5"/>
      <c r="DW149" s="5"/>
      <c r="DX149" s="5"/>
      <c r="DY149" s="5"/>
      <c r="DZ149" s="5"/>
      <c r="EA149" s="5"/>
      <c r="EB149" s="5"/>
      <c r="EC149" s="5"/>
      <c r="ED149" s="5"/>
      <c r="EE149" s="5"/>
      <c r="EF149" s="5"/>
      <c r="EG149" s="5"/>
      <c r="EH149" s="5"/>
      <c r="EI149" s="5"/>
      <c r="EJ149" s="5"/>
      <c r="EK149" s="5"/>
      <c r="EL149" s="5"/>
      <c r="EM149" s="5"/>
      <c r="EN149" s="5"/>
      <c r="EO149" s="5"/>
      <c r="EP149" s="5"/>
      <c r="EQ149" s="5"/>
      <c r="ER149" s="5"/>
      <c r="ES149" s="5"/>
      <c r="ET149" s="5"/>
      <c r="EU149" s="5"/>
      <c r="EV149" s="5"/>
      <c r="EW149" s="5"/>
      <c r="EX149" s="5"/>
      <c r="EY149" s="5"/>
      <c r="EZ149" s="5"/>
      <c r="FA149" s="5"/>
      <c r="FB149" s="5"/>
      <c r="FC149" s="5"/>
      <c r="FD149" s="5"/>
      <c r="FE149" s="5"/>
      <c r="FF149" s="5"/>
      <c r="FG149" s="5"/>
      <c r="FH149" s="5"/>
      <c r="FI149" s="5"/>
      <c r="FJ149" s="5"/>
      <c r="FK149" s="5"/>
      <c r="FL149" s="5"/>
      <c r="FM149" s="5"/>
      <c r="FN149" s="5"/>
      <c r="FO149" s="5"/>
      <c r="FP149" s="5"/>
      <c r="FQ149" s="5"/>
      <c r="FR149" s="5"/>
      <c r="FS149" s="5"/>
      <c r="FT149" s="5"/>
      <c r="FU149" s="5"/>
      <c r="FV149" s="5"/>
      <c r="FW149" s="5"/>
      <c r="FX149" s="5"/>
      <c r="FY149" s="5"/>
      <c r="FZ149" s="5"/>
      <c r="GA149" s="5"/>
      <c r="GB149" s="5"/>
      <c r="GC149" s="5"/>
      <c r="GD149" s="5"/>
      <c r="GE149" s="5"/>
      <c r="GF149" s="5"/>
      <c r="GG149" s="5"/>
      <c r="GH149" s="5"/>
      <c r="GI149" s="5"/>
      <c r="GJ149" s="5"/>
      <c r="GK149" s="5"/>
      <c r="GL149" s="5"/>
      <c r="GM149" s="5"/>
      <c r="GN149" s="5"/>
      <c r="GO149" s="5"/>
      <c r="GP149" s="5"/>
      <c r="GQ149" s="5"/>
      <c r="GR149" s="5"/>
      <c r="GS149" s="5"/>
      <c r="GT149" s="5"/>
      <c r="GU149" s="5"/>
      <c r="GV149" s="5"/>
      <c r="GW149" s="5"/>
      <c r="GX149" s="5"/>
      <c r="GY149" s="5"/>
      <c r="GZ149" s="5"/>
      <c r="HA149" s="5"/>
      <c r="HB149" s="5"/>
      <c r="HC149" s="5"/>
      <c r="HD149" s="5"/>
      <c r="HE149" s="5"/>
      <c r="HF149" s="5"/>
      <c r="HG149" s="5"/>
      <c r="HH149" s="5"/>
      <c r="HI149" s="5"/>
      <c r="HJ149" s="5"/>
      <c r="HK149" s="5"/>
      <c r="HL149" s="5"/>
      <c r="HM149" s="5"/>
      <c r="HN149" s="5"/>
      <c r="HO149" s="5"/>
      <c r="HP149" s="5"/>
      <c r="HQ149" s="5"/>
      <c r="HR149" s="5"/>
      <c r="HS149" s="5"/>
      <c r="HT149" s="5"/>
      <c r="HU149" s="5"/>
      <c r="HV149" s="5"/>
      <c r="HW149" s="5"/>
    </row>
    <row r="150" spans="1:231" s="148" customFormat="1">
      <c r="A150" s="5"/>
      <c r="B150" s="5"/>
      <c r="C150" s="13"/>
      <c r="D150" s="13"/>
      <c r="E150" s="14"/>
      <c r="F150" s="15"/>
      <c r="G150" s="13"/>
      <c r="H150" s="13"/>
      <c r="I150" s="16"/>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c r="EA150" s="5"/>
      <c r="EB150" s="5"/>
      <c r="EC150" s="5"/>
      <c r="ED150" s="5"/>
      <c r="EE150" s="5"/>
      <c r="EF150" s="5"/>
      <c r="EG150" s="5"/>
      <c r="EH150" s="5"/>
      <c r="EI150" s="5"/>
      <c r="EJ150" s="5"/>
      <c r="EK150" s="5"/>
      <c r="EL150" s="5"/>
      <c r="EM150" s="5"/>
      <c r="EN150" s="5"/>
      <c r="EO150" s="5"/>
      <c r="EP150" s="5"/>
      <c r="EQ150" s="5"/>
      <c r="ER150" s="5"/>
      <c r="ES150" s="5"/>
      <c r="ET150" s="5"/>
      <c r="EU150" s="5"/>
      <c r="EV150" s="5"/>
      <c r="EW150" s="5"/>
      <c r="EX150" s="5"/>
      <c r="EY150" s="5"/>
      <c r="EZ150" s="5"/>
      <c r="FA150" s="5"/>
      <c r="FB150" s="5"/>
      <c r="FC150" s="5"/>
      <c r="FD150" s="5"/>
      <c r="FE150" s="5"/>
      <c r="FF150" s="5"/>
      <c r="FG150" s="5"/>
      <c r="FH150" s="5"/>
      <c r="FI150" s="5"/>
      <c r="FJ150" s="5"/>
      <c r="FK150" s="5"/>
      <c r="FL150" s="5"/>
      <c r="FM150" s="5"/>
      <c r="FN150" s="5"/>
      <c r="FO150" s="5"/>
      <c r="FP150" s="5"/>
      <c r="FQ150" s="5"/>
      <c r="FR150" s="5"/>
      <c r="FS150" s="5"/>
      <c r="FT150" s="5"/>
      <c r="FU150" s="5"/>
      <c r="FV150" s="5"/>
      <c r="FW150" s="5"/>
      <c r="FX150" s="5"/>
      <c r="FY150" s="5"/>
      <c r="FZ150" s="5"/>
      <c r="GA150" s="5"/>
      <c r="GB150" s="5"/>
      <c r="GC150" s="5"/>
      <c r="GD150" s="5"/>
      <c r="GE150" s="5"/>
      <c r="GF150" s="5"/>
      <c r="GG150" s="5"/>
      <c r="GH150" s="5"/>
      <c r="GI150" s="5"/>
      <c r="GJ150" s="5"/>
      <c r="GK150" s="5"/>
      <c r="GL150" s="5"/>
      <c r="GM150" s="5"/>
      <c r="GN150" s="5"/>
      <c r="GO150" s="5"/>
      <c r="GP150" s="5"/>
      <c r="GQ150" s="5"/>
      <c r="GR150" s="5"/>
      <c r="GS150" s="5"/>
      <c r="GT150" s="5"/>
      <c r="GU150" s="5"/>
      <c r="GV150" s="5"/>
      <c r="GW150" s="5"/>
      <c r="GX150" s="5"/>
      <c r="GY150" s="5"/>
      <c r="GZ150" s="5"/>
      <c r="HA150" s="5"/>
      <c r="HB150" s="5"/>
      <c r="HC150" s="5"/>
      <c r="HD150" s="5"/>
      <c r="HE150" s="5"/>
      <c r="HF150" s="5"/>
      <c r="HG150" s="5"/>
      <c r="HH150" s="5"/>
      <c r="HI150" s="5"/>
      <c r="HJ150" s="5"/>
      <c r="HK150" s="5"/>
      <c r="HL150" s="5"/>
      <c r="HM150" s="5"/>
      <c r="HN150" s="5"/>
      <c r="HO150" s="5"/>
      <c r="HP150" s="5"/>
      <c r="HQ150" s="5"/>
      <c r="HR150" s="5"/>
      <c r="HS150" s="5"/>
      <c r="HT150" s="5"/>
      <c r="HU150" s="5"/>
      <c r="HV150" s="5"/>
      <c r="HW150" s="5"/>
    </row>
    <row r="151" spans="1:231" s="148" customFormat="1">
      <c r="A151" s="5"/>
      <c r="B151" s="5"/>
      <c r="C151" s="13"/>
      <c r="D151" s="13"/>
      <c r="E151" s="14"/>
      <c r="F151" s="15"/>
      <c r="G151" s="13"/>
      <c r="H151" s="13"/>
      <c r="I151" s="16"/>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c r="CZ151" s="5"/>
      <c r="DA151" s="5"/>
      <c r="DB151" s="5"/>
      <c r="DC151" s="5"/>
      <c r="DD151" s="5"/>
      <c r="DE151" s="5"/>
      <c r="DF151" s="5"/>
      <c r="DG151" s="5"/>
      <c r="DH151" s="5"/>
      <c r="DI151" s="5"/>
      <c r="DJ151" s="5"/>
      <c r="DK151" s="5"/>
      <c r="DL151" s="5"/>
      <c r="DM151" s="5"/>
      <c r="DN151" s="5"/>
      <c r="DO151" s="5"/>
      <c r="DP151" s="5"/>
      <c r="DQ151" s="5"/>
      <c r="DR151" s="5"/>
      <c r="DS151" s="5"/>
      <c r="DT151" s="5"/>
      <c r="DU151" s="5"/>
      <c r="DV151" s="5"/>
      <c r="DW151" s="5"/>
      <c r="DX151" s="5"/>
      <c r="DY151" s="5"/>
      <c r="DZ151" s="5"/>
      <c r="EA151" s="5"/>
      <c r="EB151" s="5"/>
      <c r="EC151" s="5"/>
      <c r="ED151" s="5"/>
      <c r="EE151" s="5"/>
      <c r="EF151" s="5"/>
      <c r="EG151" s="5"/>
      <c r="EH151" s="5"/>
      <c r="EI151" s="5"/>
      <c r="EJ151" s="5"/>
      <c r="EK151" s="5"/>
      <c r="EL151" s="5"/>
      <c r="EM151" s="5"/>
      <c r="EN151" s="5"/>
      <c r="EO151" s="5"/>
      <c r="EP151" s="5"/>
      <c r="EQ151" s="5"/>
      <c r="ER151" s="5"/>
      <c r="ES151" s="5"/>
      <c r="ET151" s="5"/>
      <c r="EU151" s="5"/>
      <c r="EV151" s="5"/>
      <c r="EW151" s="5"/>
      <c r="EX151" s="5"/>
      <c r="EY151" s="5"/>
      <c r="EZ151" s="5"/>
      <c r="FA151" s="5"/>
      <c r="FB151" s="5"/>
      <c r="FC151" s="5"/>
      <c r="FD151" s="5"/>
      <c r="FE151" s="5"/>
      <c r="FF151" s="5"/>
      <c r="FG151" s="5"/>
      <c r="FH151" s="5"/>
      <c r="FI151" s="5"/>
      <c r="FJ151" s="5"/>
      <c r="FK151" s="5"/>
      <c r="FL151" s="5"/>
      <c r="FM151" s="5"/>
      <c r="FN151" s="5"/>
      <c r="FO151" s="5"/>
      <c r="FP151" s="5"/>
      <c r="FQ151" s="5"/>
      <c r="FR151" s="5"/>
      <c r="FS151" s="5"/>
      <c r="FT151" s="5"/>
      <c r="FU151" s="5"/>
      <c r="FV151" s="5"/>
      <c r="FW151" s="5"/>
      <c r="FX151" s="5"/>
      <c r="FY151" s="5"/>
      <c r="FZ151" s="5"/>
      <c r="GA151" s="5"/>
      <c r="GB151" s="5"/>
      <c r="GC151" s="5"/>
      <c r="GD151" s="5"/>
      <c r="GE151" s="5"/>
      <c r="GF151" s="5"/>
      <c r="GG151" s="5"/>
      <c r="GH151" s="5"/>
      <c r="GI151" s="5"/>
      <c r="GJ151" s="5"/>
      <c r="GK151" s="5"/>
      <c r="GL151" s="5"/>
      <c r="GM151" s="5"/>
      <c r="GN151" s="5"/>
      <c r="GO151" s="5"/>
      <c r="GP151" s="5"/>
      <c r="GQ151" s="5"/>
      <c r="GR151" s="5"/>
      <c r="GS151" s="5"/>
      <c r="GT151" s="5"/>
      <c r="GU151" s="5"/>
      <c r="GV151" s="5"/>
      <c r="GW151" s="5"/>
      <c r="GX151" s="5"/>
      <c r="GY151" s="5"/>
      <c r="GZ151" s="5"/>
      <c r="HA151" s="5"/>
      <c r="HB151" s="5"/>
      <c r="HC151" s="5"/>
      <c r="HD151" s="5"/>
      <c r="HE151" s="5"/>
      <c r="HF151" s="5"/>
      <c r="HG151" s="5"/>
      <c r="HH151" s="5"/>
      <c r="HI151" s="5"/>
      <c r="HJ151" s="5"/>
      <c r="HK151" s="5"/>
      <c r="HL151" s="5"/>
      <c r="HM151" s="5"/>
      <c r="HN151" s="5"/>
      <c r="HO151" s="5"/>
      <c r="HP151" s="5"/>
      <c r="HQ151" s="5"/>
      <c r="HR151" s="5"/>
      <c r="HS151" s="5"/>
      <c r="HT151" s="5"/>
      <c r="HU151" s="5"/>
      <c r="HV151" s="5"/>
      <c r="HW151" s="5"/>
    </row>
    <row r="152" spans="1:231" s="148" customFormat="1">
      <c r="A152" s="5"/>
      <c r="B152" s="5"/>
      <c r="C152" s="13"/>
      <c r="D152" s="13"/>
      <c r="E152" s="14"/>
      <c r="F152" s="15"/>
      <c r="G152" s="13"/>
      <c r="H152" s="13"/>
      <c r="I152" s="16"/>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c r="DA152" s="5"/>
      <c r="DB152" s="5"/>
      <c r="DC152" s="5"/>
      <c r="DD152" s="5"/>
      <c r="DE152" s="5"/>
      <c r="DF152" s="5"/>
      <c r="DG152" s="5"/>
      <c r="DH152" s="5"/>
      <c r="DI152" s="5"/>
      <c r="DJ152" s="5"/>
      <c r="DK152" s="5"/>
      <c r="DL152" s="5"/>
      <c r="DM152" s="5"/>
      <c r="DN152" s="5"/>
      <c r="DO152" s="5"/>
      <c r="DP152" s="5"/>
      <c r="DQ152" s="5"/>
      <c r="DR152" s="5"/>
      <c r="DS152" s="5"/>
      <c r="DT152" s="5"/>
      <c r="DU152" s="5"/>
      <c r="DV152" s="5"/>
      <c r="DW152" s="5"/>
      <c r="DX152" s="5"/>
      <c r="DY152" s="5"/>
      <c r="DZ152" s="5"/>
      <c r="EA152" s="5"/>
      <c r="EB152" s="5"/>
      <c r="EC152" s="5"/>
      <c r="ED152" s="5"/>
      <c r="EE152" s="5"/>
      <c r="EF152" s="5"/>
      <c r="EG152" s="5"/>
      <c r="EH152" s="5"/>
      <c r="EI152" s="5"/>
      <c r="EJ152" s="5"/>
      <c r="EK152" s="5"/>
      <c r="EL152" s="5"/>
      <c r="EM152" s="5"/>
      <c r="EN152" s="5"/>
      <c r="EO152" s="5"/>
      <c r="EP152" s="5"/>
      <c r="EQ152" s="5"/>
      <c r="ER152" s="5"/>
      <c r="ES152" s="5"/>
      <c r="ET152" s="5"/>
      <c r="EU152" s="5"/>
      <c r="EV152" s="5"/>
      <c r="EW152" s="5"/>
      <c r="EX152" s="5"/>
      <c r="EY152" s="5"/>
      <c r="EZ152" s="5"/>
      <c r="FA152" s="5"/>
      <c r="FB152" s="5"/>
      <c r="FC152" s="5"/>
      <c r="FD152" s="5"/>
      <c r="FE152" s="5"/>
      <c r="FF152" s="5"/>
      <c r="FG152" s="5"/>
      <c r="FH152" s="5"/>
      <c r="FI152" s="5"/>
      <c r="FJ152" s="5"/>
      <c r="FK152" s="5"/>
      <c r="FL152" s="5"/>
      <c r="FM152" s="5"/>
      <c r="FN152" s="5"/>
      <c r="FO152" s="5"/>
      <c r="FP152" s="5"/>
      <c r="FQ152" s="5"/>
      <c r="FR152" s="5"/>
      <c r="FS152" s="5"/>
      <c r="FT152" s="5"/>
      <c r="FU152" s="5"/>
      <c r="FV152" s="5"/>
      <c r="FW152" s="5"/>
      <c r="FX152" s="5"/>
      <c r="FY152" s="5"/>
      <c r="FZ152" s="5"/>
      <c r="GA152" s="5"/>
      <c r="GB152" s="5"/>
      <c r="GC152" s="5"/>
      <c r="GD152" s="5"/>
      <c r="GE152" s="5"/>
      <c r="GF152" s="5"/>
      <c r="GG152" s="5"/>
      <c r="GH152" s="5"/>
      <c r="GI152" s="5"/>
      <c r="GJ152" s="5"/>
      <c r="GK152" s="5"/>
      <c r="GL152" s="5"/>
      <c r="GM152" s="5"/>
      <c r="GN152" s="5"/>
      <c r="GO152" s="5"/>
      <c r="GP152" s="5"/>
      <c r="GQ152" s="5"/>
      <c r="GR152" s="5"/>
      <c r="GS152" s="5"/>
      <c r="GT152" s="5"/>
      <c r="GU152" s="5"/>
      <c r="GV152" s="5"/>
      <c r="GW152" s="5"/>
      <c r="GX152" s="5"/>
      <c r="GY152" s="5"/>
      <c r="GZ152" s="5"/>
      <c r="HA152" s="5"/>
      <c r="HB152" s="5"/>
      <c r="HC152" s="5"/>
      <c r="HD152" s="5"/>
      <c r="HE152" s="5"/>
      <c r="HF152" s="5"/>
      <c r="HG152" s="5"/>
      <c r="HH152" s="5"/>
      <c r="HI152" s="5"/>
      <c r="HJ152" s="5"/>
      <c r="HK152" s="5"/>
      <c r="HL152" s="5"/>
      <c r="HM152" s="5"/>
      <c r="HN152" s="5"/>
      <c r="HO152" s="5"/>
      <c r="HP152" s="5"/>
      <c r="HQ152" s="5"/>
      <c r="HR152" s="5"/>
      <c r="HS152" s="5"/>
      <c r="HT152" s="5"/>
      <c r="HU152" s="5"/>
      <c r="HV152" s="5"/>
      <c r="HW152" s="5"/>
    </row>
    <row r="153" spans="1:231" s="148" customFormat="1">
      <c r="A153" s="5"/>
      <c r="B153" s="5"/>
      <c r="C153" s="13"/>
      <c r="D153" s="13"/>
      <c r="E153" s="14"/>
      <c r="F153" s="15"/>
      <c r="G153" s="13"/>
      <c r="H153" s="13"/>
      <c r="I153" s="16"/>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c r="CZ153" s="5"/>
      <c r="DA153" s="5"/>
      <c r="DB153" s="5"/>
      <c r="DC153" s="5"/>
      <c r="DD153" s="5"/>
      <c r="DE153" s="5"/>
      <c r="DF153" s="5"/>
      <c r="DG153" s="5"/>
      <c r="DH153" s="5"/>
      <c r="DI153" s="5"/>
      <c r="DJ153" s="5"/>
      <c r="DK153" s="5"/>
      <c r="DL153" s="5"/>
      <c r="DM153" s="5"/>
      <c r="DN153" s="5"/>
      <c r="DO153" s="5"/>
      <c r="DP153" s="5"/>
      <c r="DQ153" s="5"/>
      <c r="DR153" s="5"/>
      <c r="DS153" s="5"/>
      <c r="DT153" s="5"/>
      <c r="DU153" s="5"/>
      <c r="DV153" s="5"/>
      <c r="DW153" s="5"/>
      <c r="DX153" s="5"/>
      <c r="DY153" s="5"/>
      <c r="DZ153" s="5"/>
      <c r="EA153" s="5"/>
      <c r="EB153" s="5"/>
      <c r="EC153" s="5"/>
      <c r="ED153" s="5"/>
      <c r="EE153" s="5"/>
      <c r="EF153" s="5"/>
      <c r="EG153" s="5"/>
      <c r="EH153" s="5"/>
      <c r="EI153" s="5"/>
      <c r="EJ153" s="5"/>
      <c r="EK153" s="5"/>
      <c r="EL153" s="5"/>
      <c r="EM153" s="5"/>
      <c r="EN153" s="5"/>
      <c r="EO153" s="5"/>
      <c r="EP153" s="5"/>
      <c r="EQ153" s="5"/>
      <c r="ER153" s="5"/>
      <c r="ES153" s="5"/>
      <c r="ET153" s="5"/>
      <c r="EU153" s="5"/>
      <c r="EV153" s="5"/>
      <c r="EW153" s="5"/>
      <c r="EX153" s="5"/>
      <c r="EY153" s="5"/>
      <c r="EZ153" s="5"/>
      <c r="FA153" s="5"/>
      <c r="FB153" s="5"/>
      <c r="FC153" s="5"/>
      <c r="FD153" s="5"/>
      <c r="FE153" s="5"/>
      <c r="FF153" s="5"/>
      <c r="FG153" s="5"/>
      <c r="FH153" s="5"/>
      <c r="FI153" s="5"/>
      <c r="FJ153" s="5"/>
      <c r="FK153" s="5"/>
      <c r="FL153" s="5"/>
      <c r="FM153" s="5"/>
      <c r="FN153" s="5"/>
      <c r="FO153" s="5"/>
      <c r="FP153" s="5"/>
      <c r="FQ153" s="5"/>
      <c r="FR153" s="5"/>
      <c r="FS153" s="5"/>
      <c r="FT153" s="5"/>
      <c r="FU153" s="5"/>
      <c r="FV153" s="5"/>
      <c r="FW153" s="5"/>
      <c r="FX153" s="5"/>
      <c r="FY153" s="5"/>
      <c r="FZ153" s="5"/>
      <c r="GA153" s="5"/>
      <c r="GB153" s="5"/>
      <c r="GC153" s="5"/>
      <c r="GD153" s="5"/>
      <c r="GE153" s="5"/>
      <c r="GF153" s="5"/>
      <c r="GG153" s="5"/>
      <c r="GH153" s="5"/>
      <c r="GI153" s="5"/>
      <c r="GJ153" s="5"/>
      <c r="GK153" s="5"/>
      <c r="GL153" s="5"/>
      <c r="GM153" s="5"/>
      <c r="GN153" s="5"/>
      <c r="GO153" s="5"/>
      <c r="GP153" s="5"/>
      <c r="GQ153" s="5"/>
      <c r="GR153" s="5"/>
      <c r="GS153" s="5"/>
      <c r="GT153" s="5"/>
      <c r="GU153" s="5"/>
      <c r="GV153" s="5"/>
      <c r="GW153" s="5"/>
      <c r="GX153" s="5"/>
      <c r="GY153" s="5"/>
      <c r="GZ153" s="5"/>
      <c r="HA153" s="5"/>
      <c r="HB153" s="5"/>
      <c r="HC153" s="5"/>
      <c r="HD153" s="5"/>
      <c r="HE153" s="5"/>
      <c r="HF153" s="5"/>
      <c r="HG153" s="5"/>
      <c r="HH153" s="5"/>
      <c r="HI153" s="5"/>
      <c r="HJ153" s="5"/>
      <c r="HK153" s="5"/>
      <c r="HL153" s="5"/>
      <c r="HM153" s="5"/>
      <c r="HN153" s="5"/>
      <c r="HO153" s="5"/>
      <c r="HP153" s="5"/>
      <c r="HQ153" s="5"/>
      <c r="HR153" s="5"/>
      <c r="HS153" s="5"/>
      <c r="HT153" s="5"/>
      <c r="HU153" s="5"/>
      <c r="HV153" s="5"/>
      <c r="HW153" s="5"/>
    </row>
    <row r="154" spans="1:231" s="148" customFormat="1">
      <c r="A154" s="5"/>
      <c r="B154" s="5"/>
      <c r="C154" s="13"/>
      <c r="D154" s="13"/>
      <c r="E154" s="14"/>
      <c r="F154" s="15"/>
      <c r="G154" s="13"/>
      <c r="H154" s="13"/>
      <c r="I154" s="16"/>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c r="CZ154" s="5"/>
      <c r="DA154" s="5"/>
      <c r="DB154" s="5"/>
      <c r="DC154" s="5"/>
      <c r="DD154" s="5"/>
      <c r="DE154" s="5"/>
      <c r="DF154" s="5"/>
      <c r="DG154" s="5"/>
      <c r="DH154" s="5"/>
      <c r="DI154" s="5"/>
      <c r="DJ154" s="5"/>
      <c r="DK154" s="5"/>
      <c r="DL154" s="5"/>
      <c r="DM154" s="5"/>
      <c r="DN154" s="5"/>
      <c r="DO154" s="5"/>
      <c r="DP154" s="5"/>
      <c r="DQ154" s="5"/>
      <c r="DR154" s="5"/>
      <c r="DS154" s="5"/>
      <c r="DT154" s="5"/>
      <c r="DU154" s="5"/>
      <c r="DV154" s="5"/>
      <c r="DW154" s="5"/>
      <c r="DX154" s="5"/>
      <c r="DY154" s="5"/>
      <c r="DZ154" s="5"/>
      <c r="EA154" s="5"/>
      <c r="EB154" s="5"/>
      <c r="EC154" s="5"/>
      <c r="ED154" s="5"/>
      <c r="EE154" s="5"/>
      <c r="EF154" s="5"/>
      <c r="EG154" s="5"/>
      <c r="EH154" s="5"/>
      <c r="EI154" s="5"/>
      <c r="EJ154" s="5"/>
      <c r="EK154" s="5"/>
      <c r="EL154" s="5"/>
      <c r="EM154" s="5"/>
      <c r="EN154" s="5"/>
      <c r="EO154" s="5"/>
      <c r="EP154" s="5"/>
      <c r="EQ154" s="5"/>
      <c r="ER154" s="5"/>
      <c r="ES154" s="5"/>
      <c r="ET154" s="5"/>
      <c r="EU154" s="5"/>
      <c r="EV154" s="5"/>
      <c r="EW154" s="5"/>
      <c r="EX154" s="5"/>
      <c r="EY154" s="5"/>
      <c r="EZ154" s="5"/>
      <c r="FA154" s="5"/>
      <c r="FB154" s="5"/>
      <c r="FC154" s="5"/>
      <c r="FD154" s="5"/>
      <c r="FE154" s="5"/>
      <c r="FF154" s="5"/>
      <c r="FG154" s="5"/>
      <c r="FH154" s="5"/>
      <c r="FI154" s="5"/>
      <c r="FJ154" s="5"/>
      <c r="FK154" s="5"/>
      <c r="FL154" s="5"/>
      <c r="FM154" s="5"/>
      <c r="FN154" s="5"/>
      <c r="FO154" s="5"/>
      <c r="FP154" s="5"/>
      <c r="FQ154" s="5"/>
      <c r="FR154" s="5"/>
      <c r="FS154" s="5"/>
      <c r="FT154" s="5"/>
      <c r="FU154" s="5"/>
      <c r="FV154" s="5"/>
      <c r="FW154" s="5"/>
      <c r="FX154" s="5"/>
      <c r="FY154" s="5"/>
      <c r="FZ154" s="5"/>
      <c r="GA154" s="5"/>
      <c r="GB154" s="5"/>
      <c r="GC154" s="5"/>
      <c r="GD154" s="5"/>
      <c r="GE154" s="5"/>
      <c r="GF154" s="5"/>
      <c r="GG154" s="5"/>
      <c r="GH154" s="5"/>
      <c r="GI154" s="5"/>
      <c r="GJ154" s="5"/>
      <c r="GK154" s="5"/>
      <c r="GL154" s="5"/>
      <c r="GM154" s="5"/>
      <c r="GN154" s="5"/>
      <c r="GO154" s="5"/>
      <c r="GP154" s="5"/>
      <c r="GQ154" s="5"/>
      <c r="GR154" s="5"/>
      <c r="GS154" s="5"/>
      <c r="GT154" s="5"/>
      <c r="GU154" s="5"/>
      <c r="GV154" s="5"/>
      <c r="GW154" s="5"/>
      <c r="GX154" s="5"/>
      <c r="GY154" s="5"/>
      <c r="GZ154" s="5"/>
      <c r="HA154" s="5"/>
      <c r="HB154" s="5"/>
      <c r="HC154" s="5"/>
      <c r="HD154" s="5"/>
      <c r="HE154" s="5"/>
      <c r="HF154" s="5"/>
      <c r="HG154" s="5"/>
      <c r="HH154" s="5"/>
      <c r="HI154" s="5"/>
      <c r="HJ154" s="5"/>
      <c r="HK154" s="5"/>
      <c r="HL154" s="5"/>
      <c r="HM154" s="5"/>
      <c r="HN154" s="5"/>
      <c r="HO154" s="5"/>
      <c r="HP154" s="5"/>
      <c r="HQ154" s="5"/>
      <c r="HR154" s="5"/>
      <c r="HS154" s="5"/>
      <c r="HT154" s="5"/>
      <c r="HU154" s="5"/>
      <c r="HV154" s="5"/>
      <c r="HW154" s="5"/>
    </row>
    <row r="155" spans="1:231" s="148" customFormat="1">
      <c r="A155" s="5"/>
      <c r="B155" s="5"/>
      <c r="C155" s="13"/>
      <c r="D155" s="13"/>
      <c r="E155" s="14"/>
      <c r="F155" s="15"/>
      <c r="G155" s="13"/>
      <c r="H155" s="13"/>
      <c r="I155" s="16"/>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c r="EA155" s="5"/>
      <c r="EB155" s="5"/>
      <c r="EC155" s="5"/>
      <c r="ED155" s="5"/>
      <c r="EE155" s="5"/>
      <c r="EF155" s="5"/>
      <c r="EG155" s="5"/>
      <c r="EH155" s="5"/>
      <c r="EI155" s="5"/>
      <c r="EJ155" s="5"/>
      <c r="EK155" s="5"/>
      <c r="EL155" s="5"/>
      <c r="EM155" s="5"/>
      <c r="EN155" s="5"/>
      <c r="EO155" s="5"/>
      <c r="EP155" s="5"/>
      <c r="EQ155" s="5"/>
      <c r="ER155" s="5"/>
      <c r="ES155" s="5"/>
      <c r="ET155" s="5"/>
      <c r="EU155" s="5"/>
      <c r="EV155" s="5"/>
      <c r="EW155" s="5"/>
      <c r="EX155" s="5"/>
      <c r="EY155" s="5"/>
      <c r="EZ155" s="5"/>
      <c r="FA155" s="5"/>
      <c r="FB155" s="5"/>
      <c r="FC155" s="5"/>
      <c r="FD155" s="5"/>
      <c r="FE155" s="5"/>
      <c r="FF155" s="5"/>
      <c r="FG155" s="5"/>
      <c r="FH155" s="5"/>
      <c r="FI155" s="5"/>
      <c r="FJ155" s="5"/>
      <c r="FK155" s="5"/>
      <c r="FL155" s="5"/>
      <c r="FM155" s="5"/>
      <c r="FN155" s="5"/>
      <c r="FO155" s="5"/>
      <c r="FP155" s="5"/>
      <c r="FQ155" s="5"/>
      <c r="FR155" s="5"/>
      <c r="FS155" s="5"/>
      <c r="FT155" s="5"/>
      <c r="FU155" s="5"/>
      <c r="FV155" s="5"/>
      <c r="FW155" s="5"/>
      <c r="FX155" s="5"/>
      <c r="FY155" s="5"/>
      <c r="FZ155" s="5"/>
      <c r="GA155" s="5"/>
      <c r="GB155" s="5"/>
      <c r="GC155" s="5"/>
      <c r="GD155" s="5"/>
      <c r="GE155" s="5"/>
      <c r="GF155" s="5"/>
      <c r="GG155" s="5"/>
      <c r="GH155" s="5"/>
      <c r="GI155" s="5"/>
      <c r="GJ155" s="5"/>
      <c r="GK155" s="5"/>
      <c r="GL155" s="5"/>
      <c r="GM155" s="5"/>
      <c r="GN155" s="5"/>
      <c r="GO155" s="5"/>
      <c r="GP155" s="5"/>
      <c r="GQ155" s="5"/>
      <c r="GR155" s="5"/>
      <c r="GS155" s="5"/>
      <c r="GT155" s="5"/>
      <c r="GU155" s="5"/>
      <c r="GV155" s="5"/>
      <c r="GW155" s="5"/>
      <c r="GX155" s="5"/>
      <c r="GY155" s="5"/>
      <c r="GZ155" s="5"/>
      <c r="HA155" s="5"/>
      <c r="HB155" s="5"/>
      <c r="HC155" s="5"/>
      <c r="HD155" s="5"/>
      <c r="HE155" s="5"/>
      <c r="HF155" s="5"/>
      <c r="HG155" s="5"/>
      <c r="HH155" s="5"/>
      <c r="HI155" s="5"/>
      <c r="HJ155" s="5"/>
      <c r="HK155" s="5"/>
      <c r="HL155" s="5"/>
      <c r="HM155" s="5"/>
      <c r="HN155" s="5"/>
      <c r="HO155" s="5"/>
      <c r="HP155" s="5"/>
      <c r="HQ155" s="5"/>
      <c r="HR155" s="5"/>
      <c r="HS155" s="5"/>
      <c r="HT155" s="5"/>
      <c r="HU155" s="5"/>
      <c r="HV155" s="5"/>
      <c r="HW155" s="5"/>
    </row>
    <row r="156" spans="1:231" s="148" customFormat="1">
      <c r="A156" s="5"/>
      <c r="B156" s="5"/>
      <c r="C156" s="13"/>
      <c r="D156" s="13"/>
      <c r="E156" s="14"/>
      <c r="F156" s="15"/>
      <c r="G156" s="13"/>
      <c r="H156" s="13"/>
      <c r="I156" s="16"/>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c r="CY156" s="5"/>
      <c r="CZ156" s="5"/>
      <c r="DA156" s="5"/>
      <c r="DB156" s="5"/>
      <c r="DC156" s="5"/>
      <c r="DD156" s="5"/>
      <c r="DE156" s="5"/>
      <c r="DF156" s="5"/>
      <c r="DG156" s="5"/>
      <c r="DH156" s="5"/>
      <c r="DI156" s="5"/>
      <c r="DJ156" s="5"/>
      <c r="DK156" s="5"/>
      <c r="DL156" s="5"/>
      <c r="DM156" s="5"/>
      <c r="DN156" s="5"/>
      <c r="DO156" s="5"/>
      <c r="DP156" s="5"/>
      <c r="DQ156" s="5"/>
      <c r="DR156" s="5"/>
      <c r="DS156" s="5"/>
      <c r="DT156" s="5"/>
      <c r="DU156" s="5"/>
      <c r="DV156" s="5"/>
      <c r="DW156" s="5"/>
      <c r="DX156" s="5"/>
      <c r="DY156" s="5"/>
      <c r="DZ156" s="5"/>
      <c r="EA156" s="5"/>
      <c r="EB156" s="5"/>
      <c r="EC156" s="5"/>
      <c r="ED156" s="5"/>
      <c r="EE156" s="5"/>
      <c r="EF156" s="5"/>
      <c r="EG156" s="5"/>
      <c r="EH156" s="5"/>
      <c r="EI156" s="5"/>
      <c r="EJ156" s="5"/>
      <c r="EK156" s="5"/>
      <c r="EL156" s="5"/>
      <c r="EM156" s="5"/>
      <c r="EN156" s="5"/>
      <c r="EO156" s="5"/>
      <c r="EP156" s="5"/>
      <c r="EQ156" s="5"/>
      <c r="ER156" s="5"/>
      <c r="ES156" s="5"/>
      <c r="ET156" s="5"/>
      <c r="EU156" s="5"/>
      <c r="EV156" s="5"/>
      <c r="EW156" s="5"/>
      <c r="EX156" s="5"/>
      <c r="EY156" s="5"/>
      <c r="EZ156" s="5"/>
      <c r="FA156" s="5"/>
      <c r="FB156" s="5"/>
      <c r="FC156" s="5"/>
      <c r="FD156" s="5"/>
      <c r="FE156" s="5"/>
      <c r="FF156" s="5"/>
      <c r="FG156" s="5"/>
      <c r="FH156" s="5"/>
      <c r="FI156" s="5"/>
      <c r="FJ156" s="5"/>
      <c r="FK156" s="5"/>
      <c r="FL156" s="5"/>
      <c r="FM156" s="5"/>
      <c r="FN156" s="5"/>
      <c r="FO156" s="5"/>
      <c r="FP156" s="5"/>
      <c r="FQ156" s="5"/>
      <c r="FR156" s="5"/>
      <c r="FS156" s="5"/>
      <c r="FT156" s="5"/>
      <c r="FU156" s="5"/>
      <c r="FV156" s="5"/>
      <c r="FW156" s="5"/>
      <c r="FX156" s="5"/>
      <c r="FY156" s="5"/>
      <c r="FZ156" s="5"/>
      <c r="GA156" s="5"/>
      <c r="GB156" s="5"/>
      <c r="GC156" s="5"/>
      <c r="GD156" s="5"/>
      <c r="GE156" s="5"/>
      <c r="GF156" s="5"/>
      <c r="GG156" s="5"/>
      <c r="GH156" s="5"/>
      <c r="GI156" s="5"/>
      <c r="GJ156" s="5"/>
      <c r="GK156" s="5"/>
      <c r="GL156" s="5"/>
      <c r="GM156" s="5"/>
      <c r="GN156" s="5"/>
      <c r="GO156" s="5"/>
      <c r="GP156" s="5"/>
      <c r="GQ156" s="5"/>
      <c r="GR156" s="5"/>
      <c r="GS156" s="5"/>
      <c r="GT156" s="5"/>
      <c r="GU156" s="5"/>
      <c r="GV156" s="5"/>
      <c r="GW156" s="5"/>
      <c r="GX156" s="5"/>
      <c r="GY156" s="5"/>
      <c r="GZ156" s="5"/>
      <c r="HA156" s="5"/>
      <c r="HB156" s="5"/>
      <c r="HC156" s="5"/>
      <c r="HD156" s="5"/>
      <c r="HE156" s="5"/>
      <c r="HF156" s="5"/>
      <c r="HG156" s="5"/>
      <c r="HH156" s="5"/>
      <c r="HI156" s="5"/>
      <c r="HJ156" s="5"/>
      <c r="HK156" s="5"/>
      <c r="HL156" s="5"/>
      <c r="HM156" s="5"/>
      <c r="HN156" s="5"/>
      <c r="HO156" s="5"/>
      <c r="HP156" s="5"/>
      <c r="HQ156" s="5"/>
      <c r="HR156" s="5"/>
      <c r="HS156" s="5"/>
      <c r="HT156" s="5"/>
      <c r="HU156" s="5"/>
      <c r="HV156" s="5"/>
      <c r="HW156" s="5"/>
    </row>
    <row r="157" spans="1:231" s="148" customFormat="1">
      <c r="A157" s="5"/>
      <c r="B157" s="5"/>
      <c r="C157" s="13"/>
      <c r="D157" s="13"/>
      <c r="E157" s="14"/>
      <c r="F157" s="15"/>
      <c r="G157" s="13"/>
      <c r="H157" s="13"/>
      <c r="I157" s="16"/>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c r="DA157" s="5"/>
      <c r="DB157" s="5"/>
      <c r="DC157" s="5"/>
      <c r="DD157" s="5"/>
      <c r="DE157" s="5"/>
      <c r="DF157" s="5"/>
      <c r="DG157" s="5"/>
      <c r="DH157" s="5"/>
      <c r="DI157" s="5"/>
      <c r="DJ157" s="5"/>
      <c r="DK157" s="5"/>
      <c r="DL157" s="5"/>
      <c r="DM157" s="5"/>
      <c r="DN157" s="5"/>
      <c r="DO157" s="5"/>
      <c r="DP157" s="5"/>
      <c r="DQ157" s="5"/>
      <c r="DR157" s="5"/>
      <c r="DS157" s="5"/>
      <c r="DT157" s="5"/>
      <c r="DU157" s="5"/>
      <c r="DV157" s="5"/>
      <c r="DW157" s="5"/>
      <c r="DX157" s="5"/>
      <c r="DY157" s="5"/>
      <c r="DZ157" s="5"/>
      <c r="EA157" s="5"/>
      <c r="EB157" s="5"/>
      <c r="EC157" s="5"/>
      <c r="ED157" s="5"/>
      <c r="EE157" s="5"/>
      <c r="EF157" s="5"/>
      <c r="EG157" s="5"/>
      <c r="EH157" s="5"/>
      <c r="EI157" s="5"/>
      <c r="EJ157" s="5"/>
      <c r="EK157" s="5"/>
      <c r="EL157" s="5"/>
      <c r="EM157" s="5"/>
      <c r="EN157" s="5"/>
      <c r="EO157" s="5"/>
      <c r="EP157" s="5"/>
      <c r="EQ157" s="5"/>
      <c r="ER157" s="5"/>
      <c r="ES157" s="5"/>
      <c r="ET157" s="5"/>
      <c r="EU157" s="5"/>
      <c r="EV157" s="5"/>
      <c r="EW157" s="5"/>
      <c r="EX157" s="5"/>
      <c r="EY157" s="5"/>
      <c r="EZ157" s="5"/>
      <c r="FA157" s="5"/>
      <c r="FB157" s="5"/>
      <c r="FC157" s="5"/>
      <c r="FD157" s="5"/>
      <c r="FE157" s="5"/>
      <c r="FF157" s="5"/>
      <c r="FG157" s="5"/>
      <c r="FH157" s="5"/>
      <c r="FI157" s="5"/>
      <c r="FJ157" s="5"/>
      <c r="FK157" s="5"/>
      <c r="FL157" s="5"/>
      <c r="FM157" s="5"/>
      <c r="FN157" s="5"/>
      <c r="FO157" s="5"/>
      <c r="FP157" s="5"/>
      <c r="FQ157" s="5"/>
      <c r="FR157" s="5"/>
      <c r="FS157" s="5"/>
      <c r="FT157" s="5"/>
      <c r="FU157" s="5"/>
      <c r="FV157" s="5"/>
      <c r="FW157" s="5"/>
      <c r="FX157" s="5"/>
      <c r="FY157" s="5"/>
      <c r="FZ157" s="5"/>
      <c r="GA157" s="5"/>
      <c r="GB157" s="5"/>
      <c r="GC157" s="5"/>
      <c r="GD157" s="5"/>
      <c r="GE157" s="5"/>
      <c r="GF157" s="5"/>
      <c r="GG157" s="5"/>
      <c r="GH157" s="5"/>
      <c r="GI157" s="5"/>
      <c r="GJ157" s="5"/>
      <c r="GK157" s="5"/>
      <c r="GL157" s="5"/>
      <c r="GM157" s="5"/>
      <c r="GN157" s="5"/>
      <c r="GO157" s="5"/>
      <c r="GP157" s="5"/>
      <c r="GQ157" s="5"/>
      <c r="GR157" s="5"/>
      <c r="GS157" s="5"/>
      <c r="GT157" s="5"/>
      <c r="GU157" s="5"/>
      <c r="GV157" s="5"/>
      <c r="GW157" s="5"/>
      <c r="GX157" s="5"/>
      <c r="GY157" s="5"/>
      <c r="GZ157" s="5"/>
      <c r="HA157" s="5"/>
      <c r="HB157" s="5"/>
      <c r="HC157" s="5"/>
      <c r="HD157" s="5"/>
      <c r="HE157" s="5"/>
      <c r="HF157" s="5"/>
      <c r="HG157" s="5"/>
      <c r="HH157" s="5"/>
      <c r="HI157" s="5"/>
      <c r="HJ157" s="5"/>
      <c r="HK157" s="5"/>
      <c r="HL157" s="5"/>
      <c r="HM157" s="5"/>
      <c r="HN157" s="5"/>
      <c r="HO157" s="5"/>
      <c r="HP157" s="5"/>
      <c r="HQ157" s="5"/>
      <c r="HR157" s="5"/>
      <c r="HS157" s="5"/>
      <c r="HT157" s="5"/>
      <c r="HU157" s="5"/>
      <c r="HV157" s="5"/>
      <c r="HW157" s="5"/>
    </row>
    <row r="158" spans="1:231" s="148" customFormat="1">
      <c r="A158" s="5"/>
      <c r="B158" s="5"/>
      <c r="C158" s="13"/>
      <c r="D158" s="13"/>
      <c r="E158" s="14"/>
      <c r="F158" s="15"/>
      <c r="G158" s="13"/>
      <c r="H158" s="13"/>
      <c r="I158" s="16"/>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c r="CZ158" s="5"/>
      <c r="DA158" s="5"/>
      <c r="DB158" s="5"/>
      <c r="DC158" s="5"/>
      <c r="DD158" s="5"/>
      <c r="DE158" s="5"/>
      <c r="DF158" s="5"/>
      <c r="DG158" s="5"/>
      <c r="DH158" s="5"/>
      <c r="DI158" s="5"/>
      <c r="DJ158" s="5"/>
      <c r="DK158" s="5"/>
      <c r="DL158" s="5"/>
      <c r="DM158" s="5"/>
      <c r="DN158" s="5"/>
      <c r="DO158" s="5"/>
      <c r="DP158" s="5"/>
      <c r="DQ158" s="5"/>
      <c r="DR158" s="5"/>
      <c r="DS158" s="5"/>
      <c r="DT158" s="5"/>
      <c r="DU158" s="5"/>
      <c r="DV158" s="5"/>
      <c r="DW158" s="5"/>
      <c r="DX158" s="5"/>
      <c r="DY158" s="5"/>
      <c r="DZ158" s="5"/>
      <c r="EA158" s="5"/>
      <c r="EB158" s="5"/>
      <c r="EC158" s="5"/>
      <c r="ED158" s="5"/>
      <c r="EE158" s="5"/>
      <c r="EF158" s="5"/>
      <c r="EG158" s="5"/>
      <c r="EH158" s="5"/>
      <c r="EI158" s="5"/>
      <c r="EJ158" s="5"/>
      <c r="EK158" s="5"/>
      <c r="EL158" s="5"/>
      <c r="EM158" s="5"/>
      <c r="EN158" s="5"/>
      <c r="EO158" s="5"/>
      <c r="EP158" s="5"/>
      <c r="EQ158" s="5"/>
      <c r="ER158" s="5"/>
      <c r="ES158" s="5"/>
      <c r="ET158" s="5"/>
      <c r="EU158" s="5"/>
      <c r="EV158" s="5"/>
      <c r="EW158" s="5"/>
      <c r="EX158" s="5"/>
      <c r="EY158" s="5"/>
      <c r="EZ158" s="5"/>
      <c r="FA158" s="5"/>
      <c r="FB158" s="5"/>
      <c r="FC158" s="5"/>
      <c r="FD158" s="5"/>
      <c r="FE158" s="5"/>
      <c r="FF158" s="5"/>
      <c r="FG158" s="5"/>
      <c r="FH158" s="5"/>
      <c r="FI158" s="5"/>
      <c r="FJ158" s="5"/>
      <c r="FK158" s="5"/>
      <c r="FL158" s="5"/>
      <c r="FM158" s="5"/>
      <c r="FN158" s="5"/>
      <c r="FO158" s="5"/>
      <c r="FP158" s="5"/>
      <c r="FQ158" s="5"/>
      <c r="FR158" s="5"/>
      <c r="FS158" s="5"/>
      <c r="FT158" s="5"/>
      <c r="FU158" s="5"/>
      <c r="FV158" s="5"/>
      <c r="FW158" s="5"/>
      <c r="FX158" s="5"/>
      <c r="FY158" s="5"/>
      <c r="FZ158" s="5"/>
      <c r="GA158" s="5"/>
      <c r="GB158" s="5"/>
      <c r="GC158" s="5"/>
      <c r="GD158" s="5"/>
      <c r="GE158" s="5"/>
      <c r="GF158" s="5"/>
      <c r="GG158" s="5"/>
      <c r="GH158" s="5"/>
      <c r="GI158" s="5"/>
      <c r="GJ158" s="5"/>
      <c r="GK158" s="5"/>
      <c r="GL158" s="5"/>
      <c r="GM158" s="5"/>
      <c r="GN158" s="5"/>
      <c r="GO158" s="5"/>
      <c r="GP158" s="5"/>
      <c r="GQ158" s="5"/>
      <c r="GR158" s="5"/>
      <c r="GS158" s="5"/>
      <c r="GT158" s="5"/>
      <c r="GU158" s="5"/>
      <c r="GV158" s="5"/>
      <c r="GW158" s="5"/>
      <c r="GX158" s="5"/>
      <c r="GY158" s="5"/>
      <c r="GZ158" s="5"/>
      <c r="HA158" s="5"/>
      <c r="HB158" s="5"/>
      <c r="HC158" s="5"/>
      <c r="HD158" s="5"/>
      <c r="HE158" s="5"/>
      <c r="HF158" s="5"/>
      <c r="HG158" s="5"/>
      <c r="HH158" s="5"/>
      <c r="HI158" s="5"/>
      <c r="HJ158" s="5"/>
      <c r="HK158" s="5"/>
      <c r="HL158" s="5"/>
      <c r="HM158" s="5"/>
      <c r="HN158" s="5"/>
      <c r="HO158" s="5"/>
      <c r="HP158" s="5"/>
      <c r="HQ158" s="5"/>
      <c r="HR158" s="5"/>
      <c r="HS158" s="5"/>
      <c r="HT158" s="5"/>
      <c r="HU158" s="5"/>
      <c r="HV158" s="5"/>
      <c r="HW158" s="5"/>
    </row>
    <row r="159" spans="1:231" s="148" customFormat="1">
      <c r="A159" s="5"/>
      <c r="B159" s="5"/>
      <c r="C159" s="13"/>
      <c r="D159" s="13"/>
      <c r="E159" s="14"/>
      <c r="F159" s="15"/>
      <c r="G159" s="13"/>
      <c r="H159" s="13"/>
      <c r="I159" s="16"/>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c r="CY159" s="5"/>
      <c r="CZ159" s="5"/>
      <c r="DA159" s="5"/>
      <c r="DB159" s="5"/>
      <c r="DC159" s="5"/>
      <c r="DD159" s="5"/>
      <c r="DE159" s="5"/>
      <c r="DF159" s="5"/>
      <c r="DG159" s="5"/>
      <c r="DH159" s="5"/>
      <c r="DI159" s="5"/>
      <c r="DJ159" s="5"/>
      <c r="DK159" s="5"/>
      <c r="DL159" s="5"/>
      <c r="DM159" s="5"/>
      <c r="DN159" s="5"/>
      <c r="DO159" s="5"/>
      <c r="DP159" s="5"/>
      <c r="DQ159" s="5"/>
      <c r="DR159" s="5"/>
      <c r="DS159" s="5"/>
      <c r="DT159" s="5"/>
      <c r="DU159" s="5"/>
      <c r="DV159" s="5"/>
      <c r="DW159" s="5"/>
      <c r="DX159" s="5"/>
      <c r="DY159" s="5"/>
      <c r="DZ159" s="5"/>
      <c r="EA159" s="5"/>
      <c r="EB159" s="5"/>
      <c r="EC159" s="5"/>
      <c r="ED159" s="5"/>
      <c r="EE159" s="5"/>
      <c r="EF159" s="5"/>
      <c r="EG159" s="5"/>
      <c r="EH159" s="5"/>
      <c r="EI159" s="5"/>
      <c r="EJ159" s="5"/>
      <c r="EK159" s="5"/>
      <c r="EL159" s="5"/>
      <c r="EM159" s="5"/>
      <c r="EN159" s="5"/>
      <c r="EO159" s="5"/>
      <c r="EP159" s="5"/>
      <c r="EQ159" s="5"/>
      <c r="ER159" s="5"/>
      <c r="ES159" s="5"/>
      <c r="ET159" s="5"/>
      <c r="EU159" s="5"/>
      <c r="EV159" s="5"/>
      <c r="EW159" s="5"/>
      <c r="EX159" s="5"/>
      <c r="EY159" s="5"/>
      <c r="EZ159" s="5"/>
      <c r="FA159" s="5"/>
      <c r="FB159" s="5"/>
      <c r="FC159" s="5"/>
      <c r="FD159" s="5"/>
      <c r="FE159" s="5"/>
      <c r="FF159" s="5"/>
      <c r="FG159" s="5"/>
      <c r="FH159" s="5"/>
      <c r="FI159" s="5"/>
      <c r="FJ159" s="5"/>
      <c r="FK159" s="5"/>
      <c r="FL159" s="5"/>
      <c r="FM159" s="5"/>
      <c r="FN159" s="5"/>
      <c r="FO159" s="5"/>
      <c r="FP159" s="5"/>
      <c r="FQ159" s="5"/>
      <c r="FR159" s="5"/>
      <c r="FS159" s="5"/>
      <c r="FT159" s="5"/>
      <c r="FU159" s="5"/>
      <c r="FV159" s="5"/>
      <c r="FW159" s="5"/>
      <c r="FX159" s="5"/>
      <c r="FY159" s="5"/>
      <c r="FZ159" s="5"/>
      <c r="GA159" s="5"/>
      <c r="GB159" s="5"/>
      <c r="GC159" s="5"/>
      <c r="GD159" s="5"/>
      <c r="GE159" s="5"/>
      <c r="GF159" s="5"/>
      <c r="GG159" s="5"/>
      <c r="GH159" s="5"/>
      <c r="GI159" s="5"/>
      <c r="GJ159" s="5"/>
      <c r="GK159" s="5"/>
      <c r="GL159" s="5"/>
      <c r="GM159" s="5"/>
      <c r="GN159" s="5"/>
      <c r="GO159" s="5"/>
      <c r="GP159" s="5"/>
      <c r="GQ159" s="5"/>
      <c r="GR159" s="5"/>
      <c r="GS159" s="5"/>
      <c r="GT159" s="5"/>
      <c r="GU159" s="5"/>
      <c r="GV159" s="5"/>
      <c r="GW159" s="5"/>
      <c r="GX159" s="5"/>
      <c r="GY159" s="5"/>
      <c r="GZ159" s="5"/>
      <c r="HA159" s="5"/>
      <c r="HB159" s="5"/>
      <c r="HC159" s="5"/>
      <c r="HD159" s="5"/>
      <c r="HE159" s="5"/>
      <c r="HF159" s="5"/>
      <c r="HG159" s="5"/>
      <c r="HH159" s="5"/>
      <c r="HI159" s="5"/>
      <c r="HJ159" s="5"/>
      <c r="HK159" s="5"/>
      <c r="HL159" s="5"/>
      <c r="HM159" s="5"/>
      <c r="HN159" s="5"/>
      <c r="HO159" s="5"/>
      <c r="HP159" s="5"/>
      <c r="HQ159" s="5"/>
      <c r="HR159" s="5"/>
      <c r="HS159" s="5"/>
      <c r="HT159" s="5"/>
      <c r="HU159" s="5"/>
      <c r="HV159" s="5"/>
      <c r="HW159" s="5"/>
    </row>
    <row r="160" spans="1:231" s="148" customFormat="1">
      <c r="A160" s="5"/>
      <c r="B160" s="5"/>
      <c r="C160" s="13"/>
      <c r="D160" s="13"/>
      <c r="E160" s="14"/>
      <c r="F160" s="15"/>
      <c r="G160" s="13"/>
      <c r="H160" s="13"/>
      <c r="I160" s="16"/>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c r="CV160" s="5"/>
      <c r="CW160" s="5"/>
      <c r="CX160" s="5"/>
      <c r="CY160" s="5"/>
      <c r="CZ160" s="5"/>
      <c r="DA160" s="5"/>
      <c r="DB160" s="5"/>
      <c r="DC160" s="5"/>
      <c r="DD160" s="5"/>
      <c r="DE160" s="5"/>
      <c r="DF160" s="5"/>
      <c r="DG160" s="5"/>
      <c r="DH160" s="5"/>
      <c r="DI160" s="5"/>
      <c r="DJ160" s="5"/>
      <c r="DK160" s="5"/>
      <c r="DL160" s="5"/>
      <c r="DM160" s="5"/>
      <c r="DN160" s="5"/>
      <c r="DO160" s="5"/>
      <c r="DP160" s="5"/>
      <c r="DQ160" s="5"/>
      <c r="DR160" s="5"/>
      <c r="DS160" s="5"/>
      <c r="DT160" s="5"/>
      <c r="DU160" s="5"/>
      <c r="DV160" s="5"/>
      <c r="DW160" s="5"/>
      <c r="DX160" s="5"/>
      <c r="DY160" s="5"/>
      <c r="DZ160" s="5"/>
      <c r="EA160" s="5"/>
      <c r="EB160" s="5"/>
      <c r="EC160" s="5"/>
      <c r="ED160" s="5"/>
      <c r="EE160" s="5"/>
      <c r="EF160" s="5"/>
      <c r="EG160" s="5"/>
      <c r="EH160" s="5"/>
      <c r="EI160" s="5"/>
      <c r="EJ160" s="5"/>
      <c r="EK160" s="5"/>
      <c r="EL160" s="5"/>
      <c r="EM160" s="5"/>
      <c r="EN160" s="5"/>
      <c r="EO160" s="5"/>
      <c r="EP160" s="5"/>
      <c r="EQ160" s="5"/>
      <c r="ER160" s="5"/>
      <c r="ES160" s="5"/>
      <c r="ET160" s="5"/>
      <c r="EU160" s="5"/>
      <c r="EV160" s="5"/>
      <c r="EW160" s="5"/>
      <c r="EX160" s="5"/>
      <c r="EY160" s="5"/>
      <c r="EZ160" s="5"/>
      <c r="FA160" s="5"/>
      <c r="FB160" s="5"/>
      <c r="FC160" s="5"/>
      <c r="FD160" s="5"/>
      <c r="FE160" s="5"/>
      <c r="FF160" s="5"/>
      <c r="FG160" s="5"/>
      <c r="FH160" s="5"/>
      <c r="FI160" s="5"/>
      <c r="FJ160" s="5"/>
      <c r="FK160" s="5"/>
      <c r="FL160" s="5"/>
      <c r="FM160" s="5"/>
      <c r="FN160" s="5"/>
      <c r="FO160" s="5"/>
      <c r="FP160" s="5"/>
      <c r="FQ160" s="5"/>
      <c r="FR160" s="5"/>
      <c r="FS160" s="5"/>
      <c r="FT160" s="5"/>
      <c r="FU160" s="5"/>
      <c r="FV160" s="5"/>
      <c r="FW160" s="5"/>
      <c r="FX160" s="5"/>
      <c r="FY160" s="5"/>
      <c r="FZ160" s="5"/>
      <c r="GA160" s="5"/>
      <c r="GB160" s="5"/>
      <c r="GC160" s="5"/>
      <c r="GD160" s="5"/>
      <c r="GE160" s="5"/>
      <c r="GF160" s="5"/>
      <c r="GG160" s="5"/>
      <c r="GH160" s="5"/>
      <c r="GI160" s="5"/>
      <c r="GJ160" s="5"/>
      <c r="GK160" s="5"/>
      <c r="GL160" s="5"/>
      <c r="GM160" s="5"/>
      <c r="GN160" s="5"/>
      <c r="GO160" s="5"/>
      <c r="GP160" s="5"/>
      <c r="GQ160" s="5"/>
      <c r="GR160" s="5"/>
      <c r="GS160" s="5"/>
      <c r="GT160" s="5"/>
      <c r="GU160" s="5"/>
      <c r="GV160" s="5"/>
      <c r="GW160" s="5"/>
      <c r="GX160" s="5"/>
      <c r="GY160" s="5"/>
      <c r="GZ160" s="5"/>
      <c r="HA160" s="5"/>
      <c r="HB160" s="5"/>
      <c r="HC160" s="5"/>
      <c r="HD160" s="5"/>
      <c r="HE160" s="5"/>
      <c r="HF160" s="5"/>
      <c r="HG160" s="5"/>
      <c r="HH160" s="5"/>
      <c r="HI160" s="5"/>
      <c r="HJ160" s="5"/>
      <c r="HK160" s="5"/>
      <c r="HL160" s="5"/>
      <c r="HM160" s="5"/>
      <c r="HN160" s="5"/>
      <c r="HO160" s="5"/>
      <c r="HP160" s="5"/>
      <c r="HQ160" s="5"/>
      <c r="HR160" s="5"/>
      <c r="HS160" s="5"/>
      <c r="HT160" s="5"/>
      <c r="HU160" s="5"/>
      <c r="HV160" s="5"/>
      <c r="HW160" s="5"/>
    </row>
    <row r="161" spans="1:231" s="148" customFormat="1">
      <c r="A161" s="5"/>
      <c r="B161" s="5"/>
      <c r="C161" s="13"/>
      <c r="D161" s="13"/>
      <c r="E161" s="14"/>
      <c r="F161" s="15"/>
      <c r="G161" s="13"/>
      <c r="H161" s="13"/>
      <c r="I161" s="16"/>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c r="CZ161" s="5"/>
      <c r="DA161" s="5"/>
      <c r="DB161" s="5"/>
      <c r="DC161" s="5"/>
      <c r="DD161" s="5"/>
      <c r="DE161" s="5"/>
      <c r="DF161" s="5"/>
      <c r="DG161" s="5"/>
      <c r="DH161" s="5"/>
      <c r="DI161" s="5"/>
      <c r="DJ161" s="5"/>
      <c r="DK161" s="5"/>
      <c r="DL161" s="5"/>
      <c r="DM161" s="5"/>
      <c r="DN161" s="5"/>
      <c r="DO161" s="5"/>
      <c r="DP161" s="5"/>
      <c r="DQ161" s="5"/>
      <c r="DR161" s="5"/>
      <c r="DS161" s="5"/>
      <c r="DT161" s="5"/>
      <c r="DU161" s="5"/>
      <c r="DV161" s="5"/>
      <c r="DW161" s="5"/>
      <c r="DX161" s="5"/>
      <c r="DY161" s="5"/>
      <c r="DZ161" s="5"/>
      <c r="EA161" s="5"/>
      <c r="EB161" s="5"/>
      <c r="EC161" s="5"/>
      <c r="ED161" s="5"/>
      <c r="EE161" s="5"/>
      <c r="EF161" s="5"/>
      <c r="EG161" s="5"/>
      <c r="EH161" s="5"/>
      <c r="EI161" s="5"/>
      <c r="EJ161" s="5"/>
      <c r="EK161" s="5"/>
      <c r="EL161" s="5"/>
      <c r="EM161" s="5"/>
      <c r="EN161" s="5"/>
      <c r="EO161" s="5"/>
      <c r="EP161" s="5"/>
      <c r="EQ161" s="5"/>
      <c r="ER161" s="5"/>
      <c r="ES161" s="5"/>
      <c r="ET161" s="5"/>
      <c r="EU161" s="5"/>
      <c r="EV161" s="5"/>
      <c r="EW161" s="5"/>
      <c r="EX161" s="5"/>
      <c r="EY161" s="5"/>
      <c r="EZ161" s="5"/>
      <c r="FA161" s="5"/>
      <c r="FB161" s="5"/>
      <c r="FC161" s="5"/>
      <c r="FD161" s="5"/>
      <c r="FE161" s="5"/>
      <c r="FF161" s="5"/>
      <c r="FG161" s="5"/>
      <c r="FH161" s="5"/>
      <c r="FI161" s="5"/>
      <c r="FJ161" s="5"/>
      <c r="FK161" s="5"/>
      <c r="FL161" s="5"/>
      <c r="FM161" s="5"/>
      <c r="FN161" s="5"/>
      <c r="FO161" s="5"/>
      <c r="FP161" s="5"/>
      <c r="FQ161" s="5"/>
      <c r="FR161" s="5"/>
      <c r="FS161" s="5"/>
      <c r="FT161" s="5"/>
      <c r="FU161" s="5"/>
      <c r="FV161" s="5"/>
      <c r="FW161" s="5"/>
      <c r="FX161" s="5"/>
      <c r="FY161" s="5"/>
      <c r="FZ161" s="5"/>
      <c r="GA161" s="5"/>
      <c r="GB161" s="5"/>
      <c r="GC161" s="5"/>
      <c r="GD161" s="5"/>
      <c r="GE161" s="5"/>
      <c r="GF161" s="5"/>
      <c r="GG161" s="5"/>
      <c r="GH161" s="5"/>
      <c r="GI161" s="5"/>
      <c r="GJ161" s="5"/>
      <c r="GK161" s="5"/>
      <c r="GL161" s="5"/>
      <c r="GM161" s="5"/>
      <c r="GN161" s="5"/>
      <c r="GO161" s="5"/>
      <c r="GP161" s="5"/>
      <c r="GQ161" s="5"/>
      <c r="GR161" s="5"/>
      <c r="GS161" s="5"/>
      <c r="GT161" s="5"/>
      <c r="GU161" s="5"/>
      <c r="GV161" s="5"/>
      <c r="GW161" s="5"/>
      <c r="GX161" s="5"/>
      <c r="GY161" s="5"/>
      <c r="GZ161" s="5"/>
      <c r="HA161" s="5"/>
      <c r="HB161" s="5"/>
      <c r="HC161" s="5"/>
      <c r="HD161" s="5"/>
      <c r="HE161" s="5"/>
      <c r="HF161" s="5"/>
      <c r="HG161" s="5"/>
      <c r="HH161" s="5"/>
      <c r="HI161" s="5"/>
      <c r="HJ161" s="5"/>
      <c r="HK161" s="5"/>
      <c r="HL161" s="5"/>
      <c r="HM161" s="5"/>
      <c r="HN161" s="5"/>
      <c r="HO161" s="5"/>
      <c r="HP161" s="5"/>
      <c r="HQ161" s="5"/>
      <c r="HR161" s="5"/>
      <c r="HS161" s="5"/>
      <c r="HT161" s="5"/>
      <c r="HU161" s="5"/>
      <c r="HV161" s="5"/>
      <c r="HW161" s="5"/>
    </row>
    <row r="162" spans="1:231" s="148" customFormat="1">
      <c r="A162" s="5"/>
      <c r="B162" s="5"/>
      <c r="C162" s="13"/>
      <c r="D162" s="13"/>
      <c r="E162" s="14"/>
      <c r="F162" s="15"/>
      <c r="G162" s="13"/>
      <c r="H162" s="13"/>
      <c r="I162" s="16"/>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c r="CZ162" s="5"/>
      <c r="DA162" s="5"/>
      <c r="DB162" s="5"/>
      <c r="DC162" s="5"/>
      <c r="DD162" s="5"/>
      <c r="DE162" s="5"/>
      <c r="DF162" s="5"/>
      <c r="DG162" s="5"/>
      <c r="DH162" s="5"/>
      <c r="DI162" s="5"/>
      <c r="DJ162" s="5"/>
      <c r="DK162" s="5"/>
      <c r="DL162" s="5"/>
      <c r="DM162" s="5"/>
      <c r="DN162" s="5"/>
      <c r="DO162" s="5"/>
      <c r="DP162" s="5"/>
      <c r="DQ162" s="5"/>
      <c r="DR162" s="5"/>
      <c r="DS162" s="5"/>
      <c r="DT162" s="5"/>
      <c r="DU162" s="5"/>
      <c r="DV162" s="5"/>
      <c r="DW162" s="5"/>
      <c r="DX162" s="5"/>
      <c r="DY162" s="5"/>
      <c r="DZ162" s="5"/>
      <c r="EA162" s="5"/>
      <c r="EB162" s="5"/>
      <c r="EC162" s="5"/>
      <c r="ED162" s="5"/>
      <c r="EE162" s="5"/>
      <c r="EF162" s="5"/>
      <c r="EG162" s="5"/>
      <c r="EH162" s="5"/>
      <c r="EI162" s="5"/>
      <c r="EJ162" s="5"/>
      <c r="EK162" s="5"/>
      <c r="EL162" s="5"/>
      <c r="EM162" s="5"/>
      <c r="EN162" s="5"/>
      <c r="EO162" s="5"/>
      <c r="EP162" s="5"/>
      <c r="EQ162" s="5"/>
      <c r="ER162" s="5"/>
      <c r="ES162" s="5"/>
      <c r="ET162" s="5"/>
      <c r="EU162" s="5"/>
      <c r="EV162" s="5"/>
      <c r="EW162" s="5"/>
      <c r="EX162" s="5"/>
      <c r="EY162" s="5"/>
      <c r="EZ162" s="5"/>
      <c r="FA162" s="5"/>
      <c r="FB162" s="5"/>
      <c r="FC162" s="5"/>
      <c r="FD162" s="5"/>
      <c r="FE162" s="5"/>
      <c r="FF162" s="5"/>
      <c r="FG162" s="5"/>
      <c r="FH162" s="5"/>
      <c r="FI162" s="5"/>
      <c r="FJ162" s="5"/>
      <c r="FK162" s="5"/>
      <c r="FL162" s="5"/>
      <c r="FM162" s="5"/>
      <c r="FN162" s="5"/>
      <c r="FO162" s="5"/>
      <c r="FP162" s="5"/>
      <c r="FQ162" s="5"/>
      <c r="FR162" s="5"/>
      <c r="FS162" s="5"/>
      <c r="FT162" s="5"/>
      <c r="FU162" s="5"/>
      <c r="FV162" s="5"/>
      <c r="FW162" s="5"/>
      <c r="FX162" s="5"/>
      <c r="FY162" s="5"/>
      <c r="FZ162" s="5"/>
      <c r="GA162" s="5"/>
      <c r="GB162" s="5"/>
      <c r="GC162" s="5"/>
      <c r="GD162" s="5"/>
      <c r="GE162" s="5"/>
      <c r="GF162" s="5"/>
      <c r="GG162" s="5"/>
      <c r="GH162" s="5"/>
      <c r="GI162" s="5"/>
      <c r="GJ162" s="5"/>
      <c r="GK162" s="5"/>
      <c r="GL162" s="5"/>
      <c r="GM162" s="5"/>
      <c r="GN162" s="5"/>
      <c r="GO162" s="5"/>
      <c r="GP162" s="5"/>
      <c r="GQ162" s="5"/>
      <c r="GR162" s="5"/>
      <c r="GS162" s="5"/>
      <c r="GT162" s="5"/>
      <c r="GU162" s="5"/>
      <c r="GV162" s="5"/>
      <c r="GW162" s="5"/>
      <c r="GX162" s="5"/>
      <c r="GY162" s="5"/>
      <c r="GZ162" s="5"/>
      <c r="HA162" s="5"/>
      <c r="HB162" s="5"/>
      <c r="HC162" s="5"/>
      <c r="HD162" s="5"/>
      <c r="HE162" s="5"/>
      <c r="HF162" s="5"/>
      <c r="HG162" s="5"/>
      <c r="HH162" s="5"/>
      <c r="HI162" s="5"/>
      <c r="HJ162" s="5"/>
      <c r="HK162" s="5"/>
      <c r="HL162" s="5"/>
      <c r="HM162" s="5"/>
      <c r="HN162" s="5"/>
      <c r="HO162" s="5"/>
      <c r="HP162" s="5"/>
      <c r="HQ162" s="5"/>
      <c r="HR162" s="5"/>
      <c r="HS162" s="5"/>
      <c r="HT162" s="5"/>
      <c r="HU162" s="5"/>
      <c r="HV162" s="5"/>
      <c r="HW162" s="5"/>
    </row>
    <row r="163" spans="1:231" s="148" customFormat="1">
      <c r="A163" s="5"/>
      <c r="B163" s="5"/>
      <c r="C163" s="13"/>
      <c r="D163" s="13"/>
      <c r="E163" s="14"/>
      <c r="F163" s="15"/>
      <c r="G163" s="13"/>
      <c r="H163" s="13"/>
      <c r="I163" s="16"/>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c r="CZ163" s="5"/>
      <c r="DA163" s="5"/>
      <c r="DB163" s="5"/>
      <c r="DC163" s="5"/>
      <c r="DD163" s="5"/>
      <c r="DE163" s="5"/>
      <c r="DF163" s="5"/>
      <c r="DG163" s="5"/>
      <c r="DH163" s="5"/>
      <c r="DI163" s="5"/>
      <c r="DJ163" s="5"/>
      <c r="DK163" s="5"/>
      <c r="DL163" s="5"/>
      <c r="DM163" s="5"/>
      <c r="DN163" s="5"/>
      <c r="DO163" s="5"/>
      <c r="DP163" s="5"/>
      <c r="DQ163" s="5"/>
      <c r="DR163" s="5"/>
      <c r="DS163" s="5"/>
      <c r="DT163" s="5"/>
      <c r="DU163" s="5"/>
      <c r="DV163" s="5"/>
      <c r="DW163" s="5"/>
      <c r="DX163" s="5"/>
      <c r="DY163" s="5"/>
      <c r="DZ163" s="5"/>
      <c r="EA163" s="5"/>
      <c r="EB163" s="5"/>
      <c r="EC163" s="5"/>
      <c r="ED163" s="5"/>
      <c r="EE163" s="5"/>
      <c r="EF163" s="5"/>
      <c r="EG163" s="5"/>
      <c r="EH163" s="5"/>
      <c r="EI163" s="5"/>
      <c r="EJ163" s="5"/>
      <c r="EK163" s="5"/>
      <c r="EL163" s="5"/>
      <c r="EM163" s="5"/>
      <c r="EN163" s="5"/>
      <c r="EO163" s="5"/>
      <c r="EP163" s="5"/>
      <c r="EQ163" s="5"/>
      <c r="ER163" s="5"/>
      <c r="ES163" s="5"/>
      <c r="ET163" s="5"/>
      <c r="EU163" s="5"/>
      <c r="EV163" s="5"/>
      <c r="EW163" s="5"/>
      <c r="EX163" s="5"/>
      <c r="EY163" s="5"/>
      <c r="EZ163" s="5"/>
      <c r="FA163" s="5"/>
      <c r="FB163" s="5"/>
      <c r="FC163" s="5"/>
      <c r="FD163" s="5"/>
      <c r="FE163" s="5"/>
      <c r="FF163" s="5"/>
      <c r="FG163" s="5"/>
      <c r="FH163" s="5"/>
      <c r="FI163" s="5"/>
      <c r="FJ163" s="5"/>
      <c r="FK163" s="5"/>
      <c r="FL163" s="5"/>
      <c r="FM163" s="5"/>
      <c r="FN163" s="5"/>
      <c r="FO163" s="5"/>
      <c r="FP163" s="5"/>
      <c r="FQ163" s="5"/>
      <c r="FR163" s="5"/>
      <c r="FS163" s="5"/>
      <c r="FT163" s="5"/>
      <c r="FU163" s="5"/>
      <c r="FV163" s="5"/>
      <c r="FW163" s="5"/>
      <c r="FX163" s="5"/>
      <c r="FY163" s="5"/>
      <c r="FZ163" s="5"/>
      <c r="GA163" s="5"/>
      <c r="GB163" s="5"/>
      <c r="GC163" s="5"/>
      <c r="GD163" s="5"/>
      <c r="GE163" s="5"/>
      <c r="GF163" s="5"/>
      <c r="GG163" s="5"/>
      <c r="GH163" s="5"/>
      <c r="GI163" s="5"/>
      <c r="GJ163" s="5"/>
      <c r="GK163" s="5"/>
      <c r="GL163" s="5"/>
      <c r="GM163" s="5"/>
      <c r="GN163" s="5"/>
      <c r="GO163" s="5"/>
      <c r="GP163" s="5"/>
      <c r="GQ163" s="5"/>
      <c r="GR163" s="5"/>
      <c r="GS163" s="5"/>
      <c r="GT163" s="5"/>
      <c r="GU163" s="5"/>
      <c r="GV163" s="5"/>
      <c r="GW163" s="5"/>
      <c r="GX163" s="5"/>
      <c r="GY163" s="5"/>
      <c r="GZ163" s="5"/>
      <c r="HA163" s="5"/>
      <c r="HB163" s="5"/>
      <c r="HC163" s="5"/>
      <c r="HD163" s="5"/>
      <c r="HE163" s="5"/>
      <c r="HF163" s="5"/>
      <c r="HG163" s="5"/>
      <c r="HH163" s="5"/>
      <c r="HI163" s="5"/>
      <c r="HJ163" s="5"/>
      <c r="HK163" s="5"/>
      <c r="HL163" s="5"/>
      <c r="HM163" s="5"/>
      <c r="HN163" s="5"/>
      <c r="HO163" s="5"/>
      <c r="HP163" s="5"/>
      <c r="HQ163" s="5"/>
      <c r="HR163" s="5"/>
      <c r="HS163" s="5"/>
      <c r="HT163" s="5"/>
      <c r="HU163" s="5"/>
      <c r="HV163" s="5"/>
      <c r="HW163" s="5"/>
    </row>
    <row r="164" spans="1:231" s="148" customFormat="1">
      <c r="A164" s="5"/>
      <c r="B164" s="5"/>
      <c r="C164" s="13"/>
      <c r="D164" s="13"/>
      <c r="E164" s="14"/>
      <c r="F164" s="15"/>
      <c r="G164" s="13"/>
      <c r="H164" s="13"/>
      <c r="I164" s="16"/>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c r="DY164" s="5"/>
      <c r="DZ164" s="5"/>
      <c r="EA164" s="5"/>
      <c r="EB164" s="5"/>
      <c r="EC164" s="5"/>
      <c r="ED164" s="5"/>
      <c r="EE164" s="5"/>
      <c r="EF164" s="5"/>
      <c r="EG164" s="5"/>
      <c r="EH164" s="5"/>
      <c r="EI164" s="5"/>
      <c r="EJ164" s="5"/>
      <c r="EK164" s="5"/>
      <c r="EL164" s="5"/>
      <c r="EM164" s="5"/>
      <c r="EN164" s="5"/>
      <c r="EO164" s="5"/>
      <c r="EP164" s="5"/>
      <c r="EQ164" s="5"/>
      <c r="ER164" s="5"/>
      <c r="ES164" s="5"/>
      <c r="ET164" s="5"/>
      <c r="EU164" s="5"/>
      <c r="EV164" s="5"/>
      <c r="EW164" s="5"/>
      <c r="EX164" s="5"/>
      <c r="EY164" s="5"/>
      <c r="EZ164" s="5"/>
      <c r="FA164" s="5"/>
      <c r="FB164" s="5"/>
      <c r="FC164" s="5"/>
      <c r="FD164" s="5"/>
      <c r="FE164" s="5"/>
      <c r="FF164" s="5"/>
      <c r="FG164" s="5"/>
      <c r="FH164" s="5"/>
      <c r="FI164" s="5"/>
      <c r="FJ164" s="5"/>
      <c r="FK164" s="5"/>
      <c r="FL164" s="5"/>
      <c r="FM164" s="5"/>
      <c r="FN164" s="5"/>
      <c r="FO164" s="5"/>
      <c r="FP164" s="5"/>
      <c r="FQ164" s="5"/>
      <c r="FR164" s="5"/>
      <c r="FS164" s="5"/>
      <c r="FT164" s="5"/>
      <c r="FU164" s="5"/>
      <c r="FV164" s="5"/>
      <c r="FW164" s="5"/>
      <c r="FX164" s="5"/>
      <c r="FY164" s="5"/>
      <c r="FZ164" s="5"/>
      <c r="GA164" s="5"/>
      <c r="GB164" s="5"/>
      <c r="GC164" s="5"/>
      <c r="GD164" s="5"/>
      <c r="GE164" s="5"/>
      <c r="GF164" s="5"/>
      <c r="GG164" s="5"/>
      <c r="GH164" s="5"/>
      <c r="GI164" s="5"/>
      <c r="GJ164" s="5"/>
      <c r="GK164" s="5"/>
      <c r="GL164" s="5"/>
      <c r="GM164" s="5"/>
      <c r="GN164" s="5"/>
      <c r="GO164" s="5"/>
      <c r="GP164" s="5"/>
      <c r="GQ164" s="5"/>
      <c r="GR164" s="5"/>
      <c r="GS164" s="5"/>
      <c r="GT164" s="5"/>
      <c r="GU164" s="5"/>
      <c r="GV164" s="5"/>
      <c r="GW164" s="5"/>
      <c r="GX164" s="5"/>
      <c r="GY164" s="5"/>
      <c r="GZ164" s="5"/>
      <c r="HA164" s="5"/>
      <c r="HB164" s="5"/>
      <c r="HC164" s="5"/>
      <c r="HD164" s="5"/>
      <c r="HE164" s="5"/>
      <c r="HF164" s="5"/>
      <c r="HG164" s="5"/>
      <c r="HH164" s="5"/>
      <c r="HI164" s="5"/>
      <c r="HJ164" s="5"/>
      <c r="HK164" s="5"/>
      <c r="HL164" s="5"/>
      <c r="HM164" s="5"/>
      <c r="HN164" s="5"/>
      <c r="HO164" s="5"/>
      <c r="HP164" s="5"/>
      <c r="HQ164" s="5"/>
      <c r="HR164" s="5"/>
      <c r="HS164" s="5"/>
      <c r="HT164" s="5"/>
      <c r="HU164" s="5"/>
      <c r="HV164" s="5"/>
      <c r="HW164" s="5"/>
    </row>
    <row r="165" spans="1:231" s="148" customFormat="1">
      <c r="A165" s="5"/>
      <c r="B165" s="5"/>
      <c r="C165" s="13"/>
      <c r="D165" s="13"/>
      <c r="E165" s="14"/>
      <c r="F165" s="15"/>
      <c r="G165" s="13"/>
      <c r="H165" s="13"/>
      <c r="I165" s="16"/>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c r="CY165" s="5"/>
      <c r="CZ165" s="5"/>
      <c r="DA165" s="5"/>
      <c r="DB165" s="5"/>
      <c r="DC165" s="5"/>
      <c r="DD165" s="5"/>
      <c r="DE165" s="5"/>
      <c r="DF165" s="5"/>
      <c r="DG165" s="5"/>
      <c r="DH165" s="5"/>
      <c r="DI165" s="5"/>
      <c r="DJ165" s="5"/>
      <c r="DK165" s="5"/>
      <c r="DL165" s="5"/>
      <c r="DM165" s="5"/>
      <c r="DN165" s="5"/>
      <c r="DO165" s="5"/>
      <c r="DP165" s="5"/>
      <c r="DQ165" s="5"/>
      <c r="DR165" s="5"/>
      <c r="DS165" s="5"/>
      <c r="DT165" s="5"/>
      <c r="DU165" s="5"/>
      <c r="DV165" s="5"/>
      <c r="DW165" s="5"/>
      <c r="DX165" s="5"/>
      <c r="DY165" s="5"/>
      <c r="DZ165" s="5"/>
      <c r="EA165" s="5"/>
      <c r="EB165" s="5"/>
      <c r="EC165" s="5"/>
      <c r="ED165" s="5"/>
      <c r="EE165" s="5"/>
      <c r="EF165" s="5"/>
      <c r="EG165" s="5"/>
      <c r="EH165" s="5"/>
      <c r="EI165" s="5"/>
      <c r="EJ165" s="5"/>
      <c r="EK165" s="5"/>
      <c r="EL165" s="5"/>
      <c r="EM165" s="5"/>
      <c r="EN165" s="5"/>
      <c r="EO165" s="5"/>
      <c r="EP165" s="5"/>
      <c r="EQ165" s="5"/>
      <c r="ER165" s="5"/>
      <c r="ES165" s="5"/>
      <c r="ET165" s="5"/>
      <c r="EU165" s="5"/>
      <c r="EV165" s="5"/>
      <c r="EW165" s="5"/>
      <c r="EX165" s="5"/>
      <c r="EY165" s="5"/>
      <c r="EZ165" s="5"/>
      <c r="FA165" s="5"/>
      <c r="FB165" s="5"/>
      <c r="FC165" s="5"/>
      <c r="FD165" s="5"/>
      <c r="FE165" s="5"/>
      <c r="FF165" s="5"/>
      <c r="FG165" s="5"/>
      <c r="FH165" s="5"/>
      <c r="FI165" s="5"/>
      <c r="FJ165" s="5"/>
      <c r="FK165" s="5"/>
      <c r="FL165" s="5"/>
      <c r="FM165" s="5"/>
      <c r="FN165" s="5"/>
      <c r="FO165" s="5"/>
      <c r="FP165" s="5"/>
      <c r="FQ165" s="5"/>
      <c r="FR165" s="5"/>
      <c r="FS165" s="5"/>
      <c r="FT165" s="5"/>
      <c r="FU165" s="5"/>
      <c r="FV165" s="5"/>
      <c r="FW165" s="5"/>
      <c r="FX165" s="5"/>
      <c r="FY165" s="5"/>
      <c r="FZ165" s="5"/>
      <c r="GA165" s="5"/>
      <c r="GB165" s="5"/>
      <c r="GC165" s="5"/>
      <c r="GD165" s="5"/>
      <c r="GE165" s="5"/>
      <c r="GF165" s="5"/>
      <c r="GG165" s="5"/>
      <c r="GH165" s="5"/>
      <c r="GI165" s="5"/>
      <c r="GJ165" s="5"/>
      <c r="GK165" s="5"/>
      <c r="GL165" s="5"/>
      <c r="GM165" s="5"/>
      <c r="GN165" s="5"/>
      <c r="GO165" s="5"/>
      <c r="GP165" s="5"/>
      <c r="GQ165" s="5"/>
      <c r="GR165" s="5"/>
      <c r="GS165" s="5"/>
      <c r="GT165" s="5"/>
      <c r="GU165" s="5"/>
      <c r="GV165" s="5"/>
      <c r="GW165" s="5"/>
      <c r="GX165" s="5"/>
      <c r="GY165" s="5"/>
      <c r="GZ165" s="5"/>
      <c r="HA165" s="5"/>
      <c r="HB165" s="5"/>
      <c r="HC165" s="5"/>
      <c r="HD165" s="5"/>
      <c r="HE165" s="5"/>
      <c r="HF165" s="5"/>
      <c r="HG165" s="5"/>
      <c r="HH165" s="5"/>
      <c r="HI165" s="5"/>
      <c r="HJ165" s="5"/>
      <c r="HK165" s="5"/>
      <c r="HL165" s="5"/>
      <c r="HM165" s="5"/>
      <c r="HN165" s="5"/>
      <c r="HO165" s="5"/>
      <c r="HP165" s="5"/>
      <c r="HQ165" s="5"/>
      <c r="HR165" s="5"/>
      <c r="HS165" s="5"/>
      <c r="HT165" s="5"/>
      <c r="HU165" s="5"/>
      <c r="HV165" s="5"/>
      <c r="HW165" s="5"/>
    </row>
    <row r="166" spans="1:231" s="148" customFormat="1">
      <c r="A166" s="5"/>
      <c r="B166" s="5"/>
      <c r="C166" s="13"/>
      <c r="D166" s="13"/>
      <c r="E166" s="14"/>
      <c r="F166" s="15"/>
      <c r="G166" s="13"/>
      <c r="H166" s="13"/>
      <c r="I166" s="16"/>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c r="CW166" s="5"/>
      <c r="CX166" s="5"/>
      <c r="CY166" s="5"/>
      <c r="CZ166" s="5"/>
      <c r="DA166" s="5"/>
      <c r="DB166" s="5"/>
      <c r="DC166" s="5"/>
      <c r="DD166" s="5"/>
      <c r="DE166" s="5"/>
      <c r="DF166" s="5"/>
      <c r="DG166" s="5"/>
      <c r="DH166" s="5"/>
      <c r="DI166" s="5"/>
      <c r="DJ166" s="5"/>
      <c r="DK166" s="5"/>
      <c r="DL166" s="5"/>
      <c r="DM166" s="5"/>
      <c r="DN166" s="5"/>
      <c r="DO166" s="5"/>
      <c r="DP166" s="5"/>
      <c r="DQ166" s="5"/>
      <c r="DR166" s="5"/>
      <c r="DS166" s="5"/>
      <c r="DT166" s="5"/>
      <c r="DU166" s="5"/>
      <c r="DV166" s="5"/>
      <c r="DW166" s="5"/>
      <c r="DX166" s="5"/>
      <c r="DY166" s="5"/>
      <c r="DZ166" s="5"/>
      <c r="EA166" s="5"/>
      <c r="EB166" s="5"/>
      <c r="EC166" s="5"/>
      <c r="ED166" s="5"/>
      <c r="EE166" s="5"/>
      <c r="EF166" s="5"/>
      <c r="EG166" s="5"/>
      <c r="EH166" s="5"/>
      <c r="EI166" s="5"/>
      <c r="EJ166" s="5"/>
      <c r="EK166" s="5"/>
      <c r="EL166" s="5"/>
      <c r="EM166" s="5"/>
      <c r="EN166" s="5"/>
      <c r="EO166" s="5"/>
      <c r="EP166" s="5"/>
      <c r="EQ166" s="5"/>
      <c r="ER166" s="5"/>
      <c r="ES166" s="5"/>
      <c r="ET166" s="5"/>
      <c r="EU166" s="5"/>
      <c r="EV166" s="5"/>
      <c r="EW166" s="5"/>
      <c r="EX166" s="5"/>
      <c r="EY166" s="5"/>
      <c r="EZ166" s="5"/>
      <c r="FA166" s="5"/>
      <c r="FB166" s="5"/>
      <c r="FC166" s="5"/>
      <c r="FD166" s="5"/>
      <c r="FE166" s="5"/>
      <c r="FF166" s="5"/>
      <c r="FG166" s="5"/>
      <c r="FH166" s="5"/>
      <c r="FI166" s="5"/>
      <c r="FJ166" s="5"/>
      <c r="FK166" s="5"/>
      <c r="FL166" s="5"/>
      <c r="FM166" s="5"/>
      <c r="FN166" s="5"/>
      <c r="FO166" s="5"/>
      <c r="FP166" s="5"/>
      <c r="FQ166" s="5"/>
      <c r="FR166" s="5"/>
      <c r="FS166" s="5"/>
      <c r="FT166" s="5"/>
      <c r="FU166" s="5"/>
      <c r="FV166" s="5"/>
      <c r="FW166" s="5"/>
      <c r="FX166" s="5"/>
      <c r="FY166" s="5"/>
      <c r="FZ166" s="5"/>
      <c r="GA166" s="5"/>
      <c r="GB166" s="5"/>
      <c r="GC166" s="5"/>
      <c r="GD166" s="5"/>
      <c r="GE166" s="5"/>
      <c r="GF166" s="5"/>
      <c r="GG166" s="5"/>
      <c r="GH166" s="5"/>
      <c r="GI166" s="5"/>
      <c r="GJ166" s="5"/>
      <c r="GK166" s="5"/>
      <c r="GL166" s="5"/>
      <c r="GM166" s="5"/>
      <c r="GN166" s="5"/>
      <c r="GO166" s="5"/>
      <c r="GP166" s="5"/>
      <c r="GQ166" s="5"/>
      <c r="GR166" s="5"/>
      <c r="GS166" s="5"/>
      <c r="GT166" s="5"/>
      <c r="GU166" s="5"/>
      <c r="GV166" s="5"/>
      <c r="GW166" s="5"/>
      <c r="GX166" s="5"/>
      <c r="GY166" s="5"/>
      <c r="GZ166" s="5"/>
      <c r="HA166" s="5"/>
      <c r="HB166" s="5"/>
      <c r="HC166" s="5"/>
      <c r="HD166" s="5"/>
      <c r="HE166" s="5"/>
      <c r="HF166" s="5"/>
      <c r="HG166" s="5"/>
      <c r="HH166" s="5"/>
      <c r="HI166" s="5"/>
      <c r="HJ166" s="5"/>
      <c r="HK166" s="5"/>
      <c r="HL166" s="5"/>
      <c r="HM166" s="5"/>
      <c r="HN166" s="5"/>
      <c r="HO166" s="5"/>
      <c r="HP166" s="5"/>
      <c r="HQ166" s="5"/>
      <c r="HR166" s="5"/>
      <c r="HS166" s="5"/>
      <c r="HT166" s="5"/>
      <c r="HU166" s="5"/>
      <c r="HV166" s="5"/>
      <c r="HW166" s="5"/>
    </row>
    <row r="167" spans="1:231" s="148" customFormat="1">
      <c r="A167" s="5"/>
      <c r="B167" s="5"/>
      <c r="C167" s="13"/>
      <c r="D167" s="13"/>
      <c r="E167" s="14"/>
      <c r="F167" s="15"/>
      <c r="G167" s="13"/>
      <c r="H167" s="13"/>
      <c r="I167" s="16"/>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c r="CW167" s="5"/>
      <c r="CX167" s="5"/>
      <c r="CY167" s="5"/>
      <c r="CZ167" s="5"/>
      <c r="DA167" s="5"/>
      <c r="DB167" s="5"/>
      <c r="DC167" s="5"/>
      <c r="DD167" s="5"/>
      <c r="DE167" s="5"/>
      <c r="DF167" s="5"/>
      <c r="DG167" s="5"/>
      <c r="DH167" s="5"/>
      <c r="DI167" s="5"/>
      <c r="DJ167" s="5"/>
      <c r="DK167" s="5"/>
      <c r="DL167" s="5"/>
      <c r="DM167" s="5"/>
      <c r="DN167" s="5"/>
      <c r="DO167" s="5"/>
      <c r="DP167" s="5"/>
      <c r="DQ167" s="5"/>
      <c r="DR167" s="5"/>
      <c r="DS167" s="5"/>
      <c r="DT167" s="5"/>
      <c r="DU167" s="5"/>
      <c r="DV167" s="5"/>
      <c r="DW167" s="5"/>
      <c r="DX167" s="5"/>
      <c r="DY167" s="5"/>
      <c r="DZ167" s="5"/>
      <c r="EA167" s="5"/>
      <c r="EB167" s="5"/>
      <c r="EC167" s="5"/>
      <c r="ED167" s="5"/>
      <c r="EE167" s="5"/>
      <c r="EF167" s="5"/>
      <c r="EG167" s="5"/>
      <c r="EH167" s="5"/>
      <c r="EI167" s="5"/>
      <c r="EJ167" s="5"/>
      <c r="EK167" s="5"/>
      <c r="EL167" s="5"/>
      <c r="EM167" s="5"/>
      <c r="EN167" s="5"/>
      <c r="EO167" s="5"/>
      <c r="EP167" s="5"/>
      <c r="EQ167" s="5"/>
      <c r="ER167" s="5"/>
      <c r="ES167" s="5"/>
      <c r="ET167" s="5"/>
      <c r="EU167" s="5"/>
      <c r="EV167" s="5"/>
      <c r="EW167" s="5"/>
      <c r="EX167" s="5"/>
      <c r="EY167" s="5"/>
      <c r="EZ167" s="5"/>
      <c r="FA167" s="5"/>
      <c r="FB167" s="5"/>
      <c r="FC167" s="5"/>
      <c r="FD167" s="5"/>
      <c r="FE167" s="5"/>
      <c r="FF167" s="5"/>
      <c r="FG167" s="5"/>
      <c r="FH167" s="5"/>
      <c r="FI167" s="5"/>
      <c r="FJ167" s="5"/>
      <c r="FK167" s="5"/>
      <c r="FL167" s="5"/>
      <c r="FM167" s="5"/>
      <c r="FN167" s="5"/>
      <c r="FO167" s="5"/>
      <c r="FP167" s="5"/>
      <c r="FQ167" s="5"/>
      <c r="FR167" s="5"/>
      <c r="FS167" s="5"/>
      <c r="FT167" s="5"/>
      <c r="FU167" s="5"/>
      <c r="FV167" s="5"/>
      <c r="FW167" s="5"/>
      <c r="FX167" s="5"/>
      <c r="FY167" s="5"/>
      <c r="FZ167" s="5"/>
      <c r="GA167" s="5"/>
      <c r="GB167" s="5"/>
      <c r="GC167" s="5"/>
      <c r="GD167" s="5"/>
      <c r="GE167" s="5"/>
      <c r="GF167" s="5"/>
      <c r="GG167" s="5"/>
      <c r="GH167" s="5"/>
      <c r="GI167" s="5"/>
      <c r="GJ167" s="5"/>
      <c r="GK167" s="5"/>
      <c r="GL167" s="5"/>
      <c r="GM167" s="5"/>
      <c r="GN167" s="5"/>
      <c r="GO167" s="5"/>
      <c r="GP167" s="5"/>
      <c r="GQ167" s="5"/>
      <c r="GR167" s="5"/>
      <c r="GS167" s="5"/>
      <c r="GT167" s="5"/>
      <c r="GU167" s="5"/>
      <c r="GV167" s="5"/>
      <c r="GW167" s="5"/>
      <c r="GX167" s="5"/>
      <c r="GY167" s="5"/>
      <c r="GZ167" s="5"/>
      <c r="HA167" s="5"/>
      <c r="HB167" s="5"/>
      <c r="HC167" s="5"/>
      <c r="HD167" s="5"/>
      <c r="HE167" s="5"/>
      <c r="HF167" s="5"/>
      <c r="HG167" s="5"/>
      <c r="HH167" s="5"/>
      <c r="HI167" s="5"/>
      <c r="HJ167" s="5"/>
      <c r="HK167" s="5"/>
      <c r="HL167" s="5"/>
      <c r="HM167" s="5"/>
      <c r="HN167" s="5"/>
      <c r="HO167" s="5"/>
      <c r="HP167" s="5"/>
      <c r="HQ167" s="5"/>
      <c r="HR167" s="5"/>
      <c r="HS167" s="5"/>
      <c r="HT167" s="5"/>
      <c r="HU167" s="5"/>
      <c r="HV167" s="5"/>
      <c r="HW167" s="5"/>
    </row>
    <row r="168" spans="1:231" s="148" customFormat="1">
      <c r="A168" s="5"/>
      <c r="B168" s="5"/>
      <c r="C168" s="13"/>
      <c r="D168" s="13"/>
      <c r="E168" s="14"/>
      <c r="F168" s="15"/>
      <c r="G168" s="13"/>
      <c r="H168" s="13"/>
      <c r="I168" s="16"/>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c r="CZ168" s="5"/>
      <c r="DA168" s="5"/>
      <c r="DB168" s="5"/>
      <c r="DC168" s="5"/>
      <c r="DD168" s="5"/>
      <c r="DE168" s="5"/>
      <c r="DF168" s="5"/>
      <c r="DG168" s="5"/>
      <c r="DH168" s="5"/>
      <c r="DI168" s="5"/>
      <c r="DJ168" s="5"/>
      <c r="DK168" s="5"/>
      <c r="DL168" s="5"/>
      <c r="DM168" s="5"/>
      <c r="DN168" s="5"/>
      <c r="DO168" s="5"/>
      <c r="DP168" s="5"/>
      <c r="DQ168" s="5"/>
      <c r="DR168" s="5"/>
      <c r="DS168" s="5"/>
      <c r="DT168" s="5"/>
      <c r="DU168" s="5"/>
      <c r="DV168" s="5"/>
      <c r="DW168" s="5"/>
      <c r="DX168" s="5"/>
      <c r="DY168" s="5"/>
      <c r="DZ168" s="5"/>
      <c r="EA168" s="5"/>
      <c r="EB168" s="5"/>
      <c r="EC168" s="5"/>
      <c r="ED168" s="5"/>
      <c r="EE168" s="5"/>
      <c r="EF168" s="5"/>
      <c r="EG168" s="5"/>
      <c r="EH168" s="5"/>
      <c r="EI168" s="5"/>
      <c r="EJ168" s="5"/>
      <c r="EK168" s="5"/>
      <c r="EL168" s="5"/>
      <c r="EM168" s="5"/>
      <c r="EN168" s="5"/>
      <c r="EO168" s="5"/>
      <c r="EP168" s="5"/>
      <c r="EQ168" s="5"/>
      <c r="ER168" s="5"/>
      <c r="ES168" s="5"/>
      <c r="ET168" s="5"/>
      <c r="EU168" s="5"/>
      <c r="EV168" s="5"/>
      <c r="EW168" s="5"/>
      <c r="EX168" s="5"/>
      <c r="EY168" s="5"/>
      <c r="EZ168" s="5"/>
      <c r="FA168" s="5"/>
      <c r="FB168" s="5"/>
      <c r="FC168" s="5"/>
      <c r="FD168" s="5"/>
      <c r="FE168" s="5"/>
      <c r="FF168" s="5"/>
      <c r="FG168" s="5"/>
      <c r="FH168" s="5"/>
      <c r="FI168" s="5"/>
      <c r="FJ168" s="5"/>
      <c r="FK168" s="5"/>
      <c r="FL168" s="5"/>
      <c r="FM168" s="5"/>
      <c r="FN168" s="5"/>
      <c r="FO168" s="5"/>
      <c r="FP168" s="5"/>
      <c r="FQ168" s="5"/>
      <c r="FR168" s="5"/>
      <c r="FS168" s="5"/>
      <c r="FT168" s="5"/>
      <c r="FU168" s="5"/>
      <c r="FV168" s="5"/>
      <c r="FW168" s="5"/>
      <c r="FX168" s="5"/>
      <c r="FY168" s="5"/>
      <c r="FZ168" s="5"/>
      <c r="GA168" s="5"/>
      <c r="GB168" s="5"/>
      <c r="GC168" s="5"/>
      <c r="GD168" s="5"/>
      <c r="GE168" s="5"/>
      <c r="GF168" s="5"/>
      <c r="GG168" s="5"/>
      <c r="GH168" s="5"/>
      <c r="GI168" s="5"/>
      <c r="GJ168" s="5"/>
      <c r="GK168" s="5"/>
      <c r="GL168" s="5"/>
      <c r="GM168" s="5"/>
      <c r="GN168" s="5"/>
      <c r="GO168" s="5"/>
      <c r="GP168" s="5"/>
      <c r="GQ168" s="5"/>
      <c r="GR168" s="5"/>
      <c r="GS168" s="5"/>
      <c r="GT168" s="5"/>
      <c r="GU168" s="5"/>
      <c r="GV168" s="5"/>
      <c r="GW168" s="5"/>
      <c r="GX168" s="5"/>
      <c r="GY168" s="5"/>
      <c r="GZ168" s="5"/>
      <c r="HA168" s="5"/>
      <c r="HB168" s="5"/>
      <c r="HC168" s="5"/>
      <c r="HD168" s="5"/>
      <c r="HE168" s="5"/>
      <c r="HF168" s="5"/>
      <c r="HG168" s="5"/>
      <c r="HH168" s="5"/>
      <c r="HI168" s="5"/>
      <c r="HJ168" s="5"/>
      <c r="HK168" s="5"/>
      <c r="HL168" s="5"/>
      <c r="HM168" s="5"/>
      <c r="HN168" s="5"/>
      <c r="HO168" s="5"/>
      <c r="HP168" s="5"/>
      <c r="HQ168" s="5"/>
      <c r="HR168" s="5"/>
      <c r="HS168" s="5"/>
      <c r="HT168" s="5"/>
      <c r="HU168" s="5"/>
      <c r="HV168" s="5"/>
      <c r="HW168" s="5"/>
    </row>
    <row r="169" spans="1:231" s="148" customFormat="1">
      <c r="A169" s="5"/>
      <c r="B169" s="5"/>
      <c r="C169" s="13"/>
      <c r="D169" s="13"/>
      <c r="E169" s="14"/>
      <c r="F169" s="15"/>
      <c r="G169" s="13"/>
      <c r="H169" s="13"/>
      <c r="I169" s="16"/>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c r="CV169" s="5"/>
      <c r="CW169" s="5"/>
      <c r="CX169" s="5"/>
      <c r="CY169" s="5"/>
      <c r="CZ169" s="5"/>
      <c r="DA169" s="5"/>
      <c r="DB169" s="5"/>
      <c r="DC169" s="5"/>
      <c r="DD169" s="5"/>
      <c r="DE169" s="5"/>
      <c r="DF169" s="5"/>
      <c r="DG169" s="5"/>
      <c r="DH169" s="5"/>
      <c r="DI169" s="5"/>
      <c r="DJ169" s="5"/>
      <c r="DK169" s="5"/>
      <c r="DL169" s="5"/>
      <c r="DM169" s="5"/>
      <c r="DN169" s="5"/>
      <c r="DO169" s="5"/>
      <c r="DP169" s="5"/>
      <c r="DQ169" s="5"/>
      <c r="DR169" s="5"/>
      <c r="DS169" s="5"/>
      <c r="DT169" s="5"/>
      <c r="DU169" s="5"/>
      <c r="DV169" s="5"/>
      <c r="DW169" s="5"/>
      <c r="DX169" s="5"/>
      <c r="DY169" s="5"/>
      <c r="DZ169" s="5"/>
      <c r="EA169" s="5"/>
      <c r="EB169" s="5"/>
      <c r="EC169" s="5"/>
      <c r="ED169" s="5"/>
      <c r="EE169" s="5"/>
      <c r="EF169" s="5"/>
      <c r="EG169" s="5"/>
      <c r="EH169" s="5"/>
      <c r="EI169" s="5"/>
      <c r="EJ169" s="5"/>
      <c r="EK169" s="5"/>
      <c r="EL169" s="5"/>
      <c r="EM169" s="5"/>
      <c r="EN169" s="5"/>
      <c r="EO169" s="5"/>
      <c r="EP169" s="5"/>
      <c r="EQ169" s="5"/>
      <c r="ER169" s="5"/>
      <c r="ES169" s="5"/>
      <c r="ET169" s="5"/>
      <c r="EU169" s="5"/>
      <c r="EV169" s="5"/>
      <c r="EW169" s="5"/>
      <c r="EX169" s="5"/>
      <c r="EY169" s="5"/>
      <c r="EZ169" s="5"/>
      <c r="FA169" s="5"/>
      <c r="FB169" s="5"/>
      <c r="FC169" s="5"/>
      <c r="FD169" s="5"/>
      <c r="FE169" s="5"/>
      <c r="FF169" s="5"/>
      <c r="FG169" s="5"/>
      <c r="FH169" s="5"/>
      <c r="FI169" s="5"/>
      <c r="FJ169" s="5"/>
      <c r="FK169" s="5"/>
      <c r="FL169" s="5"/>
      <c r="FM169" s="5"/>
      <c r="FN169" s="5"/>
      <c r="FO169" s="5"/>
      <c r="FP169" s="5"/>
      <c r="FQ169" s="5"/>
      <c r="FR169" s="5"/>
      <c r="FS169" s="5"/>
      <c r="FT169" s="5"/>
      <c r="FU169" s="5"/>
      <c r="FV169" s="5"/>
      <c r="FW169" s="5"/>
      <c r="FX169" s="5"/>
      <c r="FY169" s="5"/>
      <c r="FZ169" s="5"/>
      <c r="GA169" s="5"/>
      <c r="GB169" s="5"/>
      <c r="GC169" s="5"/>
      <c r="GD169" s="5"/>
      <c r="GE169" s="5"/>
      <c r="GF169" s="5"/>
      <c r="GG169" s="5"/>
      <c r="GH169" s="5"/>
      <c r="GI169" s="5"/>
      <c r="GJ169" s="5"/>
      <c r="GK169" s="5"/>
      <c r="GL169" s="5"/>
      <c r="GM169" s="5"/>
      <c r="GN169" s="5"/>
      <c r="GO169" s="5"/>
      <c r="GP169" s="5"/>
      <c r="GQ169" s="5"/>
      <c r="GR169" s="5"/>
      <c r="GS169" s="5"/>
      <c r="GT169" s="5"/>
      <c r="GU169" s="5"/>
      <c r="GV169" s="5"/>
      <c r="GW169" s="5"/>
      <c r="GX169" s="5"/>
      <c r="GY169" s="5"/>
      <c r="GZ169" s="5"/>
      <c r="HA169" s="5"/>
      <c r="HB169" s="5"/>
      <c r="HC169" s="5"/>
      <c r="HD169" s="5"/>
      <c r="HE169" s="5"/>
      <c r="HF169" s="5"/>
      <c r="HG169" s="5"/>
      <c r="HH169" s="5"/>
      <c r="HI169" s="5"/>
      <c r="HJ169" s="5"/>
      <c r="HK169" s="5"/>
      <c r="HL169" s="5"/>
      <c r="HM169" s="5"/>
      <c r="HN169" s="5"/>
      <c r="HO169" s="5"/>
      <c r="HP169" s="5"/>
      <c r="HQ169" s="5"/>
      <c r="HR169" s="5"/>
      <c r="HS169" s="5"/>
      <c r="HT169" s="5"/>
      <c r="HU169" s="5"/>
      <c r="HV169" s="5"/>
      <c r="HW169" s="5"/>
    </row>
    <row r="170" spans="1:231" s="148" customFormat="1">
      <c r="A170" s="5"/>
      <c r="B170" s="5"/>
      <c r="C170" s="13"/>
      <c r="D170" s="13"/>
      <c r="E170" s="14"/>
      <c r="F170" s="15"/>
      <c r="G170" s="13"/>
      <c r="H170" s="13"/>
      <c r="I170" s="16"/>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5"/>
      <c r="CQ170" s="5"/>
      <c r="CR170" s="5"/>
      <c r="CS170" s="5"/>
      <c r="CT170" s="5"/>
      <c r="CU170" s="5"/>
      <c r="CV170" s="5"/>
      <c r="CW170" s="5"/>
      <c r="CX170" s="5"/>
      <c r="CY170" s="5"/>
      <c r="CZ170" s="5"/>
      <c r="DA170" s="5"/>
      <c r="DB170" s="5"/>
      <c r="DC170" s="5"/>
      <c r="DD170" s="5"/>
      <c r="DE170" s="5"/>
      <c r="DF170" s="5"/>
      <c r="DG170" s="5"/>
      <c r="DH170" s="5"/>
      <c r="DI170" s="5"/>
      <c r="DJ170" s="5"/>
      <c r="DK170" s="5"/>
      <c r="DL170" s="5"/>
      <c r="DM170" s="5"/>
      <c r="DN170" s="5"/>
      <c r="DO170" s="5"/>
      <c r="DP170" s="5"/>
      <c r="DQ170" s="5"/>
      <c r="DR170" s="5"/>
      <c r="DS170" s="5"/>
      <c r="DT170" s="5"/>
      <c r="DU170" s="5"/>
      <c r="DV170" s="5"/>
      <c r="DW170" s="5"/>
      <c r="DX170" s="5"/>
      <c r="DY170" s="5"/>
      <c r="DZ170" s="5"/>
      <c r="EA170" s="5"/>
      <c r="EB170" s="5"/>
      <c r="EC170" s="5"/>
      <c r="ED170" s="5"/>
      <c r="EE170" s="5"/>
      <c r="EF170" s="5"/>
      <c r="EG170" s="5"/>
      <c r="EH170" s="5"/>
      <c r="EI170" s="5"/>
      <c r="EJ170" s="5"/>
      <c r="EK170" s="5"/>
      <c r="EL170" s="5"/>
      <c r="EM170" s="5"/>
      <c r="EN170" s="5"/>
      <c r="EO170" s="5"/>
      <c r="EP170" s="5"/>
      <c r="EQ170" s="5"/>
      <c r="ER170" s="5"/>
      <c r="ES170" s="5"/>
      <c r="ET170" s="5"/>
      <c r="EU170" s="5"/>
      <c r="EV170" s="5"/>
      <c r="EW170" s="5"/>
      <c r="EX170" s="5"/>
      <c r="EY170" s="5"/>
      <c r="EZ170" s="5"/>
      <c r="FA170" s="5"/>
      <c r="FB170" s="5"/>
      <c r="FC170" s="5"/>
      <c r="FD170" s="5"/>
      <c r="FE170" s="5"/>
      <c r="FF170" s="5"/>
      <c r="FG170" s="5"/>
      <c r="FH170" s="5"/>
      <c r="FI170" s="5"/>
      <c r="FJ170" s="5"/>
      <c r="FK170" s="5"/>
      <c r="FL170" s="5"/>
      <c r="FM170" s="5"/>
      <c r="FN170" s="5"/>
      <c r="FO170" s="5"/>
      <c r="FP170" s="5"/>
      <c r="FQ170" s="5"/>
      <c r="FR170" s="5"/>
      <c r="FS170" s="5"/>
      <c r="FT170" s="5"/>
      <c r="FU170" s="5"/>
      <c r="FV170" s="5"/>
      <c r="FW170" s="5"/>
      <c r="FX170" s="5"/>
      <c r="FY170" s="5"/>
      <c r="FZ170" s="5"/>
      <c r="GA170" s="5"/>
      <c r="GB170" s="5"/>
      <c r="GC170" s="5"/>
      <c r="GD170" s="5"/>
      <c r="GE170" s="5"/>
      <c r="GF170" s="5"/>
      <c r="GG170" s="5"/>
      <c r="GH170" s="5"/>
      <c r="GI170" s="5"/>
      <c r="GJ170" s="5"/>
      <c r="GK170" s="5"/>
      <c r="GL170" s="5"/>
      <c r="GM170" s="5"/>
      <c r="GN170" s="5"/>
      <c r="GO170" s="5"/>
      <c r="GP170" s="5"/>
      <c r="GQ170" s="5"/>
      <c r="GR170" s="5"/>
      <c r="GS170" s="5"/>
      <c r="GT170" s="5"/>
      <c r="GU170" s="5"/>
      <c r="GV170" s="5"/>
      <c r="GW170" s="5"/>
      <c r="GX170" s="5"/>
      <c r="GY170" s="5"/>
      <c r="GZ170" s="5"/>
      <c r="HA170" s="5"/>
      <c r="HB170" s="5"/>
      <c r="HC170" s="5"/>
      <c r="HD170" s="5"/>
      <c r="HE170" s="5"/>
      <c r="HF170" s="5"/>
      <c r="HG170" s="5"/>
      <c r="HH170" s="5"/>
      <c r="HI170" s="5"/>
      <c r="HJ170" s="5"/>
      <c r="HK170" s="5"/>
      <c r="HL170" s="5"/>
      <c r="HM170" s="5"/>
      <c r="HN170" s="5"/>
      <c r="HO170" s="5"/>
      <c r="HP170" s="5"/>
      <c r="HQ170" s="5"/>
      <c r="HR170" s="5"/>
      <c r="HS170" s="5"/>
      <c r="HT170" s="5"/>
      <c r="HU170" s="5"/>
      <c r="HV170" s="5"/>
      <c r="HW170" s="5"/>
    </row>
    <row r="171" spans="1:231" s="148" customFormat="1">
      <c r="A171" s="5"/>
      <c r="B171" s="5"/>
      <c r="C171" s="13"/>
      <c r="D171" s="13"/>
      <c r="E171" s="14"/>
      <c r="F171" s="15"/>
      <c r="G171" s="13"/>
      <c r="H171" s="13"/>
      <c r="I171" s="16"/>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5"/>
      <c r="CM171" s="5"/>
      <c r="CN171" s="5"/>
      <c r="CO171" s="5"/>
      <c r="CP171" s="5"/>
      <c r="CQ171" s="5"/>
      <c r="CR171" s="5"/>
      <c r="CS171" s="5"/>
      <c r="CT171" s="5"/>
      <c r="CU171" s="5"/>
      <c r="CV171" s="5"/>
      <c r="CW171" s="5"/>
      <c r="CX171" s="5"/>
      <c r="CY171" s="5"/>
      <c r="CZ171" s="5"/>
      <c r="DA171" s="5"/>
      <c r="DB171" s="5"/>
      <c r="DC171" s="5"/>
      <c r="DD171" s="5"/>
      <c r="DE171" s="5"/>
      <c r="DF171" s="5"/>
      <c r="DG171" s="5"/>
      <c r="DH171" s="5"/>
      <c r="DI171" s="5"/>
      <c r="DJ171" s="5"/>
      <c r="DK171" s="5"/>
      <c r="DL171" s="5"/>
      <c r="DM171" s="5"/>
      <c r="DN171" s="5"/>
      <c r="DO171" s="5"/>
      <c r="DP171" s="5"/>
      <c r="DQ171" s="5"/>
      <c r="DR171" s="5"/>
      <c r="DS171" s="5"/>
      <c r="DT171" s="5"/>
      <c r="DU171" s="5"/>
      <c r="DV171" s="5"/>
      <c r="DW171" s="5"/>
      <c r="DX171" s="5"/>
      <c r="DY171" s="5"/>
      <c r="DZ171" s="5"/>
      <c r="EA171" s="5"/>
      <c r="EB171" s="5"/>
      <c r="EC171" s="5"/>
      <c r="ED171" s="5"/>
      <c r="EE171" s="5"/>
      <c r="EF171" s="5"/>
      <c r="EG171" s="5"/>
      <c r="EH171" s="5"/>
      <c r="EI171" s="5"/>
      <c r="EJ171" s="5"/>
      <c r="EK171" s="5"/>
      <c r="EL171" s="5"/>
      <c r="EM171" s="5"/>
      <c r="EN171" s="5"/>
      <c r="EO171" s="5"/>
      <c r="EP171" s="5"/>
      <c r="EQ171" s="5"/>
      <c r="ER171" s="5"/>
      <c r="ES171" s="5"/>
      <c r="ET171" s="5"/>
      <c r="EU171" s="5"/>
      <c r="EV171" s="5"/>
      <c r="EW171" s="5"/>
      <c r="EX171" s="5"/>
      <c r="EY171" s="5"/>
      <c r="EZ171" s="5"/>
      <c r="FA171" s="5"/>
      <c r="FB171" s="5"/>
      <c r="FC171" s="5"/>
      <c r="FD171" s="5"/>
      <c r="FE171" s="5"/>
      <c r="FF171" s="5"/>
      <c r="FG171" s="5"/>
      <c r="FH171" s="5"/>
      <c r="FI171" s="5"/>
      <c r="FJ171" s="5"/>
      <c r="FK171" s="5"/>
      <c r="FL171" s="5"/>
      <c r="FM171" s="5"/>
      <c r="FN171" s="5"/>
      <c r="FO171" s="5"/>
      <c r="FP171" s="5"/>
      <c r="FQ171" s="5"/>
      <c r="FR171" s="5"/>
      <c r="FS171" s="5"/>
      <c r="FT171" s="5"/>
      <c r="FU171" s="5"/>
      <c r="FV171" s="5"/>
      <c r="FW171" s="5"/>
      <c r="FX171" s="5"/>
      <c r="FY171" s="5"/>
      <c r="FZ171" s="5"/>
      <c r="GA171" s="5"/>
      <c r="GB171" s="5"/>
      <c r="GC171" s="5"/>
      <c r="GD171" s="5"/>
      <c r="GE171" s="5"/>
      <c r="GF171" s="5"/>
      <c r="GG171" s="5"/>
      <c r="GH171" s="5"/>
      <c r="GI171" s="5"/>
      <c r="GJ171" s="5"/>
      <c r="GK171" s="5"/>
      <c r="GL171" s="5"/>
      <c r="GM171" s="5"/>
      <c r="GN171" s="5"/>
      <c r="GO171" s="5"/>
      <c r="GP171" s="5"/>
      <c r="GQ171" s="5"/>
      <c r="GR171" s="5"/>
      <c r="GS171" s="5"/>
      <c r="GT171" s="5"/>
      <c r="GU171" s="5"/>
      <c r="GV171" s="5"/>
      <c r="GW171" s="5"/>
      <c r="GX171" s="5"/>
      <c r="GY171" s="5"/>
      <c r="GZ171" s="5"/>
      <c r="HA171" s="5"/>
      <c r="HB171" s="5"/>
      <c r="HC171" s="5"/>
      <c r="HD171" s="5"/>
      <c r="HE171" s="5"/>
      <c r="HF171" s="5"/>
      <c r="HG171" s="5"/>
      <c r="HH171" s="5"/>
      <c r="HI171" s="5"/>
      <c r="HJ171" s="5"/>
      <c r="HK171" s="5"/>
      <c r="HL171" s="5"/>
      <c r="HM171" s="5"/>
      <c r="HN171" s="5"/>
      <c r="HO171" s="5"/>
      <c r="HP171" s="5"/>
      <c r="HQ171" s="5"/>
      <c r="HR171" s="5"/>
      <c r="HS171" s="5"/>
      <c r="HT171" s="5"/>
      <c r="HU171" s="5"/>
      <c r="HV171" s="5"/>
      <c r="HW171" s="5"/>
    </row>
    <row r="172" spans="1:231" s="148" customFormat="1">
      <c r="A172" s="5"/>
      <c r="B172" s="5"/>
      <c r="C172" s="13"/>
      <c r="D172" s="13"/>
      <c r="E172" s="14"/>
      <c r="F172" s="15"/>
      <c r="G172" s="13"/>
      <c r="H172" s="13"/>
      <c r="I172" s="16"/>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c r="DV172" s="5"/>
      <c r="DW172" s="5"/>
      <c r="DX172" s="5"/>
      <c r="DY172" s="5"/>
      <c r="DZ172" s="5"/>
      <c r="EA172" s="5"/>
      <c r="EB172" s="5"/>
      <c r="EC172" s="5"/>
      <c r="ED172" s="5"/>
      <c r="EE172" s="5"/>
      <c r="EF172" s="5"/>
      <c r="EG172" s="5"/>
      <c r="EH172" s="5"/>
      <c r="EI172" s="5"/>
      <c r="EJ172" s="5"/>
      <c r="EK172" s="5"/>
      <c r="EL172" s="5"/>
      <c r="EM172" s="5"/>
      <c r="EN172" s="5"/>
      <c r="EO172" s="5"/>
      <c r="EP172" s="5"/>
      <c r="EQ172" s="5"/>
      <c r="ER172" s="5"/>
      <c r="ES172" s="5"/>
      <c r="ET172" s="5"/>
      <c r="EU172" s="5"/>
      <c r="EV172" s="5"/>
      <c r="EW172" s="5"/>
      <c r="EX172" s="5"/>
      <c r="EY172" s="5"/>
      <c r="EZ172" s="5"/>
      <c r="FA172" s="5"/>
      <c r="FB172" s="5"/>
      <c r="FC172" s="5"/>
      <c r="FD172" s="5"/>
      <c r="FE172" s="5"/>
      <c r="FF172" s="5"/>
      <c r="FG172" s="5"/>
      <c r="FH172" s="5"/>
      <c r="FI172" s="5"/>
      <c r="FJ172" s="5"/>
      <c r="FK172" s="5"/>
      <c r="FL172" s="5"/>
      <c r="FM172" s="5"/>
      <c r="FN172" s="5"/>
      <c r="FO172" s="5"/>
      <c r="FP172" s="5"/>
      <c r="FQ172" s="5"/>
      <c r="FR172" s="5"/>
      <c r="FS172" s="5"/>
      <c r="FT172" s="5"/>
      <c r="FU172" s="5"/>
      <c r="FV172" s="5"/>
      <c r="FW172" s="5"/>
      <c r="FX172" s="5"/>
      <c r="FY172" s="5"/>
      <c r="FZ172" s="5"/>
      <c r="GA172" s="5"/>
      <c r="GB172" s="5"/>
      <c r="GC172" s="5"/>
      <c r="GD172" s="5"/>
      <c r="GE172" s="5"/>
      <c r="GF172" s="5"/>
      <c r="GG172" s="5"/>
      <c r="GH172" s="5"/>
      <c r="GI172" s="5"/>
      <c r="GJ172" s="5"/>
      <c r="GK172" s="5"/>
      <c r="GL172" s="5"/>
      <c r="GM172" s="5"/>
      <c r="GN172" s="5"/>
      <c r="GO172" s="5"/>
      <c r="GP172" s="5"/>
      <c r="GQ172" s="5"/>
      <c r="GR172" s="5"/>
      <c r="GS172" s="5"/>
      <c r="GT172" s="5"/>
      <c r="GU172" s="5"/>
      <c r="GV172" s="5"/>
      <c r="GW172" s="5"/>
      <c r="GX172" s="5"/>
      <c r="GY172" s="5"/>
      <c r="GZ172" s="5"/>
      <c r="HA172" s="5"/>
      <c r="HB172" s="5"/>
      <c r="HC172" s="5"/>
      <c r="HD172" s="5"/>
      <c r="HE172" s="5"/>
      <c r="HF172" s="5"/>
      <c r="HG172" s="5"/>
      <c r="HH172" s="5"/>
      <c r="HI172" s="5"/>
      <c r="HJ172" s="5"/>
      <c r="HK172" s="5"/>
      <c r="HL172" s="5"/>
      <c r="HM172" s="5"/>
      <c r="HN172" s="5"/>
      <c r="HO172" s="5"/>
      <c r="HP172" s="5"/>
      <c r="HQ172" s="5"/>
      <c r="HR172" s="5"/>
      <c r="HS172" s="5"/>
      <c r="HT172" s="5"/>
      <c r="HU172" s="5"/>
      <c r="HV172" s="5"/>
      <c r="HW172" s="5"/>
    </row>
    <row r="173" spans="1:231" s="148" customFormat="1">
      <c r="A173" s="5"/>
      <c r="B173" s="5"/>
      <c r="C173" s="13"/>
      <c r="D173" s="13"/>
      <c r="E173" s="14"/>
      <c r="F173" s="15"/>
      <c r="G173" s="13"/>
      <c r="H173" s="13"/>
      <c r="I173" s="16"/>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5"/>
      <c r="CQ173" s="5"/>
      <c r="CR173" s="5"/>
      <c r="CS173" s="5"/>
      <c r="CT173" s="5"/>
      <c r="CU173" s="5"/>
      <c r="CV173" s="5"/>
      <c r="CW173" s="5"/>
      <c r="CX173" s="5"/>
      <c r="CY173" s="5"/>
      <c r="CZ173" s="5"/>
      <c r="DA173" s="5"/>
      <c r="DB173" s="5"/>
      <c r="DC173" s="5"/>
      <c r="DD173" s="5"/>
      <c r="DE173" s="5"/>
      <c r="DF173" s="5"/>
      <c r="DG173" s="5"/>
      <c r="DH173" s="5"/>
      <c r="DI173" s="5"/>
      <c r="DJ173" s="5"/>
      <c r="DK173" s="5"/>
      <c r="DL173" s="5"/>
      <c r="DM173" s="5"/>
      <c r="DN173" s="5"/>
      <c r="DO173" s="5"/>
      <c r="DP173" s="5"/>
      <c r="DQ173" s="5"/>
      <c r="DR173" s="5"/>
      <c r="DS173" s="5"/>
      <c r="DT173" s="5"/>
      <c r="DU173" s="5"/>
      <c r="DV173" s="5"/>
      <c r="DW173" s="5"/>
      <c r="DX173" s="5"/>
      <c r="DY173" s="5"/>
      <c r="DZ173" s="5"/>
      <c r="EA173" s="5"/>
      <c r="EB173" s="5"/>
      <c r="EC173" s="5"/>
      <c r="ED173" s="5"/>
      <c r="EE173" s="5"/>
      <c r="EF173" s="5"/>
      <c r="EG173" s="5"/>
      <c r="EH173" s="5"/>
      <c r="EI173" s="5"/>
      <c r="EJ173" s="5"/>
      <c r="EK173" s="5"/>
      <c r="EL173" s="5"/>
      <c r="EM173" s="5"/>
      <c r="EN173" s="5"/>
      <c r="EO173" s="5"/>
      <c r="EP173" s="5"/>
      <c r="EQ173" s="5"/>
      <c r="ER173" s="5"/>
      <c r="ES173" s="5"/>
      <c r="ET173" s="5"/>
      <c r="EU173" s="5"/>
      <c r="EV173" s="5"/>
      <c r="EW173" s="5"/>
      <c r="EX173" s="5"/>
      <c r="EY173" s="5"/>
      <c r="EZ173" s="5"/>
      <c r="FA173" s="5"/>
      <c r="FB173" s="5"/>
      <c r="FC173" s="5"/>
      <c r="FD173" s="5"/>
      <c r="FE173" s="5"/>
      <c r="FF173" s="5"/>
      <c r="FG173" s="5"/>
      <c r="FH173" s="5"/>
      <c r="FI173" s="5"/>
      <c r="FJ173" s="5"/>
      <c r="FK173" s="5"/>
      <c r="FL173" s="5"/>
      <c r="FM173" s="5"/>
      <c r="FN173" s="5"/>
      <c r="FO173" s="5"/>
      <c r="FP173" s="5"/>
      <c r="FQ173" s="5"/>
      <c r="FR173" s="5"/>
      <c r="FS173" s="5"/>
      <c r="FT173" s="5"/>
      <c r="FU173" s="5"/>
      <c r="FV173" s="5"/>
      <c r="FW173" s="5"/>
      <c r="FX173" s="5"/>
      <c r="FY173" s="5"/>
      <c r="FZ173" s="5"/>
      <c r="GA173" s="5"/>
      <c r="GB173" s="5"/>
      <c r="GC173" s="5"/>
      <c r="GD173" s="5"/>
      <c r="GE173" s="5"/>
      <c r="GF173" s="5"/>
      <c r="GG173" s="5"/>
      <c r="GH173" s="5"/>
      <c r="GI173" s="5"/>
      <c r="GJ173" s="5"/>
      <c r="GK173" s="5"/>
      <c r="GL173" s="5"/>
      <c r="GM173" s="5"/>
      <c r="GN173" s="5"/>
      <c r="GO173" s="5"/>
      <c r="GP173" s="5"/>
      <c r="GQ173" s="5"/>
      <c r="GR173" s="5"/>
      <c r="GS173" s="5"/>
      <c r="GT173" s="5"/>
      <c r="GU173" s="5"/>
      <c r="GV173" s="5"/>
      <c r="GW173" s="5"/>
      <c r="GX173" s="5"/>
      <c r="GY173" s="5"/>
      <c r="GZ173" s="5"/>
      <c r="HA173" s="5"/>
      <c r="HB173" s="5"/>
      <c r="HC173" s="5"/>
      <c r="HD173" s="5"/>
      <c r="HE173" s="5"/>
      <c r="HF173" s="5"/>
      <c r="HG173" s="5"/>
      <c r="HH173" s="5"/>
      <c r="HI173" s="5"/>
      <c r="HJ173" s="5"/>
      <c r="HK173" s="5"/>
      <c r="HL173" s="5"/>
      <c r="HM173" s="5"/>
      <c r="HN173" s="5"/>
      <c r="HO173" s="5"/>
      <c r="HP173" s="5"/>
      <c r="HQ173" s="5"/>
      <c r="HR173" s="5"/>
      <c r="HS173" s="5"/>
      <c r="HT173" s="5"/>
      <c r="HU173" s="5"/>
      <c r="HV173" s="5"/>
      <c r="HW173" s="5"/>
    </row>
    <row r="174" spans="1:231" s="148" customFormat="1">
      <c r="A174" s="5"/>
      <c r="B174" s="5"/>
      <c r="C174" s="13"/>
      <c r="D174" s="13"/>
      <c r="E174" s="14"/>
      <c r="F174" s="15"/>
      <c r="G174" s="13"/>
      <c r="H174" s="13"/>
      <c r="I174" s="16"/>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5"/>
      <c r="CX174" s="5"/>
      <c r="CY174" s="5"/>
      <c r="CZ174" s="5"/>
      <c r="DA174" s="5"/>
      <c r="DB174" s="5"/>
      <c r="DC174" s="5"/>
      <c r="DD174" s="5"/>
      <c r="DE174" s="5"/>
      <c r="DF174" s="5"/>
      <c r="DG174" s="5"/>
      <c r="DH174" s="5"/>
      <c r="DI174" s="5"/>
      <c r="DJ174" s="5"/>
      <c r="DK174" s="5"/>
      <c r="DL174" s="5"/>
      <c r="DM174" s="5"/>
      <c r="DN174" s="5"/>
      <c r="DO174" s="5"/>
      <c r="DP174" s="5"/>
      <c r="DQ174" s="5"/>
      <c r="DR174" s="5"/>
      <c r="DS174" s="5"/>
      <c r="DT174" s="5"/>
      <c r="DU174" s="5"/>
      <c r="DV174" s="5"/>
      <c r="DW174" s="5"/>
      <c r="DX174" s="5"/>
      <c r="DY174" s="5"/>
      <c r="DZ174" s="5"/>
      <c r="EA174" s="5"/>
      <c r="EB174" s="5"/>
      <c r="EC174" s="5"/>
      <c r="ED174" s="5"/>
      <c r="EE174" s="5"/>
      <c r="EF174" s="5"/>
      <c r="EG174" s="5"/>
      <c r="EH174" s="5"/>
      <c r="EI174" s="5"/>
      <c r="EJ174" s="5"/>
      <c r="EK174" s="5"/>
      <c r="EL174" s="5"/>
      <c r="EM174" s="5"/>
      <c r="EN174" s="5"/>
      <c r="EO174" s="5"/>
      <c r="EP174" s="5"/>
      <c r="EQ174" s="5"/>
      <c r="ER174" s="5"/>
      <c r="ES174" s="5"/>
      <c r="ET174" s="5"/>
      <c r="EU174" s="5"/>
      <c r="EV174" s="5"/>
      <c r="EW174" s="5"/>
      <c r="EX174" s="5"/>
      <c r="EY174" s="5"/>
      <c r="EZ174" s="5"/>
      <c r="FA174" s="5"/>
      <c r="FB174" s="5"/>
      <c r="FC174" s="5"/>
      <c r="FD174" s="5"/>
      <c r="FE174" s="5"/>
      <c r="FF174" s="5"/>
      <c r="FG174" s="5"/>
      <c r="FH174" s="5"/>
      <c r="FI174" s="5"/>
      <c r="FJ174" s="5"/>
      <c r="FK174" s="5"/>
      <c r="FL174" s="5"/>
      <c r="FM174" s="5"/>
      <c r="FN174" s="5"/>
      <c r="FO174" s="5"/>
      <c r="FP174" s="5"/>
      <c r="FQ174" s="5"/>
      <c r="FR174" s="5"/>
      <c r="FS174" s="5"/>
      <c r="FT174" s="5"/>
      <c r="FU174" s="5"/>
      <c r="FV174" s="5"/>
      <c r="FW174" s="5"/>
      <c r="FX174" s="5"/>
      <c r="FY174" s="5"/>
      <c r="FZ174" s="5"/>
      <c r="GA174" s="5"/>
      <c r="GB174" s="5"/>
      <c r="GC174" s="5"/>
      <c r="GD174" s="5"/>
      <c r="GE174" s="5"/>
      <c r="GF174" s="5"/>
      <c r="GG174" s="5"/>
      <c r="GH174" s="5"/>
      <c r="GI174" s="5"/>
      <c r="GJ174" s="5"/>
      <c r="GK174" s="5"/>
      <c r="GL174" s="5"/>
      <c r="GM174" s="5"/>
      <c r="GN174" s="5"/>
      <c r="GO174" s="5"/>
      <c r="GP174" s="5"/>
      <c r="GQ174" s="5"/>
      <c r="GR174" s="5"/>
      <c r="GS174" s="5"/>
      <c r="GT174" s="5"/>
      <c r="GU174" s="5"/>
      <c r="GV174" s="5"/>
      <c r="GW174" s="5"/>
      <c r="GX174" s="5"/>
      <c r="GY174" s="5"/>
      <c r="GZ174" s="5"/>
      <c r="HA174" s="5"/>
      <c r="HB174" s="5"/>
      <c r="HC174" s="5"/>
      <c r="HD174" s="5"/>
      <c r="HE174" s="5"/>
      <c r="HF174" s="5"/>
      <c r="HG174" s="5"/>
      <c r="HH174" s="5"/>
      <c r="HI174" s="5"/>
      <c r="HJ174" s="5"/>
      <c r="HK174" s="5"/>
      <c r="HL174" s="5"/>
      <c r="HM174" s="5"/>
      <c r="HN174" s="5"/>
      <c r="HO174" s="5"/>
      <c r="HP174" s="5"/>
      <c r="HQ174" s="5"/>
      <c r="HR174" s="5"/>
      <c r="HS174" s="5"/>
      <c r="HT174" s="5"/>
      <c r="HU174" s="5"/>
      <c r="HV174" s="5"/>
      <c r="HW174" s="5"/>
    </row>
    <row r="175" spans="1:231" s="148" customFormat="1">
      <c r="A175" s="5"/>
      <c r="B175" s="5"/>
      <c r="C175" s="13"/>
      <c r="D175" s="13"/>
      <c r="E175" s="14"/>
      <c r="F175" s="15"/>
      <c r="G175" s="13"/>
      <c r="H175" s="13"/>
      <c r="I175" s="16"/>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c r="CS175" s="5"/>
      <c r="CT175" s="5"/>
      <c r="CU175" s="5"/>
      <c r="CV175" s="5"/>
      <c r="CW175" s="5"/>
      <c r="CX175" s="5"/>
      <c r="CY175" s="5"/>
      <c r="CZ175" s="5"/>
      <c r="DA175" s="5"/>
      <c r="DB175" s="5"/>
      <c r="DC175" s="5"/>
      <c r="DD175" s="5"/>
      <c r="DE175" s="5"/>
      <c r="DF175" s="5"/>
      <c r="DG175" s="5"/>
      <c r="DH175" s="5"/>
      <c r="DI175" s="5"/>
      <c r="DJ175" s="5"/>
      <c r="DK175" s="5"/>
      <c r="DL175" s="5"/>
      <c r="DM175" s="5"/>
      <c r="DN175" s="5"/>
      <c r="DO175" s="5"/>
      <c r="DP175" s="5"/>
      <c r="DQ175" s="5"/>
      <c r="DR175" s="5"/>
      <c r="DS175" s="5"/>
      <c r="DT175" s="5"/>
      <c r="DU175" s="5"/>
      <c r="DV175" s="5"/>
      <c r="DW175" s="5"/>
      <c r="DX175" s="5"/>
      <c r="DY175" s="5"/>
      <c r="DZ175" s="5"/>
      <c r="EA175" s="5"/>
      <c r="EB175" s="5"/>
      <c r="EC175" s="5"/>
      <c r="ED175" s="5"/>
      <c r="EE175" s="5"/>
      <c r="EF175" s="5"/>
      <c r="EG175" s="5"/>
      <c r="EH175" s="5"/>
      <c r="EI175" s="5"/>
      <c r="EJ175" s="5"/>
      <c r="EK175" s="5"/>
      <c r="EL175" s="5"/>
      <c r="EM175" s="5"/>
      <c r="EN175" s="5"/>
      <c r="EO175" s="5"/>
      <c r="EP175" s="5"/>
      <c r="EQ175" s="5"/>
      <c r="ER175" s="5"/>
      <c r="ES175" s="5"/>
      <c r="ET175" s="5"/>
      <c r="EU175" s="5"/>
      <c r="EV175" s="5"/>
      <c r="EW175" s="5"/>
      <c r="EX175" s="5"/>
      <c r="EY175" s="5"/>
      <c r="EZ175" s="5"/>
      <c r="FA175" s="5"/>
      <c r="FB175" s="5"/>
      <c r="FC175" s="5"/>
      <c r="FD175" s="5"/>
      <c r="FE175" s="5"/>
      <c r="FF175" s="5"/>
      <c r="FG175" s="5"/>
      <c r="FH175" s="5"/>
      <c r="FI175" s="5"/>
      <c r="FJ175" s="5"/>
      <c r="FK175" s="5"/>
      <c r="FL175" s="5"/>
      <c r="FM175" s="5"/>
      <c r="FN175" s="5"/>
      <c r="FO175" s="5"/>
      <c r="FP175" s="5"/>
      <c r="FQ175" s="5"/>
      <c r="FR175" s="5"/>
      <c r="FS175" s="5"/>
      <c r="FT175" s="5"/>
      <c r="FU175" s="5"/>
      <c r="FV175" s="5"/>
      <c r="FW175" s="5"/>
      <c r="FX175" s="5"/>
      <c r="FY175" s="5"/>
      <c r="FZ175" s="5"/>
      <c r="GA175" s="5"/>
      <c r="GB175" s="5"/>
      <c r="GC175" s="5"/>
      <c r="GD175" s="5"/>
      <c r="GE175" s="5"/>
      <c r="GF175" s="5"/>
      <c r="GG175" s="5"/>
      <c r="GH175" s="5"/>
      <c r="GI175" s="5"/>
      <c r="GJ175" s="5"/>
      <c r="GK175" s="5"/>
      <c r="GL175" s="5"/>
      <c r="GM175" s="5"/>
      <c r="GN175" s="5"/>
      <c r="GO175" s="5"/>
      <c r="GP175" s="5"/>
      <c r="GQ175" s="5"/>
      <c r="GR175" s="5"/>
      <c r="GS175" s="5"/>
      <c r="GT175" s="5"/>
      <c r="GU175" s="5"/>
      <c r="GV175" s="5"/>
      <c r="GW175" s="5"/>
      <c r="GX175" s="5"/>
      <c r="GY175" s="5"/>
      <c r="GZ175" s="5"/>
      <c r="HA175" s="5"/>
      <c r="HB175" s="5"/>
      <c r="HC175" s="5"/>
      <c r="HD175" s="5"/>
      <c r="HE175" s="5"/>
      <c r="HF175" s="5"/>
      <c r="HG175" s="5"/>
      <c r="HH175" s="5"/>
      <c r="HI175" s="5"/>
      <c r="HJ175" s="5"/>
      <c r="HK175" s="5"/>
      <c r="HL175" s="5"/>
      <c r="HM175" s="5"/>
      <c r="HN175" s="5"/>
      <c r="HO175" s="5"/>
      <c r="HP175" s="5"/>
      <c r="HQ175" s="5"/>
      <c r="HR175" s="5"/>
      <c r="HS175" s="5"/>
      <c r="HT175" s="5"/>
      <c r="HU175" s="5"/>
      <c r="HV175" s="5"/>
      <c r="HW175" s="5"/>
    </row>
    <row r="176" spans="1:231" s="148" customFormat="1">
      <c r="A176" s="5"/>
      <c r="B176" s="5"/>
      <c r="C176" s="13"/>
      <c r="D176" s="13"/>
      <c r="E176" s="14"/>
      <c r="F176" s="15"/>
      <c r="G176" s="13"/>
      <c r="H176" s="13"/>
      <c r="I176" s="16"/>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c r="CZ176" s="5"/>
      <c r="DA176" s="5"/>
      <c r="DB176" s="5"/>
      <c r="DC176" s="5"/>
      <c r="DD176" s="5"/>
      <c r="DE176" s="5"/>
      <c r="DF176" s="5"/>
      <c r="DG176" s="5"/>
      <c r="DH176" s="5"/>
      <c r="DI176" s="5"/>
      <c r="DJ176" s="5"/>
      <c r="DK176" s="5"/>
      <c r="DL176" s="5"/>
      <c r="DM176" s="5"/>
      <c r="DN176" s="5"/>
      <c r="DO176" s="5"/>
      <c r="DP176" s="5"/>
      <c r="DQ176" s="5"/>
      <c r="DR176" s="5"/>
      <c r="DS176" s="5"/>
      <c r="DT176" s="5"/>
      <c r="DU176" s="5"/>
      <c r="DV176" s="5"/>
      <c r="DW176" s="5"/>
      <c r="DX176" s="5"/>
      <c r="DY176" s="5"/>
      <c r="DZ176" s="5"/>
      <c r="EA176" s="5"/>
      <c r="EB176" s="5"/>
      <c r="EC176" s="5"/>
      <c r="ED176" s="5"/>
      <c r="EE176" s="5"/>
      <c r="EF176" s="5"/>
      <c r="EG176" s="5"/>
      <c r="EH176" s="5"/>
      <c r="EI176" s="5"/>
      <c r="EJ176" s="5"/>
      <c r="EK176" s="5"/>
      <c r="EL176" s="5"/>
      <c r="EM176" s="5"/>
      <c r="EN176" s="5"/>
      <c r="EO176" s="5"/>
      <c r="EP176" s="5"/>
      <c r="EQ176" s="5"/>
      <c r="ER176" s="5"/>
      <c r="ES176" s="5"/>
      <c r="ET176" s="5"/>
      <c r="EU176" s="5"/>
      <c r="EV176" s="5"/>
      <c r="EW176" s="5"/>
      <c r="EX176" s="5"/>
      <c r="EY176" s="5"/>
      <c r="EZ176" s="5"/>
      <c r="FA176" s="5"/>
      <c r="FB176" s="5"/>
      <c r="FC176" s="5"/>
      <c r="FD176" s="5"/>
      <c r="FE176" s="5"/>
      <c r="FF176" s="5"/>
      <c r="FG176" s="5"/>
      <c r="FH176" s="5"/>
      <c r="FI176" s="5"/>
      <c r="FJ176" s="5"/>
      <c r="FK176" s="5"/>
      <c r="FL176" s="5"/>
      <c r="FM176" s="5"/>
      <c r="FN176" s="5"/>
      <c r="FO176" s="5"/>
      <c r="FP176" s="5"/>
      <c r="FQ176" s="5"/>
      <c r="FR176" s="5"/>
      <c r="FS176" s="5"/>
      <c r="FT176" s="5"/>
      <c r="FU176" s="5"/>
      <c r="FV176" s="5"/>
      <c r="FW176" s="5"/>
      <c r="FX176" s="5"/>
      <c r="FY176" s="5"/>
      <c r="FZ176" s="5"/>
      <c r="GA176" s="5"/>
      <c r="GB176" s="5"/>
      <c r="GC176" s="5"/>
      <c r="GD176" s="5"/>
      <c r="GE176" s="5"/>
      <c r="GF176" s="5"/>
      <c r="GG176" s="5"/>
      <c r="GH176" s="5"/>
      <c r="GI176" s="5"/>
      <c r="GJ176" s="5"/>
      <c r="GK176" s="5"/>
      <c r="GL176" s="5"/>
      <c r="GM176" s="5"/>
      <c r="GN176" s="5"/>
      <c r="GO176" s="5"/>
      <c r="GP176" s="5"/>
      <c r="GQ176" s="5"/>
      <c r="GR176" s="5"/>
      <c r="GS176" s="5"/>
      <c r="GT176" s="5"/>
      <c r="GU176" s="5"/>
      <c r="GV176" s="5"/>
      <c r="GW176" s="5"/>
      <c r="GX176" s="5"/>
      <c r="GY176" s="5"/>
      <c r="GZ176" s="5"/>
      <c r="HA176" s="5"/>
      <c r="HB176" s="5"/>
      <c r="HC176" s="5"/>
      <c r="HD176" s="5"/>
      <c r="HE176" s="5"/>
      <c r="HF176" s="5"/>
      <c r="HG176" s="5"/>
      <c r="HH176" s="5"/>
      <c r="HI176" s="5"/>
      <c r="HJ176" s="5"/>
      <c r="HK176" s="5"/>
      <c r="HL176" s="5"/>
      <c r="HM176" s="5"/>
      <c r="HN176" s="5"/>
      <c r="HO176" s="5"/>
      <c r="HP176" s="5"/>
      <c r="HQ176" s="5"/>
      <c r="HR176" s="5"/>
      <c r="HS176" s="5"/>
      <c r="HT176" s="5"/>
      <c r="HU176" s="5"/>
      <c r="HV176" s="5"/>
      <c r="HW176" s="5"/>
    </row>
    <row r="177" spans="1:231" s="148" customFormat="1">
      <c r="A177" s="5"/>
      <c r="B177" s="5"/>
      <c r="C177" s="13"/>
      <c r="D177" s="13"/>
      <c r="E177" s="14"/>
      <c r="F177" s="15"/>
      <c r="G177" s="13"/>
      <c r="H177" s="13"/>
      <c r="I177" s="16"/>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c r="CQ177" s="5"/>
      <c r="CR177" s="5"/>
      <c r="CS177" s="5"/>
      <c r="CT177" s="5"/>
      <c r="CU177" s="5"/>
      <c r="CV177" s="5"/>
      <c r="CW177" s="5"/>
      <c r="CX177" s="5"/>
      <c r="CY177" s="5"/>
      <c r="CZ177" s="5"/>
      <c r="DA177" s="5"/>
      <c r="DB177" s="5"/>
      <c r="DC177" s="5"/>
      <c r="DD177" s="5"/>
      <c r="DE177" s="5"/>
      <c r="DF177" s="5"/>
      <c r="DG177" s="5"/>
      <c r="DH177" s="5"/>
      <c r="DI177" s="5"/>
      <c r="DJ177" s="5"/>
      <c r="DK177" s="5"/>
      <c r="DL177" s="5"/>
      <c r="DM177" s="5"/>
      <c r="DN177" s="5"/>
      <c r="DO177" s="5"/>
      <c r="DP177" s="5"/>
      <c r="DQ177" s="5"/>
      <c r="DR177" s="5"/>
      <c r="DS177" s="5"/>
      <c r="DT177" s="5"/>
      <c r="DU177" s="5"/>
      <c r="DV177" s="5"/>
      <c r="DW177" s="5"/>
      <c r="DX177" s="5"/>
      <c r="DY177" s="5"/>
      <c r="DZ177" s="5"/>
      <c r="EA177" s="5"/>
      <c r="EB177" s="5"/>
      <c r="EC177" s="5"/>
      <c r="ED177" s="5"/>
      <c r="EE177" s="5"/>
      <c r="EF177" s="5"/>
      <c r="EG177" s="5"/>
      <c r="EH177" s="5"/>
      <c r="EI177" s="5"/>
      <c r="EJ177" s="5"/>
      <c r="EK177" s="5"/>
      <c r="EL177" s="5"/>
      <c r="EM177" s="5"/>
      <c r="EN177" s="5"/>
      <c r="EO177" s="5"/>
      <c r="EP177" s="5"/>
      <c r="EQ177" s="5"/>
      <c r="ER177" s="5"/>
      <c r="ES177" s="5"/>
      <c r="ET177" s="5"/>
      <c r="EU177" s="5"/>
      <c r="EV177" s="5"/>
      <c r="EW177" s="5"/>
      <c r="EX177" s="5"/>
      <c r="EY177" s="5"/>
      <c r="EZ177" s="5"/>
      <c r="FA177" s="5"/>
      <c r="FB177" s="5"/>
      <c r="FC177" s="5"/>
      <c r="FD177" s="5"/>
      <c r="FE177" s="5"/>
      <c r="FF177" s="5"/>
      <c r="FG177" s="5"/>
      <c r="FH177" s="5"/>
      <c r="FI177" s="5"/>
      <c r="FJ177" s="5"/>
      <c r="FK177" s="5"/>
      <c r="FL177" s="5"/>
      <c r="FM177" s="5"/>
      <c r="FN177" s="5"/>
      <c r="FO177" s="5"/>
      <c r="FP177" s="5"/>
      <c r="FQ177" s="5"/>
      <c r="FR177" s="5"/>
      <c r="FS177" s="5"/>
      <c r="FT177" s="5"/>
      <c r="FU177" s="5"/>
      <c r="FV177" s="5"/>
      <c r="FW177" s="5"/>
      <c r="FX177" s="5"/>
      <c r="FY177" s="5"/>
      <c r="FZ177" s="5"/>
      <c r="GA177" s="5"/>
      <c r="GB177" s="5"/>
      <c r="GC177" s="5"/>
      <c r="GD177" s="5"/>
      <c r="GE177" s="5"/>
      <c r="GF177" s="5"/>
      <c r="GG177" s="5"/>
      <c r="GH177" s="5"/>
      <c r="GI177" s="5"/>
      <c r="GJ177" s="5"/>
      <c r="GK177" s="5"/>
      <c r="GL177" s="5"/>
      <c r="GM177" s="5"/>
      <c r="GN177" s="5"/>
      <c r="GO177" s="5"/>
      <c r="GP177" s="5"/>
      <c r="GQ177" s="5"/>
      <c r="GR177" s="5"/>
      <c r="GS177" s="5"/>
      <c r="GT177" s="5"/>
      <c r="GU177" s="5"/>
      <c r="GV177" s="5"/>
      <c r="GW177" s="5"/>
      <c r="GX177" s="5"/>
      <c r="GY177" s="5"/>
      <c r="GZ177" s="5"/>
      <c r="HA177" s="5"/>
      <c r="HB177" s="5"/>
      <c r="HC177" s="5"/>
      <c r="HD177" s="5"/>
      <c r="HE177" s="5"/>
      <c r="HF177" s="5"/>
      <c r="HG177" s="5"/>
      <c r="HH177" s="5"/>
      <c r="HI177" s="5"/>
      <c r="HJ177" s="5"/>
      <c r="HK177" s="5"/>
      <c r="HL177" s="5"/>
      <c r="HM177" s="5"/>
      <c r="HN177" s="5"/>
      <c r="HO177" s="5"/>
      <c r="HP177" s="5"/>
      <c r="HQ177" s="5"/>
      <c r="HR177" s="5"/>
      <c r="HS177" s="5"/>
      <c r="HT177" s="5"/>
      <c r="HU177" s="5"/>
      <c r="HV177" s="5"/>
      <c r="HW177" s="5"/>
    </row>
    <row r="178" spans="1:231" s="148" customFormat="1">
      <c r="A178" s="5"/>
      <c r="B178" s="5"/>
      <c r="C178" s="13"/>
      <c r="D178" s="13"/>
      <c r="E178" s="14"/>
      <c r="F178" s="15"/>
      <c r="G178" s="13"/>
      <c r="H178" s="13"/>
      <c r="I178" s="16"/>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c r="CW178" s="5"/>
      <c r="CX178" s="5"/>
      <c r="CY178" s="5"/>
      <c r="CZ178" s="5"/>
      <c r="DA178" s="5"/>
      <c r="DB178" s="5"/>
      <c r="DC178" s="5"/>
      <c r="DD178" s="5"/>
      <c r="DE178" s="5"/>
      <c r="DF178" s="5"/>
      <c r="DG178" s="5"/>
      <c r="DH178" s="5"/>
      <c r="DI178" s="5"/>
      <c r="DJ178" s="5"/>
      <c r="DK178" s="5"/>
      <c r="DL178" s="5"/>
      <c r="DM178" s="5"/>
      <c r="DN178" s="5"/>
      <c r="DO178" s="5"/>
      <c r="DP178" s="5"/>
      <c r="DQ178" s="5"/>
      <c r="DR178" s="5"/>
      <c r="DS178" s="5"/>
      <c r="DT178" s="5"/>
      <c r="DU178" s="5"/>
      <c r="DV178" s="5"/>
      <c r="DW178" s="5"/>
      <c r="DX178" s="5"/>
      <c r="DY178" s="5"/>
      <c r="DZ178" s="5"/>
      <c r="EA178" s="5"/>
      <c r="EB178" s="5"/>
      <c r="EC178" s="5"/>
      <c r="ED178" s="5"/>
      <c r="EE178" s="5"/>
      <c r="EF178" s="5"/>
      <c r="EG178" s="5"/>
      <c r="EH178" s="5"/>
      <c r="EI178" s="5"/>
      <c r="EJ178" s="5"/>
      <c r="EK178" s="5"/>
      <c r="EL178" s="5"/>
      <c r="EM178" s="5"/>
      <c r="EN178" s="5"/>
      <c r="EO178" s="5"/>
      <c r="EP178" s="5"/>
      <c r="EQ178" s="5"/>
      <c r="ER178" s="5"/>
      <c r="ES178" s="5"/>
      <c r="ET178" s="5"/>
      <c r="EU178" s="5"/>
      <c r="EV178" s="5"/>
      <c r="EW178" s="5"/>
      <c r="EX178" s="5"/>
      <c r="EY178" s="5"/>
      <c r="EZ178" s="5"/>
      <c r="FA178" s="5"/>
      <c r="FB178" s="5"/>
      <c r="FC178" s="5"/>
      <c r="FD178" s="5"/>
      <c r="FE178" s="5"/>
      <c r="FF178" s="5"/>
      <c r="FG178" s="5"/>
      <c r="FH178" s="5"/>
      <c r="FI178" s="5"/>
      <c r="FJ178" s="5"/>
      <c r="FK178" s="5"/>
      <c r="FL178" s="5"/>
      <c r="FM178" s="5"/>
      <c r="FN178" s="5"/>
      <c r="FO178" s="5"/>
      <c r="FP178" s="5"/>
      <c r="FQ178" s="5"/>
      <c r="FR178" s="5"/>
      <c r="FS178" s="5"/>
      <c r="FT178" s="5"/>
      <c r="FU178" s="5"/>
      <c r="FV178" s="5"/>
      <c r="FW178" s="5"/>
      <c r="FX178" s="5"/>
      <c r="FY178" s="5"/>
      <c r="FZ178" s="5"/>
      <c r="GA178" s="5"/>
      <c r="GB178" s="5"/>
      <c r="GC178" s="5"/>
      <c r="GD178" s="5"/>
      <c r="GE178" s="5"/>
      <c r="GF178" s="5"/>
      <c r="GG178" s="5"/>
      <c r="GH178" s="5"/>
      <c r="GI178" s="5"/>
      <c r="GJ178" s="5"/>
      <c r="GK178" s="5"/>
      <c r="GL178" s="5"/>
      <c r="GM178" s="5"/>
      <c r="GN178" s="5"/>
      <c r="GO178" s="5"/>
      <c r="GP178" s="5"/>
      <c r="GQ178" s="5"/>
      <c r="GR178" s="5"/>
      <c r="GS178" s="5"/>
      <c r="GT178" s="5"/>
      <c r="GU178" s="5"/>
      <c r="GV178" s="5"/>
      <c r="GW178" s="5"/>
      <c r="GX178" s="5"/>
      <c r="GY178" s="5"/>
      <c r="GZ178" s="5"/>
      <c r="HA178" s="5"/>
      <c r="HB178" s="5"/>
      <c r="HC178" s="5"/>
      <c r="HD178" s="5"/>
      <c r="HE178" s="5"/>
      <c r="HF178" s="5"/>
      <c r="HG178" s="5"/>
      <c r="HH178" s="5"/>
      <c r="HI178" s="5"/>
      <c r="HJ178" s="5"/>
      <c r="HK178" s="5"/>
      <c r="HL178" s="5"/>
      <c r="HM178" s="5"/>
      <c r="HN178" s="5"/>
      <c r="HO178" s="5"/>
      <c r="HP178" s="5"/>
      <c r="HQ178" s="5"/>
      <c r="HR178" s="5"/>
      <c r="HS178" s="5"/>
      <c r="HT178" s="5"/>
      <c r="HU178" s="5"/>
      <c r="HV178" s="5"/>
      <c r="HW178" s="5"/>
    </row>
    <row r="179" spans="1:231" s="148" customFormat="1">
      <c r="A179" s="5"/>
      <c r="B179" s="5"/>
      <c r="C179" s="13"/>
      <c r="D179" s="13"/>
      <c r="E179" s="14"/>
      <c r="F179" s="15"/>
      <c r="G179" s="13"/>
      <c r="H179" s="13"/>
      <c r="I179" s="16"/>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c r="DA179" s="5"/>
      <c r="DB179" s="5"/>
      <c r="DC179" s="5"/>
      <c r="DD179" s="5"/>
      <c r="DE179" s="5"/>
      <c r="DF179" s="5"/>
      <c r="DG179" s="5"/>
      <c r="DH179" s="5"/>
      <c r="DI179" s="5"/>
      <c r="DJ179" s="5"/>
      <c r="DK179" s="5"/>
      <c r="DL179" s="5"/>
      <c r="DM179" s="5"/>
      <c r="DN179" s="5"/>
      <c r="DO179" s="5"/>
      <c r="DP179" s="5"/>
      <c r="DQ179" s="5"/>
      <c r="DR179" s="5"/>
      <c r="DS179" s="5"/>
      <c r="DT179" s="5"/>
      <c r="DU179" s="5"/>
      <c r="DV179" s="5"/>
      <c r="DW179" s="5"/>
      <c r="DX179" s="5"/>
      <c r="DY179" s="5"/>
      <c r="DZ179" s="5"/>
      <c r="EA179" s="5"/>
      <c r="EB179" s="5"/>
      <c r="EC179" s="5"/>
      <c r="ED179" s="5"/>
      <c r="EE179" s="5"/>
      <c r="EF179" s="5"/>
      <c r="EG179" s="5"/>
      <c r="EH179" s="5"/>
      <c r="EI179" s="5"/>
      <c r="EJ179" s="5"/>
      <c r="EK179" s="5"/>
      <c r="EL179" s="5"/>
      <c r="EM179" s="5"/>
      <c r="EN179" s="5"/>
      <c r="EO179" s="5"/>
      <c r="EP179" s="5"/>
      <c r="EQ179" s="5"/>
      <c r="ER179" s="5"/>
      <c r="ES179" s="5"/>
      <c r="ET179" s="5"/>
      <c r="EU179" s="5"/>
      <c r="EV179" s="5"/>
      <c r="EW179" s="5"/>
      <c r="EX179" s="5"/>
      <c r="EY179" s="5"/>
      <c r="EZ179" s="5"/>
      <c r="FA179" s="5"/>
      <c r="FB179" s="5"/>
      <c r="FC179" s="5"/>
      <c r="FD179" s="5"/>
      <c r="FE179" s="5"/>
      <c r="FF179" s="5"/>
      <c r="FG179" s="5"/>
      <c r="FH179" s="5"/>
      <c r="FI179" s="5"/>
      <c r="FJ179" s="5"/>
      <c r="FK179" s="5"/>
      <c r="FL179" s="5"/>
      <c r="FM179" s="5"/>
      <c r="FN179" s="5"/>
      <c r="FO179" s="5"/>
      <c r="FP179" s="5"/>
      <c r="FQ179" s="5"/>
      <c r="FR179" s="5"/>
      <c r="FS179" s="5"/>
      <c r="FT179" s="5"/>
      <c r="FU179" s="5"/>
      <c r="FV179" s="5"/>
      <c r="FW179" s="5"/>
      <c r="FX179" s="5"/>
      <c r="FY179" s="5"/>
      <c r="FZ179" s="5"/>
      <c r="GA179" s="5"/>
      <c r="GB179" s="5"/>
      <c r="GC179" s="5"/>
      <c r="GD179" s="5"/>
      <c r="GE179" s="5"/>
      <c r="GF179" s="5"/>
      <c r="GG179" s="5"/>
      <c r="GH179" s="5"/>
      <c r="GI179" s="5"/>
      <c r="GJ179" s="5"/>
      <c r="GK179" s="5"/>
      <c r="GL179" s="5"/>
      <c r="GM179" s="5"/>
      <c r="GN179" s="5"/>
      <c r="GO179" s="5"/>
      <c r="GP179" s="5"/>
      <c r="GQ179" s="5"/>
      <c r="GR179" s="5"/>
      <c r="GS179" s="5"/>
      <c r="GT179" s="5"/>
      <c r="GU179" s="5"/>
      <c r="GV179" s="5"/>
      <c r="GW179" s="5"/>
      <c r="GX179" s="5"/>
      <c r="GY179" s="5"/>
      <c r="GZ179" s="5"/>
      <c r="HA179" s="5"/>
      <c r="HB179" s="5"/>
      <c r="HC179" s="5"/>
      <c r="HD179" s="5"/>
      <c r="HE179" s="5"/>
      <c r="HF179" s="5"/>
      <c r="HG179" s="5"/>
      <c r="HH179" s="5"/>
      <c r="HI179" s="5"/>
      <c r="HJ179" s="5"/>
      <c r="HK179" s="5"/>
      <c r="HL179" s="5"/>
      <c r="HM179" s="5"/>
      <c r="HN179" s="5"/>
      <c r="HO179" s="5"/>
      <c r="HP179" s="5"/>
      <c r="HQ179" s="5"/>
      <c r="HR179" s="5"/>
      <c r="HS179" s="5"/>
      <c r="HT179" s="5"/>
      <c r="HU179" s="5"/>
      <c r="HV179" s="5"/>
      <c r="HW179" s="5"/>
    </row>
    <row r="180" spans="1:231" s="148" customFormat="1">
      <c r="A180" s="5"/>
      <c r="B180" s="5"/>
      <c r="C180" s="13"/>
      <c r="D180" s="13"/>
      <c r="E180" s="14"/>
      <c r="F180" s="15"/>
      <c r="G180" s="13"/>
      <c r="H180" s="13"/>
      <c r="I180" s="16"/>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5"/>
      <c r="CX180" s="5"/>
      <c r="CY180" s="5"/>
      <c r="CZ180" s="5"/>
      <c r="DA180" s="5"/>
      <c r="DB180" s="5"/>
      <c r="DC180" s="5"/>
      <c r="DD180" s="5"/>
      <c r="DE180" s="5"/>
      <c r="DF180" s="5"/>
      <c r="DG180" s="5"/>
      <c r="DH180" s="5"/>
      <c r="DI180" s="5"/>
      <c r="DJ180" s="5"/>
      <c r="DK180" s="5"/>
      <c r="DL180" s="5"/>
      <c r="DM180" s="5"/>
      <c r="DN180" s="5"/>
      <c r="DO180" s="5"/>
      <c r="DP180" s="5"/>
      <c r="DQ180" s="5"/>
      <c r="DR180" s="5"/>
      <c r="DS180" s="5"/>
      <c r="DT180" s="5"/>
      <c r="DU180" s="5"/>
      <c r="DV180" s="5"/>
      <c r="DW180" s="5"/>
      <c r="DX180" s="5"/>
      <c r="DY180" s="5"/>
      <c r="DZ180" s="5"/>
      <c r="EA180" s="5"/>
      <c r="EB180" s="5"/>
      <c r="EC180" s="5"/>
      <c r="ED180" s="5"/>
      <c r="EE180" s="5"/>
      <c r="EF180" s="5"/>
      <c r="EG180" s="5"/>
      <c r="EH180" s="5"/>
      <c r="EI180" s="5"/>
      <c r="EJ180" s="5"/>
      <c r="EK180" s="5"/>
      <c r="EL180" s="5"/>
      <c r="EM180" s="5"/>
      <c r="EN180" s="5"/>
      <c r="EO180" s="5"/>
      <c r="EP180" s="5"/>
      <c r="EQ180" s="5"/>
      <c r="ER180" s="5"/>
      <c r="ES180" s="5"/>
      <c r="ET180" s="5"/>
      <c r="EU180" s="5"/>
      <c r="EV180" s="5"/>
      <c r="EW180" s="5"/>
      <c r="EX180" s="5"/>
      <c r="EY180" s="5"/>
      <c r="EZ180" s="5"/>
      <c r="FA180" s="5"/>
      <c r="FB180" s="5"/>
      <c r="FC180" s="5"/>
      <c r="FD180" s="5"/>
      <c r="FE180" s="5"/>
      <c r="FF180" s="5"/>
      <c r="FG180" s="5"/>
      <c r="FH180" s="5"/>
      <c r="FI180" s="5"/>
      <c r="FJ180" s="5"/>
      <c r="FK180" s="5"/>
      <c r="FL180" s="5"/>
      <c r="FM180" s="5"/>
      <c r="FN180" s="5"/>
      <c r="FO180" s="5"/>
      <c r="FP180" s="5"/>
      <c r="FQ180" s="5"/>
      <c r="FR180" s="5"/>
      <c r="FS180" s="5"/>
      <c r="FT180" s="5"/>
      <c r="FU180" s="5"/>
      <c r="FV180" s="5"/>
      <c r="FW180" s="5"/>
      <c r="FX180" s="5"/>
      <c r="FY180" s="5"/>
      <c r="FZ180" s="5"/>
      <c r="GA180" s="5"/>
      <c r="GB180" s="5"/>
      <c r="GC180" s="5"/>
      <c r="GD180" s="5"/>
      <c r="GE180" s="5"/>
      <c r="GF180" s="5"/>
      <c r="GG180" s="5"/>
      <c r="GH180" s="5"/>
      <c r="GI180" s="5"/>
      <c r="GJ180" s="5"/>
      <c r="GK180" s="5"/>
      <c r="GL180" s="5"/>
      <c r="GM180" s="5"/>
      <c r="GN180" s="5"/>
      <c r="GO180" s="5"/>
      <c r="GP180" s="5"/>
      <c r="GQ180" s="5"/>
      <c r="GR180" s="5"/>
      <c r="GS180" s="5"/>
      <c r="GT180" s="5"/>
      <c r="GU180" s="5"/>
      <c r="GV180" s="5"/>
      <c r="GW180" s="5"/>
      <c r="GX180" s="5"/>
      <c r="GY180" s="5"/>
      <c r="GZ180" s="5"/>
      <c r="HA180" s="5"/>
      <c r="HB180" s="5"/>
      <c r="HC180" s="5"/>
      <c r="HD180" s="5"/>
      <c r="HE180" s="5"/>
      <c r="HF180" s="5"/>
      <c r="HG180" s="5"/>
      <c r="HH180" s="5"/>
      <c r="HI180" s="5"/>
      <c r="HJ180" s="5"/>
      <c r="HK180" s="5"/>
      <c r="HL180" s="5"/>
      <c r="HM180" s="5"/>
      <c r="HN180" s="5"/>
      <c r="HO180" s="5"/>
      <c r="HP180" s="5"/>
      <c r="HQ180" s="5"/>
      <c r="HR180" s="5"/>
      <c r="HS180" s="5"/>
      <c r="HT180" s="5"/>
      <c r="HU180" s="5"/>
      <c r="HV180" s="5"/>
      <c r="HW180" s="5"/>
    </row>
    <row r="181" spans="1:231" s="148" customFormat="1">
      <c r="A181" s="5"/>
      <c r="B181" s="5"/>
      <c r="C181" s="13"/>
      <c r="D181" s="13"/>
      <c r="E181" s="14"/>
      <c r="F181" s="15"/>
      <c r="G181" s="13"/>
      <c r="H181" s="13"/>
      <c r="I181" s="16"/>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c r="CS181" s="5"/>
      <c r="CT181" s="5"/>
      <c r="CU181" s="5"/>
      <c r="CV181" s="5"/>
      <c r="CW181" s="5"/>
      <c r="CX181" s="5"/>
      <c r="CY181" s="5"/>
      <c r="CZ181" s="5"/>
      <c r="DA181" s="5"/>
      <c r="DB181" s="5"/>
      <c r="DC181" s="5"/>
      <c r="DD181" s="5"/>
      <c r="DE181" s="5"/>
      <c r="DF181" s="5"/>
      <c r="DG181" s="5"/>
      <c r="DH181" s="5"/>
      <c r="DI181" s="5"/>
      <c r="DJ181" s="5"/>
      <c r="DK181" s="5"/>
      <c r="DL181" s="5"/>
      <c r="DM181" s="5"/>
      <c r="DN181" s="5"/>
      <c r="DO181" s="5"/>
      <c r="DP181" s="5"/>
      <c r="DQ181" s="5"/>
      <c r="DR181" s="5"/>
      <c r="DS181" s="5"/>
      <c r="DT181" s="5"/>
      <c r="DU181" s="5"/>
      <c r="DV181" s="5"/>
      <c r="DW181" s="5"/>
      <c r="DX181" s="5"/>
      <c r="DY181" s="5"/>
      <c r="DZ181" s="5"/>
      <c r="EA181" s="5"/>
      <c r="EB181" s="5"/>
      <c r="EC181" s="5"/>
      <c r="ED181" s="5"/>
      <c r="EE181" s="5"/>
      <c r="EF181" s="5"/>
      <c r="EG181" s="5"/>
      <c r="EH181" s="5"/>
      <c r="EI181" s="5"/>
      <c r="EJ181" s="5"/>
      <c r="EK181" s="5"/>
      <c r="EL181" s="5"/>
      <c r="EM181" s="5"/>
      <c r="EN181" s="5"/>
      <c r="EO181" s="5"/>
      <c r="EP181" s="5"/>
      <c r="EQ181" s="5"/>
      <c r="ER181" s="5"/>
      <c r="ES181" s="5"/>
      <c r="ET181" s="5"/>
      <c r="EU181" s="5"/>
      <c r="EV181" s="5"/>
      <c r="EW181" s="5"/>
      <c r="EX181" s="5"/>
      <c r="EY181" s="5"/>
      <c r="EZ181" s="5"/>
      <c r="FA181" s="5"/>
      <c r="FB181" s="5"/>
      <c r="FC181" s="5"/>
      <c r="FD181" s="5"/>
      <c r="FE181" s="5"/>
      <c r="FF181" s="5"/>
      <c r="FG181" s="5"/>
      <c r="FH181" s="5"/>
      <c r="FI181" s="5"/>
      <c r="FJ181" s="5"/>
      <c r="FK181" s="5"/>
      <c r="FL181" s="5"/>
      <c r="FM181" s="5"/>
      <c r="FN181" s="5"/>
      <c r="FO181" s="5"/>
      <c r="FP181" s="5"/>
      <c r="FQ181" s="5"/>
      <c r="FR181" s="5"/>
      <c r="FS181" s="5"/>
      <c r="FT181" s="5"/>
      <c r="FU181" s="5"/>
      <c r="FV181" s="5"/>
      <c r="FW181" s="5"/>
      <c r="FX181" s="5"/>
      <c r="FY181" s="5"/>
      <c r="FZ181" s="5"/>
      <c r="GA181" s="5"/>
      <c r="GB181" s="5"/>
      <c r="GC181" s="5"/>
      <c r="GD181" s="5"/>
      <c r="GE181" s="5"/>
      <c r="GF181" s="5"/>
      <c r="GG181" s="5"/>
      <c r="GH181" s="5"/>
      <c r="GI181" s="5"/>
      <c r="GJ181" s="5"/>
      <c r="GK181" s="5"/>
      <c r="GL181" s="5"/>
      <c r="GM181" s="5"/>
      <c r="GN181" s="5"/>
      <c r="GO181" s="5"/>
      <c r="GP181" s="5"/>
      <c r="GQ181" s="5"/>
      <c r="GR181" s="5"/>
      <c r="GS181" s="5"/>
      <c r="GT181" s="5"/>
      <c r="GU181" s="5"/>
      <c r="GV181" s="5"/>
      <c r="GW181" s="5"/>
      <c r="GX181" s="5"/>
      <c r="GY181" s="5"/>
      <c r="GZ181" s="5"/>
      <c r="HA181" s="5"/>
      <c r="HB181" s="5"/>
      <c r="HC181" s="5"/>
      <c r="HD181" s="5"/>
      <c r="HE181" s="5"/>
      <c r="HF181" s="5"/>
      <c r="HG181" s="5"/>
      <c r="HH181" s="5"/>
      <c r="HI181" s="5"/>
      <c r="HJ181" s="5"/>
      <c r="HK181" s="5"/>
      <c r="HL181" s="5"/>
      <c r="HM181" s="5"/>
      <c r="HN181" s="5"/>
      <c r="HO181" s="5"/>
      <c r="HP181" s="5"/>
      <c r="HQ181" s="5"/>
      <c r="HR181" s="5"/>
      <c r="HS181" s="5"/>
      <c r="HT181" s="5"/>
      <c r="HU181" s="5"/>
      <c r="HV181" s="5"/>
      <c r="HW181" s="5"/>
    </row>
    <row r="182" spans="1:231" s="148" customFormat="1">
      <c r="A182" s="5"/>
      <c r="B182" s="5"/>
      <c r="C182" s="13"/>
      <c r="D182" s="13"/>
      <c r="E182" s="14"/>
      <c r="F182" s="15"/>
      <c r="G182" s="13"/>
      <c r="H182" s="13"/>
      <c r="I182" s="16"/>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c r="CW182" s="5"/>
      <c r="CX182" s="5"/>
      <c r="CY182" s="5"/>
      <c r="CZ182" s="5"/>
      <c r="DA182" s="5"/>
      <c r="DB182" s="5"/>
      <c r="DC182" s="5"/>
      <c r="DD182" s="5"/>
      <c r="DE182" s="5"/>
      <c r="DF182" s="5"/>
      <c r="DG182" s="5"/>
      <c r="DH182" s="5"/>
      <c r="DI182" s="5"/>
      <c r="DJ182" s="5"/>
      <c r="DK182" s="5"/>
      <c r="DL182" s="5"/>
      <c r="DM182" s="5"/>
      <c r="DN182" s="5"/>
      <c r="DO182" s="5"/>
      <c r="DP182" s="5"/>
      <c r="DQ182" s="5"/>
      <c r="DR182" s="5"/>
      <c r="DS182" s="5"/>
      <c r="DT182" s="5"/>
      <c r="DU182" s="5"/>
      <c r="DV182" s="5"/>
      <c r="DW182" s="5"/>
      <c r="DX182" s="5"/>
      <c r="DY182" s="5"/>
      <c r="DZ182" s="5"/>
      <c r="EA182" s="5"/>
      <c r="EB182" s="5"/>
      <c r="EC182" s="5"/>
      <c r="ED182" s="5"/>
      <c r="EE182" s="5"/>
      <c r="EF182" s="5"/>
      <c r="EG182" s="5"/>
      <c r="EH182" s="5"/>
      <c r="EI182" s="5"/>
      <c r="EJ182" s="5"/>
      <c r="EK182" s="5"/>
      <c r="EL182" s="5"/>
      <c r="EM182" s="5"/>
      <c r="EN182" s="5"/>
      <c r="EO182" s="5"/>
      <c r="EP182" s="5"/>
      <c r="EQ182" s="5"/>
      <c r="ER182" s="5"/>
      <c r="ES182" s="5"/>
      <c r="ET182" s="5"/>
      <c r="EU182" s="5"/>
      <c r="EV182" s="5"/>
      <c r="EW182" s="5"/>
      <c r="EX182" s="5"/>
      <c r="EY182" s="5"/>
      <c r="EZ182" s="5"/>
      <c r="FA182" s="5"/>
      <c r="FB182" s="5"/>
      <c r="FC182" s="5"/>
      <c r="FD182" s="5"/>
      <c r="FE182" s="5"/>
      <c r="FF182" s="5"/>
      <c r="FG182" s="5"/>
      <c r="FH182" s="5"/>
      <c r="FI182" s="5"/>
      <c r="FJ182" s="5"/>
      <c r="FK182" s="5"/>
      <c r="FL182" s="5"/>
      <c r="FM182" s="5"/>
      <c r="FN182" s="5"/>
      <c r="FO182" s="5"/>
      <c r="FP182" s="5"/>
      <c r="FQ182" s="5"/>
      <c r="FR182" s="5"/>
      <c r="FS182" s="5"/>
      <c r="FT182" s="5"/>
      <c r="FU182" s="5"/>
      <c r="FV182" s="5"/>
      <c r="FW182" s="5"/>
      <c r="FX182" s="5"/>
      <c r="FY182" s="5"/>
      <c r="FZ182" s="5"/>
      <c r="GA182" s="5"/>
      <c r="GB182" s="5"/>
      <c r="GC182" s="5"/>
      <c r="GD182" s="5"/>
      <c r="GE182" s="5"/>
      <c r="GF182" s="5"/>
      <c r="GG182" s="5"/>
      <c r="GH182" s="5"/>
      <c r="GI182" s="5"/>
      <c r="GJ182" s="5"/>
      <c r="GK182" s="5"/>
      <c r="GL182" s="5"/>
      <c r="GM182" s="5"/>
      <c r="GN182" s="5"/>
      <c r="GO182" s="5"/>
      <c r="GP182" s="5"/>
      <c r="GQ182" s="5"/>
      <c r="GR182" s="5"/>
      <c r="GS182" s="5"/>
      <c r="GT182" s="5"/>
      <c r="GU182" s="5"/>
      <c r="GV182" s="5"/>
      <c r="GW182" s="5"/>
      <c r="GX182" s="5"/>
      <c r="GY182" s="5"/>
      <c r="GZ182" s="5"/>
      <c r="HA182" s="5"/>
      <c r="HB182" s="5"/>
      <c r="HC182" s="5"/>
      <c r="HD182" s="5"/>
      <c r="HE182" s="5"/>
      <c r="HF182" s="5"/>
      <c r="HG182" s="5"/>
      <c r="HH182" s="5"/>
      <c r="HI182" s="5"/>
      <c r="HJ182" s="5"/>
      <c r="HK182" s="5"/>
      <c r="HL182" s="5"/>
      <c r="HM182" s="5"/>
      <c r="HN182" s="5"/>
      <c r="HO182" s="5"/>
      <c r="HP182" s="5"/>
      <c r="HQ182" s="5"/>
      <c r="HR182" s="5"/>
      <c r="HS182" s="5"/>
      <c r="HT182" s="5"/>
      <c r="HU182" s="5"/>
      <c r="HV182" s="5"/>
      <c r="HW182" s="5"/>
    </row>
    <row r="183" spans="1:231" s="148" customFormat="1">
      <c r="A183" s="5"/>
      <c r="B183" s="5"/>
      <c r="C183" s="13"/>
      <c r="D183" s="13"/>
      <c r="E183" s="14"/>
      <c r="F183" s="15"/>
      <c r="G183" s="13"/>
      <c r="H183" s="13"/>
      <c r="I183" s="16"/>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c r="CY183" s="5"/>
      <c r="CZ183" s="5"/>
      <c r="DA183" s="5"/>
      <c r="DB183" s="5"/>
      <c r="DC183" s="5"/>
      <c r="DD183" s="5"/>
      <c r="DE183" s="5"/>
      <c r="DF183" s="5"/>
      <c r="DG183" s="5"/>
      <c r="DH183" s="5"/>
      <c r="DI183" s="5"/>
      <c r="DJ183" s="5"/>
      <c r="DK183" s="5"/>
      <c r="DL183" s="5"/>
      <c r="DM183" s="5"/>
      <c r="DN183" s="5"/>
      <c r="DO183" s="5"/>
      <c r="DP183" s="5"/>
      <c r="DQ183" s="5"/>
      <c r="DR183" s="5"/>
      <c r="DS183" s="5"/>
      <c r="DT183" s="5"/>
      <c r="DU183" s="5"/>
      <c r="DV183" s="5"/>
      <c r="DW183" s="5"/>
      <c r="DX183" s="5"/>
      <c r="DY183" s="5"/>
      <c r="DZ183" s="5"/>
      <c r="EA183" s="5"/>
      <c r="EB183" s="5"/>
      <c r="EC183" s="5"/>
      <c r="ED183" s="5"/>
      <c r="EE183" s="5"/>
      <c r="EF183" s="5"/>
      <c r="EG183" s="5"/>
      <c r="EH183" s="5"/>
      <c r="EI183" s="5"/>
      <c r="EJ183" s="5"/>
      <c r="EK183" s="5"/>
      <c r="EL183" s="5"/>
      <c r="EM183" s="5"/>
      <c r="EN183" s="5"/>
      <c r="EO183" s="5"/>
      <c r="EP183" s="5"/>
      <c r="EQ183" s="5"/>
      <c r="ER183" s="5"/>
      <c r="ES183" s="5"/>
      <c r="ET183" s="5"/>
      <c r="EU183" s="5"/>
      <c r="EV183" s="5"/>
      <c r="EW183" s="5"/>
      <c r="EX183" s="5"/>
      <c r="EY183" s="5"/>
      <c r="EZ183" s="5"/>
      <c r="FA183" s="5"/>
      <c r="FB183" s="5"/>
      <c r="FC183" s="5"/>
      <c r="FD183" s="5"/>
      <c r="FE183" s="5"/>
      <c r="FF183" s="5"/>
      <c r="FG183" s="5"/>
      <c r="FH183" s="5"/>
      <c r="FI183" s="5"/>
      <c r="FJ183" s="5"/>
      <c r="FK183" s="5"/>
      <c r="FL183" s="5"/>
      <c r="FM183" s="5"/>
      <c r="FN183" s="5"/>
      <c r="FO183" s="5"/>
      <c r="FP183" s="5"/>
      <c r="FQ183" s="5"/>
      <c r="FR183" s="5"/>
      <c r="FS183" s="5"/>
      <c r="FT183" s="5"/>
      <c r="FU183" s="5"/>
      <c r="FV183" s="5"/>
      <c r="FW183" s="5"/>
      <c r="FX183" s="5"/>
      <c r="FY183" s="5"/>
      <c r="FZ183" s="5"/>
      <c r="GA183" s="5"/>
      <c r="GB183" s="5"/>
      <c r="GC183" s="5"/>
      <c r="GD183" s="5"/>
      <c r="GE183" s="5"/>
      <c r="GF183" s="5"/>
      <c r="GG183" s="5"/>
      <c r="GH183" s="5"/>
      <c r="GI183" s="5"/>
      <c r="GJ183" s="5"/>
      <c r="GK183" s="5"/>
      <c r="GL183" s="5"/>
      <c r="GM183" s="5"/>
      <c r="GN183" s="5"/>
      <c r="GO183" s="5"/>
      <c r="GP183" s="5"/>
      <c r="GQ183" s="5"/>
      <c r="GR183" s="5"/>
      <c r="GS183" s="5"/>
      <c r="GT183" s="5"/>
      <c r="GU183" s="5"/>
      <c r="GV183" s="5"/>
      <c r="GW183" s="5"/>
      <c r="GX183" s="5"/>
      <c r="GY183" s="5"/>
      <c r="GZ183" s="5"/>
      <c r="HA183" s="5"/>
      <c r="HB183" s="5"/>
      <c r="HC183" s="5"/>
      <c r="HD183" s="5"/>
      <c r="HE183" s="5"/>
      <c r="HF183" s="5"/>
      <c r="HG183" s="5"/>
      <c r="HH183" s="5"/>
      <c r="HI183" s="5"/>
      <c r="HJ183" s="5"/>
      <c r="HK183" s="5"/>
      <c r="HL183" s="5"/>
      <c r="HM183" s="5"/>
      <c r="HN183" s="5"/>
      <c r="HO183" s="5"/>
      <c r="HP183" s="5"/>
      <c r="HQ183" s="5"/>
      <c r="HR183" s="5"/>
      <c r="HS183" s="5"/>
      <c r="HT183" s="5"/>
      <c r="HU183" s="5"/>
      <c r="HV183" s="5"/>
      <c r="HW183" s="5"/>
    </row>
    <row r="184" spans="1:231" s="148" customFormat="1">
      <c r="A184" s="5"/>
      <c r="B184" s="5"/>
      <c r="C184" s="13"/>
      <c r="D184" s="13"/>
      <c r="E184" s="14"/>
      <c r="F184" s="15"/>
      <c r="G184" s="13"/>
      <c r="H184" s="13"/>
      <c r="I184" s="16"/>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5"/>
      <c r="CQ184" s="5"/>
      <c r="CR184" s="5"/>
      <c r="CS184" s="5"/>
      <c r="CT184" s="5"/>
      <c r="CU184" s="5"/>
      <c r="CV184" s="5"/>
      <c r="CW184" s="5"/>
      <c r="CX184" s="5"/>
      <c r="CY184" s="5"/>
      <c r="CZ184" s="5"/>
      <c r="DA184" s="5"/>
      <c r="DB184" s="5"/>
      <c r="DC184" s="5"/>
      <c r="DD184" s="5"/>
      <c r="DE184" s="5"/>
      <c r="DF184" s="5"/>
      <c r="DG184" s="5"/>
      <c r="DH184" s="5"/>
      <c r="DI184" s="5"/>
      <c r="DJ184" s="5"/>
      <c r="DK184" s="5"/>
      <c r="DL184" s="5"/>
      <c r="DM184" s="5"/>
      <c r="DN184" s="5"/>
      <c r="DO184" s="5"/>
      <c r="DP184" s="5"/>
      <c r="DQ184" s="5"/>
      <c r="DR184" s="5"/>
      <c r="DS184" s="5"/>
      <c r="DT184" s="5"/>
      <c r="DU184" s="5"/>
      <c r="DV184" s="5"/>
      <c r="DW184" s="5"/>
      <c r="DX184" s="5"/>
      <c r="DY184" s="5"/>
      <c r="DZ184" s="5"/>
      <c r="EA184" s="5"/>
      <c r="EB184" s="5"/>
      <c r="EC184" s="5"/>
      <c r="ED184" s="5"/>
      <c r="EE184" s="5"/>
      <c r="EF184" s="5"/>
      <c r="EG184" s="5"/>
      <c r="EH184" s="5"/>
      <c r="EI184" s="5"/>
      <c r="EJ184" s="5"/>
      <c r="EK184" s="5"/>
      <c r="EL184" s="5"/>
      <c r="EM184" s="5"/>
      <c r="EN184" s="5"/>
      <c r="EO184" s="5"/>
      <c r="EP184" s="5"/>
      <c r="EQ184" s="5"/>
      <c r="ER184" s="5"/>
      <c r="ES184" s="5"/>
      <c r="ET184" s="5"/>
      <c r="EU184" s="5"/>
      <c r="EV184" s="5"/>
      <c r="EW184" s="5"/>
      <c r="EX184" s="5"/>
      <c r="EY184" s="5"/>
      <c r="EZ184" s="5"/>
      <c r="FA184" s="5"/>
      <c r="FB184" s="5"/>
      <c r="FC184" s="5"/>
      <c r="FD184" s="5"/>
      <c r="FE184" s="5"/>
      <c r="FF184" s="5"/>
      <c r="FG184" s="5"/>
      <c r="FH184" s="5"/>
      <c r="FI184" s="5"/>
      <c r="FJ184" s="5"/>
      <c r="FK184" s="5"/>
      <c r="FL184" s="5"/>
      <c r="FM184" s="5"/>
      <c r="FN184" s="5"/>
      <c r="FO184" s="5"/>
      <c r="FP184" s="5"/>
      <c r="FQ184" s="5"/>
      <c r="FR184" s="5"/>
      <c r="FS184" s="5"/>
      <c r="FT184" s="5"/>
      <c r="FU184" s="5"/>
      <c r="FV184" s="5"/>
      <c r="FW184" s="5"/>
      <c r="FX184" s="5"/>
      <c r="FY184" s="5"/>
      <c r="FZ184" s="5"/>
      <c r="GA184" s="5"/>
      <c r="GB184" s="5"/>
      <c r="GC184" s="5"/>
      <c r="GD184" s="5"/>
      <c r="GE184" s="5"/>
      <c r="GF184" s="5"/>
      <c r="GG184" s="5"/>
      <c r="GH184" s="5"/>
      <c r="GI184" s="5"/>
      <c r="GJ184" s="5"/>
      <c r="GK184" s="5"/>
      <c r="GL184" s="5"/>
      <c r="GM184" s="5"/>
      <c r="GN184" s="5"/>
      <c r="GO184" s="5"/>
      <c r="GP184" s="5"/>
      <c r="GQ184" s="5"/>
      <c r="GR184" s="5"/>
      <c r="GS184" s="5"/>
      <c r="GT184" s="5"/>
      <c r="GU184" s="5"/>
      <c r="GV184" s="5"/>
      <c r="GW184" s="5"/>
      <c r="GX184" s="5"/>
      <c r="GY184" s="5"/>
      <c r="GZ184" s="5"/>
      <c r="HA184" s="5"/>
      <c r="HB184" s="5"/>
      <c r="HC184" s="5"/>
      <c r="HD184" s="5"/>
      <c r="HE184" s="5"/>
      <c r="HF184" s="5"/>
      <c r="HG184" s="5"/>
      <c r="HH184" s="5"/>
      <c r="HI184" s="5"/>
      <c r="HJ184" s="5"/>
      <c r="HK184" s="5"/>
      <c r="HL184" s="5"/>
      <c r="HM184" s="5"/>
      <c r="HN184" s="5"/>
      <c r="HO184" s="5"/>
      <c r="HP184" s="5"/>
      <c r="HQ184" s="5"/>
      <c r="HR184" s="5"/>
      <c r="HS184" s="5"/>
      <c r="HT184" s="5"/>
      <c r="HU184" s="5"/>
      <c r="HV184" s="5"/>
      <c r="HW184" s="5"/>
    </row>
    <row r="185" spans="1:231" s="148" customFormat="1">
      <c r="A185" s="5"/>
      <c r="B185" s="5"/>
      <c r="C185" s="13"/>
      <c r="D185" s="13"/>
      <c r="E185" s="14"/>
      <c r="F185" s="15"/>
      <c r="G185" s="13"/>
      <c r="H185" s="13"/>
      <c r="I185" s="16"/>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c r="CW185" s="5"/>
      <c r="CX185" s="5"/>
      <c r="CY185" s="5"/>
      <c r="CZ185" s="5"/>
      <c r="DA185" s="5"/>
      <c r="DB185" s="5"/>
      <c r="DC185" s="5"/>
      <c r="DD185" s="5"/>
      <c r="DE185" s="5"/>
      <c r="DF185" s="5"/>
      <c r="DG185" s="5"/>
      <c r="DH185" s="5"/>
      <c r="DI185" s="5"/>
      <c r="DJ185" s="5"/>
      <c r="DK185" s="5"/>
      <c r="DL185" s="5"/>
      <c r="DM185" s="5"/>
      <c r="DN185" s="5"/>
      <c r="DO185" s="5"/>
      <c r="DP185" s="5"/>
      <c r="DQ185" s="5"/>
      <c r="DR185" s="5"/>
      <c r="DS185" s="5"/>
      <c r="DT185" s="5"/>
      <c r="DU185" s="5"/>
      <c r="DV185" s="5"/>
      <c r="DW185" s="5"/>
      <c r="DX185" s="5"/>
      <c r="DY185" s="5"/>
      <c r="DZ185" s="5"/>
      <c r="EA185" s="5"/>
      <c r="EB185" s="5"/>
      <c r="EC185" s="5"/>
      <c r="ED185" s="5"/>
      <c r="EE185" s="5"/>
      <c r="EF185" s="5"/>
      <c r="EG185" s="5"/>
      <c r="EH185" s="5"/>
      <c r="EI185" s="5"/>
      <c r="EJ185" s="5"/>
      <c r="EK185" s="5"/>
      <c r="EL185" s="5"/>
      <c r="EM185" s="5"/>
      <c r="EN185" s="5"/>
      <c r="EO185" s="5"/>
      <c r="EP185" s="5"/>
      <c r="EQ185" s="5"/>
      <c r="ER185" s="5"/>
      <c r="ES185" s="5"/>
      <c r="ET185" s="5"/>
      <c r="EU185" s="5"/>
      <c r="EV185" s="5"/>
      <c r="EW185" s="5"/>
      <c r="EX185" s="5"/>
      <c r="EY185" s="5"/>
      <c r="EZ185" s="5"/>
      <c r="FA185" s="5"/>
      <c r="FB185" s="5"/>
      <c r="FC185" s="5"/>
      <c r="FD185" s="5"/>
      <c r="FE185" s="5"/>
      <c r="FF185" s="5"/>
      <c r="FG185" s="5"/>
      <c r="FH185" s="5"/>
      <c r="FI185" s="5"/>
      <c r="FJ185" s="5"/>
      <c r="FK185" s="5"/>
      <c r="FL185" s="5"/>
      <c r="FM185" s="5"/>
      <c r="FN185" s="5"/>
      <c r="FO185" s="5"/>
      <c r="FP185" s="5"/>
      <c r="FQ185" s="5"/>
      <c r="FR185" s="5"/>
      <c r="FS185" s="5"/>
      <c r="FT185" s="5"/>
      <c r="FU185" s="5"/>
      <c r="FV185" s="5"/>
      <c r="FW185" s="5"/>
      <c r="FX185" s="5"/>
      <c r="FY185" s="5"/>
      <c r="FZ185" s="5"/>
      <c r="GA185" s="5"/>
      <c r="GB185" s="5"/>
      <c r="GC185" s="5"/>
      <c r="GD185" s="5"/>
      <c r="GE185" s="5"/>
      <c r="GF185" s="5"/>
      <c r="GG185" s="5"/>
      <c r="GH185" s="5"/>
      <c r="GI185" s="5"/>
      <c r="GJ185" s="5"/>
      <c r="GK185" s="5"/>
      <c r="GL185" s="5"/>
      <c r="GM185" s="5"/>
      <c r="GN185" s="5"/>
      <c r="GO185" s="5"/>
      <c r="GP185" s="5"/>
      <c r="GQ185" s="5"/>
      <c r="GR185" s="5"/>
      <c r="GS185" s="5"/>
      <c r="GT185" s="5"/>
      <c r="GU185" s="5"/>
      <c r="GV185" s="5"/>
      <c r="GW185" s="5"/>
      <c r="GX185" s="5"/>
      <c r="GY185" s="5"/>
      <c r="GZ185" s="5"/>
      <c r="HA185" s="5"/>
      <c r="HB185" s="5"/>
      <c r="HC185" s="5"/>
      <c r="HD185" s="5"/>
      <c r="HE185" s="5"/>
      <c r="HF185" s="5"/>
      <c r="HG185" s="5"/>
      <c r="HH185" s="5"/>
      <c r="HI185" s="5"/>
      <c r="HJ185" s="5"/>
      <c r="HK185" s="5"/>
      <c r="HL185" s="5"/>
      <c r="HM185" s="5"/>
      <c r="HN185" s="5"/>
      <c r="HO185" s="5"/>
      <c r="HP185" s="5"/>
      <c r="HQ185" s="5"/>
      <c r="HR185" s="5"/>
      <c r="HS185" s="5"/>
      <c r="HT185" s="5"/>
      <c r="HU185" s="5"/>
      <c r="HV185" s="5"/>
      <c r="HW185" s="5"/>
    </row>
    <row r="186" spans="1:231" s="148" customFormat="1">
      <c r="A186" s="5"/>
      <c r="B186" s="5"/>
      <c r="C186" s="13"/>
      <c r="D186" s="13"/>
      <c r="E186" s="14"/>
      <c r="F186" s="15"/>
      <c r="G186" s="13"/>
      <c r="H186" s="13"/>
      <c r="I186" s="16"/>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c r="CW186" s="5"/>
      <c r="CX186" s="5"/>
      <c r="CY186" s="5"/>
      <c r="CZ186" s="5"/>
      <c r="DA186" s="5"/>
      <c r="DB186" s="5"/>
      <c r="DC186" s="5"/>
      <c r="DD186" s="5"/>
      <c r="DE186" s="5"/>
      <c r="DF186" s="5"/>
      <c r="DG186" s="5"/>
      <c r="DH186" s="5"/>
      <c r="DI186" s="5"/>
      <c r="DJ186" s="5"/>
      <c r="DK186" s="5"/>
      <c r="DL186" s="5"/>
      <c r="DM186" s="5"/>
      <c r="DN186" s="5"/>
      <c r="DO186" s="5"/>
      <c r="DP186" s="5"/>
      <c r="DQ186" s="5"/>
      <c r="DR186" s="5"/>
      <c r="DS186" s="5"/>
      <c r="DT186" s="5"/>
      <c r="DU186" s="5"/>
      <c r="DV186" s="5"/>
      <c r="DW186" s="5"/>
      <c r="DX186" s="5"/>
      <c r="DY186" s="5"/>
      <c r="DZ186" s="5"/>
      <c r="EA186" s="5"/>
      <c r="EB186" s="5"/>
      <c r="EC186" s="5"/>
      <c r="ED186" s="5"/>
      <c r="EE186" s="5"/>
      <c r="EF186" s="5"/>
      <c r="EG186" s="5"/>
      <c r="EH186" s="5"/>
      <c r="EI186" s="5"/>
      <c r="EJ186" s="5"/>
      <c r="EK186" s="5"/>
      <c r="EL186" s="5"/>
      <c r="EM186" s="5"/>
      <c r="EN186" s="5"/>
      <c r="EO186" s="5"/>
      <c r="EP186" s="5"/>
      <c r="EQ186" s="5"/>
      <c r="ER186" s="5"/>
      <c r="ES186" s="5"/>
      <c r="ET186" s="5"/>
      <c r="EU186" s="5"/>
      <c r="EV186" s="5"/>
      <c r="EW186" s="5"/>
      <c r="EX186" s="5"/>
      <c r="EY186" s="5"/>
      <c r="EZ186" s="5"/>
      <c r="FA186" s="5"/>
      <c r="FB186" s="5"/>
      <c r="FC186" s="5"/>
      <c r="FD186" s="5"/>
      <c r="FE186" s="5"/>
      <c r="FF186" s="5"/>
      <c r="FG186" s="5"/>
      <c r="FH186" s="5"/>
      <c r="FI186" s="5"/>
      <c r="FJ186" s="5"/>
      <c r="FK186" s="5"/>
      <c r="FL186" s="5"/>
      <c r="FM186" s="5"/>
      <c r="FN186" s="5"/>
      <c r="FO186" s="5"/>
      <c r="FP186" s="5"/>
      <c r="FQ186" s="5"/>
      <c r="FR186" s="5"/>
      <c r="FS186" s="5"/>
      <c r="FT186" s="5"/>
      <c r="FU186" s="5"/>
      <c r="FV186" s="5"/>
      <c r="FW186" s="5"/>
      <c r="FX186" s="5"/>
      <c r="FY186" s="5"/>
      <c r="FZ186" s="5"/>
      <c r="GA186" s="5"/>
      <c r="GB186" s="5"/>
      <c r="GC186" s="5"/>
      <c r="GD186" s="5"/>
      <c r="GE186" s="5"/>
      <c r="GF186" s="5"/>
      <c r="GG186" s="5"/>
      <c r="GH186" s="5"/>
      <c r="GI186" s="5"/>
      <c r="GJ186" s="5"/>
      <c r="GK186" s="5"/>
      <c r="GL186" s="5"/>
      <c r="GM186" s="5"/>
      <c r="GN186" s="5"/>
      <c r="GO186" s="5"/>
      <c r="GP186" s="5"/>
      <c r="GQ186" s="5"/>
      <c r="GR186" s="5"/>
      <c r="GS186" s="5"/>
      <c r="GT186" s="5"/>
      <c r="GU186" s="5"/>
      <c r="GV186" s="5"/>
      <c r="GW186" s="5"/>
      <c r="GX186" s="5"/>
      <c r="GY186" s="5"/>
      <c r="GZ186" s="5"/>
      <c r="HA186" s="5"/>
      <c r="HB186" s="5"/>
      <c r="HC186" s="5"/>
      <c r="HD186" s="5"/>
      <c r="HE186" s="5"/>
      <c r="HF186" s="5"/>
      <c r="HG186" s="5"/>
      <c r="HH186" s="5"/>
      <c r="HI186" s="5"/>
      <c r="HJ186" s="5"/>
      <c r="HK186" s="5"/>
      <c r="HL186" s="5"/>
      <c r="HM186" s="5"/>
      <c r="HN186" s="5"/>
      <c r="HO186" s="5"/>
      <c r="HP186" s="5"/>
      <c r="HQ186" s="5"/>
      <c r="HR186" s="5"/>
      <c r="HS186" s="5"/>
      <c r="HT186" s="5"/>
      <c r="HU186" s="5"/>
      <c r="HV186" s="5"/>
      <c r="HW186" s="5"/>
    </row>
    <row r="187" spans="1:231" s="148" customFormat="1">
      <c r="A187" s="5"/>
      <c r="B187" s="5"/>
      <c r="C187" s="13"/>
      <c r="D187" s="13"/>
      <c r="E187" s="14"/>
      <c r="F187" s="15"/>
      <c r="G187" s="13"/>
      <c r="H187" s="13"/>
      <c r="I187" s="16"/>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c r="CW187" s="5"/>
      <c r="CX187" s="5"/>
      <c r="CY187" s="5"/>
      <c r="CZ187" s="5"/>
      <c r="DA187" s="5"/>
      <c r="DB187" s="5"/>
      <c r="DC187" s="5"/>
      <c r="DD187" s="5"/>
      <c r="DE187" s="5"/>
      <c r="DF187" s="5"/>
      <c r="DG187" s="5"/>
      <c r="DH187" s="5"/>
      <c r="DI187" s="5"/>
      <c r="DJ187" s="5"/>
      <c r="DK187" s="5"/>
      <c r="DL187" s="5"/>
      <c r="DM187" s="5"/>
      <c r="DN187" s="5"/>
      <c r="DO187" s="5"/>
      <c r="DP187" s="5"/>
      <c r="DQ187" s="5"/>
      <c r="DR187" s="5"/>
      <c r="DS187" s="5"/>
      <c r="DT187" s="5"/>
      <c r="DU187" s="5"/>
      <c r="DV187" s="5"/>
      <c r="DW187" s="5"/>
      <c r="DX187" s="5"/>
      <c r="DY187" s="5"/>
      <c r="DZ187" s="5"/>
      <c r="EA187" s="5"/>
      <c r="EB187" s="5"/>
      <c r="EC187" s="5"/>
      <c r="ED187" s="5"/>
      <c r="EE187" s="5"/>
      <c r="EF187" s="5"/>
      <c r="EG187" s="5"/>
      <c r="EH187" s="5"/>
      <c r="EI187" s="5"/>
      <c r="EJ187" s="5"/>
      <c r="EK187" s="5"/>
      <c r="EL187" s="5"/>
      <c r="EM187" s="5"/>
      <c r="EN187" s="5"/>
      <c r="EO187" s="5"/>
      <c r="EP187" s="5"/>
      <c r="EQ187" s="5"/>
      <c r="ER187" s="5"/>
      <c r="ES187" s="5"/>
      <c r="ET187" s="5"/>
      <c r="EU187" s="5"/>
      <c r="EV187" s="5"/>
      <c r="EW187" s="5"/>
      <c r="EX187" s="5"/>
      <c r="EY187" s="5"/>
      <c r="EZ187" s="5"/>
      <c r="FA187" s="5"/>
      <c r="FB187" s="5"/>
      <c r="FC187" s="5"/>
      <c r="FD187" s="5"/>
      <c r="FE187" s="5"/>
      <c r="FF187" s="5"/>
      <c r="FG187" s="5"/>
      <c r="FH187" s="5"/>
      <c r="FI187" s="5"/>
      <c r="FJ187" s="5"/>
      <c r="FK187" s="5"/>
      <c r="FL187" s="5"/>
      <c r="FM187" s="5"/>
      <c r="FN187" s="5"/>
      <c r="FO187" s="5"/>
      <c r="FP187" s="5"/>
      <c r="FQ187" s="5"/>
      <c r="FR187" s="5"/>
      <c r="FS187" s="5"/>
      <c r="FT187" s="5"/>
      <c r="FU187" s="5"/>
      <c r="FV187" s="5"/>
      <c r="FW187" s="5"/>
      <c r="FX187" s="5"/>
      <c r="FY187" s="5"/>
      <c r="FZ187" s="5"/>
      <c r="GA187" s="5"/>
      <c r="GB187" s="5"/>
      <c r="GC187" s="5"/>
      <c r="GD187" s="5"/>
      <c r="GE187" s="5"/>
      <c r="GF187" s="5"/>
      <c r="GG187" s="5"/>
      <c r="GH187" s="5"/>
      <c r="GI187" s="5"/>
      <c r="GJ187" s="5"/>
      <c r="GK187" s="5"/>
      <c r="GL187" s="5"/>
      <c r="GM187" s="5"/>
      <c r="GN187" s="5"/>
      <c r="GO187" s="5"/>
      <c r="GP187" s="5"/>
      <c r="GQ187" s="5"/>
      <c r="GR187" s="5"/>
      <c r="GS187" s="5"/>
      <c r="GT187" s="5"/>
      <c r="GU187" s="5"/>
      <c r="GV187" s="5"/>
      <c r="GW187" s="5"/>
      <c r="GX187" s="5"/>
      <c r="GY187" s="5"/>
      <c r="GZ187" s="5"/>
      <c r="HA187" s="5"/>
      <c r="HB187" s="5"/>
      <c r="HC187" s="5"/>
      <c r="HD187" s="5"/>
      <c r="HE187" s="5"/>
      <c r="HF187" s="5"/>
      <c r="HG187" s="5"/>
      <c r="HH187" s="5"/>
      <c r="HI187" s="5"/>
      <c r="HJ187" s="5"/>
      <c r="HK187" s="5"/>
      <c r="HL187" s="5"/>
      <c r="HM187" s="5"/>
      <c r="HN187" s="5"/>
      <c r="HO187" s="5"/>
      <c r="HP187" s="5"/>
      <c r="HQ187" s="5"/>
      <c r="HR187" s="5"/>
      <c r="HS187" s="5"/>
      <c r="HT187" s="5"/>
      <c r="HU187" s="5"/>
      <c r="HV187" s="5"/>
      <c r="HW187" s="5"/>
    </row>
    <row r="188" spans="1:231" s="148" customFormat="1">
      <c r="A188" s="5"/>
      <c r="B188" s="5"/>
      <c r="C188" s="13"/>
      <c r="D188" s="13"/>
      <c r="E188" s="14"/>
      <c r="F188" s="15"/>
      <c r="G188" s="13"/>
      <c r="H188" s="13"/>
      <c r="I188" s="16"/>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c r="DT188" s="5"/>
      <c r="DU188" s="5"/>
      <c r="DV188" s="5"/>
      <c r="DW188" s="5"/>
      <c r="DX188" s="5"/>
      <c r="DY188" s="5"/>
      <c r="DZ188" s="5"/>
      <c r="EA188" s="5"/>
      <c r="EB188" s="5"/>
      <c r="EC188" s="5"/>
      <c r="ED188" s="5"/>
      <c r="EE188" s="5"/>
      <c r="EF188" s="5"/>
      <c r="EG188" s="5"/>
      <c r="EH188" s="5"/>
      <c r="EI188" s="5"/>
      <c r="EJ188" s="5"/>
      <c r="EK188" s="5"/>
      <c r="EL188" s="5"/>
      <c r="EM188" s="5"/>
      <c r="EN188" s="5"/>
      <c r="EO188" s="5"/>
      <c r="EP188" s="5"/>
      <c r="EQ188" s="5"/>
      <c r="ER188" s="5"/>
      <c r="ES188" s="5"/>
      <c r="ET188" s="5"/>
      <c r="EU188" s="5"/>
      <c r="EV188" s="5"/>
      <c r="EW188" s="5"/>
      <c r="EX188" s="5"/>
      <c r="EY188" s="5"/>
      <c r="EZ188" s="5"/>
      <c r="FA188" s="5"/>
      <c r="FB188" s="5"/>
      <c r="FC188" s="5"/>
      <c r="FD188" s="5"/>
      <c r="FE188" s="5"/>
      <c r="FF188" s="5"/>
      <c r="FG188" s="5"/>
      <c r="FH188" s="5"/>
      <c r="FI188" s="5"/>
      <c r="FJ188" s="5"/>
      <c r="FK188" s="5"/>
      <c r="FL188" s="5"/>
      <c r="FM188" s="5"/>
      <c r="FN188" s="5"/>
      <c r="FO188" s="5"/>
      <c r="FP188" s="5"/>
      <c r="FQ188" s="5"/>
      <c r="FR188" s="5"/>
      <c r="FS188" s="5"/>
      <c r="FT188" s="5"/>
      <c r="FU188" s="5"/>
      <c r="FV188" s="5"/>
      <c r="FW188" s="5"/>
      <c r="FX188" s="5"/>
      <c r="FY188" s="5"/>
      <c r="FZ188" s="5"/>
      <c r="GA188" s="5"/>
      <c r="GB188" s="5"/>
      <c r="GC188" s="5"/>
      <c r="GD188" s="5"/>
      <c r="GE188" s="5"/>
      <c r="GF188" s="5"/>
      <c r="GG188" s="5"/>
      <c r="GH188" s="5"/>
      <c r="GI188" s="5"/>
      <c r="GJ188" s="5"/>
      <c r="GK188" s="5"/>
      <c r="GL188" s="5"/>
      <c r="GM188" s="5"/>
      <c r="GN188" s="5"/>
      <c r="GO188" s="5"/>
      <c r="GP188" s="5"/>
      <c r="GQ188" s="5"/>
      <c r="GR188" s="5"/>
      <c r="GS188" s="5"/>
      <c r="GT188" s="5"/>
      <c r="GU188" s="5"/>
      <c r="GV188" s="5"/>
      <c r="GW188" s="5"/>
      <c r="GX188" s="5"/>
      <c r="GY188" s="5"/>
      <c r="GZ188" s="5"/>
      <c r="HA188" s="5"/>
      <c r="HB188" s="5"/>
      <c r="HC188" s="5"/>
      <c r="HD188" s="5"/>
      <c r="HE188" s="5"/>
      <c r="HF188" s="5"/>
      <c r="HG188" s="5"/>
      <c r="HH188" s="5"/>
      <c r="HI188" s="5"/>
      <c r="HJ188" s="5"/>
      <c r="HK188" s="5"/>
      <c r="HL188" s="5"/>
      <c r="HM188" s="5"/>
      <c r="HN188" s="5"/>
      <c r="HO188" s="5"/>
      <c r="HP188" s="5"/>
      <c r="HQ188" s="5"/>
      <c r="HR188" s="5"/>
      <c r="HS188" s="5"/>
      <c r="HT188" s="5"/>
      <c r="HU188" s="5"/>
      <c r="HV188" s="5"/>
      <c r="HW188" s="5"/>
    </row>
    <row r="189" spans="1:231" s="148" customFormat="1">
      <c r="A189" s="5"/>
      <c r="B189" s="5"/>
      <c r="C189" s="13"/>
      <c r="D189" s="13"/>
      <c r="E189" s="14"/>
      <c r="F189" s="15"/>
      <c r="G189" s="13"/>
      <c r="H189" s="13"/>
      <c r="I189" s="16"/>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c r="CZ189" s="5"/>
      <c r="DA189" s="5"/>
      <c r="DB189" s="5"/>
      <c r="DC189" s="5"/>
      <c r="DD189" s="5"/>
      <c r="DE189" s="5"/>
      <c r="DF189" s="5"/>
      <c r="DG189" s="5"/>
      <c r="DH189" s="5"/>
      <c r="DI189" s="5"/>
      <c r="DJ189" s="5"/>
      <c r="DK189" s="5"/>
      <c r="DL189" s="5"/>
      <c r="DM189" s="5"/>
      <c r="DN189" s="5"/>
      <c r="DO189" s="5"/>
      <c r="DP189" s="5"/>
      <c r="DQ189" s="5"/>
      <c r="DR189" s="5"/>
      <c r="DS189" s="5"/>
      <c r="DT189" s="5"/>
      <c r="DU189" s="5"/>
      <c r="DV189" s="5"/>
      <c r="DW189" s="5"/>
      <c r="DX189" s="5"/>
      <c r="DY189" s="5"/>
      <c r="DZ189" s="5"/>
      <c r="EA189" s="5"/>
      <c r="EB189" s="5"/>
      <c r="EC189" s="5"/>
      <c r="ED189" s="5"/>
      <c r="EE189" s="5"/>
      <c r="EF189" s="5"/>
      <c r="EG189" s="5"/>
      <c r="EH189" s="5"/>
      <c r="EI189" s="5"/>
      <c r="EJ189" s="5"/>
      <c r="EK189" s="5"/>
      <c r="EL189" s="5"/>
      <c r="EM189" s="5"/>
      <c r="EN189" s="5"/>
      <c r="EO189" s="5"/>
      <c r="EP189" s="5"/>
      <c r="EQ189" s="5"/>
      <c r="ER189" s="5"/>
      <c r="ES189" s="5"/>
      <c r="ET189" s="5"/>
      <c r="EU189" s="5"/>
      <c r="EV189" s="5"/>
      <c r="EW189" s="5"/>
      <c r="EX189" s="5"/>
      <c r="EY189" s="5"/>
      <c r="EZ189" s="5"/>
      <c r="FA189" s="5"/>
      <c r="FB189" s="5"/>
      <c r="FC189" s="5"/>
      <c r="FD189" s="5"/>
      <c r="FE189" s="5"/>
      <c r="FF189" s="5"/>
      <c r="FG189" s="5"/>
      <c r="FH189" s="5"/>
      <c r="FI189" s="5"/>
      <c r="FJ189" s="5"/>
      <c r="FK189" s="5"/>
      <c r="FL189" s="5"/>
      <c r="FM189" s="5"/>
      <c r="FN189" s="5"/>
      <c r="FO189" s="5"/>
      <c r="FP189" s="5"/>
      <c r="FQ189" s="5"/>
      <c r="FR189" s="5"/>
      <c r="FS189" s="5"/>
      <c r="FT189" s="5"/>
      <c r="FU189" s="5"/>
      <c r="FV189" s="5"/>
      <c r="FW189" s="5"/>
      <c r="FX189" s="5"/>
      <c r="FY189" s="5"/>
      <c r="FZ189" s="5"/>
      <c r="GA189" s="5"/>
      <c r="GB189" s="5"/>
      <c r="GC189" s="5"/>
      <c r="GD189" s="5"/>
      <c r="GE189" s="5"/>
      <c r="GF189" s="5"/>
      <c r="GG189" s="5"/>
      <c r="GH189" s="5"/>
      <c r="GI189" s="5"/>
      <c r="GJ189" s="5"/>
      <c r="GK189" s="5"/>
      <c r="GL189" s="5"/>
      <c r="GM189" s="5"/>
      <c r="GN189" s="5"/>
      <c r="GO189" s="5"/>
      <c r="GP189" s="5"/>
      <c r="GQ189" s="5"/>
      <c r="GR189" s="5"/>
      <c r="GS189" s="5"/>
      <c r="GT189" s="5"/>
      <c r="GU189" s="5"/>
      <c r="GV189" s="5"/>
      <c r="GW189" s="5"/>
      <c r="GX189" s="5"/>
      <c r="GY189" s="5"/>
      <c r="GZ189" s="5"/>
      <c r="HA189" s="5"/>
      <c r="HB189" s="5"/>
      <c r="HC189" s="5"/>
      <c r="HD189" s="5"/>
      <c r="HE189" s="5"/>
      <c r="HF189" s="5"/>
      <c r="HG189" s="5"/>
      <c r="HH189" s="5"/>
      <c r="HI189" s="5"/>
      <c r="HJ189" s="5"/>
      <c r="HK189" s="5"/>
      <c r="HL189" s="5"/>
      <c r="HM189" s="5"/>
      <c r="HN189" s="5"/>
      <c r="HO189" s="5"/>
      <c r="HP189" s="5"/>
      <c r="HQ189" s="5"/>
      <c r="HR189" s="5"/>
      <c r="HS189" s="5"/>
      <c r="HT189" s="5"/>
      <c r="HU189" s="5"/>
      <c r="HV189" s="5"/>
      <c r="HW189" s="5"/>
    </row>
    <row r="190" spans="1:231" s="148" customFormat="1">
      <c r="A190" s="5"/>
      <c r="B190" s="5"/>
      <c r="C190" s="13"/>
      <c r="D190" s="13"/>
      <c r="E190" s="14"/>
      <c r="F190" s="15"/>
      <c r="G190" s="13"/>
      <c r="H190" s="13"/>
      <c r="I190" s="16"/>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c r="CZ190" s="5"/>
      <c r="DA190" s="5"/>
      <c r="DB190" s="5"/>
      <c r="DC190" s="5"/>
      <c r="DD190" s="5"/>
      <c r="DE190" s="5"/>
      <c r="DF190" s="5"/>
      <c r="DG190" s="5"/>
      <c r="DH190" s="5"/>
      <c r="DI190" s="5"/>
      <c r="DJ190" s="5"/>
      <c r="DK190" s="5"/>
      <c r="DL190" s="5"/>
      <c r="DM190" s="5"/>
      <c r="DN190" s="5"/>
      <c r="DO190" s="5"/>
      <c r="DP190" s="5"/>
      <c r="DQ190" s="5"/>
      <c r="DR190" s="5"/>
      <c r="DS190" s="5"/>
      <c r="DT190" s="5"/>
      <c r="DU190" s="5"/>
      <c r="DV190" s="5"/>
      <c r="DW190" s="5"/>
      <c r="DX190" s="5"/>
      <c r="DY190" s="5"/>
      <c r="DZ190" s="5"/>
      <c r="EA190" s="5"/>
      <c r="EB190" s="5"/>
      <c r="EC190" s="5"/>
      <c r="ED190" s="5"/>
      <c r="EE190" s="5"/>
      <c r="EF190" s="5"/>
      <c r="EG190" s="5"/>
      <c r="EH190" s="5"/>
      <c r="EI190" s="5"/>
      <c r="EJ190" s="5"/>
      <c r="EK190" s="5"/>
      <c r="EL190" s="5"/>
      <c r="EM190" s="5"/>
      <c r="EN190" s="5"/>
      <c r="EO190" s="5"/>
      <c r="EP190" s="5"/>
      <c r="EQ190" s="5"/>
      <c r="ER190" s="5"/>
      <c r="ES190" s="5"/>
      <c r="ET190" s="5"/>
      <c r="EU190" s="5"/>
      <c r="EV190" s="5"/>
      <c r="EW190" s="5"/>
      <c r="EX190" s="5"/>
      <c r="EY190" s="5"/>
      <c r="EZ190" s="5"/>
      <c r="FA190" s="5"/>
      <c r="FB190" s="5"/>
      <c r="FC190" s="5"/>
      <c r="FD190" s="5"/>
      <c r="FE190" s="5"/>
      <c r="FF190" s="5"/>
      <c r="FG190" s="5"/>
      <c r="FH190" s="5"/>
      <c r="FI190" s="5"/>
      <c r="FJ190" s="5"/>
      <c r="FK190" s="5"/>
      <c r="FL190" s="5"/>
      <c r="FM190" s="5"/>
      <c r="FN190" s="5"/>
      <c r="FO190" s="5"/>
      <c r="FP190" s="5"/>
      <c r="FQ190" s="5"/>
      <c r="FR190" s="5"/>
      <c r="FS190" s="5"/>
      <c r="FT190" s="5"/>
      <c r="FU190" s="5"/>
      <c r="FV190" s="5"/>
      <c r="FW190" s="5"/>
      <c r="FX190" s="5"/>
      <c r="FY190" s="5"/>
      <c r="FZ190" s="5"/>
      <c r="GA190" s="5"/>
      <c r="GB190" s="5"/>
      <c r="GC190" s="5"/>
      <c r="GD190" s="5"/>
      <c r="GE190" s="5"/>
      <c r="GF190" s="5"/>
      <c r="GG190" s="5"/>
      <c r="GH190" s="5"/>
      <c r="GI190" s="5"/>
      <c r="GJ190" s="5"/>
      <c r="GK190" s="5"/>
      <c r="GL190" s="5"/>
      <c r="GM190" s="5"/>
      <c r="GN190" s="5"/>
      <c r="GO190" s="5"/>
      <c r="GP190" s="5"/>
      <c r="GQ190" s="5"/>
      <c r="GR190" s="5"/>
      <c r="GS190" s="5"/>
      <c r="GT190" s="5"/>
      <c r="GU190" s="5"/>
      <c r="GV190" s="5"/>
      <c r="GW190" s="5"/>
      <c r="GX190" s="5"/>
      <c r="GY190" s="5"/>
      <c r="GZ190" s="5"/>
      <c r="HA190" s="5"/>
      <c r="HB190" s="5"/>
      <c r="HC190" s="5"/>
      <c r="HD190" s="5"/>
      <c r="HE190" s="5"/>
      <c r="HF190" s="5"/>
      <c r="HG190" s="5"/>
      <c r="HH190" s="5"/>
      <c r="HI190" s="5"/>
      <c r="HJ190" s="5"/>
      <c r="HK190" s="5"/>
      <c r="HL190" s="5"/>
      <c r="HM190" s="5"/>
      <c r="HN190" s="5"/>
      <c r="HO190" s="5"/>
      <c r="HP190" s="5"/>
      <c r="HQ190" s="5"/>
      <c r="HR190" s="5"/>
      <c r="HS190" s="5"/>
      <c r="HT190" s="5"/>
      <c r="HU190" s="5"/>
      <c r="HV190" s="5"/>
      <c r="HW190" s="5"/>
    </row>
    <row r="191" spans="1:231" s="148" customFormat="1">
      <c r="A191" s="5"/>
      <c r="B191" s="5"/>
      <c r="C191" s="13"/>
      <c r="D191" s="13"/>
      <c r="E191" s="14"/>
      <c r="F191" s="15"/>
      <c r="G191" s="13"/>
      <c r="H191" s="13"/>
      <c r="I191" s="16"/>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5"/>
      <c r="CO191" s="5"/>
      <c r="CP191" s="5"/>
      <c r="CQ191" s="5"/>
      <c r="CR191" s="5"/>
      <c r="CS191" s="5"/>
      <c r="CT191" s="5"/>
      <c r="CU191" s="5"/>
      <c r="CV191" s="5"/>
      <c r="CW191" s="5"/>
      <c r="CX191" s="5"/>
      <c r="CY191" s="5"/>
      <c r="CZ191" s="5"/>
      <c r="DA191" s="5"/>
      <c r="DB191" s="5"/>
      <c r="DC191" s="5"/>
      <c r="DD191" s="5"/>
      <c r="DE191" s="5"/>
      <c r="DF191" s="5"/>
      <c r="DG191" s="5"/>
      <c r="DH191" s="5"/>
      <c r="DI191" s="5"/>
      <c r="DJ191" s="5"/>
      <c r="DK191" s="5"/>
      <c r="DL191" s="5"/>
      <c r="DM191" s="5"/>
      <c r="DN191" s="5"/>
      <c r="DO191" s="5"/>
      <c r="DP191" s="5"/>
      <c r="DQ191" s="5"/>
      <c r="DR191" s="5"/>
      <c r="DS191" s="5"/>
      <c r="DT191" s="5"/>
      <c r="DU191" s="5"/>
      <c r="DV191" s="5"/>
      <c r="DW191" s="5"/>
      <c r="DX191" s="5"/>
      <c r="DY191" s="5"/>
      <c r="DZ191" s="5"/>
      <c r="EA191" s="5"/>
      <c r="EB191" s="5"/>
      <c r="EC191" s="5"/>
      <c r="ED191" s="5"/>
      <c r="EE191" s="5"/>
      <c r="EF191" s="5"/>
      <c r="EG191" s="5"/>
      <c r="EH191" s="5"/>
      <c r="EI191" s="5"/>
      <c r="EJ191" s="5"/>
      <c r="EK191" s="5"/>
      <c r="EL191" s="5"/>
      <c r="EM191" s="5"/>
      <c r="EN191" s="5"/>
      <c r="EO191" s="5"/>
      <c r="EP191" s="5"/>
      <c r="EQ191" s="5"/>
      <c r="ER191" s="5"/>
      <c r="ES191" s="5"/>
      <c r="ET191" s="5"/>
      <c r="EU191" s="5"/>
      <c r="EV191" s="5"/>
      <c r="EW191" s="5"/>
      <c r="EX191" s="5"/>
      <c r="EY191" s="5"/>
      <c r="EZ191" s="5"/>
      <c r="FA191" s="5"/>
      <c r="FB191" s="5"/>
      <c r="FC191" s="5"/>
      <c r="FD191" s="5"/>
      <c r="FE191" s="5"/>
      <c r="FF191" s="5"/>
      <c r="FG191" s="5"/>
      <c r="FH191" s="5"/>
      <c r="FI191" s="5"/>
      <c r="FJ191" s="5"/>
      <c r="FK191" s="5"/>
      <c r="FL191" s="5"/>
      <c r="FM191" s="5"/>
      <c r="FN191" s="5"/>
      <c r="FO191" s="5"/>
      <c r="FP191" s="5"/>
      <c r="FQ191" s="5"/>
      <c r="FR191" s="5"/>
      <c r="FS191" s="5"/>
      <c r="FT191" s="5"/>
      <c r="FU191" s="5"/>
      <c r="FV191" s="5"/>
      <c r="FW191" s="5"/>
      <c r="FX191" s="5"/>
      <c r="FY191" s="5"/>
      <c r="FZ191" s="5"/>
      <c r="GA191" s="5"/>
      <c r="GB191" s="5"/>
      <c r="GC191" s="5"/>
      <c r="GD191" s="5"/>
      <c r="GE191" s="5"/>
      <c r="GF191" s="5"/>
      <c r="GG191" s="5"/>
      <c r="GH191" s="5"/>
      <c r="GI191" s="5"/>
      <c r="GJ191" s="5"/>
      <c r="GK191" s="5"/>
      <c r="GL191" s="5"/>
      <c r="GM191" s="5"/>
      <c r="GN191" s="5"/>
      <c r="GO191" s="5"/>
      <c r="GP191" s="5"/>
      <c r="GQ191" s="5"/>
      <c r="GR191" s="5"/>
      <c r="GS191" s="5"/>
      <c r="GT191" s="5"/>
      <c r="GU191" s="5"/>
      <c r="GV191" s="5"/>
      <c r="GW191" s="5"/>
      <c r="GX191" s="5"/>
      <c r="GY191" s="5"/>
      <c r="GZ191" s="5"/>
      <c r="HA191" s="5"/>
      <c r="HB191" s="5"/>
      <c r="HC191" s="5"/>
      <c r="HD191" s="5"/>
      <c r="HE191" s="5"/>
      <c r="HF191" s="5"/>
      <c r="HG191" s="5"/>
      <c r="HH191" s="5"/>
      <c r="HI191" s="5"/>
      <c r="HJ191" s="5"/>
      <c r="HK191" s="5"/>
      <c r="HL191" s="5"/>
      <c r="HM191" s="5"/>
      <c r="HN191" s="5"/>
      <c r="HO191" s="5"/>
      <c r="HP191" s="5"/>
      <c r="HQ191" s="5"/>
      <c r="HR191" s="5"/>
      <c r="HS191" s="5"/>
      <c r="HT191" s="5"/>
      <c r="HU191" s="5"/>
      <c r="HV191" s="5"/>
      <c r="HW191" s="5"/>
    </row>
    <row r="192" spans="1:231" s="148" customFormat="1">
      <c r="A192" s="5"/>
      <c r="B192" s="5"/>
      <c r="C192" s="13"/>
      <c r="D192" s="13"/>
      <c r="E192" s="14"/>
      <c r="F192" s="15"/>
      <c r="G192" s="13"/>
      <c r="H192" s="13"/>
      <c r="I192" s="16"/>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5"/>
      <c r="CX192" s="5"/>
      <c r="CY192" s="5"/>
      <c r="CZ192" s="5"/>
      <c r="DA192" s="5"/>
      <c r="DB192" s="5"/>
      <c r="DC192" s="5"/>
      <c r="DD192" s="5"/>
      <c r="DE192" s="5"/>
      <c r="DF192" s="5"/>
      <c r="DG192" s="5"/>
      <c r="DH192" s="5"/>
      <c r="DI192" s="5"/>
      <c r="DJ192" s="5"/>
      <c r="DK192" s="5"/>
      <c r="DL192" s="5"/>
      <c r="DM192" s="5"/>
      <c r="DN192" s="5"/>
      <c r="DO192" s="5"/>
      <c r="DP192" s="5"/>
      <c r="DQ192" s="5"/>
      <c r="DR192" s="5"/>
      <c r="DS192" s="5"/>
      <c r="DT192" s="5"/>
      <c r="DU192" s="5"/>
      <c r="DV192" s="5"/>
      <c r="DW192" s="5"/>
      <c r="DX192" s="5"/>
      <c r="DY192" s="5"/>
      <c r="DZ192" s="5"/>
      <c r="EA192" s="5"/>
      <c r="EB192" s="5"/>
      <c r="EC192" s="5"/>
      <c r="ED192" s="5"/>
      <c r="EE192" s="5"/>
      <c r="EF192" s="5"/>
      <c r="EG192" s="5"/>
      <c r="EH192" s="5"/>
      <c r="EI192" s="5"/>
      <c r="EJ192" s="5"/>
      <c r="EK192" s="5"/>
      <c r="EL192" s="5"/>
      <c r="EM192" s="5"/>
      <c r="EN192" s="5"/>
      <c r="EO192" s="5"/>
      <c r="EP192" s="5"/>
      <c r="EQ192" s="5"/>
      <c r="ER192" s="5"/>
      <c r="ES192" s="5"/>
      <c r="ET192" s="5"/>
      <c r="EU192" s="5"/>
      <c r="EV192" s="5"/>
      <c r="EW192" s="5"/>
      <c r="EX192" s="5"/>
      <c r="EY192" s="5"/>
      <c r="EZ192" s="5"/>
      <c r="FA192" s="5"/>
      <c r="FB192" s="5"/>
      <c r="FC192" s="5"/>
      <c r="FD192" s="5"/>
      <c r="FE192" s="5"/>
      <c r="FF192" s="5"/>
      <c r="FG192" s="5"/>
      <c r="FH192" s="5"/>
      <c r="FI192" s="5"/>
      <c r="FJ192" s="5"/>
      <c r="FK192" s="5"/>
      <c r="FL192" s="5"/>
      <c r="FM192" s="5"/>
      <c r="FN192" s="5"/>
      <c r="FO192" s="5"/>
      <c r="FP192" s="5"/>
      <c r="FQ192" s="5"/>
      <c r="FR192" s="5"/>
      <c r="FS192" s="5"/>
      <c r="FT192" s="5"/>
      <c r="FU192" s="5"/>
      <c r="FV192" s="5"/>
      <c r="FW192" s="5"/>
      <c r="FX192" s="5"/>
      <c r="FY192" s="5"/>
      <c r="FZ192" s="5"/>
      <c r="GA192" s="5"/>
      <c r="GB192" s="5"/>
      <c r="GC192" s="5"/>
      <c r="GD192" s="5"/>
      <c r="GE192" s="5"/>
      <c r="GF192" s="5"/>
      <c r="GG192" s="5"/>
      <c r="GH192" s="5"/>
      <c r="GI192" s="5"/>
      <c r="GJ192" s="5"/>
      <c r="GK192" s="5"/>
      <c r="GL192" s="5"/>
      <c r="GM192" s="5"/>
      <c r="GN192" s="5"/>
      <c r="GO192" s="5"/>
      <c r="GP192" s="5"/>
      <c r="GQ192" s="5"/>
      <c r="GR192" s="5"/>
      <c r="GS192" s="5"/>
      <c r="GT192" s="5"/>
      <c r="GU192" s="5"/>
      <c r="GV192" s="5"/>
      <c r="GW192" s="5"/>
      <c r="GX192" s="5"/>
      <c r="GY192" s="5"/>
      <c r="GZ192" s="5"/>
      <c r="HA192" s="5"/>
      <c r="HB192" s="5"/>
      <c r="HC192" s="5"/>
      <c r="HD192" s="5"/>
      <c r="HE192" s="5"/>
      <c r="HF192" s="5"/>
      <c r="HG192" s="5"/>
      <c r="HH192" s="5"/>
      <c r="HI192" s="5"/>
      <c r="HJ192" s="5"/>
      <c r="HK192" s="5"/>
      <c r="HL192" s="5"/>
      <c r="HM192" s="5"/>
      <c r="HN192" s="5"/>
      <c r="HO192" s="5"/>
      <c r="HP192" s="5"/>
      <c r="HQ192" s="5"/>
      <c r="HR192" s="5"/>
      <c r="HS192" s="5"/>
      <c r="HT192" s="5"/>
      <c r="HU192" s="5"/>
      <c r="HV192" s="5"/>
      <c r="HW192" s="5"/>
    </row>
    <row r="193" spans="1:231" s="148" customFormat="1">
      <c r="A193" s="5"/>
      <c r="B193" s="5"/>
      <c r="C193" s="13"/>
      <c r="D193" s="13"/>
      <c r="E193" s="14"/>
      <c r="F193" s="15"/>
      <c r="G193" s="13"/>
      <c r="H193" s="13"/>
      <c r="I193" s="16"/>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c r="CZ193" s="5"/>
      <c r="DA193" s="5"/>
      <c r="DB193" s="5"/>
      <c r="DC193" s="5"/>
      <c r="DD193" s="5"/>
      <c r="DE193" s="5"/>
      <c r="DF193" s="5"/>
      <c r="DG193" s="5"/>
      <c r="DH193" s="5"/>
      <c r="DI193" s="5"/>
      <c r="DJ193" s="5"/>
      <c r="DK193" s="5"/>
      <c r="DL193" s="5"/>
      <c r="DM193" s="5"/>
      <c r="DN193" s="5"/>
      <c r="DO193" s="5"/>
      <c r="DP193" s="5"/>
      <c r="DQ193" s="5"/>
      <c r="DR193" s="5"/>
      <c r="DS193" s="5"/>
      <c r="DT193" s="5"/>
      <c r="DU193" s="5"/>
      <c r="DV193" s="5"/>
      <c r="DW193" s="5"/>
      <c r="DX193" s="5"/>
      <c r="DY193" s="5"/>
      <c r="DZ193" s="5"/>
      <c r="EA193" s="5"/>
      <c r="EB193" s="5"/>
      <c r="EC193" s="5"/>
      <c r="ED193" s="5"/>
      <c r="EE193" s="5"/>
      <c r="EF193" s="5"/>
      <c r="EG193" s="5"/>
      <c r="EH193" s="5"/>
      <c r="EI193" s="5"/>
      <c r="EJ193" s="5"/>
      <c r="EK193" s="5"/>
      <c r="EL193" s="5"/>
      <c r="EM193" s="5"/>
      <c r="EN193" s="5"/>
      <c r="EO193" s="5"/>
      <c r="EP193" s="5"/>
      <c r="EQ193" s="5"/>
      <c r="ER193" s="5"/>
      <c r="ES193" s="5"/>
      <c r="ET193" s="5"/>
      <c r="EU193" s="5"/>
      <c r="EV193" s="5"/>
      <c r="EW193" s="5"/>
      <c r="EX193" s="5"/>
      <c r="EY193" s="5"/>
      <c r="EZ193" s="5"/>
      <c r="FA193" s="5"/>
      <c r="FB193" s="5"/>
      <c r="FC193" s="5"/>
      <c r="FD193" s="5"/>
      <c r="FE193" s="5"/>
      <c r="FF193" s="5"/>
      <c r="FG193" s="5"/>
      <c r="FH193" s="5"/>
      <c r="FI193" s="5"/>
      <c r="FJ193" s="5"/>
      <c r="FK193" s="5"/>
      <c r="FL193" s="5"/>
      <c r="FM193" s="5"/>
      <c r="FN193" s="5"/>
      <c r="FO193" s="5"/>
      <c r="FP193" s="5"/>
      <c r="FQ193" s="5"/>
      <c r="FR193" s="5"/>
      <c r="FS193" s="5"/>
      <c r="FT193" s="5"/>
      <c r="FU193" s="5"/>
      <c r="FV193" s="5"/>
      <c r="FW193" s="5"/>
      <c r="FX193" s="5"/>
      <c r="FY193" s="5"/>
      <c r="FZ193" s="5"/>
      <c r="GA193" s="5"/>
      <c r="GB193" s="5"/>
      <c r="GC193" s="5"/>
      <c r="GD193" s="5"/>
      <c r="GE193" s="5"/>
      <c r="GF193" s="5"/>
      <c r="GG193" s="5"/>
      <c r="GH193" s="5"/>
      <c r="GI193" s="5"/>
      <c r="GJ193" s="5"/>
      <c r="GK193" s="5"/>
      <c r="GL193" s="5"/>
      <c r="GM193" s="5"/>
      <c r="GN193" s="5"/>
      <c r="GO193" s="5"/>
      <c r="GP193" s="5"/>
      <c r="GQ193" s="5"/>
      <c r="GR193" s="5"/>
      <c r="GS193" s="5"/>
      <c r="GT193" s="5"/>
      <c r="GU193" s="5"/>
      <c r="GV193" s="5"/>
      <c r="GW193" s="5"/>
      <c r="GX193" s="5"/>
      <c r="GY193" s="5"/>
      <c r="GZ193" s="5"/>
      <c r="HA193" s="5"/>
      <c r="HB193" s="5"/>
      <c r="HC193" s="5"/>
      <c r="HD193" s="5"/>
      <c r="HE193" s="5"/>
      <c r="HF193" s="5"/>
      <c r="HG193" s="5"/>
      <c r="HH193" s="5"/>
      <c r="HI193" s="5"/>
      <c r="HJ193" s="5"/>
      <c r="HK193" s="5"/>
      <c r="HL193" s="5"/>
      <c r="HM193" s="5"/>
      <c r="HN193" s="5"/>
      <c r="HO193" s="5"/>
      <c r="HP193" s="5"/>
      <c r="HQ193" s="5"/>
      <c r="HR193" s="5"/>
      <c r="HS193" s="5"/>
      <c r="HT193" s="5"/>
      <c r="HU193" s="5"/>
      <c r="HV193" s="5"/>
      <c r="HW193" s="5"/>
    </row>
    <row r="194" spans="1:231" s="148" customFormat="1">
      <c r="A194" s="5"/>
      <c r="B194" s="5"/>
      <c r="C194" s="13"/>
      <c r="D194" s="13"/>
      <c r="E194" s="14"/>
      <c r="F194" s="15"/>
      <c r="G194" s="13"/>
      <c r="H194" s="13"/>
      <c r="I194" s="16"/>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5"/>
      <c r="DC194" s="5"/>
      <c r="DD194" s="5"/>
      <c r="DE194" s="5"/>
      <c r="DF194" s="5"/>
      <c r="DG194" s="5"/>
      <c r="DH194" s="5"/>
      <c r="DI194" s="5"/>
      <c r="DJ194" s="5"/>
      <c r="DK194" s="5"/>
      <c r="DL194" s="5"/>
      <c r="DM194" s="5"/>
      <c r="DN194" s="5"/>
      <c r="DO194" s="5"/>
      <c r="DP194" s="5"/>
      <c r="DQ194" s="5"/>
      <c r="DR194" s="5"/>
      <c r="DS194" s="5"/>
      <c r="DT194" s="5"/>
      <c r="DU194" s="5"/>
      <c r="DV194" s="5"/>
      <c r="DW194" s="5"/>
      <c r="DX194" s="5"/>
      <c r="DY194" s="5"/>
      <c r="DZ194" s="5"/>
      <c r="EA194" s="5"/>
      <c r="EB194" s="5"/>
      <c r="EC194" s="5"/>
      <c r="ED194" s="5"/>
      <c r="EE194" s="5"/>
      <c r="EF194" s="5"/>
      <c r="EG194" s="5"/>
      <c r="EH194" s="5"/>
      <c r="EI194" s="5"/>
      <c r="EJ194" s="5"/>
      <c r="EK194" s="5"/>
      <c r="EL194" s="5"/>
      <c r="EM194" s="5"/>
      <c r="EN194" s="5"/>
      <c r="EO194" s="5"/>
      <c r="EP194" s="5"/>
      <c r="EQ194" s="5"/>
      <c r="ER194" s="5"/>
      <c r="ES194" s="5"/>
      <c r="ET194" s="5"/>
      <c r="EU194" s="5"/>
      <c r="EV194" s="5"/>
      <c r="EW194" s="5"/>
      <c r="EX194" s="5"/>
      <c r="EY194" s="5"/>
      <c r="EZ194" s="5"/>
      <c r="FA194" s="5"/>
      <c r="FB194" s="5"/>
      <c r="FC194" s="5"/>
      <c r="FD194" s="5"/>
      <c r="FE194" s="5"/>
      <c r="FF194" s="5"/>
      <c r="FG194" s="5"/>
      <c r="FH194" s="5"/>
      <c r="FI194" s="5"/>
      <c r="FJ194" s="5"/>
      <c r="FK194" s="5"/>
      <c r="FL194" s="5"/>
      <c r="FM194" s="5"/>
      <c r="FN194" s="5"/>
      <c r="FO194" s="5"/>
      <c r="FP194" s="5"/>
      <c r="FQ194" s="5"/>
      <c r="FR194" s="5"/>
      <c r="FS194" s="5"/>
      <c r="FT194" s="5"/>
      <c r="FU194" s="5"/>
      <c r="FV194" s="5"/>
      <c r="FW194" s="5"/>
      <c r="FX194" s="5"/>
      <c r="FY194" s="5"/>
      <c r="FZ194" s="5"/>
      <c r="GA194" s="5"/>
      <c r="GB194" s="5"/>
      <c r="GC194" s="5"/>
      <c r="GD194" s="5"/>
      <c r="GE194" s="5"/>
      <c r="GF194" s="5"/>
      <c r="GG194" s="5"/>
      <c r="GH194" s="5"/>
      <c r="GI194" s="5"/>
      <c r="GJ194" s="5"/>
      <c r="GK194" s="5"/>
      <c r="GL194" s="5"/>
      <c r="GM194" s="5"/>
      <c r="GN194" s="5"/>
      <c r="GO194" s="5"/>
      <c r="GP194" s="5"/>
      <c r="GQ194" s="5"/>
      <c r="GR194" s="5"/>
      <c r="GS194" s="5"/>
      <c r="GT194" s="5"/>
      <c r="GU194" s="5"/>
      <c r="GV194" s="5"/>
      <c r="GW194" s="5"/>
      <c r="GX194" s="5"/>
      <c r="GY194" s="5"/>
      <c r="GZ194" s="5"/>
      <c r="HA194" s="5"/>
      <c r="HB194" s="5"/>
      <c r="HC194" s="5"/>
      <c r="HD194" s="5"/>
      <c r="HE194" s="5"/>
      <c r="HF194" s="5"/>
      <c r="HG194" s="5"/>
      <c r="HH194" s="5"/>
      <c r="HI194" s="5"/>
      <c r="HJ194" s="5"/>
      <c r="HK194" s="5"/>
      <c r="HL194" s="5"/>
      <c r="HM194" s="5"/>
      <c r="HN194" s="5"/>
      <c r="HO194" s="5"/>
      <c r="HP194" s="5"/>
      <c r="HQ194" s="5"/>
      <c r="HR194" s="5"/>
      <c r="HS194" s="5"/>
      <c r="HT194" s="5"/>
      <c r="HU194" s="5"/>
      <c r="HV194" s="5"/>
      <c r="HW194" s="5"/>
    </row>
    <row r="195" spans="1:231" s="148" customFormat="1">
      <c r="A195" s="5"/>
      <c r="B195" s="5"/>
      <c r="C195" s="13"/>
      <c r="D195" s="13"/>
      <c r="E195" s="14"/>
      <c r="F195" s="15"/>
      <c r="G195" s="13"/>
      <c r="H195" s="13"/>
      <c r="I195" s="16"/>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c r="CZ195" s="5"/>
      <c r="DA195" s="5"/>
      <c r="DB195" s="5"/>
      <c r="DC195" s="5"/>
      <c r="DD195" s="5"/>
      <c r="DE195" s="5"/>
      <c r="DF195" s="5"/>
      <c r="DG195" s="5"/>
      <c r="DH195" s="5"/>
      <c r="DI195" s="5"/>
      <c r="DJ195" s="5"/>
      <c r="DK195" s="5"/>
      <c r="DL195" s="5"/>
      <c r="DM195" s="5"/>
      <c r="DN195" s="5"/>
      <c r="DO195" s="5"/>
      <c r="DP195" s="5"/>
      <c r="DQ195" s="5"/>
      <c r="DR195" s="5"/>
      <c r="DS195" s="5"/>
      <c r="DT195" s="5"/>
      <c r="DU195" s="5"/>
      <c r="DV195" s="5"/>
      <c r="DW195" s="5"/>
      <c r="DX195" s="5"/>
      <c r="DY195" s="5"/>
      <c r="DZ195" s="5"/>
      <c r="EA195" s="5"/>
      <c r="EB195" s="5"/>
      <c r="EC195" s="5"/>
      <c r="ED195" s="5"/>
      <c r="EE195" s="5"/>
      <c r="EF195" s="5"/>
      <c r="EG195" s="5"/>
      <c r="EH195" s="5"/>
      <c r="EI195" s="5"/>
      <c r="EJ195" s="5"/>
      <c r="EK195" s="5"/>
      <c r="EL195" s="5"/>
      <c r="EM195" s="5"/>
      <c r="EN195" s="5"/>
      <c r="EO195" s="5"/>
      <c r="EP195" s="5"/>
      <c r="EQ195" s="5"/>
      <c r="ER195" s="5"/>
      <c r="ES195" s="5"/>
      <c r="ET195" s="5"/>
      <c r="EU195" s="5"/>
      <c r="EV195" s="5"/>
      <c r="EW195" s="5"/>
      <c r="EX195" s="5"/>
      <c r="EY195" s="5"/>
      <c r="EZ195" s="5"/>
      <c r="FA195" s="5"/>
      <c r="FB195" s="5"/>
      <c r="FC195" s="5"/>
      <c r="FD195" s="5"/>
      <c r="FE195" s="5"/>
      <c r="FF195" s="5"/>
      <c r="FG195" s="5"/>
      <c r="FH195" s="5"/>
      <c r="FI195" s="5"/>
      <c r="FJ195" s="5"/>
      <c r="FK195" s="5"/>
      <c r="FL195" s="5"/>
      <c r="FM195" s="5"/>
      <c r="FN195" s="5"/>
      <c r="FO195" s="5"/>
      <c r="FP195" s="5"/>
      <c r="FQ195" s="5"/>
      <c r="FR195" s="5"/>
      <c r="FS195" s="5"/>
      <c r="FT195" s="5"/>
      <c r="FU195" s="5"/>
      <c r="FV195" s="5"/>
      <c r="FW195" s="5"/>
      <c r="FX195" s="5"/>
      <c r="FY195" s="5"/>
      <c r="FZ195" s="5"/>
      <c r="GA195" s="5"/>
      <c r="GB195" s="5"/>
      <c r="GC195" s="5"/>
      <c r="GD195" s="5"/>
      <c r="GE195" s="5"/>
      <c r="GF195" s="5"/>
      <c r="GG195" s="5"/>
      <c r="GH195" s="5"/>
      <c r="GI195" s="5"/>
      <c r="GJ195" s="5"/>
      <c r="GK195" s="5"/>
      <c r="GL195" s="5"/>
      <c r="GM195" s="5"/>
      <c r="GN195" s="5"/>
      <c r="GO195" s="5"/>
      <c r="GP195" s="5"/>
      <c r="GQ195" s="5"/>
      <c r="GR195" s="5"/>
      <c r="GS195" s="5"/>
      <c r="GT195" s="5"/>
      <c r="GU195" s="5"/>
      <c r="GV195" s="5"/>
      <c r="GW195" s="5"/>
      <c r="GX195" s="5"/>
      <c r="GY195" s="5"/>
      <c r="GZ195" s="5"/>
      <c r="HA195" s="5"/>
      <c r="HB195" s="5"/>
      <c r="HC195" s="5"/>
      <c r="HD195" s="5"/>
      <c r="HE195" s="5"/>
      <c r="HF195" s="5"/>
      <c r="HG195" s="5"/>
      <c r="HH195" s="5"/>
      <c r="HI195" s="5"/>
      <c r="HJ195" s="5"/>
      <c r="HK195" s="5"/>
      <c r="HL195" s="5"/>
      <c r="HM195" s="5"/>
      <c r="HN195" s="5"/>
      <c r="HO195" s="5"/>
      <c r="HP195" s="5"/>
      <c r="HQ195" s="5"/>
      <c r="HR195" s="5"/>
      <c r="HS195" s="5"/>
      <c r="HT195" s="5"/>
      <c r="HU195" s="5"/>
      <c r="HV195" s="5"/>
      <c r="HW195" s="5"/>
    </row>
    <row r="196" spans="1:231" s="148" customFormat="1">
      <c r="A196" s="5"/>
      <c r="B196" s="5"/>
      <c r="C196" s="13"/>
      <c r="D196" s="13"/>
      <c r="E196" s="14"/>
      <c r="F196" s="15"/>
      <c r="G196" s="13"/>
      <c r="H196" s="13"/>
      <c r="I196" s="16"/>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c r="CZ196" s="5"/>
      <c r="DA196" s="5"/>
      <c r="DB196" s="5"/>
      <c r="DC196" s="5"/>
      <c r="DD196" s="5"/>
      <c r="DE196" s="5"/>
      <c r="DF196" s="5"/>
      <c r="DG196" s="5"/>
      <c r="DH196" s="5"/>
      <c r="DI196" s="5"/>
      <c r="DJ196" s="5"/>
      <c r="DK196" s="5"/>
      <c r="DL196" s="5"/>
      <c r="DM196" s="5"/>
      <c r="DN196" s="5"/>
      <c r="DO196" s="5"/>
      <c r="DP196" s="5"/>
      <c r="DQ196" s="5"/>
      <c r="DR196" s="5"/>
      <c r="DS196" s="5"/>
      <c r="DT196" s="5"/>
      <c r="DU196" s="5"/>
      <c r="DV196" s="5"/>
      <c r="DW196" s="5"/>
      <c r="DX196" s="5"/>
      <c r="DY196" s="5"/>
      <c r="DZ196" s="5"/>
      <c r="EA196" s="5"/>
      <c r="EB196" s="5"/>
      <c r="EC196" s="5"/>
      <c r="ED196" s="5"/>
      <c r="EE196" s="5"/>
      <c r="EF196" s="5"/>
      <c r="EG196" s="5"/>
      <c r="EH196" s="5"/>
      <c r="EI196" s="5"/>
      <c r="EJ196" s="5"/>
      <c r="EK196" s="5"/>
      <c r="EL196" s="5"/>
      <c r="EM196" s="5"/>
      <c r="EN196" s="5"/>
      <c r="EO196" s="5"/>
      <c r="EP196" s="5"/>
      <c r="EQ196" s="5"/>
      <c r="ER196" s="5"/>
      <c r="ES196" s="5"/>
      <c r="ET196" s="5"/>
      <c r="EU196" s="5"/>
      <c r="EV196" s="5"/>
      <c r="EW196" s="5"/>
      <c r="EX196" s="5"/>
      <c r="EY196" s="5"/>
      <c r="EZ196" s="5"/>
      <c r="FA196" s="5"/>
      <c r="FB196" s="5"/>
      <c r="FC196" s="5"/>
      <c r="FD196" s="5"/>
      <c r="FE196" s="5"/>
      <c r="FF196" s="5"/>
      <c r="FG196" s="5"/>
      <c r="FH196" s="5"/>
      <c r="FI196" s="5"/>
      <c r="FJ196" s="5"/>
      <c r="FK196" s="5"/>
      <c r="FL196" s="5"/>
      <c r="FM196" s="5"/>
      <c r="FN196" s="5"/>
      <c r="FO196" s="5"/>
      <c r="FP196" s="5"/>
      <c r="FQ196" s="5"/>
      <c r="FR196" s="5"/>
      <c r="FS196" s="5"/>
      <c r="FT196" s="5"/>
      <c r="FU196" s="5"/>
      <c r="FV196" s="5"/>
      <c r="FW196" s="5"/>
      <c r="FX196" s="5"/>
      <c r="FY196" s="5"/>
      <c r="FZ196" s="5"/>
      <c r="GA196" s="5"/>
      <c r="GB196" s="5"/>
      <c r="GC196" s="5"/>
      <c r="GD196" s="5"/>
      <c r="GE196" s="5"/>
      <c r="GF196" s="5"/>
      <c r="GG196" s="5"/>
      <c r="GH196" s="5"/>
      <c r="GI196" s="5"/>
      <c r="GJ196" s="5"/>
      <c r="GK196" s="5"/>
      <c r="GL196" s="5"/>
      <c r="GM196" s="5"/>
      <c r="GN196" s="5"/>
      <c r="GO196" s="5"/>
      <c r="GP196" s="5"/>
      <c r="GQ196" s="5"/>
      <c r="GR196" s="5"/>
      <c r="GS196" s="5"/>
      <c r="GT196" s="5"/>
      <c r="GU196" s="5"/>
      <c r="GV196" s="5"/>
      <c r="GW196" s="5"/>
      <c r="GX196" s="5"/>
      <c r="GY196" s="5"/>
      <c r="GZ196" s="5"/>
      <c r="HA196" s="5"/>
      <c r="HB196" s="5"/>
      <c r="HC196" s="5"/>
      <c r="HD196" s="5"/>
      <c r="HE196" s="5"/>
      <c r="HF196" s="5"/>
      <c r="HG196" s="5"/>
      <c r="HH196" s="5"/>
      <c r="HI196" s="5"/>
      <c r="HJ196" s="5"/>
      <c r="HK196" s="5"/>
      <c r="HL196" s="5"/>
      <c r="HM196" s="5"/>
      <c r="HN196" s="5"/>
      <c r="HO196" s="5"/>
      <c r="HP196" s="5"/>
      <c r="HQ196" s="5"/>
      <c r="HR196" s="5"/>
      <c r="HS196" s="5"/>
      <c r="HT196" s="5"/>
      <c r="HU196" s="5"/>
      <c r="HV196" s="5"/>
      <c r="HW196" s="5"/>
    </row>
    <row r="197" spans="1:231" s="148" customFormat="1">
      <c r="A197" s="5"/>
      <c r="B197" s="5"/>
      <c r="C197" s="13"/>
      <c r="D197" s="13"/>
      <c r="E197" s="14"/>
      <c r="F197" s="15"/>
      <c r="G197" s="13"/>
      <c r="H197" s="13"/>
      <c r="I197" s="16"/>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c r="CW197" s="5"/>
      <c r="CX197" s="5"/>
      <c r="CY197" s="5"/>
      <c r="CZ197" s="5"/>
      <c r="DA197" s="5"/>
      <c r="DB197" s="5"/>
      <c r="DC197" s="5"/>
      <c r="DD197" s="5"/>
      <c r="DE197" s="5"/>
      <c r="DF197" s="5"/>
      <c r="DG197" s="5"/>
      <c r="DH197" s="5"/>
      <c r="DI197" s="5"/>
      <c r="DJ197" s="5"/>
      <c r="DK197" s="5"/>
      <c r="DL197" s="5"/>
      <c r="DM197" s="5"/>
      <c r="DN197" s="5"/>
      <c r="DO197" s="5"/>
      <c r="DP197" s="5"/>
      <c r="DQ197" s="5"/>
      <c r="DR197" s="5"/>
      <c r="DS197" s="5"/>
      <c r="DT197" s="5"/>
      <c r="DU197" s="5"/>
      <c r="DV197" s="5"/>
      <c r="DW197" s="5"/>
      <c r="DX197" s="5"/>
      <c r="DY197" s="5"/>
      <c r="DZ197" s="5"/>
      <c r="EA197" s="5"/>
      <c r="EB197" s="5"/>
      <c r="EC197" s="5"/>
      <c r="ED197" s="5"/>
      <c r="EE197" s="5"/>
      <c r="EF197" s="5"/>
      <c r="EG197" s="5"/>
      <c r="EH197" s="5"/>
      <c r="EI197" s="5"/>
      <c r="EJ197" s="5"/>
      <c r="EK197" s="5"/>
      <c r="EL197" s="5"/>
      <c r="EM197" s="5"/>
      <c r="EN197" s="5"/>
      <c r="EO197" s="5"/>
      <c r="EP197" s="5"/>
      <c r="EQ197" s="5"/>
      <c r="ER197" s="5"/>
      <c r="ES197" s="5"/>
      <c r="ET197" s="5"/>
      <c r="EU197" s="5"/>
      <c r="EV197" s="5"/>
      <c r="EW197" s="5"/>
      <c r="EX197" s="5"/>
      <c r="EY197" s="5"/>
      <c r="EZ197" s="5"/>
      <c r="FA197" s="5"/>
      <c r="FB197" s="5"/>
      <c r="FC197" s="5"/>
      <c r="FD197" s="5"/>
      <c r="FE197" s="5"/>
      <c r="FF197" s="5"/>
      <c r="FG197" s="5"/>
      <c r="FH197" s="5"/>
      <c r="FI197" s="5"/>
      <c r="FJ197" s="5"/>
      <c r="FK197" s="5"/>
      <c r="FL197" s="5"/>
      <c r="FM197" s="5"/>
      <c r="FN197" s="5"/>
      <c r="FO197" s="5"/>
      <c r="FP197" s="5"/>
      <c r="FQ197" s="5"/>
      <c r="FR197" s="5"/>
      <c r="FS197" s="5"/>
      <c r="FT197" s="5"/>
      <c r="FU197" s="5"/>
      <c r="FV197" s="5"/>
      <c r="FW197" s="5"/>
      <c r="FX197" s="5"/>
      <c r="FY197" s="5"/>
      <c r="FZ197" s="5"/>
      <c r="GA197" s="5"/>
      <c r="GB197" s="5"/>
      <c r="GC197" s="5"/>
      <c r="GD197" s="5"/>
      <c r="GE197" s="5"/>
      <c r="GF197" s="5"/>
      <c r="GG197" s="5"/>
      <c r="GH197" s="5"/>
      <c r="GI197" s="5"/>
      <c r="GJ197" s="5"/>
      <c r="GK197" s="5"/>
      <c r="GL197" s="5"/>
      <c r="GM197" s="5"/>
      <c r="GN197" s="5"/>
      <c r="GO197" s="5"/>
      <c r="GP197" s="5"/>
      <c r="GQ197" s="5"/>
      <c r="GR197" s="5"/>
      <c r="GS197" s="5"/>
      <c r="GT197" s="5"/>
      <c r="GU197" s="5"/>
      <c r="GV197" s="5"/>
      <c r="GW197" s="5"/>
      <c r="GX197" s="5"/>
      <c r="GY197" s="5"/>
      <c r="GZ197" s="5"/>
      <c r="HA197" s="5"/>
      <c r="HB197" s="5"/>
      <c r="HC197" s="5"/>
      <c r="HD197" s="5"/>
      <c r="HE197" s="5"/>
      <c r="HF197" s="5"/>
      <c r="HG197" s="5"/>
      <c r="HH197" s="5"/>
      <c r="HI197" s="5"/>
      <c r="HJ197" s="5"/>
      <c r="HK197" s="5"/>
      <c r="HL197" s="5"/>
      <c r="HM197" s="5"/>
      <c r="HN197" s="5"/>
      <c r="HO197" s="5"/>
      <c r="HP197" s="5"/>
      <c r="HQ197" s="5"/>
      <c r="HR197" s="5"/>
      <c r="HS197" s="5"/>
      <c r="HT197" s="5"/>
      <c r="HU197" s="5"/>
      <c r="HV197" s="5"/>
      <c r="HW197" s="5"/>
    </row>
    <row r="198" spans="1:231" s="148" customFormat="1">
      <c r="A198" s="5"/>
      <c r="B198" s="5"/>
      <c r="C198" s="13"/>
      <c r="D198" s="13"/>
      <c r="E198" s="14"/>
      <c r="F198" s="15"/>
      <c r="G198" s="13"/>
      <c r="H198" s="13"/>
      <c r="I198" s="16"/>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5"/>
      <c r="CX198" s="5"/>
      <c r="CY198" s="5"/>
      <c r="CZ198" s="5"/>
      <c r="DA198" s="5"/>
      <c r="DB198" s="5"/>
      <c r="DC198" s="5"/>
      <c r="DD198" s="5"/>
      <c r="DE198" s="5"/>
      <c r="DF198" s="5"/>
      <c r="DG198" s="5"/>
      <c r="DH198" s="5"/>
      <c r="DI198" s="5"/>
      <c r="DJ198" s="5"/>
      <c r="DK198" s="5"/>
      <c r="DL198" s="5"/>
      <c r="DM198" s="5"/>
      <c r="DN198" s="5"/>
      <c r="DO198" s="5"/>
      <c r="DP198" s="5"/>
      <c r="DQ198" s="5"/>
      <c r="DR198" s="5"/>
      <c r="DS198" s="5"/>
      <c r="DT198" s="5"/>
      <c r="DU198" s="5"/>
      <c r="DV198" s="5"/>
      <c r="DW198" s="5"/>
      <c r="DX198" s="5"/>
      <c r="DY198" s="5"/>
      <c r="DZ198" s="5"/>
      <c r="EA198" s="5"/>
      <c r="EB198" s="5"/>
      <c r="EC198" s="5"/>
      <c r="ED198" s="5"/>
      <c r="EE198" s="5"/>
      <c r="EF198" s="5"/>
      <c r="EG198" s="5"/>
      <c r="EH198" s="5"/>
      <c r="EI198" s="5"/>
      <c r="EJ198" s="5"/>
      <c r="EK198" s="5"/>
      <c r="EL198" s="5"/>
      <c r="EM198" s="5"/>
      <c r="EN198" s="5"/>
      <c r="EO198" s="5"/>
      <c r="EP198" s="5"/>
      <c r="EQ198" s="5"/>
      <c r="ER198" s="5"/>
      <c r="ES198" s="5"/>
      <c r="ET198" s="5"/>
      <c r="EU198" s="5"/>
      <c r="EV198" s="5"/>
      <c r="EW198" s="5"/>
      <c r="EX198" s="5"/>
      <c r="EY198" s="5"/>
      <c r="EZ198" s="5"/>
      <c r="FA198" s="5"/>
      <c r="FB198" s="5"/>
      <c r="FC198" s="5"/>
      <c r="FD198" s="5"/>
      <c r="FE198" s="5"/>
      <c r="FF198" s="5"/>
      <c r="FG198" s="5"/>
      <c r="FH198" s="5"/>
      <c r="FI198" s="5"/>
      <c r="FJ198" s="5"/>
      <c r="FK198" s="5"/>
      <c r="FL198" s="5"/>
      <c r="FM198" s="5"/>
      <c r="FN198" s="5"/>
      <c r="FO198" s="5"/>
      <c r="FP198" s="5"/>
      <c r="FQ198" s="5"/>
      <c r="FR198" s="5"/>
      <c r="FS198" s="5"/>
      <c r="FT198" s="5"/>
      <c r="FU198" s="5"/>
      <c r="FV198" s="5"/>
      <c r="FW198" s="5"/>
      <c r="FX198" s="5"/>
      <c r="FY198" s="5"/>
      <c r="FZ198" s="5"/>
      <c r="GA198" s="5"/>
      <c r="GB198" s="5"/>
      <c r="GC198" s="5"/>
      <c r="GD198" s="5"/>
      <c r="GE198" s="5"/>
      <c r="GF198" s="5"/>
      <c r="GG198" s="5"/>
      <c r="GH198" s="5"/>
      <c r="GI198" s="5"/>
      <c r="GJ198" s="5"/>
      <c r="GK198" s="5"/>
      <c r="GL198" s="5"/>
      <c r="GM198" s="5"/>
      <c r="GN198" s="5"/>
      <c r="GO198" s="5"/>
      <c r="GP198" s="5"/>
      <c r="GQ198" s="5"/>
      <c r="GR198" s="5"/>
      <c r="GS198" s="5"/>
      <c r="GT198" s="5"/>
      <c r="GU198" s="5"/>
      <c r="GV198" s="5"/>
      <c r="GW198" s="5"/>
      <c r="GX198" s="5"/>
      <c r="GY198" s="5"/>
      <c r="GZ198" s="5"/>
      <c r="HA198" s="5"/>
      <c r="HB198" s="5"/>
      <c r="HC198" s="5"/>
      <c r="HD198" s="5"/>
      <c r="HE198" s="5"/>
      <c r="HF198" s="5"/>
      <c r="HG198" s="5"/>
      <c r="HH198" s="5"/>
      <c r="HI198" s="5"/>
      <c r="HJ198" s="5"/>
      <c r="HK198" s="5"/>
      <c r="HL198" s="5"/>
      <c r="HM198" s="5"/>
      <c r="HN198" s="5"/>
      <c r="HO198" s="5"/>
      <c r="HP198" s="5"/>
      <c r="HQ198" s="5"/>
      <c r="HR198" s="5"/>
      <c r="HS198" s="5"/>
      <c r="HT198" s="5"/>
      <c r="HU198" s="5"/>
      <c r="HV198" s="5"/>
      <c r="HW198" s="5"/>
    </row>
    <row r="199" spans="1:231" s="148" customFormat="1">
      <c r="A199" s="5"/>
      <c r="B199" s="5"/>
      <c r="C199" s="13"/>
      <c r="D199" s="13"/>
      <c r="E199" s="14"/>
      <c r="F199" s="15"/>
      <c r="G199" s="13"/>
      <c r="H199" s="13"/>
      <c r="I199" s="16"/>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c r="DY199" s="5"/>
      <c r="DZ199" s="5"/>
      <c r="EA199" s="5"/>
      <c r="EB199" s="5"/>
      <c r="EC199" s="5"/>
      <c r="ED199" s="5"/>
      <c r="EE199" s="5"/>
      <c r="EF199" s="5"/>
      <c r="EG199" s="5"/>
      <c r="EH199" s="5"/>
      <c r="EI199" s="5"/>
      <c r="EJ199" s="5"/>
      <c r="EK199" s="5"/>
      <c r="EL199" s="5"/>
      <c r="EM199" s="5"/>
      <c r="EN199" s="5"/>
      <c r="EO199" s="5"/>
      <c r="EP199" s="5"/>
      <c r="EQ199" s="5"/>
      <c r="ER199" s="5"/>
      <c r="ES199" s="5"/>
      <c r="ET199" s="5"/>
      <c r="EU199" s="5"/>
      <c r="EV199" s="5"/>
      <c r="EW199" s="5"/>
      <c r="EX199" s="5"/>
      <c r="EY199" s="5"/>
      <c r="EZ199" s="5"/>
      <c r="FA199" s="5"/>
      <c r="FB199" s="5"/>
      <c r="FC199" s="5"/>
      <c r="FD199" s="5"/>
      <c r="FE199" s="5"/>
      <c r="FF199" s="5"/>
      <c r="FG199" s="5"/>
      <c r="FH199" s="5"/>
      <c r="FI199" s="5"/>
      <c r="FJ199" s="5"/>
      <c r="FK199" s="5"/>
      <c r="FL199" s="5"/>
      <c r="FM199" s="5"/>
      <c r="FN199" s="5"/>
      <c r="FO199" s="5"/>
      <c r="FP199" s="5"/>
      <c r="FQ199" s="5"/>
      <c r="FR199" s="5"/>
      <c r="FS199" s="5"/>
      <c r="FT199" s="5"/>
      <c r="FU199" s="5"/>
      <c r="FV199" s="5"/>
      <c r="FW199" s="5"/>
      <c r="FX199" s="5"/>
      <c r="FY199" s="5"/>
      <c r="FZ199" s="5"/>
      <c r="GA199" s="5"/>
      <c r="GB199" s="5"/>
      <c r="GC199" s="5"/>
      <c r="GD199" s="5"/>
      <c r="GE199" s="5"/>
      <c r="GF199" s="5"/>
      <c r="GG199" s="5"/>
      <c r="GH199" s="5"/>
      <c r="GI199" s="5"/>
      <c r="GJ199" s="5"/>
      <c r="GK199" s="5"/>
      <c r="GL199" s="5"/>
      <c r="GM199" s="5"/>
      <c r="GN199" s="5"/>
      <c r="GO199" s="5"/>
      <c r="GP199" s="5"/>
      <c r="GQ199" s="5"/>
      <c r="GR199" s="5"/>
      <c r="GS199" s="5"/>
      <c r="GT199" s="5"/>
      <c r="GU199" s="5"/>
      <c r="GV199" s="5"/>
      <c r="GW199" s="5"/>
      <c r="GX199" s="5"/>
      <c r="GY199" s="5"/>
      <c r="GZ199" s="5"/>
      <c r="HA199" s="5"/>
      <c r="HB199" s="5"/>
      <c r="HC199" s="5"/>
      <c r="HD199" s="5"/>
      <c r="HE199" s="5"/>
      <c r="HF199" s="5"/>
      <c r="HG199" s="5"/>
      <c r="HH199" s="5"/>
      <c r="HI199" s="5"/>
      <c r="HJ199" s="5"/>
      <c r="HK199" s="5"/>
      <c r="HL199" s="5"/>
      <c r="HM199" s="5"/>
      <c r="HN199" s="5"/>
      <c r="HO199" s="5"/>
      <c r="HP199" s="5"/>
      <c r="HQ199" s="5"/>
      <c r="HR199" s="5"/>
      <c r="HS199" s="5"/>
      <c r="HT199" s="5"/>
      <c r="HU199" s="5"/>
      <c r="HV199" s="5"/>
      <c r="HW199" s="5"/>
    </row>
    <row r="200" spans="1:231" s="148" customFormat="1">
      <c r="A200" s="5"/>
      <c r="B200" s="5"/>
      <c r="C200" s="13"/>
      <c r="D200" s="13"/>
      <c r="E200" s="14"/>
      <c r="F200" s="15"/>
      <c r="G200" s="13"/>
      <c r="H200" s="13"/>
      <c r="I200" s="16"/>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c r="CY200" s="5"/>
      <c r="CZ200" s="5"/>
      <c r="DA200" s="5"/>
      <c r="DB200" s="5"/>
      <c r="DC200" s="5"/>
      <c r="DD200" s="5"/>
      <c r="DE200" s="5"/>
      <c r="DF200" s="5"/>
      <c r="DG200" s="5"/>
      <c r="DH200" s="5"/>
      <c r="DI200" s="5"/>
      <c r="DJ200" s="5"/>
      <c r="DK200" s="5"/>
      <c r="DL200" s="5"/>
      <c r="DM200" s="5"/>
      <c r="DN200" s="5"/>
      <c r="DO200" s="5"/>
      <c r="DP200" s="5"/>
      <c r="DQ200" s="5"/>
      <c r="DR200" s="5"/>
      <c r="DS200" s="5"/>
      <c r="DT200" s="5"/>
      <c r="DU200" s="5"/>
      <c r="DV200" s="5"/>
      <c r="DW200" s="5"/>
      <c r="DX200" s="5"/>
      <c r="DY200" s="5"/>
      <c r="DZ200" s="5"/>
      <c r="EA200" s="5"/>
      <c r="EB200" s="5"/>
      <c r="EC200" s="5"/>
      <c r="ED200" s="5"/>
      <c r="EE200" s="5"/>
      <c r="EF200" s="5"/>
      <c r="EG200" s="5"/>
      <c r="EH200" s="5"/>
      <c r="EI200" s="5"/>
      <c r="EJ200" s="5"/>
      <c r="EK200" s="5"/>
      <c r="EL200" s="5"/>
      <c r="EM200" s="5"/>
      <c r="EN200" s="5"/>
      <c r="EO200" s="5"/>
      <c r="EP200" s="5"/>
      <c r="EQ200" s="5"/>
      <c r="ER200" s="5"/>
      <c r="ES200" s="5"/>
      <c r="ET200" s="5"/>
      <c r="EU200" s="5"/>
      <c r="EV200" s="5"/>
      <c r="EW200" s="5"/>
      <c r="EX200" s="5"/>
      <c r="EY200" s="5"/>
      <c r="EZ200" s="5"/>
      <c r="FA200" s="5"/>
      <c r="FB200" s="5"/>
      <c r="FC200" s="5"/>
      <c r="FD200" s="5"/>
      <c r="FE200" s="5"/>
      <c r="FF200" s="5"/>
      <c r="FG200" s="5"/>
      <c r="FH200" s="5"/>
      <c r="FI200" s="5"/>
      <c r="FJ200" s="5"/>
      <c r="FK200" s="5"/>
      <c r="FL200" s="5"/>
      <c r="FM200" s="5"/>
      <c r="FN200" s="5"/>
      <c r="FO200" s="5"/>
      <c r="FP200" s="5"/>
      <c r="FQ200" s="5"/>
      <c r="FR200" s="5"/>
      <c r="FS200" s="5"/>
      <c r="FT200" s="5"/>
      <c r="FU200" s="5"/>
      <c r="FV200" s="5"/>
      <c r="FW200" s="5"/>
      <c r="FX200" s="5"/>
      <c r="FY200" s="5"/>
      <c r="FZ200" s="5"/>
      <c r="GA200" s="5"/>
      <c r="GB200" s="5"/>
      <c r="GC200" s="5"/>
      <c r="GD200" s="5"/>
      <c r="GE200" s="5"/>
      <c r="GF200" s="5"/>
      <c r="GG200" s="5"/>
      <c r="GH200" s="5"/>
      <c r="GI200" s="5"/>
      <c r="GJ200" s="5"/>
      <c r="GK200" s="5"/>
      <c r="GL200" s="5"/>
      <c r="GM200" s="5"/>
      <c r="GN200" s="5"/>
      <c r="GO200" s="5"/>
      <c r="GP200" s="5"/>
      <c r="GQ200" s="5"/>
      <c r="GR200" s="5"/>
      <c r="GS200" s="5"/>
      <c r="GT200" s="5"/>
      <c r="GU200" s="5"/>
      <c r="GV200" s="5"/>
      <c r="GW200" s="5"/>
      <c r="GX200" s="5"/>
      <c r="GY200" s="5"/>
      <c r="GZ200" s="5"/>
      <c r="HA200" s="5"/>
      <c r="HB200" s="5"/>
      <c r="HC200" s="5"/>
      <c r="HD200" s="5"/>
      <c r="HE200" s="5"/>
      <c r="HF200" s="5"/>
      <c r="HG200" s="5"/>
      <c r="HH200" s="5"/>
      <c r="HI200" s="5"/>
      <c r="HJ200" s="5"/>
      <c r="HK200" s="5"/>
      <c r="HL200" s="5"/>
      <c r="HM200" s="5"/>
      <c r="HN200" s="5"/>
      <c r="HO200" s="5"/>
      <c r="HP200" s="5"/>
      <c r="HQ200" s="5"/>
      <c r="HR200" s="5"/>
      <c r="HS200" s="5"/>
      <c r="HT200" s="5"/>
      <c r="HU200" s="5"/>
      <c r="HV200" s="5"/>
      <c r="HW200" s="5"/>
    </row>
    <row r="201" spans="1:231" s="148" customFormat="1">
      <c r="A201" s="5"/>
      <c r="B201" s="5"/>
      <c r="C201" s="13"/>
      <c r="D201" s="13"/>
      <c r="E201" s="14"/>
      <c r="F201" s="15"/>
      <c r="G201" s="13"/>
      <c r="H201" s="13"/>
      <c r="I201" s="16"/>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c r="CY201" s="5"/>
      <c r="CZ201" s="5"/>
      <c r="DA201" s="5"/>
      <c r="DB201" s="5"/>
      <c r="DC201" s="5"/>
      <c r="DD201" s="5"/>
      <c r="DE201" s="5"/>
      <c r="DF201" s="5"/>
      <c r="DG201" s="5"/>
      <c r="DH201" s="5"/>
      <c r="DI201" s="5"/>
      <c r="DJ201" s="5"/>
      <c r="DK201" s="5"/>
      <c r="DL201" s="5"/>
      <c r="DM201" s="5"/>
      <c r="DN201" s="5"/>
      <c r="DO201" s="5"/>
      <c r="DP201" s="5"/>
      <c r="DQ201" s="5"/>
      <c r="DR201" s="5"/>
      <c r="DS201" s="5"/>
      <c r="DT201" s="5"/>
      <c r="DU201" s="5"/>
      <c r="DV201" s="5"/>
      <c r="DW201" s="5"/>
      <c r="DX201" s="5"/>
      <c r="DY201" s="5"/>
      <c r="DZ201" s="5"/>
      <c r="EA201" s="5"/>
      <c r="EB201" s="5"/>
      <c r="EC201" s="5"/>
      <c r="ED201" s="5"/>
      <c r="EE201" s="5"/>
      <c r="EF201" s="5"/>
      <c r="EG201" s="5"/>
      <c r="EH201" s="5"/>
      <c r="EI201" s="5"/>
      <c r="EJ201" s="5"/>
      <c r="EK201" s="5"/>
      <c r="EL201" s="5"/>
      <c r="EM201" s="5"/>
      <c r="EN201" s="5"/>
      <c r="EO201" s="5"/>
      <c r="EP201" s="5"/>
      <c r="EQ201" s="5"/>
      <c r="ER201" s="5"/>
      <c r="ES201" s="5"/>
      <c r="ET201" s="5"/>
      <c r="EU201" s="5"/>
      <c r="EV201" s="5"/>
      <c r="EW201" s="5"/>
      <c r="EX201" s="5"/>
      <c r="EY201" s="5"/>
      <c r="EZ201" s="5"/>
      <c r="FA201" s="5"/>
      <c r="FB201" s="5"/>
      <c r="FC201" s="5"/>
      <c r="FD201" s="5"/>
      <c r="FE201" s="5"/>
      <c r="FF201" s="5"/>
      <c r="FG201" s="5"/>
      <c r="FH201" s="5"/>
      <c r="FI201" s="5"/>
      <c r="FJ201" s="5"/>
      <c r="FK201" s="5"/>
      <c r="FL201" s="5"/>
      <c r="FM201" s="5"/>
      <c r="FN201" s="5"/>
      <c r="FO201" s="5"/>
      <c r="FP201" s="5"/>
      <c r="FQ201" s="5"/>
      <c r="FR201" s="5"/>
      <c r="FS201" s="5"/>
      <c r="FT201" s="5"/>
      <c r="FU201" s="5"/>
      <c r="FV201" s="5"/>
      <c r="FW201" s="5"/>
      <c r="FX201" s="5"/>
      <c r="FY201" s="5"/>
      <c r="FZ201" s="5"/>
      <c r="GA201" s="5"/>
      <c r="GB201" s="5"/>
      <c r="GC201" s="5"/>
      <c r="GD201" s="5"/>
      <c r="GE201" s="5"/>
      <c r="GF201" s="5"/>
      <c r="GG201" s="5"/>
      <c r="GH201" s="5"/>
      <c r="GI201" s="5"/>
      <c r="GJ201" s="5"/>
      <c r="GK201" s="5"/>
      <c r="GL201" s="5"/>
      <c r="GM201" s="5"/>
      <c r="GN201" s="5"/>
      <c r="GO201" s="5"/>
      <c r="GP201" s="5"/>
      <c r="GQ201" s="5"/>
      <c r="GR201" s="5"/>
      <c r="GS201" s="5"/>
      <c r="GT201" s="5"/>
      <c r="GU201" s="5"/>
      <c r="GV201" s="5"/>
      <c r="GW201" s="5"/>
      <c r="GX201" s="5"/>
      <c r="GY201" s="5"/>
      <c r="GZ201" s="5"/>
      <c r="HA201" s="5"/>
      <c r="HB201" s="5"/>
      <c r="HC201" s="5"/>
      <c r="HD201" s="5"/>
      <c r="HE201" s="5"/>
      <c r="HF201" s="5"/>
      <c r="HG201" s="5"/>
      <c r="HH201" s="5"/>
      <c r="HI201" s="5"/>
      <c r="HJ201" s="5"/>
      <c r="HK201" s="5"/>
      <c r="HL201" s="5"/>
      <c r="HM201" s="5"/>
      <c r="HN201" s="5"/>
      <c r="HO201" s="5"/>
      <c r="HP201" s="5"/>
      <c r="HQ201" s="5"/>
      <c r="HR201" s="5"/>
      <c r="HS201" s="5"/>
      <c r="HT201" s="5"/>
      <c r="HU201" s="5"/>
      <c r="HV201" s="5"/>
      <c r="HW201" s="5"/>
    </row>
    <row r="202" spans="1:231" s="148" customFormat="1">
      <c r="A202" s="5"/>
      <c r="B202" s="5"/>
      <c r="C202" s="13"/>
      <c r="D202" s="13"/>
      <c r="E202" s="14"/>
      <c r="F202" s="15"/>
      <c r="G202" s="13"/>
      <c r="H202" s="13"/>
      <c r="I202" s="16"/>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c r="CY202" s="5"/>
      <c r="CZ202" s="5"/>
      <c r="DA202" s="5"/>
      <c r="DB202" s="5"/>
      <c r="DC202" s="5"/>
      <c r="DD202" s="5"/>
      <c r="DE202" s="5"/>
      <c r="DF202" s="5"/>
      <c r="DG202" s="5"/>
      <c r="DH202" s="5"/>
      <c r="DI202" s="5"/>
      <c r="DJ202" s="5"/>
      <c r="DK202" s="5"/>
      <c r="DL202" s="5"/>
      <c r="DM202" s="5"/>
      <c r="DN202" s="5"/>
      <c r="DO202" s="5"/>
      <c r="DP202" s="5"/>
      <c r="DQ202" s="5"/>
      <c r="DR202" s="5"/>
      <c r="DS202" s="5"/>
      <c r="DT202" s="5"/>
      <c r="DU202" s="5"/>
      <c r="DV202" s="5"/>
      <c r="DW202" s="5"/>
      <c r="DX202" s="5"/>
      <c r="DY202" s="5"/>
      <c r="DZ202" s="5"/>
      <c r="EA202" s="5"/>
      <c r="EB202" s="5"/>
      <c r="EC202" s="5"/>
      <c r="ED202" s="5"/>
      <c r="EE202" s="5"/>
      <c r="EF202" s="5"/>
      <c r="EG202" s="5"/>
      <c r="EH202" s="5"/>
      <c r="EI202" s="5"/>
      <c r="EJ202" s="5"/>
      <c r="EK202" s="5"/>
      <c r="EL202" s="5"/>
      <c r="EM202" s="5"/>
      <c r="EN202" s="5"/>
      <c r="EO202" s="5"/>
      <c r="EP202" s="5"/>
      <c r="EQ202" s="5"/>
      <c r="ER202" s="5"/>
      <c r="ES202" s="5"/>
      <c r="ET202" s="5"/>
      <c r="EU202" s="5"/>
      <c r="EV202" s="5"/>
      <c r="EW202" s="5"/>
      <c r="EX202" s="5"/>
      <c r="EY202" s="5"/>
      <c r="EZ202" s="5"/>
      <c r="FA202" s="5"/>
      <c r="FB202" s="5"/>
      <c r="FC202" s="5"/>
      <c r="FD202" s="5"/>
      <c r="FE202" s="5"/>
      <c r="FF202" s="5"/>
      <c r="FG202" s="5"/>
      <c r="FH202" s="5"/>
      <c r="FI202" s="5"/>
      <c r="FJ202" s="5"/>
      <c r="FK202" s="5"/>
      <c r="FL202" s="5"/>
      <c r="FM202" s="5"/>
      <c r="FN202" s="5"/>
      <c r="FO202" s="5"/>
      <c r="FP202" s="5"/>
      <c r="FQ202" s="5"/>
      <c r="FR202" s="5"/>
      <c r="FS202" s="5"/>
      <c r="FT202" s="5"/>
      <c r="FU202" s="5"/>
      <c r="FV202" s="5"/>
      <c r="FW202" s="5"/>
      <c r="FX202" s="5"/>
      <c r="FY202" s="5"/>
      <c r="FZ202" s="5"/>
      <c r="GA202" s="5"/>
      <c r="GB202" s="5"/>
      <c r="GC202" s="5"/>
      <c r="GD202" s="5"/>
      <c r="GE202" s="5"/>
      <c r="GF202" s="5"/>
      <c r="GG202" s="5"/>
      <c r="GH202" s="5"/>
      <c r="GI202" s="5"/>
      <c r="GJ202" s="5"/>
      <c r="GK202" s="5"/>
      <c r="GL202" s="5"/>
      <c r="GM202" s="5"/>
      <c r="GN202" s="5"/>
      <c r="GO202" s="5"/>
      <c r="GP202" s="5"/>
      <c r="GQ202" s="5"/>
      <c r="GR202" s="5"/>
      <c r="GS202" s="5"/>
      <c r="GT202" s="5"/>
      <c r="GU202" s="5"/>
      <c r="GV202" s="5"/>
      <c r="GW202" s="5"/>
      <c r="GX202" s="5"/>
      <c r="GY202" s="5"/>
      <c r="GZ202" s="5"/>
      <c r="HA202" s="5"/>
      <c r="HB202" s="5"/>
      <c r="HC202" s="5"/>
      <c r="HD202" s="5"/>
      <c r="HE202" s="5"/>
      <c r="HF202" s="5"/>
      <c r="HG202" s="5"/>
      <c r="HH202" s="5"/>
      <c r="HI202" s="5"/>
      <c r="HJ202" s="5"/>
      <c r="HK202" s="5"/>
      <c r="HL202" s="5"/>
      <c r="HM202" s="5"/>
      <c r="HN202" s="5"/>
      <c r="HO202" s="5"/>
      <c r="HP202" s="5"/>
      <c r="HQ202" s="5"/>
      <c r="HR202" s="5"/>
      <c r="HS202" s="5"/>
      <c r="HT202" s="5"/>
      <c r="HU202" s="5"/>
      <c r="HV202" s="5"/>
      <c r="HW202" s="5"/>
    </row>
    <row r="203" spans="1:231" s="148" customFormat="1">
      <c r="A203" s="5"/>
      <c r="B203" s="5"/>
      <c r="C203" s="13"/>
      <c r="D203" s="13"/>
      <c r="E203" s="14"/>
      <c r="F203" s="15"/>
      <c r="G203" s="13"/>
      <c r="H203" s="13"/>
      <c r="I203" s="16"/>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5"/>
      <c r="CX203" s="5"/>
      <c r="CY203" s="5"/>
      <c r="CZ203" s="5"/>
      <c r="DA203" s="5"/>
      <c r="DB203" s="5"/>
      <c r="DC203" s="5"/>
      <c r="DD203" s="5"/>
      <c r="DE203" s="5"/>
      <c r="DF203" s="5"/>
      <c r="DG203" s="5"/>
      <c r="DH203" s="5"/>
      <c r="DI203" s="5"/>
      <c r="DJ203" s="5"/>
      <c r="DK203" s="5"/>
      <c r="DL203" s="5"/>
      <c r="DM203" s="5"/>
      <c r="DN203" s="5"/>
      <c r="DO203" s="5"/>
      <c r="DP203" s="5"/>
      <c r="DQ203" s="5"/>
      <c r="DR203" s="5"/>
      <c r="DS203" s="5"/>
      <c r="DT203" s="5"/>
      <c r="DU203" s="5"/>
      <c r="DV203" s="5"/>
      <c r="DW203" s="5"/>
      <c r="DX203" s="5"/>
      <c r="DY203" s="5"/>
      <c r="DZ203" s="5"/>
      <c r="EA203" s="5"/>
      <c r="EB203" s="5"/>
      <c r="EC203" s="5"/>
      <c r="ED203" s="5"/>
      <c r="EE203" s="5"/>
      <c r="EF203" s="5"/>
      <c r="EG203" s="5"/>
      <c r="EH203" s="5"/>
      <c r="EI203" s="5"/>
      <c r="EJ203" s="5"/>
      <c r="EK203" s="5"/>
      <c r="EL203" s="5"/>
      <c r="EM203" s="5"/>
      <c r="EN203" s="5"/>
      <c r="EO203" s="5"/>
      <c r="EP203" s="5"/>
      <c r="EQ203" s="5"/>
      <c r="ER203" s="5"/>
      <c r="ES203" s="5"/>
      <c r="ET203" s="5"/>
      <c r="EU203" s="5"/>
      <c r="EV203" s="5"/>
      <c r="EW203" s="5"/>
      <c r="EX203" s="5"/>
      <c r="EY203" s="5"/>
      <c r="EZ203" s="5"/>
      <c r="FA203" s="5"/>
      <c r="FB203" s="5"/>
      <c r="FC203" s="5"/>
      <c r="FD203" s="5"/>
      <c r="FE203" s="5"/>
      <c r="FF203" s="5"/>
      <c r="FG203" s="5"/>
      <c r="FH203" s="5"/>
      <c r="FI203" s="5"/>
      <c r="FJ203" s="5"/>
      <c r="FK203" s="5"/>
      <c r="FL203" s="5"/>
      <c r="FM203" s="5"/>
      <c r="FN203" s="5"/>
      <c r="FO203" s="5"/>
      <c r="FP203" s="5"/>
      <c r="FQ203" s="5"/>
      <c r="FR203" s="5"/>
      <c r="FS203" s="5"/>
      <c r="FT203" s="5"/>
      <c r="FU203" s="5"/>
      <c r="FV203" s="5"/>
      <c r="FW203" s="5"/>
      <c r="FX203" s="5"/>
      <c r="FY203" s="5"/>
      <c r="FZ203" s="5"/>
      <c r="GA203" s="5"/>
      <c r="GB203" s="5"/>
      <c r="GC203" s="5"/>
      <c r="GD203" s="5"/>
      <c r="GE203" s="5"/>
      <c r="GF203" s="5"/>
      <c r="GG203" s="5"/>
      <c r="GH203" s="5"/>
      <c r="GI203" s="5"/>
      <c r="GJ203" s="5"/>
      <c r="GK203" s="5"/>
      <c r="GL203" s="5"/>
      <c r="GM203" s="5"/>
      <c r="GN203" s="5"/>
      <c r="GO203" s="5"/>
      <c r="GP203" s="5"/>
      <c r="GQ203" s="5"/>
      <c r="GR203" s="5"/>
      <c r="GS203" s="5"/>
      <c r="GT203" s="5"/>
      <c r="GU203" s="5"/>
      <c r="GV203" s="5"/>
      <c r="GW203" s="5"/>
      <c r="GX203" s="5"/>
      <c r="GY203" s="5"/>
      <c r="GZ203" s="5"/>
      <c r="HA203" s="5"/>
      <c r="HB203" s="5"/>
      <c r="HC203" s="5"/>
      <c r="HD203" s="5"/>
      <c r="HE203" s="5"/>
      <c r="HF203" s="5"/>
      <c r="HG203" s="5"/>
      <c r="HH203" s="5"/>
      <c r="HI203" s="5"/>
      <c r="HJ203" s="5"/>
      <c r="HK203" s="5"/>
      <c r="HL203" s="5"/>
      <c r="HM203" s="5"/>
      <c r="HN203" s="5"/>
      <c r="HO203" s="5"/>
      <c r="HP203" s="5"/>
      <c r="HQ203" s="5"/>
      <c r="HR203" s="5"/>
      <c r="HS203" s="5"/>
      <c r="HT203" s="5"/>
      <c r="HU203" s="5"/>
      <c r="HV203" s="5"/>
      <c r="HW203" s="5"/>
    </row>
    <row r="204" spans="1:231" s="148" customFormat="1">
      <c r="A204" s="5"/>
      <c r="B204" s="5"/>
      <c r="C204" s="13"/>
      <c r="D204" s="13"/>
      <c r="E204" s="14"/>
      <c r="F204" s="15"/>
      <c r="G204" s="13"/>
      <c r="H204" s="13"/>
      <c r="I204" s="16"/>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c r="CW204" s="5"/>
      <c r="CX204" s="5"/>
      <c r="CY204" s="5"/>
      <c r="CZ204" s="5"/>
      <c r="DA204" s="5"/>
      <c r="DB204" s="5"/>
      <c r="DC204" s="5"/>
      <c r="DD204" s="5"/>
      <c r="DE204" s="5"/>
      <c r="DF204" s="5"/>
      <c r="DG204" s="5"/>
      <c r="DH204" s="5"/>
      <c r="DI204" s="5"/>
      <c r="DJ204" s="5"/>
      <c r="DK204" s="5"/>
      <c r="DL204" s="5"/>
      <c r="DM204" s="5"/>
      <c r="DN204" s="5"/>
      <c r="DO204" s="5"/>
      <c r="DP204" s="5"/>
      <c r="DQ204" s="5"/>
      <c r="DR204" s="5"/>
      <c r="DS204" s="5"/>
      <c r="DT204" s="5"/>
      <c r="DU204" s="5"/>
      <c r="DV204" s="5"/>
      <c r="DW204" s="5"/>
      <c r="DX204" s="5"/>
      <c r="DY204" s="5"/>
      <c r="DZ204" s="5"/>
      <c r="EA204" s="5"/>
      <c r="EB204" s="5"/>
      <c r="EC204" s="5"/>
      <c r="ED204" s="5"/>
      <c r="EE204" s="5"/>
      <c r="EF204" s="5"/>
      <c r="EG204" s="5"/>
      <c r="EH204" s="5"/>
      <c r="EI204" s="5"/>
      <c r="EJ204" s="5"/>
      <c r="EK204" s="5"/>
      <c r="EL204" s="5"/>
      <c r="EM204" s="5"/>
      <c r="EN204" s="5"/>
      <c r="EO204" s="5"/>
      <c r="EP204" s="5"/>
      <c r="EQ204" s="5"/>
      <c r="ER204" s="5"/>
      <c r="ES204" s="5"/>
      <c r="ET204" s="5"/>
      <c r="EU204" s="5"/>
      <c r="EV204" s="5"/>
      <c r="EW204" s="5"/>
      <c r="EX204" s="5"/>
      <c r="EY204" s="5"/>
      <c r="EZ204" s="5"/>
      <c r="FA204" s="5"/>
      <c r="FB204" s="5"/>
      <c r="FC204" s="5"/>
      <c r="FD204" s="5"/>
      <c r="FE204" s="5"/>
      <c r="FF204" s="5"/>
      <c r="FG204" s="5"/>
      <c r="FH204" s="5"/>
      <c r="FI204" s="5"/>
      <c r="FJ204" s="5"/>
      <c r="FK204" s="5"/>
      <c r="FL204" s="5"/>
      <c r="FM204" s="5"/>
      <c r="FN204" s="5"/>
      <c r="FO204" s="5"/>
      <c r="FP204" s="5"/>
      <c r="FQ204" s="5"/>
      <c r="FR204" s="5"/>
      <c r="FS204" s="5"/>
      <c r="FT204" s="5"/>
      <c r="FU204" s="5"/>
      <c r="FV204" s="5"/>
      <c r="FW204" s="5"/>
      <c r="FX204" s="5"/>
      <c r="FY204" s="5"/>
      <c r="FZ204" s="5"/>
      <c r="GA204" s="5"/>
      <c r="GB204" s="5"/>
      <c r="GC204" s="5"/>
      <c r="GD204" s="5"/>
      <c r="GE204" s="5"/>
      <c r="GF204" s="5"/>
      <c r="GG204" s="5"/>
      <c r="GH204" s="5"/>
      <c r="GI204" s="5"/>
      <c r="GJ204" s="5"/>
      <c r="GK204" s="5"/>
      <c r="GL204" s="5"/>
      <c r="GM204" s="5"/>
      <c r="GN204" s="5"/>
      <c r="GO204" s="5"/>
      <c r="GP204" s="5"/>
      <c r="GQ204" s="5"/>
      <c r="GR204" s="5"/>
      <c r="GS204" s="5"/>
      <c r="GT204" s="5"/>
      <c r="GU204" s="5"/>
      <c r="GV204" s="5"/>
      <c r="GW204" s="5"/>
      <c r="GX204" s="5"/>
      <c r="GY204" s="5"/>
      <c r="GZ204" s="5"/>
      <c r="HA204" s="5"/>
      <c r="HB204" s="5"/>
      <c r="HC204" s="5"/>
      <c r="HD204" s="5"/>
      <c r="HE204" s="5"/>
      <c r="HF204" s="5"/>
      <c r="HG204" s="5"/>
      <c r="HH204" s="5"/>
      <c r="HI204" s="5"/>
      <c r="HJ204" s="5"/>
      <c r="HK204" s="5"/>
      <c r="HL204" s="5"/>
      <c r="HM204" s="5"/>
      <c r="HN204" s="5"/>
      <c r="HO204" s="5"/>
      <c r="HP204" s="5"/>
      <c r="HQ204" s="5"/>
      <c r="HR204" s="5"/>
      <c r="HS204" s="5"/>
      <c r="HT204" s="5"/>
      <c r="HU204" s="5"/>
      <c r="HV204" s="5"/>
      <c r="HW204" s="5"/>
    </row>
    <row r="205" spans="1:231" s="148" customFormat="1">
      <c r="A205" s="5"/>
      <c r="B205" s="5"/>
      <c r="C205" s="13"/>
      <c r="D205" s="13"/>
      <c r="E205" s="14"/>
      <c r="F205" s="15"/>
      <c r="G205" s="13"/>
      <c r="H205" s="13"/>
      <c r="I205" s="16"/>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5"/>
      <c r="CW205" s="5"/>
      <c r="CX205" s="5"/>
      <c r="CY205" s="5"/>
      <c r="CZ205" s="5"/>
      <c r="DA205" s="5"/>
      <c r="DB205" s="5"/>
      <c r="DC205" s="5"/>
      <c r="DD205" s="5"/>
      <c r="DE205" s="5"/>
      <c r="DF205" s="5"/>
      <c r="DG205" s="5"/>
      <c r="DH205" s="5"/>
      <c r="DI205" s="5"/>
      <c r="DJ205" s="5"/>
      <c r="DK205" s="5"/>
      <c r="DL205" s="5"/>
      <c r="DM205" s="5"/>
      <c r="DN205" s="5"/>
      <c r="DO205" s="5"/>
      <c r="DP205" s="5"/>
      <c r="DQ205" s="5"/>
      <c r="DR205" s="5"/>
      <c r="DS205" s="5"/>
      <c r="DT205" s="5"/>
      <c r="DU205" s="5"/>
      <c r="DV205" s="5"/>
      <c r="DW205" s="5"/>
      <c r="DX205" s="5"/>
      <c r="DY205" s="5"/>
      <c r="DZ205" s="5"/>
      <c r="EA205" s="5"/>
      <c r="EB205" s="5"/>
      <c r="EC205" s="5"/>
      <c r="ED205" s="5"/>
      <c r="EE205" s="5"/>
      <c r="EF205" s="5"/>
      <c r="EG205" s="5"/>
      <c r="EH205" s="5"/>
      <c r="EI205" s="5"/>
      <c r="EJ205" s="5"/>
      <c r="EK205" s="5"/>
      <c r="EL205" s="5"/>
      <c r="EM205" s="5"/>
      <c r="EN205" s="5"/>
      <c r="EO205" s="5"/>
      <c r="EP205" s="5"/>
      <c r="EQ205" s="5"/>
      <c r="ER205" s="5"/>
      <c r="ES205" s="5"/>
      <c r="ET205" s="5"/>
      <c r="EU205" s="5"/>
      <c r="EV205" s="5"/>
      <c r="EW205" s="5"/>
      <c r="EX205" s="5"/>
      <c r="EY205" s="5"/>
      <c r="EZ205" s="5"/>
      <c r="FA205" s="5"/>
      <c r="FB205" s="5"/>
      <c r="FC205" s="5"/>
      <c r="FD205" s="5"/>
      <c r="FE205" s="5"/>
      <c r="FF205" s="5"/>
      <c r="FG205" s="5"/>
      <c r="FH205" s="5"/>
      <c r="FI205" s="5"/>
      <c r="FJ205" s="5"/>
      <c r="FK205" s="5"/>
      <c r="FL205" s="5"/>
      <c r="FM205" s="5"/>
      <c r="FN205" s="5"/>
      <c r="FO205" s="5"/>
      <c r="FP205" s="5"/>
      <c r="FQ205" s="5"/>
      <c r="FR205" s="5"/>
      <c r="FS205" s="5"/>
      <c r="FT205" s="5"/>
      <c r="FU205" s="5"/>
      <c r="FV205" s="5"/>
      <c r="FW205" s="5"/>
      <c r="FX205" s="5"/>
      <c r="FY205" s="5"/>
      <c r="FZ205" s="5"/>
      <c r="GA205" s="5"/>
      <c r="GB205" s="5"/>
      <c r="GC205" s="5"/>
      <c r="GD205" s="5"/>
      <c r="GE205" s="5"/>
      <c r="GF205" s="5"/>
      <c r="GG205" s="5"/>
      <c r="GH205" s="5"/>
      <c r="GI205" s="5"/>
      <c r="GJ205" s="5"/>
      <c r="GK205" s="5"/>
      <c r="GL205" s="5"/>
      <c r="GM205" s="5"/>
      <c r="GN205" s="5"/>
      <c r="GO205" s="5"/>
      <c r="GP205" s="5"/>
      <c r="GQ205" s="5"/>
      <c r="GR205" s="5"/>
      <c r="GS205" s="5"/>
      <c r="GT205" s="5"/>
      <c r="GU205" s="5"/>
      <c r="GV205" s="5"/>
      <c r="GW205" s="5"/>
      <c r="GX205" s="5"/>
      <c r="GY205" s="5"/>
      <c r="GZ205" s="5"/>
      <c r="HA205" s="5"/>
      <c r="HB205" s="5"/>
      <c r="HC205" s="5"/>
      <c r="HD205" s="5"/>
      <c r="HE205" s="5"/>
      <c r="HF205" s="5"/>
      <c r="HG205" s="5"/>
      <c r="HH205" s="5"/>
      <c r="HI205" s="5"/>
      <c r="HJ205" s="5"/>
      <c r="HK205" s="5"/>
      <c r="HL205" s="5"/>
      <c r="HM205" s="5"/>
      <c r="HN205" s="5"/>
      <c r="HO205" s="5"/>
      <c r="HP205" s="5"/>
      <c r="HQ205" s="5"/>
      <c r="HR205" s="5"/>
      <c r="HS205" s="5"/>
      <c r="HT205" s="5"/>
      <c r="HU205" s="5"/>
      <c r="HV205" s="5"/>
      <c r="HW205" s="5"/>
    </row>
    <row r="206" spans="1:231" s="148" customFormat="1">
      <c r="A206" s="5"/>
      <c r="B206" s="5"/>
      <c r="C206" s="13"/>
      <c r="D206" s="13"/>
      <c r="E206" s="14"/>
      <c r="F206" s="15"/>
      <c r="G206" s="13"/>
      <c r="H206" s="13"/>
      <c r="I206" s="16"/>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5"/>
      <c r="CQ206" s="5"/>
      <c r="CR206" s="5"/>
      <c r="CS206" s="5"/>
      <c r="CT206" s="5"/>
      <c r="CU206" s="5"/>
      <c r="CV206" s="5"/>
      <c r="CW206" s="5"/>
      <c r="CX206" s="5"/>
      <c r="CY206" s="5"/>
      <c r="CZ206" s="5"/>
      <c r="DA206" s="5"/>
      <c r="DB206" s="5"/>
      <c r="DC206" s="5"/>
      <c r="DD206" s="5"/>
      <c r="DE206" s="5"/>
      <c r="DF206" s="5"/>
      <c r="DG206" s="5"/>
      <c r="DH206" s="5"/>
      <c r="DI206" s="5"/>
      <c r="DJ206" s="5"/>
      <c r="DK206" s="5"/>
      <c r="DL206" s="5"/>
      <c r="DM206" s="5"/>
      <c r="DN206" s="5"/>
      <c r="DO206" s="5"/>
      <c r="DP206" s="5"/>
      <c r="DQ206" s="5"/>
      <c r="DR206" s="5"/>
      <c r="DS206" s="5"/>
      <c r="DT206" s="5"/>
      <c r="DU206" s="5"/>
      <c r="DV206" s="5"/>
      <c r="DW206" s="5"/>
      <c r="DX206" s="5"/>
      <c r="DY206" s="5"/>
      <c r="DZ206" s="5"/>
      <c r="EA206" s="5"/>
      <c r="EB206" s="5"/>
      <c r="EC206" s="5"/>
      <c r="ED206" s="5"/>
      <c r="EE206" s="5"/>
      <c r="EF206" s="5"/>
      <c r="EG206" s="5"/>
      <c r="EH206" s="5"/>
      <c r="EI206" s="5"/>
      <c r="EJ206" s="5"/>
      <c r="EK206" s="5"/>
      <c r="EL206" s="5"/>
      <c r="EM206" s="5"/>
      <c r="EN206" s="5"/>
      <c r="EO206" s="5"/>
      <c r="EP206" s="5"/>
      <c r="EQ206" s="5"/>
      <c r="ER206" s="5"/>
      <c r="ES206" s="5"/>
      <c r="ET206" s="5"/>
      <c r="EU206" s="5"/>
      <c r="EV206" s="5"/>
      <c r="EW206" s="5"/>
      <c r="EX206" s="5"/>
      <c r="EY206" s="5"/>
      <c r="EZ206" s="5"/>
      <c r="FA206" s="5"/>
      <c r="FB206" s="5"/>
      <c r="FC206" s="5"/>
      <c r="FD206" s="5"/>
      <c r="FE206" s="5"/>
      <c r="FF206" s="5"/>
      <c r="FG206" s="5"/>
      <c r="FH206" s="5"/>
      <c r="FI206" s="5"/>
      <c r="FJ206" s="5"/>
      <c r="FK206" s="5"/>
      <c r="FL206" s="5"/>
      <c r="FM206" s="5"/>
      <c r="FN206" s="5"/>
      <c r="FO206" s="5"/>
      <c r="FP206" s="5"/>
      <c r="FQ206" s="5"/>
      <c r="FR206" s="5"/>
      <c r="FS206" s="5"/>
      <c r="FT206" s="5"/>
      <c r="FU206" s="5"/>
      <c r="FV206" s="5"/>
      <c r="FW206" s="5"/>
      <c r="FX206" s="5"/>
      <c r="FY206" s="5"/>
      <c r="FZ206" s="5"/>
      <c r="GA206" s="5"/>
      <c r="GB206" s="5"/>
      <c r="GC206" s="5"/>
      <c r="GD206" s="5"/>
      <c r="GE206" s="5"/>
      <c r="GF206" s="5"/>
      <c r="GG206" s="5"/>
      <c r="GH206" s="5"/>
      <c r="GI206" s="5"/>
      <c r="GJ206" s="5"/>
      <c r="GK206" s="5"/>
      <c r="GL206" s="5"/>
      <c r="GM206" s="5"/>
      <c r="GN206" s="5"/>
      <c r="GO206" s="5"/>
      <c r="GP206" s="5"/>
      <c r="GQ206" s="5"/>
      <c r="GR206" s="5"/>
      <c r="GS206" s="5"/>
      <c r="GT206" s="5"/>
      <c r="GU206" s="5"/>
      <c r="GV206" s="5"/>
      <c r="GW206" s="5"/>
      <c r="GX206" s="5"/>
      <c r="GY206" s="5"/>
      <c r="GZ206" s="5"/>
      <c r="HA206" s="5"/>
      <c r="HB206" s="5"/>
      <c r="HC206" s="5"/>
      <c r="HD206" s="5"/>
      <c r="HE206" s="5"/>
      <c r="HF206" s="5"/>
      <c r="HG206" s="5"/>
      <c r="HH206" s="5"/>
      <c r="HI206" s="5"/>
      <c r="HJ206" s="5"/>
      <c r="HK206" s="5"/>
      <c r="HL206" s="5"/>
      <c r="HM206" s="5"/>
      <c r="HN206" s="5"/>
      <c r="HO206" s="5"/>
      <c r="HP206" s="5"/>
      <c r="HQ206" s="5"/>
      <c r="HR206" s="5"/>
      <c r="HS206" s="5"/>
      <c r="HT206" s="5"/>
      <c r="HU206" s="5"/>
      <c r="HV206" s="5"/>
      <c r="HW206" s="5"/>
    </row>
    <row r="207" spans="1:231" s="148" customFormat="1">
      <c r="A207" s="5"/>
      <c r="B207" s="5"/>
      <c r="C207" s="13"/>
      <c r="D207" s="13"/>
      <c r="E207" s="14"/>
      <c r="F207" s="15"/>
      <c r="G207" s="13"/>
      <c r="H207" s="13"/>
      <c r="I207" s="16"/>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c r="CY207" s="5"/>
      <c r="CZ207" s="5"/>
      <c r="DA207" s="5"/>
      <c r="DB207" s="5"/>
      <c r="DC207" s="5"/>
      <c r="DD207" s="5"/>
      <c r="DE207" s="5"/>
      <c r="DF207" s="5"/>
      <c r="DG207" s="5"/>
      <c r="DH207" s="5"/>
      <c r="DI207" s="5"/>
      <c r="DJ207" s="5"/>
      <c r="DK207" s="5"/>
      <c r="DL207" s="5"/>
      <c r="DM207" s="5"/>
      <c r="DN207" s="5"/>
      <c r="DO207" s="5"/>
      <c r="DP207" s="5"/>
      <c r="DQ207" s="5"/>
      <c r="DR207" s="5"/>
      <c r="DS207" s="5"/>
      <c r="DT207" s="5"/>
      <c r="DU207" s="5"/>
      <c r="DV207" s="5"/>
      <c r="DW207" s="5"/>
      <c r="DX207" s="5"/>
      <c r="DY207" s="5"/>
      <c r="DZ207" s="5"/>
      <c r="EA207" s="5"/>
      <c r="EB207" s="5"/>
      <c r="EC207" s="5"/>
      <c r="ED207" s="5"/>
      <c r="EE207" s="5"/>
      <c r="EF207" s="5"/>
      <c r="EG207" s="5"/>
      <c r="EH207" s="5"/>
      <c r="EI207" s="5"/>
      <c r="EJ207" s="5"/>
      <c r="EK207" s="5"/>
      <c r="EL207" s="5"/>
      <c r="EM207" s="5"/>
      <c r="EN207" s="5"/>
      <c r="EO207" s="5"/>
      <c r="EP207" s="5"/>
      <c r="EQ207" s="5"/>
      <c r="ER207" s="5"/>
      <c r="ES207" s="5"/>
      <c r="ET207" s="5"/>
      <c r="EU207" s="5"/>
      <c r="EV207" s="5"/>
      <c r="EW207" s="5"/>
      <c r="EX207" s="5"/>
      <c r="EY207" s="5"/>
      <c r="EZ207" s="5"/>
      <c r="FA207" s="5"/>
      <c r="FB207" s="5"/>
      <c r="FC207" s="5"/>
      <c r="FD207" s="5"/>
      <c r="FE207" s="5"/>
      <c r="FF207" s="5"/>
      <c r="FG207" s="5"/>
      <c r="FH207" s="5"/>
      <c r="FI207" s="5"/>
      <c r="FJ207" s="5"/>
      <c r="FK207" s="5"/>
      <c r="FL207" s="5"/>
      <c r="FM207" s="5"/>
      <c r="FN207" s="5"/>
      <c r="FO207" s="5"/>
      <c r="FP207" s="5"/>
      <c r="FQ207" s="5"/>
      <c r="FR207" s="5"/>
      <c r="FS207" s="5"/>
      <c r="FT207" s="5"/>
      <c r="FU207" s="5"/>
      <c r="FV207" s="5"/>
      <c r="FW207" s="5"/>
      <c r="FX207" s="5"/>
      <c r="FY207" s="5"/>
      <c r="FZ207" s="5"/>
      <c r="GA207" s="5"/>
      <c r="GB207" s="5"/>
      <c r="GC207" s="5"/>
      <c r="GD207" s="5"/>
      <c r="GE207" s="5"/>
      <c r="GF207" s="5"/>
      <c r="GG207" s="5"/>
      <c r="GH207" s="5"/>
      <c r="GI207" s="5"/>
      <c r="GJ207" s="5"/>
      <c r="GK207" s="5"/>
      <c r="GL207" s="5"/>
      <c r="GM207" s="5"/>
      <c r="GN207" s="5"/>
      <c r="GO207" s="5"/>
      <c r="GP207" s="5"/>
      <c r="GQ207" s="5"/>
      <c r="GR207" s="5"/>
      <c r="GS207" s="5"/>
      <c r="GT207" s="5"/>
      <c r="GU207" s="5"/>
      <c r="GV207" s="5"/>
      <c r="GW207" s="5"/>
      <c r="GX207" s="5"/>
      <c r="GY207" s="5"/>
      <c r="GZ207" s="5"/>
      <c r="HA207" s="5"/>
      <c r="HB207" s="5"/>
      <c r="HC207" s="5"/>
      <c r="HD207" s="5"/>
      <c r="HE207" s="5"/>
      <c r="HF207" s="5"/>
      <c r="HG207" s="5"/>
      <c r="HH207" s="5"/>
      <c r="HI207" s="5"/>
      <c r="HJ207" s="5"/>
      <c r="HK207" s="5"/>
      <c r="HL207" s="5"/>
      <c r="HM207" s="5"/>
      <c r="HN207" s="5"/>
      <c r="HO207" s="5"/>
      <c r="HP207" s="5"/>
      <c r="HQ207" s="5"/>
      <c r="HR207" s="5"/>
      <c r="HS207" s="5"/>
      <c r="HT207" s="5"/>
      <c r="HU207" s="5"/>
      <c r="HV207" s="5"/>
      <c r="HW207" s="5"/>
    </row>
    <row r="208" spans="1:231" s="148" customFormat="1">
      <c r="A208" s="5"/>
      <c r="B208" s="5"/>
      <c r="C208" s="13"/>
      <c r="D208" s="13"/>
      <c r="E208" s="14"/>
      <c r="F208" s="15"/>
      <c r="G208" s="13"/>
      <c r="H208" s="13"/>
      <c r="I208" s="16"/>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c r="CY208" s="5"/>
      <c r="CZ208" s="5"/>
      <c r="DA208" s="5"/>
      <c r="DB208" s="5"/>
      <c r="DC208" s="5"/>
      <c r="DD208" s="5"/>
      <c r="DE208" s="5"/>
      <c r="DF208" s="5"/>
      <c r="DG208" s="5"/>
      <c r="DH208" s="5"/>
      <c r="DI208" s="5"/>
      <c r="DJ208" s="5"/>
      <c r="DK208" s="5"/>
      <c r="DL208" s="5"/>
      <c r="DM208" s="5"/>
      <c r="DN208" s="5"/>
      <c r="DO208" s="5"/>
      <c r="DP208" s="5"/>
      <c r="DQ208" s="5"/>
      <c r="DR208" s="5"/>
      <c r="DS208" s="5"/>
      <c r="DT208" s="5"/>
      <c r="DU208" s="5"/>
      <c r="DV208" s="5"/>
      <c r="DW208" s="5"/>
      <c r="DX208" s="5"/>
      <c r="DY208" s="5"/>
      <c r="DZ208" s="5"/>
      <c r="EA208" s="5"/>
      <c r="EB208" s="5"/>
      <c r="EC208" s="5"/>
      <c r="ED208" s="5"/>
      <c r="EE208" s="5"/>
      <c r="EF208" s="5"/>
      <c r="EG208" s="5"/>
      <c r="EH208" s="5"/>
      <c r="EI208" s="5"/>
      <c r="EJ208" s="5"/>
      <c r="EK208" s="5"/>
      <c r="EL208" s="5"/>
      <c r="EM208" s="5"/>
      <c r="EN208" s="5"/>
      <c r="EO208" s="5"/>
      <c r="EP208" s="5"/>
      <c r="EQ208" s="5"/>
      <c r="ER208" s="5"/>
      <c r="ES208" s="5"/>
      <c r="ET208" s="5"/>
      <c r="EU208" s="5"/>
      <c r="EV208" s="5"/>
      <c r="EW208" s="5"/>
      <c r="EX208" s="5"/>
      <c r="EY208" s="5"/>
      <c r="EZ208" s="5"/>
      <c r="FA208" s="5"/>
      <c r="FB208" s="5"/>
      <c r="FC208" s="5"/>
      <c r="FD208" s="5"/>
      <c r="FE208" s="5"/>
      <c r="FF208" s="5"/>
      <c r="FG208" s="5"/>
      <c r="FH208" s="5"/>
      <c r="FI208" s="5"/>
      <c r="FJ208" s="5"/>
      <c r="FK208" s="5"/>
      <c r="FL208" s="5"/>
      <c r="FM208" s="5"/>
      <c r="FN208" s="5"/>
      <c r="FO208" s="5"/>
      <c r="FP208" s="5"/>
      <c r="FQ208" s="5"/>
      <c r="FR208" s="5"/>
      <c r="FS208" s="5"/>
      <c r="FT208" s="5"/>
      <c r="FU208" s="5"/>
      <c r="FV208" s="5"/>
      <c r="FW208" s="5"/>
      <c r="FX208" s="5"/>
      <c r="FY208" s="5"/>
      <c r="FZ208" s="5"/>
      <c r="GA208" s="5"/>
      <c r="GB208" s="5"/>
      <c r="GC208" s="5"/>
      <c r="GD208" s="5"/>
      <c r="GE208" s="5"/>
      <c r="GF208" s="5"/>
      <c r="GG208" s="5"/>
      <c r="GH208" s="5"/>
      <c r="GI208" s="5"/>
      <c r="GJ208" s="5"/>
      <c r="GK208" s="5"/>
      <c r="GL208" s="5"/>
      <c r="GM208" s="5"/>
      <c r="GN208" s="5"/>
      <c r="GO208" s="5"/>
      <c r="GP208" s="5"/>
      <c r="GQ208" s="5"/>
      <c r="GR208" s="5"/>
      <c r="GS208" s="5"/>
      <c r="GT208" s="5"/>
      <c r="GU208" s="5"/>
      <c r="GV208" s="5"/>
      <c r="GW208" s="5"/>
      <c r="GX208" s="5"/>
      <c r="GY208" s="5"/>
      <c r="GZ208" s="5"/>
      <c r="HA208" s="5"/>
      <c r="HB208" s="5"/>
      <c r="HC208" s="5"/>
      <c r="HD208" s="5"/>
      <c r="HE208" s="5"/>
      <c r="HF208" s="5"/>
      <c r="HG208" s="5"/>
      <c r="HH208" s="5"/>
      <c r="HI208" s="5"/>
      <c r="HJ208" s="5"/>
      <c r="HK208" s="5"/>
      <c r="HL208" s="5"/>
      <c r="HM208" s="5"/>
      <c r="HN208" s="5"/>
      <c r="HO208" s="5"/>
      <c r="HP208" s="5"/>
      <c r="HQ208" s="5"/>
      <c r="HR208" s="5"/>
      <c r="HS208" s="5"/>
      <c r="HT208" s="5"/>
      <c r="HU208" s="5"/>
      <c r="HV208" s="5"/>
      <c r="HW208" s="5"/>
    </row>
    <row r="209" spans="1:231" s="148" customFormat="1">
      <c r="A209" s="5"/>
      <c r="B209" s="5"/>
      <c r="C209" s="13"/>
      <c r="D209" s="13"/>
      <c r="E209" s="14"/>
      <c r="F209" s="15"/>
      <c r="G209" s="13"/>
      <c r="H209" s="13"/>
      <c r="I209" s="16"/>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c r="CZ209" s="5"/>
      <c r="DA209" s="5"/>
      <c r="DB209" s="5"/>
      <c r="DC209" s="5"/>
      <c r="DD209" s="5"/>
      <c r="DE209" s="5"/>
      <c r="DF209" s="5"/>
      <c r="DG209" s="5"/>
      <c r="DH209" s="5"/>
      <c r="DI209" s="5"/>
      <c r="DJ209" s="5"/>
      <c r="DK209" s="5"/>
      <c r="DL209" s="5"/>
      <c r="DM209" s="5"/>
      <c r="DN209" s="5"/>
      <c r="DO209" s="5"/>
      <c r="DP209" s="5"/>
      <c r="DQ209" s="5"/>
      <c r="DR209" s="5"/>
      <c r="DS209" s="5"/>
      <c r="DT209" s="5"/>
      <c r="DU209" s="5"/>
      <c r="DV209" s="5"/>
      <c r="DW209" s="5"/>
      <c r="DX209" s="5"/>
      <c r="DY209" s="5"/>
      <c r="DZ209" s="5"/>
      <c r="EA209" s="5"/>
      <c r="EB209" s="5"/>
      <c r="EC209" s="5"/>
      <c r="ED209" s="5"/>
      <c r="EE209" s="5"/>
      <c r="EF209" s="5"/>
      <c r="EG209" s="5"/>
      <c r="EH209" s="5"/>
      <c r="EI209" s="5"/>
      <c r="EJ209" s="5"/>
      <c r="EK209" s="5"/>
      <c r="EL209" s="5"/>
      <c r="EM209" s="5"/>
      <c r="EN209" s="5"/>
      <c r="EO209" s="5"/>
      <c r="EP209" s="5"/>
      <c r="EQ209" s="5"/>
      <c r="ER209" s="5"/>
      <c r="ES209" s="5"/>
      <c r="ET209" s="5"/>
      <c r="EU209" s="5"/>
      <c r="EV209" s="5"/>
      <c r="EW209" s="5"/>
      <c r="EX209" s="5"/>
      <c r="EY209" s="5"/>
      <c r="EZ209" s="5"/>
      <c r="FA209" s="5"/>
      <c r="FB209" s="5"/>
      <c r="FC209" s="5"/>
      <c r="FD209" s="5"/>
      <c r="FE209" s="5"/>
      <c r="FF209" s="5"/>
      <c r="FG209" s="5"/>
      <c r="FH209" s="5"/>
      <c r="FI209" s="5"/>
      <c r="FJ209" s="5"/>
      <c r="FK209" s="5"/>
      <c r="FL209" s="5"/>
      <c r="FM209" s="5"/>
      <c r="FN209" s="5"/>
      <c r="FO209" s="5"/>
      <c r="FP209" s="5"/>
      <c r="FQ209" s="5"/>
      <c r="FR209" s="5"/>
      <c r="FS209" s="5"/>
      <c r="FT209" s="5"/>
      <c r="FU209" s="5"/>
      <c r="FV209" s="5"/>
      <c r="FW209" s="5"/>
      <c r="FX209" s="5"/>
      <c r="FY209" s="5"/>
      <c r="FZ209" s="5"/>
      <c r="GA209" s="5"/>
      <c r="GB209" s="5"/>
      <c r="GC209" s="5"/>
      <c r="GD209" s="5"/>
      <c r="GE209" s="5"/>
      <c r="GF209" s="5"/>
      <c r="GG209" s="5"/>
      <c r="GH209" s="5"/>
      <c r="GI209" s="5"/>
      <c r="GJ209" s="5"/>
      <c r="GK209" s="5"/>
      <c r="GL209" s="5"/>
      <c r="GM209" s="5"/>
      <c r="GN209" s="5"/>
      <c r="GO209" s="5"/>
      <c r="GP209" s="5"/>
      <c r="GQ209" s="5"/>
      <c r="GR209" s="5"/>
      <c r="GS209" s="5"/>
      <c r="GT209" s="5"/>
      <c r="GU209" s="5"/>
      <c r="GV209" s="5"/>
      <c r="GW209" s="5"/>
      <c r="GX209" s="5"/>
      <c r="GY209" s="5"/>
      <c r="GZ209" s="5"/>
      <c r="HA209" s="5"/>
      <c r="HB209" s="5"/>
      <c r="HC209" s="5"/>
      <c r="HD209" s="5"/>
      <c r="HE209" s="5"/>
      <c r="HF209" s="5"/>
      <c r="HG209" s="5"/>
      <c r="HH209" s="5"/>
      <c r="HI209" s="5"/>
      <c r="HJ209" s="5"/>
      <c r="HK209" s="5"/>
      <c r="HL209" s="5"/>
      <c r="HM209" s="5"/>
      <c r="HN209" s="5"/>
      <c r="HO209" s="5"/>
      <c r="HP209" s="5"/>
      <c r="HQ209" s="5"/>
      <c r="HR209" s="5"/>
      <c r="HS209" s="5"/>
      <c r="HT209" s="5"/>
      <c r="HU209" s="5"/>
      <c r="HV209" s="5"/>
      <c r="HW209" s="5"/>
    </row>
    <row r="210" spans="1:231" s="148" customFormat="1">
      <c r="A210" s="5"/>
      <c r="B210" s="5"/>
      <c r="C210" s="13"/>
      <c r="D210" s="13"/>
      <c r="E210" s="14"/>
      <c r="F210" s="15"/>
      <c r="G210" s="13"/>
      <c r="H210" s="13"/>
      <c r="I210" s="16"/>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c r="CY210" s="5"/>
      <c r="CZ210" s="5"/>
      <c r="DA210" s="5"/>
      <c r="DB210" s="5"/>
      <c r="DC210" s="5"/>
      <c r="DD210" s="5"/>
      <c r="DE210" s="5"/>
      <c r="DF210" s="5"/>
      <c r="DG210" s="5"/>
      <c r="DH210" s="5"/>
      <c r="DI210" s="5"/>
      <c r="DJ210" s="5"/>
      <c r="DK210" s="5"/>
      <c r="DL210" s="5"/>
      <c r="DM210" s="5"/>
      <c r="DN210" s="5"/>
      <c r="DO210" s="5"/>
      <c r="DP210" s="5"/>
      <c r="DQ210" s="5"/>
      <c r="DR210" s="5"/>
      <c r="DS210" s="5"/>
      <c r="DT210" s="5"/>
      <c r="DU210" s="5"/>
      <c r="DV210" s="5"/>
      <c r="DW210" s="5"/>
      <c r="DX210" s="5"/>
      <c r="DY210" s="5"/>
      <c r="DZ210" s="5"/>
      <c r="EA210" s="5"/>
      <c r="EB210" s="5"/>
      <c r="EC210" s="5"/>
      <c r="ED210" s="5"/>
      <c r="EE210" s="5"/>
      <c r="EF210" s="5"/>
      <c r="EG210" s="5"/>
      <c r="EH210" s="5"/>
      <c r="EI210" s="5"/>
      <c r="EJ210" s="5"/>
      <c r="EK210" s="5"/>
      <c r="EL210" s="5"/>
      <c r="EM210" s="5"/>
      <c r="EN210" s="5"/>
      <c r="EO210" s="5"/>
      <c r="EP210" s="5"/>
      <c r="EQ210" s="5"/>
      <c r="ER210" s="5"/>
      <c r="ES210" s="5"/>
      <c r="ET210" s="5"/>
      <c r="EU210" s="5"/>
      <c r="EV210" s="5"/>
      <c r="EW210" s="5"/>
      <c r="EX210" s="5"/>
      <c r="EY210" s="5"/>
      <c r="EZ210" s="5"/>
      <c r="FA210" s="5"/>
      <c r="FB210" s="5"/>
      <c r="FC210" s="5"/>
      <c r="FD210" s="5"/>
      <c r="FE210" s="5"/>
      <c r="FF210" s="5"/>
      <c r="FG210" s="5"/>
      <c r="FH210" s="5"/>
      <c r="FI210" s="5"/>
      <c r="FJ210" s="5"/>
      <c r="FK210" s="5"/>
      <c r="FL210" s="5"/>
      <c r="FM210" s="5"/>
      <c r="FN210" s="5"/>
      <c r="FO210" s="5"/>
      <c r="FP210" s="5"/>
      <c r="FQ210" s="5"/>
      <c r="FR210" s="5"/>
      <c r="FS210" s="5"/>
      <c r="FT210" s="5"/>
      <c r="FU210" s="5"/>
      <c r="FV210" s="5"/>
      <c r="FW210" s="5"/>
      <c r="FX210" s="5"/>
      <c r="FY210" s="5"/>
      <c r="FZ210" s="5"/>
      <c r="GA210" s="5"/>
      <c r="GB210" s="5"/>
      <c r="GC210" s="5"/>
      <c r="GD210" s="5"/>
      <c r="GE210" s="5"/>
      <c r="GF210" s="5"/>
      <c r="GG210" s="5"/>
      <c r="GH210" s="5"/>
      <c r="GI210" s="5"/>
      <c r="GJ210" s="5"/>
      <c r="GK210" s="5"/>
      <c r="GL210" s="5"/>
      <c r="GM210" s="5"/>
      <c r="GN210" s="5"/>
      <c r="GO210" s="5"/>
      <c r="GP210" s="5"/>
      <c r="GQ210" s="5"/>
      <c r="GR210" s="5"/>
      <c r="GS210" s="5"/>
      <c r="GT210" s="5"/>
      <c r="GU210" s="5"/>
      <c r="GV210" s="5"/>
      <c r="GW210" s="5"/>
      <c r="GX210" s="5"/>
      <c r="GY210" s="5"/>
      <c r="GZ210" s="5"/>
      <c r="HA210" s="5"/>
      <c r="HB210" s="5"/>
      <c r="HC210" s="5"/>
      <c r="HD210" s="5"/>
      <c r="HE210" s="5"/>
      <c r="HF210" s="5"/>
      <c r="HG210" s="5"/>
      <c r="HH210" s="5"/>
      <c r="HI210" s="5"/>
      <c r="HJ210" s="5"/>
      <c r="HK210" s="5"/>
      <c r="HL210" s="5"/>
      <c r="HM210" s="5"/>
      <c r="HN210" s="5"/>
      <c r="HO210" s="5"/>
      <c r="HP210" s="5"/>
      <c r="HQ210" s="5"/>
      <c r="HR210" s="5"/>
      <c r="HS210" s="5"/>
      <c r="HT210" s="5"/>
      <c r="HU210" s="5"/>
      <c r="HV210" s="5"/>
      <c r="HW210" s="5"/>
    </row>
    <row r="211" spans="1:231" s="148" customFormat="1">
      <c r="A211" s="5"/>
      <c r="B211" s="5"/>
      <c r="C211" s="13"/>
      <c r="D211" s="13"/>
      <c r="E211" s="14"/>
      <c r="F211" s="15"/>
      <c r="G211" s="13"/>
      <c r="H211" s="13"/>
      <c r="I211" s="16"/>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c r="CY211" s="5"/>
      <c r="CZ211" s="5"/>
      <c r="DA211" s="5"/>
      <c r="DB211" s="5"/>
      <c r="DC211" s="5"/>
      <c r="DD211" s="5"/>
      <c r="DE211" s="5"/>
      <c r="DF211" s="5"/>
      <c r="DG211" s="5"/>
      <c r="DH211" s="5"/>
      <c r="DI211" s="5"/>
      <c r="DJ211" s="5"/>
      <c r="DK211" s="5"/>
      <c r="DL211" s="5"/>
      <c r="DM211" s="5"/>
      <c r="DN211" s="5"/>
      <c r="DO211" s="5"/>
      <c r="DP211" s="5"/>
      <c r="DQ211" s="5"/>
      <c r="DR211" s="5"/>
      <c r="DS211" s="5"/>
      <c r="DT211" s="5"/>
      <c r="DU211" s="5"/>
      <c r="DV211" s="5"/>
      <c r="DW211" s="5"/>
      <c r="DX211" s="5"/>
      <c r="DY211" s="5"/>
      <c r="DZ211" s="5"/>
      <c r="EA211" s="5"/>
      <c r="EB211" s="5"/>
      <c r="EC211" s="5"/>
      <c r="ED211" s="5"/>
      <c r="EE211" s="5"/>
      <c r="EF211" s="5"/>
      <c r="EG211" s="5"/>
      <c r="EH211" s="5"/>
      <c r="EI211" s="5"/>
      <c r="EJ211" s="5"/>
      <c r="EK211" s="5"/>
      <c r="EL211" s="5"/>
      <c r="EM211" s="5"/>
      <c r="EN211" s="5"/>
      <c r="EO211" s="5"/>
      <c r="EP211" s="5"/>
      <c r="EQ211" s="5"/>
      <c r="ER211" s="5"/>
      <c r="ES211" s="5"/>
      <c r="ET211" s="5"/>
      <c r="EU211" s="5"/>
      <c r="EV211" s="5"/>
      <c r="EW211" s="5"/>
      <c r="EX211" s="5"/>
      <c r="EY211" s="5"/>
      <c r="EZ211" s="5"/>
      <c r="FA211" s="5"/>
      <c r="FB211" s="5"/>
      <c r="FC211" s="5"/>
      <c r="FD211" s="5"/>
      <c r="FE211" s="5"/>
      <c r="FF211" s="5"/>
      <c r="FG211" s="5"/>
      <c r="FH211" s="5"/>
      <c r="FI211" s="5"/>
      <c r="FJ211" s="5"/>
      <c r="FK211" s="5"/>
      <c r="FL211" s="5"/>
      <c r="FM211" s="5"/>
      <c r="FN211" s="5"/>
      <c r="FO211" s="5"/>
      <c r="FP211" s="5"/>
      <c r="FQ211" s="5"/>
      <c r="FR211" s="5"/>
      <c r="FS211" s="5"/>
      <c r="FT211" s="5"/>
      <c r="FU211" s="5"/>
      <c r="FV211" s="5"/>
      <c r="FW211" s="5"/>
      <c r="FX211" s="5"/>
      <c r="FY211" s="5"/>
      <c r="FZ211" s="5"/>
      <c r="GA211" s="5"/>
      <c r="GB211" s="5"/>
      <c r="GC211" s="5"/>
      <c r="GD211" s="5"/>
      <c r="GE211" s="5"/>
      <c r="GF211" s="5"/>
      <c r="GG211" s="5"/>
      <c r="GH211" s="5"/>
      <c r="GI211" s="5"/>
      <c r="GJ211" s="5"/>
      <c r="GK211" s="5"/>
      <c r="GL211" s="5"/>
      <c r="GM211" s="5"/>
      <c r="GN211" s="5"/>
      <c r="GO211" s="5"/>
      <c r="GP211" s="5"/>
      <c r="GQ211" s="5"/>
      <c r="GR211" s="5"/>
      <c r="GS211" s="5"/>
      <c r="GT211" s="5"/>
      <c r="GU211" s="5"/>
      <c r="GV211" s="5"/>
      <c r="GW211" s="5"/>
      <c r="GX211" s="5"/>
      <c r="GY211" s="5"/>
      <c r="GZ211" s="5"/>
      <c r="HA211" s="5"/>
      <c r="HB211" s="5"/>
      <c r="HC211" s="5"/>
      <c r="HD211" s="5"/>
      <c r="HE211" s="5"/>
      <c r="HF211" s="5"/>
      <c r="HG211" s="5"/>
      <c r="HH211" s="5"/>
      <c r="HI211" s="5"/>
      <c r="HJ211" s="5"/>
      <c r="HK211" s="5"/>
      <c r="HL211" s="5"/>
      <c r="HM211" s="5"/>
      <c r="HN211" s="5"/>
      <c r="HO211" s="5"/>
      <c r="HP211" s="5"/>
      <c r="HQ211" s="5"/>
      <c r="HR211" s="5"/>
      <c r="HS211" s="5"/>
      <c r="HT211" s="5"/>
      <c r="HU211" s="5"/>
      <c r="HV211" s="5"/>
      <c r="HW211" s="5"/>
    </row>
    <row r="212" spans="1:231" s="148" customFormat="1">
      <c r="A212" s="5"/>
      <c r="B212" s="5"/>
      <c r="C212" s="13"/>
      <c r="D212" s="13"/>
      <c r="E212" s="14"/>
      <c r="F212" s="15"/>
      <c r="G212" s="13"/>
      <c r="H212" s="13"/>
      <c r="I212" s="16"/>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c r="DG212" s="5"/>
      <c r="DH212" s="5"/>
      <c r="DI212" s="5"/>
      <c r="DJ212" s="5"/>
      <c r="DK212" s="5"/>
      <c r="DL212" s="5"/>
      <c r="DM212" s="5"/>
      <c r="DN212" s="5"/>
      <c r="DO212" s="5"/>
      <c r="DP212" s="5"/>
      <c r="DQ212" s="5"/>
      <c r="DR212" s="5"/>
      <c r="DS212" s="5"/>
      <c r="DT212" s="5"/>
      <c r="DU212" s="5"/>
      <c r="DV212" s="5"/>
      <c r="DW212" s="5"/>
      <c r="DX212" s="5"/>
      <c r="DY212" s="5"/>
      <c r="DZ212" s="5"/>
      <c r="EA212" s="5"/>
      <c r="EB212" s="5"/>
      <c r="EC212" s="5"/>
      <c r="ED212" s="5"/>
      <c r="EE212" s="5"/>
      <c r="EF212" s="5"/>
      <c r="EG212" s="5"/>
      <c r="EH212" s="5"/>
      <c r="EI212" s="5"/>
      <c r="EJ212" s="5"/>
      <c r="EK212" s="5"/>
      <c r="EL212" s="5"/>
      <c r="EM212" s="5"/>
      <c r="EN212" s="5"/>
      <c r="EO212" s="5"/>
      <c r="EP212" s="5"/>
      <c r="EQ212" s="5"/>
      <c r="ER212" s="5"/>
      <c r="ES212" s="5"/>
      <c r="ET212" s="5"/>
      <c r="EU212" s="5"/>
      <c r="EV212" s="5"/>
      <c r="EW212" s="5"/>
      <c r="EX212" s="5"/>
      <c r="EY212" s="5"/>
      <c r="EZ212" s="5"/>
      <c r="FA212" s="5"/>
      <c r="FB212" s="5"/>
      <c r="FC212" s="5"/>
      <c r="FD212" s="5"/>
      <c r="FE212" s="5"/>
      <c r="FF212" s="5"/>
      <c r="FG212" s="5"/>
      <c r="FH212" s="5"/>
      <c r="FI212" s="5"/>
      <c r="FJ212" s="5"/>
      <c r="FK212" s="5"/>
      <c r="FL212" s="5"/>
      <c r="FM212" s="5"/>
      <c r="FN212" s="5"/>
      <c r="FO212" s="5"/>
      <c r="FP212" s="5"/>
      <c r="FQ212" s="5"/>
      <c r="FR212" s="5"/>
      <c r="FS212" s="5"/>
      <c r="FT212" s="5"/>
      <c r="FU212" s="5"/>
      <c r="FV212" s="5"/>
      <c r="FW212" s="5"/>
      <c r="FX212" s="5"/>
      <c r="FY212" s="5"/>
      <c r="FZ212" s="5"/>
      <c r="GA212" s="5"/>
      <c r="GB212" s="5"/>
      <c r="GC212" s="5"/>
      <c r="GD212" s="5"/>
      <c r="GE212" s="5"/>
      <c r="GF212" s="5"/>
      <c r="GG212" s="5"/>
      <c r="GH212" s="5"/>
      <c r="GI212" s="5"/>
      <c r="GJ212" s="5"/>
      <c r="GK212" s="5"/>
      <c r="GL212" s="5"/>
      <c r="GM212" s="5"/>
      <c r="GN212" s="5"/>
      <c r="GO212" s="5"/>
      <c r="GP212" s="5"/>
      <c r="GQ212" s="5"/>
      <c r="GR212" s="5"/>
      <c r="GS212" s="5"/>
      <c r="GT212" s="5"/>
      <c r="GU212" s="5"/>
      <c r="GV212" s="5"/>
      <c r="GW212" s="5"/>
      <c r="GX212" s="5"/>
      <c r="GY212" s="5"/>
      <c r="GZ212" s="5"/>
      <c r="HA212" s="5"/>
      <c r="HB212" s="5"/>
      <c r="HC212" s="5"/>
      <c r="HD212" s="5"/>
      <c r="HE212" s="5"/>
      <c r="HF212" s="5"/>
      <c r="HG212" s="5"/>
      <c r="HH212" s="5"/>
      <c r="HI212" s="5"/>
      <c r="HJ212" s="5"/>
      <c r="HK212" s="5"/>
      <c r="HL212" s="5"/>
      <c r="HM212" s="5"/>
      <c r="HN212" s="5"/>
      <c r="HO212" s="5"/>
      <c r="HP212" s="5"/>
      <c r="HQ212" s="5"/>
      <c r="HR212" s="5"/>
      <c r="HS212" s="5"/>
      <c r="HT212" s="5"/>
      <c r="HU212" s="5"/>
      <c r="HV212" s="5"/>
      <c r="HW212" s="5"/>
    </row>
    <row r="213" spans="1:231" s="148" customFormat="1">
      <c r="A213" s="5"/>
      <c r="B213" s="5"/>
      <c r="C213" s="13"/>
      <c r="D213" s="13"/>
      <c r="E213" s="14"/>
      <c r="F213" s="15"/>
      <c r="G213" s="13"/>
      <c r="H213" s="13"/>
      <c r="I213" s="16"/>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c r="CY213" s="5"/>
      <c r="CZ213" s="5"/>
      <c r="DA213" s="5"/>
      <c r="DB213" s="5"/>
      <c r="DC213" s="5"/>
      <c r="DD213" s="5"/>
      <c r="DE213" s="5"/>
      <c r="DF213" s="5"/>
      <c r="DG213" s="5"/>
      <c r="DH213" s="5"/>
      <c r="DI213" s="5"/>
      <c r="DJ213" s="5"/>
      <c r="DK213" s="5"/>
      <c r="DL213" s="5"/>
      <c r="DM213" s="5"/>
      <c r="DN213" s="5"/>
      <c r="DO213" s="5"/>
      <c r="DP213" s="5"/>
      <c r="DQ213" s="5"/>
      <c r="DR213" s="5"/>
      <c r="DS213" s="5"/>
      <c r="DT213" s="5"/>
      <c r="DU213" s="5"/>
      <c r="DV213" s="5"/>
      <c r="DW213" s="5"/>
      <c r="DX213" s="5"/>
      <c r="DY213" s="5"/>
      <c r="DZ213" s="5"/>
      <c r="EA213" s="5"/>
      <c r="EB213" s="5"/>
      <c r="EC213" s="5"/>
      <c r="ED213" s="5"/>
      <c r="EE213" s="5"/>
      <c r="EF213" s="5"/>
      <c r="EG213" s="5"/>
      <c r="EH213" s="5"/>
      <c r="EI213" s="5"/>
      <c r="EJ213" s="5"/>
      <c r="EK213" s="5"/>
      <c r="EL213" s="5"/>
      <c r="EM213" s="5"/>
      <c r="EN213" s="5"/>
      <c r="EO213" s="5"/>
      <c r="EP213" s="5"/>
      <c r="EQ213" s="5"/>
      <c r="ER213" s="5"/>
      <c r="ES213" s="5"/>
      <c r="ET213" s="5"/>
      <c r="EU213" s="5"/>
      <c r="EV213" s="5"/>
      <c r="EW213" s="5"/>
      <c r="EX213" s="5"/>
      <c r="EY213" s="5"/>
      <c r="EZ213" s="5"/>
      <c r="FA213" s="5"/>
      <c r="FB213" s="5"/>
      <c r="FC213" s="5"/>
      <c r="FD213" s="5"/>
      <c r="FE213" s="5"/>
      <c r="FF213" s="5"/>
      <c r="FG213" s="5"/>
      <c r="FH213" s="5"/>
      <c r="FI213" s="5"/>
      <c r="FJ213" s="5"/>
      <c r="FK213" s="5"/>
      <c r="FL213" s="5"/>
      <c r="FM213" s="5"/>
      <c r="FN213" s="5"/>
      <c r="FO213" s="5"/>
      <c r="FP213" s="5"/>
      <c r="FQ213" s="5"/>
      <c r="FR213" s="5"/>
      <c r="FS213" s="5"/>
      <c r="FT213" s="5"/>
      <c r="FU213" s="5"/>
      <c r="FV213" s="5"/>
      <c r="FW213" s="5"/>
      <c r="FX213" s="5"/>
      <c r="FY213" s="5"/>
      <c r="FZ213" s="5"/>
      <c r="GA213" s="5"/>
      <c r="GB213" s="5"/>
      <c r="GC213" s="5"/>
      <c r="GD213" s="5"/>
      <c r="GE213" s="5"/>
      <c r="GF213" s="5"/>
      <c r="GG213" s="5"/>
      <c r="GH213" s="5"/>
      <c r="GI213" s="5"/>
      <c r="GJ213" s="5"/>
      <c r="GK213" s="5"/>
      <c r="GL213" s="5"/>
      <c r="GM213" s="5"/>
      <c r="GN213" s="5"/>
      <c r="GO213" s="5"/>
      <c r="GP213" s="5"/>
      <c r="GQ213" s="5"/>
      <c r="GR213" s="5"/>
      <c r="GS213" s="5"/>
      <c r="GT213" s="5"/>
      <c r="GU213" s="5"/>
      <c r="GV213" s="5"/>
      <c r="GW213" s="5"/>
      <c r="GX213" s="5"/>
      <c r="GY213" s="5"/>
      <c r="GZ213" s="5"/>
      <c r="HA213" s="5"/>
      <c r="HB213" s="5"/>
      <c r="HC213" s="5"/>
      <c r="HD213" s="5"/>
      <c r="HE213" s="5"/>
      <c r="HF213" s="5"/>
      <c r="HG213" s="5"/>
      <c r="HH213" s="5"/>
      <c r="HI213" s="5"/>
      <c r="HJ213" s="5"/>
      <c r="HK213" s="5"/>
      <c r="HL213" s="5"/>
      <c r="HM213" s="5"/>
      <c r="HN213" s="5"/>
      <c r="HO213" s="5"/>
      <c r="HP213" s="5"/>
      <c r="HQ213" s="5"/>
      <c r="HR213" s="5"/>
      <c r="HS213" s="5"/>
      <c r="HT213" s="5"/>
      <c r="HU213" s="5"/>
      <c r="HV213" s="5"/>
      <c r="HW213" s="5"/>
    </row>
    <row r="214" spans="1:231" s="148" customFormat="1">
      <c r="A214" s="5"/>
      <c r="B214" s="5"/>
      <c r="C214" s="13"/>
      <c r="D214" s="13"/>
      <c r="E214" s="14"/>
      <c r="F214" s="15"/>
      <c r="G214" s="13"/>
      <c r="H214" s="13"/>
      <c r="I214" s="16"/>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5"/>
      <c r="CX214" s="5"/>
      <c r="CY214" s="5"/>
      <c r="CZ214" s="5"/>
      <c r="DA214" s="5"/>
      <c r="DB214" s="5"/>
      <c r="DC214" s="5"/>
      <c r="DD214" s="5"/>
      <c r="DE214" s="5"/>
      <c r="DF214" s="5"/>
      <c r="DG214" s="5"/>
      <c r="DH214" s="5"/>
      <c r="DI214" s="5"/>
      <c r="DJ214" s="5"/>
      <c r="DK214" s="5"/>
      <c r="DL214" s="5"/>
      <c r="DM214" s="5"/>
      <c r="DN214" s="5"/>
      <c r="DO214" s="5"/>
      <c r="DP214" s="5"/>
      <c r="DQ214" s="5"/>
      <c r="DR214" s="5"/>
      <c r="DS214" s="5"/>
      <c r="DT214" s="5"/>
      <c r="DU214" s="5"/>
      <c r="DV214" s="5"/>
      <c r="DW214" s="5"/>
      <c r="DX214" s="5"/>
      <c r="DY214" s="5"/>
      <c r="DZ214" s="5"/>
      <c r="EA214" s="5"/>
      <c r="EB214" s="5"/>
      <c r="EC214" s="5"/>
      <c r="ED214" s="5"/>
      <c r="EE214" s="5"/>
      <c r="EF214" s="5"/>
      <c r="EG214" s="5"/>
      <c r="EH214" s="5"/>
      <c r="EI214" s="5"/>
      <c r="EJ214" s="5"/>
      <c r="EK214" s="5"/>
      <c r="EL214" s="5"/>
      <c r="EM214" s="5"/>
      <c r="EN214" s="5"/>
      <c r="EO214" s="5"/>
      <c r="EP214" s="5"/>
      <c r="EQ214" s="5"/>
      <c r="ER214" s="5"/>
      <c r="ES214" s="5"/>
      <c r="ET214" s="5"/>
      <c r="EU214" s="5"/>
      <c r="EV214" s="5"/>
      <c r="EW214" s="5"/>
      <c r="EX214" s="5"/>
      <c r="EY214" s="5"/>
      <c r="EZ214" s="5"/>
      <c r="FA214" s="5"/>
      <c r="FB214" s="5"/>
      <c r="FC214" s="5"/>
      <c r="FD214" s="5"/>
      <c r="FE214" s="5"/>
      <c r="FF214" s="5"/>
      <c r="FG214" s="5"/>
      <c r="FH214" s="5"/>
      <c r="FI214" s="5"/>
      <c r="FJ214" s="5"/>
      <c r="FK214" s="5"/>
      <c r="FL214" s="5"/>
      <c r="FM214" s="5"/>
      <c r="FN214" s="5"/>
      <c r="FO214" s="5"/>
      <c r="FP214" s="5"/>
      <c r="FQ214" s="5"/>
      <c r="FR214" s="5"/>
      <c r="FS214" s="5"/>
      <c r="FT214" s="5"/>
      <c r="FU214" s="5"/>
      <c r="FV214" s="5"/>
      <c r="FW214" s="5"/>
      <c r="FX214" s="5"/>
      <c r="FY214" s="5"/>
      <c r="FZ214" s="5"/>
      <c r="GA214" s="5"/>
      <c r="GB214" s="5"/>
      <c r="GC214" s="5"/>
      <c r="GD214" s="5"/>
      <c r="GE214" s="5"/>
      <c r="GF214" s="5"/>
      <c r="GG214" s="5"/>
      <c r="GH214" s="5"/>
      <c r="GI214" s="5"/>
      <c r="GJ214" s="5"/>
      <c r="GK214" s="5"/>
      <c r="GL214" s="5"/>
      <c r="GM214" s="5"/>
      <c r="GN214" s="5"/>
      <c r="GO214" s="5"/>
      <c r="GP214" s="5"/>
      <c r="GQ214" s="5"/>
      <c r="GR214" s="5"/>
      <c r="GS214" s="5"/>
      <c r="GT214" s="5"/>
      <c r="GU214" s="5"/>
      <c r="GV214" s="5"/>
      <c r="GW214" s="5"/>
      <c r="GX214" s="5"/>
      <c r="GY214" s="5"/>
      <c r="GZ214" s="5"/>
      <c r="HA214" s="5"/>
      <c r="HB214" s="5"/>
      <c r="HC214" s="5"/>
      <c r="HD214" s="5"/>
      <c r="HE214" s="5"/>
      <c r="HF214" s="5"/>
      <c r="HG214" s="5"/>
      <c r="HH214" s="5"/>
      <c r="HI214" s="5"/>
      <c r="HJ214" s="5"/>
      <c r="HK214" s="5"/>
      <c r="HL214" s="5"/>
      <c r="HM214" s="5"/>
      <c r="HN214" s="5"/>
      <c r="HO214" s="5"/>
      <c r="HP214" s="5"/>
      <c r="HQ214" s="5"/>
      <c r="HR214" s="5"/>
      <c r="HS214" s="5"/>
      <c r="HT214" s="5"/>
      <c r="HU214" s="5"/>
      <c r="HV214" s="5"/>
      <c r="HW214" s="5"/>
    </row>
    <row r="215" spans="1:231" s="148" customFormat="1">
      <c r="A215" s="5"/>
      <c r="B215" s="5"/>
      <c r="C215" s="13"/>
      <c r="D215" s="13"/>
      <c r="E215" s="14"/>
      <c r="F215" s="15"/>
      <c r="G215" s="13"/>
      <c r="H215" s="13"/>
      <c r="I215" s="16"/>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5"/>
      <c r="DZ215" s="5"/>
      <c r="EA215" s="5"/>
      <c r="EB215" s="5"/>
      <c r="EC215" s="5"/>
      <c r="ED215" s="5"/>
      <c r="EE215" s="5"/>
      <c r="EF215" s="5"/>
      <c r="EG215" s="5"/>
      <c r="EH215" s="5"/>
      <c r="EI215" s="5"/>
      <c r="EJ215" s="5"/>
      <c r="EK215" s="5"/>
      <c r="EL215" s="5"/>
      <c r="EM215" s="5"/>
      <c r="EN215" s="5"/>
      <c r="EO215" s="5"/>
      <c r="EP215" s="5"/>
      <c r="EQ215" s="5"/>
      <c r="ER215" s="5"/>
      <c r="ES215" s="5"/>
      <c r="ET215" s="5"/>
      <c r="EU215" s="5"/>
      <c r="EV215" s="5"/>
      <c r="EW215" s="5"/>
      <c r="EX215" s="5"/>
      <c r="EY215" s="5"/>
      <c r="EZ215" s="5"/>
      <c r="FA215" s="5"/>
      <c r="FB215" s="5"/>
      <c r="FC215" s="5"/>
      <c r="FD215" s="5"/>
      <c r="FE215" s="5"/>
      <c r="FF215" s="5"/>
      <c r="FG215" s="5"/>
      <c r="FH215" s="5"/>
      <c r="FI215" s="5"/>
      <c r="FJ215" s="5"/>
      <c r="FK215" s="5"/>
      <c r="FL215" s="5"/>
      <c r="FM215" s="5"/>
      <c r="FN215" s="5"/>
      <c r="FO215" s="5"/>
      <c r="FP215" s="5"/>
      <c r="FQ215" s="5"/>
      <c r="FR215" s="5"/>
      <c r="FS215" s="5"/>
      <c r="FT215" s="5"/>
      <c r="FU215" s="5"/>
      <c r="FV215" s="5"/>
      <c r="FW215" s="5"/>
      <c r="FX215" s="5"/>
      <c r="FY215" s="5"/>
      <c r="FZ215" s="5"/>
      <c r="GA215" s="5"/>
      <c r="GB215" s="5"/>
      <c r="GC215" s="5"/>
      <c r="GD215" s="5"/>
      <c r="GE215" s="5"/>
      <c r="GF215" s="5"/>
      <c r="GG215" s="5"/>
      <c r="GH215" s="5"/>
      <c r="GI215" s="5"/>
      <c r="GJ215" s="5"/>
      <c r="GK215" s="5"/>
      <c r="GL215" s="5"/>
      <c r="GM215" s="5"/>
      <c r="GN215" s="5"/>
      <c r="GO215" s="5"/>
      <c r="GP215" s="5"/>
      <c r="GQ215" s="5"/>
      <c r="GR215" s="5"/>
      <c r="GS215" s="5"/>
      <c r="GT215" s="5"/>
      <c r="GU215" s="5"/>
      <c r="GV215" s="5"/>
      <c r="GW215" s="5"/>
      <c r="GX215" s="5"/>
      <c r="GY215" s="5"/>
      <c r="GZ215" s="5"/>
      <c r="HA215" s="5"/>
      <c r="HB215" s="5"/>
      <c r="HC215" s="5"/>
      <c r="HD215" s="5"/>
      <c r="HE215" s="5"/>
      <c r="HF215" s="5"/>
      <c r="HG215" s="5"/>
      <c r="HH215" s="5"/>
      <c r="HI215" s="5"/>
      <c r="HJ215" s="5"/>
      <c r="HK215" s="5"/>
      <c r="HL215" s="5"/>
      <c r="HM215" s="5"/>
      <c r="HN215" s="5"/>
      <c r="HO215" s="5"/>
      <c r="HP215" s="5"/>
      <c r="HQ215" s="5"/>
      <c r="HR215" s="5"/>
      <c r="HS215" s="5"/>
      <c r="HT215" s="5"/>
      <c r="HU215" s="5"/>
      <c r="HV215" s="5"/>
      <c r="HW215" s="5"/>
    </row>
    <row r="216" spans="1:231" s="148" customFormat="1">
      <c r="A216" s="5"/>
      <c r="B216" s="5"/>
      <c r="C216" s="13"/>
      <c r="D216" s="13"/>
      <c r="E216" s="14"/>
      <c r="F216" s="15"/>
      <c r="G216" s="13"/>
      <c r="H216" s="13"/>
      <c r="I216" s="16"/>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c r="CZ216" s="5"/>
      <c r="DA216" s="5"/>
      <c r="DB216" s="5"/>
      <c r="DC216" s="5"/>
      <c r="DD216" s="5"/>
      <c r="DE216" s="5"/>
      <c r="DF216" s="5"/>
      <c r="DG216" s="5"/>
      <c r="DH216" s="5"/>
      <c r="DI216" s="5"/>
      <c r="DJ216" s="5"/>
      <c r="DK216" s="5"/>
      <c r="DL216" s="5"/>
      <c r="DM216" s="5"/>
      <c r="DN216" s="5"/>
      <c r="DO216" s="5"/>
      <c r="DP216" s="5"/>
      <c r="DQ216" s="5"/>
      <c r="DR216" s="5"/>
      <c r="DS216" s="5"/>
      <c r="DT216" s="5"/>
      <c r="DU216" s="5"/>
      <c r="DV216" s="5"/>
      <c r="DW216" s="5"/>
      <c r="DX216" s="5"/>
      <c r="DY216" s="5"/>
      <c r="DZ216" s="5"/>
      <c r="EA216" s="5"/>
      <c r="EB216" s="5"/>
      <c r="EC216" s="5"/>
      <c r="ED216" s="5"/>
      <c r="EE216" s="5"/>
      <c r="EF216" s="5"/>
      <c r="EG216" s="5"/>
      <c r="EH216" s="5"/>
      <c r="EI216" s="5"/>
      <c r="EJ216" s="5"/>
      <c r="EK216" s="5"/>
      <c r="EL216" s="5"/>
      <c r="EM216" s="5"/>
      <c r="EN216" s="5"/>
      <c r="EO216" s="5"/>
      <c r="EP216" s="5"/>
      <c r="EQ216" s="5"/>
      <c r="ER216" s="5"/>
      <c r="ES216" s="5"/>
      <c r="ET216" s="5"/>
      <c r="EU216" s="5"/>
      <c r="EV216" s="5"/>
      <c r="EW216" s="5"/>
      <c r="EX216" s="5"/>
      <c r="EY216" s="5"/>
      <c r="EZ216" s="5"/>
      <c r="FA216" s="5"/>
      <c r="FB216" s="5"/>
      <c r="FC216" s="5"/>
      <c r="FD216" s="5"/>
      <c r="FE216" s="5"/>
      <c r="FF216" s="5"/>
      <c r="FG216" s="5"/>
      <c r="FH216" s="5"/>
      <c r="FI216" s="5"/>
      <c r="FJ216" s="5"/>
      <c r="FK216" s="5"/>
      <c r="FL216" s="5"/>
      <c r="FM216" s="5"/>
      <c r="FN216" s="5"/>
      <c r="FO216" s="5"/>
      <c r="FP216" s="5"/>
      <c r="FQ216" s="5"/>
      <c r="FR216" s="5"/>
      <c r="FS216" s="5"/>
      <c r="FT216" s="5"/>
      <c r="FU216" s="5"/>
      <c r="FV216" s="5"/>
      <c r="FW216" s="5"/>
      <c r="FX216" s="5"/>
      <c r="FY216" s="5"/>
      <c r="FZ216" s="5"/>
      <c r="GA216" s="5"/>
      <c r="GB216" s="5"/>
      <c r="GC216" s="5"/>
      <c r="GD216" s="5"/>
      <c r="GE216" s="5"/>
      <c r="GF216" s="5"/>
      <c r="GG216" s="5"/>
      <c r="GH216" s="5"/>
      <c r="GI216" s="5"/>
      <c r="GJ216" s="5"/>
      <c r="GK216" s="5"/>
      <c r="GL216" s="5"/>
      <c r="GM216" s="5"/>
      <c r="GN216" s="5"/>
      <c r="GO216" s="5"/>
      <c r="GP216" s="5"/>
      <c r="GQ216" s="5"/>
      <c r="GR216" s="5"/>
      <c r="GS216" s="5"/>
      <c r="GT216" s="5"/>
      <c r="GU216" s="5"/>
      <c r="GV216" s="5"/>
      <c r="GW216" s="5"/>
      <c r="GX216" s="5"/>
      <c r="GY216" s="5"/>
      <c r="GZ216" s="5"/>
      <c r="HA216" s="5"/>
      <c r="HB216" s="5"/>
      <c r="HC216" s="5"/>
      <c r="HD216" s="5"/>
      <c r="HE216" s="5"/>
      <c r="HF216" s="5"/>
      <c r="HG216" s="5"/>
      <c r="HH216" s="5"/>
      <c r="HI216" s="5"/>
      <c r="HJ216" s="5"/>
      <c r="HK216" s="5"/>
      <c r="HL216" s="5"/>
      <c r="HM216" s="5"/>
      <c r="HN216" s="5"/>
      <c r="HO216" s="5"/>
      <c r="HP216" s="5"/>
      <c r="HQ216" s="5"/>
      <c r="HR216" s="5"/>
      <c r="HS216" s="5"/>
      <c r="HT216" s="5"/>
      <c r="HU216" s="5"/>
      <c r="HV216" s="5"/>
      <c r="HW216" s="5"/>
    </row>
    <row r="217" spans="1:231" s="148" customFormat="1">
      <c r="A217" s="5"/>
      <c r="B217" s="5"/>
      <c r="C217" s="13"/>
      <c r="D217" s="13"/>
      <c r="E217" s="14"/>
      <c r="F217" s="15"/>
      <c r="G217" s="13"/>
      <c r="H217" s="13"/>
      <c r="I217" s="16"/>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c r="CW217" s="5"/>
      <c r="CX217" s="5"/>
      <c r="CY217" s="5"/>
      <c r="CZ217" s="5"/>
      <c r="DA217" s="5"/>
      <c r="DB217" s="5"/>
      <c r="DC217" s="5"/>
      <c r="DD217" s="5"/>
      <c r="DE217" s="5"/>
      <c r="DF217" s="5"/>
      <c r="DG217" s="5"/>
      <c r="DH217" s="5"/>
      <c r="DI217" s="5"/>
      <c r="DJ217" s="5"/>
      <c r="DK217" s="5"/>
      <c r="DL217" s="5"/>
      <c r="DM217" s="5"/>
      <c r="DN217" s="5"/>
      <c r="DO217" s="5"/>
      <c r="DP217" s="5"/>
      <c r="DQ217" s="5"/>
      <c r="DR217" s="5"/>
      <c r="DS217" s="5"/>
      <c r="DT217" s="5"/>
      <c r="DU217" s="5"/>
      <c r="DV217" s="5"/>
      <c r="DW217" s="5"/>
      <c r="DX217" s="5"/>
      <c r="DY217" s="5"/>
      <c r="DZ217" s="5"/>
      <c r="EA217" s="5"/>
      <c r="EB217" s="5"/>
      <c r="EC217" s="5"/>
      <c r="ED217" s="5"/>
      <c r="EE217" s="5"/>
      <c r="EF217" s="5"/>
      <c r="EG217" s="5"/>
      <c r="EH217" s="5"/>
      <c r="EI217" s="5"/>
      <c r="EJ217" s="5"/>
      <c r="EK217" s="5"/>
      <c r="EL217" s="5"/>
      <c r="EM217" s="5"/>
      <c r="EN217" s="5"/>
      <c r="EO217" s="5"/>
      <c r="EP217" s="5"/>
      <c r="EQ217" s="5"/>
      <c r="ER217" s="5"/>
      <c r="ES217" s="5"/>
      <c r="ET217" s="5"/>
      <c r="EU217" s="5"/>
      <c r="EV217" s="5"/>
      <c r="EW217" s="5"/>
      <c r="EX217" s="5"/>
      <c r="EY217" s="5"/>
      <c r="EZ217" s="5"/>
      <c r="FA217" s="5"/>
      <c r="FB217" s="5"/>
      <c r="FC217" s="5"/>
      <c r="FD217" s="5"/>
      <c r="FE217" s="5"/>
      <c r="FF217" s="5"/>
      <c r="FG217" s="5"/>
      <c r="FH217" s="5"/>
      <c r="FI217" s="5"/>
      <c r="FJ217" s="5"/>
      <c r="FK217" s="5"/>
      <c r="FL217" s="5"/>
      <c r="FM217" s="5"/>
      <c r="FN217" s="5"/>
      <c r="FO217" s="5"/>
      <c r="FP217" s="5"/>
      <c r="FQ217" s="5"/>
      <c r="FR217" s="5"/>
      <c r="FS217" s="5"/>
      <c r="FT217" s="5"/>
      <c r="FU217" s="5"/>
      <c r="FV217" s="5"/>
      <c r="FW217" s="5"/>
      <c r="FX217" s="5"/>
      <c r="FY217" s="5"/>
      <c r="FZ217" s="5"/>
      <c r="GA217" s="5"/>
      <c r="GB217" s="5"/>
      <c r="GC217" s="5"/>
      <c r="GD217" s="5"/>
      <c r="GE217" s="5"/>
      <c r="GF217" s="5"/>
      <c r="GG217" s="5"/>
      <c r="GH217" s="5"/>
      <c r="GI217" s="5"/>
      <c r="GJ217" s="5"/>
      <c r="GK217" s="5"/>
      <c r="GL217" s="5"/>
      <c r="GM217" s="5"/>
      <c r="GN217" s="5"/>
      <c r="GO217" s="5"/>
      <c r="GP217" s="5"/>
      <c r="GQ217" s="5"/>
      <c r="GR217" s="5"/>
      <c r="GS217" s="5"/>
      <c r="GT217" s="5"/>
      <c r="GU217" s="5"/>
      <c r="GV217" s="5"/>
      <c r="GW217" s="5"/>
      <c r="GX217" s="5"/>
      <c r="GY217" s="5"/>
      <c r="GZ217" s="5"/>
      <c r="HA217" s="5"/>
      <c r="HB217" s="5"/>
      <c r="HC217" s="5"/>
      <c r="HD217" s="5"/>
      <c r="HE217" s="5"/>
      <c r="HF217" s="5"/>
      <c r="HG217" s="5"/>
      <c r="HH217" s="5"/>
      <c r="HI217" s="5"/>
      <c r="HJ217" s="5"/>
      <c r="HK217" s="5"/>
      <c r="HL217" s="5"/>
      <c r="HM217" s="5"/>
      <c r="HN217" s="5"/>
      <c r="HO217" s="5"/>
      <c r="HP217" s="5"/>
      <c r="HQ217" s="5"/>
      <c r="HR217" s="5"/>
      <c r="HS217" s="5"/>
      <c r="HT217" s="5"/>
      <c r="HU217" s="5"/>
      <c r="HV217" s="5"/>
      <c r="HW217" s="5"/>
    </row>
    <row r="218" spans="1:231" s="148" customFormat="1">
      <c r="A218" s="5"/>
      <c r="B218" s="5"/>
      <c r="C218" s="13"/>
      <c r="D218" s="13"/>
      <c r="E218" s="14"/>
      <c r="F218" s="15"/>
      <c r="G218" s="13"/>
      <c r="H218" s="13"/>
      <c r="I218" s="16"/>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c r="CY218" s="5"/>
      <c r="CZ218" s="5"/>
      <c r="DA218" s="5"/>
      <c r="DB218" s="5"/>
      <c r="DC218" s="5"/>
      <c r="DD218" s="5"/>
      <c r="DE218" s="5"/>
      <c r="DF218" s="5"/>
      <c r="DG218" s="5"/>
      <c r="DH218" s="5"/>
      <c r="DI218" s="5"/>
      <c r="DJ218" s="5"/>
      <c r="DK218" s="5"/>
      <c r="DL218" s="5"/>
      <c r="DM218" s="5"/>
      <c r="DN218" s="5"/>
      <c r="DO218" s="5"/>
      <c r="DP218" s="5"/>
      <c r="DQ218" s="5"/>
      <c r="DR218" s="5"/>
      <c r="DS218" s="5"/>
      <c r="DT218" s="5"/>
      <c r="DU218" s="5"/>
      <c r="DV218" s="5"/>
      <c r="DW218" s="5"/>
      <c r="DX218" s="5"/>
      <c r="DY218" s="5"/>
      <c r="DZ218" s="5"/>
      <c r="EA218" s="5"/>
      <c r="EB218" s="5"/>
      <c r="EC218" s="5"/>
      <c r="ED218" s="5"/>
      <c r="EE218" s="5"/>
      <c r="EF218" s="5"/>
      <c r="EG218" s="5"/>
      <c r="EH218" s="5"/>
      <c r="EI218" s="5"/>
      <c r="EJ218" s="5"/>
      <c r="EK218" s="5"/>
      <c r="EL218" s="5"/>
      <c r="EM218" s="5"/>
      <c r="EN218" s="5"/>
      <c r="EO218" s="5"/>
      <c r="EP218" s="5"/>
      <c r="EQ218" s="5"/>
      <c r="ER218" s="5"/>
      <c r="ES218" s="5"/>
      <c r="ET218" s="5"/>
      <c r="EU218" s="5"/>
      <c r="EV218" s="5"/>
      <c r="EW218" s="5"/>
      <c r="EX218" s="5"/>
      <c r="EY218" s="5"/>
      <c r="EZ218" s="5"/>
      <c r="FA218" s="5"/>
      <c r="FB218" s="5"/>
      <c r="FC218" s="5"/>
      <c r="FD218" s="5"/>
      <c r="FE218" s="5"/>
      <c r="FF218" s="5"/>
      <c r="FG218" s="5"/>
      <c r="FH218" s="5"/>
      <c r="FI218" s="5"/>
      <c r="FJ218" s="5"/>
      <c r="FK218" s="5"/>
      <c r="FL218" s="5"/>
      <c r="FM218" s="5"/>
      <c r="FN218" s="5"/>
      <c r="FO218" s="5"/>
      <c r="FP218" s="5"/>
      <c r="FQ218" s="5"/>
      <c r="FR218" s="5"/>
      <c r="FS218" s="5"/>
      <c r="FT218" s="5"/>
      <c r="FU218" s="5"/>
      <c r="FV218" s="5"/>
      <c r="FW218" s="5"/>
      <c r="FX218" s="5"/>
      <c r="FY218" s="5"/>
      <c r="FZ218" s="5"/>
      <c r="GA218" s="5"/>
      <c r="GB218" s="5"/>
      <c r="GC218" s="5"/>
      <c r="GD218" s="5"/>
      <c r="GE218" s="5"/>
      <c r="GF218" s="5"/>
      <c r="GG218" s="5"/>
      <c r="GH218" s="5"/>
      <c r="GI218" s="5"/>
      <c r="GJ218" s="5"/>
      <c r="GK218" s="5"/>
      <c r="GL218" s="5"/>
      <c r="GM218" s="5"/>
      <c r="GN218" s="5"/>
      <c r="GO218" s="5"/>
      <c r="GP218" s="5"/>
      <c r="GQ218" s="5"/>
      <c r="GR218" s="5"/>
      <c r="GS218" s="5"/>
      <c r="GT218" s="5"/>
      <c r="GU218" s="5"/>
      <c r="GV218" s="5"/>
      <c r="GW218" s="5"/>
      <c r="GX218" s="5"/>
      <c r="GY218" s="5"/>
      <c r="GZ218" s="5"/>
      <c r="HA218" s="5"/>
      <c r="HB218" s="5"/>
      <c r="HC218" s="5"/>
      <c r="HD218" s="5"/>
      <c r="HE218" s="5"/>
      <c r="HF218" s="5"/>
      <c r="HG218" s="5"/>
      <c r="HH218" s="5"/>
      <c r="HI218" s="5"/>
      <c r="HJ218" s="5"/>
      <c r="HK218" s="5"/>
      <c r="HL218" s="5"/>
      <c r="HM218" s="5"/>
      <c r="HN218" s="5"/>
      <c r="HO218" s="5"/>
      <c r="HP218" s="5"/>
      <c r="HQ218" s="5"/>
      <c r="HR218" s="5"/>
      <c r="HS218" s="5"/>
      <c r="HT218" s="5"/>
      <c r="HU218" s="5"/>
      <c r="HV218" s="5"/>
      <c r="HW218" s="5"/>
    </row>
    <row r="219" spans="1:231" s="148" customFormat="1">
      <c r="A219" s="5"/>
      <c r="B219" s="5"/>
      <c r="C219" s="13"/>
      <c r="D219" s="13"/>
      <c r="E219" s="14"/>
      <c r="F219" s="15"/>
      <c r="G219" s="13"/>
      <c r="H219" s="13"/>
      <c r="I219" s="16"/>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c r="CY219" s="5"/>
      <c r="CZ219" s="5"/>
      <c r="DA219" s="5"/>
      <c r="DB219" s="5"/>
      <c r="DC219" s="5"/>
      <c r="DD219" s="5"/>
      <c r="DE219" s="5"/>
      <c r="DF219" s="5"/>
      <c r="DG219" s="5"/>
      <c r="DH219" s="5"/>
      <c r="DI219" s="5"/>
      <c r="DJ219" s="5"/>
      <c r="DK219" s="5"/>
      <c r="DL219" s="5"/>
      <c r="DM219" s="5"/>
      <c r="DN219" s="5"/>
      <c r="DO219" s="5"/>
      <c r="DP219" s="5"/>
      <c r="DQ219" s="5"/>
      <c r="DR219" s="5"/>
      <c r="DS219" s="5"/>
      <c r="DT219" s="5"/>
      <c r="DU219" s="5"/>
      <c r="DV219" s="5"/>
      <c r="DW219" s="5"/>
      <c r="DX219" s="5"/>
      <c r="DY219" s="5"/>
      <c r="DZ219" s="5"/>
      <c r="EA219" s="5"/>
      <c r="EB219" s="5"/>
      <c r="EC219" s="5"/>
      <c r="ED219" s="5"/>
      <c r="EE219" s="5"/>
      <c r="EF219" s="5"/>
      <c r="EG219" s="5"/>
      <c r="EH219" s="5"/>
      <c r="EI219" s="5"/>
      <c r="EJ219" s="5"/>
      <c r="EK219" s="5"/>
      <c r="EL219" s="5"/>
      <c r="EM219" s="5"/>
      <c r="EN219" s="5"/>
      <c r="EO219" s="5"/>
      <c r="EP219" s="5"/>
      <c r="EQ219" s="5"/>
      <c r="ER219" s="5"/>
      <c r="ES219" s="5"/>
      <c r="ET219" s="5"/>
      <c r="EU219" s="5"/>
      <c r="EV219" s="5"/>
      <c r="EW219" s="5"/>
      <c r="EX219" s="5"/>
      <c r="EY219" s="5"/>
      <c r="EZ219" s="5"/>
      <c r="FA219" s="5"/>
      <c r="FB219" s="5"/>
      <c r="FC219" s="5"/>
      <c r="FD219" s="5"/>
      <c r="FE219" s="5"/>
      <c r="FF219" s="5"/>
      <c r="FG219" s="5"/>
      <c r="FH219" s="5"/>
      <c r="FI219" s="5"/>
      <c r="FJ219" s="5"/>
      <c r="FK219" s="5"/>
      <c r="FL219" s="5"/>
      <c r="FM219" s="5"/>
      <c r="FN219" s="5"/>
      <c r="FO219" s="5"/>
      <c r="FP219" s="5"/>
      <c r="FQ219" s="5"/>
      <c r="FR219" s="5"/>
      <c r="FS219" s="5"/>
      <c r="FT219" s="5"/>
      <c r="FU219" s="5"/>
      <c r="FV219" s="5"/>
      <c r="FW219" s="5"/>
      <c r="FX219" s="5"/>
      <c r="FY219" s="5"/>
      <c r="FZ219" s="5"/>
      <c r="GA219" s="5"/>
      <c r="GB219" s="5"/>
      <c r="GC219" s="5"/>
      <c r="GD219" s="5"/>
      <c r="GE219" s="5"/>
      <c r="GF219" s="5"/>
      <c r="GG219" s="5"/>
      <c r="GH219" s="5"/>
      <c r="GI219" s="5"/>
      <c r="GJ219" s="5"/>
      <c r="GK219" s="5"/>
      <c r="GL219" s="5"/>
      <c r="GM219" s="5"/>
      <c r="GN219" s="5"/>
      <c r="GO219" s="5"/>
      <c r="GP219" s="5"/>
      <c r="GQ219" s="5"/>
      <c r="GR219" s="5"/>
      <c r="GS219" s="5"/>
      <c r="GT219" s="5"/>
      <c r="GU219" s="5"/>
      <c r="GV219" s="5"/>
      <c r="GW219" s="5"/>
      <c r="GX219" s="5"/>
      <c r="GY219" s="5"/>
      <c r="GZ219" s="5"/>
      <c r="HA219" s="5"/>
      <c r="HB219" s="5"/>
      <c r="HC219" s="5"/>
      <c r="HD219" s="5"/>
      <c r="HE219" s="5"/>
      <c r="HF219" s="5"/>
      <c r="HG219" s="5"/>
      <c r="HH219" s="5"/>
      <c r="HI219" s="5"/>
      <c r="HJ219" s="5"/>
      <c r="HK219" s="5"/>
      <c r="HL219" s="5"/>
      <c r="HM219" s="5"/>
      <c r="HN219" s="5"/>
      <c r="HO219" s="5"/>
      <c r="HP219" s="5"/>
      <c r="HQ219" s="5"/>
      <c r="HR219" s="5"/>
      <c r="HS219" s="5"/>
      <c r="HT219" s="5"/>
      <c r="HU219" s="5"/>
      <c r="HV219" s="5"/>
      <c r="HW219" s="5"/>
    </row>
    <row r="220" spans="1:231" s="148" customFormat="1">
      <c r="A220" s="5"/>
      <c r="B220" s="5"/>
      <c r="C220" s="13"/>
      <c r="D220" s="13"/>
      <c r="E220" s="14"/>
      <c r="F220" s="15"/>
      <c r="G220" s="13"/>
      <c r="H220" s="13"/>
      <c r="I220" s="16"/>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c r="CN220" s="5"/>
      <c r="CO220" s="5"/>
      <c r="CP220" s="5"/>
      <c r="CQ220" s="5"/>
      <c r="CR220" s="5"/>
      <c r="CS220" s="5"/>
      <c r="CT220" s="5"/>
      <c r="CU220" s="5"/>
      <c r="CV220" s="5"/>
      <c r="CW220" s="5"/>
      <c r="CX220" s="5"/>
      <c r="CY220" s="5"/>
      <c r="CZ220" s="5"/>
      <c r="DA220" s="5"/>
      <c r="DB220" s="5"/>
      <c r="DC220" s="5"/>
      <c r="DD220" s="5"/>
      <c r="DE220" s="5"/>
      <c r="DF220" s="5"/>
      <c r="DG220" s="5"/>
      <c r="DH220" s="5"/>
      <c r="DI220" s="5"/>
      <c r="DJ220" s="5"/>
      <c r="DK220" s="5"/>
      <c r="DL220" s="5"/>
      <c r="DM220" s="5"/>
      <c r="DN220" s="5"/>
      <c r="DO220" s="5"/>
      <c r="DP220" s="5"/>
      <c r="DQ220" s="5"/>
      <c r="DR220" s="5"/>
      <c r="DS220" s="5"/>
      <c r="DT220" s="5"/>
      <c r="DU220" s="5"/>
      <c r="DV220" s="5"/>
      <c r="DW220" s="5"/>
      <c r="DX220" s="5"/>
      <c r="DY220" s="5"/>
      <c r="DZ220" s="5"/>
      <c r="EA220" s="5"/>
      <c r="EB220" s="5"/>
      <c r="EC220" s="5"/>
      <c r="ED220" s="5"/>
      <c r="EE220" s="5"/>
      <c r="EF220" s="5"/>
      <c r="EG220" s="5"/>
      <c r="EH220" s="5"/>
      <c r="EI220" s="5"/>
      <c r="EJ220" s="5"/>
      <c r="EK220" s="5"/>
      <c r="EL220" s="5"/>
      <c r="EM220" s="5"/>
      <c r="EN220" s="5"/>
      <c r="EO220" s="5"/>
      <c r="EP220" s="5"/>
      <c r="EQ220" s="5"/>
      <c r="ER220" s="5"/>
      <c r="ES220" s="5"/>
      <c r="ET220" s="5"/>
      <c r="EU220" s="5"/>
      <c r="EV220" s="5"/>
      <c r="EW220" s="5"/>
      <c r="EX220" s="5"/>
      <c r="EY220" s="5"/>
      <c r="EZ220" s="5"/>
      <c r="FA220" s="5"/>
      <c r="FB220" s="5"/>
      <c r="FC220" s="5"/>
      <c r="FD220" s="5"/>
      <c r="FE220" s="5"/>
      <c r="FF220" s="5"/>
      <c r="FG220" s="5"/>
      <c r="FH220" s="5"/>
      <c r="FI220" s="5"/>
      <c r="FJ220" s="5"/>
      <c r="FK220" s="5"/>
      <c r="FL220" s="5"/>
      <c r="FM220" s="5"/>
      <c r="FN220" s="5"/>
      <c r="FO220" s="5"/>
      <c r="FP220" s="5"/>
      <c r="FQ220" s="5"/>
      <c r="FR220" s="5"/>
      <c r="FS220" s="5"/>
      <c r="FT220" s="5"/>
      <c r="FU220" s="5"/>
      <c r="FV220" s="5"/>
      <c r="FW220" s="5"/>
      <c r="FX220" s="5"/>
      <c r="FY220" s="5"/>
      <c r="FZ220" s="5"/>
      <c r="GA220" s="5"/>
      <c r="GB220" s="5"/>
      <c r="GC220" s="5"/>
      <c r="GD220" s="5"/>
      <c r="GE220" s="5"/>
      <c r="GF220" s="5"/>
      <c r="GG220" s="5"/>
      <c r="GH220" s="5"/>
      <c r="GI220" s="5"/>
      <c r="GJ220" s="5"/>
      <c r="GK220" s="5"/>
      <c r="GL220" s="5"/>
      <c r="GM220" s="5"/>
      <c r="GN220" s="5"/>
      <c r="GO220" s="5"/>
      <c r="GP220" s="5"/>
      <c r="GQ220" s="5"/>
      <c r="GR220" s="5"/>
      <c r="GS220" s="5"/>
      <c r="GT220" s="5"/>
      <c r="GU220" s="5"/>
      <c r="GV220" s="5"/>
      <c r="GW220" s="5"/>
      <c r="GX220" s="5"/>
      <c r="GY220" s="5"/>
      <c r="GZ220" s="5"/>
      <c r="HA220" s="5"/>
      <c r="HB220" s="5"/>
      <c r="HC220" s="5"/>
      <c r="HD220" s="5"/>
      <c r="HE220" s="5"/>
      <c r="HF220" s="5"/>
      <c r="HG220" s="5"/>
      <c r="HH220" s="5"/>
      <c r="HI220" s="5"/>
      <c r="HJ220" s="5"/>
      <c r="HK220" s="5"/>
      <c r="HL220" s="5"/>
      <c r="HM220" s="5"/>
      <c r="HN220" s="5"/>
      <c r="HO220" s="5"/>
      <c r="HP220" s="5"/>
      <c r="HQ220" s="5"/>
      <c r="HR220" s="5"/>
      <c r="HS220" s="5"/>
      <c r="HT220" s="5"/>
      <c r="HU220" s="5"/>
      <c r="HV220" s="5"/>
      <c r="HW220" s="5"/>
    </row>
    <row r="221" spans="1:231" s="148" customFormat="1">
      <c r="A221" s="5"/>
      <c r="B221" s="5"/>
      <c r="C221" s="13"/>
      <c r="D221" s="13"/>
      <c r="E221" s="14"/>
      <c r="F221" s="15"/>
      <c r="G221" s="13"/>
      <c r="H221" s="13"/>
      <c r="I221" s="16"/>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5"/>
      <c r="CX221" s="5"/>
      <c r="CY221" s="5"/>
      <c r="CZ221" s="5"/>
      <c r="DA221" s="5"/>
      <c r="DB221" s="5"/>
      <c r="DC221" s="5"/>
      <c r="DD221" s="5"/>
      <c r="DE221" s="5"/>
      <c r="DF221" s="5"/>
      <c r="DG221" s="5"/>
      <c r="DH221" s="5"/>
      <c r="DI221" s="5"/>
      <c r="DJ221" s="5"/>
      <c r="DK221" s="5"/>
      <c r="DL221" s="5"/>
      <c r="DM221" s="5"/>
      <c r="DN221" s="5"/>
      <c r="DO221" s="5"/>
      <c r="DP221" s="5"/>
      <c r="DQ221" s="5"/>
      <c r="DR221" s="5"/>
      <c r="DS221" s="5"/>
      <c r="DT221" s="5"/>
      <c r="DU221" s="5"/>
      <c r="DV221" s="5"/>
      <c r="DW221" s="5"/>
      <c r="DX221" s="5"/>
      <c r="DY221" s="5"/>
      <c r="DZ221" s="5"/>
      <c r="EA221" s="5"/>
      <c r="EB221" s="5"/>
      <c r="EC221" s="5"/>
      <c r="ED221" s="5"/>
      <c r="EE221" s="5"/>
      <c r="EF221" s="5"/>
      <c r="EG221" s="5"/>
      <c r="EH221" s="5"/>
      <c r="EI221" s="5"/>
      <c r="EJ221" s="5"/>
      <c r="EK221" s="5"/>
      <c r="EL221" s="5"/>
      <c r="EM221" s="5"/>
      <c r="EN221" s="5"/>
      <c r="EO221" s="5"/>
      <c r="EP221" s="5"/>
      <c r="EQ221" s="5"/>
      <c r="ER221" s="5"/>
      <c r="ES221" s="5"/>
      <c r="ET221" s="5"/>
      <c r="EU221" s="5"/>
      <c r="EV221" s="5"/>
      <c r="EW221" s="5"/>
      <c r="EX221" s="5"/>
      <c r="EY221" s="5"/>
      <c r="EZ221" s="5"/>
      <c r="FA221" s="5"/>
      <c r="FB221" s="5"/>
      <c r="FC221" s="5"/>
      <c r="FD221" s="5"/>
      <c r="FE221" s="5"/>
      <c r="FF221" s="5"/>
      <c r="FG221" s="5"/>
      <c r="FH221" s="5"/>
      <c r="FI221" s="5"/>
      <c r="FJ221" s="5"/>
      <c r="FK221" s="5"/>
      <c r="FL221" s="5"/>
      <c r="FM221" s="5"/>
      <c r="FN221" s="5"/>
      <c r="FO221" s="5"/>
      <c r="FP221" s="5"/>
      <c r="FQ221" s="5"/>
      <c r="FR221" s="5"/>
      <c r="FS221" s="5"/>
      <c r="FT221" s="5"/>
      <c r="FU221" s="5"/>
      <c r="FV221" s="5"/>
      <c r="FW221" s="5"/>
      <c r="FX221" s="5"/>
      <c r="FY221" s="5"/>
      <c r="FZ221" s="5"/>
      <c r="GA221" s="5"/>
      <c r="GB221" s="5"/>
      <c r="GC221" s="5"/>
      <c r="GD221" s="5"/>
      <c r="GE221" s="5"/>
      <c r="GF221" s="5"/>
      <c r="GG221" s="5"/>
      <c r="GH221" s="5"/>
      <c r="GI221" s="5"/>
      <c r="GJ221" s="5"/>
      <c r="GK221" s="5"/>
      <c r="GL221" s="5"/>
      <c r="GM221" s="5"/>
      <c r="GN221" s="5"/>
      <c r="GO221" s="5"/>
      <c r="GP221" s="5"/>
      <c r="GQ221" s="5"/>
      <c r="GR221" s="5"/>
      <c r="GS221" s="5"/>
      <c r="GT221" s="5"/>
      <c r="GU221" s="5"/>
      <c r="GV221" s="5"/>
      <c r="GW221" s="5"/>
      <c r="GX221" s="5"/>
      <c r="GY221" s="5"/>
      <c r="GZ221" s="5"/>
      <c r="HA221" s="5"/>
      <c r="HB221" s="5"/>
      <c r="HC221" s="5"/>
      <c r="HD221" s="5"/>
      <c r="HE221" s="5"/>
      <c r="HF221" s="5"/>
      <c r="HG221" s="5"/>
      <c r="HH221" s="5"/>
      <c r="HI221" s="5"/>
      <c r="HJ221" s="5"/>
      <c r="HK221" s="5"/>
      <c r="HL221" s="5"/>
      <c r="HM221" s="5"/>
      <c r="HN221" s="5"/>
      <c r="HO221" s="5"/>
      <c r="HP221" s="5"/>
      <c r="HQ221" s="5"/>
      <c r="HR221" s="5"/>
      <c r="HS221" s="5"/>
      <c r="HT221" s="5"/>
      <c r="HU221" s="5"/>
      <c r="HV221" s="5"/>
      <c r="HW221" s="5"/>
    </row>
    <row r="222" spans="1:231" s="148" customFormat="1">
      <c r="A222" s="5"/>
      <c r="B222" s="5"/>
      <c r="C222" s="13"/>
      <c r="D222" s="13"/>
      <c r="E222" s="14"/>
      <c r="F222" s="15"/>
      <c r="G222" s="13"/>
      <c r="H222" s="13"/>
      <c r="I222" s="16"/>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c r="CY222" s="5"/>
      <c r="CZ222" s="5"/>
      <c r="DA222" s="5"/>
      <c r="DB222" s="5"/>
      <c r="DC222" s="5"/>
      <c r="DD222" s="5"/>
      <c r="DE222" s="5"/>
      <c r="DF222" s="5"/>
      <c r="DG222" s="5"/>
      <c r="DH222" s="5"/>
      <c r="DI222" s="5"/>
      <c r="DJ222" s="5"/>
      <c r="DK222" s="5"/>
      <c r="DL222" s="5"/>
      <c r="DM222" s="5"/>
      <c r="DN222" s="5"/>
      <c r="DO222" s="5"/>
      <c r="DP222" s="5"/>
      <c r="DQ222" s="5"/>
      <c r="DR222" s="5"/>
      <c r="DS222" s="5"/>
      <c r="DT222" s="5"/>
      <c r="DU222" s="5"/>
      <c r="DV222" s="5"/>
      <c r="DW222" s="5"/>
      <c r="DX222" s="5"/>
      <c r="DY222" s="5"/>
      <c r="DZ222" s="5"/>
      <c r="EA222" s="5"/>
      <c r="EB222" s="5"/>
      <c r="EC222" s="5"/>
      <c r="ED222" s="5"/>
      <c r="EE222" s="5"/>
      <c r="EF222" s="5"/>
      <c r="EG222" s="5"/>
      <c r="EH222" s="5"/>
      <c r="EI222" s="5"/>
      <c r="EJ222" s="5"/>
      <c r="EK222" s="5"/>
      <c r="EL222" s="5"/>
      <c r="EM222" s="5"/>
      <c r="EN222" s="5"/>
      <c r="EO222" s="5"/>
      <c r="EP222" s="5"/>
      <c r="EQ222" s="5"/>
      <c r="ER222" s="5"/>
      <c r="ES222" s="5"/>
      <c r="ET222" s="5"/>
      <c r="EU222" s="5"/>
      <c r="EV222" s="5"/>
      <c r="EW222" s="5"/>
      <c r="EX222" s="5"/>
      <c r="EY222" s="5"/>
      <c r="EZ222" s="5"/>
      <c r="FA222" s="5"/>
      <c r="FB222" s="5"/>
      <c r="FC222" s="5"/>
      <c r="FD222" s="5"/>
      <c r="FE222" s="5"/>
      <c r="FF222" s="5"/>
      <c r="FG222" s="5"/>
      <c r="FH222" s="5"/>
      <c r="FI222" s="5"/>
      <c r="FJ222" s="5"/>
      <c r="FK222" s="5"/>
      <c r="FL222" s="5"/>
      <c r="FM222" s="5"/>
      <c r="FN222" s="5"/>
      <c r="FO222" s="5"/>
      <c r="FP222" s="5"/>
      <c r="FQ222" s="5"/>
      <c r="FR222" s="5"/>
      <c r="FS222" s="5"/>
      <c r="FT222" s="5"/>
      <c r="FU222" s="5"/>
      <c r="FV222" s="5"/>
      <c r="FW222" s="5"/>
      <c r="FX222" s="5"/>
      <c r="FY222" s="5"/>
      <c r="FZ222" s="5"/>
      <c r="GA222" s="5"/>
      <c r="GB222" s="5"/>
      <c r="GC222" s="5"/>
      <c r="GD222" s="5"/>
      <c r="GE222" s="5"/>
      <c r="GF222" s="5"/>
      <c r="GG222" s="5"/>
      <c r="GH222" s="5"/>
      <c r="GI222" s="5"/>
      <c r="GJ222" s="5"/>
      <c r="GK222" s="5"/>
      <c r="GL222" s="5"/>
      <c r="GM222" s="5"/>
      <c r="GN222" s="5"/>
      <c r="GO222" s="5"/>
      <c r="GP222" s="5"/>
      <c r="GQ222" s="5"/>
      <c r="GR222" s="5"/>
      <c r="GS222" s="5"/>
      <c r="GT222" s="5"/>
      <c r="GU222" s="5"/>
      <c r="GV222" s="5"/>
      <c r="GW222" s="5"/>
      <c r="GX222" s="5"/>
      <c r="GY222" s="5"/>
      <c r="GZ222" s="5"/>
      <c r="HA222" s="5"/>
      <c r="HB222" s="5"/>
      <c r="HC222" s="5"/>
      <c r="HD222" s="5"/>
      <c r="HE222" s="5"/>
      <c r="HF222" s="5"/>
      <c r="HG222" s="5"/>
      <c r="HH222" s="5"/>
      <c r="HI222" s="5"/>
      <c r="HJ222" s="5"/>
      <c r="HK222" s="5"/>
      <c r="HL222" s="5"/>
      <c r="HM222" s="5"/>
      <c r="HN222" s="5"/>
      <c r="HO222" s="5"/>
      <c r="HP222" s="5"/>
      <c r="HQ222" s="5"/>
      <c r="HR222" s="5"/>
      <c r="HS222" s="5"/>
      <c r="HT222" s="5"/>
      <c r="HU222" s="5"/>
      <c r="HV222" s="5"/>
      <c r="HW222" s="5"/>
    </row>
    <row r="223" spans="1:231" s="148" customFormat="1">
      <c r="A223" s="5"/>
      <c r="B223" s="5"/>
      <c r="C223" s="13"/>
      <c r="D223" s="13"/>
      <c r="E223" s="14"/>
      <c r="F223" s="15"/>
      <c r="G223" s="13"/>
      <c r="H223" s="13"/>
      <c r="I223" s="16"/>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c r="CY223" s="5"/>
      <c r="CZ223" s="5"/>
      <c r="DA223" s="5"/>
      <c r="DB223" s="5"/>
      <c r="DC223" s="5"/>
      <c r="DD223" s="5"/>
      <c r="DE223" s="5"/>
      <c r="DF223" s="5"/>
      <c r="DG223" s="5"/>
      <c r="DH223" s="5"/>
      <c r="DI223" s="5"/>
      <c r="DJ223" s="5"/>
      <c r="DK223" s="5"/>
      <c r="DL223" s="5"/>
      <c r="DM223" s="5"/>
      <c r="DN223" s="5"/>
      <c r="DO223" s="5"/>
      <c r="DP223" s="5"/>
      <c r="DQ223" s="5"/>
      <c r="DR223" s="5"/>
      <c r="DS223" s="5"/>
      <c r="DT223" s="5"/>
      <c r="DU223" s="5"/>
      <c r="DV223" s="5"/>
      <c r="DW223" s="5"/>
      <c r="DX223" s="5"/>
      <c r="DY223" s="5"/>
      <c r="DZ223" s="5"/>
      <c r="EA223" s="5"/>
      <c r="EB223" s="5"/>
      <c r="EC223" s="5"/>
      <c r="ED223" s="5"/>
      <c r="EE223" s="5"/>
      <c r="EF223" s="5"/>
      <c r="EG223" s="5"/>
      <c r="EH223" s="5"/>
      <c r="EI223" s="5"/>
      <c r="EJ223" s="5"/>
      <c r="EK223" s="5"/>
      <c r="EL223" s="5"/>
      <c r="EM223" s="5"/>
      <c r="EN223" s="5"/>
      <c r="EO223" s="5"/>
      <c r="EP223" s="5"/>
      <c r="EQ223" s="5"/>
      <c r="ER223" s="5"/>
      <c r="ES223" s="5"/>
      <c r="ET223" s="5"/>
      <c r="EU223" s="5"/>
      <c r="EV223" s="5"/>
      <c r="EW223" s="5"/>
      <c r="EX223" s="5"/>
      <c r="EY223" s="5"/>
      <c r="EZ223" s="5"/>
      <c r="FA223" s="5"/>
      <c r="FB223" s="5"/>
      <c r="FC223" s="5"/>
      <c r="FD223" s="5"/>
      <c r="FE223" s="5"/>
      <c r="FF223" s="5"/>
      <c r="FG223" s="5"/>
      <c r="FH223" s="5"/>
      <c r="FI223" s="5"/>
      <c r="FJ223" s="5"/>
      <c r="FK223" s="5"/>
      <c r="FL223" s="5"/>
      <c r="FM223" s="5"/>
      <c r="FN223" s="5"/>
      <c r="FO223" s="5"/>
      <c r="FP223" s="5"/>
      <c r="FQ223" s="5"/>
      <c r="FR223" s="5"/>
      <c r="FS223" s="5"/>
      <c r="FT223" s="5"/>
      <c r="FU223" s="5"/>
      <c r="FV223" s="5"/>
      <c r="FW223" s="5"/>
      <c r="FX223" s="5"/>
      <c r="FY223" s="5"/>
      <c r="FZ223" s="5"/>
      <c r="GA223" s="5"/>
      <c r="GB223" s="5"/>
      <c r="GC223" s="5"/>
      <c r="GD223" s="5"/>
      <c r="GE223" s="5"/>
      <c r="GF223" s="5"/>
      <c r="GG223" s="5"/>
      <c r="GH223" s="5"/>
      <c r="GI223" s="5"/>
      <c r="GJ223" s="5"/>
      <c r="GK223" s="5"/>
      <c r="GL223" s="5"/>
      <c r="GM223" s="5"/>
      <c r="GN223" s="5"/>
      <c r="GO223" s="5"/>
      <c r="GP223" s="5"/>
      <c r="GQ223" s="5"/>
      <c r="GR223" s="5"/>
      <c r="GS223" s="5"/>
      <c r="GT223" s="5"/>
      <c r="GU223" s="5"/>
      <c r="GV223" s="5"/>
      <c r="GW223" s="5"/>
      <c r="GX223" s="5"/>
      <c r="GY223" s="5"/>
      <c r="GZ223" s="5"/>
      <c r="HA223" s="5"/>
      <c r="HB223" s="5"/>
      <c r="HC223" s="5"/>
      <c r="HD223" s="5"/>
      <c r="HE223" s="5"/>
      <c r="HF223" s="5"/>
      <c r="HG223" s="5"/>
      <c r="HH223" s="5"/>
      <c r="HI223" s="5"/>
      <c r="HJ223" s="5"/>
      <c r="HK223" s="5"/>
      <c r="HL223" s="5"/>
      <c r="HM223" s="5"/>
      <c r="HN223" s="5"/>
      <c r="HO223" s="5"/>
      <c r="HP223" s="5"/>
      <c r="HQ223" s="5"/>
      <c r="HR223" s="5"/>
      <c r="HS223" s="5"/>
      <c r="HT223" s="5"/>
      <c r="HU223" s="5"/>
      <c r="HV223" s="5"/>
      <c r="HW223" s="5"/>
    </row>
    <row r="224" spans="1:231" s="148" customFormat="1">
      <c r="A224" s="5"/>
      <c r="B224" s="5"/>
      <c r="C224" s="13"/>
      <c r="D224" s="13"/>
      <c r="E224" s="14"/>
      <c r="F224" s="15"/>
      <c r="G224" s="13"/>
      <c r="H224" s="13"/>
      <c r="I224" s="16"/>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5"/>
      <c r="CM224" s="5"/>
      <c r="CN224" s="5"/>
      <c r="CO224" s="5"/>
      <c r="CP224" s="5"/>
      <c r="CQ224" s="5"/>
      <c r="CR224" s="5"/>
      <c r="CS224" s="5"/>
      <c r="CT224" s="5"/>
      <c r="CU224" s="5"/>
      <c r="CV224" s="5"/>
      <c r="CW224" s="5"/>
      <c r="CX224" s="5"/>
      <c r="CY224" s="5"/>
      <c r="CZ224" s="5"/>
      <c r="DA224" s="5"/>
      <c r="DB224" s="5"/>
      <c r="DC224" s="5"/>
      <c r="DD224" s="5"/>
      <c r="DE224" s="5"/>
      <c r="DF224" s="5"/>
      <c r="DG224" s="5"/>
      <c r="DH224" s="5"/>
      <c r="DI224" s="5"/>
      <c r="DJ224" s="5"/>
      <c r="DK224" s="5"/>
      <c r="DL224" s="5"/>
      <c r="DM224" s="5"/>
      <c r="DN224" s="5"/>
      <c r="DO224" s="5"/>
      <c r="DP224" s="5"/>
      <c r="DQ224" s="5"/>
      <c r="DR224" s="5"/>
      <c r="DS224" s="5"/>
      <c r="DT224" s="5"/>
      <c r="DU224" s="5"/>
      <c r="DV224" s="5"/>
      <c r="DW224" s="5"/>
      <c r="DX224" s="5"/>
      <c r="DY224" s="5"/>
      <c r="DZ224" s="5"/>
      <c r="EA224" s="5"/>
      <c r="EB224" s="5"/>
      <c r="EC224" s="5"/>
      <c r="ED224" s="5"/>
      <c r="EE224" s="5"/>
      <c r="EF224" s="5"/>
      <c r="EG224" s="5"/>
      <c r="EH224" s="5"/>
      <c r="EI224" s="5"/>
      <c r="EJ224" s="5"/>
      <c r="EK224" s="5"/>
      <c r="EL224" s="5"/>
      <c r="EM224" s="5"/>
      <c r="EN224" s="5"/>
      <c r="EO224" s="5"/>
      <c r="EP224" s="5"/>
      <c r="EQ224" s="5"/>
      <c r="ER224" s="5"/>
      <c r="ES224" s="5"/>
      <c r="ET224" s="5"/>
      <c r="EU224" s="5"/>
      <c r="EV224" s="5"/>
      <c r="EW224" s="5"/>
      <c r="EX224" s="5"/>
      <c r="EY224" s="5"/>
      <c r="EZ224" s="5"/>
      <c r="FA224" s="5"/>
      <c r="FB224" s="5"/>
      <c r="FC224" s="5"/>
      <c r="FD224" s="5"/>
      <c r="FE224" s="5"/>
      <c r="FF224" s="5"/>
      <c r="FG224" s="5"/>
      <c r="FH224" s="5"/>
      <c r="FI224" s="5"/>
      <c r="FJ224" s="5"/>
      <c r="FK224" s="5"/>
      <c r="FL224" s="5"/>
      <c r="FM224" s="5"/>
      <c r="FN224" s="5"/>
      <c r="FO224" s="5"/>
      <c r="FP224" s="5"/>
      <c r="FQ224" s="5"/>
      <c r="FR224" s="5"/>
      <c r="FS224" s="5"/>
      <c r="FT224" s="5"/>
      <c r="FU224" s="5"/>
      <c r="FV224" s="5"/>
      <c r="FW224" s="5"/>
      <c r="FX224" s="5"/>
      <c r="FY224" s="5"/>
      <c r="FZ224" s="5"/>
      <c r="GA224" s="5"/>
      <c r="GB224" s="5"/>
      <c r="GC224" s="5"/>
      <c r="GD224" s="5"/>
      <c r="GE224" s="5"/>
      <c r="GF224" s="5"/>
      <c r="GG224" s="5"/>
      <c r="GH224" s="5"/>
      <c r="GI224" s="5"/>
      <c r="GJ224" s="5"/>
      <c r="GK224" s="5"/>
      <c r="GL224" s="5"/>
      <c r="GM224" s="5"/>
      <c r="GN224" s="5"/>
      <c r="GO224" s="5"/>
      <c r="GP224" s="5"/>
      <c r="GQ224" s="5"/>
      <c r="GR224" s="5"/>
      <c r="GS224" s="5"/>
      <c r="GT224" s="5"/>
      <c r="GU224" s="5"/>
      <c r="GV224" s="5"/>
      <c r="GW224" s="5"/>
      <c r="GX224" s="5"/>
      <c r="GY224" s="5"/>
      <c r="GZ224" s="5"/>
      <c r="HA224" s="5"/>
      <c r="HB224" s="5"/>
      <c r="HC224" s="5"/>
      <c r="HD224" s="5"/>
      <c r="HE224" s="5"/>
      <c r="HF224" s="5"/>
      <c r="HG224" s="5"/>
      <c r="HH224" s="5"/>
      <c r="HI224" s="5"/>
      <c r="HJ224" s="5"/>
      <c r="HK224" s="5"/>
      <c r="HL224" s="5"/>
      <c r="HM224" s="5"/>
      <c r="HN224" s="5"/>
      <c r="HO224" s="5"/>
      <c r="HP224" s="5"/>
      <c r="HQ224" s="5"/>
      <c r="HR224" s="5"/>
      <c r="HS224" s="5"/>
      <c r="HT224" s="5"/>
      <c r="HU224" s="5"/>
      <c r="HV224" s="5"/>
      <c r="HW224" s="5"/>
    </row>
    <row r="225" spans="1:231" s="148" customFormat="1">
      <c r="A225" s="5"/>
      <c r="B225" s="5"/>
      <c r="C225" s="13"/>
      <c r="D225" s="13"/>
      <c r="E225" s="14"/>
      <c r="F225" s="15"/>
      <c r="G225" s="13"/>
      <c r="H225" s="13"/>
      <c r="I225" s="16"/>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5"/>
      <c r="CM225" s="5"/>
      <c r="CN225" s="5"/>
      <c r="CO225" s="5"/>
      <c r="CP225" s="5"/>
      <c r="CQ225" s="5"/>
      <c r="CR225" s="5"/>
      <c r="CS225" s="5"/>
      <c r="CT225" s="5"/>
      <c r="CU225" s="5"/>
      <c r="CV225" s="5"/>
      <c r="CW225" s="5"/>
      <c r="CX225" s="5"/>
      <c r="CY225" s="5"/>
      <c r="CZ225" s="5"/>
      <c r="DA225" s="5"/>
      <c r="DB225" s="5"/>
      <c r="DC225" s="5"/>
      <c r="DD225" s="5"/>
      <c r="DE225" s="5"/>
      <c r="DF225" s="5"/>
      <c r="DG225" s="5"/>
      <c r="DH225" s="5"/>
      <c r="DI225" s="5"/>
      <c r="DJ225" s="5"/>
      <c r="DK225" s="5"/>
      <c r="DL225" s="5"/>
      <c r="DM225" s="5"/>
      <c r="DN225" s="5"/>
      <c r="DO225" s="5"/>
      <c r="DP225" s="5"/>
      <c r="DQ225" s="5"/>
      <c r="DR225" s="5"/>
      <c r="DS225" s="5"/>
      <c r="DT225" s="5"/>
      <c r="DU225" s="5"/>
      <c r="DV225" s="5"/>
      <c r="DW225" s="5"/>
      <c r="DX225" s="5"/>
      <c r="DY225" s="5"/>
      <c r="DZ225" s="5"/>
      <c r="EA225" s="5"/>
      <c r="EB225" s="5"/>
      <c r="EC225" s="5"/>
      <c r="ED225" s="5"/>
      <c r="EE225" s="5"/>
      <c r="EF225" s="5"/>
      <c r="EG225" s="5"/>
      <c r="EH225" s="5"/>
      <c r="EI225" s="5"/>
      <c r="EJ225" s="5"/>
      <c r="EK225" s="5"/>
      <c r="EL225" s="5"/>
      <c r="EM225" s="5"/>
      <c r="EN225" s="5"/>
      <c r="EO225" s="5"/>
      <c r="EP225" s="5"/>
      <c r="EQ225" s="5"/>
      <c r="ER225" s="5"/>
      <c r="ES225" s="5"/>
      <c r="ET225" s="5"/>
      <c r="EU225" s="5"/>
      <c r="EV225" s="5"/>
      <c r="EW225" s="5"/>
      <c r="EX225" s="5"/>
      <c r="EY225" s="5"/>
      <c r="EZ225" s="5"/>
      <c r="FA225" s="5"/>
      <c r="FB225" s="5"/>
      <c r="FC225" s="5"/>
      <c r="FD225" s="5"/>
      <c r="FE225" s="5"/>
      <c r="FF225" s="5"/>
      <c r="FG225" s="5"/>
      <c r="FH225" s="5"/>
      <c r="FI225" s="5"/>
      <c r="FJ225" s="5"/>
      <c r="FK225" s="5"/>
      <c r="FL225" s="5"/>
      <c r="FM225" s="5"/>
      <c r="FN225" s="5"/>
      <c r="FO225" s="5"/>
      <c r="FP225" s="5"/>
      <c r="FQ225" s="5"/>
      <c r="FR225" s="5"/>
      <c r="FS225" s="5"/>
      <c r="FT225" s="5"/>
      <c r="FU225" s="5"/>
      <c r="FV225" s="5"/>
      <c r="FW225" s="5"/>
      <c r="FX225" s="5"/>
      <c r="FY225" s="5"/>
      <c r="FZ225" s="5"/>
      <c r="GA225" s="5"/>
      <c r="GB225" s="5"/>
      <c r="GC225" s="5"/>
      <c r="GD225" s="5"/>
      <c r="GE225" s="5"/>
      <c r="GF225" s="5"/>
      <c r="GG225" s="5"/>
      <c r="GH225" s="5"/>
      <c r="GI225" s="5"/>
      <c r="GJ225" s="5"/>
      <c r="GK225" s="5"/>
      <c r="GL225" s="5"/>
      <c r="GM225" s="5"/>
      <c r="GN225" s="5"/>
      <c r="GO225" s="5"/>
      <c r="GP225" s="5"/>
      <c r="GQ225" s="5"/>
      <c r="GR225" s="5"/>
      <c r="GS225" s="5"/>
      <c r="GT225" s="5"/>
      <c r="GU225" s="5"/>
      <c r="GV225" s="5"/>
      <c r="GW225" s="5"/>
      <c r="GX225" s="5"/>
      <c r="GY225" s="5"/>
      <c r="GZ225" s="5"/>
      <c r="HA225" s="5"/>
      <c r="HB225" s="5"/>
      <c r="HC225" s="5"/>
      <c r="HD225" s="5"/>
      <c r="HE225" s="5"/>
      <c r="HF225" s="5"/>
      <c r="HG225" s="5"/>
      <c r="HH225" s="5"/>
      <c r="HI225" s="5"/>
      <c r="HJ225" s="5"/>
      <c r="HK225" s="5"/>
      <c r="HL225" s="5"/>
      <c r="HM225" s="5"/>
      <c r="HN225" s="5"/>
      <c r="HO225" s="5"/>
      <c r="HP225" s="5"/>
      <c r="HQ225" s="5"/>
      <c r="HR225" s="5"/>
      <c r="HS225" s="5"/>
      <c r="HT225" s="5"/>
      <c r="HU225" s="5"/>
      <c r="HV225" s="5"/>
      <c r="HW225" s="5"/>
    </row>
    <row r="226" spans="1:231" s="148" customFormat="1">
      <c r="A226" s="5"/>
      <c r="B226" s="5"/>
      <c r="C226" s="13"/>
      <c r="D226" s="13"/>
      <c r="E226" s="14"/>
      <c r="F226" s="15"/>
      <c r="G226" s="13"/>
      <c r="H226" s="13"/>
      <c r="I226" s="16"/>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c r="CN226" s="5"/>
      <c r="CO226" s="5"/>
      <c r="CP226" s="5"/>
      <c r="CQ226" s="5"/>
      <c r="CR226" s="5"/>
      <c r="CS226" s="5"/>
      <c r="CT226" s="5"/>
      <c r="CU226" s="5"/>
      <c r="CV226" s="5"/>
      <c r="CW226" s="5"/>
      <c r="CX226" s="5"/>
      <c r="CY226" s="5"/>
      <c r="CZ226" s="5"/>
      <c r="DA226" s="5"/>
      <c r="DB226" s="5"/>
      <c r="DC226" s="5"/>
      <c r="DD226" s="5"/>
      <c r="DE226" s="5"/>
      <c r="DF226" s="5"/>
      <c r="DG226" s="5"/>
      <c r="DH226" s="5"/>
      <c r="DI226" s="5"/>
      <c r="DJ226" s="5"/>
      <c r="DK226" s="5"/>
      <c r="DL226" s="5"/>
      <c r="DM226" s="5"/>
      <c r="DN226" s="5"/>
      <c r="DO226" s="5"/>
      <c r="DP226" s="5"/>
      <c r="DQ226" s="5"/>
      <c r="DR226" s="5"/>
      <c r="DS226" s="5"/>
      <c r="DT226" s="5"/>
      <c r="DU226" s="5"/>
      <c r="DV226" s="5"/>
      <c r="DW226" s="5"/>
      <c r="DX226" s="5"/>
      <c r="DY226" s="5"/>
      <c r="DZ226" s="5"/>
      <c r="EA226" s="5"/>
      <c r="EB226" s="5"/>
      <c r="EC226" s="5"/>
      <c r="ED226" s="5"/>
      <c r="EE226" s="5"/>
      <c r="EF226" s="5"/>
      <c r="EG226" s="5"/>
      <c r="EH226" s="5"/>
      <c r="EI226" s="5"/>
      <c r="EJ226" s="5"/>
      <c r="EK226" s="5"/>
      <c r="EL226" s="5"/>
      <c r="EM226" s="5"/>
      <c r="EN226" s="5"/>
      <c r="EO226" s="5"/>
      <c r="EP226" s="5"/>
      <c r="EQ226" s="5"/>
      <c r="ER226" s="5"/>
      <c r="ES226" s="5"/>
      <c r="ET226" s="5"/>
      <c r="EU226" s="5"/>
      <c r="EV226" s="5"/>
      <c r="EW226" s="5"/>
      <c r="EX226" s="5"/>
      <c r="EY226" s="5"/>
      <c r="EZ226" s="5"/>
      <c r="FA226" s="5"/>
      <c r="FB226" s="5"/>
      <c r="FC226" s="5"/>
      <c r="FD226" s="5"/>
      <c r="FE226" s="5"/>
      <c r="FF226" s="5"/>
      <c r="FG226" s="5"/>
      <c r="FH226" s="5"/>
      <c r="FI226" s="5"/>
      <c r="FJ226" s="5"/>
      <c r="FK226" s="5"/>
      <c r="FL226" s="5"/>
      <c r="FM226" s="5"/>
      <c r="FN226" s="5"/>
      <c r="FO226" s="5"/>
      <c r="FP226" s="5"/>
      <c r="FQ226" s="5"/>
      <c r="FR226" s="5"/>
      <c r="FS226" s="5"/>
      <c r="FT226" s="5"/>
      <c r="FU226" s="5"/>
      <c r="FV226" s="5"/>
      <c r="FW226" s="5"/>
      <c r="FX226" s="5"/>
      <c r="FY226" s="5"/>
      <c r="FZ226" s="5"/>
      <c r="GA226" s="5"/>
      <c r="GB226" s="5"/>
      <c r="GC226" s="5"/>
      <c r="GD226" s="5"/>
      <c r="GE226" s="5"/>
      <c r="GF226" s="5"/>
      <c r="GG226" s="5"/>
      <c r="GH226" s="5"/>
      <c r="GI226" s="5"/>
      <c r="GJ226" s="5"/>
      <c r="GK226" s="5"/>
      <c r="GL226" s="5"/>
      <c r="GM226" s="5"/>
      <c r="GN226" s="5"/>
      <c r="GO226" s="5"/>
      <c r="GP226" s="5"/>
      <c r="GQ226" s="5"/>
      <c r="GR226" s="5"/>
      <c r="GS226" s="5"/>
      <c r="GT226" s="5"/>
      <c r="GU226" s="5"/>
      <c r="GV226" s="5"/>
      <c r="GW226" s="5"/>
      <c r="GX226" s="5"/>
      <c r="GY226" s="5"/>
      <c r="GZ226" s="5"/>
      <c r="HA226" s="5"/>
      <c r="HB226" s="5"/>
      <c r="HC226" s="5"/>
      <c r="HD226" s="5"/>
      <c r="HE226" s="5"/>
      <c r="HF226" s="5"/>
      <c r="HG226" s="5"/>
      <c r="HH226" s="5"/>
      <c r="HI226" s="5"/>
      <c r="HJ226" s="5"/>
      <c r="HK226" s="5"/>
      <c r="HL226" s="5"/>
      <c r="HM226" s="5"/>
      <c r="HN226" s="5"/>
      <c r="HO226" s="5"/>
      <c r="HP226" s="5"/>
      <c r="HQ226" s="5"/>
      <c r="HR226" s="5"/>
      <c r="HS226" s="5"/>
      <c r="HT226" s="5"/>
      <c r="HU226" s="5"/>
      <c r="HV226" s="5"/>
      <c r="HW226" s="5"/>
    </row>
    <row r="227" spans="1:231" s="148" customFormat="1">
      <c r="A227" s="5"/>
      <c r="B227" s="5"/>
      <c r="C227" s="13"/>
      <c r="D227" s="13"/>
      <c r="E227" s="14"/>
      <c r="F227" s="15"/>
      <c r="G227" s="13"/>
      <c r="H227" s="13"/>
      <c r="I227" s="16"/>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c r="CN227" s="5"/>
      <c r="CO227" s="5"/>
      <c r="CP227" s="5"/>
      <c r="CQ227" s="5"/>
      <c r="CR227" s="5"/>
      <c r="CS227" s="5"/>
      <c r="CT227" s="5"/>
      <c r="CU227" s="5"/>
      <c r="CV227" s="5"/>
      <c r="CW227" s="5"/>
      <c r="CX227" s="5"/>
      <c r="CY227" s="5"/>
      <c r="CZ227" s="5"/>
      <c r="DA227" s="5"/>
      <c r="DB227" s="5"/>
      <c r="DC227" s="5"/>
      <c r="DD227" s="5"/>
      <c r="DE227" s="5"/>
      <c r="DF227" s="5"/>
      <c r="DG227" s="5"/>
      <c r="DH227" s="5"/>
      <c r="DI227" s="5"/>
      <c r="DJ227" s="5"/>
      <c r="DK227" s="5"/>
      <c r="DL227" s="5"/>
      <c r="DM227" s="5"/>
      <c r="DN227" s="5"/>
      <c r="DO227" s="5"/>
      <c r="DP227" s="5"/>
      <c r="DQ227" s="5"/>
      <c r="DR227" s="5"/>
      <c r="DS227" s="5"/>
      <c r="DT227" s="5"/>
      <c r="DU227" s="5"/>
      <c r="DV227" s="5"/>
      <c r="DW227" s="5"/>
      <c r="DX227" s="5"/>
      <c r="DY227" s="5"/>
      <c r="DZ227" s="5"/>
      <c r="EA227" s="5"/>
      <c r="EB227" s="5"/>
      <c r="EC227" s="5"/>
      <c r="ED227" s="5"/>
      <c r="EE227" s="5"/>
      <c r="EF227" s="5"/>
      <c r="EG227" s="5"/>
      <c r="EH227" s="5"/>
      <c r="EI227" s="5"/>
      <c r="EJ227" s="5"/>
      <c r="EK227" s="5"/>
      <c r="EL227" s="5"/>
      <c r="EM227" s="5"/>
      <c r="EN227" s="5"/>
      <c r="EO227" s="5"/>
      <c r="EP227" s="5"/>
      <c r="EQ227" s="5"/>
      <c r="ER227" s="5"/>
      <c r="ES227" s="5"/>
      <c r="ET227" s="5"/>
      <c r="EU227" s="5"/>
      <c r="EV227" s="5"/>
      <c r="EW227" s="5"/>
      <c r="EX227" s="5"/>
      <c r="EY227" s="5"/>
      <c r="EZ227" s="5"/>
      <c r="FA227" s="5"/>
      <c r="FB227" s="5"/>
      <c r="FC227" s="5"/>
      <c r="FD227" s="5"/>
      <c r="FE227" s="5"/>
      <c r="FF227" s="5"/>
      <c r="FG227" s="5"/>
      <c r="FH227" s="5"/>
      <c r="FI227" s="5"/>
      <c r="FJ227" s="5"/>
      <c r="FK227" s="5"/>
      <c r="FL227" s="5"/>
      <c r="FM227" s="5"/>
      <c r="FN227" s="5"/>
      <c r="FO227" s="5"/>
      <c r="FP227" s="5"/>
      <c r="FQ227" s="5"/>
      <c r="FR227" s="5"/>
      <c r="FS227" s="5"/>
      <c r="FT227" s="5"/>
      <c r="FU227" s="5"/>
      <c r="FV227" s="5"/>
      <c r="FW227" s="5"/>
      <c r="FX227" s="5"/>
      <c r="FY227" s="5"/>
      <c r="FZ227" s="5"/>
      <c r="GA227" s="5"/>
      <c r="GB227" s="5"/>
      <c r="GC227" s="5"/>
      <c r="GD227" s="5"/>
      <c r="GE227" s="5"/>
      <c r="GF227" s="5"/>
      <c r="GG227" s="5"/>
      <c r="GH227" s="5"/>
      <c r="GI227" s="5"/>
      <c r="GJ227" s="5"/>
      <c r="GK227" s="5"/>
      <c r="GL227" s="5"/>
      <c r="GM227" s="5"/>
      <c r="GN227" s="5"/>
      <c r="GO227" s="5"/>
      <c r="GP227" s="5"/>
      <c r="GQ227" s="5"/>
      <c r="GR227" s="5"/>
      <c r="GS227" s="5"/>
      <c r="GT227" s="5"/>
      <c r="GU227" s="5"/>
      <c r="GV227" s="5"/>
      <c r="GW227" s="5"/>
      <c r="GX227" s="5"/>
      <c r="GY227" s="5"/>
      <c r="GZ227" s="5"/>
      <c r="HA227" s="5"/>
      <c r="HB227" s="5"/>
      <c r="HC227" s="5"/>
      <c r="HD227" s="5"/>
      <c r="HE227" s="5"/>
      <c r="HF227" s="5"/>
      <c r="HG227" s="5"/>
      <c r="HH227" s="5"/>
      <c r="HI227" s="5"/>
      <c r="HJ227" s="5"/>
      <c r="HK227" s="5"/>
      <c r="HL227" s="5"/>
      <c r="HM227" s="5"/>
      <c r="HN227" s="5"/>
      <c r="HO227" s="5"/>
      <c r="HP227" s="5"/>
      <c r="HQ227" s="5"/>
      <c r="HR227" s="5"/>
      <c r="HS227" s="5"/>
      <c r="HT227" s="5"/>
      <c r="HU227" s="5"/>
      <c r="HV227" s="5"/>
      <c r="HW227" s="5"/>
    </row>
    <row r="228" spans="1:231" s="148" customFormat="1">
      <c r="A228" s="5"/>
      <c r="B228" s="5"/>
      <c r="C228" s="13"/>
      <c r="D228" s="13"/>
      <c r="E228" s="14"/>
      <c r="F228" s="15"/>
      <c r="G228" s="13"/>
      <c r="H228" s="13"/>
      <c r="I228" s="16"/>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5"/>
      <c r="CM228" s="5"/>
      <c r="CN228" s="5"/>
      <c r="CO228" s="5"/>
      <c r="CP228" s="5"/>
      <c r="CQ228" s="5"/>
      <c r="CR228" s="5"/>
      <c r="CS228" s="5"/>
      <c r="CT228" s="5"/>
      <c r="CU228" s="5"/>
      <c r="CV228" s="5"/>
      <c r="CW228" s="5"/>
      <c r="CX228" s="5"/>
      <c r="CY228" s="5"/>
      <c r="CZ228" s="5"/>
      <c r="DA228" s="5"/>
      <c r="DB228" s="5"/>
      <c r="DC228" s="5"/>
      <c r="DD228" s="5"/>
      <c r="DE228" s="5"/>
      <c r="DF228" s="5"/>
      <c r="DG228" s="5"/>
      <c r="DH228" s="5"/>
      <c r="DI228" s="5"/>
      <c r="DJ228" s="5"/>
      <c r="DK228" s="5"/>
      <c r="DL228" s="5"/>
      <c r="DM228" s="5"/>
      <c r="DN228" s="5"/>
      <c r="DO228" s="5"/>
      <c r="DP228" s="5"/>
      <c r="DQ228" s="5"/>
      <c r="DR228" s="5"/>
      <c r="DS228" s="5"/>
      <c r="DT228" s="5"/>
      <c r="DU228" s="5"/>
      <c r="DV228" s="5"/>
      <c r="DW228" s="5"/>
      <c r="DX228" s="5"/>
      <c r="DY228" s="5"/>
      <c r="DZ228" s="5"/>
      <c r="EA228" s="5"/>
      <c r="EB228" s="5"/>
      <c r="EC228" s="5"/>
      <c r="ED228" s="5"/>
      <c r="EE228" s="5"/>
      <c r="EF228" s="5"/>
      <c r="EG228" s="5"/>
      <c r="EH228" s="5"/>
      <c r="EI228" s="5"/>
      <c r="EJ228" s="5"/>
      <c r="EK228" s="5"/>
      <c r="EL228" s="5"/>
      <c r="EM228" s="5"/>
      <c r="EN228" s="5"/>
      <c r="EO228" s="5"/>
      <c r="EP228" s="5"/>
      <c r="EQ228" s="5"/>
      <c r="ER228" s="5"/>
      <c r="ES228" s="5"/>
      <c r="ET228" s="5"/>
      <c r="EU228" s="5"/>
      <c r="EV228" s="5"/>
      <c r="EW228" s="5"/>
      <c r="EX228" s="5"/>
      <c r="EY228" s="5"/>
      <c r="EZ228" s="5"/>
      <c r="FA228" s="5"/>
      <c r="FB228" s="5"/>
      <c r="FC228" s="5"/>
      <c r="FD228" s="5"/>
      <c r="FE228" s="5"/>
      <c r="FF228" s="5"/>
      <c r="FG228" s="5"/>
      <c r="FH228" s="5"/>
      <c r="FI228" s="5"/>
      <c r="FJ228" s="5"/>
      <c r="FK228" s="5"/>
      <c r="FL228" s="5"/>
      <c r="FM228" s="5"/>
      <c r="FN228" s="5"/>
      <c r="FO228" s="5"/>
      <c r="FP228" s="5"/>
      <c r="FQ228" s="5"/>
      <c r="FR228" s="5"/>
      <c r="FS228" s="5"/>
      <c r="FT228" s="5"/>
      <c r="FU228" s="5"/>
      <c r="FV228" s="5"/>
      <c r="FW228" s="5"/>
      <c r="FX228" s="5"/>
      <c r="FY228" s="5"/>
      <c r="FZ228" s="5"/>
      <c r="GA228" s="5"/>
      <c r="GB228" s="5"/>
      <c r="GC228" s="5"/>
      <c r="GD228" s="5"/>
      <c r="GE228" s="5"/>
      <c r="GF228" s="5"/>
      <c r="GG228" s="5"/>
      <c r="GH228" s="5"/>
      <c r="GI228" s="5"/>
      <c r="GJ228" s="5"/>
      <c r="GK228" s="5"/>
      <c r="GL228" s="5"/>
      <c r="GM228" s="5"/>
      <c r="GN228" s="5"/>
      <c r="GO228" s="5"/>
      <c r="GP228" s="5"/>
      <c r="GQ228" s="5"/>
      <c r="GR228" s="5"/>
      <c r="GS228" s="5"/>
      <c r="GT228" s="5"/>
      <c r="GU228" s="5"/>
      <c r="GV228" s="5"/>
      <c r="GW228" s="5"/>
      <c r="GX228" s="5"/>
      <c r="GY228" s="5"/>
      <c r="GZ228" s="5"/>
      <c r="HA228" s="5"/>
      <c r="HB228" s="5"/>
      <c r="HC228" s="5"/>
      <c r="HD228" s="5"/>
      <c r="HE228" s="5"/>
      <c r="HF228" s="5"/>
      <c r="HG228" s="5"/>
      <c r="HH228" s="5"/>
      <c r="HI228" s="5"/>
      <c r="HJ228" s="5"/>
      <c r="HK228" s="5"/>
      <c r="HL228" s="5"/>
      <c r="HM228" s="5"/>
      <c r="HN228" s="5"/>
      <c r="HO228" s="5"/>
      <c r="HP228" s="5"/>
      <c r="HQ228" s="5"/>
      <c r="HR228" s="5"/>
      <c r="HS228" s="5"/>
      <c r="HT228" s="5"/>
      <c r="HU228" s="5"/>
      <c r="HV228" s="5"/>
      <c r="HW228" s="5"/>
    </row>
    <row r="229" spans="1:231" s="148" customFormat="1">
      <c r="A229" s="5"/>
      <c r="B229" s="5"/>
      <c r="C229" s="13"/>
      <c r="D229" s="13"/>
      <c r="E229" s="14"/>
      <c r="F229" s="15"/>
      <c r="G229" s="13"/>
      <c r="H229" s="13"/>
      <c r="I229" s="16"/>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c r="CP229" s="5"/>
      <c r="CQ229" s="5"/>
      <c r="CR229" s="5"/>
      <c r="CS229" s="5"/>
      <c r="CT229" s="5"/>
      <c r="CU229" s="5"/>
      <c r="CV229" s="5"/>
      <c r="CW229" s="5"/>
      <c r="CX229" s="5"/>
      <c r="CY229" s="5"/>
      <c r="CZ229" s="5"/>
      <c r="DA229" s="5"/>
      <c r="DB229" s="5"/>
      <c r="DC229" s="5"/>
      <c r="DD229" s="5"/>
      <c r="DE229" s="5"/>
      <c r="DF229" s="5"/>
      <c r="DG229" s="5"/>
      <c r="DH229" s="5"/>
      <c r="DI229" s="5"/>
      <c r="DJ229" s="5"/>
      <c r="DK229" s="5"/>
      <c r="DL229" s="5"/>
      <c r="DM229" s="5"/>
      <c r="DN229" s="5"/>
      <c r="DO229" s="5"/>
      <c r="DP229" s="5"/>
      <c r="DQ229" s="5"/>
      <c r="DR229" s="5"/>
      <c r="DS229" s="5"/>
      <c r="DT229" s="5"/>
      <c r="DU229" s="5"/>
      <c r="DV229" s="5"/>
      <c r="DW229" s="5"/>
      <c r="DX229" s="5"/>
      <c r="DY229" s="5"/>
      <c r="DZ229" s="5"/>
      <c r="EA229" s="5"/>
      <c r="EB229" s="5"/>
      <c r="EC229" s="5"/>
      <c r="ED229" s="5"/>
      <c r="EE229" s="5"/>
      <c r="EF229" s="5"/>
      <c r="EG229" s="5"/>
      <c r="EH229" s="5"/>
      <c r="EI229" s="5"/>
      <c r="EJ229" s="5"/>
      <c r="EK229" s="5"/>
      <c r="EL229" s="5"/>
      <c r="EM229" s="5"/>
      <c r="EN229" s="5"/>
      <c r="EO229" s="5"/>
      <c r="EP229" s="5"/>
      <c r="EQ229" s="5"/>
      <c r="ER229" s="5"/>
      <c r="ES229" s="5"/>
      <c r="ET229" s="5"/>
      <c r="EU229" s="5"/>
      <c r="EV229" s="5"/>
      <c r="EW229" s="5"/>
      <c r="EX229" s="5"/>
      <c r="EY229" s="5"/>
      <c r="EZ229" s="5"/>
      <c r="FA229" s="5"/>
      <c r="FB229" s="5"/>
      <c r="FC229" s="5"/>
      <c r="FD229" s="5"/>
      <c r="FE229" s="5"/>
      <c r="FF229" s="5"/>
      <c r="FG229" s="5"/>
      <c r="FH229" s="5"/>
      <c r="FI229" s="5"/>
      <c r="FJ229" s="5"/>
      <c r="FK229" s="5"/>
      <c r="FL229" s="5"/>
      <c r="FM229" s="5"/>
      <c r="FN229" s="5"/>
      <c r="FO229" s="5"/>
      <c r="FP229" s="5"/>
      <c r="FQ229" s="5"/>
      <c r="FR229" s="5"/>
      <c r="FS229" s="5"/>
      <c r="FT229" s="5"/>
      <c r="FU229" s="5"/>
      <c r="FV229" s="5"/>
      <c r="FW229" s="5"/>
      <c r="FX229" s="5"/>
      <c r="FY229" s="5"/>
      <c r="FZ229" s="5"/>
      <c r="GA229" s="5"/>
      <c r="GB229" s="5"/>
      <c r="GC229" s="5"/>
      <c r="GD229" s="5"/>
      <c r="GE229" s="5"/>
      <c r="GF229" s="5"/>
      <c r="GG229" s="5"/>
      <c r="GH229" s="5"/>
      <c r="GI229" s="5"/>
      <c r="GJ229" s="5"/>
      <c r="GK229" s="5"/>
      <c r="GL229" s="5"/>
      <c r="GM229" s="5"/>
      <c r="GN229" s="5"/>
      <c r="GO229" s="5"/>
      <c r="GP229" s="5"/>
      <c r="GQ229" s="5"/>
      <c r="GR229" s="5"/>
      <c r="GS229" s="5"/>
      <c r="GT229" s="5"/>
      <c r="GU229" s="5"/>
      <c r="GV229" s="5"/>
      <c r="GW229" s="5"/>
      <c r="GX229" s="5"/>
      <c r="GY229" s="5"/>
      <c r="GZ229" s="5"/>
      <c r="HA229" s="5"/>
      <c r="HB229" s="5"/>
      <c r="HC229" s="5"/>
      <c r="HD229" s="5"/>
      <c r="HE229" s="5"/>
      <c r="HF229" s="5"/>
      <c r="HG229" s="5"/>
      <c r="HH229" s="5"/>
      <c r="HI229" s="5"/>
      <c r="HJ229" s="5"/>
      <c r="HK229" s="5"/>
      <c r="HL229" s="5"/>
      <c r="HM229" s="5"/>
      <c r="HN229" s="5"/>
      <c r="HO229" s="5"/>
      <c r="HP229" s="5"/>
      <c r="HQ229" s="5"/>
      <c r="HR229" s="5"/>
      <c r="HS229" s="5"/>
      <c r="HT229" s="5"/>
      <c r="HU229" s="5"/>
      <c r="HV229" s="5"/>
      <c r="HW229" s="5"/>
    </row>
    <row r="230" spans="1:231" s="148" customFormat="1">
      <c r="A230" s="5"/>
      <c r="B230" s="5"/>
      <c r="C230" s="13"/>
      <c r="D230" s="13"/>
      <c r="E230" s="14"/>
      <c r="F230" s="15"/>
      <c r="G230" s="13"/>
      <c r="H230" s="13"/>
      <c r="I230" s="16"/>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5"/>
      <c r="CQ230" s="5"/>
      <c r="CR230" s="5"/>
      <c r="CS230" s="5"/>
      <c r="CT230" s="5"/>
      <c r="CU230" s="5"/>
      <c r="CV230" s="5"/>
      <c r="CW230" s="5"/>
      <c r="CX230" s="5"/>
      <c r="CY230" s="5"/>
      <c r="CZ230" s="5"/>
      <c r="DA230" s="5"/>
      <c r="DB230" s="5"/>
      <c r="DC230" s="5"/>
      <c r="DD230" s="5"/>
      <c r="DE230" s="5"/>
      <c r="DF230" s="5"/>
      <c r="DG230" s="5"/>
      <c r="DH230" s="5"/>
      <c r="DI230" s="5"/>
      <c r="DJ230" s="5"/>
      <c r="DK230" s="5"/>
      <c r="DL230" s="5"/>
      <c r="DM230" s="5"/>
      <c r="DN230" s="5"/>
      <c r="DO230" s="5"/>
      <c r="DP230" s="5"/>
      <c r="DQ230" s="5"/>
      <c r="DR230" s="5"/>
      <c r="DS230" s="5"/>
      <c r="DT230" s="5"/>
      <c r="DU230" s="5"/>
      <c r="DV230" s="5"/>
      <c r="DW230" s="5"/>
      <c r="DX230" s="5"/>
      <c r="DY230" s="5"/>
      <c r="DZ230" s="5"/>
      <c r="EA230" s="5"/>
      <c r="EB230" s="5"/>
      <c r="EC230" s="5"/>
      <c r="ED230" s="5"/>
      <c r="EE230" s="5"/>
      <c r="EF230" s="5"/>
      <c r="EG230" s="5"/>
      <c r="EH230" s="5"/>
      <c r="EI230" s="5"/>
      <c r="EJ230" s="5"/>
      <c r="EK230" s="5"/>
      <c r="EL230" s="5"/>
      <c r="EM230" s="5"/>
      <c r="EN230" s="5"/>
      <c r="EO230" s="5"/>
      <c r="EP230" s="5"/>
      <c r="EQ230" s="5"/>
      <c r="ER230" s="5"/>
      <c r="ES230" s="5"/>
      <c r="ET230" s="5"/>
      <c r="EU230" s="5"/>
      <c r="EV230" s="5"/>
      <c r="EW230" s="5"/>
      <c r="EX230" s="5"/>
      <c r="EY230" s="5"/>
      <c r="EZ230" s="5"/>
      <c r="FA230" s="5"/>
      <c r="FB230" s="5"/>
      <c r="FC230" s="5"/>
      <c r="FD230" s="5"/>
      <c r="FE230" s="5"/>
      <c r="FF230" s="5"/>
      <c r="FG230" s="5"/>
      <c r="FH230" s="5"/>
      <c r="FI230" s="5"/>
      <c r="FJ230" s="5"/>
      <c r="FK230" s="5"/>
      <c r="FL230" s="5"/>
      <c r="FM230" s="5"/>
      <c r="FN230" s="5"/>
      <c r="FO230" s="5"/>
      <c r="FP230" s="5"/>
      <c r="FQ230" s="5"/>
      <c r="FR230" s="5"/>
      <c r="FS230" s="5"/>
      <c r="FT230" s="5"/>
      <c r="FU230" s="5"/>
      <c r="FV230" s="5"/>
      <c r="FW230" s="5"/>
      <c r="FX230" s="5"/>
      <c r="FY230" s="5"/>
      <c r="FZ230" s="5"/>
      <c r="GA230" s="5"/>
      <c r="GB230" s="5"/>
      <c r="GC230" s="5"/>
      <c r="GD230" s="5"/>
      <c r="GE230" s="5"/>
      <c r="GF230" s="5"/>
      <c r="GG230" s="5"/>
      <c r="GH230" s="5"/>
      <c r="GI230" s="5"/>
      <c r="GJ230" s="5"/>
      <c r="GK230" s="5"/>
      <c r="GL230" s="5"/>
      <c r="GM230" s="5"/>
      <c r="GN230" s="5"/>
      <c r="GO230" s="5"/>
      <c r="GP230" s="5"/>
      <c r="GQ230" s="5"/>
      <c r="GR230" s="5"/>
      <c r="GS230" s="5"/>
      <c r="GT230" s="5"/>
      <c r="GU230" s="5"/>
      <c r="GV230" s="5"/>
      <c r="GW230" s="5"/>
      <c r="GX230" s="5"/>
      <c r="GY230" s="5"/>
      <c r="GZ230" s="5"/>
      <c r="HA230" s="5"/>
      <c r="HB230" s="5"/>
      <c r="HC230" s="5"/>
      <c r="HD230" s="5"/>
      <c r="HE230" s="5"/>
      <c r="HF230" s="5"/>
      <c r="HG230" s="5"/>
      <c r="HH230" s="5"/>
      <c r="HI230" s="5"/>
      <c r="HJ230" s="5"/>
      <c r="HK230" s="5"/>
      <c r="HL230" s="5"/>
      <c r="HM230" s="5"/>
      <c r="HN230" s="5"/>
      <c r="HO230" s="5"/>
      <c r="HP230" s="5"/>
      <c r="HQ230" s="5"/>
      <c r="HR230" s="5"/>
      <c r="HS230" s="5"/>
      <c r="HT230" s="5"/>
      <c r="HU230" s="5"/>
      <c r="HV230" s="5"/>
      <c r="HW230" s="5"/>
    </row>
    <row r="231" spans="1:231" s="148" customFormat="1">
      <c r="A231" s="5"/>
      <c r="B231" s="5"/>
      <c r="C231" s="13"/>
      <c r="D231" s="13"/>
      <c r="E231" s="14"/>
      <c r="F231" s="15"/>
      <c r="G231" s="13"/>
      <c r="H231" s="13"/>
      <c r="I231" s="16"/>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c r="DV231" s="5"/>
      <c r="DW231" s="5"/>
      <c r="DX231" s="5"/>
      <c r="DY231" s="5"/>
      <c r="DZ231" s="5"/>
      <c r="EA231" s="5"/>
      <c r="EB231" s="5"/>
      <c r="EC231" s="5"/>
      <c r="ED231" s="5"/>
      <c r="EE231" s="5"/>
      <c r="EF231" s="5"/>
      <c r="EG231" s="5"/>
      <c r="EH231" s="5"/>
      <c r="EI231" s="5"/>
      <c r="EJ231" s="5"/>
      <c r="EK231" s="5"/>
      <c r="EL231" s="5"/>
      <c r="EM231" s="5"/>
      <c r="EN231" s="5"/>
      <c r="EO231" s="5"/>
      <c r="EP231" s="5"/>
      <c r="EQ231" s="5"/>
      <c r="ER231" s="5"/>
      <c r="ES231" s="5"/>
      <c r="ET231" s="5"/>
      <c r="EU231" s="5"/>
      <c r="EV231" s="5"/>
      <c r="EW231" s="5"/>
      <c r="EX231" s="5"/>
      <c r="EY231" s="5"/>
      <c r="EZ231" s="5"/>
      <c r="FA231" s="5"/>
      <c r="FB231" s="5"/>
      <c r="FC231" s="5"/>
      <c r="FD231" s="5"/>
      <c r="FE231" s="5"/>
      <c r="FF231" s="5"/>
      <c r="FG231" s="5"/>
      <c r="FH231" s="5"/>
      <c r="FI231" s="5"/>
      <c r="FJ231" s="5"/>
      <c r="FK231" s="5"/>
      <c r="FL231" s="5"/>
      <c r="FM231" s="5"/>
      <c r="FN231" s="5"/>
      <c r="FO231" s="5"/>
      <c r="FP231" s="5"/>
      <c r="FQ231" s="5"/>
      <c r="FR231" s="5"/>
      <c r="FS231" s="5"/>
      <c r="FT231" s="5"/>
      <c r="FU231" s="5"/>
      <c r="FV231" s="5"/>
      <c r="FW231" s="5"/>
      <c r="FX231" s="5"/>
      <c r="FY231" s="5"/>
      <c r="FZ231" s="5"/>
      <c r="GA231" s="5"/>
      <c r="GB231" s="5"/>
      <c r="GC231" s="5"/>
      <c r="GD231" s="5"/>
      <c r="GE231" s="5"/>
      <c r="GF231" s="5"/>
      <c r="GG231" s="5"/>
      <c r="GH231" s="5"/>
      <c r="GI231" s="5"/>
      <c r="GJ231" s="5"/>
      <c r="GK231" s="5"/>
      <c r="GL231" s="5"/>
      <c r="GM231" s="5"/>
      <c r="GN231" s="5"/>
      <c r="GO231" s="5"/>
      <c r="GP231" s="5"/>
      <c r="GQ231" s="5"/>
      <c r="GR231" s="5"/>
      <c r="GS231" s="5"/>
      <c r="GT231" s="5"/>
      <c r="GU231" s="5"/>
      <c r="GV231" s="5"/>
      <c r="GW231" s="5"/>
      <c r="GX231" s="5"/>
      <c r="GY231" s="5"/>
      <c r="GZ231" s="5"/>
      <c r="HA231" s="5"/>
      <c r="HB231" s="5"/>
      <c r="HC231" s="5"/>
      <c r="HD231" s="5"/>
      <c r="HE231" s="5"/>
      <c r="HF231" s="5"/>
      <c r="HG231" s="5"/>
      <c r="HH231" s="5"/>
      <c r="HI231" s="5"/>
      <c r="HJ231" s="5"/>
      <c r="HK231" s="5"/>
      <c r="HL231" s="5"/>
      <c r="HM231" s="5"/>
      <c r="HN231" s="5"/>
      <c r="HO231" s="5"/>
      <c r="HP231" s="5"/>
      <c r="HQ231" s="5"/>
      <c r="HR231" s="5"/>
      <c r="HS231" s="5"/>
      <c r="HT231" s="5"/>
      <c r="HU231" s="5"/>
      <c r="HV231" s="5"/>
      <c r="HW231" s="5"/>
    </row>
    <row r="232" spans="1:231" s="148" customFormat="1">
      <c r="A232" s="5"/>
      <c r="B232" s="5"/>
      <c r="C232" s="13"/>
      <c r="D232" s="13"/>
      <c r="E232" s="14"/>
      <c r="F232" s="15"/>
      <c r="G232" s="13"/>
      <c r="H232" s="13"/>
      <c r="I232" s="16"/>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c r="CN232" s="5"/>
      <c r="CO232" s="5"/>
      <c r="CP232" s="5"/>
      <c r="CQ232" s="5"/>
      <c r="CR232" s="5"/>
      <c r="CS232" s="5"/>
      <c r="CT232" s="5"/>
      <c r="CU232" s="5"/>
      <c r="CV232" s="5"/>
      <c r="CW232" s="5"/>
      <c r="CX232" s="5"/>
      <c r="CY232" s="5"/>
      <c r="CZ232" s="5"/>
      <c r="DA232" s="5"/>
      <c r="DB232" s="5"/>
      <c r="DC232" s="5"/>
      <c r="DD232" s="5"/>
      <c r="DE232" s="5"/>
      <c r="DF232" s="5"/>
      <c r="DG232" s="5"/>
      <c r="DH232" s="5"/>
      <c r="DI232" s="5"/>
      <c r="DJ232" s="5"/>
      <c r="DK232" s="5"/>
      <c r="DL232" s="5"/>
      <c r="DM232" s="5"/>
      <c r="DN232" s="5"/>
      <c r="DO232" s="5"/>
      <c r="DP232" s="5"/>
      <c r="DQ232" s="5"/>
      <c r="DR232" s="5"/>
      <c r="DS232" s="5"/>
      <c r="DT232" s="5"/>
      <c r="DU232" s="5"/>
      <c r="DV232" s="5"/>
      <c r="DW232" s="5"/>
      <c r="DX232" s="5"/>
      <c r="DY232" s="5"/>
      <c r="DZ232" s="5"/>
      <c r="EA232" s="5"/>
      <c r="EB232" s="5"/>
      <c r="EC232" s="5"/>
      <c r="ED232" s="5"/>
      <c r="EE232" s="5"/>
      <c r="EF232" s="5"/>
      <c r="EG232" s="5"/>
      <c r="EH232" s="5"/>
      <c r="EI232" s="5"/>
      <c r="EJ232" s="5"/>
      <c r="EK232" s="5"/>
      <c r="EL232" s="5"/>
      <c r="EM232" s="5"/>
      <c r="EN232" s="5"/>
      <c r="EO232" s="5"/>
      <c r="EP232" s="5"/>
      <c r="EQ232" s="5"/>
      <c r="ER232" s="5"/>
      <c r="ES232" s="5"/>
      <c r="ET232" s="5"/>
      <c r="EU232" s="5"/>
      <c r="EV232" s="5"/>
      <c r="EW232" s="5"/>
      <c r="EX232" s="5"/>
      <c r="EY232" s="5"/>
      <c r="EZ232" s="5"/>
      <c r="FA232" s="5"/>
      <c r="FB232" s="5"/>
      <c r="FC232" s="5"/>
      <c r="FD232" s="5"/>
      <c r="FE232" s="5"/>
      <c r="FF232" s="5"/>
      <c r="FG232" s="5"/>
      <c r="FH232" s="5"/>
      <c r="FI232" s="5"/>
      <c r="FJ232" s="5"/>
      <c r="FK232" s="5"/>
      <c r="FL232" s="5"/>
      <c r="FM232" s="5"/>
      <c r="FN232" s="5"/>
      <c r="FO232" s="5"/>
      <c r="FP232" s="5"/>
      <c r="FQ232" s="5"/>
      <c r="FR232" s="5"/>
      <c r="FS232" s="5"/>
      <c r="FT232" s="5"/>
      <c r="FU232" s="5"/>
      <c r="FV232" s="5"/>
      <c r="FW232" s="5"/>
      <c r="FX232" s="5"/>
      <c r="FY232" s="5"/>
      <c r="FZ232" s="5"/>
      <c r="GA232" s="5"/>
      <c r="GB232" s="5"/>
      <c r="GC232" s="5"/>
      <c r="GD232" s="5"/>
      <c r="GE232" s="5"/>
      <c r="GF232" s="5"/>
      <c r="GG232" s="5"/>
      <c r="GH232" s="5"/>
      <c r="GI232" s="5"/>
      <c r="GJ232" s="5"/>
      <c r="GK232" s="5"/>
      <c r="GL232" s="5"/>
      <c r="GM232" s="5"/>
      <c r="GN232" s="5"/>
      <c r="GO232" s="5"/>
      <c r="GP232" s="5"/>
      <c r="GQ232" s="5"/>
      <c r="GR232" s="5"/>
      <c r="GS232" s="5"/>
      <c r="GT232" s="5"/>
      <c r="GU232" s="5"/>
      <c r="GV232" s="5"/>
      <c r="GW232" s="5"/>
      <c r="GX232" s="5"/>
      <c r="GY232" s="5"/>
      <c r="GZ232" s="5"/>
      <c r="HA232" s="5"/>
      <c r="HB232" s="5"/>
      <c r="HC232" s="5"/>
      <c r="HD232" s="5"/>
      <c r="HE232" s="5"/>
      <c r="HF232" s="5"/>
      <c r="HG232" s="5"/>
      <c r="HH232" s="5"/>
      <c r="HI232" s="5"/>
      <c r="HJ232" s="5"/>
      <c r="HK232" s="5"/>
      <c r="HL232" s="5"/>
      <c r="HM232" s="5"/>
      <c r="HN232" s="5"/>
      <c r="HO232" s="5"/>
      <c r="HP232" s="5"/>
      <c r="HQ232" s="5"/>
      <c r="HR232" s="5"/>
      <c r="HS232" s="5"/>
      <c r="HT232" s="5"/>
      <c r="HU232" s="5"/>
      <c r="HV232" s="5"/>
      <c r="HW232" s="5"/>
    </row>
    <row r="233" spans="1:231" s="148" customFormat="1">
      <c r="A233" s="5"/>
      <c r="B233" s="5"/>
      <c r="C233" s="13"/>
      <c r="D233" s="13"/>
      <c r="E233" s="14"/>
      <c r="F233" s="15"/>
      <c r="G233" s="13"/>
      <c r="H233" s="13"/>
      <c r="I233" s="16"/>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5"/>
      <c r="CQ233" s="5"/>
      <c r="CR233" s="5"/>
      <c r="CS233" s="5"/>
      <c r="CT233" s="5"/>
      <c r="CU233" s="5"/>
      <c r="CV233" s="5"/>
      <c r="CW233" s="5"/>
      <c r="CX233" s="5"/>
      <c r="CY233" s="5"/>
      <c r="CZ233" s="5"/>
      <c r="DA233" s="5"/>
      <c r="DB233" s="5"/>
      <c r="DC233" s="5"/>
      <c r="DD233" s="5"/>
      <c r="DE233" s="5"/>
      <c r="DF233" s="5"/>
      <c r="DG233" s="5"/>
      <c r="DH233" s="5"/>
      <c r="DI233" s="5"/>
      <c r="DJ233" s="5"/>
      <c r="DK233" s="5"/>
      <c r="DL233" s="5"/>
      <c r="DM233" s="5"/>
      <c r="DN233" s="5"/>
      <c r="DO233" s="5"/>
      <c r="DP233" s="5"/>
      <c r="DQ233" s="5"/>
      <c r="DR233" s="5"/>
      <c r="DS233" s="5"/>
      <c r="DT233" s="5"/>
      <c r="DU233" s="5"/>
      <c r="DV233" s="5"/>
      <c r="DW233" s="5"/>
      <c r="DX233" s="5"/>
      <c r="DY233" s="5"/>
      <c r="DZ233" s="5"/>
      <c r="EA233" s="5"/>
      <c r="EB233" s="5"/>
      <c r="EC233" s="5"/>
      <c r="ED233" s="5"/>
      <c r="EE233" s="5"/>
      <c r="EF233" s="5"/>
      <c r="EG233" s="5"/>
      <c r="EH233" s="5"/>
      <c r="EI233" s="5"/>
      <c r="EJ233" s="5"/>
      <c r="EK233" s="5"/>
      <c r="EL233" s="5"/>
      <c r="EM233" s="5"/>
      <c r="EN233" s="5"/>
      <c r="EO233" s="5"/>
      <c r="EP233" s="5"/>
      <c r="EQ233" s="5"/>
      <c r="ER233" s="5"/>
      <c r="ES233" s="5"/>
      <c r="ET233" s="5"/>
      <c r="EU233" s="5"/>
      <c r="EV233" s="5"/>
      <c r="EW233" s="5"/>
      <c r="EX233" s="5"/>
      <c r="EY233" s="5"/>
      <c r="EZ233" s="5"/>
      <c r="FA233" s="5"/>
      <c r="FB233" s="5"/>
      <c r="FC233" s="5"/>
      <c r="FD233" s="5"/>
      <c r="FE233" s="5"/>
      <c r="FF233" s="5"/>
      <c r="FG233" s="5"/>
      <c r="FH233" s="5"/>
      <c r="FI233" s="5"/>
      <c r="FJ233" s="5"/>
      <c r="FK233" s="5"/>
      <c r="FL233" s="5"/>
      <c r="FM233" s="5"/>
      <c r="FN233" s="5"/>
      <c r="FO233" s="5"/>
      <c r="FP233" s="5"/>
      <c r="FQ233" s="5"/>
      <c r="FR233" s="5"/>
      <c r="FS233" s="5"/>
      <c r="FT233" s="5"/>
      <c r="FU233" s="5"/>
      <c r="FV233" s="5"/>
      <c r="FW233" s="5"/>
      <c r="FX233" s="5"/>
      <c r="FY233" s="5"/>
      <c r="FZ233" s="5"/>
      <c r="GA233" s="5"/>
      <c r="GB233" s="5"/>
      <c r="GC233" s="5"/>
      <c r="GD233" s="5"/>
      <c r="GE233" s="5"/>
      <c r="GF233" s="5"/>
      <c r="GG233" s="5"/>
      <c r="GH233" s="5"/>
      <c r="GI233" s="5"/>
      <c r="GJ233" s="5"/>
      <c r="GK233" s="5"/>
      <c r="GL233" s="5"/>
      <c r="GM233" s="5"/>
      <c r="GN233" s="5"/>
      <c r="GO233" s="5"/>
      <c r="GP233" s="5"/>
      <c r="GQ233" s="5"/>
      <c r="GR233" s="5"/>
      <c r="GS233" s="5"/>
      <c r="GT233" s="5"/>
      <c r="GU233" s="5"/>
      <c r="GV233" s="5"/>
      <c r="GW233" s="5"/>
      <c r="GX233" s="5"/>
      <c r="GY233" s="5"/>
      <c r="GZ233" s="5"/>
      <c r="HA233" s="5"/>
      <c r="HB233" s="5"/>
      <c r="HC233" s="5"/>
      <c r="HD233" s="5"/>
      <c r="HE233" s="5"/>
      <c r="HF233" s="5"/>
      <c r="HG233" s="5"/>
      <c r="HH233" s="5"/>
      <c r="HI233" s="5"/>
      <c r="HJ233" s="5"/>
      <c r="HK233" s="5"/>
      <c r="HL233" s="5"/>
      <c r="HM233" s="5"/>
      <c r="HN233" s="5"/>
      <c r="HO233" s="5"/>
      <c r="HP233" s="5"/>
      <c r="HQ233" s="5"/>
      <c r="HR233" s="5"/>
      <c r="HS233" s="5"/>
      <c r="HT233" s="5"/>
      <c r="HU233" s="5"/>
      <c r="HV233" s="5"/>
      <c r="HW233" s="5"/>
    </row>
    <row r="234" spans="1:231" s="148" customFormat="1">
      <c r="A234" s="5"/>
      <c r="B234" s="5"/>
      <c r="C234" s="13"/>
      <c r="D234" s="13"/>
      <c r="E234" s="14"/>
      <c r="F234" s="15"/>
      <c r="G234" s="13"/>
      <c r="H234" s="13"/>
      <c r="I234" s="16"/>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c r="CW234" s="5"/>
      <c r="CX234" s="5"/>
      <c r="CY234" s="5"/>
      <c r="CZ234" s="5"/>
      <c r="DA234" s="5"/>
      <c r="DB234" s="5"/>
      <c r="DC234" s="5"/>
      <c r="DD234" s="5"/>
      <c r="DE234" s="5"/>
      <c r="DF234" s="5"/>
      <c r="DG234" s="5"/>
      <c r="DH234" s="5"/>
      <c r="DI234" s="5"/>
      <c r="DJ234" s="5"/>
      <c r="DK234" s="5"/>
      <c r="DL234" s="5"/>
      <c r="DM234" s="5"/>
      <c r="DN234" s="5"/>
      <c r="DO234" s="5"/>
      <c r="DP234" s="5"/>
      <c r="DQ234" s="5"/>
      <c r="DR234" s="5"/>
      <c r="DS234" s="5"/>
      <c r="DT234" s="5"/>
      <c r="DU234" s="5"/>
      <c r="DV234" s="5"/>
      <c r="DW234" s="5"/>
      <c r="DX234" s="5"/>
      <c r="DY234" s="5"/>
      <c r="DZ234" s="5"/>
      <c r="EA234" s="5"/>
      <c r="EB234" s="5"/>
      <c r="EC234" s="5"/>
      <c r="ED234" s="5"/>
      <c r="EE234" s="5"/>
      <c r="EF234" s="5"/>
      <c r="EG234" s="5"/>
      <c r="EH234" s="5"/>
      <c r="EI234" s="5"/>
      <c r="EJ234" s="5"/>
      <c r="EK234" s="5"/>
      <c r="EL234" s="5"/>
      <c r="EM234" s="5"/>
      <c r="EN234" s="5"/>
      <c r="EO234" s="5"/>
      <c r="EP234" s="5"/>
      <c r="EQ234" s="5"/>
      <c r="ER234" s="5"/>
      <c r="ES234" s="5"/>
      <c r="ET234" s="5"/>
      <c r="EU234" s="5"/>
      <c r="EV234" s="5"/>
      <c r="EW234" s="5"/>
      <c r="EX234" s="5"/>
      <c r="EY234" s="5"/>
      <c r="EZ234" s="5"/>
      <c r="FA234" s="5"/>
      <c r="FB234" s="5"/>
      <c r="FC234" s="5"/>
      <c r="FD234" s="5"/>
      <c r="FE234" s="5"/>
      <c r="FF234" s="5"/>
      <c r="FG234" s="5"/>
      <c r="FH234" s="5"/>
      <c r="FI234" s="5"/>
      <c r="FJ234" s="5"/>
      <c r="FK234" s="5"/>
      <c r="FL234" s="5"/>
      <c r="FM234" s="5"/>
      <c r="FN234" s="5"/>
      <c r="FO234" s="5"/>
      <c r="FP234" s="5"/>
      <c r="FQ234" s="5"/>
      <c r="FR234" s="5"/>
      <c r="FS234" s="5"/>
      <c r="FT234" s="5"/>
      <c r="FU234" s="5"/>
      <c r="FV234" s="5"/>
      <c r="FW234" s="5"/>
      <c r="FX234" s="5"/>
      <c r="FY234" s="5"/>
      <c r="FZ234" s="5"/>
      <c r="GA234" s="5"/>
      <c r="GB234" s="5"/>
      <c r="GC234" s="5"/>
      <c r="GD234" s="5"/>
      <c r="GE234" s="5"/>
      <c r="GF234" s="5"/>
      <c r="GG234" s="5"/>
      <c r="GH234" s="5"/>
      <c r="GI234" s="5"/>
      <c r="GJ234" s="5"/>
      <c r="GK234" s="5"/>
      <c r="GL234" s="5"/>
      <c r="GM234" s="5"/>
      <c r="GN234" s="5"/>
      <c r="GO234" s="5"/>
      <c r="GP234" s="5"/>
      <c r="GQ234" s="5"/>
      <c r="GR234" s="5"/>
      <c r="GS234" s="5"/>
      <c r="GT234" s="5"/>
      <c r="GU234" s="5"/>
      <c r="GV234" s="5"/>
      <c r="GW234" s="5"/>
      <c r="GX234" s="5"/>
      <c r="GY234" s="5"/>
      <c r="GZ234" s="5"/>
      <c r="HA234" s="5"/>
      <c r="HB234" s="5"/>
      <c r="HC234" s="5"/>
      <c r="HD234" s="5"/>
      <c r="HE234" s="5"/>
      <c r="HF234" s="5"/>
      <c r="HG234" s="5"/>
      <c r="HH234" s="5"/>
      <c r="HI234" s="5"/>
      <c r="HJ234" s="5"/>
      <c r="HK234" s="5"/>
      <c r="HL234" s="5"/>
      <c r="HM234" s="5"/>
      <c r="HN234" s="5"/>
      <c r="HO234" s="5"/>
      <c r="HP234" s="5"/>
      <c r="HQ234" s="5"/>
      <c r="HR234" s="5"/>
      <c r="HS234" s="5"/>
      <c r="HT234" s="5"/>
      <c r="HU234" s="5"/>
      <c r="HV234" s="5"/>
      <c r="HW234" s="5"/>
    </row>
    <row r="235" spans="1:231" s="148" customFormat="1">
      <c r="A235" s="5"/>
      <c r="B235" s="5"/>
      <c r="C235" s="13"/>
      <c r="D235" s="13"/>
      <c r="E235" s="14"/>
      <c r="F235" s="15"/>
      <c r="G235" s="13"/>
      <c r="H235" s="13"/>
      <c r="I235" s="16"/>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c r="CP235" s="5"/>
      <c r="CQ235" s="5"/>
      <c r="CR235" s="5"/>
      <c r="CS235" s="5"/>
      <c r="CT235" s="5"/>
      <c r="CU235" s="5"/>
      <c r="CV235" s="5"/>
      <c r="CW235" s="5"/>
      <c r="CX235" s="5"/>
      <c r="CY235" s="5"/>
      <c r="CZ235" s="5"/>
      <c r="DA235" s="5"/>
      <c r="DB235" s="5"/>
      <c r="DC235" s="5"/>
      <c r="DD235" s="5"/>
      <c r="DE235" s="5"/>
      <c r="DF235" s="5"/>
      <c r="DG235" s="5"/>
      <c r="DH235" s="5"/>
      <c r="DI235" s="5"/>
      <c r="DJ235" s="5"/>
      <c r="DK235" s="5"/>
      <c r="DL235" s="5"/>
      <c r="DM235" s="5"/>
      <c r="DN235" s="5"/>
      <c r="DO235" s="5"/>
      <c r="DP235" s="5"/>
      <c r="DQ235" s="5"/>
      <c r="DR235" s="5"/>
      <c r="DS235" s="5"/>
      <c r="DT235" s="5"/>
      <c r="DU235" s="5"/>
      <c r="DV235" s="5"/>
      <c r="DW235" s="5"/>
      <c r="DX235" s="5"/>
      <c r="DY235" s="5"/>
      <c r="DZ235" s="5"/>
      <c r="EA235" s="5"/>
      <c r="EB235" s="5"/>
      <c r="EC235" s="5"/>
      <c r="ED235" s="5"/>
      <c r="EE235" s="5"/>
      <c r="EF235" s="5"/>
      <c r="EG235" s="5"/>
      <c r="EH235" s="5"/>
      <c r="EI235" s="5"/>
      <c r="EJ235" s="5"/>
      <c r="EK235" s="5"/>
      <c r="EL235" s="5"/>
      <c r="EM235" s="5"/>
      <c r="EN235" s="5"/>
      <c r="EO235" s="5"/>
      <c r="EP235" s="5"/>
      <c r="EQ235" s="5"/>
      <c r="ER235" s="5"/>
      <c r="ES235" s="5"/>
      <c r="ET235" s="5"/>
      <c r="EU235" s="5"/>
      <c r="EV235" s="5"/>
      <c r="EW235" s="5"/>
      <c r="EX235" s="5"/>
      <c r="EY235" s="5"/>
      <c r="EZ235" s="5"/>
      <c r="FA235" s="5"/>
      <c r="FB235" s="5"/>
      <c r="FC235" s="5"/>
      <c r="FD235" s="5"/>
      <c r="FE235" s="5"/>
      <c r="FF235" s="5"/>
      <c r="FG235" s="5"/>
      <c r="FH235" s="5"/>
      <c r="FI235" s="5"/>
      <c r="FJ235" s="5"/>
      <c r="FK235" s="5"/>
      <c r="FL235" s="5"/>
      <c r="FM235" s="5"/>
      <c r="FN235" s="5"/>
      <c r="FO235" s="5"/>
      <c r="FP235" s="5"/>
      <c r="FQ235" s="5"/>
      <c r="FR235" s="5"/>
      <c r="FS235" s="5"/>
      <c r="FT235" s="5"/>
      <c r="FU235" s="5"/>
      <c r="FV235" s="5"/>
      <c r="FW235" s="5"/>
      <c r="FX235" s="5"/>
      <c r="FY235" s="5"/>
      <c r="FZ235" s="5"/>
      <c r="GA235" s="5"/>
      <c r="GB235" s="5"/>
      <c r="GC235" s="5"/>
      <c r="GD235" s="5"/>
      <c r="GE235" s="5"/>
      <c r="GF235" s="5"/>
      <c r="GG235" s="5"/>
      <c r="GH235" s="5"/>
      <c r="GI235" s="5"/>
      <c r="GJ235" s="5"/>
      <c r="GK235" s="5"/>
      <c r="GL235" s="5"/>
      <c r="GM235" s="5"/>
      <c r="GN235" s="5"/>
      <c r="GO235" s="5"/>
      <c r="GP235" s="5"/>
      <c r="GQ235" s="5"/>
      <c r="GR235" s="5"/>
      <c r="GS235" s="5"/>
      <c r="GT235" s="5"/>
      <c r="GU235" s="5"/>
      <c r="GV235" s="5"/>
      <c r="GW235" s="5"/>
      <c r="GX235" s="5"/>
      <c r="GY235" s="5"/>
      <c r="GZ235" s="5"/>
      <c r="HA235" s="5"/>
      <c r="HB235" s="5"/>
      <c r="HC235" s="5"/>
      <c r="HD235" s="5"/>
      <c r="HE235" s="5"/>
      <c r="HF235" s="5"/>
      <c r="HG235" s="5"/>
      <c r="HH235" s="5"/>
      <c r="HI235" s="5"/>
      <c r="HJ235" s="5"/>
      <c r="HK235" s="5"/>
      <c r="HL235" s="5"/>
      <c r="HM235" s="5"/>
      <c r="HN235" s="5"/>
      <c r="HO235" s="5"/>
      <c r="HP235" s="5"/>
      <c r="HQ235" s="5"/>
      <c r="HR235" s="5"/>
      <c r="HS235" s="5"/>
      <c r="HT235" s="5"/>
      <c r="HU235" s="5"/>
      <c r="HV235" s="5"/>
      <c r="HW235" s="5"/>
    </row>
    <row r="236" spans="1:231" s="148" customFormat="1">
      <c r="A236" s="5"/>
      <c r="B236" s="5"/>
      <c r="C236" s="13"/>
      <c r="D236" s="13"/>
      <c r="E236" s="14"/>
      <c r="F236" s="15"/>
      <c r="G236" s="13"/>
      <c r="H236" s="13"/>
      <c r="I236" s="16"/>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c r="CQ236" s="5"/>
      <c r="CR236" s="5"/>
      <c r="CS236" s="5"/>
      <c r="CT236" s="5"/>
      <c r="CU236" s="5"/>
      <c r="CV236" s="5"/>
      <c r="CW236" s="5"/>
      <c r="CX236" s="5"/>
      <c r="CY236" s="5"/>
      <c r="CZ236" s="5"/>
      <c r="DA236" s="5"/>
      <c r="DB236" s="5"/>
      <c r="DC236" s="5"/>
      <c r="DD236" s="5"/>
      <c r="DE236" s="5"/>
      <c r="DF236" s="5"/>
      <c r="DG236" s="5"/>
      <c r="DH236" s="5"/>
      <c r="DI236" s="5"/>
      <c r="DJ236" s="5"/>
      <c r="DK236" s="5"/>
      <c r="DL236" s="5"/>
      <c r="DM236" s="5"/>
      <c r="DN236" s="5"/>
      <c r="DO236" s="5"/>
      <c r="DP236" s="5"/>
      <c r="DQ236" s="5"/>
      <c r="DR236" s="5"/>
      <c r="DS236" s="5"/>
      <c r="DT236" s="5"/>
      <c r="DU236" s="5"/>
      <c r="DV236" s="5"/>
      <c r="DW236" s="5"/>
      <c r="DX236" s="5"/>
      <c r="DY236" s="5"/>
      <c r="DZ236" s="5"/>
      <c r="EA236" s="5"/>
      <c r="EB236" s="5"/>
      <c r="EC236" s="5"/>
      <c r="ED236" s="5"/>
      <c r="EE236" s="5"/>
      <c r="EF236" s="5"/>
      <c r="EG236" s="5"/>
      <c r="EH236" s="5"/>
      <c r="EI236" s="5"/>
      <c r="EJ236" s="5"/>
      <c r="EK236" s="5"/>
      <c r="EL236" s="5"/>
      <c r="EM236" s="5"/>
      <c r="EN236" s="5"/>
      <c r="EO236" s="5"/>
      <c r="EP236" s="5"/>
      <c r="EQ236" s="5"/>
      <c r="ER236" s="5"/>
      <c r="ES236" s="5"/>
      <c r="ET236" s="5"/>
      <c r="EU236" s="5"/>
      <c r="EV236" s="5"/>
      <c r="EW236" s="5"/>
      <c r="EX236" s="5"/>
      <c r="EY236" s="5"/>
      <c r="EZ236" s="5"/>
      <c r="FA236" s="5"/>
      <c r="FB236" s="5"/>
      <c r="FC236" s="5"/>
      <c r="FD236" s="5"/>
      <c r="FE236" s="5"/>
      <c r="FF236" s="5"/>
      <c r="FG236" s="5"/>
      <c r="FH236" s="5"/>
      <c r="FI236" s="5"/>
      <c r="FJ236" s="5"/>
      <c r="FK236" s="5"/>
      <c r="FL236" s="5"/>
      <c r="FM236" s="5"/>
      <c r="FN236" s="5"/>
      <c r="FO236" s="5"/>
      <c r="FP236" s="5"/>
      <c r="FQ236" s="5"/>
      <c r="FR236" s="5"/>
      <c r="FS236" s="5"/>
      <c r="FT236" s="5"/>
      <c r="FU236" s="5"/>
      <c r="FV236" s="5"/>
      <c r="FW236" s="5"/>
      <c r="FX236" s="5"/>
      <c r="FY236" s="5"/>
      <c r="FZ236" s="5"/>
      <c r="GA236" s="5"/>
      <c r="GB236" s="5"/>
      <c r="GC236" s="5"/>
      <c r="GD236" s="5"/>
      <c r="GE236" s="5"/>
      <c r="GF236" s="5"/>
      <c r="GG236" s="5"/>
      <c r="GH236" s="5"/>
      <c r="GI236" s="5"/>
      <c r="GJ236" s="5"/>
      <c r="GK236" s="5"/>
      <c r="GL236" s="5"/>
      <c r="GM236" s="5"/>
      <c r="GN236" s="5"/>
      <c r="GO236" s="5"/>
      <c r="GP236" s="5"/>
      <c r="GQ236" s="5"/>
      <c r="GR236" s="5"/>
      <c r="GS236" s="5"/>
      <c r="GT236" s="5"/>
      <c r="GU236" s="5"/>
      <c r="GV236" s="5"/>
      <c r="GW236" s="5"/>
      <c r="GX236" s="5"/>
      <c r="GY236" s="5"/>
      <c r="GZ236" s="5"/>
      <c r="HA236" s="5"/>
      <c r="HB236" s="5"/>
      <c r="HC236" s="5"/>
      <c r="HD236" s="5"/>
      <c r="HE236" s="5"/>
      <c r="HF236" s="5"/>
      <c r="HG236" s="5"/>
      <c r="HH236" s="5"/>
      <c r="HI236" s="5"/>
      <c r="HJ236" s="5"/>
      <c r="HK236" s="5"/>
      <c r="HL236" s="5"/>
      <c r="HM236" s="5"/>
      <c r="HN236" s="5"/>
      <c r="HO236" s="5"/>
      <c r="HP236" s="5"/>
      <c r="HQ236" s="5"/>
      <c r="HR236" s="5"/>
      <c r="HS236" s="5"/>
      <c r="HT236" s="5"/>
      <c r="HU236" s="5"/>
      <c r="HV236" s="5"/>
      <c r="HW236" s="5"/>
    </row>
    <row r="237" spans="1:231" s="148" customFormat="1">
      <c r="A237" s="5"/>
      <c r="B237" s="5"/>
      <c r="C237" s="13"/>
      <c r="D237" s="13"/>
      <c r="E237" s="14"/>
      <c r="F237" s="15"/>
      <c r="G237" s="13"/>
      <c r="H237" s="13"/>
      <c r="I237" s="16"/>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5"/>
      <c r="CX237" s="5"/>
      <c r="CY237" s="5"/>
      <c r="CZ237" s="5"/>
      <c r="DA237" s="5"/>
      <c r="DB237" s="5"/>
      <c r="DC237" s="5"/>
      <c r="DD237" s="5"/>
      <c r="DE237" s="5"/>
      <c r="DF237" s="5"/>
      <c r="DG237" s="5"/>
      <c r="DH237" s="5"/>
      <c r="DI237" s="5"/>
      <c r="DJ237" s="5"/>
      <c r="DK237" s="5"/>
      <c r="DL237" s="5"/>
      <c r="DM237" s="5"/>
      <c r="DN237" s="5"/>
      <c r="DO237" s="5"/>
      <c r="DP237" s="5"/>
      <c r="DQ237" s="5"/>
      <c r="DR237" s="5"/>
      <c r="DS237" s="5"/>
      <c r="DT237" s="5"/>
      <c r="DU237" s="5"/>
      <c r="DV237" s="5"/>
      <c r="DW237" s="5"/>
      <c r="DX237" s="5"/>
      <c r="DY237" s="5"/>
      <c r="DZ237" s="5"/>
      <c r="EA237" s="5"/>
      <c r="EB237" s="5"/>
      <c r="EC237" s="5"/>
      <c r="ED237" s="5"/>
      <c r="EE237" s="5"/>
      <c r="EF237" s="5"/>
      <c r="EG237" s="5"/>
      <c r="EH237" s="5"/>
      <c r="EI237" s="5"/>
      <c r="EJ237" s="5"/>
      <c r="EK237" s="5"/>
      <c r="EL237" s="5"/>
      <c r="EM237" s="5"/>
      <c r="EN237" s="5"/>
      <c r="EO237" s="5"/>
      <c r="EP237" s="5"/>
      <c r="EQ237" s="5"/>
      <c r="ER237" s="5"/>
      <c r="ES237" s="5"/>
      <c r="ET237" s="5"/>
      <c r="EU237" s="5"/>
      <c r="EV237" s="5"/>
      <c r="EW237" s="5"/>
      <c r="EX237" s="5"/>
      <c r="EY237" s="5"/>
      <c r="EZ237" s="5"/>
      <c r="FA237" s="5"/>
      <c r="FB237" s="5"/>
      <c r="FC237" s="5"/>
      <c r="FD237" s="5"/>
      <c r="FE237" s="5"/>
      <c r="FF237" s="5"/>
      <c r="FG237" s="5"/>
      <c r="FH237" s="5"/>
      <c r="FI237" s="5"/>
      <c r="FJ237" s="5"/>
      <c r="FK237" s="5"/>
      <c r="FL237" s="5"/>
      <c r="FM237" s="5"/>
      <c r="FN237" s="5"/>
      <c r="FO237" s="5"/>
      <c r="FP237" s="5"/>
      <c r="FQ237" s="5"/>
      <c r="FR237" s="5"/>
      <c r="FS237" s="5"/>
      <c r="FT237" s="5"/>
      <c r="FU237" s="5"/>
      <c r="FV237" s="5"/>
      <c r="FW237" s="5"/>
      <c r="FX237" s="5"/>
      <c r="FY237" s="5"/>
      <c r="FZ237" s="5"/>
      <c r="GA237" s="5"/>
      <c r="GB237" s="5"/>
      <c r="GC237" s="5"/>
      <c r="GD237" s="5"/>
      <c r="GE237" s="5"/>
      <c r="GF237" s="5"/>
      <c r="GG237" s="5"/>
      <c r="GH237" s="5"/>
      <c r="GI237" s="5"/>
      <c r="GJ237" s="5"/>
      <c r="GK237" s="5"/>
      <c r="GL237" s="5"/>
      <c r="GM237" s="5"/>
      <c r="GN237" s="5"/>
      <c r="GO237" s="5"/>
      <c r="GP237" s="5"/>
      <c r="GQ237" s="5"/>
      <c r="GR237" s="5"/>
      <c r="GS237" s="5"/>
      <c r="GT237" s="5"/>
      <c r="GU237" s="5"/>
      <c r="GV237" s="5"/>
      <c r="GW237" s="5"/>
      <c r="GX237" s="5"/>
      <c r="GY237" s="5"/>
      <c r="GZ237" s="5"/>
      <c r="HA237" s="5"/>
      <c r="HB237" s="5"/>
      <c r="HC237" s="5"/>
      <c r="HD237" s="5"/>
      <c r="HE237" s="5"/>
      <c r="HF237" s="5"/>
      <c r="HG237" s="5"/>
      <c r="HH237" s="5"/>
      <c r="HI237" s="5"/>
      <c r="HJ237" s="5"/>
      <c r="HK237" s="5"/>
      <c r="HL237" s="5"/>
      <c r="HM237" s="5"/>
      <c r="HN237" s="5"/>
      <c r="HO237" s="5"/>
      <c r="HP237" s="5"/>
      <c r="HQ237" s="5"/>
      <c r="HR237" s="5"/>
      <c r="HS237" s="5"/>
      <c r="HT237" s="5"/>
      <c r="HU237" s="5"/>
      <c r="HV237" s="5"/>
      <c r="HW237" s="5"/>
    </row>
    <row r="238" spans="1:231" s="148" customFormat="1">
      <c r="A238" s="5"/>
      <c r="B238" s="5"/>
      <c r="C238" s="13"/>
      <c r="D238" s="13"/>
      <c r="E238" s="14"/>
      <c r="F238" s="15"/>
      <c r="G238" s="13"/>
      <c r="H238" s="13"/>
      <c r="I238" s="16"/>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c r="CN238" s="5"/>
      <c r="CO238" s="5"/>
      <c r="CP238" s="5"/>
      <c r="CQ238" s="5"/>
      <c r="CR238" s="5"/>
      <c r="CS238" s="5"/>
      <c r="CT238" s="5"/>
      <c r="CU238" s="5"/>
      <c r="CV238" s="5"/>
      <c r="CW238" s="5"/>
      <c r="CX238" s="5"/>
      <c r="CY238" s="5"/>
      <c r="CZ238" s="5"/>
      <c r="DA238" s="5"/>
      <c r="DB238" s="5"/>
      <c r="DC238" s="5"/>
      <c r="DD238" s="5"/>
      <c r="DE238" s="5"/>
      <c r="DF238" s="5"/>
      <c r="DG238" s="5"/>
      <c r="DH238" s="5"/>
      <c r="DI238" s="5"/>
      <c r="DJ238" s="5"/>
      <c r="DK238" s="5"/>
      <c r="DL238" s="5"/>
      <c r="DM238" s="5"/>
      <c r="DN238" s="5"/>
      <c r="DO238" s="5"/>
      <c r="DP238" s="5"/>
      <c r="DQ238" s="5"/>
      <c r="DR238" s="5"/>
      <c r="DS238" s="5"/>
      <c r="DT238" s="5"/>
      <c r="DU238" s="5"/>
      <c r="DV238" s="5"/>
      <c r="DW238" s="5"/>
      <c r="DX238" s="5"/>
      <c r="DY238" s="5"/>
      <c r="DZ238" s="5"/>
      <c r="EA238" s="5"/>
      <c r="EB238" s="5"/>
      <c r="EC238" s="5"/>
      <c r="ED238" s="5"/>
      <c r="EE238" s="5"/>
      <c r="EF238" s="5"/>
      <c r="EG238" s="5"/>
      <c r="EH238" s="5"/>
      <c r="EI238" s="5"/>
      <c r="EJ238" s="5"/>
      <c r="EK238" s="5"/>
      <c r="EL238" s="5"/>
      <c r="EM238" s="5"/>
      <c r="EN238" s="5"/>
      <c r="EO238" s="5"/>
      <c r="EP238" s="5"/>
      <c r="EQ238" s="5"/>
      <c r="ER238" s="5"/>
      <c r="ES238" s="5"/>
      <c r="ET238" s="5"/>
      <c r="EU238" s="5"/>
      <c r="EV238" s="5"/>
      <c r="EW238" s="5"/>
      <c r="EX238" s="5"/>
      <c r="EY238" s="5"/>
      <c r="EZ238" s="5"/>
      <c r="FA238" s="5"/>
      <c r="FB238" s="5"/>
      <c r="FC238" s="5"/>
      <c r="FD238" s="5"/>
      <c r="FE238" s="5"/>
      <c r="FF238" s="5"/>
      <c r="FG238" s="5"/>
      <c r="FH238" s="5"/>
      <c r="FI238" s="5"/>
      <c r="FJ238" s="5"/>
      <c r="FK238" s="5"/>
      <c r="FL238" s="5"/>
      <c r="FM238" s="5"/>
      <c r="FN238" s="5"/>
      <c r="FO238" s="5"/>
      <c r="FP238" s="5"/>
      <c r="FQ238" s="5"/>
      <c r="FR238" s="5"/>
      <c r="FS238" s="5"/>
      <c r="FT238" s="5"/>
      <c r="FU238" s="5"/>
      <c r="FV238" s="5"/>
      <c r="FW238" s="5"/>
      <c r="FX238" s="5"/>
      <c r="FY238" s="5"/>
      <c r="FZ238" s="5"/>
      <c r="GA238" s="5"/>
      <c r="GB238" s="5"/>
      <c r="GC238" s="5"/>
      <c r="GD238" s="5"/>
      <c r="GE238" s="5"/>
      <c r="GF238" s="5"/>
      <c r="GG238" s="5"/>
      <c r="GH238" s="5"/>
      <c r="GI238" s="5"/>
      <c r="GJ238" s="5"/>
      <c r="GK238" s="5"/>
      <c r="GL238" s="5"/>
      <c r="GM238" s="5"/>
      <c r="GN238" s="5"/>
      <c r="GO238" s="5"/>
      <c r="GP238" s="5"/>
      <c r="GQ238" s="5"/>
      <c r="GR238" s="5"/>
      <c r="GS238" s="5"/>
      <c r="GT238" s="5"/>
      <c r="GU238" s="5"/>
      <c r="GV238" s="5"/>
      <c r="GW238" s="5"/>
      <c r="GX238" s="5"/>
      <c r="GY238" s="5"/>
      <c r="GZ238" s="5"/>
      <c r="HA238" s="5"/>
      <c r="HB238" s="5"/>
      <c r="HC238" s="5"/>
      <c r="HD238" s="5"/>
      <c r="HE238" s="5"/>
      <c r="HF238" s="5"/>
      <c r="HG238" s="5"/>
      <c r="HH238" s="5"/>
      <c r="HI238" s="5"/>
      <c r="HJ238" s="5"/>
      <c r="HK238" s="5"/>
      <c r="HL238" s="5"/>
      <c r="HM238" s="5"/>
      <c r="HN238" s="5"/>
      <c r="HO238" s="5"/>
      <c r="HP238" s="5"/>
      <c r="HQ238" s="5"/>
      <c r="HR238" s="5"/>
      <c r="HS238" s="5"/>
      <c r="HT238" s="5"/>
      <c r="HU238" s="5"/>
      <c r="HV238" s="5"/>
      <c r="HW238" s="5"/>
    </row>
    <row r="239" spans="1:231" s="148" customFormat="1">
      <c r="A239" s="5"/>
      <c r="B239" s="5"/>
      <c r="C239" s="13"/>
      <c r="D239" s="13"/>
      <c r="E239" s="14"/>
      <c r="F239" s="15"/>
      <c r="G239" s="13"/>
      <c r="H239" s="13"/>
      <c r="I239" s="16"/>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5"/>
      <c r="CV239" s="5"/>
      <c r="CW239" s="5"/>
      <c r="CX239" s="5"/>
      <c r="CY239" s="5"/>
      <c r="CZ239" s="5"/>
      <c r="DA239" s="5"/>
      <c r="DB239" s="5"/>
      <c r="DC239" s="5"/>
      <c r="DD239" s="5"/>
      <c r="DE239" s="5"/>
      <c r="DF239" s="5"/>
      <c r="DG239" s="5"/>
      <c r="DH239" s="5"/>
      <c r="DI239" s="5"/>
      <c r="DJ239" s="5"/>
      <c r="DK239" s="5"/>
      <c r="DL239" s="5"/>
      <c r="DM239" s="5"/>
      <c r="DN239" s="5"/>
      <c r="DO239" s="5"/>
      <c r="DP239" s="5"/>
      <c r="DQ239" s="5"/>
      <c r="DR239" s="5"/>
      <c r="DS239" s="5"/>
      <c r="DT239" s="5"/>
      <c r="DU239" s="5"/>
      <c r="DV239" s="5"/>
      <c r="DW239" s="5"/>
      <c r="DX239" s="5"/>
      <c r="DY239" s="5"/>
      <c r="DZ239" s="5"/>
      <c r="EA239" s="5"/>
      <c r="EB239" s="5"/>
      <c r="EC239" s="5"/>
      <c r="ED239" s="5"/>
      <c r="EE239" s="5"/>
      <c r="EF239" s="5"/>
      <c r="EG239" s="5"/>
      <c r="EH239" s="5"/>
      <c r="EI239" s="5"/>
      <c r="EJ239" s="5"/>
      <c r="EK239" s="5"/>
      <c r="EL239" s="5"/>
      <c r="EM239" s="5"/>
      <c r="EN239" s="5"/>
      <c r="EO239" s="5"/>
      <c r="EP239" s="5"/>
      <c r="EQ239" s="5"/>
      <c r="ER239" s="5"/>
      <c r="ES239" s="5"/>
      <c r="ET239" s="5"/>
      <c r="EU239" s="5"/>
      <c r="EV239" s="5"/>
      <c r="EW239" s="5"/>
      <c r="EX239" s="5"/>
      <c r="EY239" s="5"/>
      <c r="EZ239" s="5"/>
      <c r="FA239" s="5"/>
      <c r="FB239" s="5"/>
      <c r="FC239" s="5"/>
      <c r="FD239" s="5"/>
      <c r="FE239" s="5"/>
      <c r="FF239" s="5"/>
      <c r="FG239" s="5"/>
      <c r="FH239" s="5"/>
      <c r="FI239" s="5"/>
      <c r="FJ239" s="5"/>
      <c r="FK239" s="5"/>
      <c r="FL239" s="5"/>
      <c r="FM239" s="5"/>
      <c r="FN239" s="5"/>
      <c r="FO239" s="5"/>
      <c r="FP239" s="5"/>
      <c r="FQ239" s="5"/>
      <c r="FR239" s="5"/>
      <c r="FS239" s="5"/>
      <c r="FT239" s="5"/>
      <c r="FU239" s="5"/>
      <c r="FV239" s="5"/>
      <c r="FW239" s="5"/>
      <c r="FX239" s="5"/>
      <c r="FY239" s="5"/>
      <c r="FZ239" s="5"/>
      <c r="GA239" s="5"/>
      <c r="GB239" s="5"/>
      <c r="GC239" s="5"/>
      <c r="GD239" s="5"/>
      <c r="GE239" s="5"/>
      <c r="GF239" s="5"/>
      <c r="GG239" s="5"/>
      <c r="GH239" s="5"/>
      <c r="GI239" s="5"/>
      <c r="GJ239" s="5"/>
      <c r="GK239" s="5"/>
      <c r="GL239" s="5"/>
      <c r="GM239" s="5"/>
      <c r="GN239" s="5"/>
      <c r="GO239" s="5"/>
      <c r="GP239" s="5"/>
      <c r="GQ239" s="5"/>
      <c r="GR239" s="5"/>
      <c r="GS239" s="5"/>
      <c r="GT239" s="5"/>
      <c r="GU239" s="5"/>
      <c r="GV239" s="5"/>
      <c r="GW239" s="5"/>
      <c r="GX239" s="5"/>
      <c r="GY239" s="5"/>
      <c r="GZ239" s="5"/>
      <c r="HA239" s="5"/>
      <c r="HB239" s="5"/>
      <c r="HC239" s="5"/>
      <c r="HD239" s="5"/>
      <c r="HE239" s="5"/>
      <c r="HF239" s="5"/>
      <c r="HG239" s="5"/>
      <c r="HH239" s="5"/>
      <c r="HI239" s="5"/>
      <c r="HJ239" s="5"/>
      <c r="HK239" s="5"/>
      <c r="HL239" s="5"/>
      <c r="HM239" s="5"/>
      <c r="HN239" s="5"/>
      <c r="HO239" s="5"/>
      <c r="HP239" s="5"/>
      <c r="HQ239" s="5"/>
      <c r="HR239" s="5"/>
      <c r="HS239" s="5"/>
      <c r="HT239" s="5"/>
      <c r="HU239" s="5"/>
      <c r="HV239" s="5"/>
      <c r="HW239" s="5"/>
    </row>
    <row r="240" spans="1:231" s="148" customFormat="1">
      <c r="A240" s="5"/>
      <c r="B240" s="5"/>
      <c r="C240" s="13"/>
      <c r="D240" s="13"/>
      <c r="E240" s="14"/>
      <c r="F240" s="15"/>
      <c r="G240" s="13"/>
      <c r="H240" s="13"/>
      <c r="I240" s="16"/>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c r="CQ240" s="5"/>
      <c r="CR240" s="5"/>
      <c r="CS240" s="5"/>
      <c r="CT240" s="5"/>
      <c r="CU240" s="5"/>
      <c r="CV240" s="5"/>
      <c r="CW240" s="5"/>
      <c r="CX240" s="5"/>
      <c r="CY240" s="5"/>
      <c r="CZ240" s="5"/>
      <c r="DA240" s="5"/>
      <c r="DB240" s="5"/>
      <c r="DC240" s="5"/>
      <c r="DD240" s="5"/>
      <c r="DE240" s="5"/>
      <c r="DF240" s="5"/>
      <c r="DG240" s="5"/>
      <c r="DH240" s="5"/>
      <c r="DI240" s="5"/>
      <c r="DJ240" s="5"/>
      <c r="DK240" s="5"/>
      <c r="DL240" s="5"/>
      <c r="DM240" s="5"/>
      <c r="DN240" s="5"/>
      <c r="DO240" s="5"/>
      <c r="DP240" s="5"/>
      <c r="DQ240" s="5"/>
      <c r="DR240" s="5"/>
      <c r="DS240" s="5"/>
      <c r="DT240" s="5"/>
      <c r="DU240" s="5"/>
      <c r="DV240" s="5"/>
      <c r="DW240" s="5"/>
      <c r="DX240" s="5"/>
      <c r="DY240" s="5"/>
      <c r="DZ240" s="5"/>
      <c r="EA240" s="5"/>
      <c r="EB240" s="5"/>
      <c r="EC240" s="5"/>
      <c r="ED240" s="5"/>
      <c r="EE240" s="5"/>
      <c r="EF240" s="5"/>
      <c r="EG240" s="5"/>
      <c r="EH240" s="5"/>
      <c r="EI240" s="5"/>
      <c r="EJ240" s="5"/>
      <c r="EK240" s="5"/>
      <c r="EL240" s="5"/>
      <c r="EM240" s="5"/>
      <c r="EN240" s="5"/>
      <c r="EO240" s="5"/>
      <c r="EP240" s="5"/>
      <c r="EQ240" s="5"/>
      <c r="ER240" s="5"/>
      <c r="ES240" s="5"/>
      <c r="ET240" s="5"/>
      <c r="EU240" s="5"/>
      <c r="EV240" s="5"/>
      <c r="EW240" s="5"/>
      <c r="EX240" s="5"/>
      <c r="EY240" s="5"/>
      <c r="EZ240" s="5"/>
      <c r="FA240" s="5"/>
      <c r="FB240" s="5"/>
      <c r="FC240" s="5"/>
      <c r="FD240" s="5"/>
      <c r="FE240" s="5"/>
      <c r="FF240" s="5"/>
      <c r="FG240" s="5"/>
      <c r="FH240" s="5"/>
      <c r="FI240" s="5"/>
      <c r="FJ240" s="5"/>
      <c r="FK240" s="5"/>
      <c r="FL240" s="5"/>
      <c r="FM240" s="5"/>
      <c r="FN240" s="5"/>
      <c r="FO240" s="5"/>
      <c r="FP240" s="5"/>
      <c r="FQ240" s="5"/>
      <c r="FR240" s="5"/>
      <c r="FS240" s="5"/>
      <c r="FT240" s="5"/>
      <c r="FU240" s="5"/>
      <c r="FV240" s="5"/>
      <c r="FW240" s="5"/>
      <c r="FX240" s="5"/>
      <c r="FY240" s="5"/>
      <c r="FZ240" s="5"/>
      <c r="GA240" s="5"/>
      <c r="GB240" s="5"/>
      <c r="GC240" s="5"/>
      <c r="GD240" s="5"/>
      <c r="GE240" s="5"/>
      <c r="GF240" s="5"/>
      <c r="GG240" s="5"/>
      <c r="GH240" s="5"/>
      <c r="GI240" s="5"/>
      <c r="GJ240" s="5"/>
      <c r="GK240" s="5"/>
      <c r="GL240" s="5"/>
      <c r="GM240" s="5"/>
      <c r="GN240" s="5"/>
      <c r="GO240" s="5"/>
      <c r="GP240" s="5"/>
      <c r="GQ240" s="5"/>
      <c r="GR240" s="5"/>
      <c r="GS240" s="5"/>
      <c r="GT240" s="5"/>
      <c r="GU240" s="5"/>
      <c r="GV240" s="5"/>
      <c r="GW240" s="5"/>
      <c r="GX240" s="5"/>
      <c r="GY240" s="5"/>
      <c r="GZ240" s="5"/>
      <c r="HA240" s="5"/>
      <c r="HB240" s="5"/>
      <c r="HC240" s="5"/>
      <c r="HD240" s="5"/>
      <c r="HE240" s="5"/>
      <c r="HF240" s="5"/>
      <c r="HG240" s="5"/>
      <c r="HH240" s="5"/>
      <c r="HI240" s="5"/>
      <c r="HJ240" s="5"/>
      <c r="HK240" s="5"/>
      <c r="HL240" s="5"/>
      <c r="HM240" s="5"/>
      <c r="HN240" s="5"/>
      <c r="HO240" s="5"/>
      <c r="HP240" s="5"/>
      <c r="HQ240" s="5"/>
      <c r="HR240" s="5"/>
      <c r="HS240" s="5"/>
      <c r="HT240" s="5"/>
      <c r="HU240" s="5"/>
      <c r="HV240" s="5"/>
      <c r="HW240" s="5"/>
    </row>
    <row r="241" spans="1:231" s="148" customFormat="1">
      <c r="A241" s="5"/>
      <c r="B241" s="5"/>
      <c r="C241" s="13"/>
      <c r="D241" s="13"/>
      <c r="E241" s="14"/>
      <c r="F241" s="15"/>
      <c r="G241" s="13"/>
      <c r="H241" s="13"/>
      <c r="I241" s="16"/>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5"/>
      <c r="CM241" s="5"/>
      <c r="CN241" s="5"/>
      <c r="CO241" s="5"/>
      <c r="CP241" s="5"/>
      <c r="CQ241" s="5"/>
      <c r="CR241" s="5"/>
      <c r="CS241" s="5"/>
      <c r="CT241" s="5"/>
      <c r="CU241" s="5"/>
      <c r="CV241" s="5"/>
      <c r="CW241" s="5"/>
      <c r="CX241" s="5"/>
      <c r="CY241" s="5"/>
      <c r="CZ241" s="5"/>
      <c r="DA241" s="5"/>
      <c r="DB241" s="5"/>
      <c r="DC241" s="5"/>
      <c r="DD241" s="5"/>
      <c r="DE241" s="5"/>
      <c r="DF241" s="5"/>
      <c r="DG241" s="5"/>
      <c r="DH241" s="5"/>
      <c r="DI241" s="5"/>
      <c r="DJ241" s="5"/>
      <c r="DK241" s="5"/>
      <c r="DL241" s="5"/>
      <c r="DM241" s="5"/>
      <c r="DN241" s="5"/>
      <c r="DO241" s="5"/>
      <c r="DP241" s="5"/>
      <c r="DQ241" s="5"/>
      <c r="DR241" s="5"/>
      <c r="DS241" s="5"/>
      <c r="DT241" s="5"/>
      <c r="DU241" s="5"/>
      <c r="DV241" s="5"/>
      <c r="DW241" s="5"/>
      <c r="DX241" s="5"/>
      <c r="DY241" s="5"/>
      <c r="DZ241" s="5"/>
      <c r="EA241" s="5"/>
      <c r="EB241" s="5"/>
      <c r="EC241" s="5"/>
      <c r="ED241" s="5"/>
      <c r="EE241" s="5"/>
      <c r="EF241" s="5"/>
      <c r="EG241" s="5"/>
      <c r="EH241" s="5"/>
      <c r="EI241" s="5"/>
      <c r="EJ241" s="5"/>
      <c r="EK241" s="5"/>
      <c r="EL241" s="5"/>
      <c r="EM241" s="5"/>
      <c r="EN241" s="5"/>
      <c r="EO241" s="5"/>
      <c r="EP241" s="5"/>
      <c r="EQ241" s="5"/>
      <c r="ER241" s="5"/>
      <c r="ES241" s="5"/>
      <c r="ET241" s="5"/>
      <c r="EU241" s="5"/>
      <c r="EV241" s="5"/>
      <c r="EW241" s="5"/>
      <c r="EX241" s="5"/>
      <c r="EY241" s="5"/>
      <c r="EZ241" s="5"/>
      <c r="FA241" s="5"/>
      <c r="FB241" s="5"/>
      <c r="FC241" s="5"/>
      <c r="FD241" s="5"/>
      <c r="FE241" s="5"/>
      <c r="FF241" s="5"/>
      <c r="FG241" s="5"/>
      <c r="FH241" s="5"/>
      <c r="FI241" s="5"/>
      <c r="FJ241" s="5"/>
      <c r="FK241" s="5"/>
      <c r="FL241" s="5"/>
      <c r="FM241" s="5"/>
      <c r="FN241" s="5"/>
      <c r="FO241" s="5"/>
      <c r="FP241" s="5"/>
      <c r="FQ241" s="5"/>
      <c r="FR241" s="5"/>
      <c r="FS241" s="5"/>
      <c r="FT241" s="5"/>
      <c r="FU241" s="5"/>
      <c r="FV241" s="5"/>
      <c r="FW241" s="5"/>
      <c r="FX241" s="5"/>
      <c r="FY241" s="5"/>
      <c r="FZ241" s="5"/>
      <c r="GA241" s="5"/>
      <c r="GB241" s="5"/>
      <c r="GC241" s="5"/>
      <c r="GD241" s="5"/>
      <c r="GE241" s="5"/>
      <c r="GF241" s="5"/>
      <c r="GG241" s="5"/>
      <c r="GH241" s="5"/>
      <c r="GI241" s="5"/>
      <c r="GJ241" s="5"/>
      <c r="GK241" s="5"/>
      <c r="GL241" s="5"/>
      <c r="GM241" s="5"/>
      <c r="GN241" s="5"/>
      <c r="GO241" s="5"/>
      <c r="GP241" s="5"/>
      <c r="GQ241" s="5"/>
      <c r="GR241" s="5"/>
      <c r="GS241" s="5"/>
      <c r="GT241" s="5"/>
      <c r="GU241" s="5"/>
      <c r="GV241" s="5"/>
      <c r="GW241" s="5"/>
      <c r="GX241" s="5"/>
      <c r="GY241" s="5"/>
      <c r="GZ241" s="5"/>
      <c r="HA241" s="5"/>
      <c r="HB241" s="5"/>
      <c r="HC241" s="5"/>
      <c r="HD241" s="5"/>
      <c r="HE241" s="5"/>
      <c r="HF241" s="5"/>
      <c r="HG241" s="5"/>
      <c r="HH241" s="5"/>
      <c r="HI241" s="5"/>
      <c r="HJ241" s="5"/>
      <c r="HK241" s="5"/>
      <c r="HL241" s="5"/>
      <c r="HM241" s="5"/>
      <c r="HN241" s="5"/>
      <c r="HO241" s="5"/>
      <c r="HP241" s="5"/>
      <c r="HQ241" s="5"/>
      <c r="HR241" s="5"/>
      <c r="HS241" s="5"/>
      <c r="HT241" s="5"/>
      <c r="HU241" s="5"/>
      <c r="HV241" s="5"/>
      <c r="HW241" s="5"/>
    </row>
    <row r="242" spans="1:231" s="148" customFormat="1">
      <c r="A242" s="5"/>
      <c r="B242" s="5"/>
      <c r="C242" s="13"/>
      <c r="D242" s="13"/>
      <c r="E242" s="14"/>
      <c r="F242" s="15"/>
      <c r="G242" s="13"/>
      <c r="H242" s="13"/>
      <c r="I242" s="16"/>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5"/>
      <c r="CM242" s="5"/>
      <c r="CN242" s="5"/>
      <c r="CO242" s="5"/>
      <c r="CP242" s="5"/>
      <c r="CQ242" s="5"/>
      <c r="CR242" s="5"/>
      <c r="CS242" s="5"/>
      <c r="CT242" s="5"/>
      <c r="CU242" s="5"/>
      <c r="CV242" s="5"/>
      <c r="CW242" s="5"/>
      <c r="CX242" s="5"/>
      <c r="CY242" s="5"/>
      <c r="CZ242" s="5"/>
      <c r="DA242" s="5"/>
      <c r="DB242" s="5"/>
      <c r="DC242" s="5"/>
      <c r="DD242" s="5"/>
      <c r="DE242" s="5"/>
      <c r="DF242" s="5"/>
      <c r="DG242" s="5"/>
      <c r="DH242" s="5"/>
      <c r="DI242" s="5"/>
      <c r="DJ242" s="5"/>
      <c r="DK242" s="5"/>
      <c r="DL242" s="5"/>
      <c r="DM242" s="5"/>
      <c r="DN242" s="5"/>
      <c r="DO242" s="5"/>
      <c r="DP242" s="5"/>
      <c r="DQ242" s="5"/>
      <c r="DR242" s="5"/>
      <c r="DS242" s="5"/>
      <c r="DT242" s="5"/>
      <c r="DU242" s="5"/>
      <c r="DV242" s="5"/>
      <c r="DW242" s="5"/>
      <c r="DX242" s="5"/>
      <c r="DY242" s="5"/>
      <c r="DZ242" s="5"/>
      <c r="EA242" s="5"/>
      <c r="EB242" s="5"/>
      <c r="EC242" s="5"/>
      <c r="ED242" s="5"/>
      <c r="EE242" s="5"/>
      <c r="EF242" s="5"/>
      <c r="EG242" s="5"/>
      <c r="EH242" s="5"/>
      <c r="EI242" s="5"/>
      <c r="EJ242" s="5"/>
      <c r="EK242" s="5"/>
      <c r="EL242" s="5"/>
      <c r="EM242" s="5"/>
      <c r="EN242" s="5"/>
      <c r="EO242" s="5"/>
      <c r="EP242" s="5"/>
      <c r="EQ242" s="5"/>
      <c r="ER242" s="5"/>
      <c r="ES242" s="5"/>
      <c r="ET242" s="5"/>
      <c r="EU242" s="5"/>
      <c r="EV242" s="5"/>
      <c r="EW242" s="5"/>
      <c r="EX242" s="5"/>
      <c r="EY242" s="5"/>
      <c r="EZ242" s="5"/>
      <c r="FA242" s="5"/>
      <c r="FB242" s="5"/>
      <c r="FC242" s="5"/>
      <c r="FD242" s="5"/>
      <c r="FE242" s="5"/>
      <c r="FF242" s="5"/>
      <c r="FG242" s="5"/>
      <c r="FH242" s="5"/>
      <c r="FI242" s="5"/>
      <c r="FJ242" s="5"/>
      <c r="FK242" s="5"/>
      <c r="FL242" s="5"/>
      <c r="FM242" s="5"/>
      <c r="FN242" s="5"/>
      <c r="FO242" s="5"/>
      <c r="FP242" s="5"/>
      <c r="FQ242" s="5"/>
      <c r="FR242" s="5"/>
      <c r="FS242" s="5"/>
      <c r="FT242" s="5"/>
      <c r="FU242" s="5"/>
      <c r="FV242" s="5"/>
      <c r="FW242" s="5"/>
      <c r="FX242" s="5"/>
      <c r="FY242" s="5"/>
      <c r="FZ242" s="5"/>
      <c r="GA242" s="5"/>
      <c r="GB242" s="5"/>
      <c r="GC242" s="5"/>
      <c r="GD242" s="5"/>
      <c r="GE242" s="5"/>
      <c r="GF242" s="5"/>
      <c r="GG242" s="5"/>
      <c r="GH242" s="5"/>
      <c r="GI242" s="5"/>
      <c r="GJ242" s="5"/>
      <c r="GK242" s="5"/>
      <c r="GL242" s="5"/>
      <c r="GM242" s="5"/>
      <c r="GN242" s="5"/>
      <c r="GO242" s="5"/>
      <c r="GP242" s="5"/>
      <c r="GQ242" s="5"/>
      <c r="GR242" s="5"/>
      <c r="GS242" s="5"/>
      <c r="GT242" s="5"/>
      <c r="GU242" s="5"/>
      <c r="GV242" s="5"/>
      <c r="GW242" s="5"/>
      <c r="GX242" s="5"/>
      <c r="GY242" s="5"/>
      <c r="GZ242" s="5"/>
      <c r="HA242" s="5"/>
      <c r="HB242" s="5"/>
      <c r="HC242" s="5"/>
      <c r="HD242" s="5"/>
      <c r="HE242" s="5"/>
      <c r="HF242" s="5"/>
      <c r="HG242" s="5"/>
      <c r="HH242" s="5"/>
      <c r="HI242" s="5"/>
      <c r="HJ242" s="5"/>
      <c r="HK242" s="5"/>
      <c r="HL242" s="5"/>
      <c r="HM242" s="5"/>
      <c r="HN242" s="5"/>
      <c r="HO242" s="5"/>
      <c r="HP242" s="5"/>
      <c r="HQ242" s="5"/>
      <c r="HR242" s="5"/>
      <c r="HS242" s="5"/>
      <c r="HT242" s="5"/>
      <c r="HU242" s="5"/>
      <c r="HV242" s="5"/>
      <c r="HW242" s="5"/>
    </row>
    <row r="243" spans="1:231" s="148" customFormat="1">
      <c r="A243" s="5"/>
      <c r="B243" s="5"/>
      <c r="C243" s="13"/>
      <c r="D243" s="13"/>
      <c r="E243" s="14"/>
      <c r="F243" s="15"/>
      <c r="G243" s="13"/>
      <c r="H243" s="13"/>
      <c r="I243" s="16"/>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5"/>
      <c r="CM243" s="5"/>
      <c r="CN243" s="5"/>
      <c r="CO243" s="5"/>
      <c r="CP243" s="5"/>
      <c r="CQ243" s="5"/>
      <c r="CR243" s="5"/>
      <c r="CS243" s="5"/>
      <c r="CT243" s="5"/>
      <c r="CU243" s="5"/>
      <c r="CV243" s="5"/>
      <c r="CW243" s="5"/>
      <c r="CX243" s="5"/>
      <c r="CY243" s="5"/>
      <c r="CZ243" s="5"/>
      <c r="DA243" s="5"/>
      <c r="DB243" s="5"/>
      <c r="DC243" s="5"/>
      <c r="DD243" s="5"/>
      <c r="DE243" s="5"/>
      <c r="DF243" s="5"/>
      <c r="DG243" s="5"/>
      <c r="DH243" s="5"/>
      <c r="DI243" s="5"/>
      <c r="DJ243" s="5"/>
      <c r="DK243" s="5"/>
      <c r="DL243" s="5"/>
      <c r="DM243" s="5"/>
      <c r="DN243" s="5"/>
      <c r="DO243" s="5"/>
      <c r="DP243" s="5"/>
      <c r="DQ243" s="5"/>
      <c r="DR243" s="5"/>
      <c r="DS243" s="5"/>
      <c r="DT243" s="5"/>
      <c r="DU243" s="5"/>
      <c r="DV243" s="5"/>
      <c r="DW243" s="5"/>
      <c r="DX243" s="5"/>
      <c r="DY243" s="5"/>
      <c r="DZ243" s="5"/>
      <c r="EA243" s="5"/>
      <c r="EB243" s="5"/>
      <c r="EC243" s="5"/>
      <c r="ED243" s="5"/>
      <c r="EE243" s="5"/>
      <c r="EF243" s="5"/>
      <c r="EG243" s="5"/>
      <c r="EH243" s="5"/>
      <c r="EI243" s="5"/>
      <c r="EJ243" s="5"/>
      <c r="EK243" s="5"/>
      <c r="EL243" s="5"/>
      <c r="EM243" s="5"/>
      <c r="EN243" s="5"/>
      <c r="EO243" s="5"/>
      <c r="EP243" s="5"/>
      <c r="EQ243" s="5"/>
      <c r="ER243" s="5"/>
      <c r="ES243" s="5"/>
      <c r="ET243" s="5"/>
      <c r="EU243" s="5"/>
      <c r="EV243" s="5"/>
      <c r="EW243" s="5"/>
      <c r="EX243" s="5"/>
      <c r="EY243" s="5"/>
      <c r="EZ243" s="5"/>
      <c r="FA243" s="5"/>
      <c r="FB243" s="5"/>
      <c r="FC243" s="5"/>
      <c r="FD243" s="5"/>
      <c r="FE243" s="5"/>
      <c r="FF243" s="5"/>
      <c r="FG243" s="5"/>
      <c r="FH243" s="5"/>
      <c r="FI243" s="5"/>
      <c r="FJ243" s="5"/>
      <c r="FK243" s="5"/>
      <c r="FL243" s="5"/>
      <c r="FM243" s="5"/>
      <c r="FN243" s="5"/>
      <c r="FO243" s="5"/>
      <c r="FP243" s="5"/>
      <c r="FQ243" s="5"/>
      <c r="FR243" s="5"/>
      <c r="FS243" s="5"/>
      <c r="FT243" s="5"/>
      <c r="FU243" s="5"/>
      <c r="FV243" s="5"/>
      <c r="FW243" s="5"/>
      <c r="FX243" s="5"/>
      <c r="FY243" s="5"/>
      <c r="FZ243" s="5"/>
      <c r="GA243" s="5"/>
      <c r="GB243" s="5"/>
      <c r="GC243" s="5"/>
      <c r="GD243" s="5"/>
      <c r="GE243" s="5"/>
      <c r="GF243" s="5"/>
      <c r="GG243" s="5"/>
      <c r="GH243" s="5"/>
      <c r="GI243" s="5"/>
      <c r="GJ243" s="5"/>
      <c r="GK243" s="5"/>
      <c r="GL243" s="5"/>
      <c r="GM243" s="5"/>
      <c r="GN243" s="5"/>
      <c r="GO243" s="5"/>
      <c r="GP243" s="5"/>
      <c r="GQ243" s="5"/>
      <c r="GR243" s="5"/>
      <c r="GS243" s="5"/>
      <c r="GT243" s="5"/>
      <c r="GU243" s="5"/>
      <c r="GV243" s="5"/>
      <c r="GW243" s="5"/>
      <c r="GX243" s="5"/>
      <c r="GY243" s="5"/>
      <c r="GZ243" s="5"/>
      <c r="HA243" s="5"/>
      <c r="HB243" s="5"/>
      <c r="HC243" s="5"/>
      <c r="HD243" s="5"/>
      <c r="HE243" s="5"/>
      <c r="HF243" s="5"/>
      <c r="HG243" s="5"/>
      <c r="HH243" s="5"/>
      <c r="HI243" s="5"/>
      <c r="HJ243" s="5"/>
      <c r="HK243" s="5"/>
      <c r="HL243" s="5"/>
      <c r="HM243" s="5"/>
      <c r="HN243" s="5"/>
      <c r="HO243" s="5"/>
      <c r="HP243" s="5"/>
      <c r="HQ243" s="5"/>
      <c r="HR243" s="5"/>
      <c r="HS243" s="5"/>
      <c r="HT243" s="5"/>
      <c r="HU243" s="5"/>
      <c r="HV243" s="5"/>
      <c r="HW243" s="5"/>
    </row>
    <row r="244" spans="1:231" s="148" customFormat="1">
      <c r="A244" s="5"/>
      <c r="B244" s="5"/>
      <c r="C244" s="13"/>
      <c r="D244" s="13"/>
      <c r="E244" s="14"/>
      <c r="F244" s="15"/>
      <c r="G244" s="13"/>
      <c r="H244" s="13"/>
      <c r="I244" s="16"/>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5"/>
      <c r="CM244" s="5"/>
      <c r="CN244" s="5"/>
      <c r="CO244" s="5"/>
      <c r="CP244" s="5"/>
      <c r="CQ244" s="5"/>
      <c r="CR244" s="5"/>
      <c r="CS244" s="5"/>
      <c r="CT244" s="5"/>
      <c r="CU244" s="5"/>
      <c r="CV244" s="5"/>
      <c r="CW244" s="5"/>
      <c r="CX244" s="5"/>
      <c r="CY244" s="5"/>
      <c r="CZ244" s="5"/>
      <c r="DA244" s="5"/>
      <c r="DB244" s="5"/>
      <c r="DC244" s="5"/>
      <c r="DD244" s="5"/>
      <c r="DE244" s="5"/>
      <c r="DF244" s="5"/>
      <c r="DG244" s="5"/>
      <c r="DH244" s="5"/>
      <c r="DI244" s="5"/>
      <c r="DJ244" s="5"/>
      <c r="DK244" s="5"/>
      <c r="DL244" s="5"/>
      <c r="DM244" s="5"/>
      <c r="DN244" s="5"/>
      <c r="DO244" s="5"/>
      <c r="DP244" s="5"/>
      <c r="DQ244" s="5"/>
      <c r="DR244" s="5"/>
      <c r="DS244" s="5"/>
      <c r="DT244" s="5"/>
      <c r="DU244" s="5"/>
      <c r="DV244" s="5"/>
      <c r="DW244" s="5"/>
      <c r="DX244" s="5"/>
      <c r="DY244" s="5"/>
      <c r="DZ244" s="5"/>
      <c r="EA244" s="5"/>
      <c r="EB244" s="5"/>
      <c r="EC244" s="5"/>
      <c r="ED244" s="5"/>
      <c r="EE244" s="5"/>
      <c r="EF244" s="5"/>
      <c r="EG244" s="5"/>
      <c r="EH244" s="5"/>
      <c r="EI244" s="5"/>
      <c r="EJ244" s="5"/>
      <c r="EK244" s="5"/>
      <c r="EL244" s="5"/>
      <c r="EM244" s="5"/>
      <c r="EN244" s="5"/>
      <c r="EO244" s="5"/>
      <c r="EP244" s="5"/>
      <c r="EQ244" s="5"/>
      <c r="ER244" s="5"/>
      <c r="ES244" s="5"/>
      <c r="ET244" s="5"/>
      <c r="EU244" s="5"/>
      <c r="EV244" s="5"/>
      <c r="EW244" s="5"/>
      <c r="EX244" s="5"/>
      <c r="EY244" s="5"/>
      <c r="EZ244" s="5"/>
      <c r="FA244" s="5"/>
      <c r="FB244" s="5"/>
      <c r="FC244" s="5"/>
      <c r="FD244" s="5"/>
      <c r="FE244" s="5"/>
      <c r="FF244" s="5"/>
      <c r="FG244" s="5"/>
      <c r="FH244" s="5"/>
      <c r="FI244" s="5"/>
      <c r="FJ244" s="5"/>
      <c r="FK244" s="5"/>
      <c r="FL244" s="5"/>
      <c r="FM244" s="5"/>
      <c r="FN244" s="5"/>
      <c r="FO244" s="5"/>
      <c r="FP244" s="5"/>
      <c r="FQ244" s="5"/>
      <c r="FR244" s="5"/>
      <c r="FS244" s="5"/>
      <c r="FT244" s="5"/>
      <c r="FU244" s="5"/>
      <c r="FV244" s="5"/>
      <c r="FW244" s="5"/>
      <c r="FX244" s="5"/>
      <c r="FY244" s="5"/>
      <c r="FZ244" s="5"/>
      <c r="GA244" s="5"/>
      <c r="GB244" s="5"/>
      <c r="GC244" s="5"/>
      <c r="GD244" s="5"/>
      <c r="GE244" s="5"/>
      <c r="GF244" s="5"/>
      <c r="GG244" s="5"/>
      <c r="GH244" s="5"/>
      <c r="GI244" s="5"/>
      <c r="GJ244" s="5"/>
      <c r="GK244" s="5"/>
      <c r="GL244" s="5"/>
      <c r="GM244" s="5"/>
      <c r="GN244" s="5"/>
      <c r="GO244" s="5"/>
      <c r="GP244" s="5"/>
      <c r="GQ244" s="5"/>
      <c r="GR244" s="5"/>
      <c r="GS244" s="5"/>
      <c r="GT244" s="5"/>
      <c r="GU244" s="5"/>
      <c r="GV244" s="5"/>
      <c r="GW244" s="5"/>
      <c r="GX244" s="5"/>
      <c r="GY244" s="5"/>
      <c r="GZ244" s="5"/>
      <c r="HA244" s="5"/>
      <c r="HB244" s="5"/>
      <c r="HC244" s="5"/>
      <c r="HD244" s="5"/>
      <c r="HE244" s="5"/>
      <c r="HF244" s="5"/>
      <c r="HG244" s="5"/>
      <c r="HH244" s="5"/>
      <c r="HI244" s="5"/>
      <c r="HJ244" s="5"/>
      <c r="HK244" s="5"/>
      <c r="HL244" s="5"/>
      <c r="HM244" s="5"/>
      <c r="HN244" s="5"/>
      <c r="HO244" s="5"/>
      <c r="HP244" s="5"/>
      <c r="HQ244" s="5"/>
      <c r="HR244" s="5"/>
      <c r="HS244" s="5"/>
      <c r="HT244" s="5"/>
      <c r="HU244" s="5"/>
      <c r="HV244" s="5"/>
      <c r="HW244" s="5"/>
    </row>
    <row r="245" spans="1:231" s="148" customFormat="1">
      <c r="A245" s="5"/>
      <c r="B245" s="5"/>
      <c r="C245" s="13"/>
      <c r="D245" s="13"/>
      <c r="E245" s="14"/>
      <c r="F245" s="15"/>
      <c r="G245" s="13"/>
      <c r="H245" s="13"/>
      <c r="I245" s="16"/>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5"/>
      <c r="CM245" s="5"/>
      <c r="CN245" s="5"/>
      <c r="CO245" s="5"/>
      <c r="CP245" s="5"/>
      <c r="CQ245" s="5"/>
      <c r="CR245" s="5"/>
      <c r="CS245" s="5"/>
      <c r="CT245" s="5"/>
      <c r="CU245" s="5"/>
      <c r="CV245" s="5"/>
      <c r="CW245" s="5"/>
      <c r="CX245" s="5"/>
      <c r="CY245" s="5"/>
      <c r="CZ245" s="5"/>
      <c r="DA245" s="5"/>
      <c r="DB245" s="5"/>
      <c r="DC245" s="5"/>
      <c r="DD245" s="5"/>
      <c r="DE245" s="5"/>
      <c r="DF245" s="5"/>
      <c r="DG245" s="5"/>
      <c r="DH245" s="5"/>
      <c r="DI245" s="5"/>
      <c r="DJ245" s="5"/>
      <c r="DK245" s="5"/>
      <c r="DL245" s="5"/>
      <c r="DM245" s="5"/>
      <c r="DN245" s="5"/>
      <c r="DO245" s="5"/>
      <c r="DP245" s="5"/>
      <c r="DQ245" s="5"/>
      <c r="DR245" s="5"/>
      <c r="DS245" s="5"/>
      <c r="DT245" s="5"/>
      <c r="DU245" s="5"/>
      <c r="DV245" s="5"/>
      <c r="DW245" s="5"/>
      <c r="DX245" s="5"/>
      <c r="DY245" s="5"/>
      <c r="DZ245" s="5"/>
      <c r="EA245" s="5"/>
      <c r="EB245" s="5"/>
      <c r="EC245" s="5"/>
      <c r="ED245" s="5"/>
      <c r="EE245" s="5"/>
      <c r="EF245" s="5"/>
      <c r="EG245" s="5"/>
      <c r="EH245" s="5"/>
      <c r="EI245" s="5"/>
      <c r="EJ245" s="5"/>
      <c r="EK245" s="5"/>
      <c r="EL245" s="5"/>
      <c r="EM245" s="5"/>
      <c r="EN245" s="5"/>
      <c r="EO245" s="5"/>
      <c r="EP245" s="5"/>
      <c r="EQ245" s="5"/>
      <c r="ER245" s="5"/>
      <c r="ES245" s="5"/>
      <c r="ET245" s="5"/>
      <c r="EU245" s="5"/>
      <c r="EV245" s="5"/>
      <c r="EW245" s="5"/>
      <c r="EX245" s="5"/>
      <c r="EY245" s="5"/>
      <c r="EZ245" s="5"/>
      <c r="FA245" s="5"/>
      <c r="FB245" s="5"/>
      <c r="FC245" s="5"/>
      <c r="FD245" s="5"/>
      <c r="FE245" s="5"/>
      <c r="FF245" s="5"/>
      <c r="FG245" s="5"/>
      <c r="FH245" s="5"/>
      <c r="FI245" s="5"/>
      <c r="FJ245" s="5"/>
      <c r="FK245" s="5"/>
      <c r="FL245" s="5"/>
      <c r="FM245" s="5"/>
      <c r="FN245" s="5"/>
      <c r="FO245" s="5"/>
      <c r="FP245" s="5"/>
      <c r="FQ245" s="5"/>
      <c r="FR245" s="5"/>
      <c r="FS245" s="5"/>
      <c r="FT245" s="5"/>
      <c r="FU245" s="5"/>
      <c r="FV245" s="5"/>
      <c r="FW245" s="5"/>
      <c r="FX245" s="5"/>
      <c r="FY245" s="5"/>
      <c r="FZ245" s="5"/>
      <c r="GA245" s="5"/>
      <c r="GB245" s="5"/>
      <c r="GC245" s="5"/>
      <c r="GD245" s="5"/>
      <c r="GE245" s="5"/>
      <c r="GF245" s="5"/>
      <c r="GG245" s="5"/>
      <c r="GH245" s="5"/>
      <c r="GI245" s="5"/>
      <c r="GJ245" s="5"/>
      <c r="GK245" s="5"/>
      <c r="GL245" s="5"/>
      <c r="GM245" s="5"/>
      <c r="GN245" s="5"/>
      <c r="GO245" s="5"/>
      <c r="GP245" s="5"/>
      <c r="GQ245" s="5"/>
      <c r="GR245" s="5"/>
      <c r="GS245" s="5"/>
      <c r="GT245" s="5"/>
      <c r="GU245" s="5"/>
      <c r="GV245" s="5"/>
      <c r="GW245" s="5"/>
      <c r="GX245" s="5"/>
      <c r="GY245" s="5"/>
      <c r="GZ245" s="5"/>
      <c r="HA245" s="5"/>
      <c r="HB245" s="5"/>
      <c r="HC245" s="5"/>
      <c r="HD245" s="5"/>
      <c r="HE245" s="5"/>
      <c r="HF245" s="5"/>
      <c r="HG245" s="5"/>
      <c r="HH245" s="5"/>
      <c r="HI245" s="5"/>
      <c r="HJ245" s="5"/>
      <c r="HK245" s="5"/>
      <c r="HL245" s="5"/>
      <c r="HM245" s="5"/>
      <c r="HN245" s="5"/>
      <c r="HO245" s="5"/>
      <c r="HP245" s="5"/>
      <c r="HQ245" s="5"/>
      <c r="HR245" s="5"/>
      <c r="HS245" s="5"/>
      <c r="HT245" s="5"/>
      <c r="HU245" s="5"/>
      <c r="HV245" s="5"/>
      <c r="HW245" s="5"/>
    </row>
    <row r="246" spans="1:231" s="148" customFormat="1">
      <c r="A246" s="5"/>
      <c r="B246" s="5"/>
      <c r="C246" s="13"/>
      <c r="D246" s="13"/>
      <c r="E246" s="14"/>
      <c r="F246" s="15"/>
      <c r="G246" s="13"/>
      <c r="H246" s="13"/>
      <c r="I246" s="16"/>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5"/>
      <c r="CM246" s="5"/>
      <c r="CN246" s="5"/>
      <c r="CO246" s="5"/>
      <c r="CP246" s="5"/>
      <c r="CQ246" s="5"/>
      <c r="CR246" s="5"/>
      <c r="CS246" s="5"/>
      <c r="CT246" s="5"/>
      <c r="CU246" s="5"/>
      <c r="CV246" s="5"/>
      <c r="CW246" s="5"/>
      <c r="CX246" s="5"/>
      <c r="CY246" s="5"/>
      <c r="CZ246" s="5"/>
      <c r="DA246" s="5"/>
      <c r="DB246" s="5"/>
      <c r="DC246" s="5"/>
      <c r="DD246" s="5"/>
      <c r="DE246" s="5"/>
      <c r="DF246" s="5"/>
      <c r="DG246" s="5"/>
      <c r="DH246" s="5"/>
      <c r="DI246" s="5"/>
      <c r="DJ246" s="5"/>
      <c r="DK246" s="5"/>
      <c r="DL246" s="5"/>
      <c r="DM246" s="5"/>
      <c r="DN246" s="5"/>
      <c r="DO246" s="5"/>
      <c r="DP246" s="5"/>
      <c r="DQ246" s="5"/>
      <c r="DR246" s="5"/>
      <c r="DS246" s="5"/>
      <c r="DT246" s="5"/>
      <c r="DU246" s="5"/>
      <c r="DV246" s="5"/>
      <c r="DW246" s="5"/>
      <c r="DX246" s="5"/>
      <c r="DY246" s="5"/>
      <c r="DZ246" s="5"/>
      <c r="EA246" s="5"/>
      <c r="EB246" s="5"/>
      <c r="EC246" s="5"/>
      <c r="ED246" s="5"/>
      <c r="EE246" s="5"/>
      <c r="EF246" s="5"/>
      <c r="EG246" s="5"/>
      <c r="EH246" s="5"/>
      <c r="EI246" s="5"/>
      <c r="EJ246" s="5"/>
      <c r="EK246" s="5"/>
      <c r="EL246" s="5"/>
      <c r="EM246" s="5"/>
      <c r="EN246" s="5"/>
      <c r="EO246" s="5"/>
      <c r="EP246" s="5"/>
      <c r="EQ246" s="5"/>
      <c r="ER246" s="5"/>
      <c r="ES246" s="5"/>
      <c r="ET246" s="5"/>
      <c r="EU246" s="5"/>
      <c r="EV246" s="5"/>
      <c r="EW246" s="5"/>
      <c r="EX246" s="5"/>
      <c r="EY246" s="5"/>
      <c r="EZ246" s="5"/>
      <c r="FA246" s="5"/>
      <c r="FB246" s="5"/>
      <c r="FC246" s="5"/>
      <c r="FD246" s="5"/>
      <c r="FE246" s="5"/>
      <c r="FF246" s="5"/>
      <c r="FG246" s="5"/>
      <c r="FH246" s="5"/>
      <c r="FI246" s="5"/>
      <c r="FJ246" s="5"/>
      <c r="FK246" s="5"/>
      <c r="FL246" s="5"/>
      <c r="FM246" s="5"/>
      <c r="FN246" s="5"/>
      <c r="FO246" s="5"/>
      <c r="FP246" s="5"/>
      <c r="FQ246" s="5"/>
      <c r="FR246" s="5"/>
      <c r="FS246" s="5"/>
      <c r="FT246" s="5"/>
      <c r="FU246" s="5"/>
      <c r="FV246" s="5"/>
      <c r="FW246" s="5"/>
      <c r="FX246" s="5"/>
      <c r="FY246" s="5"/>
      <c r="FZ246" s="5"/>
      <c r="GA246" s="5"/>
      <c r="GB246" s="5"/>
      <c r="GC246" s="5"/>
      <c r="GD246" s="5"/>
      <c r="GE246" s="5"/>
      <c r="GF246" s="5"/>
      <c r="GG246" s="5"/>
      <c r="GH246" s="5"/>
      <c r="GI246" s="5"/>
      <c r="GJ246" s="5"/>
      <c r="GK246" s="5"/>
      <c r="GL246" s="5"/>
      <c r="GM246" s="5"/>
      <c r="GN246" s="5"/>
      <c r="GO246" s="5"/>
      <c r="GP246" s="5"/>
      <c r="GQ246" s="5"/>
      <c r="GR246" s="5"/>
      <c r="GS246" s="5"/>
      <c r="GT246" s="5"/>
      <c r="GU246" s="5"/>
      <c r="GV246" s="5"/>
      <c r="GW246" s="5"/>
      <c r="GX246" s="5"/>
      <c r="GY246" s="5"/>
      <c r="GZ246" s="5"/>
      <c r="HA246" s="5"/>
      <c r="HB246" s="5"/>
      <c r="HC246" s="5"/>
      <c r="HD246" s="5"/>
      <c r="HE246" s="5"/>
      <c r="HF246" s="5"/>
      <c r="HG246" s="5"/>
      <c r="HH246" s="5"/>
      <c r="HI246" s="5"/>
      <c r="HJ246" s="5"/>
      <c r="HK246" s="5"/>
      <c r="HL246" s="5"/>
      <c r="HM246" s="5"/>
      <c r="HN246" s="5"/>
      <c r="HO246" s="5"/>
      <c r="HP246" s="5"/>
      <c r="HQ246" s="5"/>
      <c r="HR246" s="5"/>
      <c r="HS246" s="5"/>
      <c r="HT246" s="5"/>
      <c r="HU246" s="5"/>
      <c r="HV246" s="5"/>
      <c r="HW246" s="5"/>
    </row>
    <row r="247" spans="1:231" s="148" customFormat="1">
      <c r="A247" s="5"/>
      <c r="B247" s="5"/>
      <c r="C247" s="13"/>
      <c r="D247" s="13"/>
      <c r="E247" s="14"/>
      <c r="F247" s="15"/>
      <c r="G247" s="13"/>
      <c r="H247" s="13"/>
      <c r="I247" s="16"/>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c r="DS247" s="5"/>
      <c r="DT247" s="5"/>
      <c r="DU247" s="5"/>
      <c r="DV247" s="5"/>
      <c r="DW247" s="5"/>
      <c r="DX247" s="5"/>
      <c r="DY247" s="5"/>
      <c r="DZ247" s="5"/>
      <c r="EA247" s="5"/>
      <c r="EB247" s="5"/>
      <c r="EC247" s="5"/>
      <c r="ED247" s="5"/>
      <c r="EE247" s="5"/>
      <c r="EF247" s="5"/>
      <c r="EG247" s="5"/>
      <c r="EH247" s="5"/>
      <c r="EI247" s="5"/>
      <c r="EJ247" s="5"/>
      <c r="EK247" s="5"/>
      <c r="EL247" s="5"/>
      <c r="EM247" s="5"/>
      <c r="EN247" s="5"/>
      <c r="EO247" s="5"/>
      <c r="EP247" s="5"/>
      <c r="EQ247" s="5"/>
      <c r="ER247" s="5"/>
      <c r="ES247" s="5"/>
      <c r="ET247" s="5"/>
      <c r="EU247" s="5"/>
      <c r="EV247" s="5"/>
      <c r="EW247" s="5"/>
      <c r="EX247" s="5"/>
      <c r="EY247" s="5"/>
      <c r="EZ247" s="5"/>
      <c r="FA247" s="5"/>
      <c r="FB247" s="5"/>
      <c r="FC247" s="5"/>
      <c r="FD247" s="5"/>
      <c r="FE247" s="5"/>
      <c r="FF247" s="5"/>
      <c r="FG247" s="5"/>
      <c r="FH247" s="5"/>
      <c r="FI247" s="5"/>
      <c r="FJ247" s="5"/>
      <c r="FK247" s="5"/>
      <c r="FL247" s="5"/>
      <c r="FM247" s="5"/>
      <c r="FN247" s="5"/>
      <c r="FO247" s="5"/>
      <c r="FP247" s="5"/>
      <c r="FQ247" s="5"/>
      <c r="FR247" s="5"/>
      <c r="FS247" s="5"/>
      <c r="FT247" s="5"/>
      <c r="FU247" s="5"/>
      <c r="FV247" s="5"/>
      <c r="FW247" s="5"/>
      <c r="FX247" s="5"/>
      <c r="FY247" s="5"/>
      <c r="FZ247" s="5"/>
      <c r="GA247" s="5"/>
      <c r="GB247" s="5"/>
      <c r="GC247" s="5"/>
      <c r="GD247" s="5"/>
      <c r="GE247" s="5"/>
      <c r="GF247" s="5"/>
      <c r="GG247" s="5"/>
      <c r="GH247" s="5"/>
      <c r="GI247" s="5"/>
      <c r="GJ247" s="5"/>
      <c r="GK247" s="5"/>
      <c r="GL247" s="5"/>
      <c r="GM247" s="5"/>
      <c r="GN247" s="5"/>
      <c r="GO247" s="5"/>
      <c r="GP247" s="5"/>
      <c r="GQ247" s="5"/>
      <c r="GR247" s="5"/>
      <c r="GS247" s="5"/>
      <c r="GT247" s="5"/>
      <c r="GU247" s="5"/>
      <c r="GV247" s="5"/>
      <c r="GW247" s="5"/>
      <c r="GX247" s="5"/>
      <c r="GY247" s="5"/>
      <c r="GZ247" s="5"/>
      <c r="HA247" s="5"/>
      <c r="HB247" s="5"/>
      <c r="HC247" s="5"/>
      <c r="HD247" s="5"/>
      <c r="HE247" s="5"/>
      <c r="HF247" s="5"/>
      <c r="HG247" s="5"/>
      <c r="HH247" s="5"/>
      <c r="HI247" s="5"/>
      <c r="HJ247" s="5"/>
      <c r="HK247" s="5"/>
      <c r="HL247" s="5"/>
      <c r="HM247" s="5"/>
      <c r="HN247" s="5"/>
      <c r="HO247" s="5"/>
      <c r="HP247" s="5"/>
      <c r="HQ247" s="5"/>
      <c r="HR247" s="5"/>
      <c r="HS247" s="5"/>
      <c r="HT247" s="5"/>
      <c r="HU247" s="5"/>
      <c r="HV247" s="5"/>
      <c r="HW247" s="5"/>
    </row>
    <row r="248" spans="1:231" s="148" customFormat="1">
      <c r="A248" s="5"/>
      <c r="B248" s="5"/>
      <c r="C248" s="13"/>
      <c r="D248" s="13"/>
      <c r="E248" s="14"/>
      <c r="F248" s="15"/>
      <c r="G248" s="13"/>
      <c r="H248" s="13"/>
      <c r="I248" s="16"/>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5"/>
      <c r="CM248" s="5"/>
      <c r="CN248" s="5"/>
      <c r="CO248" s="5"/>
      <c r="CP248" s="5"/>
      <c r="CQ248" s="5"/>
      <c r="CR248" s="5"/>
      <c r="CS248" s="5"/>
      <c r="CT248" s="5"/>
      <c r="CU248" s="5"/>
      <c r="CV248" s="5"/>
      <c r="CW248" s="5"/>
      <c r="CX248" s="5"/>
      <c r="CY248" s="5"/>
      <c r="CZ248" s="5"/>
      <c r="DA248" s="5"/>
      <c r="DB248" s="5"/>
      <c r="DC248" s="5"/>
      <c r="DD248" s="5"/>
      <c r="DE248" s="5"/>
      <c r="DF248" s="5"/>
      <c r="DG248" s="5"/>
      <c r="DH248" s="5"/>
      <c r="DI248" s="5"/>
      <c r="DJ248" s="5"/>
      <c r="DK248" s="5"/>
      <c r="DL248" s="5"/>
      <c r="DM248" s="5"/>
      <c r="DN248" s="5"/>
      <c r="DO248" s="5"/>
      <c r="DP248" s="5"/>
      <c r="DQ248" s="5"/>
      <c r="DR248" s="5"/>
      <c r="DS248" s="5"/>
      <c r="DT248" s="5"/>
      <c r="DU248" s="5"/>
      <c r="DV248" s="5"/>
      <c r="DW248" s="5"/>
      <c r="DX248" s="5"/>
      <c r="DY248" s="5"/>
      <c r="DZ248" s="5"/>
      <c r="EA248" s="5"/>
      <c r="EB248" s="5"/>
      <c r="EC248" s="5"/>
      <c r="ED248" s="5"/>
      <c r="EE248" s="5"/>
      <c r="EF248" s="5"/>
      <c r="EG248" s="5"/>
      <c r="EH248" s="5"/>
      <c r="EI248" s="5"/>
      <c r="EJ248" s="5"/>
      <c r="EK248" s="5"/>
      <c r="EL248" s="5"/>
      <c r="EM248" s="5"/>
      <c r="EN248" s="5"/>
      <c r="EO248" s="5"/>
      <c r="EP248" s="5"/>
      <c r="EQ248" s="5"/>
      <c r="ER248" s="5"/>
      <c r="ES248" s="5"/>
      <c r="ET248" s="5"/>
      <c r="EU248" s="5"/>
      <c r="EV248" s="5"/>
      <c r="EW248" s="5"/>
      <c r="EX248" s="5"/>
      <c r="EY248" s="5"/>
      <c r="EZ248" s="5"/>
      <c r="FA248" s="5"/>
      <c r="FB248" s="5"/>
      <c r="FC248" s="5"/>
      <c r="FD248" s="5"/>
      <c r="FE248" s="5"/>
      <c r="FF248" s="5"/>
      <c r="FG248" s="5"/>
      <c r="FH248" s="5"/>
      <c r="FI248" s="5"/>
      <c r="FJ248" s="5"/>
      <c r="FK248" s="5"/>
      <c r="FL248" s="5"/>
      <c r="FM248" s="5"/>
      <c r="FN248" s="5"/>
      <c r="FO248" s="5"/>
      <c r="FP248" s="5"/>
      <c r="FQ248" s="5"/>
      <c r="FR248" s="5"/>
      <c r="FS248" s="5"/>
      <c r="FT248" s="5"/>
      <c r="FU248" s="5"/>
      <c r="FV248" s="5"/>
      <c r="FW248" s="5"/>
      <c r="FX248" s="5"/>
      <c r="FY248" s="5"/>
      <c r="FZ248" s="5"/>
      <c r="GA248" s="5"/>
      <c r="GB248" s="5"/>
      <c r="GC248" s="5"/>
      <c r="GD248" s="5"/>
      <c r="GE248" s="5"/>
      <c r="GF248" s="5"/>
      <c r="GG248" s="5"/>
      <c r="GH248" s="5"/>
      <c r="GI248" s="5"/>
      <c r="GJ248" s="5"/>
      <c r="GK248" s="5"/>
      <c r="GL248" s="5"/>
      <c r="GM248" s="5"/>
      <c r="GN248" s="5"/>
      <c r="GO248" s="5"/>
      <c r="GP248" s="5"/>
      <c r="GQ248" s="5"/>
      <c r="GR248" s="5"/>
      <c r="GS248" s="5"/>
      <c r="GT248" s="5"/>
      <c r="GU248" s="5"/>
      <c r="GV248" s="5"/>
      <c r="GW248" s="5"/>
      <c r="GX248" s="5"/>
      <c r="GY248" s="5"/>
      <c r="GZ248" s="5"/>
      <c r="HA248" s="5"/>
      <c r="HB248" s="5"/>
      <c r="HC248" s="5"/>
      <c r="HD248" s="5"/>
      <c r="HE248" s="5"/>
      <c r="HF248" s="5"/>
      <c r="HG248" s="5"/>
      <c r="HH248" s="5"/>
      <c r="HI248" s="5"/>
      <c r="HJ248" s="5"/>
      <c r="HK248" s="5"/>
      <c r="HL248" s="5"/>
      <c r="HM248" s="5"/>
      <c r="HN248" s="5"/>
      <c r="HO248" s="5"/>
      <c r="HP248" s="5"/>
      <c r="HQ248" s="5"/>
      <c r="HR248" s="5"/>
      <c r="HS248" s="5"/>
      <c r="HT248" s="5"/>
      <c r="HU248" s="5"/>
      <c r="HV248" s="5"/>
      <c r="HW248" s="5"/>
    </row>
    <row r="249" spans="1:231" s="148" customFormat="1">
      <c r="A249" s="5"/>
      <c r="B249" s="5"/>
      <c r="C249" s="13"/>
      <c r="D249" s="13"/>
      <c r="E249" s="14"/>
      <c r="F249" s="15"/>
      <c r="G249" s="13"/>
      <c r="H249" s="13"/>
      <c r="I249" s="16"/>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5"/>
      <c r="CM249" s="5"/>
      <c r="CN249" s="5"/>
      <c r="CO249" s="5"/>
      <c r="CP249" s="5"/>
      <c r="CQ249" s="5"/>
      <c r="CR249" s="5"/>
      <c r="CS249" s="5"/>
      <c r="CT249" s="5"/>
      <c r="CU249" s="5"/>
      <c r="CV249" s="5"/>
      <c r="CW249" s="5"/>
      <c r="CX249" s="5"/>
      <c r="CY249" s="5"/>
      <c r="CZ249" s="5"/>
      <c r="DA249" s="5"/>
      <c r="DB249" s="5"/>
      <c r="DC249" s="5"/>
      <c r="DD249" s="5"/>
      <c r="DE249" s="5"/>
      <c r="DF249" s="5"/>
      <c r="DG249" s="5"/>
      <c r="DH249" s="5"/>
      <c r="DI249" s="5"/>
      <c r="DJ249" s="5"/>
      <c r="DK249" s="5"/>
      <c r="DL249" s="5"/>
      <c r="DM249" s="5"/>
      <c r="DN249" s="5"/>
      <c r="DO249" s="5"/>
      <c r="DP249" s="5"/>
      <c r="DQ249" s="5"/>
      <c r="DR249" s="5"/>
      <c r="DS249" s="5"/>
      <c r="DT249" s="5"/>
      <c r="DU249" s="5"/>
      <c r="DV249" s="5"/>
      <c r="DW249" s="5"/>
      <c r="DX249" s="5"/>
      <c r="DY249" s="5"/>
      <c r="DZ249" s="5"/>
      <c r="EA249" s="5"/>
      <c r="EB249" s="5"/>
      <c r="EC249" s="5"/>
      <c r="ED249" s="5"/>
      <c r="EE249" s="5"/>
      <c r="EF249" s="5"/>
      <c r="EG249" s="5"/>
      <c r="EH249" s="5"/>
      <c r="EI249" s="5"/>
      <c r="EJ249" s="5"/>
      <c r="EK249" s="5"/>
      <c r="EL249" s="5"/>
      <c r="EM249" s="5"/>
      <c r="EN249" s="5"/>
      <c r="EO249" s="5"/>
      <c r="EP249" s="5"/>
      <c r="EQ249" s="5"/>
      <c r="ER249" s="5"/>
      <c r="ES249" s="5"/>
      <c r="ET249" s="5"/>
      <c r="EU249" s="5"/>
      <c r="EV249" s="5"/>
      <c r="EW249" s="5"/>
      <c r="EX249" s="5"/>
      <c r="EY249" s="5"/>
      <c r="EZ249" s="5"/>
      <c r="FA249" s="5"/>
      <c r="FB249" s="5"/>
      <c r="FC249" s="5"/>
      <c r="FD249" s="5"/>
      <c r="FE249" s="5"/>
      <c r="FF249" s="5"/>
      <c r="FG249" s="5"/>
      <c r="FH249" s="5"/>
      <c r="FI249" s="5"/>
      <c r="FJ249" s="5"/>
      <c r="FK249" s="5"/>
      <c r="FL249" s="5"/>
      <c r="FM249" s="5"/>
      <c r="FN249" s="5"/>
      <c r="FO249" s="5"/>
      <c r="FP249" s="5"/>
      <c r="FQ249" s="5"/>
      <c r="FR249" s="5"/>
      <c r="FS249" s="5"/>
      <c r="FT249" s="5"/>
      <c r="FU249" s="5"/>
      <c r="FV249" s="5"/>
      <c r="FW249" s="5"/>
      <c r="FX249" s="5"/>
      <c r="FY249" s="5"/>
      <c r="FZ249" s="5"/>
      <c r="GA249" s="5"/>
      <c r="GB249" s="5"/>
      <c r="GC249" s="5"/>
      <c r="GD249" s="5"/>
      <c r="GE249" s="5"/>
      <c r="GF249" s="5"/>
      <c r="GG249" s="5"/>
      <c r="GH249" s="5"/>
      <c r="GI249" s="5"/>
      <c r="GJ249" s="5"/>
      <c r="GK249" s="5"/>
      <c r="GL249" s="5"/>
      <c r="GM249" s="5"/>
      <c r="GN249" s="5"/>
      <c r="GO249" s="5"/>
      <c r="GP249" s="5"/>
      <c r="GQ249" s="5"/>
      <c r="GR249" s="5"/>
      <c r="GS249" s="5"/>
      <c r="GT249" s="5"/>
      <c r="GU249" s="5"/>
      <c r="GV249" s="5"/>
      <c r="GW249" s="5"/>
      <c r="GX249" s="5"/>
      <c r="GY249" s="5"/>
      <c r="GZ249" s="5"/>
      <c r="HA249" s="5"/>
      <c r="HB249" s="5"/>
      <c r="HC249" s="5"/>
      <c r="HD249" s="5"/>
      <c r="HE249" s="5"/>
      <c r="HF249" s="5"/>
      <c r="HG249" s="5"/>
      <c r="HH249" s="5"/>
      <c r="HI249" s="5"/>
      <c r="HJ249" s="5"/>
      <c r="HK249" s="5"/>
      <c r="HL249" s="5"/>
      <c r="HM249" s="5"/>
      <c r="HN249" s="5"/>
      <c r="HO249" s="5"/>
      <c r="HP249" s="5"/>
      <c r="HQ249" s="5"/>
      <c r="HR249" s="5"/>
      <c r="HS249" s="5"/>
      <c r="HT249" s="5"/>
      <c r="HU249" s="5"/>
      <c r="HV249" s="5"/>
      <c r="HW249" s="5"/>
    </row>
    <row r="250" spans="1:231" s="148" customFormat="1">
      <c r="A250" s="5"/>
      <c r="B250" s="5"/>
      <c r="C250" s="13"/>
      <c r="D250" s="13"/>
      <c r="E250" s="14"/>
      <c r="F250" s="15"/>
      <c r="G250" s="13"/>
      <c r="H250" s="13"/>
      <c r="I250" s="16"/>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c r="CN250" s="5"/>
      <c r="CO250" s="5"/>
      <c r="CP250" s="5"/>
      <c r="CQ250" s="5"/>
      <c r="CR250" s="5"/>
      <c r="CS250" s="5"/>
      <c r="CT250" s="5"/>
      <c r="CU250" s="5"/>
      <c r="CV250" s="5"/>
      <c r="CW250" s="5"/>
      <c r="CX250" s="5"/>
      <c r="CY250" s="5"/>
      <c r="CZ250" s="5"/>
      <c r="DA250" s="5"/>
      <c r="DB250" s="5"/>
      <c r="DC250" s="5"/>
      <c r="DD250" s="5"/>
      <c r="DE250" s="5"/>
      <c r="DF250" s="5"/>
      <c r="DG250" s="5"/>
      <c r="DH250" s="5"/>
      <c r="DI250" s="5"/>
      <c r="DJ250" s="5"/>
      <c r="DK250" s="5"/>
      <c r="DL250" s="5"/>
      <c r="DM250" s="5"/>
      <c r="DN250" s="5"/>
      <c r="DO250" s="5"/>
      <c r="DP250" s="5"/>
      <c r="DQ250" s="5"/>
      <c r="DR250" s="5"/>
      <c r="DS250" s="5"/>
      <c r="DT250" s="5"/>
      <c r="DU250" s="5"/>
      <c r="DV250" s="5"/>
      <c r="DW250" s="5"/>
      <c r="DX250" s="5"/>
      <c r="DY250" s="5"/>
      <c r="DZ250" s="5"/>
      <c r="EA250" s="5"/>
      <c r="EB250" s="5"/>
      <c r="EC250" s="5"/>
      <c r="ED250" s="5"/>
      <c r="EE250" s="5"/>
      <c r="EF250" s="5"/>
      <c r="EG250" s="5"/>
      <c r="EH250" s="5"/>
      <c r="EI250" s="5"/>
      <c r="EJ250" s="5"/>
      <c r="EK250" s="5"/>
      <c r="EL250" s="5"/>
      <c r="EM250" s="5"/>
      <c r="EN250" s="5"/>
      <c r="EO250" s="5"/>
      <c r="EP250" s="5"/>
      <c r="EQ250" s="5"/>
      <c r="ER250" s="5"/>
      <c r="ES250" s="5"/>
      <c r="ET250" s="5"/>
      <c r="EU250" s="5"/>
      <c r="EV250" s="5"/>
      <c r="EW250" s="5"/>
      <c r="EX250" s="5"/>
      <c r="EY250" s="5"/>
      <c r="EZ250" s="5"/>
      <c r="FA250" s="5"/>
      <c r="FB250" s="5"/>
      <c r="FC250" s="5"/>
      <c r="FD250" s="5"/>
      <c r="FE250" s="5"/>
      <c r="FF250" s="5"/>
      <c r="FG250" s="5"/>
      <c r="FH250" s="5"/>
      <c r="FI250" s="5"/>
      <c r="FJ250" s="5"/>
      <c r="FK250" s="5"/>
      <c r="FL250" s="5"/>
      <c r="FM250" s="5"/>
      <c r="FN250" s="5"/>
      <c r="FO250" s="5"/>
      <c r="FP250" s="5"/>
      <c r="FQ250" s="5"/>
      <c r="FR250" s="5"/>
      <c r="FS250" s="5"/>
      <c r="FT250" s="5"/>
      <c r="FU250" s="5"/>
      <c r="FV250" s="5"/>
      <c r="FW250" s="5"/>
      <c r="FX250" s="5"/>
      <c r="FY250" s="5"/>
      <c r="FZ250" s="5"/>
      <c r="GA250" s="5"/>
      <c r="GB250" s="5"/>
      <c r="GC250" s="5"/>
      <c r="GD250" s="5"/>
      <c r="GE250" s="5"/>
      <c r="GF250" s="5"/>
      <c r="GG250" s="5"/>
      <c r="GH250" s="5"/>
      <c r="GI250" s="5"/>
      <c r="GJ250" s="5"/>
      <c r="GK250" s="5"/>
      <c r="GL250" s="5"/>
      <c r="GM250" s="5"/>
      <c r="GN250" s="5"/>
      <c r="GO250" s="5"/>
      <c r="GP250" s="5"/>
      <c r="GQ250" s="5"/>
      <c r="GR250" s="5"/>
      <c r="GS250" s="5"/>
      <c r="GT250" s="5"/>
      <c r="GU250" s="5"/>
      <c r="GV250" s="5"/>
      <c r="GW250" s="5"/>
      <c r="GX250" s="5"/>
      <c r="GY250" s="5"/>
      <c r="GZ250" s="5"/>
      <c r="HA250" s="5"/>
      <c r="HB250" s="5"/>
      <c r="HC250" s="5"/>
      <c r="HD250" s="5"/>
      <c r="HE250" s="5"/>
      <c r="HF250" s="5"/>
      <c r="HG250" s="5"/>
      <c r="HH250" s="5"/>
      <c r="HI250" s="5"/>
      <c r="HJ250" s="5"/>
      <c r="HK250" s="5"/>
      <c r="HL250" s="5"/>
      <c r="HM250" s="5"/>
      <c r="HN250" s="5"/>
      <c r="HO250" s="5"/>
      <c r="HP250" s="5"/>
      <c r="HQ250" s="5"/>
      <c r="HR250" s="5"/>
      <c r="HS250" s="5"/>
      <c r="HT250" s="5"/>
      <c r="HU250" s="5"/>
      <c r="HV250" s="5"/>
      <c r="HW250" s="5"/>
    </row>
    <row r="251" spans="1:231" s="148" customFormat="1">
      <c r="A251" s="5"/>
      <c r="B251" s="5"/>
      <c r="C251" s="13"/>
      <c r="D251" s="13"/>
      <c r="E251" s="14"/>
      <c r="F251" s="15"/>
      <c r="G251" s="13"/>
      <c r="H251" s="13"/>
      <c r="I251" s="16"/>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5"/>
      <c r="CM251" s="5"/>
      <c r="CN251" s="5"/>
      <c r="CO251" s="5"/>
      <c r="CP251" s="5"/>
      <c r="CQ251" s="5"/>
      <c r="CR251" s="5"/>
      <c r="CS251" s="5"/>
      <c r="CT251" s="5"/>
      <c r="CU251" s="5"/>
      <c r="CV251" s="5"/>
      <c r="CW251" s="5"/>
      <c r="CX251" s="5"/>
      <c r="CY251" s="5"/>
      <c r="CZ251" s="5"/>
      <c r="DA251" s="5"/>
      <c r="DB251" s="5"/>
      <c r="DC251" s="5"/>
      <c r="DD251" s="5"/>
      <c r="DE251" s="5"/>
      <c r="DF251" s="5"/>
      <c r="DG251" s="5"/>
      <c r="DH251" s="5"/>
      <c r="DI251" s="5"/>
      <c r="DJ251" s="5"/>
      <c r="DK251" s="5"/>
      <c r="DL251" s="5"/>
      <c r="DM251" s="5"/>
      <c r="DN251" s="5"/>
      <c r="DO251" s="5"/>
      <c r="DP251" s="5"/>
      <c r="DQ251" s="5"/>
      <c r="DR251" s="5"/>
      <c r="DS251" s="5"/>
      <c r="DT251" s="5"/>
      <c r="DU251" s="5"/>
      <c r="DV251" s="5"/>
      <c r="DW251" s="5"/>
      <c r="DX251" s="5"/>
      <c r="DY251" s="5"/>
      <c r="DZ251" s="5"/>
      <c r="EA251" s="5"/>
      <c r="EB251" s="5"/>
      <c r="EC251" s="5"/>
      <c r="ED251" s="5"/>
      <c r="EE251" s="5"/>
      <c r="EF251" s="5"/>
      <c r="EG251" s="5"/>
      <c r="EH251" s="5"/>
      <c r="EI251" s="5"/>
      <c r="EJ251" s="5"/>
      <c r="EK251" s="5"/>
      <c r="EL251" s="5"/>
      <c r="EM251" s="5"/>
      <c r="EN251" s="5"/>
      <c r="EO251" s="5"/>
      <c r="EP251" s="5"/>
      <c r="EQ251" s="5"/>
      <c r="ER251" s="5"/>
      <c r="ES251" s="5"/>
      <c r="ET251" s="5"/>
      <c r="EU251" s="5"/>
      <c r="EV251" s="5"/>
      <c r="EW251" s="5"/>
      <c r="EX251" s="5"/>
      <c r="EY251" s="5"/>
      <c r="EZ251" s="5"/>
      <c r="FA251" s="5"/>
      <c r="FB251" s="5"/>
      <c r="FC251" s="5"/>
      <c r="FD251" s="5"/>
      <c r="FE251" s="5"/>
      <c r="FF251" s="5"/>
      <c r="FG251" s="5"/>
      <c r="FH251" s="5"/>
      <c r="FI251" s="5"/>
      <c r="FJ251" s="5"/>
      <c r="FK251" s="5"/>
      <c r="FL251" s="5"/>
      <c r="FM251" s="5"/>
      <c r="FN251" s="5"/>
      <c r="FO251" s="5"/>
      <c r="FP251" s="5"/>
      <c r="FQ251" s="5"/>
      <c r="FR251" s="5"/>
      <c r="FS251" s="5"/>
      <c r="FT251" s="5"/>
      <c r="FU251" s="5"/>
      <c r="FV251" s="5"/>
      <c r="FW251" s="5"/>
      <c r="FX251" s="5"/>
      <c r="FY251" s="5"/>
      <c r="FZ251" s="5"/>
      <c r="GA251" s="5"/>
      <c r="GB251" s="5"/>
      <c r="GC251" s="5"/>
      <c r="GD251" s="5"/>
      <c r="GE251" s="5"/>
      <c r="GF251" s="5"/>
      <c r="GG251" s="5"/>
      <c r="GH251" s="5"/>
      <c r="GI251" s="5"/>
      <c r="GJ251" s="5"/>
      <c r="GK251" s="5"/>
      <c r="GL251" s="5"/>
      <c r="GM251" s="5"/>
      <c r="GN251" s="5"/>
      <c r="GO251" s="5"/>
      <c r="GP251" s="5"/>
      <c r="GQ251" s="5"/>
      <c r="GR251" s="5"/>
      <c r="GS251" s="5"/>
      <c r="GT251" s="5"/>
      <c r="GU251" s="5"/>
      <c r="GV251" s="5"/>
      <c r="GW251" s="5"/>
      <c r="GX251" s="5"/>
      <c r="GY251" s="5"/>
      <c r="GZ251" s="5"/>
      <c r="HA251" s="5"/>
      <c r="HB251" s="5"/>
      <c r="HC251" s="5"/>
      <c r="HD251" s="5"/>
      <c r="HE251" s="5"/>
      <c r="HF251" s="5"/>
      <c r="HG251" s="5"/>
      <c r="HH251" s="5"/>
      <c r="HI251" s="5"/>
      <c r="HJ251" s="5"/>
      <c r="HK251" s="5"/>
      <c r="HL251" s="5"/>
      <c r="HM251" s="5"/>
      <c r="HN251" s="5"/>
      <c r="HO251" s="5"/>
      <c r="HP251" s="5"/>
      <c r="HQ251" s="5"/>
      <c r="HR251" s="5"/>
      <c r="HS251" s="5"/>
      <c r="HT251" s="5"/>
      <c r="HU251" s="5"/>
      <c r="HV251" s="5"/>
      <c r="HW251" s="5"/>
    </row>
    <row r="252" spans="1:231" s="148" customFormat="1">
      <c r="A252" s="5"/>
      <c r="B252" s="5"/>
      <c r="C252" s="13"/>
      <c r="D252" s="13"/>
      <c r="E252" s="14"/>
      <c r="F252" s="15"/>
      <c r="G252" s="13"/>
      <c r="H252" s="13"/>
      <c r="I252" s="16"/>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5"/>
      <c r="CH252" s="5"/>
      <c r="CI252" s="5"/>
      <c r="CJ252" s="5"/>
      <c r="CK252" s="5"/>
      <c r="CL252" s="5"/>
      <c r="CM252" s="5"/>
      <c r="CN252" s="5"/>
      <c r="CO252" s="5"/>
      <c r="CP252" s="5"/>
      <c r="CQ252" s="5"/>
      <c r="CR252" s="5"/>
      <c r="CS252" s="5"/>
      <c r="CT252" s="5"/>
      <c r="CU252" s="5"/>
      <c r="CV252" s="5"/>
      <c r="CW252" s="5"/>
      <c r="CX252" s="5"/>
      <c r="CY252" s="5"/>
      <c r="CZ252" s="5"/>
      <c r="DA252" s="5"/>
      <c r="DB252" s="5"/>
      <c r="DC252" s="5"/>
      <c r="DD252" s="5"/>
      <c r="DE252" s="5"/>
      <c r="DF252" s="5"/>
      <c r="DG252" s="5"/>
      <c r="DH252" s="5"/>
      <c r="DI252" s="5"/>
      <c r="DJ252" s="5"/>
      <c r="DK252" s="5"/>
      <c r="DL252" s="5"/>
      <c r="DM252" s="5"/>
      <c r="DN252" s="5"/>
      <c r="DO252" s="5"/>
      <c r="DP252" s="5"/>
      <c r="DQ252" s="5"/>
      <c r="DR252" s="5"/>
      <c r="DS252" s="5"/>
      <c r="DT252" s="5"/>
      <c r="DU252" s="5"/>
      <c r="DV252" s="5"/>
      <c r="DW252" s="5"/>
      <c r="DX252" s="5"/>
      <c r="DY252" s="5"/>
      <c r="DZ252" s="5"/>
      <c r="EA252" s="5"/>
      <c r="EB252" s="5"/>
      <c r="EC252" s="5"/>
      <c r="ED252" s="5"/>
      <c r="EE252" s="5"/>
      <c r="EF252" s="5"/>
      <c r="EG252" s="5"/>
      <c r="EH252" s="5"/>
      <c r="EI252" s="5"/>
      <c r="EJ252" s="5"/>
      <c r="EK252" s="5"/>
      <c r="EL252" s="5"/>
      <c r="EM252" s="5"/>
      <c r="EN252" s="5"/>
      <c r="EO252" s="5"/>
      <c r="EP252" s="5"/>
      <c r="EQ252" s="5"/>
      <c r="ER252" s="5"/>
      <c r="ES252" s="5"/>
      <c r="ET252" s="5"/>
      <c r="EU252" s="5"/>
      <c r="EV252" s="5"/>
      <c r="EW252" s="5"/>
      <c r="EX252" s="5"/>
      <c r="EY252" s="5"/>
      <c r="EZ252" s="5"/>
      <c r="FA252" s="5"/>
      <c r="FB252" s="5"/>
      <c r="FC252" s="5"/>
      <c r="FD252" s="5"/>
      <c r="FE252" s="5"/>
      <c r="FF252" s="5"/>
      <c r="FG252" s="5"/>
      <c r="FH252" s="5"/>
      <c r="FI252" s="5"/>
      <c r="FJ252" s="5"/>
      <c r="FK252" s="5"/>
      <c r="FL252" s="5"/>
      <c r="FM252" s="5"/>
      <c r="FN252" s="5"/>
      <c r="FO252" s="5"/>
      <c r="FP252" s="5"/>
      <c r="FQ252" s="5"/>
      <c r="FR252" s="5"/>
      <c r="FS252" s="5"/>
      <c r="FT252" s="5"/>
      <c r="FU252" s="5"/>
      <c r="FV252" s="5"/>
      <c r="FW252" s="5"/>
      <c r="FX252" s="5"/>
      <c r="FY252" s="5"/>
      <c r="FZ252" s="5"/>
      <c r="GA252" s="5"/>
      <c r="GB252" s="5"/>
      <c r="GC252" s="5"/>
      <c r="GD252" s="5"/>
      <c r="GE252" s="5"/>
      <c r="GF252" s="5"/>
      <c r="GG252" s="5"/>
      <c r="GH252" s="5"/>
      <c r="GI252" s="5"/>
      <c r="GJ252" s="5"/>
      <c r="GK252" s="5"/>
      <c r="GL252" s="5"/>
      <c r="GM252" s="5"/>
      <c r="GN252" s="5"/>
      <c r="GO252" s="5"/>
      <c r="GP252" s="5"/>
      <c r="GQ252" s="5"/>
      <c r="GR252" s="5"/>
      <c r="GS252" s="5"/>
      <c r="GT252" s="5"/>
      <c r="GU252" s="5"/>
      <c r="GV252" s="5"/>
      <c r="GW252" s="5"/>
      <c r="GX252" s="5"/>
      <c r="GY252" s="5"/>
      <c r="GZ252" s="5"/>
      <c r="HA252" s="5"/>
      <c r="HB252" s="5"/>
      <c r="HC252" s="5"/>
      <c r="HD252" s="5"/>
      <c r="HE252" s="5"/>
      <c r="HF252" s="5"/>
      <c r="HG252" s="5"/>
      <c r="HH252" s="5"/>
      <c r="HI252" s="5"/>
      <c r="HJ252" s="5"/>
      <c r="HK252" s="5"/>
      <c r="HL252" s="5"/>
      <c r="HM252" s="5"/>
      <c r="HN252" s="5"/>
      <c r="HO252" s="5"/>
      <c r="HP252" s="5"/>
      <c r="HQ252" s="5"/>
      <c r="HR252" s="5"/>
      <c r="HS252" s="5"/>
      <c r="HT252" s="5"/>
      <c r="HU252" s="5"/>
      <c r="HV252" s="5"/>
      <c r="HW252" s="5"/>
    </row>
    <row r="253" spans="1:231" s="148" customFormat="1">
      <c r="A253" s="5"/>
      <c r="B253" s="5"/>
      <c r="C253" s="13"/>
      <c r="D253" s="13"/>
      <c r="E253" s="14"/>
      <c r="F253" s="15"/>
      <c r="G253" s="13"/>
      <c r="H253" s="13"/>
      <c r="I253" s="16"/>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c r="CK253" s="5"/>
      <c r="CL253" s="5"/>
      <c r="CM253" s="5"/>
      <c r="CN253" s="5"/>
      <c r="CO253" s="5"/>
      <c r="CP253" s="5"/>
      <c r="CQ253" s="5"/>
      <c r="CR253" s="5"/>
      <c r="CS253" s="5"/>
      <c r="CT253" s="5"/>
      <c r="CU253" s="5"/>
      <c r="CV253" s="5"/>
      <c r="CW253" s="5"/>
      <c r="CX253" s="5"/>
      <c r="CY253" s="5"/>
      <c r="CZ253" s="5"/>
      <c r="DA253" s="5"/>
      <c r="DB253" s="5"/>
      <c r="DC253" s="5"/>
      <c r="DD253" s="5"/>
      <c r="DE253" s="5"/>
      <c r="DF253" s="5"/>
      <c r="DG253" s="5"/>
      <c r="DH253" s="5"/>
      <c r="DI253" s="5"/>
      <c r="DJ253" s="5"/>
      <c r="DK253" s="5"/>
      <c r="DL253" s="5"/>
      <c r="DM253" s="5"/>
      <c r="DN253" s="5"/>
      <c r="DO253" s="5"/>
      <c r="DP253" s="5"/>
      <c r="DQ253" s="5"/>
      <c r="DR253" s="5"/>
      <c r="DS253" s="5"/>
      <c r="DT253" s="5"/>
      <c r="DU253" s="5"/>
      <c r="DV253" s="5"/>
      <c r="DW253" s="5"/>
      <c r="DX253" s="5"/>
      <c r="DY253" s="5"/>
      <c r="DZ253" s="5"/>
      <c r="EA253" s="5"/>
      <c r="EB253" s="5"/>
      <c r="EC253" s="5"/>
      <c r="ED253" s="5"/>
      <c r="EE253" s="5"/>
      <c r="EF253" s="5"/>
      <c r="EG253" s="5"/>
      <c r="EH253" s="5"/>
      <c r="EI253" s="5"/>
      <c r="EJ253" s="5"/>
      <c r="EK253" s="5"/>
      <c r="EL253" s="5"/>
      <c r="EM253" s="5"/>
      <c r="EN253" s="5"/>
      <c r="EO253" s="5"/>
      <c r="EP253" s="5"/>
      <c r="EQ253" s="5"/>
      <c r="ER253" s="5"/>
      <c r="ES253" s="5"/>
      <c r="ET253" s="5"/>
      <c r="EU253" s="5"/>
      <c r="EV253" s="5"/>
      <c r="EW253" s="5"/>
      <c r="EX253" s="5"/>
      <c r="EY253" s="5"/>
      <c r="EZ253" s="5"/>
      <c r="FA253" s="5"/>
      <c r="FB253" s="5"/>
      <c r="FC253" s="5"/>
      <c r="FD253" s="5"/>
      <c r="FE253" s="5"/>
      <c r="FF253" s="5"/>
      <c r="FG253" s="5"/>
      <c r="FH253" s="5"/>
      <c r="FI253" s="5"/>
      <c r="FJ253" s="5"/>
      <c r="FK253" s="5"/>
      <c r="FL253" s="5"/>
      <c r="FM253" s="5"/>
      <c r="FN253" s="5"/>
      <c r="FO253" s="5"/>
      <c r="FP253" s="5"/>
      <c r="FQ253" s="5"/>
      <c r="FR253" s="5"/>
      <c r="FS253" s="5"/>
      <c r="FT253" s="5"/>
      <c r="FU253" s="5"/>
      <c r="FV253" s="5"/>
      <c r="FW253" s="5"/>
      <c r="FX253" s="5"/>
      <c r="FY253" s="5"/>
      <c r="FZ253" s="5"/>
      <c r="GA253" s="5"/>
      <c r="GB253" s="5"/>
      <c r="GC253" s="5"/>
      <c r="GD253" s="5"/>
      <c r="GE253" s="5"/>
      <c r="GF253" s="5"/>
      <c r="GG253" s="5"/>
      <c r="GH253" s="5"/>
      <c r="GI253" s="5"/>
      <c r="GJ253" s="5"/>
      <c r="GK253" s="5"/>
      <c r="GL253" s="5"/>
      <c r="GM253" s="5"/>
      <c r="GN253" s="5"/>
      <c r="GO253" s="5"/>
      <c r="GP253" s="5"/>
      <c r="GQ253" s="5"/>
      <c r="GR253" s="5"/>
      <c r="GS253" s="5"/>
      <c r="GT253" s="5"/>
      <c r="GU253" s="5"/>
      <c r="GV253" s="5"/>
      <c r="GW253" s="5"/>
      <c r="GX253" s="5"/>
      <c r="GY253" s="5"/>
      <c r="GZ253" s="5"/>
      <c r="HA253" s="5"/>
      <c r="HB253" s="5"/>
      <c r="HC253" s="5"/>
      <c r="HD253" s="5"/>
      <c r="HE253" s="5"/>
      <c r="HF253" s="5"/>
      <c r="HG253" s="5"/>
      <c r="HH253" s="5"/>
      <c r="HI253" s="5"/>
      <c r="HJ253" s="5"/>
      <c r="HK253" s="5"/>
      <c r="HL253" s="5"/>
      <c r="HM253" s="5"/>
      <c r="HN253" s="5"/>
      <c r="HO253" s="5"/>
      <c r="HP253" s="5"/>
      <c r="HQ253" s="5"/>
      <c r="HR253" s="5"/>
      <c r="HS253" s="5"/>
      <c r="HT253" s="5"/>
      <c r="HU253" s="5"/>
      <c r="HV253" s="5"/>
      <c r="HW253" s="5"/>
    </row>
    <row r="254" spans="1:231" s="148" customFormat="1">
      <c r="A254" s="5"/>
      <c r="B254" s="5"/>
      <c r="C254" s="13"/>
      <c r="D254" s="13"/>
      <c r="E254" s="14"/>
      <c r="F254" s="15"/>
      <c r="G254" s="13"/>
      <c r="H254" s="13"/>
      <c r="I254" s="16"/>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5"/>
      <c r="CM254" s="5"/>
      <c r="CN254" s="5"/>
      <c r="CO254" s="5"/>
      <c r="CP254" s="5"/>
      <c r="CQ254" s="5"/>
      <c r="CR254" s="5"/>
      <c r="CS254" s="5"/>
      <c r="CT254" s="5"/>
      <c r="CU254" s="5"/>
      <c r="CV254" s="5"/>
      <c r="CW254" s="5"/>
      <c r="CX254" s="5"/>
      <c r="CY254" s="5"/>
      <c r="CZ254" s="5"/>
      <c r="DA254" s="5"/>
      <c r="DB254" s="5"/>
      <c r="DC254" s="5"/>
      <c r="DD254" s="5"/>
      <c r="DE254" s="5"/>
      <c r="DF254" s="5"/>
      <c r="DG254" s="5"/>
      <c r="DH254" s="5"/>
      <c r="DI254" s="5"/>
      <c r="DJ254" s="5"/>
      <c r="DK254" s="5"/>
      <c r="DL254" s="5"/>
      <c r="DM254" s="5"/>
      <c r="DN254" s="5"/>
      <c r="DO254" s="5"/>
      <c r="DP254" s="5"/>
      <c r="DQ254" s="5"/>
      <c r="DR254" s="5"/>
      <c r="DS254" s="5"/>
      <c r="DT254" s="5"/>
      <c r="DU254" s="5"/>
      <c r="DV254" s="5"/>
      <c r="DW254" s="5"/>
      <c r="DX254" s="5"/>
      <c r="DY254" s="5"/>
      <c r="DZ254" s="5"/>
      <c r="EA254" s="5"/>
      <c r="EB254" s="5"/>
      <c r="EC254" s="5"/>
      <c r="ED254" s="5"/>
      <c r="EE254" s="5"/>
      <c r="EF254" s="5"/>
      <c r="EG254" s="5"/>
      <c r="EH254" s="5"/>
      <c r="EI254" s="5"/>
      <c r="EJ254" s="5"/>
      <c r="EK254" s="5"/>
      <c r="EL254" s="5"/>
      <c r="EM254" s="5"/>
      <c r="EN254" s="5"/>
      <c r="EO254" s="5"/>
      <c r="EP254" s="5"/>
      <c r="EQ254" s="5"/>
      <c r="ER254" s="5"/>
      <c r="ES254" s="5"/>
      <c r="ET254" s="5"/>
      <c r="EU254" s="5"/>
      <c r="EV254" s="5"/>
      <c r="EW254" s="5"/>
      <c r="EX254" s="5"/>
      <c r="EY254" s="5"/>
      <c r="EZ254" s="5"/>
      <c r="FA254" s="5"/>
      <c r="FB254" s="5"/>
      <c r="FC254" s="5"/>
      <c r="FD254" s="5"/>
      <c r="FE254" s="5"/>
      <c r="FF254" s="5"/>
      <c r="FG254" s="5"/>
      <c r="FH254" s="5"/>
      <c r="FI254" s="5"/>
      <c r="FJ254" s="5"/>
      <c r="FK254" s="5"/>
      <c r="FL254" s="5"/>
      <c r="FM254" s="5"/>
      <c r="FN254" s="5"/>
      <c r="FO254" s="5"/>
      <c r="FP254" s="5"/>
      <c r="FQ254" s="5"/>
      <c r="FR254" s="5"/>
      <c r="FS254" s="5"/>
      <c r="FT254" s="5"/>
      <c r="FU254" s="5"/>
      <c r="FV254" s="5"/>
      <c r="FW254" s="5"/>
      <c r="FX254" s="5"/>
      <c r="FY254" s="5"/>
      <c r="FZ254" s="5"/>
      <c r="GA254" s="5"/>
      <c r="GB254" s="5"/>
      <c r="GC254" s="5"/>
      <c r="GD254" s="5"/>
      <c r="GE254" s="5"/>
      <c r="GF254" s="5"/>
      <c r="GG254" s="5"/>
      <c r="GH254" s="5"/>
      <c r="GI254" s="5"/>
      <c r="GJ254" s="5"/>
      <c r="GK254" s="5"/>
      <c r="GL254" s="5"/>
      <c r="GM254" s="5"/>
      <c r="GN254" s="5"/>
      <c r="GO254" s="5"/>
      <c r="GP254" s="5"/>
      <c r="GQ254" s="5"/>
      <c r="GR254" s="5"/>
      <c r="GS254" s="5"/>
      <c r="GT254" s="5"/>
      <c r="GU254" s="5"/>
      <c r="GV254" s="5"/>
      <c r="GW254" s="5"/>
      <c r="GX254" s="5"/>
      <c r="GY254" s="5"/>
      <c r="GZ254" s="5"/>
      <c r="HA254" s="5"/>
      <c r="HB254" s="5"/>
      <c r="HC254" s="5"/>
      <c r="HD254" s="5"/>
      <c r="HE254" s="5"/>
      <c r="HF254" s="5"/>
      <c r="HG254" s="5"/>
      <c r="HH254" s="5"/>
      <c r="HI254" s="5"/>
      <c r="HJ254" s="5"/>
      <c r="HK254" s="5"/>
      <c r="HL254" s="5"/>
      <c r="HM254" s="5"/>
      <c r="HN254" s="5"/>
      <c r="HO254" s="5"/>
      <c r="HP254" s="5"/>
      <c r="HQ254" s="5"/>
      <c r="HR254" s="5"/>
      <c r="HS254" s="5"/>
      <c r="HT254" s="5"/>
      <c r="HU254" s="5"/>
      <c r="HV254" s="5"/>
      <c r="HW254" s="5"/>
    </row>
    <row r="255" spans="1:231" s="148" customFormat="1">
      <c r="A255" s="5"/>
      <c r="B255" s="5"/>
      <c r="C255" s="13"/>
      <c r="D255" s="13"/>
      <c r="E255" s="14"/>
      <c r="F255" s="15"/>
      <c r="G255" s="13"/>
      <c r="H255" s="13"/>
      <c r="I255" s="16"/>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5"/>
      <c r="CA255" s="5"/>
      <c r="CB255" s="5"/>
      <c r="CC255" s="5"/>
      <c r="CD255" s="5"/>
      <c r="CE255" s="5"/>
      <c r="CF255" s="5"/>
      <c r="CG255" s="5"/>
      <c r="CH255" s="5"/>
      <c r="CI255" s="5"/>
      <c r="CJ255" s="5"/>
      <c r="CK255" s="5"/>
      <c r="CL255" s="5"/>
      <c r="CM255" s="5"/>
      <c r="CN255" s="5"/>
      <c r="CO255" s="5"/>
      <c r="CP255" s="5"/>
      <c r="CQ255" s="5"/>
      <c r="CR255" s="5"/>
      <c r="CS255" s="5"/>
      <c r="CT255" s="5"/>
      <c r="CU255" s="5"/>
      <c r="CV255" s="5"/>
      <c r="CW255" s="5"/>
      <c r="CX255" s="5"/>
      <c r="CY255" s="5"/>
      <c r="CZ255" s="5"/>
      <c r="DA255" s="5"/>
      <c r="DB255" s="5"/>
      <c r="DC255" s="5"/>
      <c r="DD255" s="5"/>
      <c r="DE255" s="5"/>
      <c r="DF255" s="5"/>
      <c r="DG255" s="5"/>
      <c r="DH255" s="5"/>
      <c r="DI255" s="5"/>
      <c r="DJ255" s="5"/>
      <c r="DK255" s="5"/>
      <c r="DL255" s="5"/>
      <c r="DM255" s="5"/>
      <c r="DN255" s="5"/>
      <c r="DO255" s="5"/>
      <c r="DP255" s="5"/>
      <c r="DQ255" s="5"/>
      <c r="DR255" s="5"/>
      <c r="DS255" s="5"/>
      <c r="DT255" s="5"/>
      <c r="DU255" s="5"/>
      <c r="DV255" s="5"/>
      <c r="DW255" s="5"/>
      <c r="DX255" s="5"/>
      <c r="DY255" s="5"/>
      <c r="DZ255" s="5"/>
      <c r="EA255" s="5"/>
      <c r="EB255" s="5"/>
      <c r="EC255" s="5"/>
      <c r="ED255" s="5"/>
      <c r="EE255" s="5"/>
      <c r="EF255" s="5"/>
      <c r="EG255" s="5"/>
      <c r="EH255" s="5"/>
      <c r="EI255" s="5"/>
      <c r="EJ255" s="5"/>
      <c r="EK255" s="5"/>
      <c r="EL255" s="5"/>
      <c r="EM255" s="5"/>
      <c r="EN255" s="5"/>
      <c r="EO255" s="5"/>
      <c r="EP255" s="5"/>
      <c r="EQ255" s="5"/>
      <c r="ER255" s="5"/>
      <c r="ES255" s="5"/>
      <c r="ET255" s="5"/>
      <c r="EU255" s="5"/>
      <c r="EV255" s="5"/>
      <c r="EW255" s="5"/>
      <c r="EX255" s="5"/>
      <c r="EY255" s="5"/>
      <c r="EZ255" s="5"/>
      <c r="FA255" s="5"/>
      <c r="FB255" s="5"/>
      <c r="FC255" s="5"/>
      <c r="FD255" s="5"/>
      <c r="FE255" s="5"/>
      <c r="FF255" s="5"/>
      <c r="FG255" s="5"/>
      <c r="FH255" s="5"/>
      <c r="FI255" s="5"/>
      <c r="FJ255" s="5"/>
      <c r="FK255" s="5"/>
      <c r="FL255" s="5"/>
      <c r="FM255" s="5"/>
      <c r="FN255" s="5"/>
      <c r="FO255" s="5"/>
      <c r="FP255" s="5"/>
      <c r="FQ255" s="5"/>
      <c r="FR255" s="5"/>
      <c r="FS255" s="5"/>
      <c r="FT255" s="5"/>
      <c r="FU255" s="5"/>
      <c r="FV255" s="5"/>
      <c r="FW255" s="5"/>
      <c r="FX255" s="5"/>
      <c r="FY255" s="5"/>
      <c r="FZ255" s="5"/>
      <c r="GA255" s="5"/>
      <c r="GB255" s="5"/>
      <c r="GC255" s="5"/>
      <c r="GD255" s="5"/>
      <c r="GE255" s="5"/>
      <c r="GF255" s="5"/>
      <c r="GG255" s="5"/>
      <c r="GH255" s="5"/>
      <c r="GI255" s="5"/>
      <c r="GJ255" s="5"/>
      <c r="GK255" s="5"/>
      <c r="GL255" s="5"/>
      <c r="GM255" s="5"/>
      <c r="GN255" s="5"/>
      <c r="GO255" s="5"/>
      <c r="GP255" s="5"/>
      <c r="GQ255" s="5"/>
      <c r="GR255" s="5"/>
      <c r="GS255" s="5"/>
      <c r="GT255" s="5"/>
      <c r="GU255" s="5"/>
      <c r="GV255" s="5"/>
      <c r="GW255" s="5"/>
      <c r="GX255" s="5"/>
      <c r="GY255" s="5"/>
      <c r="GZ255" s="5"/>
      <c r="HA255" s="5"/>
      <c r="HB255" s="5"/>
      <c r="HC255" s="5"/>
      <c r="HD255" s="5"/>
      <c r="HE255" s="5"/>
      <c r="HF255" s="5"/>
      <c r="HG255" s="5"/>
      <c r="HH255" s="5"/>
      <c r="HI255" s="5"/>
      <c r="HJ255" s="5"/>
      <c r="HK255" s="5"/>
      <c r="HL255" s="5"/>
      <c r="HM255" s="5"/>
      <c r="HN255" s="5"/>
      <c r="HO255" s="5"/>
      <c r="HP255" s="5"/>
      <c r="HQ255" s="5"/>
      <c r="HR255" s="5"/>
      <c r="HS255" s="5"/>
      <c r="HT255" s="5"/>
      <c r="HU255" s="5"/>
      <c r="HV255" s="5"/>
      <c r="HW255" s="5"/>
    </row>
    <row r="256" spans="1:231" s="148" customFormat="1">
      <c r="A256" s="5"/>
      <c r="B256" s="5"/>
      <c r="C256" s="13"/>
      <c r="D256" s="13"/>
      <c r="E256" s="14"/>
      <c r="F256" s="15"/>
      <c r="G256" s="13"/>
      <c r="H256" s="13"/>
      <c r="I256" s="16"/>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5"/>
      <c r="CM256" s="5"/>
      <c r="CN256" s="5"/>
      <c r="CO256" s="5"/>
      <c r="CP256" s="5"/>
      <c r="CQ256" s="5"/>
      <c r="CR256" s="5"/>
      <c r="CS256" s="5"/>
      <c r="CT256" s="5"/>
      <c r="CU256" s="5"/>
      <c r="CV256" s="5"/>
      <c r="CW256" s="5"/>
      <c r="CX256" s="5"/>
      <c r="CY256" s="5"/>
      <c r="CZ256" s="5"/>
      <c r="DA256" s="5"/>
      <c r="DB256" s="5"/>
      <c r="DC256" s="5"/>
      <c r="DD256" s="5"/>
      <c r="DE256" s="5"/>
      <c r="DF256" s="5"/>
      <c r="DG256" s="5"/>
      <c r="DH256" s="5"/>
      <c r="DI256" s="5"/>
      <c r="DJ256" s="5"/>
      <c r="DK256" s="5"/>
      <c r="DL256" s="5"/>
      <c r="DM256" s="5"/>
      <c r="DN256" s="5"/>
      <c r="DO256" s="5"/>
      <c r="DP256" s="5"/>
      <c r="DQ256" s="5"/>
      <c r="DR256" s="5"/>
      <c r="DS256" s="5"/>
      <c r="DT256" s="5"/>
      <c r="DU256" s="5"/>
      <c r="DV256" s="5"/>
      <c r="DW256" s="5"/>
      <c r="DX256" s="5"/>
      <c r="DY256" s="5"/>
      <c r="DZ256" s="5"/>
      <c r="EA256" s="5"/>
      <c r="EB256" s="5"/>
      <c r="EC256" s="5"/>
      <c r="ED256" s="5"/>
      <c r="EE256" s="5"/>
      <c r="EF256" s="5"/>
      <c r="EG256" s="5"/>
      <c r="EH256" s="5"/>
      <c r="EI256" s="5"/>
      <c r="EJ256" s="5"/>
      <c r="EK256" s="5"/>
      <c r="EL256" s="5"/>
      <c r="EM256" s="5"/>
      <c r="EN256" s="5"/>
      <c r="EO256" s="5"/>
      <c r="EP256" s="5"/>
      <c r="EQ256" s="5"/>
      <c r="ER256" s="5"/>
      <c r="ES256" s="5"/>
      <c r="ET256" s="5"/>
      <c r="EU256" s="5"/>
      <c r="EV256" s="5"/>
      <c r="EW256" s="5"/>
      <c r="EX256" s="5"/>
      <c r="EY256" s="5"/>
      <c r="EZ256" s="5"/>
      <c r="FA256" s="5"/>
      <c r="FB256" s="5"/>
      <c r="FC256" s="5"/>
      <c r="FD256" s="5"/>
      <c r="FE256" s="5"/>
      <c r="FF256" s="5"/>
      <c r="FG256" s="5"/>
      <c r="FH256" s="5"/>
      <c r="FI256" s="5"/>
      <c r="FJ256" s="5"/>
      <c r="FK256" s="5"/>
      <c r="FL256" s="5"/>
      <c r="FM256" s="5"/>
      <c r="FN256" s="5"/>
      <c r="FO256" s="5"/>
      <c r="FP256" s="5"/>
      <c r="FQ256" s="5"/>
      <c r="FR256" s="5"/>
      <c r="FS256" s="5"/>
      <c r="FT256" s="5"/>
      <c r="FU256" s="5"/>
      <c r="FV256" s="5"/>
      <c r="FW256" s="5"/>
      <c r="FX256" s="5"/>
      <c r="FY256" s="5"/>
      <c r="FZ256" s="5"/>
      <c r="GA256" s="5"/>
      <c r="GB256" s="5"/>
      <c r="GC256" s="5"/>
      <c r="GD256" s="5"/>
      <c r="GE256" s="5"/>
      <c r="GF256" s="5"/>
      <c r="GG256" s="5"/>
      <c r="GH256" s="5"/>
      <c r="GI256" s="5"/>
      <c r="GJ256" s="5"/>
      <c r="GK256" s="5"/>
      <c r="GL256" s="5"/>
      <c r="GM256" s="5"/>
      <c r="GN256" s="5"/>
      <c r="GO256" s="5"/>
      <c r="GP256" s="5"/>
      <c r="GQ256" s="5"/>
      <c r="GR256" s="5"/>
      <c r="GS256" s="5"/>
      <c r="GT256" s="5"/>
      <c r="GU256" s="5"/>
      <c r="GV256" s="5"/>
      <c r="GW256" s="5"/>
      <c r="GX256" s="5"/>
      <c r="GY256" s="5"/>
      <c r="GZ256" s="5"/>
      <c r="HA256" s="5"/>
      <c r="HB256" s="5"/>
      <c r="HC256" s="5"/>
      <c r="HD256" s="5"/>
      <c r="HE256" s="5"/>
      <c r="HF256" s="5"/>
      <c r="HG256" s="5"/>
      <c r="HH256" s="5"/>
      <c r="HI256" s="5"/>
      <c r="HJ256" s="5"/>
      <c r="HK256" s="5"/>
      <c r="HL256" s="5"/>
      <c r="HM256" s="5"/>
      <c r="HN256" s="5"/>
      <c r="HO256" s="5"/>
      <c r="HP256" s="5"/>
      <c r="HQ256" s="5"/>
      <c r="HR256" s="5"/>
      <c r="HS256" s="5"/>
      <c r="HT256" s="5"/>
      <c r="HU256" s="5"/>
      <c r="HV256" s="5"/>
      <c r="HW256" s="5"/>
    </row>
    <row r="257" spans="1:231" s="148" customFormat="1">
      <c r="A257" s="5"/>
      <c r="B257" s="5"/>
      <c r="C257" s="13"/>
      <c r="D257" s="13"/>
      <c r="E257" s="14"/>
      <c r="F257" s="15"/>
      <c r="G257" s="13"/>
      <c r="H257" s="13"/>
      <c r="I257" s="16"/>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c r="DN257" s="5"/>
      <c r="DO257" s="5"/>
      <c r="DP257" s="5"/>
      <c r="DQ257" s="5"/>
      <c r="DR257" s="5"/>
      <c r="DS257" s="5"/>
      <c r="DT257" s="5"/>
      <c r="DU257" s="5"/>
      <c r="DV257" s="5"/>
      <c r="DW257" s="5"/>
      <c r="DX257" s="5"/>
      <c r="DY257" s="5"/>
      <c r="DZ257" s="5"/>
      <c r="EA257" s="5"/>
      <c r="EB257" s="5"/>
      <c r="EC257" s="5"/>
      <c r="ED257" s="5"/>
      <c r="EE257" s="5"/>
      <c r="EF257" s="5"/>
      <c r="EG257" s="5"/>
      <c r="EH257" s="5"/>
      <c r="EI257" s="5"/>
      <c r="EJ257" s="5"/>
      <c r="EK257" s="5"/>
      <c r="EL257" s="5"/>
      <c r="EM257" s="5"/>
      <c r="EN257" s="5"/>
      <c r="EO257" s="5"/>
      <c r="EP257" s="5"/>
      <c r="EQ257" s="5"/>
      <c r="ER257" s="5"/>
      <c r="ES257" s="5"/>
      <c r="ET257" s="5"/>
      <c r="EU257" s="5"/>
      <c r="EV257" s="5"/>
      <c r="EW257" s="5"/>
      <c r="EX257" s="5"/>
      <c r="EY257" s="5"/>
      <c r="EZ257" s="5"/>
      <c r="FA257" s="5"/>
      <c r="FB257" s="5"/>
      <c r="FC257" s="5"/>
      <c r="FD257" s="5"/>
      <c r="FE257" s="5"/>
      <c r="FF257" s="5"/>
      <c r="FG257" s="5"/>
      <c r="FH257" s="5"/>
      <c r="FI257" s="5"/>
      <c r="FJ257" s="5"/>
      <c r="FK257" s="5"/>
      <c r="FL257" s="5"/>
      <c r="FM257" s="5"/>
      <c r="FN257" s="5"/>
      <c r="FO257" s="5"/>
      <c r="FP257" s="5"/>
      <c r="FQ257" s="5"/>
      <c r="FR257" s="5"/>
      <c r="FS257" s="5"/>
      <c r="FT257" s="5"/>
      <c r="FU257" s="5"/>
      <c r="FV257" s="5"/>
      <c r="FW257" s="5"/>
      <c r="FX257" s="5"/>
      <c r="FY257" s="5"/>
      <c r="FZ257" s="5"/>
      <c r="GA257" s="5"/>
      <c r="GB257" s="5"/>
      <c r="GC257" s="5"/>
      <c r="GD257" s="5"/>
      <c r="GE257" s="5"/>
      <c r="GF257" s="5"/>
      <c r="GG257" s="5"/>
      <c r="GH257" s="5"/>
      <c r="GI257" s="5"/>
      <c r="GJ257" s="5"/>
      <c r="GK257" s="5"/>
      <c r="GL257" s="5"/>
      <c r="GM257" s="5"/>
      <c r="GN257" s="5"/>
      <c r="GO257" s="5"/>
      <c r="GP257" s="5"/>
      <c r="GQ257" s="5"/>
      <c r="GR257" s="5"/>
      <c r="GS257" s="5"/>
      <c r="GT257" s="5"/>
      <c r="GU257" s="5"/>
      <c r="GV257" s="5"/>
      <c r="GW257" s="5"/>
      <c r="GX257" s="5"/>
      <c r="GY257" s="5"/>
      <c r="GZ257" s="5"/>
      <c r="HA257" s="5"/>
      <c r="HB257" s="5"/>
      <c r="HC257" s="5"/>
      <c r="HD257" s="5"/>
      <c r="HE257" s="5"/>
      <c r="HF257" s="5"/>
      <c r="HG257" s="5"/>
      <c r="HH257" s="5"/>
      <c r="HI257" s="5"/>
      <c r="HJ257" s="5"/>
      <c r="HK257" s="5"/>
      <c r="HL257" s="5"/>
      <c r="HM257" s="5"/>
      <c r="HN257" s="5"/>
      <c r="HO257" s="5"/>
      <c r="HP257" s="5"/>
      <c r="HQ257" s="5"/>
      <c r="HR257" s="5"/>
      <c r="HS257" s="5"/>
      <c r="HT257" s="5"/>
      <c r="HU257" s="5"/>
      <c r="HV257" s="5"/>
      <c r="HW257" s="5"/>
    </row>
    <row r="258" spans="1:231" s="148" customFormat="1">
      <c r="A258" s="5"/>
      <c r="B258" s="5"/>
      <c r="C258" s="13"/>
      <c r="D258" s="13"/>
      <c r="E258" s="14"/>
      <c r="F258" s="15"/>
      <c r="G258" s="13"/>
      <c r="H258" s="13"/>
      <c r="I258" s="16"/>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c r="DS258" s="5"/>
      <c r="DT258" s="5"/>
      <c r="DU258" s="5"/>
      <c r="DV258" s="5"/>
      <c r="DW258" s="5"/>
      <c r="DX258" s="5"/>
      <c r="DY258" s="5"/>
      <c r="DZ258" s="5"/>
      <c r="EA258" s="5"/>
      <c r="EB258" s="5"/>
      <c r="EC258" s="5"/>
      <c r="ED258" s="5"/>
      <c r="EE258" s="5"/>
      <c r="EF258" s="5"/>
      <c r="EG258" s="5"/>
      <c r="EH258" s="5"/>
      <c r="EI258" s="5"/>
      <c r="EJ258" s="5"/>
      <c r="EK258" s="5"/>
      <c r="EL258" s="5"/>
      <c r="EM258" s="5"/>
      <c r="EN258" s="5"/>
      <c r="EO258" s="5"/>
      <c r="EP258" s="5"/>
      <c r="EQ258" s="5"/>
      <c r="ER258" s="5"/>
      <c r="ES258" s="5"/>
      <c r="ET258" s="5"/>
      <c r="EU258" s="5"/>
      <c r="EV258" s="5"/>
      <c r="EW258" s="5"/>
      <c r="EX258" s="5"/>
      <c r="EY258" s="5"/>
      <c r="EZ258" s="5"/>
      <c r="FA258" s="5"/>
      <c r="FB258" s="5"/>
      <c r="FC258" s="5"/>
      <c r="FD258" s="5"/>
      <c r="FE258" s="5"/>
      <c r="FF258" s="5"/>
      <c r="FG258" s="5"/>
      <c r="FH258" s="5"/>
      <c r="FI258" s="5"/>
      <c r="FJ258" s="5"/>
      <c r="FK258" s="5"/>
      <c r="FL258" s="5"/>
      <c r="FM258" s="5"/>
      <c r="FN258" s="5"/>
      <c r="FO258" s="5"/>
      <c r="FP258" s="5"/>
      <c r="FQ258" s="5"/>
      <c r="FR258" s="5"/>
      <c r="FS258" s="5"/>
      <c r="FT258" s="5"/>
      <c r="FU258" s="5"/>
      <c r="FV258" s="5"/>
      <c r="FW258" s="5"/>
      <c r="FX258" s="5"/>
      <c r="FY258" s="5"/>
      <c r="FZ258" s="5"/>
      <c r="GA258" s="5"/>
      <c r="GB258" s="5"/>
      <c r="GC258" s="5"/>
      <c r="GD258" s="5"/>
      <c r="GE258" s="5"/>
      <c r="GF258" s="5"/>
      <c r="GG258" s="5"/>
      <c r="GH258" s="5"/>
      <c r="GI258" s="5"/>
      <c r="GJ258" s="5"/>
      <c r="GK258" s="5"/>
      <c r="GL258" s="5"/>
      <c r="GM258" s="5"/>
      <c r="GN258" s="5"/>
      <c r="GO258" s="5"/>
      <c r="GP258" s="5"/>
      <c r="GQ258" s="5"/>
      <c r="GR258" s="5"/>
      <c r="GS258" s="5"/>
      <c r="GT258" s="5"/>
      <c r="GU258" s="5"/>
      <c r="GV258" s="5"/>
      <c r="GW258" s="5"/>
      <c r="GX258" s="5"/>
      <c r="GY258" s="5"/>
      <c r="GZ258" s="5"/>
      <c r="HA258" s="5"/>
      <c r="HB258" s="5"/>
      <c r="HC258" s="5"/>
      <c r="HD258" s="5"/>
      <c r="HE258" s="5"/>
      <c r="HF258" s="5"/>
      <c r="HG258" s="5"/>
      <c r="HH258" s="5"/>
      <c r="HI258" s="5"/>
      <c r="HJ258" s="5"/>
      <c r="HK258" s="5"/>
      <c r="HL258" s="5"/>
      <c r="HM258" s="5"/>
      <c r="HN258" s="5"/>
      <c r="HO258" s="5"/>
      <c r="HP258" s="5"/>
      <c r="HQ258" s="5"/>
      <c r="HR258" s="5"/>
      <c r="HS258" s="5"/>
      <c r="HT258" s="5"/>
      <c r="HU258" s="5"/>
      <c r="HV258" s="5"/>
      <c r="HW258" s="5"/>
    </row>
    <row r="259" spans="1:231" s="148" customFormat="1">
      <c r="A259" s="5"/>
      <c r="B259" s="5"/>
      <c r="C259" s="13"/>
      <c r="D259" s="13"/>
      <c r="E259" s="14"/>
      <c r="F259" s="15"/>
      <c r="G259" s="13"/>
      <c r="H259" s="13"/>
      <c r="I259" s="16"/>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5"/>
      <c r="CM259" s="5"/>
      <c r="CN259" s="5"/>
      <c r="CO259" s="5"/>
      <c r="CP259" s="5"/>
      <c r="CQ259" s="5"/>
      <c r="CR259" s="5"/>
      <c r="CS259" s="5"/>
      <c r="CT259" s="5"/>
      <c r="CU259" s="5"/>
      <c r="CV259" s="5"/>
      <c r="CW259" s="5"/>
      <c r="CX259" s="5"/>
      <c r="CY259" s="5"/>
      <c r="CZ259" s="5"/>
      <c r="DA259" s="5"/>
      <c r="DB259" s="5"/>
      <c r="DC259" s="5"/>
      <c r="DD259" s="5"/>
      <c r="DE259" s="5"/>
      <c r="DF259" s="5"/>
      <c r="DG259" s="5"/>
      <c r="DH259" s="5"/>
      <c r="DI259" s="5"/>
      <c r="DJ259" s="5"/>
      <c r="DK259" s="5"/>
      <c r="DL259" s="5"/>
      <c r="DM259" s="5"/>
      <c r="DN259" s="5"/>
      <c r="DO259" s="5"/>
      <c r="DP259" s="5"/>
      <c r="DQ259" s="5"/>
      <c r="DR259" s="5"/>
      <c r="DS259" s="5"/>
      <c r="DT259" s="5"/>
      <c r="DU259" s="5"/>
      <c r="DV259" s="5"/>
      <c r="DW259" s="5"/>
      <c r="DX259" s="5"/>
      <c r="DY259" s="5"/>
      <c r="DZ259" s="5"/>
      <c r="EA259" s="5"/>
      <c r="EB259" s="5"/>
      <c r="EC259" s="5"/>
      <c r="ED259" s="5"/>
      <c r="EE259" s="5"/>
      <c r="EF259" s="5"/>
      <c r="EG259" s="5"/>
      <c r="EH259" s="5"/>
      <c r="EI259" s="5"/>
      <c r="EJ259" s="5"/>
      <c r="EK259" s="5"/>
      <c r="EL259" s="5"/>
      <c r="EM259" s="5"/>
      <c r="EN259" s="5"/>
      <c r="EO259" s="5"/>
      <c r="EP259" s="5"/>
      <c r="EQ259" s="5"/>
      <c r="ER259" s="5"/>
      <c r="ES259" s="5"/>
      <c r="ET259" s="5"/>
      <c r="EU259" s="5"/>
      <c r="EV259" s="5"/>
      <c r="EW259" s="5"/>
      <c r="EX259" s="5"/>
      <c r="EY259" s="5"/>
      <c r="EZ259" s="5"/>
      <c r="FA259" s="5"/>
      <c r="FB259" s="5"/>
      <c r="FC259" s="5"/>
      <c r="FD259" s="5"/>
      <c r="FE259" s="5"/>
      <c r="FF259" s="5"/>
      <c r="FG259" s="5"/>
      <c r="FH259" s="5"/>
      <c r="FI259" s="5"/>
      <c r="FJ259" s="5"/>
      <c r="FK259" s="5"/>
      <c r="FL259" s="5"/>
      <c r="FM259" s="5"/>
      <c r="FN259" s="5"/>
      <c r="FO259" s="5"/>
      <c r="FP259" s="5"/>
      <c r="FQ259" s="5"/>
      <c r="FR259" s="5"/>
      <c r="FS259" s="5"/>
      <c r="FT259" s="5"/>
      <c r="FU259" s="5"/>
      <c r="FV259" s="5"/>
      <c r="FW259" s="5"/>
      <c r="FX259" s="5"/>
      <c r="FY259" s="5"/>
      <c r="FZ259" s="5"/>
      <c r="GA259" s="5"/>
      <c r="GB259" s="5"/>
      <c r="GC259" s="5"/>
      <c r="GD259" s="5"/>
      <c r="GE259" s="5"/>
      <c r="GF259" s="5"/>
      <c r="GG259" s="5"/>
      <c r="GH259" s="5"/>
      <c r="GI259" s="5"/>
      <c r="GJ259" s="5"/>
      <c r="GK259" s="5"/>
      <c r="GL259" s="5"/>
      <c r="GM259" s="5"/>
      <c r="GN259" s="5"/>
      <c r="GO259" s="5"/>
      <c r="GP259" s="5"/>
      <c r="GQ259" s="5"/>
      <c r="GR259" s="5"/>
      <c r="GS259" s="5"/>
      <c r="GT259" s="5"/>
      <c r="GU259" s="5"/>
      <c r="GV259" s="5"/>
      <c r="GW259" s="5"/>
      <c r="GX259" s="5"/>
      <c r="GY259" s="5"/>
      <c r="GZ259" s="5"/>
      <c r="HA259" s="5"/>
      <c r="HB259" s="5"/>
      <c r="HC259" s="5"/>
      <c r="HD259" s="5"/>
      <c r="HE259" s="5"/>
      <c r="HF259" s="5"/>
      <c r="HG259" s="5"/>
      <c r="HH259" s="5"/>
      <c r="HI259" s="5"/>
      <c r="HJ259" s="5"/>
      <c r="HK259" s="5"/>
      <c r="HL259" s="5"/>
      <c r="HM259" s="5"/>
      <c r="HN259" s="5"/>
      <c r="HO259" s="5"/>
      <c r="HP259" s="5"/>
      <c r="HQ259" s="5"/>
      <c r="HR259" s="5"/>
      <c r="HS259" s="5"/>
      <c r="HT259" s="5"/>
      <c r="HU259" s="5"/>
      <c r="HV259" s="5"/>
      <c r="HW259" s="5"/>
    </row>
    <row r="260" spans="1:231" s="148" customFormat="1">
      <c r="A260" s="5"/>
      <c r="B260" s="5"/>
      <c r="C260" s="13"/>
      <c r="D260" s="13"/>
      <c r="E260" s="14"/>
      <c r="F260" s="15"/>
      <c r="G260" s="13"/>
      <c r="H260" s="13"/>
      <c r="I260" s="16"/>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5"/>
      <c r="CM260" s="5"/>
      <c r="CN260" s="5"/>
      <c r="CO260" s="5"/>
      <c r="CP260" s="5"/>
      <c r="CQ260" s="5"/>
      <c r="CR260" s="5"/>
      <c r="CS260" s="5"/>
      <c r="CT260" s="5"/>
      <c r="CU260" s="5"/>
      <c r="CV260" s="5"/>
      <c r="CW260" s="5"/>
      <c r="CX260" s="5"/>
      <c r="CY260" s="5"/>
      <c r="CZ260" s="5"/>
      <c r="DA260" s="5"/>
      <c r="DB260" s="5"/>
      <c r="DC260" s="5"/>
      <c r="DD260" s="5"/>
      <c r="DE260" s="5"/>
      <c r="DF260" s="5"/>
      <c r="DG260" s="5"/>
      <c r="DH260" s="5"/>
      <c r="DI260" s="5"/>
      <c r="DJ260" s="5"/>
      <c r="DK260" s="5"/>
      <c r="DL260" s="5"/>
      <c r="DM260" s="5"/>
      <c r="DN260" s="5"/>
      <c r="DO260" s="5"/>
      <c r="DP260" s="5"/>
      <c r="DQ260" s="5"/>
      <c r="DR260" s="5"/>
      <c r="DS260" s="5"/>
      <c r="DT260" s="5"/>
      <c r="DU260" s="5"/>
      <c r="DV260" s="5"/>
      <c r="DW260" s="5"/>
      <c r="DX260" s="5"/>
      <c r="DY260" s="5"/>
      <c r="DZ260" s="5"/>
      <c r="EA260" s="5"/>
      <c r="EB260" s="5"/>
      <c r="EC260" s="5"/>
      <c r="ED260" s="5"/>
      <c r="EE260" s="5"/>
      <c r="EF260" s="5"/>
      <c r="EG260" s="5"/>
      <c r="EH260" s="5"/>
      <c r="EI260" s="5"/>
      <c r="EJ260" s="5"/>
      <c r="EK260" s="5"/>
      <c r="EL260" s="5"/>
      <c r="EM260" s="5"/>
      <c r="EN260" s="5"/>
      <c r="EO260" s="5"/>
      <c r="EP260" s="5"/>
      <c r="EQ260" s="5"/>
      <c r="ER260" s="5"/>
      <c r="ES260" s="5"/>
      <c r="ET260" s="5"/>
      <c r="EU260" s="5"/>
      <c r="EV260" s="5"/>
      <c r="EW260" s="5"/>
      <c r="EX260" s="5"/>
      <c r="EY260" s="5"/>
      <c r="EZ260" s="5"/>
      <c r="FA260" s="5"/>
      <c r="FB260" s="5"/>
      <c r="FC260" s="5"/>
      <c r="FD260" s="5"/>
      <c r="FE260" s="5"/>
      <c r="FF260" s="5"/>
      <c r="FG260" s="5"/>
      <c r="FH260" s="5"/>
      <c r="FI260" s="5"/>
      <c r="FJ260" s="5"/>
      <c r="FK260" s="5"/>
      <c r="FL260" s="5"/>
      <c r="FM260" s="5"/>
      <c r="FN260" s="5"/>
      <c r="FO260" s="5"/>
      <c r="FP260" s="5"/>
      <c r="FQ260" s="5"/>
      <c r="FR260" s="5"/>
      <c r="FS260" s="5"/>
      <c r="FT260" s="5"/>
      <c r="FU260" s="5"/>
      <c r="FV260" s="5"/>
      <c r="FW260" s="5"/>
      <c r="FX260" s="5"/>
      <c r="FY260" s="5"/>
      <c r="FZ260" s="5"/>
      <c r="GA260" s="5"/>
      <c r="GB260" s="5"/>
      <c r="GC260" s="5"/>
      <c r="GD260" s="5"/>
      <c r="GE260" s="5"/>
      <c r="GF260" s="5"/>
      <c r="GG260" s="5"/>
      <c r="GH260" s="5"/>
      <c r="GI260" s="5"/>
      <c r="GJ260" s="5"/>
      <c r="GK260" s="5"/>
      <c r="GL260" s="5"/>
      <c r="GM260" s="5"/>
      <c r="GN260" s="5"/>
      <c r="GO260" s="5"/>
      <c r="GP260" s="5"/>
      <c r="GQ260" s="5"/>
      <c r="GR260" s="5"/>
      <c r="GS260" s="5"/>
      <c r="GT260" s="5"/>
      <c r="GU260" s="5"/>
      <c r="GV260" s="5"/>
      <c r="GW260" s="5"/>
      <c r="GX260" s="5"/>
      <c r="GY260" s="5"/>
      <c r="GZ260" s="5"/>
      <c r="HA260" s="5"/>
      <c r="HB260" s="5"/>
      <c r="HC260" s="5"/>
      <c r="HD260" s="5"/>
      <c r="HE260" s="5"/>
      <c r="HF260" s="5"/>
      <c r="HG260" s="5"/>
      <c r="HH260" s="5"/>
      <c r="HI260" s="5"/>
      <c r="HJ260" s="5"/>
      <c r="HK260" s="5"/>
      <c r="HL260" s="5"/>
      <c r="HM260" s="5"/>
      <c r="HN260" s="5"/>
      <c r="HO260" s="5"/>
      <c r="HP260" s="5"/>
      <c r="HQ260" s="5"/>
      <c r="HR260" s="5"/>
      <c r="HS260" s="5"/>
      <c r="HT260" s="5"/>
      <c r="HU260" s="5"/>
      <c r="HV260" s="5"/>
      <c r="HW260" s="5"/>
    </row>
    <row r="261" spans="1:231" s="148" customFormat="1">
      <c r="A261" s="5"/>
      <c r="B261" s="5"/>
      <c r="C261" s="13"/>
      <c r="D261" s="13"/>
      <c r="E261" s="14"/>
      <c r="F261" s="15"/>
      <c r="G261" s="13"/>
      <c r="H261" s="13"/>
      <c r="I261" s="16"/>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5"/>
      <c r="CM261" s="5"/>
      <c r="CN261" s="5"/>
      <c r="CO261" s="5"/>
      <c r="CP261" s="5"/>
      <c r="CQ261" s="5"/>
      <c r="CR261" s="5"/>
      <c r="CS261" s="5"/>
      <c r="CT261" s="5"/>
      <c r="CU261" s="5"/>
      <c r="CV261" s="5"/>
      <c r="CW261" s="5"/>
      <c r="CX261" s="5"/>
      <c r="CY261" s="5"/>
      <c r="CZ261" s="5"/>
      <c r="DA261" s="5"/>
      <c r="DB261" s="5"/>
      <c r="DC261" s="5"/>
      <c r="DD261" s="5"/>
      <c r="DE261" s="5"/>
      <c r="DF261" s="5"/>
      <c r="DG261" s="5"/>
      <c r="DH261" s="5"/>
      <c r="DI261" s="5"/>
      <c r="DJ261" s="5"/>
      <c r="DK261" s="5"/>
      <c r="DL261" s="5"/>
      <c r="DM261" s="5"/>
      <c r="DN261" s="5"/>
      <c r="DO261" s="5"/>
      <c r="DP261" s="5"/>
      <c r="DQ261" s="5"/>
      <c r="DR261" s="5"/>
      <c r="DS261" s="5"/>
      <c r="DT261" s="5"/>
      <c r="DU261" s="5"/>
      <c r="DV261" s="5"/>
      <c r="DW261" s="5"/>
      <c r="DX261" s="5"/>
      <c r="DY261" s="5"/>
      <c r="DZ261" s="5"/>
      <c r="EA261" s="5"/>
      <c r="EB261" s="5"/>
      <c r="EC261" s="5"/>
      <c r="ED261" s="5"/>
      <c r="EE261" s="5"/>
      <c r="EF261" s="5"/>
      <c r="EG261" s="5"/>
      <c r="EH261" s="5"/>
      <c r="EI261" s="5"/>
      <c r="EJ261" s="5"/>
      <c r="EK261" s="5"/>
      <c r="EL261" s="5"/>
      <c r="EM261" s="5"/>
      <c r="EN261" s="5"/>
      <c r="EO261" s="5"/>
      <c r="EP261" s="5"/>
      <c r="EQ261" s="5"/>
      <c r="ER261" s="5"/>
      <c r="ES261" s="5"/>
      <c r="ET261" s="5"/>
      <c r="EU261" s="5"/>
      <c r="EV261" s="5"/>
      <c r="EW261" s="5"/>
      <c r="EX261" s="5"/>
      <c r="EY261" s="5"/>
      <c r="EZ261" s="5"/>
      <c r="FA261" s="5"/>
      <c r="FB261" s="5"/>
      <c r="FC261" s="5"/>
      <c r="FD261" s="5"/>
      <c r="FE261" s="5"/>
      <c r="FF261" s="5"/>
      <c r="FG261" s="5"/>
      <c r="FH261" s="5"/>
      <c r="FI261" s="5"/>
      <c r="FJ261" s="5"/>
      <c r="FK261" s="5"/>
      <c r="FL261" s="5"/>
      <c r="FM261" s="5"/>
      <c r="FN261" s="5"/>
      <c r="FO261" s="5"/>
      <c r="FP261" s="5"/>
      <c r="FQ261" s="5"/>
      <c r="FR261" s="5"/>
      <c r="FS261" s="5"/>
      <c r="FT261" s="5"/>
      <c r="FU261" s="5"/>
      <c r="FV261" s="5"/>
      <c r="FW261" s="5"/>
      <c r="FX261" s="5"/>
      <c r="FY261" s="5"/>
      <c r="FZ261" s="5"/>
      <c r="GA261" s="5"/>
      <c r="GB261" s="5"/>
      <c r="GC261" s="5"/>
      <c r="GD261" s="5"/>
      <c r="GE261" s="5"/>
      <c r="GF261" s="5"/>
      <c r="GG261" s="5"/>
      <c r="GH261" s="5"/>
      <c r="GI261" s="5"/>
      <c r="GJ261" s="5"/>
      <c r="GK261" s="5"/>
      <c r="GL261" s="5"/>
      <c r="GM261" s="5"/>
      <c r="GN261" s="5"/>
      <c r="GO261" s="5"/>
      <c r="GP261" s="5"/>
      <c r="GQ261" s="5"/>
      <c r="GR261" s="5"/>
      <c r="GS261" s="5"/>
      <c r="GT261" s="5"/>
      <c r="GU261" s="5"/>
      <c r="GV261" s="5"/>
      <c r="GW261" s="5"/>
      <c r="GX261" s="5"/>
      <c r="GY261" s="5"/>
      <c r="GZ261" s="5"/>
      <c r="HA261" s="5"/>
      <c r="HB261" s="5"/>
      <c r="HC261" s="5"/>
      <c r="HD261" s="5"/>
      <c r="HE261" s="5"/>
      <c r="HF261" s="5"/>
      <c r="HG261" s="5"/>
      <c r="HH261" s="5"/>
      <c r="HI261" s="5"/>
      <c r="HJ261" s="5"/>
      <c r="HK261" s="5"/>
      <c r="HL261" s="5"/>
      <c r="HM261" s="5"/>
      <c r="HN261" s="5"/>
      <c r="HO261" s="5"/>
      <c r="HP261" s="5"/>
      <c r="HQ261" s="5"/>
      <c r="HR261" s="5"/>
      <c r="HS261" s="5"/>
      <c r="HT261" s="5"/>
      <c r="HU261" s="5"/>
      <c r="HV261" s="5"/>
      <c r="HW261" s="5"/>
    </row>
    <row r="262" spans="1:231" s="148" customFormat="1">
      <c r="A262" s="5"/>
      <c r="B262" s="5"/>
      <c r="C262" s="13"/>
      <c r="D262" s="13"/>
      <c r="E262" s="14"/>
      <c r="F262" s="15"/>
      <c r="G262" s="13"/>
      <c r="H262" s="13"/>
      <c r="I262" s="16"/>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c r="CK262" s="5"/>
      <c r="CL262" s="5"/>
      <c r="CM262" s="5"/>
      <c r="CN262" s="5"/>
      <c r="CO262" s="5"/>
      <c r="CP262" s="5"/>
      <c r="CQ262" s="5"/>
      <c r="CR262" s="5"/>
      <c r="CS262" s="5"/>
      <c r="CT262" s="5"/>
      <c r="CU262" s="5"/>
      <c r="CV262" s="5"/>
      <c r="CW262" s="5"/>
      <c r="CX262" s="5"/>
      <c r="CY262" s="5"/>
      <c r="CZ262" s="5"/>
      <c r="DA262" s="5"/>
      <c r="DB262" s="5"/>
      <c r="DC262" s="5"/>
      <c r="DD262" s="5"/>
      <c r="DE262" s="5"/>
      <c r="DF262" s="5"/>
      <c r="DG262" s="5"/>
      <c r="DH262" s="5"/>
      <c r="DI262" s="5"/>
      <c r="DJ262" s="5"/>
      <c r="DK262" s="5"/>
      <c r="DL262" s="5"/>
      <c r="DM262" s="5"/>
      <c r="DN262" s="5"/>
      <c r="DO262" s="5"/>
      <c r="DP262" s="5"/>
      <c r="DQ262" s="5"/>
      <c r="DR262" s="5"/>
      <c r="DS262" s="5"/>
      <c r="DT262" s="5"/>
      <c r="DU262" s="5"/>
      <c r="DV262" s="5"/>
      <c r="DW262" s="5"/>
      <c r="DX262" s="5"/>
      <c r="DY262" s="5"/>
      <c r="DZ262" s="5"/>
      <c r="EA262" s="5"/>
      <c r="EB262" s="5"/>
      <c r="EC262" s="5"/>
      <c r="ED262" s="5"/>
      <c r="EE262" s="5"/>
      <c r="EF262" s="5"/>
      <c r="EG262" s="5"/>
      <c r="EH262" s="5"/>
      <c r="EI262" s="5"/>
      <c r="EJ262" s="5"/>
      <c r="EK262" s="5"/>
      <c r="EL262" s="5"/>
      <c r="EM262" s="5"/>
      <c r="EN262" s="5"/>
      <c r="EO262" s="5"/>
      <c r="EP262" s="5"/>
      <c r="EQ262" s="5"/>
      <c r="ER262" s="5"/>
      <c r="ES262" s="5"/>
      <c r="ET262" s="5"/>
      <c r="EU262" s="5"/>
      <c r="EV262" s="5"/>
      <c r="EW262" s="5"/>
      <c r="EX262" s="5"/>
      <c r="EY262" s="5"/>
      <c r="EZ262" s="5"/>
      <c r="FA262" s="5"/>
      <c r="FB262" s="5"/>
      <c r="FC262" s="5"/>
      <c r="FD262" s="5"/>
      <c r="FE262" s="5"/>
      <c r="FF262" s="5"/>
      <c r="FG262" s="5"/>
      <c r="FH262" s="5"/>
      <c r="FI262" s="5"/>
      <c r="FJ262" s="5"/>
      <c r="FK262" s="5"/>
      <c r="FL262" s="5"/>
      <c r="FM262" s="5"/>
      <c r="FN262" s="5"/>
      <c r="FO262" s="5"/>
      <c r="FP262" s="5"/>
      <c r="FQ262" s="5"/>
      <c r="FR262" s="5"/>
      <c r="FS262" s="5"/>
      <c r="FT262" s="5"/>
      <c r="FU262" s="5"/>
      <c r="FV262" s="5"/>
      <c r="FW262" s="5"/>
      <c r="FX262" s="5"/>
      <c r="FY262" s="5"/>
      <c r="FZ262" s="5"/>
      <c r="GA262" s="5"/>
      <c r="GB262" s="5"/>
      <c r="GC262" s="5"/>
      <c r="GD262" s="5"/>
      <c r="GE262" s="5"/>
      <c r="GF262" s="5"/>
      <c r="GG262" s="5"/>
      <c r="GH262" s="5"/>
      <c r="GI262" s="5"/>
      <c r="GJ262" s="5"/>
      <c r="GK262" s="5"/>
      <c r="GL262" s="5"/>
      <c r="GM262" s="5"/>
      <c r="GN262" s="5"/>
      <c r="GO262" s="5"/>
      <c r="GP262" s="5"/>
      <c r="GQ262" s="5"/>
      <c r="GR262" s="5"/>
      <c r="GS262" s="5"/>
      <c r="GT262" s="5"/>
      <c r="GU262" s="5"/>
      <c r="GV262" s="5"/>
      <c r="GW262" s="5"/>
      <c r="GX262" s="5"/>
      <c r="GY262" s="5"/>
      <c r="GZ262" s="5"/>
      <c r="HA262" s="5"/>
      <c r="HB262" s="5"/>
      <c r="HC262" s="5"/>
      <c r="HD262" s="5"/>
      <c r="HE262" s="5"/>
      <c r="HF262" s="5"/>
      <c r="HG262" s="5"/>
      <c r="HH262" s="5"/>
      <c r="HI262" s="5"/>
      <c r="HJ262" s="5"/>
      <c r="HK262" s="5"/>
      <c r="HL262" s="5"/>
      <c r="HM262" s="5"/>
      <c r="HN262" s="5"/>
      <c r="HO262" s="5"/>
      <c r="HP262" s="5"/>
      <c r="HQ262" s="5"/>
      <c r="HR262" s="5"/>
      <c r="HS262" s="5"/>
      <c r="HT262" s="5"/>
      <c r="HU262" s="5"/>
      <c r="HV262" s="5"/>
      <c r="HW262" s="5"/>
    </row>
    <row r="263" spans="1:231" s="148" customFormat="1">
      <c r="A263" s="5"/>
      <c r="B263" s="5"/>
      <c r="C263" s="13"/>
      <c r="D263" s="13"/>
      <c r="E263" s="14"/>
      <c r="F263" s="15"/>
      <c r="G263" s="13"/>
      <c r="H263" s="13"/>
      <c r="I263" s="16"/>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c r="CK263" s="5"/>
      <c r="CL263" s="5"/>
      <c r="CM263" s="5"/>
      <c r="CN263" s="5"/>
      <c r="CO263" s="5"/>
      <c r="CP263" s="5"/>
      <c r="CQ263" s="5"/>
      <c r="CR263" s="5"/>
      <c r="CS263" s="5"/>
      <c r="CT263" s="5"/>
      <c r="CU263" s="5"/>
      <c r="CV263" s="5"/>
      <c r="CW263" s="5"/>
      <c r="CX263" s="5"/>
      <c r="CY263" s="5"/>
      <c r="CZ263" s="5"/>
      <c r="DA263" s="5"/>
      <c r="DB263" s="5"/>
      <c r="DC263" s="5"/>
      <c r="DD263" s="5"/>
      <c r="DE263" s="5"/>
      <c r="DF263" s="5"/>
      <c r="DG263" s="5"/>
      <c r="DH263" s="5"/>
      <c r="DI263" s="5"/>
      <c r="DJ263" s="5"/>
      <c r="DK263" s="5"/>
      <c r="DL263" s="5"/>
      <c r="DM263" s="5"/>
      <c r="DN263" s="5"/>
      <c r="DO263" s="5"/>
      <c r="DP263" s="5"/>
      <c r="DQ263" s="5"/>
      <c r="DR263" s="5"/>
      <c r="DS263" s="5"/>
      <c r="DT263" s="5"/>
      <c r="DU263" s="5"/>
      <c r="DV263" s="5"/>
      <c r="DW263" s="5"/>
      <c r="DX263" s="5"/>
      <c r="DY263" s="5"/>
      <c r="DZ263" s="5"/>
      <c r="EA263" s="5"/>
      <c r="EB263" s="5"/>
      <c r="EC263" s="5"/>
      <c r="ED263" s="5"/>
      <c r="EE263" s="5"/>
      <c r="EF263" s="5"/>
      <c r="EG263" s="5"/>
      <c r="EH263" s="5"/>
      <c r="EI263" s="5"/>
      <c r="EJ263" s="5"/>
      <c r="EK263" s="5"/>
      <c r="EL263" s="5"/>
      <c r="EM263" s="5"/>
      <c r="EN263" s="5"/>
      <c r="EO263" s="5"/>
      <c r="EP263" s="5"/>
      <c r="EQ263" s="5"/>
      <c r="ER263" s="5"/>
      <c r="ES263" s="5"/>
      <c r="ET263" s="5"/>
      <c r="EU263" s="5"/>
      <c r="EV263" s="5"/>
      <c r="EW263" s="5"/>
      <c r="EX263" s="5"/>
      <c r="EY263" s="5"/>
      <c r="EZ263" s="5"/>
      <c r="FA263" s="5"/>
      <c r="FB263" s="5"/>
      <c r="FC263" s="5"/>
      <c r="FD263" s="5"/>
      <c r="FE263" s="5"/>
      <c r="FF263" s="5"/>
      <c r="FG263" s="5"/>
      <c r="FH263" s="5"/>
      <c r="FI263" s="5"/>
      <c r="FJ263" s="5"/>
      <c r="FK263" s="5"/>
      <c r="FL263" s="5"/>
      <c r="FM263" s="5"/>
      <c r="FN263" s="5"/>
      <c r="FO263" s="5"/>
      <c r="FP263" s="5"/>
      <c r="FQ263" s="5"/>
      <c r="FR263" s="5"/>
      <c r="FS263" s="5"/>
      <c r="FT263" s="5"/>
      <c r="FU263" s="5"/>
      <c r="FV263" s="5"/>
      <c r="FW263" s="5"/>
      <c r="FX263" s="5"/>
      <c r="FY263" s="5"/>
      <c r="FZ263" s="5"/>
      <c r="GA263" s="5"/>
      <c r="GB263" s="5"/>
      <c r="GC263" s="5"/>
      <c r="GD263" s="5"/>
      <c r="GE263" s="5"/>
      <c r="GF263" s="5"/>
      <c r="GG263" s="5"/>
      <c r="GH263" s="5"/>
      <c r="GI263" s="5"/>
      <c r="GJ263" s="5"/>
      <c r="GK263" s="5"/>
      <c r="GL263" s="5"/>
      <c r="GM263" s="5"/>
      <c r="GN263" s="5"/>
      <c r="GO263" s="5"/>
      <c r="GP263" s="5"/>
      <c r="GQ263" s="5"/>
      <c r="GR263" s="5"/>
      <c r="GS263" s="5"/>
      <c r="GT263" s="5"/>
      <c r="GU263" s="5"/>
      <c r="GV263" s="5"/>
      <c r="GW263" s="5"/>
      <c r="GX263" s="5"/>
      <c r="GY263" s="5"/>
      <c r="GZ263" s="5"/>
      <c r="HA263" s="5"/>
      <c r="HB263" s="5"/>
      <c r="HC263" s="5"/>
      <c r="HD263" s="5"/>
      <c r="HE263" s="5"/>
      <c r="HF263" s="5"/>
      <c r="HG263" s="5"/>
      <c r="HH263" s="5"/>
      <c r="HI263" s="5"/>
      <c r="HJ263" s="5"/>
      <c r="HK263" s="5"/>
      <c r="HL263" s="5"/>
      <c r="HM263" s="5"/>
      <c r="HN263" s="5"/>
      <c r="HO263" s="5"/>
      <c r="HP263" s="5"/>
      <c r="HQ263" s="5"/>
      <c r="HR263" s="5"/>
      <c r="HS263" s="5"/>
      <c r="HT263" s="5"/>
      <c r="HU263" s="5"/>
      <c r="HV263" s="5"/>
      <c r="HW263" s="5"/>
    </row>
    <row r="264" spans="1:231" s="148" customFormat="1">
      <c r="A264" s="5"/>
      <c r="B264" s="5"/>
      <c r="C264" s="13"/>
      <c r="D264" s="13"/>
      <c r="E264" s="14"/>
      <c r="F264" s="15"/>
      <c r="G264" s="13"/>
      <c r="H264" s="13"/>
      <c r="I264" s="16"/>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5"/>
      <c r="CQ264" s="5"/>
      <c r="CR264" s="5"/>
      <c r="CS264" s="5"/>
      <c r="CT264" s="5"/>
      <c r="CU264" s="5"/>
      <c r="CV264" s="5"/>
      <c r="CW264" s="5"/>
      <c r="CX264" s="5"/>
      <c r="CY264" s="5"/>
      <c r="CZ264" s="5"/>
      <c r="DA264" s="5"/>
      <c r="DB264" s="5"/>
      <c r="DC264" s="5"/>
      <c r="DD264" s="5"/>
      <c r="DE264" s="5"/>
      <c r="DF264" s="5"/>
      <c r="DG264" s="5"/>
      <c r="DH264" s="5"/>
      <c r="DI264" s="5"/>
      <c r="DJ264" s="5"/>
      <c r="DK264" s="5"/>
      <c r="DL264" s="5"/>
      <c r="DM264" s="5"/>
      <c r="DN264" s="5"/>
      <c r="DO264" s="5"/>
      <c r="DP264" s="5"/>
      <c r="DQ264" s="5"/>
      <c r="DR264" s="5"/>
      <c r="DS264" s="5"/>
      <c r="DT264" s="5"/>
      <c r="DU264" s="5"/>
      <c r="DV264" s="5"/>
      <c r="DW264" s="5"/>
      <c r="DX264" s="5"/>
      <c r="DY264" s="5"/>
      <c r="DZ264" s="5"/>
      <c r="EA264" s="5"/>
      <c r="EB264" s="5"/>
      <c r="EC264" s="5"/>
      <c r="ED264" s="5"/>
      <c r="EE264" s="5"/>
      <c r="EF264" s="5"/>
      <c r="EG264" s="5"/>
      <c r="EH264" s="5"/>
      <c r="EI264" s="5"/>
      <c r="EJ264" s="5"/>
      <c r="EK264" s="5"/>
      <c r="EL264" s="5"/>
      <c r="EM264" s="5"/>
      <c r="EN264" s="5"/>
      <c r="EO264" s="5"/>
      <c r="EP264" s="5"/>
      <c r="EQ264" s="5"/>
      <c r="ER264" s="5"/>
      <c r="ES264" s="5"/>
      <c r="ET264" s="5"/>
      <c r="EU264" s="5"/>
      <c r="EV264" s="5"/>
      <c r="EW264" s="5"/>
      <c r="EX264" s="5"/>
      <c r="EY264" s="5"/>
      <c r="EZ264" s="5"/>
      <c r="FA264" s="5"/>
      <c r="FB264" s="5"/>
      <c r="FC264" s="5"/>
      <c r="FD264" s="5"/>
      <c r="FE264" s="5"/>
      <c r="FF264" s="5"/>
      <c r="FG264" s="5"/>
      <c r="FH264" s="5"/>
      <c r="FI264" s="5"/>
      <c r="FJ264" s="5"/>
      <c r="FK264" s="5"/>
      <c r="FL264" s="5"/>
      <c r="FM264" s="5"/>
      <c r="FN264" s="5"/>
      <c r="FO264" s="5"/>
      <c r="FP264" s="5"/>
      <c r="FQ264" s="5"/>
      <c r="FR264" s="5"/>
      <c r="FS264" s="5"/>
      <c r="FT264" s="5"/>
      <c r="FU264" s="5"/>
      <c r="FV264" s="5"/>
      <c r="FW264" s="5"/>
      <c r="FX264" s="5"/>
      <c r="FY264" s="5"/>
      <c r="FZ264" s="5"/>
      <c r="GA264" s="5"/>
      <c r="GB264" s="5"/>
      <c r="GC264" s="5"/>
      <c r="GD264" s="5"/>
      <c r="GE264" s="5"/>
      <c r="GF264" s="5"/>
      <c r="GG264" s="5"/>
      <c r="GH264" s="5"/>
      <c r="GI264" s="5"/>
      <c r="GJ264" s="5"/>
      <c r="GK264" s="5"/>
      <c r="GL264" s="5"/>
      <c r="GM264" s="5"/>
      <c r="GN264" s="5"/>
      <c r="GO264" s="5"/>
      <c r="GP264" s="5"/>
      <c r="GQ264" s="5"/>
      <c r="GR264" s="5"/>
      <c r="GS264" s="5"/>
      <c r="GT264" s="5"/>
      <c r="GU264" s="5"/>
      <c r="GV264" s="5"/>
      <c r="GW264" s="5"/>
      <c r="GX264" s="5"/>
      <c r="GY264" s="5"/>
      <c r="GZ264" s="5"/>
      <c r="HA264" s="5"/>
      <c r="HB264" s="5"/>
      <c r="HC264" s="5"/>
      <c r="HD264" s="5"/>
      <c r="HE264" s="5"/>
      <c r="HF264" s="5"/>
      <c r="HG264" s="5"/>
      <c r="HH264" s="5"/>
      <c r="HI264" s="5"/>
      <c r="HJ264" s="5"/>
      <c r="HK264" s="5"/>
      <c r="HL264" s="5"/>
      <c r="HM264" s="5"/>
      <c r="HN264" s="5"/>
      <c r="HO264" s="5"/>
      <c r="HP264" s="5"/>
      <c r="HQ264" s="5"/>
      <c r="HR264" s="5"/>
      <c r="HS264" s="5"/>
      <c r="HT264" s="5"/>
      <c r="HU264" s="5"/>
      <c r="HV264" s="5"/>
      <c r="HW264" s="5"/>
    </row>
    <row r="265" spans="1:231" s="148" customFormat="1">
      <c r="A265" s="5"/>
      <c r="B265" s="5"/>
      <c r="C265" s="13"/>
      <c r="D265" s="13"/>
      <c r="E265" s="14"/>
      <c r="F265" s="15"/>
      <c r="G265" s="13"/>
      <c r="H265" s="13"/>
      <c r="I265" s="16"/>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5"/>
      <c r="CM265" s="5"/>
      <c r="CN265" s="5"/>
      <c r="CO265" s="5"/>
      <c r="CP265" s="5"/>
      <c r="CQ265" s="5"/>
      <c r="CR265" s="5"/>
      <c r="CS265" s="5"/>
      <c r="CT265" s="5"/>
      <c r="CU265" s="5"/>
      <c r="CV265" s="5"/>
      <c r="CW265" s="5"/>
      <c r="CX265" s="5"/>
      <c r="CY265" s="5"/>
      <c r="CZ265" s="5"/>
      <c r="DA265" s="5"/>
      <c r="DB265" s="5"/>
      <c r="DC265" s="5"/>
      <c r="DD265" s="5"/>
      <c r="DE265" s="5"/>
      <c r="DF265" s="5"/>
      <c r="DG265" s="5"/>
      <c r="DH265" s="5"/>
      <c r="DI265" s="5"/>
      <c r="DJ265" s="5"/>
      <c r="DK265" s="5"/>
      <c r="DL265" s="5"/>
      <c r="DM265" s="5"/>
      <c r="DN265" s="5"/>
      <c r="DO265" s="5"/>
      <c r="DP265" s="5"/>
      <c r="DQ265" s="5"/>
      <c r="DR265" s="5"/>
      <c r="DS265" s="5"/>
      <c r="DT265" s="5"/>
      <c r="DU265" s="5"/>
      <c r="DV265" s="5"/>
      <c r="DW265" s="5"/>
      <c r="DX265" s="5"/>
      <c r="DY265" s="5"/>
      <c r="DZ265" s="5"/>
      <c r="EA265" s="5"/>
      <c r="EB265" s="5"/>
      <c r="EC265" s="5"/>
      <c r="ED265" s="5"/>
      <c r="EE265" s="5"/>
      <c r="EF265" s="5"/>
      <c r="EG265" s="5"/>
      <c r="EH265" s="5"/>
      <c r="EI265" s="5"/>
      <c r="EJ265" s="5"/>
      <c r="EK265" s="5"/>
      <c r="EL265" s="5"/>
      <c r="EM265" s="5"/>
      <c r="EN265" s="5"/>
      <c r="EO265" s="5"/>
      <c r="EP265" s="5"/>
      <c r="EQ265" s="5"/>
      <c r="ER265" s="5"/>
      <c r="ES265" s="5"/>
      <c r="ET265" s="5"/>
      <c r="EU265" s="5"/>
      <c r="EV265" s="5"/>
      <c r="EW265" s="5"/>
      <c r="EX265" s="5"/>
      <c r="EY265" s="5"/>
      <c r="EZ265" s="5"/>
      <c r="FA265" s="5"/>
      <c r="FB265" s="5"/>
      <c r="FC265" s="5"/>
      <c r="FD265" s="5"/>
      <c r="FE265" s="5"/>
      <c r="FF265" s="5"/>
      <c r="FG265" s="5"/>
      <c r="FH265" s="5"/>
      <c r="FI265" s="5"/>
      <c r="FJ265" s="5"/>
      <c r="FK265" s="5"/>
      <c r="FL265" s="5"/>
      <c r="FM265" s="5"/>
      <c r="FN265" s="5"/>
      <c r="FO265" s="5"/>
      <c r="FP265" s="5"/>
      <c r="FQ265" s="5"/>
      <c r="FR265" s="5"/>
      <c r="FS265" s="5"/>
      <c r="FT265" s="5"/>
      <c r="FU265" s="5"/>
      <c r="FV265" s="5"/>
      <c r="FW265" s="5"/>
      <c r="FX265" s="5"/>
      <c r="FY265" s="5"/>
      <c r="FZ265" s="5"/>
      <c r="GA265" s="5"/>
      <c r="GB265" s="5"/>
      <c r="GC265" s="5"/>
      <c r="GD265" s="5"/>
      <c r="GE265" s="5"/>
      <c r="GF265" s="5"/>
      <c r="GG265" s="5"/>
      <c r="GH265" s="5"/>
      <c r="GI265" s="5"/>
      <c r="GJ265" s="5"/>
      <c r="GK265" s="5"/>
      <c r="GL265" s="5"/>
      <c r="GM265" s="5"/>
      <c r="GN265" s="5"/>
      <c r="GO265" s="5"/>
      <c r="GP265" s="5"/>
      <c r="GQ265" s="5"/>
      <c r="GR265" s="5"/>
      <c r="GS265" s="5"/>
      <c r="GT265" s="5"/>
      <c r="GU265" s="5"/>
      <c r="GV265" s="5"/>
      <c r="GW265" s="5"/>
      <c r="GX265" s="5"/>
      <c r="GY265" s="5"/>
      <c r="GZ265" s="5"/>
      <c r="HA265" s="5"/>
      <c r="HB265" s="5"/>
      <c r="HC265" s="5"/>
      <c r="HD265" s="5"/>
      <c r="HE265" s="5"/>
      <c r="HF265" s="5"/>
      <c r="HG265" s="5"/>
      <c r="HH265" s="5"/>
      <c r="HI265" s="5"/>
      <c r="HJ265" s="5"/>
      <c r="HK265" s="5"/>
      <c r="HL265" s="5"/>
      <c r="HM265" s="5"/>
      <c r="HN265" s="5"/>
      <c r="HO265" s="5"/>
      <c r="HP265" s="5"/>
      <c r="HQ265" s="5"/>
      <c r="HR265" s="5"/>
      <c r="HS265" s="5"/>
      <c r="HT265" s="5"/>
      <c r="HU265" s="5"/>
      <c r="HV265" s="5"/>
      <c r="HW265" s="5"/>
    </row>
    <row r="266" spans="1:231" s="148" customFormat="1">
      <c r="A266" s="5"/>
      <c r="B266" s="5"/>
      <c r="C266" s="13"/>
      <c r="D266" s="13"/>
      <c r="E266" s="14"/>
      <c r="F266" s="15"/>
      <c r="G266" s="13"/>
      <c r="H266" s="13"/>
      <c r="I266" s="16"/>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5"/>
      <c r="CM266" s="5"/>
      <c r="CN266" s="5"/>
      <c r="CO266" s="5"/>
      <c r="CP266" s="5"/>
      <c r="CQ266" s="5"/>
      <c r="CR266" s="5"/>
      <c r="CS266" s="5"/>
      <c r="CT266" s="5"/>
      <c r="CU266" s="5"/>
      <c r="CV266" s="5"/>
      <c r="CW266" s="5"/>
      <c r="CX266" s="5"/>
      <c r="CY266" s="5"/>
      <c r="CZ266" s="5"/>
      <c r="DA266" s="5"/>
      <c r="DB266" s="5"/>
      <c r="DC266" s="5"/>
      <c r="DD266" s="5"/>
      <c r="DE266" s="5"/>
      <c r="DF266" s="5"/>
      <c r="DG266" s="5"/>
      <c r="DH266" s="5"/>
      <c r="DI266" s="5"/>
      <c r="DJ266" s="5"/>
      <c r="DK266" s="5"/>
      <c r="DL266" s="5"/>
      <c r="DM266" s="5"/>
      <c r="DN266" s="5"/>
      <c r="DO266" s="5"/>
      <c r="DP266" s="5"/>
      <c r="DQ266" s="5"/>
      <c r="DR266" s="5"/>
      <c r="DS266" s="5"/>
      <c r="DT266" s="5"/>
      <c r="DU266" s="5"/>
      <c r="DV266" s="5"/>
      <c r="DW266" s="5"/>
      <c r="DX266" s="5"/>
      <c r="DY266" s="5"/>
      <c r="DZ266" s="5"/>
      <c r="EA266" s="5"/>
      <c r="EB266" s="5"/>
      <c r="EC266" s="5"/>
      <c r="ED266" s="5"/>
      <c r="EE266" s="5"/>
      <c r="EF266" s="5"/>
      <c r="EG266" s="5"/>
      <c r="EH266" s="5"/>
      <c r="EI266" s="5"/>
      <c r="EJ266" s="5"/>
      <c r="EK266" s="5"/>
      <c r="EL266" s="5"/>
      <c r="EM266" s="5"/>
      <c r="EN266" s="5"/>
      <c r="EO266" s="5"/>
      <c r="EP266" s="5"/>
      <c r="EQ266" s="5"/>
      <c r="ER266" s="5"/>
      <c r="ES266" s="5"/>
      <c r="ET266" s="5"/>
      <c r="EU266" s="5"/>
      <c r="EV266" s="5"/>
      <c r="EW266" s="5"/>
      <c r="EX266" s="5"/>
      <c r="EY266" s="5"/>
      <c r="EZ266" s="5"/>
      <c r="FA266" s="5"/>
      <c r="FB266" s="5"/>
      <c r="FC266" s="5"/>
      <c r="FD266" s="5"/>
      <c r="FE266" s="5"/>
      <c r="FF266" s="5"/>
      <c r="FG266" s="5"/>
      <c r="FH266" s="5"/>
      <c r="FI266" s="5"/>
      <c r="FJ266" s="5"/>
      <c r="FK266" s="5"/>
      <c r="FL266" s="5"/>
      <c r="FM266" s="5"/>
      <c r="FN266" s="5"/>
      <c r="FO266" s="5"/>
      <c r="FP266" s="5"/>
      <c r="FQ266" s="5"/>
      <c r="FR266" s="5"/>
      <c r="FS266" s="5"/>
      <c r="FT266" s="5"/>
      <c r="FU266" s="5"/>
      <c r="FV266" s="5"/>
      <c r="FW266" s="5"/>
      <c r="FX266" s="5"/>
      <c r="FY266" s="5"/>
      <c r="FZ266" s="5"/>
      <c r="GA266" s="5"/>
      <c r="GB266" s="5"/>
      <c r="GC266" s="5"/>
      <c r="GD266" s="5"/>
      <c r="GE266" s="5"/>
      <c r="GF266" s="5"/>
      <c r="GG266" s="5"/>
      <c r="GH266" s="5"/>
      <c r="GI266" s="5"/>
      <c r="GJ266" s="5"/>
      <c r="GK266" s="5"/>
      <c r="GL266" s="5"/>
      <c r="GM266" s="5"/>
      <c r="GN266" s="5"/>
      <c r="GO266" s="5"/>
      <c r="GP266" s="5"/>
      <c r="GQ266" s="5"/>
      <c r="GR266" s="5"/>
      <c r="GS266" s="5"/>
      <c r="GT266" s="5"/>
      <c r="GU266" s="5"/>
      <c r="GV266" s="5"/>
      <c r="GW266" s="5"/>
      <c r="GX266" s="5"/>
      <c r="GY266" s="5"/>
      <c r="GZ266" s="5"/>
      <c r="HA266" s="5"/>
      <c r="HB266" s="5"/>
      <c r="HC266" s="5"/>
      <c r="HD266" s="5"/>
      <c r="HE266" s="5"/>
      <c r="HF266" s="5"/>
      <c r="HG266" s="5"/>
      <c r="HH266" s="5"/>
      <c r="HI266" s="5"/>
      <c r="HJ266" s="5"/>
      <c r="HK266" s="5"/>
      <c r="HL266" s="5"/>
      <c r="HM266" s="5"/>
      <c r="HN266" s="5"/>
      <c r="HO266" s="5"/>
      <c r="HP266" s="5"/>
      <c r="HQ266" s="5"/>
      <c r="HR266" s="5"/>
      <c r="HS266" s="5"/>
      <c r="HT266" s="5"/>
      <c r="HU266" s="5"/>
      <c r="HV266" s="5"/>
      <c r="HW266" s="5"/>
    </row>
    <row r="267" spans="1:231" s="148" customFormat="1">
      <c r="A267" s="5"/>
      <c r="B267" s="5"/>
      <c r="C267" s="13"/>
      <c r="D267" s="13"/>
      <c r="E267" s="14"/>
      <c r="F267" s="15"/>
      <c r="G267" s="13"/>
      <c r="H267" s="13"/>
      <c r="I267" s="16"/>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5"/>
      <c r="CM267" s="5"/>
      <c r="CN267" s="5"/>
      <c r="CO267" s="5"/>
      <c r="CP267" s="5"/>
      <c r="CQ267" s="5"/>
      <c r="CR267" s="5"/>
      <c r="CS267" s="5"/>
      <c r="CT267" s="5"/>
      <c r="CU267" s="5"/>
      <c r="CV267" s="5"/>
      <c r="CW267" s="5"/>
      <c r="CX267" s="5"/>
      <c r="CY267" s="5"/>
      <c r="CZ267" s="5"/>
      <c r="DA267" s="5"/>
      <c r="DB267" s="5"/>
      <c r="DC267" s="5"/>
      <c r="DD267" s="5"/>
      <c r="DE267" s="5"/>
      <c r="DF267" s="5"/>
      <c r="DG267" s="5"/>
      <c r="DH267" s="5"/>
      <c r="DI267" s="5"/>
      <c r="DJ267" s="5"/>
      <c r="DK267" s="5"/>
      <c r="DL267" s="5"/>
      <c r="DM267" s="5"/>
      <c r="DN267" s="5"/>
      <c r="DO267" s="5"/>
      <c r="DP267" s="5"/>
      <c r="DQ267" s="5"/>
      <c r="DR267" s="5"/>
      <c r="DS267" s="5"/>
      <c r="DT267" s="5"/>
      <c r="DU267" s="5"/>
      <c r="DV267" s="5"/>
      <c r="DW267" s="5"/>
      <c r="DX267" s="5"/>
      <c r="DY267" s="5"/>
      <c r="DZ267" s="5"/>
      <c r="EA267" s="5"/>
      <c r="EB267" s="5"/>
      <c r="EC267" s="5"/>
      <c r="ED267" s="5"/>
      <c r="EE267" s="5"/>
      <c r="EF267" s="5"/>
      <c r="EG267" s="5"/>
      <c r="EH267" s="5"/>
      <c r="EI267" s="5"/>
      <c r="EJ267" s="5"/>
      <c r="EK267" s="5"/>
      <c r="EL267" s="5"/>
      <c r="EM267" s="5"/>
      <c r="EN267" s="5"/>
      <c r="EO267" s="5"/>
      <c r="EP267" s="5"/>
      <c r="EQ267" s="5"/>
      <c r="ER267" s="5"/>
      <c r="ES267" s="5"/>
      <c r="ET267" s="5"/>
      <c r="EU267" s="5"/>
      <c r="EV267" s="5"/>
      <c r="EW267" s="5"/>
      <c r="EX267" s="5"/>
      <c r="EY267" s="5"/>
      <c r="EZ267" s="5"/>
      <c r="FA267" s="5"/>
      <c r="FB267" s="5"/>
      <c r="FC267" s="5"/>
      <c r="FD267" s="5"/>
      <c r="FE267" s="5"/>
      <c r="FF267" s="5"/>
      <c r="FG267" s="5"/>
      <c r="FH267" s="5"/>
      <c r="FI267" s="5"/>
      <c r="FJ267" s="5"/>
      <c r="FK267" s="5"/>
      <c r="FL267" s="5"/>
      <c r="FM267" s="5"/>
      <c r="FN267" s="5"/>
      <c r="FO267" s="5"/>
      <c r="FP267" s="5"/>
      <c r="FQ267" s="5"/>
      <c r="FR267" s="5"/>
      <c r="FS267" s="5"/>
      <c r="FT267" s="5"/>
      <c r="FU267" s="5"/>
      <c r="FV267" s="5"/>
      <c r="FW267" s="5"/>
      <c r="FX267" s="5"/>
      <c r="FY267" s="5"/>
      <c r="FZ267" s="5"/>
      <c r="GA267" s="5"/>
      <c r="GB267" s="5"/>
      <c r="GC267" s="5"/>
      <c r="GD267" s="5"/>
      <c r="GE267" s="5"/>
      <c r="GF267" s="5"/>
      <c r="GG267" s="5"/>
      <c r="GH267" s="5"/>
      <c r="GI267" s="5"/>
      <c r="GJ267" s="5"/>
      <c r="GK267" s="5"/>
      <c r="GL267" s="5"/>
      <c r="GM267" s="5"/>
      <c r="GN267" s="5"/>
      <c r="GO267" s="5"/>
      <c r="GP267" s="5"/>
      <c r="GQ267" s="5"/>
      <c r="GR267" s="5"/>
      <c r="GS267" s="5"/>
      <c r="GT267" s="5"/>
      <c r="GU267" s="5"/>
      <c r="GV267" s="5"/>
      <c r="GW267" s="5"/>
      <c r="GX267" s="5"/>
      <c r="GY267" s="5"/>
      <c r="GZ267" s="5"/>
      <c r="HA267" s="5"/>
      <c r="HB267" s="5"/>
      <c r="HC267" s="5"/>
      <c r="HD267" s="5"/>
      <c r="HE267" s="5"/>
      <c r="HF267" s="5"/>
      <c r="HG267" s="5"/>
      <c r="HH267" s="5"/>
      <c r="HI267" s="5"/>
      <c r="HJ267" s="5"/>
      <c r="HK267" s="5"/>
      <c r="HL267" s="5"/>
      <c r="HM267" s="5"/>
      <c r="HN267" s="5"/>
      <c r="HO267" s="5"/>
      <c r="HP267" s="5"/>
      <c r="HQ267" s="5"/>
      <c r="HR267" s="5"/>
      <c r="HS267" s="5"/>
      <c r="HT267" s="5"/>
      <c r="HU267" s="5"/>
      <c r="HV267" s="5"/>
      <c r="HW267" s="5"/>
    </row>
    <row r="268" spans="1:231" s="148" customFormat="1">
      <c r="A268" s="5"/>
      <c r="B268" s="5"/>
      <c r="C268" s="13"/>
      <c r="D268" s="13"/>
      <c r="E268" s="14"/>
      <c r="F268" s="15"/>
      <c r="G268" s="13"/>
      <c r="H268" s="13"/>
      <c r="I268" s="16"/>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c r="DN268" s="5"/>
      <c r="DO268" s="5"/>
      <c r="DP268" s="5"/>
      <c r="DQ268" s="5"/>
      <c r="DR268" s="5"/>
      <c r="DS268" s="5"/>
      <c r="DT268" s="5"/>
      <c r="DU268" s="5"/>
      <c r="DV268" s="5"/>
      <c r="DW268" s="5"/>
      <c r="DX268" s="5"/>
      <c r="DY268" s="5"/>
      <c r="DZ268" s="5"/>
      <c r="EA268" s="5"/>
      <c r="EB268" s="5"/>
      <c r="EC268" s="5"/>
      <c r="ED268" s="5"/>
      <c r="EE268" s="5"/>
      <c r="EF268" s="5"/>
      <c r="EG268" s="5"/>
      <c r="EH268" s="5"/>
      <c r="EI268" s="5"/>
      <c r="EJ268" s="5"/>
      <c r="EK268" s="5"/>
      <c r="EL268" s="5"/>
      <c r="EM268" s="5"/>
      <c r="EN268" s="5"/>
      <c r="EO268" s="5"/>
      <c r="EP268" s="5"/>
      <c r="EQ268" s="5"/>
      <c r="ER268" s="5"/>
      <c r="ES268" s="5"/>
      <c r="ET268" s="5"/>
      <c r="EU268" s="5"/>
      <c r="EV268" s="5"/>
      <c r="EW268" s="5"/>
      <c r="EX268" s="5"/>
      <c r="EY268" s="5"/>
      <c r="EZ268" s="5"/>
      <c r="FA268" s="5"/>
      <c r="FB268" s="5"/>
      <c r="FC268" s="5"/>
      <c r="FD268" s="5"/>
      <c r="FE268" s="5"/>
      <c r="FF268" s="5"/>
      <c r="FG268" s="5"/>
      <c r="FH268" s="5"/>
      <c r="FI268" s="5"/>
      <c r="FJ268" s="5"/>
      <c r="FK268" s="5"/>
      <c r="FL268" s="5"/>
      <c r="FM268" s="5"/>
      <c r="FN268" s="5"/>
      <c r="FO268" s="5"/>
      <c r="FP268" s="5"/>
      <c r="FQ268" s="5"/>
      <c r="FR268" s="5"/>
      <c r="FS268" s="5"/>
      <c r="FT268" s="5"/>
      <c r="FU268" s="5"/>
      <c r="FV268" s="5"/>
      <c r="FW268" s="5"/>
      <c r="FX268" s="5"/>
      <c r="FY268" s="5"/>
      <c r="FZ268" s="5"/>
      <c r="GA268" s="5"/>
      <c r="GB268" s="5"/>
      <c r="GC268" s="5"/>
      <c r="GD268" s="5"/>
      <c r="GE268" s="5"/>
      <c r="GF268" s="5"/>
      <c r="GG268" s="5"/>
      <c r="GH268" s="5"/>
      <c r="GI268" s="5"/>
      <c r="GJ268" s="5"/>
      <c r="GK268" s="5"/>
      <c r="GL268" s="5"/>
      <c r="GM268" s="5"/>
      <c r="GN268" s="5"/>
      <c r="GO268" s="5"/>
      <c r="GP268" s="5"/>
      <c r="GQ268" s="5"/>
      <c r="GR268" s="5"/>
      <c r="GS268" s="5"/>
      <c r="GT268" s="5"/>
      <c r="GU268" s="5"/>
      <c r="GV268" s="5"/>
      <c r="GW268" s="5"/>
      <c r="GX268" s="5"/>
      <c r="GY268" s="5"/>
      <c r="GZ268" s="5"/>
      <c r="HA268" s="5"/>
      <c r="HB268" s="5"/>
      <c r="HC268" s="5"/>
      <c r="HD268" s="5"/>
      <c r="HE268" s="5"/>
      <c r="HF268" s="5"/>
      <c r="HG268" s="5"/>
      <c r="HH268" s="5"/>
      <c r="HI268" s="5"/>
      <c r="HJ268" s="5"/>
      <c r="HK268" s="5"/>
      <c r="HL268" s="5"/>
      <c r="HM268" s="5"/>
      <c r="HN268" s="5"/>
      <c r="HO268" s="5"/>
      <c r="HP268" s="5"/>
      <c r="HQ268" s="5"/>
      <c r="HR268" s="5"/>
      <c r="HS268" s="5"/>
      <c r="HT268" s="5"/>
      <c r="HU268" s="5"/>
      <c r="HV268" s="5"/>
      <c r="HW268" s="5"/>
    </row>
    <row r="269" spans="1:231" s="148" customFormat="1">
      <c r="A269" s="5"/>
      <c r="B269" s="5"/>
      <c r="C269" s="13"/>
      <c r="D269" s="13"/>
      <c r="E269" s="14"/>
      <c r="F269" s="15"/>
      <c r="G269" s="13"/>
      <c r="H269" s="13"/>
      <c r="I269" s="16"/>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5"/>
      <c r="CM269" s="5"/>
      <c r="CN269" s="5"/>
      <c r="CO269" s="5"/>
      <c r="CP269" s="5"/>
      <c r="CQ269" s="5"/>
      <c r="CR269" s="5"/>
      <c r="CS269" s="5"/>
      <c r="CT269" s="5"/>
      <c r="CU269" s="5"/>
      <c r="CV269" s="5"/>
      <c r="CW269" s="5"/>
      <c r="CX269" s="5"/>
      <c r="CY269" s="5"/>
      <c r="CZ269" s="5"/>
      <c r="DA269" s="5"/>
      <c r="DB269" s="5"/>
      <c r="DC269" s="5"/>
      <c r="DD269" s="5"/>
      <c r="DE269" s="5"/>
      <c r="DF269" s="5"/>
      <c r="DG269" s="5"/>
      <c r="DH269" s="5"/>
      <c r="DI269" s="5"/>
      <c r="DJ269" s="5"/>
      <c r="DK269" s="5"/>
      <c r="DL269" s="5"/>
      <c r="DM269" s="5"/>
      <c r="DN269" s="5"/>
      <c r="DO269" s="5"/>
      <c r="DP269" s="5"/>
      <c r="DQ269" s="5"/>
      <c r="DR269" s="5"/>
      <c r="DS269" s="5"/>
      <c r="DT269" s="5"/>
      <c r="DU269" s="5"/>
      <c r="DV269" s="5"/>
      <c r="DW269" s="5"/>
      <c r="DX269" s="5"/>
      <c r="DY269" s="5"/>
      <c r="DZ269" s="5"/>
      <c r="EA269" s="5"/>
      <c r="EB269" s="5"/>
      <c r="EC269" s="5"/>
      <c r="ED269" s="5"/>
      <c r="EE269" s="5"/>
      <c r="EF269" s="5"/>
      <c r="EG269" s="5"/>
      <c r="EH269" s="5"/>
      <c r="EI269" s="5"/>
      <c r="EJ269" s="5"/>
      <c r="EK269" s="5"/>
      <c r="EL269" s="5"/>
      <c r="EM269" s="5"/>
      <c r="EN269" s="5"/>
      <c r="EO269" s="5"/>
      <c r="EP269" s="5"/>
      <c r="EQ269" s="5"/>
      <c r="ER269" s="5"/>
      <c r="ES269" s="5"/>
      <c r="ET269" s="5"/>
      <c r="EU269" s="5"/>
      <c r="EV269" s="5"/>
      <c r="EW269" s="5"/>
      <c r="EX269" s="5"/>
      <c r="EY269" s="5"/>
      <c r="EZ269" s="5"/>
      <c r="FA269" s="5"/>
      <c r="FB269" s="5"/>
      <c r="FC269" s="5"/>
      <c r="FD269" s="5"/>
      <c r="FE269" s="5"/>
      <c r="FF269" s="5"/>
      <c r="FG269" s="5"/>
      <c r="FH269" s="5"/>
      <c r="FI269" s="5"/>
      <c r="FJ269" s="5"/>
      <c r="FK269" s="5"/>
      <c r="FL269" s="5"/>
      <c r="FM269" s="5"/>
      <c r="FN269" s="5"/>
      <c r="FO269" s="5"/>
      <c r="FP269" s="5"/>
      <c r="FQ269" s="5"/>
      <c r="FR269" s="5"/>
      <c r="FS269" s="5"/>
      <c r="FT269" s="5"/>
      <c r="FU269" s="5"/>
      <c r="FV269" s="5"/>
      <c r="FW269" s="5"/>
      <c r="FX269" s="5"/>
      <c r="FY269" s="5"/>
      <c r="FZ269" s="5"/>
      <c r="GA269" s="5"/>
      <c r="GB269" s="5"/>
      <c r="GC269" s="5"/>
      <c r="GD269" s="5"/>
      <c r="GE269" s="5"/>
      <c r="GF269" s="5"/>
      <c r="GG269" s="5"/>
      <c r="GH269" s="5"/>
      <c r="GI269" s="5"/>
      <c r="GJ269" s="5"/>
      <c r="GK269" s="5"/>
      <c r="GL269" s="5"/>
      <c r="GM269" s="5"/>
      <c r="GN269" s="5"/>
      <c r="GO269" s="5"/>
      <c r="GP269" s="5"/>
      <c r="GQ269" s="5"/>
      <c r="GR269" s="5"/>
      <c r="GS269" s="5"/>
      <c r="GT269" s="5"/>
      <c r="GU269" s="5"/>
      <c r="GV269" s="5"/>
      <c r="GW269" s="5"/>
      <c r="GX269" s="5"/>
      <c r="GY269" s="5"/>
      <c r="GZ269" s="5"/>
      <c r="HA269" s="5"/>
      <c r="HB269" s="5"/>
      <c r="HC269" s="5"/>
      <c r="HD269" s="5"/>
      <c r="HE269" s="5"/>
      <c r="HF269" s="5"/>
      <c r="HG269" s="5"/>
      <c r="HH269" s="5"/>
      <c r="HI269" s="5"/>
      <c r="HJ269" s="5"/>
      <c r="HK269" s="5"/>
      <c r="HL269" s="5"/>
      <c r="HM269" s="5"/>
      <c r="HN269" s="5"/>
      <c r="HO269" s="5"/>
      <c r="HP269" s="5"/>
      <c r="HQ269" s="5"/>
      <c r="HR269" s="5"/>
      <c r="HS269" s="5"/>
      <c r="HT269" s="5"/>
      <c r="HU269" s="5"/>
      <c r="HV269" s="5"/>
      <c r="HW269" s="5"/>
    </row>
    <row r="270" spans="1:231" s="148" customFormat="1">
      <c r="A270" s="5"/>
      <c r="B270" s="5"/>
      <c r="C270" s="13"/>
      <c r="D270" s="13"/>
      <c r="E270" s="14"/>
      <c r="F270" s="15"/>
      <c r="G270" s="13"/>
      <c r="H270" s="13"/>
      <c r="I270" s="16"/>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5"/>
      <c r="CM270" s="5"/>
      <c r="CN270" s="5"/>
      <c r="CO270" s="5"/>
      <c r="CP270" s="5"/>
      <c r="CQ270" s="5"/>
      <c r="CR270" s="5"/>
      <c r="CS270" s="5"/>
      <c r="CT270" s="5"/>
      <c r="CU270" s="5"/>
      <c r="CV270" s="5"/>
      <c r="CW270" s="5"/>
      <c r="CX270" s="5"/>
      <c r="CY270" s="5"/>
      <c r="CZ270" s="5"/>
      <c r="DA270" s="5"/>
      <c r="DB270" s="5"/>
      <c r="DC270" s="5"/>
      <c r="DD270" s="5"/>
      <c r="DE270" s="5"/>
      <c r="DF270" s="5"/>
      <c r="DG270" s="5"/>
      <c r="DH270" s="5"/>
      <c r="DI270" s="5"/>
      <c r="DJ270" s="5"/>
      <c r="DK270" s="5"/>
      <c r="DL270" s="5"/>
      <c r="DM270" s="5"/>
      <c r="DN270" s="5"/>
      <c r="DO270" s="5"/>
      <c r="DP270" s="5"/>
      <c r="DQ270" s="5"/>
      <c r="DR270" s="5"/>
      <c r="DS270" s="5"/>
      <c r="DT270" s="5"/>
      <c r="DU270" s="5"/>
      <c r="DV270" s="5"/>
      <c r="DW270" s="5"/>
      <c r="DX270" s="5"/>
      <c r="DY270" s="5"/>
      <c r="DZ270" s="5"/>
      <c r="EA270" s="5"/>
      <c r="EB270" s="5"/>
      <c r="EC270" s="5"/>
      <c r="ED270" s="5"/>
      <c r="EE270" s="5"/>
      <c r="EF270" s="5"/>
      <c r="EG270" s="5"/>
      <c r="EH270" s="5"/>
      <c r="EI270" s="5"/>
      <c r="EJ270" s="5"/>
      <c r="EK270" s="5"/>
      <c r="EL270" s="5"/>
      <c r="EM270" s="5"/>
      <c r="EN270" s="5"/>
      <c r="EO270" s="5"/>
      <c r="EP270" s="5"/>
      <c r="EQ270" s="5"/>
      <c r="ER270" s="5"/>
      <c r="ES270" s="5"/>
      <c r="ET270" s="5"/>
      <c r="EU270" s="5"/>
      <c r="EV270" s="5"/>
      <c r="EW270" s="5"/>
      <c r="EX270" s="5"/>
      <c r="EY270" s="5"/>
      <c r="EZ270" s="5"/>
      <c r="FA270" s="5"/>
      <c r="FB270" s="5"/>
      <c r="FC270" s="5"/>
      <c r="FD270" s="5"/>
      <c r="FE270" s="5"/>
      <c r="FF270" s="5"/>
      <c r="FG270" s="5"/>
      <c r="FH270" s="5"/>
      <c r="FI270" s="5"/>
      <c r="FJ270" s="5"/>
      <c r="FK270" s="5"/>
      <c r="FL270" s="5"/>
      <c r="FM270" s="5"/>
      <c r="FN270" s="5"/>
      <c r="FO270" s="5"/>
      <c r="FP270" s="5"/>
      <c r="FQ270" s="5"/>
      <c r="FR270" s="5"/>
      <c r="FS270" s="5"/>
      <c r="FT270" s="5"/>
      <c r="FU270" s="5"/>
      <c r="FV270" s="5"/>
      <c r="FW270" s="5"/>
      <c r="FX270" s="5"/>
      <c r="FY270" s="5"/>
      <c r="FZ270" s="5"/>
      <c r="GA270" s="5"/>
      <c r="GB270" s="5"/>
      <c r="GC270" s="5"/>
      <c r="GD270" s="5"/>
      <c r="GE270" s="5"/>
      <c r="GF270" s="5"/>
      <c r="GG270" s="5"/>
      <c r="GH270" s="5"/>
      <c r="GI270" s="5"/>
      <c r="GJ270" s="5"/>
      <c r="GK270" s="5"/>
      <c r="GL270" s="5"/>
      <c r="GM270" s="5"/>
      <c r="GN270" s="5"/>
      <c r="GO270" s="5"/>
      <c r="GP270" s="5"/>
      <c r="GQ270" s="5"/>
      <c r="GR270" s="5"/>
      <c r="GS270" s="5"/>
      <c r="GT270" s="5"/>
      <c r="GU270" s="5"/>
      <c r="GV270" s="5"/>
      <c r="GW270" s="5"/>
      <c r="GX270" s="5"/>
      <c r="GY270" s="5"/>
      <c r="GZ270" s="5"/>
      <c r="HA270" s="5"/>
      <c r="HB270" s="5"/>
      <c r="HC270" s="5"/>
      <c r="HD270" s="5"/>
      <c r="HE270" s="5"/>
      <c r="HF270" s="5"/>
      <c r="HG270" s="5"/>
      <c r="HH270" s="5"/>
      <c r="HI270" s="5"/>
      <c r="HJ270" s="5"/>
      <c r="HK270" s="5"/>
      <c r="HL270" s="5"/>
      <c r="HM270" s="5"/>
      <c r="HN270" s="5"/>
      <c r="HO270" s="5"/>
      <c r="HP270" s="5"/>
      <c r="HQ270" s="5"/>
      <c r="HR270" s="5"/>
      <c r="HS270" s="5"/>
      <c r="HT270" s="5"/>
      <c r="HU270" s="5"/>
      <c r="HV270" s="5"/>
      <c r="HW270" s="5"/>
    </row>
    <row r="271" spans="1:231" s="148" customFormat="1">
      <c r="A271" s="5"/>
      <c r="B271" s="5"/>
      <c r="C271" s="13"/>
      <c r="D271" s="13"/>
      <c r="E271" s="14"/>
      <c r="F271" s="15"/>
      <c r="G271" s="13"/>
      <c r="H271" s="13"/>
      <c r="I271" s="16"/>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5"/>
      <c r="CM271" s="5"/>
      <c r="CN271" s="5"/>
      <c r="CO271" s="5"/>
      <c r="CP271" s="5"/>
      <c r="CQ271" s="5"/>
      <c r="CR271" s="5"/>
      <c r="CS271" s="5"/>
      <c r="CT271" s="5"/>
      <c r="CU271" s="5"/>
      <c r="CV271" s="5"/>
      <c r="CW271" s="5"/>
      <c r="CX271" s="5"/>
      <c r="CY271" s="5"/>
      <c r="CZ271" s="5"/>
      <c r="DA271" s="5"/>
      <c r="DB271" s="5"/>
      <c r="DC271" s="5"/>
      <c r="DD271" s="5"/>
      <c r="DE271" s="5"/>
      <c r="DF271" s="5"/>
      <c r="DG271" s="5"/>
      <c r="DH271" s="5"/>
      <c r="DI271" s="5"/>
      <c r="DJ271" s="5"/>
      <c r="DK271" s="5"/>
      <c r="DL271" s="5"/>
      <c r="DM271" s="5"/>
      <c r="DN271" s="5"/>
      <c r="DO271" s="5"/>
      <c r="DP271" s="5"/>
      <c r="DQ271" s="5"/>
      <c r="DR271" s="5"/>
      <c r="DS271" s="5"/>
      <c r="DT271" s="5"/>
      <c r="DU271" s="5"/>
      <c r="DV271" s="5"/>
      <c r="DW271" s="5"/>
      <c r="DX271" s="5"/>
      <c r="DY271" s="5"/>
      <c r="DZ271" s="5"/>
      <c r="EA271" s="5"/>
      <c r="EB271" s="5"/>
      <c r="EC271" s="5"/>
      <c r="ED271" s="5"/>
      <c r="EE271" s="5"/>
      <c r="EF271" s="5"/>
      <c r="EG271" s="5"/>
      <c r="EH271" s="5"/>
      <c r="EI271" s="5"/>
      <c r="EJ271" s="5"/>
      <c r="EK271" s="5"/>
      <c r="EL271" s="5"/>
      <c r="EM271" s="5"/>
      <c r="EN271" s="5"/>
      <c r="EO271" s="5"/>
      <c r="EP271" s="5"/>
      <c r="EQ271" s="5"/>
      <c r="ER271" s="5"/>
      <c r="ES271" s="5"/>
      <c r="ET271" s="5"/>
      <c r="EU271" s="5"/>
      <c r="EV271" s="5"/>
      <c r="EW271" s="5"/>
      <c r="EX271" s="5"/>
      <c r="EY271" s="5"/>
      <c r="EZ271" s="5"/>
      <c r="FA271" s="5"/>
      <c r="FB271" s="5"/>
      <c r="FC271" s="5"/>
      <c r="FD271" s="5"/>
      <c r="FE271" s="5"/>
      <c r="FF271" s="5"/>
      <c r="FG271" s="5"/>
      <c r="FH271" s="5"/>
      <c r="FI271" s="5"/>
      <c r="FJ271" s="5"/>
      <c r="FK271" s="5"/>
      <c r="FL271" s="5"/>
      <c r="FM271" s="5"/>
      <c r="FN271" s="5"/>
      <c r="FO271" s="5"/>
      <c r="FP271" s="5"/>
      <c r="FQ271" s="5"/>
      <c r="FR271" s="5"/>
      <c r="FS271" s="5"/>
      <c r="FT271" s="5"/>
      <c r="FU271" s="5"/>
      <c r="FV271" s="5"/>
      <c r="FW271" s="5"/>
      <c r="FX271" s="5"/>
      <c r="FY271" s="5"/>
      <c r="FZ271" s="5"/>
      <c r="GA271" s="5"/>
      <c r="GB271" s="5"/>
      <c r="GC271" s="5"/>
      <c r="GD271" s="5"/>
      <c r="GE271" s="5"/>
      <c r="GF271" s="5"/>
      <c r="GG271" s="5"/>
      <c r="GH271" s="5"/>
      <c r="GI271" s="5"/>
      <c r="GJ271" s="5"/>
      <c r="GK271" s="5"/>
      <c r="GL271" s="5"/>
      <c r="GM271" s="5"/>
      <c r="GN271" s="5"/>
      <c r="GO271" s="5"/>
      <c r="GP271" s="5"/>
      <c r="GQ271" s="5"/>
      <c r="GR271" s="5"/>
      <c r="GS271" s="5"/>
      <c r="GT271" s="5"/>
      <c r="GU271" s="5"/>
      <c r="GV271" s="5"/>
      <c r="GW271" s="5"/>
      <c r="GX271" s="5"/>
      <c r="GY271" s="5"/>
      <c r="GZ271" s="5"/>
      <c r="HA271" s="5"/>
      <c r="HB271" s="5"/>
      <c r="HC271" s="5"/>
      <c r="HD271" s="5"/>
      <c r="HE271" s="5"/>
      <c r="HF271" s="5"/>
      <c r="HG271" s="5"/>
      <c r="HH271" s="5"/>
      <c r="HI271" s="5"/>
      <c r="HJ271" s="5"/>
      <c r="HK271" s="5"/>
      <c r="HL271" s="5"/>
      <c r="HM271" s="5"/>
      <c r="HN271" s="5"/>
      <c r="HO271" s="5"/>
      <c r="HP271" s="5"/>
      <c r="HQ271" s="5"/>
      <c r="HR271" s="5"/>
      <c r="HS271" s="5"/>
      <c r="HT271" s="5"/>
      <c r="HU271" s="5"/>
      <c r="HV271" s="5"/>
      <c r="HW271" s="5"/>
    </row>
    <row r="272" spans="1:231" s="148" customFormat="1">
      <c r="A272" s="5"/>
      <c r="B272" s="5"/>
      <c r="C272" s="13"/>
      <c r="D272" s="13"/>
      <c r="E272" s="14"/>
      <c r="F272" s="15"/>
      <c r="G272" s="13"/>
      <c r="H272" s="13"/>
      <c r="I272" s="16"/>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c r="CB272" s="5"/>
      <c r="CC272" s="5"/>
      <c r="CD272" s="5"/>
      <c r="CE272" s="5"/>
      <c r="CF272" s="5"/>
      <c r="CG272" s="5"/>
      <c r="CH272" s="5"/>
      <c r="CI272" s="5"/>
      <c r="CJ272" s="5"/>
      <c r="CK272" s="5"/>
      <c r="CL272" s="5"/>
      <c r="CM272" s="5"/>
      <c r="CN272" s="5"/>
      <c r="CO272" s="5"/>
      <c r="CP272" s="5"/>
      <c r="CQ272" s="5"/>
      <c r="CR272" s="5"/>
      <c r="CS272" s="5"/>
      <c r="CT272" s="5"/>
      <c r="CU272" s="5"/>
      <c r="CV272" s="5"/>
      <c r="CW272" s="5"/>
      <c r="CX272" s="5"/>
      <c r="CY272" s="5"/>
      <c r="CZ272" s="5"/>
      <c r="DA272" s="5"/>
      <c r="DB272" s="5"/>
      <c r="DC272" s="5"/>
      <c r="DD272" s="5"/>
      <c r="DE272" s="5"/>
      <c r="DF272" s="5"/>
      <c r="DG272" s="5"/>
      <c r="DH272" s="5"/>
      <c r="DI272" s="5"/>
      <c r="DJ272" s="5"/>
      <c r="DK272" s="5"/>
      <c r="DL272" s="5"/>
      <c r="DM272" s="5"/>
      <c r="DN272" s="5"/>
      <c r="DO272" s="5"/>
      <c r="DP272" s="5"/>
      <c r="DQ272" s="5"/>
      <c r="DR272" s="5"/>
      <c r="DS272" s="5"/>
      <c r="DT272" s="5"/>
      <c r="DU272" s="5"/>
      <c r="DV272" s="5"/>
      <c r="DW272" s="5"/>
      <c r="DX272" s="5"/>
      <c r="DY272" s="5"/>
      <c r="DZ272" s="5"/>
      <c r="EA272" s="5"/>
      <c r="EB272" s="5"/>
      <c r="EC272" s="5"/>
      <c r="ED272" s="5"/>
      <c r="EE272" s="5"/>
      <c r="EF272" s="5"/>
      <c r="EG272" s="5"/>
      <c r="EH272" s="5"/>
      <c r="EI272" s="5"/>
      <c r="EJ272" s="5"/>
      <c r="EK272" s="5"/>
      <c r="EL272" s="5"/>
      <c r="EM272" s="5"/>
      <c r="EN272" s="5"/>
      <c r="EO272" s="5"/>
      <c r="EP272" s="5"/>
      <c r="EQ272" s="5"/>
      <c r="ER272" s="5"/>
      <c r="ES272" s="5"/>
      <c r="ET272" s="5"/>
      <c r="EU272" s="5"/>
      <c r="EV272" s="5"/>
      <c r="EW272" s="5"/>
      <c r="EX272" s="5"/>
      <c r="EY272" s="5"/>
      <c r="EZ272" s="5"/>
      <c r="FA272" s="5"/>
      <c r="FB272" s="5"/>
      <c r="FC272" s="5"/>
      <c r="FD272" s="5"/>
      <c r="FE272" s="5"/>
      <c r="FF272" s="5"/>
      <c r="FG272" s="5"/>
      <c r="FH272" s="5"/>
      <c r="FI272" s="5"/>
      <c r="FJ272" s="5"/>
      <c r="FK272" s="5"/>
      <c r="FL272" s="5"/>
      <c r="FM272" s="5"/>
      <c r="FN272" s="5"/>
      <c r="FO272" s="5"/>
      <c r="FP272" s="5"/>
      <c r="FQ272" s="5"/>
      <c r="FR272" s="5"/>
      <c r="FS272" s="5"/>
      <c r="FT272" s="5"/>
      <c r="FU272" s="5"/>
      <c r="FV272" s="5"/>
      <c r="FW272" s="5"/>
      <c r="FX272" s="5"/>
      <c r="FY272" s="5"/>
      <c r="FZ272" s="5"/>
      <c r="GA272" s="5"/>
      <c r="GB272" s="5"/>
      <c r="GC272" s="5"/>
      <c r="GD272" s="5"/>
      <c r="GE272" s="5"/>
      <c r="GF272" s="5"/>
      <c r="GG272" s="5"/>
      <c r="GH272" s="5"/>
      <c r="GI272" s="5"/>
      <c r="GJ272" s="5"/>
      <c r="GK272" s="5"/>
      <c r="GL272" s="5"/>
      <c r="GM272" s="5"/>
      <c r="GN272" s="5"/>
      <c r="GO272" s="5"/>
      <c r="GP272" s="5"/>
      <c r="GQ272" s="5"/>
      <c r="GR272" s="5"/>
      <c r="GS272" s="5"/>
      <c r="GT272" s="5"/>
      <c r="GU272" s="5"/>
      <c r="GV272" s="5"/>
      <c r="GW272" s="5"/>
      <c r="GX272" s="5"/>
      <c r="GY272" s="5"/>
      <c r="GZ272" s="5"/>
      <c r="HA272" s="5"/>
      <c r="HB272" s="5"/>
      <c r="HC272" s="5"/>
      <c r="HD272" s="5"/>
      <c r="HE272" s="5"/>
      <c r="HF272" s="5"/>
      <c r="HG272" s="5"/>
      <c r="HH272" s="5"/>
      <c r="HI272" s="5"/>
      <c r="HJ272" s="5"/>
      <c r="HK272" s="5"/>
      <c r="HL272" s="5"/>
      <c r="HM272" s="5"/>
      <c r="HN272" s="5"/>
      <c r="HO272" s="5"/>
      <c r="HP272" s="5"/>
      <c r="HQ272" s="5"/>
      <c r="HR272" s="5"/>
      <c r="HS272" s="5"/>
      <c r="HT272" s="5"/>
      <c r="HU272" s="5"/>
      <c r="HV272" s="5"/>
      <c r="HW272" s="5"/>
    </row>
    <row r="273" spans="1:231" s="148" customFormat="1">
      <c r="A273" s="5"/>
      <c r="B273" s="5"/>
      <c r="C273" s="13"/>
      <c r="D273" s="13"/>
      <c r="E273" s="14"/>
      <c r="F273" s="15"/>
      <c r="G273" s="13"/>
      <c r="H273" s="13"/>
      <c r="I273" s="16"/>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5"/>
      <c r="CM273" s="5"/>
      <c r="CN273" s="5"/>
      <c r="CO273" s="5"/>
      <c r="CP273" s="5"/>
      <c r="CQ273" s="5"/>
      <c r="CR273" s="5"/>
      <c r="CS273" s="5"/>
      <c r="CT273" s="5"/>
      <c r="CU273" s="5"/>
      <c r="CV273" s="5"/>
      <c r="CW273" s="5"/>
      <c r="CX273" s="5"/>
      <c r="CY273" s="5"/>
      <c r="CZ273" s="5"/>
      <c r="DA273" s="5"/>
      <c r="DB273" s="5"/>
      <c r="DC273" s="5"/>
      <c r="DD273" s="5"/>
      <c r="DE273" s="5"/>
      <c r="DF273" s="5"/>
      <c r="DG273" s="5"/>
      <c r="DH273" s="5"/>
      <c r="DI273" s="5"/>
      <c r="DJ273" s="5"/>
      <c r="DK273" s="5"/>
      <c r="DL273" s="5"/>
      <c r="DM273" s="5"/>
      <c r="DN273" s="5"/>
      <c r="DO273" s="5"/>
      <c r="DP273" s="5"/>
      <c r="DQ273" s="5"/>
      <c r="DR273" s="5"/>
      <c r="DS273" s="5"/>
      <c r="DT273" s="5"/>
      <c r="DU273" s="5"/>
      <c r="DV273" s="5"/>
      <c r="DW273" s="5"/>
      <c r="DX273" s="5"/>
      <c r="DY273" s="5"/>
      <c r="DZ273" s="5"/>
      <c r="EA273" s="5"/>
      <c r="EB273" s="5"/>
      <c r="EC273" s="5"/>
      <c r="ED273" s="5"/>
      <c r="EE273" s="5"/>
      <c r="EF273" s="5"/>
      <c r="EG273" s="5"/>
      <c r="EH273" s="5"/>
      <c r="EI273" s="5"/>
      <c r="EJ273" s="5"/>
      <c r="EK273" s="5"/>
      <c r="EL273" s="5"/>
      <c r="EM273" s="5"/>
      <c r="EN273" s="5"/>
      <c r="EO273" s="5"/>
      <c r="EP273" s="5"/>
      <c r="EQ273" s="5"/>
      <c r="ER273" s="5"/>
      <c r="ES273" s="5"/>
      <c r="ET273" s="5"/>
      <c r="EU273" s="5"/>
      <c r="EV273" s="5"/>
      <c r="EW273" s="5"/>
      <c r="EX273" s="5"/>
      <c r="EY273" s="5"/>
      <c r="EZ273" s="5"/>
      <c r="FA273" s="5"/>
      <c r="FB273" s="5"/>
      <c r="FC273" s="5"/>
      <c r="FD273" s="5"/>
      <c r="FE273" s="5"/>
      <c r="FF273" s="5"/>
      <c r="FG273" s="5"/>
      <c r="FH273" s="5"/>
      <c r="FI273" s="5"/>
      <c r="FJ273" s="5"/>
      <c r="FK273" s="5"/>
      <c r="FL273" s="5"/>
      <c r="FM273" s="5"/>
      <c r="FN273" s="5"/>
      <c r="FO273" s="5"/>
      <c r="FP273" s="5"/>
      <c r="FQ273" s="5"/>
      <c r="FR273" s="5"/>
      <c r="FS273" s="5"/>
      <c r="FT273" s="5"/>
      <c r="FU273" s="5"/>
      <c r="FV273" s="5"/>
      <c r="FW273" s="5"/>
      <c r="FX273" s="5"/>
      <c r="FY273" s="5"/>
      <c r="FZ273" s="5"/>
      <c r="GA273" s="5"/>
      <c r="GB273" s="5"/>
      <c r="GC273" s="5"/>
      <c r="GD273" s="5"/>
      <c r="GE273" s="5"/>
      <c r="GF273" s="5"/>
      <c r="GG273" s="5"/>
      <c r="GH273" s="5"/>
      <c r="GI273" s="5"/>
      <c r="GJ273" s="5"/>
      <c r="GK273" s="5"/>
      <c r="GL273" s="5"/>
      <c r="GM273" s="5"/>
      <c r="GN273" s="5"/>
      <c r="GO273" s="5"/>
      <c r="GP273" s="5"/>
      <c r="GQ273" s="5"/>
      <c r="GR273" s="5"/>
      <c r="GS273" s="5"/>
      <c r="GT273" s="5"/>
      <c r="GU273" s="5"/>
      <c r="GV273" s="5"/>
      <c r="GW273" s="5"/>
      <c r="GX273" s="5"/>
      <c r="GY273" s="5"/>
      <c r="GZ273" s="5"/>
      <c r="HA273" s="5"/>
      <c r="HB273" s="5"/>
      <c r="HC273" s="5"/>
      <c r="HD273" s="5"/>
      <c r="HE273" s="5"/>
      <c r="HF273" s="5"/>
      <c r="HG273" s="5"/>
      <c r="HH273" s="5"/>
      <c r="HI273" s="5"/>
      <c r="HJ273" s="5"/>
      <c r="HK273" s="5"/>
      <c r="HL273" s="5"/>
      <c r="HM273" s="5"/>
      <c r="HN273" s="5"/>
      <c r="HO273" s="5"/>
      <c r="HP273" s="5"/>
      <c r="HQ273" s="5"/>
      <c r="HR273" s="5"/>
      <c r="HS273" s="5"/>
      <c r="HT273" s="5"/>
      <c r="HU273" s="5"/>
      <c r="HV273" s="5"/>
      <c r="HW273" s="5"/>
    </row>
    <row r="274" spans="1:231" s="148" customFormat="1">
      <c r="A274" s="5"/>
      <c r="B274" s="5"/>
      <c r="C274" s="13"/>
      <c r="D274" s="13"/>
      <c r="E274" s="14"/>
      <c r="F274" s="15"/>
      <c r="G274" s="13"/>
      <c r="H274" s="13"/>
      <c r="I274" s="16"/>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5"/>
      <c r="CM274" s="5"/>
      <c r="CN274" s="5"/>
      <c r="CO274" s="5"/>
      <c r="CP274" s="5"/>
      <c r="CQ274" s="5"/>
      <c r="CR274" s="5"/>
      <c r="CS274" s="5"/>
      <c r="CT274" s="5"/>
      <c r="CU274" s="5"/>
      <c r="CV274" s="5"/>
      <c r="CW274" s="5"/>
      <c r="CX274" s="5"/>
      <c r="CY274" s="5"/>
      <c r="CZ274" s="5"/>
      <c r="DA274" s="5"/>
      <c r="DB274" s="5"/>
      <c r="DC274" s="5"/>
      <c r="DD274" s="5"/>
      <c r="DE274" s="5"/>
      <c r="DF274" s="5"/>
      <c r="DG274" s="5"/>
      <c r="DH274" s="5"/>
      <c r="DI274" s="5"/>
      <c r="DJ274" s="5"/>
      <c r="DK274" s="5"/>
      <c r="DL274" s="5"/>
      <c r="DM274" s="5"/>
      <c r="DN274" s="5"/>
      <c r="DO274" s="5"/>
      <c r="DP274" s="5"/>
      <c r="DQ274" s="5"/>
      <c r="DR274" s="5"/>
      <c r="DS274" s="5"/>
      <c r="DT274" s="5"/>
      <c r="DU274" s="5"/>
      <c r="DV274" s="5"/>
      <c r="DW274" s="5"/>
      <c r="DX274" s="5"/>
      <c r="DY274" s="5"/>
      <c r="DZ274" s="5"/>
      <c r="EA274" s="5"/>
      <c r="EB274" s="5"/>
      <c r="EC274" s="5"/>
      <c r="ED274" s="5"/>
      <c r="EE274" s="5"/>
      <c r="EF274" s="5"/>
      <c r="EG274" s="5"/>
      <c r="EH274" s="5"/>
      <c r="EI274" s="5"/>
      <c r="EJ274" s="5"/>
      <c r="EK274" s="5"/>
      <c r="EL274" s="5"/>
      <c r="EM274" s="5"/>
      <c r="EN274" s="5"/>
      <c r="EO274" s="5"/>
      <c r="EP274" s="5"/>
      <c r="EQ274" s="5"/>
      <c r="ER274" s="5"/>
      <c r="ES274" s="5"/>
      <c r="ET274" s="5"/>
      <c r="EU274" s="5"/>
      <c r="EV274" s="5"/>
      <c r="EW274" s="5"/>
      <c r="EX274" s="5"/>
      <c r="EY274" s="5"/>
      <c r="EZ274" s="5"/>
      <c r="FA274" s="5"/>
      <c r="FB274" s="5"/>
      <c r="FC274" s="5"/>
      <c r="FD274" s="5"/>
      <c r="FE274" s="5"/>
      <c r="FF274" s="5"/>
      <c r="FG274" s="5"/>
      <c r="FH274" s="5"/>
      <c r="FI274" s="5"/>
      <c r="FJ274" s="5"/>
      <c r="FK274" s="5"/>
      <c r="FL274" s="5"/>
      <c r="FM274" s="5"/>
      <c r="FN274" s="5"/>
      <c r="FO274" s="5"/>
      <c r="FP274" s="5"/>
      <c r="FQ274" s="5"/>
      <c r="FR274" s="5"/>
      <c r="FS274" s="5"/>
      <c r="FT274" s="5"/>
      <c r="FU274" s="5"/>
      <c r="FV274" s="5"/>
      <c r="FW274" s="5"/>
      <c r="FX274" s="5"/>
      <c r="FY274" s="5"/>
      <c r="FZ274" s="5"/>
      <c r="GA274" s="5"/>
      <c r="GB274" s="5"/>
      <c r="GC274" s="5"/>
      <c r="GD274" s="5"/>
      <c r="GE274" s="5"/>
      <c r="GF274" s="5"/>
      <c r="GG274" s="5"/>
      <c r="GH274" s="5"/>
      <c r="GI274" s="5"/>
      <c r="GJ274" s="5"/>
      <c r="GK274" s="5"/>
      <c r="GL274" s="5"/>
      <c r="GM274" s="5"/>
      <c r="GN274" s="5"/>
      <c r="GO274" s="5"/>
      <c r="GP274" s="5"/>
      <c r="GQ274" s="5"/>
      <c r="GR274" s="5"/>
      <c r="GS274" s="5"/>
      <c r="GT274" s="5"/>
      <c r="GU274" s="5"/>
      <c r="GV274" s="5"/>
      <c r="GW274" s="5"/>
      <c r="GX274" s="5"/>
      <c r="GY274" s="5"/>
      <c r="GZ274" s="5"/>
      <c r="HA274" s="5"/>
      <c r="HB274" s="5"/>
      <c r="HC274" s="5"/>
      <c r="HD274" s="5"/>
      <c r="HE274" s="5"/>
      <c r="HF274" s="5"/>
      <c r="HG274" s="5"/>
      <c r="HH274" s="5"/>
      <c r="HI274" s="5"/>
      <c r="HJ274" s="5"/>
      <c r="HK274" s="5"/>
      <c r="HL274" s="5"/>
      <c r="HM274" s="5"/>
      <c r="HN274" s="5"/>
      <c r="HO274" s="5"/>
      <c r="HP274" s="5"/>
      <c r="HQ274" s="5"/>
      <c r="HR274" s="5"/>
      <c r="HS274" s="5"/>
      <c r="HT274" s="5"/>
      <c r="HU274" s="5"/>
      <c r="HV274" s="5"/>
      <c r="HW274" s="5"/>
    </row>
    <row r="275" spans="1:231" s="148" customFormat="1">
      <c r="A275" s="5"/>
      <c r="B275" s="5"/>
      <c r="C275" s="13"/>
      <c r="D275" s="13"/>
      <c r="E275" s="14"/>
      <c r="F275" s="15"/>
      <c r="G275" s="13"/>
      <c r="H275" s="13"/>
      <c r="I275" s="16"/>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5"/>
      <c r="CD275" s="5"/>
      <c r="CE275" s="5"/>
      <c r="CF275" s="5"/>
      <c r="CG275" s="5"/>
      <c r="CH275" s="5"/>
      <c r="CI275" s="5"/>
      <c r="CJ275" s="5"/>
      <c r="CK275" s="5"/>
      <c r="CL275" s="5"/>
      <c r="CM275" s="5"/>
      <c r="CN275" s="5"/>
      <c r="CO275" s="5"/>
      <c r="CP275" s="5"/>
      <c r="CQ275" s="5"/>
      <c r="CR275" s="5"/>
      <c r="CS275" s="5"/>
      <c r="CT275" s="5"/>
      <c r="CU275" s="5"/>
      <c r="CV275" s="5"/>
      <c r="CW275" s="5"/>
      <c r="CX275" s="5"/>
      <c r="CY275" s="5"/>
      <c r="CZ275" s="5"/>
      <c r="DA275" s="5"/>
      <c r="DB275" s="5"/>
      <c r="DC275" s="5"/>
      <c r="DD275" s="5"/>
      <c r="DE275" s="5"/>
      <c r="DF275" s="5"/>
      <c r="DG275" s="5"/>
      <c r="DH275" s="5"/>
      <c r="DI275" s="5"/>
      <c r="DJ275" s="5"/>
      <c r="DK275" s="5"/>
      <c r="DL275" s="5"/>
      <c r="DM275" s="5"/>
      <c r="DN275" s="5"/>
      <c r="DO275" s="5"/>
      <c r="DP275" s="5"/>
      <c r="DQ275" s="5"/>
      <c r="DR275" s="5"/>
      <c r="DS275" s="5"/>
      <c r="DT275" s="5"/>
      <c r="DU275" s="5"/>
      <c r="DV275" s="5"/>
      <c r="DW275" s="5"/>
      <c r="DX275" s="5"/>
      <c r="DY275" s="5"/>
      <c r="DZ275" s="5"/>
      <c r="EA275" s="5"/>
      <c r="EB275" s="5"/>
      <c r="EC275" s="5"/>
      <c r="ED275" s="5"/>
      <c r="EE275" s="5"/>
      <c r="EF275" s="5"/>
      <c r="EG275" s="5"/>
      <c r="EH275" s="5"/>
      <c r="EI275" s="5"/>
      <c r="EJ275" s="5"/>
      <c r="EK275" s="5"/>
      <c r="EL275" s="5"/>
      <c r="EM275" s="5"/>
      <c r="EN275" s="5"/>
      <c r="EO275" s="5"/>
      <c r="EP275" s="5"/>
      <c r="EQ275" s="5"/>
      <c r="ER275" s="5"/>
      <c r="ES275" s="5"/>
      <c r="ET275" s="5"/>
      <c r="EU275" s="5"/>
      <c r="EV275" s="5"/>
      <c r="EW275" s="5"/>
      <c r="EX275" s="5"/>
      <c r="EY275" s="5"/>
      <c r="EZ275" s="5"/>
      <c r="FA275" s="5"/>
      <c r="FB275" s="5"/>
      <c r="FC275" s="5"/>
      <c r="FD275" s="5"/>
      <c r="FE275" s="5"/>
      <c r="FF275" s="5"/>
      <c r="FG275" s="5"/>
      <c r="FH275" s="5"/>
      <c r="FI275" s="5"/>
      <c r="FJ275" s="5"/>
      <c r="FK275" s="5"/>
      <c r="FL275" s="5"/>
      <c r="FM275" s="5"/>
      <c r="FN275" s="5"/>
      <c r="FO275" s="5"/>
      <c r="FP275" s="5"/>
      <c r="FQ275" s="5"/>
      <c r="FR275" s="5"/>
      <c r="FS275" s="5"/>
      <c r="FT275" s="5"/>
      <c r="FU275" s="5"/>
      <c r="FV275" s="5"/>
      <c r="FW275" s="5"/>
      <c r="FX275" s="5"/>
      <c r="FY275" s="5"/>
      <c r="FZ275" s="5"/>
      <c r="GA275" s="5"/>
      <c r="GB275" s="5"/>
      <c r="GC275" s="5"/>
      <c r="GD275" s="5"/>
      <c r="GE275" s="5"/>
      <c r="GF275" s="5"/>
      <c r="GG275" s="5"/>
      <c r="GH275" s="5"/>
      <c r="GI275" s="5"/>
      <c r="GJ275" s="5"/>
      <c r="GK275" s="5"/>
      <c r="GL275" s="5"/>
      <c r="GM275" s="5"/>
      <c r="GN275" s="5"/>
      <c r="GO275" s="5"/>
      <c r="GP275" s="5"/>
      <c r="GQ275" s="5"/>
      <c r="GR275" s="5"/>
      <c r="GS275" s="5"/>
      <c r="GT275" s="5"/>
      <c r="GU275" s="5"/>
      <c r="GV275" s="5"/>
      <c r="GW275" s="5"/>
      <c r="GX275" s="5"/>
      <c r="GY275" s="5"/>
      <c r="GZ275" s="5"/>
      <c r="HA275" s="5"/>
      <c r="HB275" s="5"/>
      <c r="HC275" s="5"/>
      <c r="HD275" s="5"/>
      <c r="HE275" s="5"/>
      <c r="HF275" s="5"/>
      <c r="HG275" s="5"/>
      <c r="HH275" s="5"/>
      <c r="HI275" s="5"/>
      <c r="HJ275" s="5"/>
      <c r="HK275" s="5"/>
      <c r="HL275" s="5"/>
      <c r="HM275" s="5"/>
      <c r="HN275" s="5"/>
      <c r="HO275" s="5"/>
      <c r="HP275" s="5"/>
      <c r="HQ275" s="5"/>
      <c r="HR275" s="5"/>
      <c r="HS275" s="5"/>
      <c r="HT275" s="5"/>
      <c r="HU275" s="5"/>
      <c r="HV275" s="5"/>
      <c r="HW275" s="5"/>
    </row>
    <row r="276" spans="1:231" s="148" customFormat="1">
      <c r="A276" s="5"/>
      <c r="B276" s="5"/>
      <c r="C276" s="13"/>
      <c r="D276" s="13"/>
      <c r="E276" s="14"/>
      <c r="F276" s="15"/>
      <c r="G276" s="13"/>
      <c r="H276" s="13"/>
      <c r="I276" s="16"/>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5"/>
      <c r="CK276" s="5"/>
      <c r="CL276" s="5"/>
      <c r="CM276" s="5"/>
      <c r="CN276" s="5"/>
      <c r="CO276" s="5"/>
      <c r="CP276" s="5"/>
      <c r="CQ276" s="5"/>
      <c r="CR276" s="5"/>
      <c r="CS276" s="5"/>
      <c r="CT276" s="5"/>
      <c r="CU276" s="5"/>
      <c r="CV276" s="5"/>
      <c r="CW276" s="5"/>
      <c r="CX276" s="5"/>
      <c r="CY276" s="5"/>
      <c r="CZ276" s="5"/>
      <c r="DA276" s="5"/>
      <c r="DB276" s="5"/>
      <c r="DC276" s="5"/>
      <c r="DD276" s="5"/>
      <c r="DE276" s="5"/>
      <c r="DF276" s="5"/>
      <c r="DG276" s="5"/>
      <c r="DH276" s="5"/>
      <c r="DI276" s="5"/>
      <c r="DJ276" s="5"/>
      <c r="DK276" s="5"/>
      <c r="DL276" s="5"/>
      <c r="DM276" s="5"/>
      <c r="DN276" s="5"/>
      <c r="DO276" s="5"/>
      <c r="DP276" s="5"/>
      <c r="DQ276" s="5"/>
      <c r="DR276" s="5"/>
      <c r="DS276" s="5"/>
      <c r="DT276" s="5"/>
      <c r="DU276" s="5"/>
      <c r="DV276" s="5"/>
      <c r="DW276" s="5"/>
      <c r="DX276" s="5"/>
      <c r="DY276" s="5"/>
      <c r="DZ276" s="5"/>
      <c r="EA276" s="5"/>
      <c r="EB276" s="5"/>
      <c r="EC276" s="5"/>
      <c r="ED276" s="5"/>
      <c r="EE276" s="5"/>
      <c r="EF276" s="5"/>
      <c r="EG276" s="5"/>
      <c r="EH276" s="5"/>
      <c r="EI276" s="5"/>
      <c r="EJ276" s="5"/>
      <c r="EK276" s="5"/>
      <c r="EL276" s="5"/>
      <c r="EM276" s="5"/>
      <c r="EN276" s="5"/>
      <c r="EO276" s="5"/>
      <c r="EP276" s="5"/>
      <c r="EQ276" s="5"/>
      <c r="ER276" s="5"/>
      <c r="ES276" s="5"/>
      <c r="ET276" s="5"/>
      <c r="EU276" s="5"/>
      <c r="EV276" s="5"/>
      <c r="EW276" s="5"/>
      <c r="EX276" s="5"/>
      <c r="EY276" s="5"/>
      <c r="EZ276" s="5"/>
      <c r="FA276" s="5"/>
      <c r="FB276" s="5"/>
      <c r="FC276" s="5"/>
      <c r="FD276" s="5"/>
      <c r="FE276" s="5"/>
      <c r="FF276" s="5"/>
      <c r="FG276" s="5"/>
      <c r="FH276" s="5"/>
      <c r="FI276" s="5"/>
      <c r="FJ276" s="5"/>
      <c r="FK276" s="5"/>
      <c r="FL276" s="5"/>
      <c r="FM276" s="5"/>
      <c r="FN276" s="5"/>
      <c r="FO276" s="5"/>
      <c r="FP276" s="5"/>
      <c r="FQ276" s="5"/>
      <c r="FR276" s="5"/>
      <c r="FS276" s="5"/>
      <c r="FT276" s="5"/>
      <c r="FU276" s="5"/>
      <c r="FV276" s="5"/>
      <c r="FW276" s="5"/>
      <c r="FX276" s="5"/>
      <c r="FY276" s="5"/>
      <c r="FZ276" s="5"/>
      <c r="GA276" s="5"/>
      <c r="GB276" s="5"/>
      <c r="GC276" s="5"/>
      <c r="GD276" s="5"/>
      <c r="GE276" s="5"/>
      <c r="GF276" s="5"/>
      <c r="GG276" s="5"/>
      <c r="GH276" s="5"/>
      <c r="GI276" s="5"/>
      <c r="GJ276" s="5"/>
      <c r="GK276" s="5"/>
      <c r="GL276" s="5"/>
      <c r="GM276" s="5"/>
      <c r="GN276" s="5"/>
      <c r="GO276" s="5"/>
      <c r="GP276" s="5"/>
      <c r="GQ276" s="5"/>
      <c r="GR276" s="5"/>
      <c r="GS276" s="5"/>
      <c r="GT276" s="5"/>
      <c r="GU276" s="5"/>
      <c r="GV276" s="5"/>
      <c r="GW276" s="5"/>
      <c r="GX276" s="5"/>
      <c r="GY276" s="5"/>
      <c r="GZ276" s="5"/>
      <c r="HA276" s="5"/>
      <c r="HB276" s="5"/>
      <c r="HC276" s="5"/>
      <c r="HD276" s="5"/>
      <c r="HE276" s="5"/>
      <c r="HF276" s="5"/>
      <c r="HG276" s="5"/>
      <c r="HH276" s="5"/>
      <c r="HI276" s="5"/>
      <c r="HJ276" s="5"/>
      <c r="HK276" s="5"/>
      <c r="HL276" s="5"/>
      <c r="HM276" s="5"/>
      <c r="HN276" s="5"/>
      <c r="HO276" s="5"/>
      <c r="HP276" s="5"/>
      <c r="HQ276" s="5"/>
      <c r="HR276" s="5"/>
      <c r="HS276" s="5"/>
      <c r="HT276" s="5"/>
      <c r="HU276" s="5"/>
      <c r="HV276" s="5"/>
      <c r="HW276" s="5"/>
    </row>
    <row r="277" spans="1:231" s="148" customFormat="1">
      <c r="A277" s="5"/>
      <c r="B277" s="5"/>
      <c r="C277" s="13"/>
      <c r="D277" s="13"/>
      <c r="E277" s="14"/>
      <c r="F277" s="15"/>
      <c r="G277" s="13"/>
      <c r="H277" s="13"/>
      <c r="I277" s="16"/>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c r="CK277" s="5"/>
      <c r="CL277" s="5"/>
      <c r="CM277" s="5"/>
      <c r="CN277" s="5"/>
      <c r="CO277" s="5"/>
      <c r="CP277" s="5"/>
      <c r="CQ277" s="5"/>
      <c r="CR277" s="5"/>
      <c r="CS277" s="5"/>
      <c r="CT277" s="5"/>
      <c r="CU277" s="5"/>
      <c r="CV277" s="5"/>
      <c r="CW277" s="5"/>
      <c r="CX277" s="5"/>
      <c r="CY277" s="5"/>
      <c r="CZ277" s="5"/>
      <c r="DA277" s="5"/>
      <c r="DB277" s="5"/>
      <c r="DC277" s="5"/>
      <c r="DD277" s="5"/>
      <c r="DE277" s="5"/>
      <c r="DF277" s="5"/>
      <c r="DG277" s="5"/>
      <c r="DH277" s="5"/>
      <c r="DI277" s="5"/>
      <c r="DJ277" s="5"/>
      <c r="DK277" s="5"/>
      <c r="DL277" s="5"/>
      <c r="DM277" s="5"/>
      <c r="DN277" s="5"/>
      <c r="DO277" s="5"/>
      <c r="DP277" s="5"/>
      <c r="DQ277" s="5"/>
      <c r="DR277" s="5"/>
      <c r="DS277" s="5"/>
      <c r="DT277" s="5"/>
      <c r="DU277" s="5"/>
      <c r="DV277" s="5"/>
      <c r="DW277" s="5"/>
      <c r="DX277" s="5"/>
      <c r="DY277" s="5"/>
      <c r="DZ277" s="5"/>
      <c r="EA277" s="5"/>
      <c r="EB277" s="5"/>
      <c r="EC277" s="5"/>
      <c r="ED277" s="5"/>
      <c r="EE277" s="5"/>
      <c r="EF277" s="5"/>
      <c r="EG277" s="5"/>
      <c r="EH277" s="5"/>
      <c r="EI277" s="5"/>
      <c r="EJ277" s="5"/>
      <c r="EK277" s="5"/>
      <c r="EL277" s="5"/>
      <c r="EM277" s="5"/>
      <c r="EN277" s="5"/>
      <c r="EO277" s="5"/>
      <c r="EP277" s="5"/>
      <c r="EQ277" s="5"/>
      <c r="ER277" s="5"/>
      <c r="ES277" s="5"/>
      <c r="ET277" s="5"/>
      <c r="EU277" s="5"/>
      <c r="EV277" s="5"/>
      <c r="EW277" s="5"/>
      <c r="EX277" s="5"/>
      <c r="EY277" s="5"/>
      <c r="EZ277" s="5"/>
      <c r="FA277" s="5"/>
      <c r="FB277" s="5"/>
      <c r="FC277" s="5"/>
      <c r="FD277" s="5"/>
      <c r="FE277" s="5"/>
      <c r="FF277" s="5"/>
      <c r="FG277" s="5"/>
      <c r="FH277" s="5"/>
      <c r="FI277" s="5"/>
      <c r="FJ277" s="5"/>
      <c r="FK277" s="5"/>
      <c r="FL277" s="5"/>
      <c r="FM277" s="5"/>
      <c r="FN277" s="5"/>
      <c r="FO277" s="5"/>
      <c r="FP277" s="5"/>
      <c r="FQ277" s="5"/>
      <c r="FR277" s="5"/>
      <c r="FS277" s="5"/>
      <c r="FT277" s="5"/>
      <c r="FU277" s="5"/>
      <c r="FV277" s="5"/>
      <c r="FW277" s="5"/>
      <c r="FX277" s="5"/>
      <c r="FY277" s="5"/>
      <c r="FZ277" s="5"/>
      <c r="GA277" s="5"/>
      <c r="GB277" s="5"/>
      <c r="GC277" s="5"/>
      <c r="GD277" s="5"/>
      <c r="GE277" s="5"/>
      <c r="GF277" s="5"/>
      <c r="GG277" s="5"/>
      <c r="GH277" s="5"/>
      <c r="GI277" s="5"/>
      <c r="GJ277" s="5"/>
      <c r="GK277" s="5"/>
      <c r="GL277" s="5"/>
      <c r="GM277" s="5"/>
      <c r="GN277" s="5"/>
      <c r="GO277" s="5"/>
      <c r="GP277" s="5"/>
      <c r="GQ277" s="5"/>
      <c r="GR277" s="5"/>
      <c r="GS277" s="5"/>
      <c r="GT277" s="5"/>
      <c r="GU277" s="5"/>
      <c r="GV277" s="5"/>
      <c r="GW277" s="5"/>
      <c r="GX277" s="5"/>
      <c r="GY277" s="5"/>
      <c r="GZ277" s="5"/>
      <c r="HA277" s="5"/>
      <c r="HB277" s="5"/>
      <c r="HC277" s="5"/>
      <c r="HD277" s="5"/>
      <c r="HE277" s="5"/>
      <c r="HF277" s="5"/>
      <c r="HG277" s="5"/>
      <c r="HH277" s="5"/>
      <c r="HI277" s="5"/>
      <c r="HJ277" s="5"/>
      <c r="HK277" s="5"/>
      <c r="HL277" s="5"/>
      <c r="HM277" s="5"/>
      <c r="HN277" s="5"/>
      <c r="HO277" s="5"/>
      <c r="HP277" s="5"/>
      <c r="HQ277" s="5"/>
      <c r="HR277" s="5"/>
      <c r="HS277" s="5"/>
      <c r="HT277" s="5"/>
      <c r="HU277" s="5"/>
      <c r="HV277" s="5"/>
      <c r="HW277" s="5"/>
    </row>
    <row r="278" spans="1:231" s="148" customFormat="1">
      <c r="A278" s="5"/>
      <c r="B278" s="5"/>
      <c r="C278" s="13"/>
      <c r="D278" s="13"/>
      <c r="E278" s="14"/>
      <c r="F278" s="15"/>
      <c r="G278" s="13"/>
      <c r="H278" s="13"/>
      <c r="I278" s="16"/>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c r="DN278" s="5"/>
      <c r="DO278" s="5"/>
      <c r="DP278" s="5"/>
      <c r="DQ278" s="5"/>
      <c r="DR278" s="5"/>
      <c r="DS278" s="5"/>
      <c r="DT278" s="5"/>
      <c r="DU278" s="5"/>
      <c r="DV278" s="5"/>
      <c r="DW278" s="5"/>
      <c r="DX278" s="5"/>
      <c r="DY278" s="5"/>
      <c r="DZ278" s="5"/>
      <c r="EA278" s="5"/>
      <c r="EB278" s="5"/>
      <c r="EC278" s="5"/>
      <c r="ED278" s="5"/>
      <c r="EE278" s="5"/>
      <c r="EF278" s="5"/>
      <c r="EG278" s="5"/>
      <c r="EH278" s="5"/>
      <c r="EI278" s="5"/>
      <c r="EJ278" s="5"/>
      <c r="EK278" s="5"/>
      <c r="EL278" s="5"/>
      <c r="EM278" s="5"/>
      <c r="EN278" s="5"/>
      <c r="EO278" s="5"/>
      <c r="EP278" s="5"/>
      <c r="EQ278" s="5"/>
      <c r="ER278" s="5"/>
      <c r="ES278" s="5"/>
      <c r="ET278" s="5"/>
      <c r="EU278" s="5"/>
      <c r="EV278" s="5"/>
      <c r="EW278" s="5"/>
      <c r="EX278" s="5"/>
      <c r="EY278" s="5"/>
      <c r="EZ278" s="5"/>
      <c r="FA278" s="5"/>
      <c r="FB278" s="5"/>
      <c r="FC278" s="5"/>
      <c r="FD278" s="5"/>
      <c r="FE278" s="5"/>
      <c r="FF278" s="5"/>
      <c r="FG278" s="5"/>
      <c r="FH278" s="5"/>
      <c r="FI278" s="5"/>
      <c r="FJ278" s="5"/>
      <c r="FK278" s="5"/>
      <c r="FL278" s="5"/>
      <c r="FM278" s="5"/>
      <c r="FN278" s="5"/>
      <c r="FO278" s="5"/>
      <c r="FP278" s="5"/>
      <c r="FQ278" s="5"/>
      <c r="FR278" s="5"/>
      <c r="FS278" s="5"/>
      <c r="FT278" s="5"/>
      <c r="FU278" s="5"/>
      <c r="FV278" s="5"/>
      <c r="FW278" s="5"/>
      <c r="FX278" s="5"/>
      <c r="FY278" s="5"/>
      <c r="FZ278" s="5"/>
      <c r="GA278" s="5"/>
      <c r="GB278" s="5"/>
      <c r="GC278" s="5"/>
      <c r="GD278" s="5"/>
      <c r="GE278" s="5"/>
      <c r="GF278" s="5"/>
      <c r="GG278" s="5"/>
      <c r="GH278" s="5"/>
      <c r="GI278" s="5"/>
      <c r="GJ278" s="5"/>
      <c r="GK278" s="5"/>
      <c r="GL278" s="5"/>
      <c r="GM278" s="5"/>
      <c r="GN278" s="5"/>
      <c r="GO278" s="5"/>
      <c r="GP278" s="5"/>
      <c r="GQ278" s="5"/>
      <c r="GR278" s="5"/>
      <c r="GS278" s="5"/>
      <c r="GT278" s="5"/>
      <c r="GU278" s="5"/>
      <c r="GV278" s="5"/>
      <c r="GW278" s="5"/>
      <c r="GX278" s="5"/>
      <c r="GY278" s="5"/>
      <c r="GZ278" s="5"/>
      <c r="HA278" s="5"/>
      <c r="HB278" s="5"/>
      <c r="HC278" s="5"/>
      <c r="HD278" s="5"/>
      <c r="HE278" s="5"/>
      <c r="HF278" s="5"/>
      <c r="HG278" s="5"/>
      <c r="HH278" s="5"/>
      <c r="HI278" s="5"/>
      <c r="HJ278" s="5"/>
      <c r="HK278" s="5"/>
      <c r="HL278" s="5"/>
      <c r="HM278" s="5"/>
      <c r="HN278" s="5"/>
      <c r="HO278" s="5"/>
      <c r="HP278" s="5"/>
      <c r="HQ278" s="5"/>
      <c r="HR278" s="5"/>
      <c r="HS278" s="5"/>
      <c r="HT278" s="5"/>
      <c r="HU278" s="5"/>
      <c r="HV278" s="5"/>
      <c r="HW278" s="5"/>
    </row>
    <row r="279" spans="1:231" s="148" customFormat="1">
      <c r="A279" s="5"/>
      <c r="B279" s="5"/>
      <c r="C279" s="13"/>
      <c r="D279" s="13"/>
      <c r="E279" s="14"/>
      <c r="F279" s="15"/>
      <c r="G279" s="13"/>
      <c r="H279" s="13"/>
      <c r="I279" s="16"/>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5"/>
      <c r="CM279" s="5"/>
      <c r="CN279" s="5"/>
      <c r="CO279" s="5"/>
      <c r="CP279" s="5"/>
      <c r="CQ279" s="5"/>
      <c r="CR279" s="5"/>
      <c r="CS279" s="5"/>
      <c r="CT279" s="5"/>
      <c r="CU279" s="5"/>
      <c r="CV279" s="5"/>
      <c r="CW279" s="5"/>
      <c r="CX279" s="5"/>
      <c r="CY279" s="5"/>
      <c r="CZ279" s="5"/>
      <c r="DA279" s="5"/>
      <c r="DB279" s="5"/>
      <c r="DC279" s="5"/>
      <c r="DD279" s="5"/>
      <c r="DE279" s="5"/>
      <c r="DF279" s="5"/>
      <c r="DG279" s="5"/>
      <c r="DH279" s="5"/>
      <c r="DI279" s="5"/>
      <c r="DJ279" s="5"/>
      <c r="DK279" s="5"/>
      <c r="DL279" s="5"/>
      <c r="DM279" s="5"/>
      <c r="DN279" s="5"/>
      <c r="DO279" s="5"/>
      <c r="DP279" s="5"/>
      <c r="DQ279" s="5"/>
      <c r="DR279" s="5"/>
      <c r="DS279" s="5"/>
      <c r="DT279" s="5"/>
      <c r="DU279" s="5"/>
      <c r="DV279" s="5"/>
      <c r="DW279" s="5"/>
      <c r="DX279" s="5"/>
      <c r="DY279" s="5"/>
      <c r="DZ279" s="5"/>
      <c r="EA279" s="5"/>
      <c r="EB279" s="5"/>
      <c r="EC279" s="5"/>
      <c r="ED279" s="5"/>
      <c r="EE279" s="5"/>
      <c r="EF279" s="5"/>
      <c r="EG279" s="5"/>
      <c r="EH279" s="5"/>
      <c r="EI279" s="5"/>
      <c r="EJ279" s="5"/>
      <c r="EK279" s="5"/>
      <c r="EL279" s="5"/>
      <c r="EM279" s="5"/>
      <c r="EN279" s="5"/>
      <c r="EO279" s="5"/>
      <c r="EP279" s="5"/>
      <c r="EQ279" s="5"/>
      <c r="ER279" s="5"/>
      <c r="ES279" s="5"/>
      <c r="ET279" s="5"/>
      <c r="EU279" s="5"/>
      <c r="EV279" s="5"/>
      <c r="EW279" s="5"/>
      <c r="EX279" s="5"/>
      <c r="EY279" s="5"/>
      <c r="EZ279" s="5"/>
      <c r="FA279" s="5"/>
      <c r="FB279" s="5"/>
      <c r="FC279" s="5"/>
      <c r="FD279" s="5"/>
      <c r="FE279" s="5"/>
      <c r="FF279" s="5"/>
      <c r="FG279" s="5"/>
      <c r="FH279" s="5"/>
      <c r="FI279" s="5"/>
      <c r="FJ279" s="5"/>
      <c r="FK279" s="5"/>
      <c r="FL279" s="5"/>
      <c r="FM279" s="5"/>
      <c r="FN279" s="5"/>
      <c r="FO279" s="5"/>
      <c r="FP279" s="5"/>
      <c r="FQ279" s="5"/>
      <c r="FR279" s="5"/>
      <c r="FS279" s="5"/>
      <c r="FT279" s="5"/>
      <c r="FU279" s="5"/>
      <c r="FV279" s="5"/>
      <c r="FW279" s="5"/>
      <c r="FX279" s="5"/>
      <c r="FY279" s="5"/>
      <c r="FZ279" s="5"/>
      <c r="GA279" s="5"/>
      <c r="GB279" s="5"/>
      <c r="GC279" s="5"/>
      <c r="GD279" s="5"/>
      <c r="GE279" s="5"/>
      <c r="GF279" s="5"/>
      <c r="GG279" s="5"/>
      <c r="GH279" s="5"/>
      <c r="GI279" s="5"/>
      <c r="GJ279" s="5"/>
      <c r="GK279" s="5"/>
      <c r="GL279" s="5"/>
      <c r="GM279" s="5"/>
      <c r="GN279" s="5"/>
      <c r="GO279" s="5"/>
      <c r="GP279" s="5"/>
      <c r="GQ279" s="5"/>
      <c r="GR279" s="5"/>
      <c r="GS279" s="5"/>
      <c r="GT279" s="5"/>
      <c r="GU279" s="5"/>
      <c r="GV279" s="5"/>
      <c r="GW279" s="5"/>
      <c r="GX279" s="5"/>
      <c r="GY279" s="5"/>
      <c r="GZ279" s="5"/>
      <c r="HA279" s="5"/>
      <c r="HB279" s="5"/>
      <c r="HC279" s="5"/>
      <c r="HD279" s="5"/>
      <c r="HE279" s="5"/>
      <c r="HF279" s="5"/>
      <c r="HG279" s="5"/>
      <c r="HH279" s="5"/>
      <c r="HI279" s="5"/>
      <c r="HJ279" s="5"/>
      <c r="HK279" s="5"/>
      <c r="HL279" s="5"/>
      <c r="HM279" s="5"/>
      <c r="HN279" s="5"/>
      <c r="HO279" s="5"/>
      <c r="HP279" s="5"/>
      <c r="HQ279" s="5"/>
      <c r="HR279" s="5"/>
      <c r="HS279" s="5"/>
      <c r="HT279" s="5"/>
      <c r="HU279" s="5"/>
      <c r="HV279" s="5"/>
      <c r="HW279" s="5"/>
    </row>
    <row r="280" spans="1:231" s="148" customFormat="1">
      <c r="A280" s="5"/>
      <c r="B280" s="5"/>
      <c r="C280" s="13"/>
      <c r="D280" s="13"/>
      <c r="E280" s="14"/>
      <c r="F280" s="15"/>
      <c r="G280" s="13"/>
      <c r="H280" s="13"/>
      <c r="I280" s="16"/>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5"/>
      <c r="CD280" s="5"/>
      <c r="CE280" s="5"/>
      <c r="CF280" s="5"/>
      <c r="CG280" s="5"/>
      <c r="CH280" s="5"/>
      <c r="CI280" s="5"/>
      <c r="CJ280" s="5"/>
      <c r="CK280" s="5"/>
      <c r="CL280" s="5"/>
      <c r="CM280" s="5"/>
      <c r="CN280" s="5"/>
      <c r="CO280" s="5"/>
      <c r="CP280" s="5"/>
      <c r="CQ280" s="5"/>
      <c r="CR280" s="5"/>
      <c r="CS280" s="5"/>
      <c r="CT280" s="5"/>
      <c r="CU280" s="5"/>
      <c r="CV280" s="5"/>
      <c r="CW280" s="5"/>
      <c r="CX280" s="5"/>
      <c r="CY280" s="5"/>
      <c r="CZ280" s="5"/>
      <c r="DA280" s="5"/>
      <c r="DB280" s="5"/>
      <c r="DC280" s="5"/>
      <c r="DD280" s="5"/>
      <c r="DE280" s="5"/>
      <c r="DF280" s="5"/>
      <c r="DG280" s="5"/>
      <c r="DH280" s="5"/>
      <c r="DI280" s="5"/>
      <c r="DJ280" s="5"/>
      <c r="DK280" s="5"/>
      <c r="DL280" s="5"/>
      <c r="DM280" s="5"/>
      <c r="DN280" s="5"/>
      <c r="DO280" s="5"/>
      <c r="DP280" s="5"/>
      <c r="DQ280" s="5"/>
      <c r="DR280" s="5"/>
      <c r="DS280" s="5"/>
      <c r="DT280" s="5"/>
      <c r="DU280" s="5"/>
      <c r="DV280" s="5"/>
      <c r="DW280" s="5"/>
      <c r="DX280" s="5"/>
      <c r="DY280" s="5"/>
      <c r="DZ280" s="5"/>
      <c r="EA280" s="5"/>
      <c r="EB280" s="5"/>
      <c r="EC280" s="5"/>
      <c r="ED280" s="5"/>
      <c r="EE280" s="5"/>
      <c r="EF280" s="5"/>
      <c r="EG280" s="5"/>
      <c r="EH280" s="5"/>
      <c r="EI280" s="5"/>
      <c r="EJ280" s="5"/>
      <c r="EK280" s="5"/>
      <c r="EL280" s="5"/>
      <c r="EM280" s="5"/>
      <c r="EN280" s="5"/>
      <c r="EO280" s="5"/>
      <c r="EP280" s="5"/>
      <c r="EQ280" s="5"/>
      <c r="ER280" s="5"/>
      <c r="ES280" s="5"/>
      <c r="ET280" s="5"/>
      <c r="EU280" s="5"/>
      <c r="EV280" s="5"/>
      <c r="EW280" s="5"/>
      <c r="EX280" s="5"/>
      <c r="EY280" s="5"/>
      <c r="EZ280" s="5"/>
      <c r="FA280" s="5"/>
      <c r="FB280" s="5"/>
      <c r="FC280" s="5"/>
      <c r="FD280" s="5"/>
      <c r="FE280" s="5"/>
      <c r="FF280" s="5"/>
      <c r="FG280" s="5"/>
      <c r="FH280" s="5"/>
      <c r="FI280" s="5"/>
      <c r="FJ280" s="5"/>
      <c r="FK280" s="5"/>
      <c r="FL280" s="5"/>
      <c r="FM280" s="5"/>
      <c r="FN280" s="5"/>
      <c r="FO280" s="5"/>
      <c r="FP280" s="5"/>
      <c r="FQ280" s="5"/>
      <c r="FR280" s="5"/>
      <c r="FS280" s="5"/>
      <c r="FT280" s="5"/>
      <c r="FU280" s="5"/>
      <c r="FV280" s="5"/>
      <c r="FW280" s="5"/>
      <c r="FX280" s="5"/>
      <c r="FY280" s="5"/>
      <c r="FZ280" s="5"/>
      <c r="GA280" s="5"/>
      <c r="GB280" s="5"/>
      <c r="GC280" s="5"/>
      <c r="GD280" s="5"/>
      <c r="GE280" s="5"/>
      <c r="GF280" s="5"/>
      <c r="GG280" s="5"/>
      <c r="GH280" s="5"/>
      <c r="GI280" s="5"/>
      <c r="GJ280" s="5"/>
      <c r="GK280" s="5"/>
      <c r="GL280" s="5"/>
      <c r="GM280" s="5"/>
      <c r="GN280" s="5"/>
      <c r="GO280" s="5"/>
      <c r="GP280" s="5"/>
      <c r="GQ280" s="5"/>
      <c r="GR280" s="5"/>
      <c r="GS280" s="5"/>
      <c r="GT280" s="5"/>
      <c r="GU280" s="5"/>
      <c r="GV280" s="5"/>
      <c r="GW280" s="5"/>
      <c r="GX280" s="5"/>
      <c r="GY280" s="5"/>
      <c r="GZ280" s="5"/>
      <c r="HA280" s="5"/>
      <c r="HB280" s="5"/>
      <c r="HC280" s="5"/>
      <c r="HD280" s="5"/>
      <c r="HE280" s="5"/>
      <c r="HF280" s="5"/>
      <c r="HG280" s="5"/>
      <c r="HH280" s="5"/>
      <c r="HI280" s="5"/>
      <c r="HJ280" s="5"/>
      <c r="HK280" s="5"/>
      <c r="HL280" s="5"/>
      <c r="HM280" s="5"/>
      <c r="HN280" s="5"/>
      <c r="HO280" s="5"/>
      <c r="HP280" s="5"/>
      <c r="HQ280" s="5"/>
      <c r="HR280" s="5"/>
      <c r="HS280" s="5"/>
      <c r="HT280" s="5"/>
      <c r="HU280" s="5"/>
      <c r="HV280" s="5"/>
      <c r="HW280" s="5"/>
    </row>
    <row r="281" spans="1:231" s="148" customFormat="1">
      <c r="A281" s="5"/>
      <c r="B281" s="5"/>
      <c r="C281" s="13"/>
      <c r="D281" s="13"/>
      <c r="E281" s="14"/>
      <c r="F281" s="15"/>
      <c r="G281" s="13"/>
      <c r="H281" s="13"/>
      <c r="I281" s="16"/>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c r="CK281" s="5"/>
      <c r="CL281" s="5"/>
      <c r="CM281" s="5"/>
      <c r="CN281" s="5"/>
      <c r="CO281" s="5"/>
      <c r="CP281" s="5"/>
      <c r="CQ281" s="5"/>
      <c r="CR281" s="5"/>
      <c r="CS281" s="5"/>
      <c r="CT281" s="5"/>
      <c r="CU281" s="5"/>
      <c r="CV281" s="5"/>
      <c r="CW281" s="5"/>
      <c r="CX281" s="5"/>
      <c r="CY281" s="5"/>
      <c r="CZ281" s="5"/>
      <c r="DA281" s="5"/>
      <c r="DB281" s="5"/>
      <c r="DC281" s="5"/>
      <c r="DD281" s="5"/>
      <c r="DE281" s="5"/>
      <c r="DF281" s="5"/>
      <c r="DG281" s="5"/>
      <c r="DH281" s="5"/>
      <c r="DI281" s="5"/>
      <c r="DJ281" s="5"/>
      <c r="DK281" s="5"/>
      <c r="DL281" s="5"/>
      <c r="DM281" s="5"/>
      <c r="DN281" s="5"/>
      <c r="DO281" s="5"/>
      <c r="DP281" s="5"/>
      <c r="DQ281" s="5"/>
      <c r="DR281" s="5"/>
      <c r="DS281" s="5"/>
      <c r="DT281" s="5"/>
      <c r="DU281" s="5"/>
      <c r="DV281" s="5"/>
      <c r="DW281" s="5"/>
      <c r="DX281" s="5"/>
      <c r="DY281" s="5"/>
      <c r="DZ281" s="5"/>
      <c r="EA281" s="5"/>
      <c r="EB281" s="5"/>
      <c r="EC281" s="5"/>
      <c r="ED281" s="5"/>
      <c r="EE281" s="5"/>
      <c r="EF281" s="5"/>
      <c r="EG281" s="5"/>
      <c r="EH281" s="5"/>
      <c r="EI281" s="5"/>
      <c r="EJ281" s="5"/>
      <c r="EK281" s="5"/>
      <c r="EL281" s="5"/>
      <c r="EM281" s="5"/>
      <c r="EN281" s="5"/>
      <c r="EO281" s="5"/>
      <c r="EP281" s="5"/>
      <c r="EQ281" s="5"/>
      <c r="ER281" s="5"/>
      <c r="ES281" s="5"/>
      <c r="ET281" s="5"/>
      <c r="EU281" s="5"/>
      <c r="EV281" s="5"/>
      <c r="EW281" s="5"/>
      <c r="EX281" s="5"/>
      <c r="EY281" s="5"/>
      <c r="EZ281" s="5"/>
      <c r="FA281" s="5"/>
      <c r="FB281" s="5"/>
      <c r="FC281" s="5"/>
      <c r="FD281" s="5"/>
      <c r="FE281" s="5"/>
      <c r="FF281" s="5"/>
      <c r="FG281" s="5"/>
      <c r="FH281" s="5"/>
      <c r="FI281" s="5"/>
      <c r="FJ281" s="5"/>
      <c r="FK281" s="5"/>
      <c r="FL281" s="5"/>
      <c r="FM281" s="5"/>
      <c r="FN281" s="5"/>
      <c r="FO281" s="5"/>
      <c r="FP281" s="5"/>
      <c r="FQ281" s="5"/>
      <c r="FR281" s="5"/>
      <c r="FS281" s="5"/>
      <c r="FT281" s="5"/>
      <c r="FU281" s="5"/>
      <c r="FV281" s="5"/>
      <c r="FW281" s="5"/>
      <c r="FX281" s="5"/>
      <c r="FY281" s="5"/>
      <c r="FZ281" s="5"/>
      <c r="GA281" s="5"/>
      <c r="GB281" s="5"/>
      <c r="GC281" s="5"/>
      <c r="GD281" s="5"/>
      <c r="GE281" s="5"/>
      <c r="GF281" s="5"/>
      <c r="GG281" s="5"/>
      <c r="GH281" s="5"/>
      <c r="GI281" s="5"/>
      <c r="GJ281" s="5"/>
      <c r="GK281" s="5"/>
      <c r="GL281" s="5"/>
      <c r="GM281" s="5"/>
      <c r="GN281" s="5"/>
      <c r="GO281" s="5"/>
      <c r="GP281" s="5"/>
      <c r="GQ281" s="5"/>
      <c r="GR281" s="5"/>
      <c r="GS281" s="5"/>
      <c r="GT281" s="5"/>
      <c r="GU281" s="5"/>
      <c r="GV281" s="5"/>
      <c r="GW281" s="5"/>
      <c r="GX281" s="5"/>
      <c r="GY281" s="5"/>
      <c r="GZ281" s="5"/>
      <c r="HA281" s="5"/>
      <c r="HB281" s="5"/>
      <c r="HC281" s="5"/>
      <c r="HD281" s="5"/>
      <c r="HE281" s="5"/>
      <c r="HF281" s="5"/>
      <c r="HG281" s="5"/>
      <c r="HH281" s="5"/>
      <c r="HI281" s="5"/>
      <c r="HJ281" s="5"/>
      <c r="HK281" s="5"/>
      <c r="HL281" s="5"/>
      <c r="HM281" s="5"/>
      <c r="HN281" s="5"/>
      <c r="HO281" s="5"/>
      <c r="HP281" s="5"/>
      <c r="HQ281" s="5"/>
      <c r="HR281" s="5"/>
      <c r="HS281" s="5"/>
      <c r="HT281" s="5"/>
      <c r="HU281" s="5"/>
      <c r="HV281" s="5"/>
      <c r="HW281" s="5"/>
    </row>
    <row r="282" spans="1:231" s="148" customFormat="1">
      <c r="A282" s="5"/>
      <c r="B282" s="5"/>
      <c r="C282" s="13"/>
      <c r="D282" s="13"/>
      <c r="E282" s="14"/>
      <c r="F282" s="15"/>
      <c r="G282" s="13"/>
      <c r="H282" s="13"/>
      <c r="I282" s="16"/>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c r="CB282" s="5"/>
      <c r="CC282" s="5"/>
      <c r="CD282" s="5"/>
      <c r="CE282" s="5"/>
      <c r="CF282" s="5"/>
      <c r="CG282" s="5"/>
      <c r="CH282" s="5"/>
      <c r="CI282" s="5"/>
      <c r="CJ282" s="5"/>
      <c r="CK282" s="5"/>
      <c r="CL282" s="5"/>
      <c r="CM282" s="5"/>
      <c r="CN282" s="5"/>
      <c r="CO282" s="5"/>
      <c r="CP282" s="5"/>
      <c r="CQ282" s="5"/>
      <c r="CR282" s="5"/>
      <c r="CS282" s="5"/>
      <c r="CT282" s="5"/>
      <c r="CU282" s="5"/>
      <c r="CV282" s="5"/>
      <c r="CW282" s="5"/>
      <c r="CX282" s="5"/>
      <c r="CY282" s="5"/>
      <c r="CZ282" s="5"/>
      <c r="DA282" s="5"/>
      <c r="DB282" s="5"/>
      <c r="DC282" s="5"/>
      <c r="DD282" s="5"/>
      <c r="DE282" s="5"/>
      <c r="DF282" s="5"/>
      <c r="DG282" s="5"/>
      <c r="DH282" s="5"/>
      <c r="DI282" s="5"/>
      <c r="DJ282" s="5"/>
      <c r="DK282" s="5"/>
      <c r="DL282" s="5"/>
      <c r="DM282" s="5"/>
      <c r="DN282" s="5"/>
      <c r="DO282" s="5"/>
      <c r="DP282" s="5"/>
      <c r="DQ282" s="5"/>
      <c r="DR282" s="5"/>
      <c r="DS282" s="5"/>
      <c r="DT282" s="5"/>
      <c r="DU282" s="5"/>
      <c r="DV282" s="5"/>
      <c r="DW282" s="5"/>
      <c r="DX282" s="5"/>
      <c r="DY282" s="5"/>
      <c r="DZ282" s="5"/>
      <c r="EA282" s="5"/>
      <c r="EB282" s="5"/>
      <c r="EC282" s="5"/>
      <c r="ED282" s="5"/>
      <c r="EE282" s="5"/>
      <c r="EF282" s="5"/>
      <c r="EG282" s="5"/>
      <c r="EH282" s="5"/>
      <c r="EI282" s="5"/>
      <c r="EJ282" s="5"/>
      <c r="EK282" s="5"/>
      <c r="EL282" s="5"/>
      <c r="EM282" s="5"/>
      <c r="EN282" s="5"/>
      <c r="EO282" s="5"/>
      <c r="EP282" s="5"/>
      <c r="EQ282" s="5"/>
      <c r="ER282" s="5"/>
      <c r="ES282" s="5"/>
      <c r="ET282" s="5"/>
      <c r="EU282" s="5"/>
      <c r="EV282" s="5"/>
      <c r="EW282" s="5"/>
      <c r="EX282" s="5"/>
      <c r="EY282" s="5"/>
      <c r="EZ282" s="5"/>
      <c r="FA282" s="5"/>
      <c r="FB282" s="5"/>
      <c r="FC282" s="5"/>
      <c r="FD282" s="5"/>
      <c r="FE282" s="5"/>
      <c r="FF282" s="5"/>
      <c r="FG282" s="5"/>
      <c r="FH282" s="5"/>
      <c r="FI282" s="5"/>
      <c r="FJ282" s="5"/>
      <c r="FK282" s="5"/>
      <c r="FL282" s="5"/>
      <c r="FM282" s="5"/>
      <c r="FN282" s="5"/>
      <c r="FO282" s="5"/>
      <c r="FP282" s="5"/>
      <c r="FQ282" s="5"/>
      <c r="FR282" s="5"/>
      <c r="FS282" s="5"/>
      <c r="FT282" s="5"/>
      <c r="FU282" s="5"/>
      <c r="FV282" s="5"/>
      <c r="FW282" s="5"/>
      <c r="FX282" s="5"/>
      <c r="FY282" s="5"/>
      <c r="FZ282" s="5"/>
      <c r="GA282" s="5"/>
      <c r="GB282" s="5"/>
      <c r="GC282" s="5"/>
      <c r="GD282" s="5"/>
      <c r="GE282" s="5"/>
      <c r="GF282" s="5"/>
      <c r="GG282" s="5"/>
      <c r="GH282" s="5"/>
      <c r="GI282" s="5"/>
      <c r="GJ282" s="5"/>
      <c r="GK282" s="5"/>
      <c r="GL282" s="5"/>
      <c r="GM282" s="5"/>
      <c r="GN282" s="5"/>
      <c r="GO282" s="5"/>
      <c r="GP282" s="5"/>
      <c r="GQ282" s="5"/>
      <c r="GR282" s="5"/>
      <c r="GS282" s="5"/>
      <c r="GT282" s="5"/>
      <c r="GU282" s="5"/>
      <c r="GV282" s="5"/>
      <c r="GW282" s="5"/>
      <c r="GX282" s="5"/>
      <c r="GY282" s="5"/>
      <c r="GZ282" s="5"/>
      <c r="HA282" s="5"/>
      <c r="HB282" s="5"/>
      <c r="HC282" s="5"/>
      <c r="HD282" s="5"/>
      <c r="HE282" s="5"/>
      <c r="HF282" s="5"/>
      <c r="HG282" s="5"/>
      <c r="HH282" s="5"/>
      <c r="HI282" s="5"/>
      <c r="HJ282" s="5"/>
      <c r="HK282" s="5"/>
      <c r="HL282" s="5"/>
      <c r="HM282" s="5"/>
      <c r="HN282" s="5"/>
      <c r="HO282" s="5"/>
      <c r="HP282" s="5"/>
      <c r="HQ282" s="5"/>
      <c r="HR282" s="5"/>
      <c r="HS282" s="5"/>
      <c r="HT282" s="5"/>
      <c r="HU282" s="5"/>
      <c r="HV282" s="5"/>
      <c r="HW282" s="5"/>
    </row>
    <row r="283" spans="1:231" s="148" customFormat="1">
      <c r="A283" s="5"/>
      <c r="B283" s="5"/>
      <c r="C283" s="13"/>
      <c r="D283" s="13"/>
      <c r="E283" s="14"/>
      <c r="F283" s="15"/>
      <c r="G283" s="13"/>
      <c r="H283" s="13"/>
      <c r="I283" s="16"/>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5"/>
      <c r="CM283" s="5"/>
      <c r="CN283" s="5"/>
      <c r="CO283" s="5"/>
      <c r="CP283" s="5"/>
      <c r="CQ283" s="5"/>
      <c r="CR283" s="5"/>
      <c r="CS283" s="5"/>
      <c r="CT283" s="5"/>
      <c r="CU283" s="5"/>
      <c r="CV283" s="5"/>
      <c r="CW283" s="5"/>
      <c r="CX283" s="5"/>
      <c r="CY283" s="5"/>
      <c r="CZ283" s="5"/>
      <c r="DA283" s="5"/>
      <c r="DB283" s="5"/>
      <c r="DC283" s="5"/>
      <c r="DD283" s="5"/>
      <c r="DE283" s="5"/>
      <c r="DF283" s="5"/>
      <c r="DG283" s="5"/>
      <c r="DH283" s="5"/>
      <c r="DI283" s="5"/>
      <c r="DJ283" s="5"/>
      <c r="DK283" s="5"/>
      <c r="DL283" s="5"/>
      <c r="DM283" s="5"/>
      <c r="DN283" s="5"/>
      <c r="DO283" s="5"/>
      <c r="DP283" s="5"/>
      <c r="DQ283" s="5"/>
      <c r="DR283" s="5"/>
      <c r="DS283" s="5"/>
      <c r="DT283" s="5"/>
      <c r="DU283" s="5"/>
      <c r="DV283" s="5"/>
      <c r="DW283" s="5"/>
      <c r="DX283" s="5"/>
      <c r="DY283" s="5"/>
      <c r="DZ283" s="5"/>
      <c r="EA283" s="5"/>
      <c r="EB283" s="5"/>
      <c r="EC283" s="5"/>
      <c r="ED283" s="5"/>
      <c r="EE283" s="5"/>
      <c r="EF283" s="5"/>
      <c r="EG283" s="5"/>
      <c r="EH283" s="5"/>
      <c r="EI283" s="5"/>
      <c r="EJ283" s="5"/>
      <c r="EK283" s="5"/>
      <c r="EL283" s="5"/>
      <c r="EM283" s="5"/>
      <c r="EN283" s="5"/>
      <c r="EO283" s="5"/>
      <c r="EP283" s="5"/>
      <c r="EQ283" s="5"/>
      <c r="ER283" s="5"/>
      <c r="ES283" s="5"/>
      <c r="ET283" s="5"/>
      <c r="EU283" s="5"/>
      <c r="EV283" s="5"/>
      <c r="EW283" s="5"/>
      <c r="EX283" s="5"/>
      <c r="EY283" s="5"/>
      <c r="EZ283" s="5"/>
      <c r="FA283" s="5"/>
      <c r="FB283" s="5"/>
      <c r="FC283" s="5"/>
      <c r="FD283" s="5"/>
      <c r="FE283" s="5"/>
      <c r="FF283" s="5"/>
      <c r="FG283" s="5"/>
      <c r="FH283" s="5"/>
      <c r="FI283" s="5"/>
      <c r="FJ283" s="5"/>
      <c r="FK283" s="5"/>
      <c r="FL283" s="5"/>
      <c r="FM283" s="5"/>
      <c r="FN283" s="5"/>
      <c r="FO283" s="5"/>
      <c r="FP283" s="5"/>
      <c r="FQ283" s="5"/>
      <c r="FR283" s="5"/>
      <c r="FS283" s="5"/>
      <c r="FT283" s="5"/>
      <c r="FU283" s="5"/>
      <c r="FV283" s="5"/>
      <c r="FW283" s="5"/>
      <c r="FX283" s="5"/>
      <c r="FY283" s="5"/>
      <c r="FZ283" s="5"/>
      <c r="GA283" s="5"/>
      <c r="GB283" s="5"/>
      <c r="GC283" s="5"/>
      <c r="GD283" s="5"/>
      <c r="GE283" s="5"/>
      <c r="GF283" s="5"/>
      <c r="GG283" s="5"/>
      <c r="GH283" s="5"/>
      <c r="GI283" s="5"/>
      <c r="GJ283" s="5"/>
      <c r="GK283" s="5"/>
      <c r="GL283" s="5"/>
      <c r="GM283" s="5"/>
      <c r="GN283" s="5"/>
      <c r="GO283" s="5"/>
      <c r="GP283" s="5"/>
      <c r="GQ283" s="5"/>
      <c r="GR283" s="5"/>
      <c r="GS283" s="5"/>
      <c r="GT283" s="5"/>
      <c r="GU283" s="5"/>
      <c r="GV283" s="5"/>
      <c r="GW283" s="5"/>
      <c r="GX283" s="5"/>
      <c r="GY283" s="5"/>
      <c r="GZ283" s="5"/>
      <c r="HA283" s="5"/>
      <c r="HB283" s="5"/>
      <c r="HC283" s="5"/>
      <c r="HD283" s="5"/>
      <c r="HE283" s="5"/>
      <c r="HF283" s="5"/>
      <c r="HG283" s="5"/>
      <c r="HH283" s="5"/>
      <c r="HI283" s="5"/>
      <c r="HJ283" s="5"/>
      <c r="HK283" s="5"/>
      <c r="HL283" s="5"/>
      <c r="HM283" s="5"/>
      <c r="HN283" s="5"/>
      <c r="HO283" s="5"/>
      <c r="HP283" s="5"/>
      <c r="HQ283" s="5"/>
      <c r="HR283" s="5"/>
      <c r="HS283" s="5"/>
      <c r="HT283" s="5"/>
      <c r="HU283" s="5"/>
      <c r="HV283" s="5"/>
      <c r="HW283" s="5"/>
    </row>
    <row r="284" spans="1:231" s="148" customFormat="1">
      <c r="A284" s="5"/>
      <c r="B284" s="5"/>
      <c r="C284" s="13"/>
      <c r="D284" s="13"/>
      <c r="E284" s="14"/>
      <c r="F284" s="15"/>
      <c r="G284" s="13"/>
      <c r="H284" s="13"/>
      <c r="I284" s="16"/>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c r="CB284" s="5"/>
      <c r="CC284" s="5"/>
      <c r="CD284" s="5"/>
      <c r="CE284" s="5"/>
      <c r="CF284" s="5"/>
      <c r="CG284" s="5"/>
      <c r="CH284" s="5"/>
      <c r="CI284" s="5"/>
      <c r="CJ284" s="5"/>
      <c r="CK284" s="5"/>
      <c r="CL284" s="5"/>
      <c r="CM284" s="5"/>
      <c r="CN284" s="5"/>
      <c r="CO284" s="5"/>
      <c r="CP284" s="5"/>
      <c r="CQ284" s="5"/>
      <c r="CR284" s="5"/>
      <c r="CS284" s="5"/>
      <c r="CT284" s="5"/>
      <c r="CU284" s="5"/>
      <c r="CV284" s="5"/>
      <c r="CW284" s="5"/>
      <c r="CX284" s="5"/>
      <c r="CY284" s="5"/>
      <c r="CZ284" s="5"/>
      <c r="DA284" s="5"/>
      <c r="DB284" s="5"/>
      <c r="DC284" s="5"/>
      <c r="DD284" s="5"/>
      <c r="DE284" s="5"/>
      <c r="DF284" s="5"/>
      <c r="DG284" s="5"/>
      <c r="DH284" s="5"/>
      <c r="DI284" s="5"/>
      <c r="DJ284" s="5"/>
      <c r="DK284" s="5"/>
      <c r="DL284" s="5"/>
      <c r="DM284" s="5"/>
      <c r="DN284" s="5"/>
      <c r="DO284" s="5"/>
      <c r="DP284" s="5"/>
      <c r="DQ284" s="5"/>
      <c r="DR284" s="5"/>
      <c r="DS284" s="5"/>
      <c r="DT284" s="5"/>
      <c r="DU284" s="5"/>
      <c r="DV284" s="5"/>
      <c r="DW284" s="5"/>
      <c r="DX284" s="5"/>
      <c r="DY284" s="5"/>
      <c r="DZ284" s="5"/>
      <c r="EA284" s="5"/>
      <c r="EB284" s="5"/>
      <c r="EC284" s="5"/>
      <c r="ED284" s="5"/>
      <c r="EE284" s="5"/>
      <c r="EF284" s="5"/>
      <c r="EG284" s="5"/>
      <c r="EH284" s="5"/>
      <c r="EI284" s="5"/>
      <c r="EJ284" s="5"/>
      <c r="EK284" s="5"/>
      <c r="EL284" s="5"/>
      <c r="EM284" s="5"/>
      <c r="EN284" s="5"/>
      <c r="EO284" s="5"/>
      <c r="EP284" s="5"/>
      <c r="EQ284" s="5"/>
      <c r="ER284" s="5"/>
      <c r="ES284" s="5"/>
      <c r="ET284" s="5"/>
      <c r="EU284" s="5"/>
      <c r="EV284" s="5"/>
      <c r="EW284" s="5"/>
      <c r="EX284" s="5"/>
      <c r="EY284" s="5"/>
      <c r="EZ284" s="5"/>
      <c r="FA284" s="5"/>
      <c r="FB284" s="5"/>
      <c r="FC284" s="5"/>
      <c r="FD284" s="5"/>
      <c r="FE284" s="5"/>
      <c r="FF284" s="5"/>
      <c r="FG284" s="5"/>
      <c r="FH284" s="5"/>
      <c r="FI284" s="5"/>
      <c r="FJ284" s="5"/>
      <c r="FK284" s="5"/>
      <c r="FL284" s="5"/>
      <c r="FM284" s="5"/>
      <c r="FN284" s="5"/>
      <c r="FO284" s="5"/>
      <c r="FP284" s="5"/>
      <c r="FQ284" s="5"/>
      <c r="FR284" s="5"/>
      <c r="FS284" s="5"/>
      <c r="FT284" s="5"/>
      <c r="FU284" s="5"/>
      <c r="FV284" s="5"/>
      <c r="FW284" s="5"/>
      <c r="FX284" s="5"/>
      <c r="FY284" s="5"/>
      <c r="FZ284" s="5"/>
      <c r="GA284" s="5"/>
      <c r="GB284" s="5"/>
      <c r="GC284" s="5"/>
      <c r="GD284" s="5"/>
      <c r="GE284" s="5"/>
      <c r="GF284" s="5"/>
      <c r="GG284" s="5"/>
      <c r="GH284" s="5"/>
      <c r="GI284" s="5"/>
      <c r="GJ284" s="5"/>
      <c r="GK284" s="5"/>
      <c r="GL284" s="5"/>
      <c r="GM284" s="5"/>
      <c r="GN284" s="5"/>
      <c r="GO284" s="5"/>
      <c r="GP284" s="5"/>
      <c r="GQ284" s="5"/>
      <c r="GR284" s="5"/>
      <c r="GS284" s="5"/>
      <c r="GT284" s="5"/>
      <c r="GU284" s="5"/>
      <c r="GV284" s="5"/>
      <c r="GW284" s="5"/>
      <c r="GX284" s="5"/>
      <c r="GY284" s="5"/>
      <c r="GZ284" s="5"/>
      <c r="HA284" s="5"/>
      <c r="HB284" s="5"/>
      <c r="HC284" s="5"/>
      <c r="HD284" s="5"/>
      <c r="HE284" s="5"/>
      <c r="HF284" s="5"/>
      <c r="HG284" s="5"/>
      <c r="HH284" s="5"/>
      <c r="HI284" s="5"/>
      <c r="HJ284" s="5"/>
      <c r="HK284" s="5"/>
      <c r="HL284" s="5"/>
      <c r="HM284" s="5"/>
      <c r="HN284" s="5"/>
      <c r="HO284" s="5"/>
      <c r="HP284" s="5"/>
      <c r="HQ284" s="5"/>
      <c r="HR284" s="5"/>
      <c r="HS284" s="5"/>
      <c r="HT284" s="5"/>
      <c r="HU284" s="5"/>
      <c r="HV284" s="5"/>
      <c r="HW284" s="5"/>
    </row>
    <row r="285" spans="1:231" s="148" customFormat="1">
      <c r="A285" s="5"/>
      <c r="B285" s="5"/>
      <c r="C285" s="13"/>
      <c r="D285" s="13"/>
      <c r="E285" s="14"/>
      <c r="F285" s="15"/>
      <c r="G285" s="13"/>
      <c r="H285" s="13"/>
      <c r="I285" s="16"/>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5"/>
      <c r="CM285" s="5"/>
      <c r="CN285" s="5"/>
      <c r="CO285" s="5"/>
      <c r="CP285" s="5"/>
      <c r="CQ285" s="5"/>
      <c r="CR285" s="5"/>
      <c r="CS285" s="5"/>
      <c r="CT285" s="5"/>
      <c r="CU285" s="5"/>
      <c r="CV285" s="5"/>
      <c r="CW285" s="5"/>
      <c r="CX285" s="5"/>
      <c r="CY285" s="5"/>
      <c r="CZ285" s="5"/>
      <c r="DA285" s="5"/>
      <c r="DB285" s="5"/>
      <c r="DC285" s="5"/>
      <c r="DD285" s="5"/>
      <c r="DE285" s="5"/>
      <c r="DF285" s="5"/>
      <c r="DG285" s="5"/>
      <c r="DH285" s="5"/>
      <c r="DI285" s="5"/>
      <c r="DJ285" s="5"/>
      <c r="DK285" s="5"/>
      <c r="DL285" s="5"/>
      <c r="DM285" s="5"/>
      <c r="DN285" s="5"/>
      <c r="DO285" s="5"/>
      <c r="DP285" s="5"/>
      <c r="DQ285" s="5"/>
      <c r="DR285" s="5"/>
      <c r="DS285" s="5"/>
      <c r="DT285" s="5"/>
      <c r="DU285" s="5"/>
      <c r="DV285" s="5"/>
      <c r="DW285" s="5"/>
      <c r="DX285" s="5"/>
      <c r="DY285" s="5"/>
      <c r="DZ285" s="5"/>
      <c r="EA285" s="5"/>
      <c r="EB285" s="5"/>
      <c r="EC285" s="5"/>
      <c r="ED285" s="5"/>
      <c r="EE285" s="5"/>
      <c r="EF285" s="5"/>
      <c r="EG285" s="5"/>
      <c r="EH285" s="5"/>
      <c r="EI285" s="5"/>
      <c r="EJ285" s="5"/>
      <c r="EK285" s="5"/>
      <c r="EL285" s="5"/>
      <c r="EM285" s="5"/>
      <c r="EN285" s="5"/>
      <c r="EO285" s="5"/>
      <c r="EP285" s="5"/>
      <c r="EQ285" s="5"/>
      <c r="ER285" s="5"/>
      <c r="ES285" s="5"/>
      <c r="ET285" s="5"/>
      <c r="EU285" s="5"/>
      <c r="EV285" s="5"/>
      <c r="EW285" s="5"/>
      <c r="EX285" s="5"/>
      <c r="EY285" s="5"/>
      <c r="EZ285" s="5"/>
      <c r="FA285" s="5"/>
      <c r="FB285" s="5"/>
      <c r="FC285" s="5"/>
      <c r="FD285" s="5"/>
      <c r="FE285" s="5"/>
      <c r="FF285" s="5"/>
      <c r="FG285" s="5"/>
      <c r="FH285" s="5"/>
      <c r="FI285" s="5"/>
      <c r="FJ285" s="5"/>
      <c r="FK285" s="5"/>
      <c r="FL285" s="5"/>
      <c r="FM285" s="5"/>
      <c r="FN285" s="5"/>
      <c r="FO285" s="5"/>
      <c r="FP285" s="5"/>
      <c r="FQ285" s="5"/>
      <c r="FR285" s="5"/>
      <c r="FS285" s="5"/>
      <c r="FT285" s="5"/>
      <c r="FU285" s="5"/>
      <c r="FV285" s="5"/>
      <c r="FW285" s="5"/>
      <c r="FX285" s="5"/>
      <c r="FY285" s="5"/>
      <c r="FZ285" s="5"/>
      <c r="GA285" s="5"/>
      <c r="GB285" s="5"/>
      <c r="GC285" s="5"/>
      <c r="GD285" s="5"/>
      <c r="GE285" s="5"/>
      <c r="GF285" s="5"/>
      <c r="GG285" s="5"/>
      <c r="GH285" s="5"/>
      <c r="GI285" s="5"/>
      <c r="GJ285" s="5"/>
      <c r="GK285" s="5"/>
      <c r="GL285" s="5"/>
      <c r="GM285" s="5"/>
      <c r="GN285" s="5"/>
      <c r="GO285" s="5"/>
      <c r="GP285" s="5"/>
      <c r="GQ285" s="5"/>
      <c r="GR285" s="5"/>
      <c r="GS285" s="5"/>
      <c r="GT285" s="5"/>
      <c r="GU285" s="5"/>
      <c r="GV285" s="5"/>
      <c r="GW285" s="5"/>
      <c r="GX285" s="5"/>
      <c r="GY285" s="5"/>
      <c r="GZ285" s="5"/>
      <c r="HA285" s="5"/>
      <c r="HB285" s="5"/>
      <c r="HC285" s="5"/>
      <c r="HD285" s="5"/>
      <c r="HE285" s="5"/>
      <c r="HF285" s="5"/>
      <c r="HG285" s="5"/>
      <c r="HH285" s="5"/>
      <c r="HI285" s="5"/>
      <c r="HJ285" s="5"/>
      <c r="HK285" s="5"/>
      <c r="HL285" s="5"/>
      <c r="HM285" s="5"/>
      <c r="HN285" s="5"/>
      <c r="HO285" s="5"/>
      <c r="HP285" s="5"/>
      <c r="HQ285" s="5"/>
      <c r="HR285" s="5"/>
      <c r="HS285" s="5"/>
      <c r="HT285" s="5"/>
      <c r="HU285" s="5"/>
      <c r="HV285" s="5"/>
      <c r="HW285" s="5"/>
    </row>
    <row r="286" spans="1:231" s="148" customFormat="1">
      <c r="A286" s="5"/>
      <c r="B286" s="5"/>
      <c r="C286" s="13"/>
      <c r="D286" s="13"/>
      <c r="E286" s="14"/>
      <c r="F286" s="15"/>
      <c r="G286" s="13"/>
      <c r="H286" s="13"/>
      <c r="I286" s="16"/>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c r="CB286" s="5"/>
      <c r="CC286" s="5"/>
      <c r="CD286" s="5"/>
      <c r="CE286" s="5"/>
      <c r="CF286" s="5"/>
      <c r="CG286" s="5"/>
      <c r="CH286" s="5"/>
      <c r="CI286" s="5"/>
      <c r="CJ286" s="5"/>
      <c r="CK286" s="5"/>
      <c r="CL286" s="5"/>
      <c r="CM286" s="5"/>
      <c r="CN286" s="5"/>
      <c r="CO286" s="5"/>
      <c r="CP286" s="5"/>
      <c r="CQ286" s="5"/>
      <c r="CR286" s="5"/>
      <c r="CS286" s="5"/>
      <c r="CT286" s="5"/>
      <c r="CU286" s="5"/>
      <c r="CV286" s="5"/>
      <c r="CW286" s="5"/>
      <c r="CX286" s="5"/>
      <c r="CY286" s="5"/>
      <c r="CZ286" s="5"/>
      <c r="DA286" s="5"/>
      <c r="DB286" s="5"/>
      <c r="DC286" s="5"/>
      <c r="DD286" s="5"/>
      <c r="DE286" s="5"/>
      <c r="DF286" s="5"/>
      <c r="DG286" s="5"/>
      <c r="DH286" s="5"/>
      <c r="DI286" s="5"/>
      <c r="DJ286" s="5"/>
      <c r="DK286" s="5"/>
      <c r="DL286" s="5"/>
      <c r="DM286" s="5"/>
      <c r="DN286" s="5"/>
      <c r="DO286" s="5"/>
      <c r="DP286" s="5"/>
      <c r="DQ286" s="5"/>
      <c r="DR286" s="5"/>
      <c r="DS286" s="5"/>
      <c r="DT286" s="5"/>
      <c r="DU286" s="5"/>
      <c r="DV286" s="5"/>
      <c r="DW286" s="5"/>
      <c r="DX286" s="5"/>
      <c r="DY286" s="5"/>
      <c r="DZ286" s="5"/>
      <c r="EA286" s="5"/>
      <c r="EB286" s="5"/>
      <c r="EC286" s="5"/>
      <c r="ED286" s="5"/>
      <c r="EE286" s="5"/>
      <c r="EF286" s="5"/>
      <c r="EG286" s="5"/>
      <c r="EH286" s="5"/>
      <c r="EI286" s="5"/>
      <c r="EJ286" s="5"/>
      <c r="EK286" s="5"/>
      <c r="EL286" s="5"/>
      <c r="EM286" s="5"/>
      <c r="EN286" s="5"/>
      <c r="EO286" s="5"/>
      <c r="EP286" s="5"/>
      <c r="EQ286" s="5"/>
      <c r="ER286" s="5"/>
      <c r="ES286" s="5"/>
      <c r="ET286" s="5"/>
      <c r="EU286" s="5"/>
      <c r="EV286" s="5"/>
      <c r="EW286" s="5"/>
      <c r="EX286" s="5"/>
      <c r="EY286" s="5"/>
      <c r="EZ286" s="5"/>
      <c r="FA286" s="5"/>
      <c r="FB286" s="5"/>
      <c r="FC286" s="5"/>
      <c r="FD286" s="5"/>
      <c r="FE286" s="5"/>
      <c r="FF286" s="5"/>
      <c r="FG286" s="5"/>
      <c r="FH286" s="5"/>
      <c r="FI286" s="5"/>
      <c r="FJ286" s="5"/>
      <c r="FK286" s="5"/>
      <c r="FL286" s="5"/>
      <c r="FM286" s="5"/>
      <c r="FN286" s="5"/>
      <c r="FO286" s="5"/>
      <c r="FP286" s="5"/>
      <c r="FQ286" s="5"/>
      <c r="FR286" s="5"/>
      <c r="FS286" s="5"/>
      <c r="FT286" s="5"/>
      <c r="FU286" s="5"/>
      <c r="FV286" s="5"/>
      <c r="FW286" s="5"/>
      <c r="FX286" s="5"/>
      <c r="FY286" s="5"/>
      <c r="FZ286" s="5"/>
      <c r="GA286" s="5"/>
      <c r="GB286" s="5"/>
      <c r="GC286" s="5"/>
      <c r="GD286" s="5"/>
      <c r="GE286" s="5"/>
      <c r="GF286" s="5"/>
      <c r="GG286" s="5"/>
      <c r="GH286" s="5"/>
      <c r="GI286" s="5"/>
      <c r="GJ286" s="5"/>
      <c r="GK286" s="5"/>
      <c r="GL286" s="5"/>
      <c r="GM286" s="5"/>
      <c r="GN286" s="5"/>
      <c r="GO286" s="5"/>
      <c r="GP286" s="5"/>
      <c r="GQ286" s="5"/>
      <c r="GR286" s="5"/>
      <c r="GS286" s="5"/>
      <c r="GT286" s="5"/>
      <c r="GU286" s="5"/>
      <c r="GV286" s="5"/>
      <c r="GW286" s="5"/>
      <c r="GX286" s="5"/>
      <c r="GY286" s="5"/>
      <c r="GZ286" s="5"/>
      <c r="HA286" s="5"/>
      <c r="HB286" s="5"/>
      <c r="HC286" s="5"/>
      <c r="HD286" s="5"/>
      <c r="HE286" s="5"/>
      <c r="HF286" s="5"/>
      <c r="HG286" s="5"/>
      <c r="HH286" s="5"/>
      <c r="HI286" s="5"/>
      <c r="HJ286" s="5"/>
      <c r="HK286" s="5"/>
      <c r="HL286" s="5"/>
      <c r="HM286" s="5"/>
      <c r="HN286" s="5"/>
      <c r="HO286" s="5"/>
      <c r="HP286" s="5"/>
      <c r="HQ286" s="5"/>
      <c r="HR286" s="5"/>
      <c r="HS286" s="5"/>
      <c r="HT286" s="5"/>
      <c r="HU286" s="5"/>
      <c r="HV286" s="5"/>
      <c r="HW286" s="5"/>
    </row>
    <row r="287" spans="1:231" s="148" customFormat="1">
      <c r="A287" s="5"/>
      <c r="B287" s="5"/>
      <c r="C287" s="13"/>
      <c r="D287" s="13"/>
      <c r="E287" s="14"/>
      <c r="F287" s="15"/>
      <c r="G287" s="13"/>
      <c r="H287" s="13"/>
      <c r="I287" s="16"/>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c r="CZ287" s="5"/>
      <c r="DA287" s="5"/>
      <c r="DB287" s="5"/>
      <c r="DC287" s="5"/>
      <c r="DD287" s="5"/>
      <c r="DE287" s="5"/>
      <c r="DF287" s="5"/>
      <c r="DG287" s="5"/>
      <c r="DH287" s="5"/>
      <c r="DI287" s="5"/>
      <c r="DJ287" s="5"/>
      <c r="DK287" s="5"/>
      <c r="DL287" s="5"/>
      <c r="DM287" s="5"/>
      <c r="DN287" s="5"/>
      <c r="DO287" s="5"/>
      <c r="DP287" s="5"/>
      <c r="DQ287" s="5"/>
      <c r="DR287" s="5"/>
      <c r="DS287" s="5"/>
      <c r="DT287" s="5"/>
      <c r="DU287" s="5"/>
      <c r="DV287" s="5"/>
      <c r="DW287" s="5"/>
      <c r="DX287" s="5"/>
      <c r="DY287" s="5"/>
      <c r="DZ287" s="5"/>
      <c r="EA287" s="5"/>
      <c r="EB287" s="5"/>
      <c r="EC287" s="5"/>
      <c r="ED287" s="5"/>
      <c r="EE287" s="5"/>
      <c r="EF287" s="5"/>
      <c r="EG287" s="5"/>
      <c r="EH287" s="5"/>
      <c r="EI287" s="5"/>
      <c r="EJ287" s="5"/>
      <c r="EK287" s="5"/>
      <c r="EL287" s="5"/>
      <c r="EM287" s="5"/>
      <c r="EN287" s="5"/>
      <c r="EO287" s="5"/>
      <c r="EP287" s="5"/>
      <c r="EQ287" s="5"/>
      <c r="ER287" s="5"/>
      <c r="ES287" s="5"/>
      <c r="ET287" s="5"/>
      <c r="EU287" s="5"/>
      <c r="EV287" s="5"/>
      <c r="EW287" s="5"/>
      <c r="EX287" s="5"/>
      <c r="EY287" s="5"/>
      <c r="EZ287" s="5"/>
      <c r="FA287" s="5"/>
      <c r="FB287" s="5"/>
      <c r="FC287" s="5"/>
      <c r="FD287" s="5"/>
      <c r="FE287" s="5"/>
      <c r="FF287" s="5"/>
      <c r="FG287" s="5"/>
      <c r="FH287" s="5"/>
      <c r="FI287" s="5"/>
      <c r="FJ287" s="5"/>
      <c r="FK287" s="5"/>
      <c r="FL287" s="5"/>
      <c r="FM287" s="5"/>
      <c r="FN287" s="5"/>
      <c r="FO287" s="5"/>
      <c r="FP287" s="5"/>
      <c r="FQ287" s="5"/>
      <c r="FR287" s="5"/>
      <c r="FS287" s="5"/>
      <c r="FT287" s="5"/>
      <c r="FU287" s="5"/>
      <c r="FV287" s="5"/>
      <c r="FW287" s="5"/>
      <c r="FX287" s="5"/>
      <c r="FY287" s="5"/>
      <c r="FZ287" s="5"/>
      <c r="GA287" s="5"/>
      <c r="GB287" s="5"/>
      <c r="GC287" s="5"/>
      <c r="GD287" s="5"/>
      <c r="GE287" s="5"/>
      <c r="GF287" s="5"/>
      <c r="GG287" s="5"/>
      <c r="GH287" s="5"/>
      <c r="GI287" s="5"/>
      <c r="GJ287" s="5"/>
      <c r="GK287" s="5"/>
      <c r="GL287" s="5"/>
      <c r="GM287" s="5"/>
      <c r="GN287" s="5"/>
      <c r="GO287" s="5"/>
      <c r="GP287" s="5"/>
      <c r="GQ287" s="5"/>
      <c r="GR287" s="5"/>
      <c r="GS287" s="5"/>
      <c r="GT287" s="5"/>
      <c r="GU287" s="5"/>
      <c r="GV287" s="5"/>
      <c r="GW287" s="5"/>
      <c r="GX287" s="5"/>
      <c r="GY287" s="5"/>
      <c r="GZ287" s="5"/>
      <c r="HA287" s="5"/>
      <c r="HB287" s="5"/>
      <c r="HC287" s="5"/>
      <c r="HD287" s="5"/>
      <c r="HE287" s="5"/>
      <c r="HF287" s="5"/>
      <c r="HG287" s="5"/>
      <c r="HH287" s="5"/>
      <c r="HI287" s="5"/>
      <c r="HJ287" s="5"/>
      <c r="HK287" s="5"/>
      <c r="HL287" s="5"/>
      <c r="HM287" s="5"/>
      <c r="HN287" s="5"/>
      <c r="HO287" s="5"/>
      <c r="HP287" s="5"/>
      <c r="HQ287" s="5"/>
      <c r="HR287" s="5"/>
      <c r="HS287" s="5"/>
      <c r="HT287" s="5"/>
      <c r="HU287" s="5"/>
      <c r="HV287" s="5"/>
      <c r="HW287" s="5"/>
    </row>
    <row r="288" spans="1:231" s="148" customFormat="1">
      <c r="A288" s="5"/>
      <c r="B288" s="5"/>
      <c r="C288" s="13"/>
      <c r="D288" s="13"/>
      <c r="E288" s="14"/>
      <c r="F288" s="15"/>
      <c r="G288" s="13"/>
      <c r="H288" s="13"/>
      <c r="I288" s="16"/>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c r="CZ288" s="5"/>
      <c r="DA288" s="5"/>
      <c r="DB288" s="5"/>
      <c r="DC288" s="5"/>
      <c r="DD288" s="5"/>
      <c r="DE288" s="5"/>
      <c r="DF288" s="5"/>
      <c r="DG288" s="5"/>
      <c r="DH288" s="5"/>
      <c r="DI288" s="5"/>
      <c r="DJ288" s="5"/>
      <c r="DK288" s="5"/>
      <c r="DL288" s="5"/>
      <c r="DM288" s="5"/>
      <c r="DN288" s="5"/>
      <c r="DO288" s="5"/>
      <c r="DP288" s="5"/>
      <c r="DQ288" s="5"/>
      <c r="DR288" s="5"/>
      <c r="DS288" s="5"/>
      <c r="DT288" s="5"/>
      <c r="DU288" s="5"/>
      <c r="DV288" s="5"/>
      <c r="DW288" s="5"/>
      <c r="DX288" s="5"/>
      <c r="DY288" s="5"/>
      <c r="DZ288" s="5"/>
      <c r="EA288" s="5"/>
      <c r="EB288" s="5"/>
      <c r="EC288" s="5"/>
      <c r="ED288" s="5"/>
      <c r="EE288" s="5"/>
      <c r="EF288" s="5"/>
      <c r="EG288" s="5"/>
      <c r="EH288" s="5"/>
      <c r="EI288" s="5"/>
      <c r="EJ288" s="5"/>
      <c r="EK288" s="5"/>
      <c r="EL288" s="5"/>
      <c r="EM288" s="5"/>
      <c r="EN288" s="5"/>
      <c r="EO288" s="5"/>
      <c r="EP288" s="5"/>
      <c r="EQ288" s="5"/>
      <c r="ER288" s="5"/>
      <c r="ES288" s="5"/>
      <c r="ET288" s="5"/>
      <c r="EU288" s="5"/>
      <c r="EV288" s="5"/>
      <c r="EW288" s="5"/>
      <c r="EX288" s="5"/>
      <c r="EY288" s="5"/>
      <c r="EZ288" s="5"/>
      <c r="FA288" s="5"/>
      <c r="FB288" s="5"/>
      <c r="FC288" s="5"/>
      <c r="FD288" s="5"/>
      <c r="FE288" s="5"/>
      <c r="FF288" s="5"/>
      <c r="FG288" s="5"/>
      <c r="FH288" s="5"/>
      <c r="FI288" s="5"/>
      <c r="FJ288" s="5"/>
      <c r="FK288" s="5"/>
      <c r="FL288" s="5"/>
      <c r="FM288" s="5"/>
      <c r="FN288" s="5"/>
      <c r="FO288" s="5"/>
      <c r="FP288" s="5"/>
      <c r="FQ288" s="5"/>
      <c r="FR288" s="5"/>
      <c r="FS288" s="5"/>
      <c r="FT288" s="5"/>
      <c r="FU288" s="5"/>
      <c r="FV288" s="5"/>
      <c r="FW288" s="5"/>
      <c r="FX288" s="5"/>
      <c r="FY288" s="5"/>
      <c r="FZ288" s="5"/>
      <c r="GA288" s="5"/>
      <c r="GB288" s="5"/>
      <c r="GC288" s="5"/>
      <c r="GD288" s="5"/>
      <c r="GE288" s="5"/>
      <c r="GF288" s="5"/>
      <c r="GG288" s="5"/>
      <c r="GH288" s="5"/>
      <c r="GI288" s="5"/>
      <c r="GJ288" s="5"/>
      <c r="GK288" s="5"/>
      <c r="GL288" s="5"/>
      <c r="GM288" s="5"/>
      <c r="GN288" s="5"/>
      <c r="GO288" s="5"/>
      <c r="GP288" s="5"/>
      <c r="GQ288" s="5"/>
      <c r="GR288" s="5"/>
      <c r="GS288" s="5"/>
      <c r="GT288" s="5"/>
      <c r="GU288" s="5"/>
      <c r="GV288" s="5"/>
      <c r="GW288" s="5"/>
      <c r="GX288" s="5"/>
      <c r="GY288" s="5"/>
      <c r="GZ288" s="5"/>
      <c r="HA288" s="5"/>
      <c r="HB288" s="5"/>
      <c r="HC288" s="5"/>
      <c r="HD288" s="5"/>
      <c r="HE288" s="5"/>
      <c r="HF288" s="5"/>
      <c r="HG288" s="5"/>
      <c r="HH288" s="5"/>
      <c r="HI288" s="5"/>
      <c r="HJ288" s="5"/>
      <c r="HK288" s="5"/>
      <c r="HL288" s="5"/>
      <c r="HM288" s="5"/>
      <c r="HN288" s="5"/>
      <c r="HO288" s="5"/>
      <c r="HP288" s="5"/>
      <c r="HQ288" s="5"/>
      <c r="HR288" s="5"/>
      <c r="HS288" s="5"/>
      <c r="HT288" s="5"/>
      <c r="HU288" s="5"/>
      <c r="HV288" s="5"/>
      <c r="HW288" s="5"/>
    </row>
    <row r="289" spans="1:231" s="148" customFormat="1">
      <c r="A289" s="5"/>
      <c r="B289" s="5"/>
      <c r="C289" s="13"/>
      <c r="D289" s="13"/>
      <c r="E289" s="14"/>
      <c r="F289" s="15"/>
      <c r="G289" s="13"/>
      <c r="H289" s="13"/>
      <c r="I289" s="16"/>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c r="CK289" s="5"/>
      <c r="CL289" s="5"/>
      <c r="CM289" s="5"/>
      <c r="CN289" s="5"/>
      <c r="CO289" s="5"/>
      <c r="CP289" s="5"/>
      <c r="CQ289" s="5"/>
      <c r="CR289" s="5"/>
      <c r="CS289" s="5"/>
      <c r="CT289" s="5"/>
      <c r="CU289" s="5"/>
      <c r="CV289" s="5"/>
      <c r="CW289" s="5"/>
      <c r="CX289" s="5"/>
      <c r="CY289" s="5"/>
      <c r="CZ289" s="5"/>
      <c r="DA289" s="5"/>
      <c r="DB289" s="5"/>
      <c r="DC289" s="5"/>
      <c r="DD289" s="5"/>
      <c r="DE289" s="5"/>
      <c r="DF289" s="5"/>
      <c r="DG289" s="5"/>
      <c r="DH289" s="5"/>
      <c r="DI289" s="5"/>
      <c r="DJ289" s="5"/>
      <c r="DK289" s="5"/>
      <c r="DL289" s="5"/>
      <c r="DM289" s="5"/>
      <c r="DN289" s="5"/>
      <c r="DO289" s="5"/>
      <c r="DP289" s="5"/>
      <c r="DQ289" s="5"/>
      <c r="DR289" s="5"/>
      <c r="DS289" s="5"/>
      <c r="DT289" s="5"/>
      <c r="DU289" s="5"/>
      <c r="DV289" s="5"/>
      <c r="DW289" s="5"/>
      <c r="DX289" s="5"/>
      <c r="DY289" s="5"/>
      <c r="DZ289" s="5"/>
      <c r="EA289" s="5"/>
      <c r="EB289" s="5"/>
      <c r="EC289" s="5"/>
      <c r="ED289" s="5"/>
      <c r="EE289" s="5"/>
      <c r="EF289" s="5"/>
      <c r="EG289" s="5"/>
      <c r="EH289" s="5"/>
      <c r="EI289" s="5"/>
      <c r="EJ289" s="5"/>
      <c r="EK289" s="5"/>
      <c r="EL289" s="5"/>
      <c r="EM289" s="5"/>
      <c r="EN289" s="5"/>
      <c r="EO289" s="5"/>
      <c r="EP289" s="5"/>
      <c r="EQ289" s="5"/>
      <c r="ER289" s="5"/>
      <c r="ES289" s="5"/>
      <c r="ET289" s="5"/>
      <c r="EU289" s="5"/>
      <c r="EV289" s="5"/>
      <c r="EW289" s="5"/>
      <c r="EX289" s="5"/>
      <c r="EY289" s="5"/>
      <c r="EZ289" s="5"/>
      <c r="FA289" s="5"/>
      <c r="FB289" s="5"/>
      <c r="FC289" s="5"/>
      <c r="FD289" s="5"/>
      <c r="FE289" s="5"/>
      <c r="FF289" s="5"/>
      <c r="FG289" s="5"/>
      <c r="FH289" s="5"/>
      <c r="FI289" s="5"/>
      <c r="FJ289" s="5"/>
      <c r="FK289" s="5"/>
      <c r="FL289" s="5"/>
      <c r="FM289" s="5"/>
      <c r="FN289" s="5"/>
      <c r="FO289" s="5"/>
      <c r="FP289" s="5"/>
      <c r="FQ289" s="5"/>
      <c r="FR289" s="5"/>
      <c r="FS289" s="5"/>
      <c r="FT289" s="5"/>
      <c r="FU289" s="5"/>
      <c r="FV289" s="5"/>
      <c r="FW289" s="5"/>
      <c r="FX289" s="5"/>
      <c r="FY289" s="5"/>
      <c r="FZ289" s="5"/>
      <c r="GA289" s="5"/>
      <c r="GB289" s="5"/>
      <c r="GC289" s="5"/>
      <c r="GD289" s="5"/>
      <c r="GE289" s="5"/>
      <c r="GF289" s="5"/>
      <c r="GG289" s="5"/>
      <c r="GH289" s="5"/>
      <c r="GI289" s="5"/>
      <c r="GJ289" s="5"/>
      <c r="GK289" s="5"/>
      <c r="GL289" s="5"/>
      <c r="GM289" s="5"/>
      <c r="GN289" s="5"/>
      <c r="GO289" s="5"/>
      <c r="GP289" s="5"/>
      <c r="GQ289" s="5"/>
      <c r="GR289" s="5"/>
      <c r="GS289" s="5"/>
      <c r="GT289" s="5"/>
      <c r="GU289" s="5"/>
      <c r="GV289" s="5"/>
      <c r="GW289" s="5"/>
      <c r="GX289" s="5"/>
      <c r="GY289" s="5"/>
      <c r="GZ289" s="5"/>
      <c r="HA289" s="5"/>
      <c r="HB289" s="5"/>
      <c r="HC289" s="5"/>
      <c r="HD289" s="5"/>
      <c r="HE289" s="5"/>
      <c r="HF289" s="5"/>
      <c r="HG289" s="5"/>
      <c r="HH289" s="5"/>
      <c r="HI289" s="5"/>
      <c r="HJ289" s="5"/>
      <c r="HK289" s="5"/>
      <c r="HL289" s="5"/>
      <c r="HM289" s="5"/>
      <c r="HN289" s="5"/>
      <c r="HO289" s="5"/>
      <c r="HP289" s="5"/>
      <c r="HQ289" s="5"/>
      <c r="HR289" s="5"/>
      <c r="HS289" s="5"/>
      <c r="HT289" s="5"/>
      <c r="HU289" s="5"/>
      <c r="HV289" s="5"/>
      <c r="HW289" s="5"/>
    </row>
    <row r="290" spans="1:231" s="148" customFormat="1">
      <c r="A290" s="5"/>
      <c r="B290" s="5"/>
      <c r="C290" s="13"/>
      <c r="D290" s="13"/>
      <c r="E290" s="14"/>
      <c r="F290" s="15"/>
      <c r="G290" s="13"/>
      <c r="H290" s="13"/>
      <c r="I290" s="16"/>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5"/>
      <c r="CA290" s="5"/>
      <c r="CB290" s="5"/>
      <c r="CC290" s="5"/>
      <c r="CD290" s="5"/>
      <c r="CE290" s="5"/>
      <c r="CF290" s="5"/>
      <c r="CG290" s="5"/>
      <c r="CH290" s="5"/>
      <c r="CI290" s="5"/>
      <c r="CJ290" s="5"/>
      <c r="CK290" s="5"/>
      <c r="CL290" s="5"/>
      <c r="CM290" s="5"/>
      <c r="CN290" s="5"/>
      <c r="CO290" s="5"/>
      <c r="CP290" s="5"/>
      <c r="CQ290" s="5"/>
      <c r="CR290" s="5"/>
      <c r="CS290" s="5"/>
      <c r="CT290" s="5"/>
      <c r="CU290" s="5"/>
      <c r="CV290" s="5"/>
      <c r="CW290" s="5"/>
      <c r="CX290" s="5"/>
      <c r="CY290" s="5"/>
      <c r="CZ290" s="5"/>
      <c r="DA290" s="5"/>
      <c r="DB290" s="5"/>
      <c r="DC290" s="5"/>
      <c r="DD290" s="5"/>
      <c r="DE290" s="5"/>
      <c r="DF290" s="5"/>
      <c r="DG290" s="5"/>
      <c r="DH290" s="5"/>
      <c r="DI290" s="5"/>
      <c r="DJ290" s="5"/>
      <c r="DK290" s="5"/>
      <c r="DL290" s="5"/>
      <c r="DM290" s="5"/>
      <c r="DN290" s="5"/>
      <c r="DO290" s="5"/>
      <c r="DP290" s="5"/>
      <c r="DQ290" s="5"/>
      <c r="DR290" s="5"/>
      <c r="DS290" s="5"/>
      <c r="DT290" s="5"/>
      <c r="DU290" s="5"/>
      <c r="DV290" s="5"/>
      <c r="DW290" s="5"/>
      <c r="DX290" s="5"/>
      <c r="DY290" s="5"/>
      <c r="DZ290" s="5"/>
      <c r="EA290" s="5"/>
      <c r="EB290" s="5"/>
      <c r="EC290" s="5"/>
      <c r="ED290" s="5"/>
      <c r="EE290" s="5"/>
      <c r="EF290" s="5"/>
      <c r="EG290" s="5"/>
      <c r="EH290" s="5"/>
      <c r="EI290" s="5"/>
      <c r="EJ290" s="5"/>
      <c r="EK290" s="5"/>
      <c r="EL290" s="5"/>
      <c r="EM290" s="5"/>
      <c r="EN290" s="5"/>
      <c r="EO290" s="5"/>
      <c r="EP290" s="5"/>
      <c r="EQ290" s="5"/>
      <c r="ER290" s="5"/>
      <c r="ES290" s="5"/>
      <c r="ET290" s="5"/>
      <c r="EU290" s="5"/>
      <c r="EV290" s="5"/>
      <c r="EW290" s="5"/>
      <c r="EX290" s="5"/>
      <c r="EY290" s="5"/>
      <c r="EZ290" s="5"/>
      <c r="FA290" s="5"/>
      <c r="FB290" s="5"/>
      <c r="FC290" s="5"/>
      <c r="FD290" s="5"/>
      <c r="FE290" s="5"/>
      <c r="FF290" s="5"/>
      <c r="FG290" s="5"/>
      <c r="FH290" s="5"/>
      <c r="FI290" s="5"/>
      <c r="FJ290" s="5"/>
      <c r="FK290" s="5"/>
      <c r="FL290" s="5"/>
      <c r="FM290" s="5"/>
      <c r="FN290" s="5"/>
      <c r="FO290" s="5"/>
      <c r="FP290" s="5"/>
      <c r="FQ290" s="5"/>
      <c r="FR290" s="5"/>
      <c r="FS290" s="5"/>
      <c r="FT290" s="5"/>
      <c r="FU290" s="5"/>
      <c r="FV290" s="5"/>
      <c r="FW290" s="5"/>
      <c r="FX290" s="5"/>
      <c r="FY290" s="5"/>
      <c r="FZ290" s="5"/>
      <c r="GA290" s="5"/>
      <c r="GB290" s="5"/>
      <c r="GC290" s="5"/>
      <c r="GD290" s="5"/>
      <c r="GE290" s="5"/>
      <c r="GF290" s="5"/>
      <c r="GG290" s="5"/>
      <c r="GH290" s="5"/>
      <c r="GI290" s="5"/>
      <c r="GJ290" s="5"/>
      <c r="GK290" s="5"/>
      <c r="GL290" s="5"/>
      <c r="GM290" s="5"/>
      <c r="GN290" s="5"/>
      <c r="GO290" s="5"/>
      <c r="GP290" s="5"/>
      <c r="GQ290" s="5"/>
      <c r="GR290" s="5"/>
      <c r="GS290" s="5"/>
      <c r="GT290" s="5"/>
      <c r="GU290" s="5"/>
      <c r="GV290" s="5"/>
      <c r="GW290" s="5"/>
      <c r="GX290" s="5"/>
      <c r="GY290" s="5"/>
      <c r="GZ290" s="5"/>
      <c r="HA290" s="5"/>
      <c r="HB290" s="5"/>
      <c r="HC290" s="5"/>
      <c r="HD290" s="5"/>
      <c r="HE290" s="5"/>
      <c r="HF290" s="5"/>
      <c r="HG290" s="5"/>
      <c r="HH290" s="5"/>
      <c r="HI290" s="5"/>
      <c r="HJ290" s="5"/>
      <c r="HK290" s="5"/>
      <c r="HL290" s="5"/>
      <c r="HM290" s="5"/>
      <c r="HN290" s="5"/>
      <c r="HO290" s="5"/>
      <c r="HP290" s="5"/>
      <c r="HQ290" s="5"/>
      <c r="HR290" s="5"/>
      <c r="HS290" s="5"/>
      <c r="HT290" s="5"/>
      <c r="HU290" s="5"/>
      <c r="HV290" s="5"/>
      <c r="HW290" s="5"/>
    </row>
    <row r="291" spans="1:231" s="148" customFormat="1">
      <c r="A291" s="5"/>
      <c r="B291" s="5"/>
      <c r="C291" s="13"/>
      <c r="D291" s="13"/>
      <c r="E291" s="14"/>
      <c r="F291" s="15"/>
      <c r="G291" s="13"/>
      <c r="H291" s="13"/>
      <c r="I291" s="16"/>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5"/>
      <c r="CM291" s="5"/>
      <c r="CN291" s="5"/>
      <c r="CO291" s="5"/>
      <c r="CP291" s="5"/>
      <c r="CQ291" s="5"/>
      <c r="CR291" s="5"/>
      <c r="CS291" s="5"/>
      <c r="CT291" s="5"/>
      <c r="CU291" s="5"/>
      <c r="CV291" s="5"/>
      <c r="CW291" s="5"/>
      <c r="CX291" s="5"/>
      <c r="CY291" s="5"/>
      <c r="CZ291" s="5"/>
      <c r="DA291" s="5"/>
      <c r="DB291" s="5"/>
      <c r="DC291" s="5"/>
      <c r="DD291" s="5"/>
      <c r="DE291" s="5"/>
      <c r="DF291" s="5"/>
      <c r="DG291" s="5"/>
      <c r="DH291" s="5"/>
      <c r="DI291" s="5"/>
      <c r="DJ291" s="5"/>
      <c r="DK291" s="5"/>
      <c r="DL291" s="5"/>
      <c r="DM291" s="5"/>
      <c r="DN291" s="5"/>
      <c r="DO291" s="5"/>
      <c r="DP291" s="5"/>
      <c r="DQ291" s="5"/>
      <c r="DR291" s="5"/>
      <c r="DS291" s="5"/>
      <c r="DT291" s="5"/>
      <c r="DU291" s="5"/>
      <c r="DV291" s="5"/>
      <c r="DW291" s="5"/>
      <c r="DX291" s="5"/>
      <c r="DY291" s="5"/>
      <c r="DZ291" s="5"/>
      <c r="EA291" s="5"/>
      <c r="EB291" s="5"/>
      <c r="EC291" s="5"/>
      <c r="ED291" s="5"/>
      <c r="EE291" s="5"/>
      <c r="EF291" s="5"/>
      <c r="EG291" s="5"/>
      <c r="EH291" s="5"/>
      <c r="EI291" s="5"/>
      <c r="EJ291" s="5"/>
      <c r="EK291" s="5"/>
      <c r="EL291" s="5"/>
      <c r="EM291" s="5"/>
      <c r="EN291" s="5"/>
      <c r="EO291" s="5"/>
      <c r="EP291" s="5"/>
      <c r="EQ291" s="5"/>
      <c r="ER291" s="5"/>
      <c r="ES291" s="5"/>
      <c r="ET291" s="5"/>
      <c r="EU291" s="5"/>
      <c r="EV291" s="5"/>
      <c r="EW291" s="5"/>
      <c r="EX291" s="5"/>
      <c r="EY291" s="5"/>
      <c r="EZ291" s="5"/>
      <c r="FA291" s="5"/>
      <c r="FB291" s="5"/>
      <c r="FC291" s="5"/>
      <c r="FD291" s="5"/>
      <c r="FE291" s="5"/>
      <c r="FF291" s="5"/>
      <c r="FG291" s="5"/>
      <c r="FH291" s="5"/>
      <c r="FI291" s="5"/>
      <c r="FJ291" s="5"/>
      <c r="FK291" s="5"/>
      <c r="FL291" s="5"/>
      <c r="FM291" s="5"/>
      <c r="FN291" s="5"/>
      <c r="FO291" s="5"/>
      <c r="FP291" s="5"/>
      <c r="FQ291" s="5"/>
      <c r="FR291" s="5"/>
      <c r="FS291" s="5"/>
      <c r="FT291" s="5"/>
      <c r="FU291" s="5"/>
      <c r="FV291" s="5"/>
      <c r="FW291" s="5"/>
      <c r="FX291" s="5"/>
      <c r="FY291" s="5"/>
      <c r="FZ291" s="5"/>
      <c r="GA291" s="5"/>
      <c r="GB291" s="5"/>
      <c r="GC291" s="5"/>
      <c r="GD291" s="5"/>
      <c r="GE291" s="5"/>
      <c r="GF291" s="5"/>
      <c r="GG291" s="5"/>
      <c r="GH291" s="5"/>
      <c r="GI291" s="5"/>
      <c r="GJ291" s="5"/>
      <c r="GK291" s="5"/>
      <c r="GL291" s="5"/>
      <c r="GM291" s="5"/>
      <c r="GN291" s="5"/>
      <c r="GO291" s="5"/>
      <c r="GP291" s="5"/>
      <c r="GQ291" s="5"/>
      <c r="GR291" s="5"/>
      <c r="GS291" s="5"/>
      <c r="GT291" s="5"/>
      <c r="GU291" s="5"/>
      <c r="GV291" s="5"/>
      <c r="GW291" s="5"/>
      <c r="GX291" s="5"/>
      <c r="GY291" s="5"/>
      <c r="GZ291" s="5"/>
      <c r="HA291" s="5"/>
      <c r="HB291" s="5"/>
      <c r="HC291" s="5"/>
      <c r="HD291" s="5"/>
      <c r="HE291" s="5"/>
      <c r="HF291" s="5"/>
      <c r="HG291" s="5"/>
      <c r="HH291" s="5"/>
      <c r="HI291" s="5"/>
      <c r="HJ291" s="5"/>
      <c r="HK291" s="5"/>
      <c r="HL291" s="5"/>
      <c r="HM291" s="5"/>
      <c r="HN291" s="5"/>
      <c r="HO291" s="5"/>
      <c r="HP291" s="5"/>
      <c r="HQ291" s="5"/>
      <c r="HR291" s="5"/>
      <c r="HS291" s="5"/>
      <c r="HT291" s="5"/>
      <c r="HU291" s="5"/>
      <c r="HV291" s="5"/>
      <c r="HW291" s="5"/>
    </row>
    <row r="292" spans="1:231" s="148" customFormat="1">
      <c r="A292" s="5"/>
      <c r="B292" s="5"/>
      <c r="C292" s="13"/>
      <c r="D292" s="13"/>
      <c r="E292" s="14"/>
      <c r="F292" s="15"/>
      <c r="G292" s="13"/>
      <c r="H292" s="13"/>
      <c r="I292" s="16"/>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5"/>
      <c r="CA292" s="5"/>
      <c r="CB292" s="5"/>
      <c r="CC292" s="5"/>
      <c r="CD292" s="5"/>
      <c r="CE292" s="5"/>
      <c r="CF292" s="5"/>
      <c r="CG292" s="5"/>
      <c r="CH292" s="5"/>
      <c r="CI292" s="5"/>
      <c r="CJ292" s="5"/>
      <c r="CK292" s="5"/>
      <c r="CL292" s="5"/>
      <c r="CM292" s="5"/>
      <c r="CN292" s="5"/>
      <c r="CO292" s="5"/>
      <c r="CP292" s="5"/>
      <c r="CQ292" s="5"/>
      <c r="CR292" s="5"/>
      <c r="CS292" s="5"/>
      <c r="CT292" s="5"/>
      <c r="CU292" s="5"/>
      <c r="CV292" s="5"/>
      <c r="CW292" s="5"/>
      <c r="CX292" s="5"/>
      <c r="CY292" s="5"/>
      <c r="CZ292" s="5"/>
      <c r="DA292" s="5"/>
      <c r="DB292" s="5"/>
      <c r="DC292" s="5"/>
      <c r="DD292" s="5"/>
      <c r="DE292" s="5"/>
      <c r="DF292" s="5"/>
      <c r="DG292" s="5"/>
      <c r="DH292" s="5"/>
      <c r="DI292" s="5"/>
      <c r="DJ292" s="5"/>
      <c r="DK292" s="5"/>
      <c r="DL292" s="5"/>
      <c r="DM292" s="5"/>
      <c r="DN292" s="5"/>
      <c r="DO292" s="5"/>
      <c r="DP292" s="5"/>
      <c r="DQ292" s="5"/>
      <c r="DR292" s="5"/>
      <c r="DS292" s="5"/>
      <c r="DT292" s="5"/>
      <c r="DU292" s="5"/>
      <c r="DV292" s="5"/>
      <c r="DW292" s="5"/>
      <c r="DX292" s="5"/>
      <c r="DY292" s="5"/>
      <c r="DZ292" s="5"/>
      <c r="EA292" s="5"/>
      <c r="EB292" s="5"/>
      <c r="EC292" s="5"/>
      <c r="ED292" s="5"/>
      <c r="EE292" s="5"/>
      <c r="EF292" s="5"/>
      <c r="EG292" s="5"/>
      <c r="EH292" s="5"/>
      <c r="EI292" s="5"/>
      <c r="EJ292" s="5"/>
      <c r="EK292" s="5"/>
      <c r="EL292" s="5"/>
      <c r="EM292" s="5"/>
      <c r="EN292" s="5"/>
      <c r="EO292" s="5"/>
      <c r="EP292" s="5"/>
      <c r="EQ292" s="5"/>
      <c r="ER292" s="5"/>
      <c r="ES292" s="5"/>
      <c r="ET292" s="5"/>
      <c r="EU292" s="5"/>
      <c r="EV292" s="5"/>
      <c r="EW292" s="5"/>
      <c r="EX292" s="5"/>
      <c r="EY292" s="5"/>
      <c r="EZ292" s="5"/>
      <c r="FA292" s="5"/>
      <c r="FB292" s="5"/>
      <c r="FC292" s="5"/>
      <c r="FD292" s="5"/>
      <c r="FE292" s="5"/>
      <c r="FF292" s="5"/>
      <c r="FG292" s="5"/>
      <c r="FH292" s="5"/>
      <c r="FI292" s="5"/>
      <c r="FJ292" s="5"/>
      <c r="FK292" s="5"/>
      <c r="FL292" s="5"/>
      <c r="FM292" s="5"/>
      <c r="FN292" s="5"/>
      <c r="FO292" s="5"/>
      <c r="FP292" s="5"/>
      <c r="FQ292" s="5"/>
      <c r="FR292" s="5"/>
      <c r="FS292" s="5"/>
      <c r="FT292" s="5"/>
      <c r="FU292" s="5"/>
      <c r="FV292" s="5"/>
      <c r="FW292" s="5"/>
      <c r="FX292" s="5"/>
      <c r="FY292" s="5"/>
      <c r="FZ292" s="5"/>
      <c r="GA292" s="5"/>
      <c r="GB292" s="5"/>
      <c r="GC292" s="5"/>
      <c r="GD292" s="5"/>
      <c r="GE292" s="5"/>
      <c r="GF292" s="5"/>
      <c r="GG292" s="5"/>
      <c r="GH292" s="5"/>
      <c r="GI292" s="5"/>
      <c r="GJ292" s="5"/>
      <c r="GK292" s="5"/>
      <c r="GL292" s="5"/>
      <c r="GM292" s="5"/>
      <c r="GN292" s="5"/>
      <c r="GO292" s="5"/>
      <c r="GP292" s="5"/>
      <c r="GQ292" s="5"/>
      <c r="GR292" s="5"/>
      <c r="GS292" s="5"/>
      <c r="GT292" s="5"/>
      <c r="GU292" s="5"/>
      <c r="GV292" s="5"/>
      <c r="GW292" s="5"/>
      <c r="GX292" s="5"/>
      <c r="GY292" s="5"/>
      <c r="GZ292" s="5"/>
      <c r="HA292" s="5"/>
      <c r="HB292" s="5"/>
      <c r="HC292" s="5"/>
      <c r="HD292" s="5"/>
      <c r="HE292" s="5"/>
      <c r="HF292" s="5"/>
      <c r="HG292" s="5"/>
      <c r="HH292" s="5"/>
      <c r="HI292" s="5"/>
      <c r="HJ292" s="5"/>
      <c r="HK292" s="5"/>
      <c r="HL292" s="5"/>
      <c r="HM292" s="5"/>
      <c r="HN292" s="5"/>
      <c r="HO292" s="5"/>
      <c r="HP292" s="5"/>
      <c r="HQ292" s="5"/>
      <c r="HR292" s="5"/>
      <c r="HS292" s="5"/>
      <c r="HT292" s="5"/>
      <c r="HU292" s="5"/>
      <c r="HV292" s="5"/>
      <c r="HW292" s="5"/>
    </row>
    <row r="293" spans="1:231" s="148" customFormat="1">
      <c r="A293" s="5"/>
      <c r="B293" s="5"/>
      <c r="C293" s="13"/>
      <c r="D293" s="13"/>
      <c r="E293" s="14"/>
      <c r="F293" s="15"/>
      <c r="G293" s="13"/>
      <c r="H293" s="13"/>
      <c r="I293" s="16"/>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c r="CK293" s="5"/>
      <c r="CL293" s="5"/>
      <c r="CM293" s="5"/>
      <c r="CN293" s="5"/>
      <c r="CO293" s="5"/>
      <c r="CP293" s="5"/>
      <c r="CQ293" s="5"/>
      <c r="CR293" s="5"/>
      <c r="CS293" s="5"/>
      <c r="CT293" s="5"/>
      <c r="CU293" s="5"/>
      <c r="CV293" s="5"/>
      <c r="CW293" s="5"/>
      <c r="CX293" s="5"/>
      <c r="CY293" s="5"/>
      <c r="CZ293" s="5"/>
      <c r="DA293" s="5"/>
      <c r="DB293" s="5"/>
      <c r="DC293" s="5"/>
      <c r="DD293" s="5"/>
      <c r="DE293" s="5"/>
      <c r="DF293" s="5"/>
      <c r="DG293" s="5"/>
      <c r="DH293" s="5"/>
      <c r="DI293" s="5"/>
      <c r="DJ293" s="5"/>
      <c r="DK293" s="5"/>
      <c r="DL293" s="5"/>
      <c r="DM293" s="5"/>
      <c r="DN293" s="5"/>
      <c r="DO293" s="5"/>
      <c r="DP293" s="5"/>
      <c r="DQ293" s="5"/>
      <c r="DR293" s="5"/>
      <c r="DS293" s="5"/>
      <c r="DT293" s="5"/>
      <c r="DU293" s="5"/>
      <c r="DV293" s="5"/>
      <c r="DW293" s="5"/>
      <c r="DX293" s="5"/>
      <c r="DY293" s="5"/>
      <c r="DZ293" s="5"/>
      <c r="EA293" s="5"/>
      <c r="EB293" s="5"/>
      <c r="EC293" s="5"/>
      <c r="ED293" s="5"/>
      <c r="EE293" s="5"/>
      <c r="EF293" s="5"/>
      <c r="EG293" s="5"/>
      <c r="EH293" s="5"/>
      <c r="EI293" s="5"/>
      <c r="EJ293" s="5"/>
      <c r="EK293" s="5"/>
      <c r="EL293" s="5"/>
      <c r="EM293" s="5"/>
      <c r="EN293" s="5"/>
      <c r="EO293" s="5"/>
      <c r="EP293" s="5"/>
      <c r="EQ293" s="5"/>
      <c r="ER293" s="5"/>
      <c r="ES293" s="5"/>
      <c r="ET293" s="5"/>
      <c r="EU293" s="5"/>
      <c r="EV293" s="5"/>
      <c r="EW293" s="5"/>
      <c r="EX293" s="5"/>
      <c r="EY293" s="5"/>
      <c r="EZ293" s="5"/>
      <c r="FA293" s="5"/>
      <c r="FB293" s="5"/>
      <c r="FC293" s="5"/>
      <c r="FD293" s="5"/>
      <c r="FE293" s="5"/>
      <c r="FF293" s="5"/>
      <c r="FG293" s="5"/>
      <c r="FH293" s="5"/>
      <c r="FI293" s="5"/>
      <c r="FJ293" s="5"/>
      <c r="FK293" s="5"/>
      <c r="FL293" s="5"/>
      <c r="FM293" s="5"/>
      <c r="FN293" s="5"/>
      <c r="FO293" s="5"/>
      <c r="FP293" s="5"/>
      <c r="FQ293" s="5"/>
      <c r="FR293" s="5"/>
      <c r="FS293" s="5"/>
      <c r="FT293" s="5"/>
      <c r="FU293" s="5"/>
      <c r="FV293" s="5"/>
      <c r="FW293" s="5"/>
      <c r="FX293" s="5"/>
      <c r="FY293" s="5"/>
      <c r="FZ293" s="5"/>
      <c r="GA293" s="5"/>
      <c r="GB293" s="5"/>
      <c r="GC293" s="5"/>
      <c r="GD293" s="5"/>
      <c r="GE293" s="5"/>
      <c r="GF293" s="5"/>
      <c r="GG293" s="5"/>
      <c r="GH293" s="5"/>
      <c r="GI293" s="5"/>
      <c r="GJ293" s="5"/>
      <c r="GK293" s="5"/>
      <c r="GL293" s="5"/>
      <c r="GM293" s="5"/>
      <c r="GN293" s="5"/>
      <c r="GO293" s="5"/>
      <c r="GP293" s="5"/>
      <c r="GQ293" s="5"/>
      <c r="GR293" s="5"/>
      <c r="GS293" s="5"/>
      <c r="GT293" s="5"/>
      <c r="GU293" s="5"/>
      <c r="GV293" s="5"/>
      <c r="GW293" s="5"/>
      <c r="GX293" s="5"/>
      <c r="GY293" s="5"/>
      <c r="GZ293" s="5"/>
      <c r="HA293" s="5"/>
      <c r="HB293" s="5"/>
      <c r="HC293" s="5"/>
      <c r="HD293" s="5"/>
      <c r="HE293" s="5"/>
      <c r="HF293" s="5"/>
      <c r="HG293" s="5"/>
      <c r="HH293" s="5"/>
      <c r="HI293" s="5"/>
      <c r="HJ293" s="5"/>
      <c r="HK293" s="5"/>
      <c r="HL293" s="5"/>
      <c r="HM293" s="5"/>
      <c r="HN293" s="5"/>
      <c r="HO293" s="5"/>
      <c r="HP293" s="5"/>
      <c r="HQ293" s="5"/>
      <c r="HR293" s="5"/>
      <c r="HS293" s="5"/>
      <c r="HT293" s="5"/>
      <c r="HU293" s="5"/>
      <c r="HV293" s="5"/>
      <c r="HW293" s="5"/>
    </row>
    <row r="294" spans="1:231" s="148" customFormat="1">
      <c r="A294" s="5"/>
      <c r="B294" s="5"/>
      <c r="C294" s="13"/>
      <c r="D294" s="13"/>
      <c r="E294" s="14"/>
      <c r="F294" s="15"/>
      <c r="G294" s="13"/>
      <c r="H294" s="13"/>
      <c r="I294" s="16"/>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c r="CB294" s="5"/>
      <c r="CC294" s="5"/>
      <c r="CD294" s="5"/>
      <c r="CE294" s="5"/>
      <c r="CF294" s="5"/>
      <c r="CG294" s="5"/>
      <c r="CH294" s="5"/>
      <c r="CI294" s="5"/>
      <c r="CJ294" s="5"/>
      <c r="CK294" s="5"/>
      <c r="CL294" s="5"/>
      <c r="CM294" s="5"/>
      <c r="CN294" s="5"/>
      <c r="CO294" s="5"/>
      <c r="CP294" s="5"/>
      <c r="CQ294" s="5"/>
      <c r="CR294" s="5"/>
      <c r="CS294" s="5"/>
      <c r="CT294" s="5"/>
      <c r="CU294" s="5"/>
      <c r="CV294" s="5"/>
      <c r="CW294" s="5"/>
      <c r="CX294" s="5"/>
      <c r="CY294" s="5"/>
      <c r="CZ294" s="5"/>
      <c r="DA294" s="5"/>
      <c r="DB294" s="5"/>
      <c r="DC294" s="5"/>
      <c r="DD294" s="5"/>
      <c r="DE294" s="5"/>
      <c r="DF294" s="5"/>
      <c r="DG294" s="5"/>
      <c r="DH294" s="5"/>
      <c r="DI294" s="5"/>
      <c r="DJ294" s="5"/>
      <c r="DK294" s="5"/>
      <c r="DL294" s="5"/>
      <c r="DM294" s="5"/>
      <c r="DN294" s="5"/>
      <c r="DO294" s="5"/>
      <c r="DP294" s="5"/>
      <c r="DQ294" s="5"/>
      <c r="DR294" s="5"/>
      <c r="DS294" s="5"/>
      <c r="DT294" s="5"/>
      <c r="DU294" s="5"/>
      <c r="DV294" s="5"/>
      <c r="DW294" s="5"/>
      <c r="DX294" s="5"/>
      <c r="DY294" s="5"/>
      <c r="DZ294" s="5"/>
      <c r="EA294" s="5"/>
      <c r="EB294" s="5"/>
      <c r="EC294" s="5"/>
      <c r="ED294" s="5"/>
      <c r="EE294" s="5"/>
      <c r="EF294" s="5"/>
      <c r="EG294" s="5"/>
      <c r="EH294" s="5"/>
      <c r="EI294" s="5"/>
      <c r="EJ294" s="5"/>
      <c r="EK294" s="5"/>
      <c r="EL294" s="5"/>
      <c r="EM294" s="5"/>
      <c r="EN294" s="5"/>
      <c r="EO294" s="5"/>
      <c r="EP294" s="5"/>
      <c r="EQ294" s="5"/>
      <c r="ER294" s="5"/>
      <c r="ES294" s="5"/>
      <c r="ET294" s="5"/>
      <c r="EU294" s="5"/>
      <c r="EV294" s="5"/>
      <c r="EW294" s="5"/>
      <c r="EX294" s="5"/>
      <c r="EY294" s="5"/>
      <c r="EZ294" s="5"/>
      <c r="FA294" s="5"/>
      <c r="FB294" s="5"/>
      <c r="FC294" s="5"/>
      <c r="FD294" s="5"/>
      <c r="FE294" s="5"/>
      <c r="FF294" s="5"/>
      <c r="FG294" s="5"/>
      <c r="FH294" s="5"/>
      <c r="FI294" s="5"/>
      <c r="FJ294" s="5"/>
      <c r="FK294" s="5"/>
      <c r="FL294" s="5"/>
      <c r="FM294" s="5"/>
      <c r="FN294" s="5"/>
      <c r="FO294" s="5"/>
      <c r="FP294" s="5"/>
      <c r="FQ294" s="5"/>
      <c r="FR294" s="5"/>
      <c r="FS294" s="5"/>
      <c r="FT294" s="5"/>
      <c r="FU294" s="5"/>
      <c r="FV294" s="5"/>
      <c r="FW294" s="5"/>
      <c r="FX294" s="5"/>
      <c r="FY294" s="5"/>
      <c r="FZ294" s="5"/>
      <c r="GA294" s="5"/>
      <c r="GB294" s="5"/>
      <c r="GC294" s="5"/>
      <c r="GD294" s="5"/>
      <c r="GE294" s="5"/>
      <c r="GF294" s="5"/>
      <c r="GG294" s="5"/>
      <c r="GH294" s="5"/>
      <c r="GI294" s="5"/>
      <c r="GJ294" s="5"/>
      <c r="GK294" s="5"/>
      <c r="GL294" s="5"/>
      <c r="GM294" s="5"/>
      <c r="GN294" s="5"/>
      <c r="GO294" s="5"/>
      <c r="GP294" s="5"/>
      <c r="GQ294" s="5"/>
      <c r="GR294" s="5"/>
      <c r="GS294" s="5"/>
      <c r="GT294" s="5"/>
      <c r="GU294" s="5"/>
      <c r="GV294" s="5"/>
      <c r="GW294" s="5"/>
      <c r="GX294" s="5"/>
      <c r="GY294" s="5"/>
      <c r="GZ294" s="5"/>
      <c r="HA294" s="5"/>
      <c r="HB294" s="5"/>
      <c r="HC294" s="5"/>
      <c r="HD294" s="5"/>
      <c r="HE294" s="5"/>
      <c r="HF294" s="5"/>
      <c r="HG294" s="5"/>
      <c r="HH294" s="5"/>
      <c r="HI294" s="5"/>
      <c r="HJ294" s="5"/>
      <c r="HK294" s="5"/>
      <c r="HL294" s="5"/>
      <c r="HM294" s="5"/>
      <c r="HN294" s="5"/>
      <c r="HO294" s="5"/>
      <c r="HP294" s="5"/>
      <c r="HQ294" s="5"/>
      <c r="HR294" s="5"/>
      <c r="HS294" s="5"/>
      <c r="HT294" s="5"/>
      <c r="HU294" s="5"/>
      <c r="HV294" s="5"/>
      <c r="HW294" s="5"/>
    </row>
    <row r="295" spans="1:231" s="148" customFormat="1">
      <c r="A295" s="5"/>
      <c r="B295" s="5"/>
      <c r="C295" s="13"/>
      <c r="D295" s="13"/>
      <c r="E295" s="14"/>
      <c r="F295" s="15"/>
      <c r="G295" s="13"/>
      <c r="H295" s="13"/>
      <c r="I295" s="16"/>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c r="CB295" s="5"/>
      <c r="CC295" s="5"/>
      <c r="CD295" s="5"/>
      <c r="CE295" s="5"/>
      <c r="CF295" s="5"/>
      <c r="CG295" s="5"/>
      <c r="CH295" s="5"/>
      <c r="CI295" s="5"/>
      <c r="CJ295" s="5"/>
      <c r="CK295" s="5"/>
      <c r="CL295" s="5"/>
      <c r="CM295" s="5"/>
      <c r="CN295" s="5"/>
      <c r="CO295" s="5"/>
      <c r="CP295" s="5"/>
      <c r="CQ295" s="5"/>
      <c r="CR295" s="5"/>
      <c r="CS295" s="5"/>
      <c r="CT295" s="5"/>
      <c r="CU295" s="5"/>
      <c r="CV295" s="5"/>
      <c r="CW295" s="5"/>
      <c r="CX295" s="5"/>
      <c r="CY295" s="5"/>
      <c r="CZ295" s="5"/>
      <c r="DA295" s="5"/>
      <c r="DB295" s="5"/>
      <c r="DC295" s="5"/>
      <c r="DD295" s="5"/>
      <c r="DE295" s="5"/>
      <c r="DF295" s="5"/>
      <c r="DG295" s="5"/>
      <c r="DH295" s="5"/>
      <c r="DI295" s="5"/>
      <c r="DJ295" s="5"/>
      <c r="DK295" s="5"/>
      <c r="DL295" s="5"/>
      <c r="DM295" s="5"/>
      <c r="DN295" s="5"/>
      <c r="DO295" s="5"/>
      <c r="DP295" s="5"/>
      <c r="DQ295" s="5"/>
      <c r="DR295" s="5"/>
      <c r="DS295" s="5"/>
      <c r="DT295" s="5"/>
      <c r="DU295" s="5"/>
      <c r="DV295" s="5"/>
      <c r="DW295" s="5"/>
      <c r="DX295" s="5"/>
      <c r="DY295" s="5"/>
      <c r="DZ295" s="5"/>
      <c r="EA295" s="5"/>
      <c r="EB295" s="5"/>
      <c r="EC295" s="5"/>
      <c r="ED295" s="5"/>
      <c r="EE295" s="5"/>
      <c r="EF295" s="5"/>
      <c r="EG295" s="5"/>
      <c r="EH295" s="5"/>
      <c r="EI295" s="5"/>
      <c r="EJ295" s="5"/>
      <c r="EK295" s="5"/>
      <c r="EL295" s="5"/>
      <c r="EM295" s="5"/>
      <c r="EN295" s="5"/>
      <c r="EO295" s="5"/>
      <c r="EP295" s="5"/>
      <c r="EQ295" s="5"/>
      <c r="ER295" s="5"/>
      <c r="ES295" s="5"/>
      <c r="ET295" s="5"/>
      <c r="EU295" s="5"/>
      <c r="EV295" s="5"/>
      <c r="EW295" s="5"/>
      <c r="EX295" s="5"/>
      <c r="EY295" s="5"/>
      <c r="EZ295" s="5"/>
      <c r="FA295" s="5"/>
      <c r="FB295" s="5"/>
      <c r="FC295" s="5"/>
      <c r="FD295" s="5"/>
      <c r="FE295" s="5"/>
      <c r="FF295" s="5"/>
      <c r="FG295" s="5"/>
      <c r="FH295" s="5"/>
      <c r="FI295" s="5"/>
      <c r="FJ295" s="5"/>
      <c r="FK295" s="5"/>
      <c r="FL295" s="5"/>
      <c r="FM295" s="5"/>
      <c r="FN295" s="5"/>
      <c r="FO295" s="5"/>
      <c r="FP295" s="5"/>
      <c r="FQ295" s="5"/>
      <c r="FR295" s="5"/>
      <c r="FS295" s="5"/>
      <c r="FT295" s="5"/>
      <c r="FU295" s="5"/>
      <c r="FV295" s="5"/>
      <c r="FW295" s="5"/>
      <c r="FX295" s="5"/>
      <c r="FY295" s="5"/>
      <c r="FZ295" s="5"/>
      <c r="GA295" s="5"/>
      <c r="GB295" s="5"/>
      <c r="GC295" s="5"/>
      <c r="GD295" s="5"/>
      <c r="GE295" s="5"/>
      <c r="GF295" s="5"/>
      <c r="GG295" s="5"/>
      <c r="GH295" s="5"/>
      <c r="GI295" s="5"/>
      <c r="GJ295" s="5"/>
      <c r="GK295" s="5"/>
      <c r="GL295" s="5"/>
      <c r="GM295" s="5"/>
      <c r="GN295" s="5"/>
      <c r="GO295" s="5"/>
      <c r="GP295" s="5"/>
      <c r="GQ295" s="5"/>
      <c r="GR295" s="5"/>
      <c r="GS295" s="5"/>
      <c r="GT295" s="5"/>
      <c r="GU295" s="5"/>
      <c r="GV295" s="5"/>
      <c r="GW295" s="5"/>
      <c r="GX295" s="5"/>
      <c r="GY295" s="5"/>
      <c r="GZ295" s="5"/>
      <c r="HA295" s="5"/>
      <c r="HB295" s="5"/>
      <c r="HC295" s="5"/>
      <c r="HD295" s="5"/>
      <c r="HE295" s="5"/>
      <c r="HF295" s="5"/>
      <c r="HG295" s="5"/>
      <c r="HH295" s="5"/>
      <c r="HI295" s="5"/>
      <c r="HJ295" s="5"/>
      <c r="HK295" s="5"/>
      <c r="HL295" s="5"/>
      <c r="HM295" s="5"/>
      <c r="HN295" s="5"/>
      <c r="HO295" s="5"/>
      <c r="HP295" s="5"/>
      <c r="HQ295" s="5"/>
      <c r="HR295" s="5"/>
      <c r="HS295" s="5"/>
      <c r="HT295" s="5"/>
      <c r="HU295" s="5"/>
      <c r="HV295" s="5"/>
      <c r="HW295" s="5"/>
    </row>
    <row r="296" spans="1:231" s="148" customFormat="1">
      <c r="A296" s="5"/>
      <c r="B296" s="5"/>
      <c r="C296" s="13"/>
      <c r="D296" s="13"/>
      <c r="E296" s="14"/>
      <c r="F296" s="15"/>
      <c r="G296" s="13"/>
      <c r="H296" s="13"/>
      <c r="I296" s="16"/>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5"/>
      <c r="CA296" s="5"/>
      <c r="CB296" s="5"/>
      <c r="CC296" s="5"/>
      <c r="CD296" s="5"/>
      <c r="CE296" s="5"/>
      <c r="CF296" s="5"/>
      <c r="CG296" s="5"/>
      <c r="CH296" s="5"/>
      <c r="CI296" s="5"/>
      <c r="CJ296" s="5"/>
      <c r="CK296" s="5"/>
      <c r="CL296" s="5"/>
      <c r="CM296" s="5"/>
      <c r="CN296" s="5"/>
      <c r="CO296" s="5"/>
      <c r="CP296" s="5"/>
      <c r="CQ296" s="5"/>
      <c r="CR296" s="5"/>
      <c r="CS296" s="5"/>
      <c r="CT296" s="5"/>
      <c r="CU296" s="5"/>
      <c r="CV296" s="5"/>
      <c r="CW296" s="5"/>
      <c r="CX296" s="5"/>
      <c r="CY296" s="5"/>
      <c r="CZ296" s="5"/>
      <c r="DA296" s="5"/>
      <c r="DB296" s="5"/>
      <c r="DC296" s="5"/>
      <c r="DD296" s="5"/>
      <c r="DE296" s="5"/>
      <c r="DF296" s="5"/>
      <c r="DG296" s="5"/>
      <c r="DH296" s="5"/>
      <c r="DI296" s="5"/>
      <c r="DJ296" s="5"/>
      <c r="DK296" s="5"/>
      <c r="DL296" s="5"/>
      <c r="DM296" s="5"/>
      <c r="DN296" s="5"/>
      <c r="DO296" s="5"/>
      <c r="DP296" s="5"/>
      <c r="DQ296" s="5"/>
      <c r="DR296" s="5"/>
      <c r="DS296" s="5"/>
      <c r="DT296" s="5"/>
      <c r="DU296" s="5"/>
      <c r="DV296" s="5"/>
      <c r="DW296" s="5"/>
      <c r="DX296" s="5"/>
      <c r="DY296" s="5"/>
      <c r="DZ296" s="5"/>
      <c r="EA296" s="5"/>
      <c r="EB296" s="5"/>
      <c r="EC296" s="5"/>
      <c r="ED296" s="5"/>
      <c r="EE296" s="5"/>
      <c r="EF296" s="5"/>
      <c r="EG296" s="5"/>
      <c r="EH296" s="5"/>
      <c r="EI296" s="5"/>
      <c r="EJ296" s="5"/>
      <c r="EK296" s="5"/>
      <c r="EL296" s="5"/>
      <c r="EM296" s="5"/>
      <c r="EN296" s="5"/>
      <c r="EO296" s="5"/>
      <c r="EP296" s="5"/>
      <c r="EQ296" s="5"/>
      <c r="ER296" s="5"/>
      <c r="ES296" s="5"/>
      <c r="ET296" s="5"/>
      <c r="EU296" s="5"/>
      <c r="EV296" s="5"/>
      <c r="EW296" s="5"/>
      <c r="EX296" s="5"/>
      <c r="EY296" s="5"/>
      <c r="EZ296" s="5"/>
      <c r="FA296" s="5"/>
      <c r="FB296" s="5"/>
      <c r="FC296" s="5"/>
      <c r="FD296" s="5"/>
      <c r="FE296" s="5"/>
      <c r="FF296" s="5"/>
      <c r="FG296" s="5"/>
      <c r="FH296" s="5"/>
      <c r="FI296" s="5"/>
      <c r="FJ296" s="5"/>
      <c r="FK296" s="5"/>
      <c r="FL296" s="5"/>
      <c r="FM296" s="5"/>
      <c r="FN296" s="5"/>
      <c r="FO296" s="5"/>
      <c r="FP296" s="5"/>
      <c r="FQ296" s="5"/>
      <c r="FR296" s="5"/>
      <c r="FS296" s="5"/>
      <c r="FT296" s="5"/>
      <c r="FU296" s="5"/>
      <c r="FV296" s="5"/>
      <c r="FW296" s="5"/>
      <c r="FX296" s="5"/>
      <c r="FY296" s="5"/>
      <c r="FZ296" s="5"/>
      <c r="GA296" s="5"/>
      <c r="GB296" s="5"/>
      <c r="GC296" s="5"/>
      <c r="GD296" s="5"/>
      <c r="GE296" s="5"/>
      <c r="GF296" s="5"/>
      <c r="GG296" s="5"/>
      <c r="GH296" s="5"/>
      <c r="GI296" s="5"/>
      <c r="GJ296" s="5"/>
      <c r="GK296" s="5"/>
      <c r="GL296" s="5"/>
      <c r="GM296" s="5"/>
      <c r="GN296" s="5"/>
      <c r="GO296" s="5"/>
      <c r="GP296" s="5"/>
      <c r="GQ296" s="5"/>
      <c r="GR296" s="5"/>
      <c r="GS296" s="5"/>
      <c r="GT296" s="5"/>
      <c r="GU296" s="5"/>
      <c r="GV296" s="5"/>
      <c r="GW296" s="5"/>
      <c r="GX296" s="5"/>
      <c r="GY296" s="5"/>
      <c r="GZ296" s="5"/>
      <c r="HA296" s="5"/>
      <c r="HB296" s="5"/>
      <c r="HC296" s="5"/>
      <c r="HD296" s="5"/>
      <c r="HE296" s="5"/>
      <c r="HF296" s="5"/>
      <c r="HG296" s="5"/>
      <c r="HH296" s="5"/>
      <c r="HI296" s="5"/>
      <c r="HJ296" s="5"/>
      <c r="HK296" s="5"/>
      <c r="HL296" s="5"/>
      <c r="HM296" s="5"/>
      <c r="HN296" s="5"/>
      <c r="HO296" s="5"/>
      <c r="HP296" s="5"/>
      <c r="HQ296" s="5"/>
      <c r="HR296" s="5"/>
      <c r="HS296" s="5"/>
      <c r="HT296" s="5"/>
      <c r="HU296" s="5"/>
      <c r="HV296" s="5"/>
      <c r="HW296" s="5"/>
    </row>
    <row r="297" spans="1:231" s="148" customFormat="1">
      <c r="A297" s="5"/>
      <c r="B297" s="5"/>
      <c r="C297" s="13"/>
      <c r="D297" s="13"/>
      <c r="E297" s="14"/>
      <c r="F297" s="15"/>
      <c r="G297" s="13"/>
      <c r="H297" s="13"/>
      <c r="I297" s="16"/>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c r="CZ297" s="5"/>
      <c r="DA297" s="5"/>
      <c r="DB297" s="5"/>
      <c r="DC297" s="5"/>
      <c r="DD297" s="5"/>
      <c r="DE297" s="5"/>
      <c r="DF297" s="5"/>
      <c r="DG297" s="5"/>
      <c r="DH297" s="5"/>
      <c r="DI297" s="5"/>
      <c r="DJ297" s="5"/>
      <c r="DK297" s="5"/>
      <c r="DL297" s="5"/>
      <c r="DM297" s="5"/>
      <c r="DN297" s="5"/>
      <c r="DO297" s="5"/>
      <c r="DP297" s="5"/>
      <c r="DQ297" s="5"/>
      <c r="DR297" s="5"/>
      <c r="DS297" s="5"/>
      <c r="DT297" s="5"/>
      <c r="DU297" s="5"/>
      <c r="DV297" s="5"/>
      <c r="DW297" s="5"/>
      <c r="DX297" s="5"/>
      <c r="DY297" s="5"/>
      <c r="DZ297" s="5"/>
      <c r="EA297" s="5"/>
      <c r="EB297" s="5"/>
      <c r="EC297" s="5"/>
      <c r="ED297" s="5"/>
      <c r="EE297" s="5"/>
      <c r="EF297" s="5"/>
      <c r="EG297" s="5"/>
      <c r="EH297" s="5"/>
      <c r="EI297" s="5"/>
      <c r="EJ297" s="5"/>
      <c r="EK297" s="5"/>
      <c r="EL297" s="5"/>
      <c r="EM297" s="5"/>
      <c r="EN297" s="5"/>
      <c r="EO297" s="5"/>
      <c r="EP297" s="5"/>
      <c r="EQ297" s="5"/>
      <c r="ER297" s="5"/>
      <c r="ES297" s="5"/>
      <c r="ET297" s="5"/>
      <c r="EU297" s="5"/>
      <c r="EV297" s="5"/>
      <c r="EW297" s="5"/>
      <c r="EX297" s="5"/>
      <c r="EY297" s="5"/>
      <c r="EZ297" s="5"/>
      <c r="FA297" s="5"/>
      <c r="FB297" s="5"/>
      <c r="FC297" s="5"/>
      <c r="FD297" s="5"/>
      <c r="FE297" s="5"/>
      <c r="FF297" s="5"/>
      <c r="FG297" s="5"/>
      <c r="FH297" s="5"/>
      <c r="FI297" s="5"/>
      <c r="FJ297" s="5"/>
      <c r="FK297" s="5"/>
      <c r="FL297" s="5"/>
      <c r="FM297" s="5"/>
      <c r="FN297" s="5"/>
      <c r="FO297" s="5"/>
      <c r="FP297" s="5"/>
      <c r="FQ297" s="5"/>
      <c r="FR297" s="5"/>
      <c r="FS297" s="5"/>
      <c r="FT297" s="5"/>
      <c r="FU297" s="5"/>
      <c r="FV297" s="5"/>
      <c r="FW297" s="5"/>
      <c r="FX297" s="5"/>
      <c r="FY297" s="5"/>
      <c r="FZ297" s="5"/>
      <c r="GA297" s="5"/>
      <c r="GB297" s="5"/>
      <c r="GC297" s="5"/>
      <c r="GD297" s="5"/>
      <c r="GE297" s="5"/>
      <c r="GF297" s="5"/>
      <c r="GG297" s="5"/>
      <c r="GH297" s="5"/>
      <c r="GI297" s="5"/>
      <c r="GJ297" s="5"/>
      <c r="GK297" s="5"/>
      <c r="GL297" s="5"/>
      <c r="GM297" s="5"/>
      <c r="GN297" s="5"/>
      <c r="GO297" s="5"/>
      <c r="GP297" s="5"/>
      <c r="GQ297" s="5"/>
      <c r="GR297" s="5"/>
      <c r="GS297" s="5"/>
      <c r="GT297" s="5"/>
      <c r="GU297" s="5"/>
      <c r="GV297" s="5"/>
      <c r="GW297" s="5"/>
      <c r="GX297" s="5"/>
      <c r="GY297" s="5"/>
      <c r="GZ297" s="5"/>
      <c r="HA297" s="5"/>
      <c r="HB297" s="5"/>
      <c r="HC297" s="5"/>
      <c r="HD297" s="5"/>
      <c r="HE297" s="5"/>
      <c r="HF297" s="5"/>
      <c r="HG297" s="5"/>
      <c r="HH297" s="5"/>
      <c r="HI297" s="5"/>
      <c r="HJ297" s="5"/>
      <c r="HK297" s="5"/>
      <c r="HL297" s="5"/>
      <c r="HM297" s="5"/>
      <c r="HN297" s="5"/>
      <c r="HO297" s="5"/>
      <c r="HP297" s="5"/>
      <c r="HQ297" s="5"/>
      <c r="HR297" s="5"/>
      <c r="HS297" s="5"/>
      <c r="HT297" s="5"/>
      <c r="HU297" s="5"/>
      <c r="HV297" s="5"/>
      <c r="HW297" s="5"/>
    </row>
    <row r="298" spans="1:231" s="148" customFormat="1">
      <c r="A298" s="5"/>
      <c r="B298" s="5"/>
      <c r="C298" s="13"/>
      <c r="D298" s="13"/>
      <c r="E298" s="14"/>
      <c r="F298" s="15"/>
      <c r="G298" s="13"/>
      <c r="H298" s="13"/>
      <c r="I298" s="16"/>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5"/>
      <c r="CM298" s="5"/>
      <c r="CN298" s="5"/>
      <c r="CO298" s="5"/>
      <c r="CP298" s="5"/>
      <c r="CQ298" s="5"/>
      <c r="CR298" s="5"/>
      <c r="CS298" s="5"/>
      <c r="CT298" s="5"/>
      <c r="CU298" s="5"/>
      <c r="CV298" s="5"/>
      <c r="CW298" s="5"/>
      <c r="CX298" s="5"/>
      <c r="CY298" s="5"/>
      <c r="CZ298" s="5"/>
      <c r="DA298" s="5"/>
      <c r="DB298" s="5"/>
      <c r="DC298" s="5"/>
      <c r="DD298" s="5"/>
      <c r="DE298" s="5"/>
      <c r="DF298" s="5"/>
      <c r="DG298" s="5"/>
      <c r="DH298" s="5"/>
      <c r="DI298" s="5"/>
      <c r="DJ298" s="5"/>
      <c r="DK298" s="5"/>
      <c r="DL298" s="5"/>
      <c r="DM298" s="5"/>
      <c r="DN298" s="5"/>
      <c r="DO298" s="5"/>
      <c r="DP298" s="5"/>
      <c r="DQ298" s="5"/>
      <c r="DR298" s="5"/>
      <c r="DS298" s="5"/>
      <c r="DT298" s="5"/>
      <c r="DU298" s="5"/>
      <c r="DV298" s="5"/>
      <c r="DW298" s="5"/>
      <c r="DX298" s="5"/>
      <c r="DY298" s="5"/>
      <c r="DZ298" s="5"/>
      <c r="EA298" s="5"/>
      <c r="EB298" s="5"/>
      <c r="EC298" s="5"/>
      <c r="ED298" s="5"/>
      <c r="EE298" s="5"/>
      <c r="EF298" s="5"/>
      <c r="EG298" s="5"/>
      <c r="EH298" s="5"/>
      <c r="EI298" s="5"/>
      <c r="EJ298" s="5"/>
      <c r="EK298" s="5"/>
      <c r="EL298" s="5"/>
      <c r="EM298" s="5"/>
      <c r="EN298" s="5"/>
      <c r="EO298" s="5"/>
      <c r="EP298" s="5"/>
      <c r="EQ298" s="5"/>
      <c r="ER298" s="5"/>
      <c r="ES298" s="5"/>
      <c r="ET298" s="5"/>
      <c r="EU298" s="5"/>
      <c r="EV298" s="5"/>
      <c r="EW298" s="5"/>
      <c r="EX298" s="5"/>
      <c r="EY298" s="5"/>
      <c r="EZ298" s="5"/>
      <c r="FA298" s="5"/>
      <c r="FB298" s="5"/>
      <c r="FC298" s="5"/>
      <c r="FD298" s="5"/>
      <c r="FE298" s="5"/>
      <c r="FF298" s="5"/>
      <c r="FG298" s="5"/>
      <c r="FH298" s="5"/>
      <c r="FI298" s="5"/>
      <c r="FJ298" s="5"/>
      <c r="FK298" s="5"/>
      <c r="FL298" s="5"/>
      <c r="FM298" s="5"/>
      <c r="FN298" s="5"/>
      <c r="FO298" s="5"/>
      <c r="FP298" s="5"/>
      <c r="FQ298" s="5"/>
      <c r="FR298" s="5"/>
      <c r="FS298" s="5"/>
      <c r="FT298" s="5"/>
      <c r="FU298" s="5"/>
      <c r="FV298" s="5"/>
      <c r="FW298" s="5"/>
      <c r="FX298" s="5"/>
      <c r="FY298" s="5"/>
      <c r="FZ298" s="5"/>
      <c r="GA298" s="5"/>
      <c r="GB298" s="5"/>
      <c r="GC298" s="5"/>
      <c r="GD298" s="5"/>
      <c r="GE298" s="5"/>
      <c r="GF298" s="5"/>
      <c r="GG298" s="5"/>
      <c r="GH298" s="5"/>
      <c r="GI298" s="5"/>
      <c r="GJ298" s="5"/>
      <c r="GK298" s="5"/>
      <c r="GL298" s="5"/>
      <c r="GM298" s="5"/>
      <c r="GN298" s="5"/>
      <c r="GO298" s="5"/>
      <c r="GP298" s="5"/>
      <c r="GQ298" s="5"/>
      <c r="GR298" s="5"/>
      <c r="GS298" s="5"/>
      <c r="GT298" s="5"/>
      <c r="GU298" s="5"/>
      <c r="GV298" s="5"/>
      <c r="GW298" s="5"/>
      <c r="GX298" s="5"/>
      <c r="GY298" s="5"/>
      <c r="GZ298" s="5"/>
      <c r="HA298" s="5"/>
      <c r="HB298" s="5"/>
      <c r="HC298" s="5"/>
      <c r="HD298" s="5"/>
      <c r="HE298" s="5"/>
      <c r="HF298" s="5"/>
      <c r="HG298" s="5"/>
      <c r="HH298" s="5"/>
      <c r="HI298" s="5"/>
      <c r="HJ298" s="5"/>
      <c r="HK298" s="5"/>
      <c r="HL298" s="5"/>
      <c r="HM298" s="5"/>
      <c r="HN298" s="5"/>
      <c r="HO298" s="5"/>
      <c r="HP298" s="5"/>
      <c r="HQ298" s="5"/>
      <c r="HR298" s="5"/>
      <c r="HS298" s="5"/>
      <c r="HT298" s="5"/>
      <c r="HU298" s="5"/>
      <c r="HV298" s="5"/>
      <c r="HW298" s="5"/>
    </row>
    <row r="299" spans="1:231" s="148" customFormat="1">
      <c r="A299" s="5"/>
      <c r="B299" s="5"/>
      <c r="C299" s="13"/>
      <c r="D299" s="13"/>
      <c r="E299" s="14"/>
      <c r="F299" s="15"/>
      <c r="G299" s="13"/>
      <c r="H299" s="13"/>
      <c r="I299" s="16"/>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5"/>
      <c r="CM299" s="5"/>
      <c r="CN299" s="5"/>
      <c r="CO299" s="5"/>
      <c r="CP299" s="5"/>
      <c r="CQ299" s="5"/>
      <c r="CR299" s="5"/>
      <c r="CS299" s="5"/>
      <c r="CT299" s="5"/>
      <c r="CU299" s="5"/>
      <c r="CV299" s="5"/>
      <c r="CW299" s="5"/>
      <c r="CX299" s="5"/>
      <c r="CY299" s="5"/>
      <c r="CZ299" s="5"/>
      <c r="DA299" s="5"/>
      <c r="DB299" s="5"/>
      <c r="DC299" s="5"/>
      <c r="DD299" s="5"/>
      <c r="DE299" s="5"/>
      <c r="DF299" s="5"/>
      <c r="DG299" s="5"/>
      <c r="DH299" s="5"/>
      <c r="DI299" s="5"/>
      <c r="DJ299" s="5"/>
      <c r="DK299" s="5"/>
      <c r="DL299" s="5"/>
      <c r="DM299" s="5"/>
      <c r="DN299" s="5"/>
      <c r="DO299" s="5"/>
      <c r="DP299" s="5"/>
      <c r="DQ299" s="5"/>
      <c r="DR299" s="5"/>
      <c r="DS299" s="5"/>
      <c r="DT299" s="5"/>
      <c r="DU299" s="5"/>
      <c r="DV299" s="5"/>
      <c r="DW299" s="5"/>
      <c r="DX299" s="5"/>
      <c r="DY299" s="5"/>
      <c r="DZ299" s="5"/>
      <c r="EA299" s="5"/>
      <c r="EB299" s="5"/>
      <c r="EC299" s="5"/>
      <c r="ED299" s="5"/>
      <c r="EE299" s="5"/>
      <c r="EF299" s="5"/>
      <c r="EG299" s="5"/>
      <c r="EH299" s="5"/>
      <c r="EI299" s="5"/>
      <c r="EJ299" s="5"/>
      <c r="EK299" s="5"/>
      <c r="EL299" s="5"/>
      <c r="EM299" s="5"/>
      <c r="EN299" s="5"/>
      <c r="EO299" s="5"/>
      <c r="EP299" s="5"/>
      <c r="EQ299" s="5"/>
      <c r="ER299" s="5"/>
      <c r="ES299" s="5"/>
      <c r="ET299" s="5"/>
      <c r="EU299" s="5"/>
      <c r="EV299" s="5"/>
      <c r="EW299" s="5"/>
      <c r="EX299" s="5"/>
      <c r="EY299" s="5"/>
      <c r="EZ299" s="5"/>
      <c r="FA299" s="5"/>
      <c r="FB299" s="5"/>
      <c r="FC299" s="5"/>
      <c r="FD299" s="5"/>
      <c r="FE299" s="5"/>
      <c r="FF299" s="5"/>
      <c r="FG299" s="5"/>
      <c r="FH299" s="5"/>
      <c r="FI299" s="5"/>
      <c r="FJ299" s="5"/>
      <c r="FK299" s="5"/>
      <c r="FL299" s="5"/>
      <c r="FM299" s="5"/>
      <c r="FN299" s="5"/>
      <c r="FO299" s="5"/>
      <c r="FP299" s="5"/>
      <c r="FQ299" s="5"/>
      <c r="FR299" s="5"/>
      <c r="FS299" s="5"/>
      <c r="FT299" s="5"/>
      <c r="FU299" s="5"/>
      <c r="FV299" s="5"/>
      <c r="FW299" s="5"/>
      <c r="FX299" s="5"/>
      <c r="FY299" s="5"/>
      <c r="FZ299" s="5"/>
      <c r="GA299" s="5"/>
      <c r="GB299" s="5"/>
      <c r="GC299" s="5"/>
      <c r="GD299" s="5"/>
      <c r="GE299" s="5"/>
      <c r="GF299" s="5"/>
      <c r="GG299" s="5"/>
      <c r="GH299" s="5"/>
      <c r="GI299" s="5"/>
      <c r="GJ299" s="5"/>
      <c r="GK299" s="5"/>
      <c r="GL299" s="5"/>
      <c r="GM299" s="5"/>
      <c r="GN299" s="5"/>
      <c r="GO299" s="5"/>
      <c r="GP299" s="5"/>
      <c r="GQ299" s="5"/>
      <c r="GR299" s="5"/>
      <c r="GS299" s="5"/>
      <c r="GT299" s="5"/>
      <c r="GU299" s="5"/>
      <c r="GV299" s="5"/>
      <c r="GW299" s="5"/>
      <c r="GX299" s="5"/>
      <c r="GY299" s="5"/>
      <c r="GZ299" s="5"/>
      <c r="HA299" s="5"/>
      <c r="HB299" s="5"/>
      <c r="HC299" s="5"/>
      <c r="HD299" s="5"/>
      <c r="HE299" s="5"/>
      <c r="HF299" s="5"/>
      <c r="HG299" s="5"/>
      <c r="HH299" s="5"/>
      <c r="HI299" s="5"/>
      <c r="HJ299" s="5"/>
      <c r="HK299" s="5"/>
      <c r="HL299" s="5"/>
      <c r="HM299" s="5"/>
      <c r="HN299" s="5"/>
      <c r="HO299" s="5"/>
      <c r="HP299" s="5"/>
      <c r="HQ299" s="5"/>
      <c r="HR299" s="5"/>
      <c r="HS299" s="5"/>
      <c r="HT299" s="5"/>
      <c r="HU299" s="5"/>
      <c r="HV299" s="5"/>
      <c r="HW299" s="5"/>
    </row>
    <row r="300" spans="1:231" s="148" customFormat="1">
      <c r="A300" s="5"/>
      <c r="B300" s="5"/>
      <c r="C300" s="13"/>
      <c r="D300" s="13"/>
      <c r="E300" s="14"/>
      <c r="F300" s="15"/>
      <c r="G300" s="13"/>
      <c r="H300" s="13"/>
      <c r="I300" s="16"/>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5"/>
      <c r="CA300" s="5"/>
      <c r="CB300" s="5"/>
      <c r="CC300" s="5"/>
      <c r="CD300" s="5"/>
      <c r="CE300" s="5"/>
      <c r="CF300" s="5"/>
      <c r="CG300" s="5"/>
      <c r="CH300" s="5"/>
      <c r="CI300" s="5"/>
      <c r="CJ300" s="5"/>
      <c r="CK300" s="5"/>
      <c r="CL300" s="5"/>
      <c r="CM300" s="5"/>
      <c r="CN300" s="5"/>
      <c r="CO300" s="5"/>
      <c r="CP300" s="5"/>
      <c r="CQ300" s="5"/>
      <c r="CR300" s="5"/>
      <c r="CS300" s="5"/>
      <c r="CT300" s="5"/>
      <c r="CU300" s="5"/>
      <c r="CV300" s="5"/>
      <c r="CW300" s="5"/>
      <c r="CX300" s="5"/>
      <c r="CY300" s="5"/>
      <c r="CZ300" s="5"/>
      <c r="DA300" s="5"/>
      <c r="DB300" s="5"/>
      <c r="DC300" s="5"/>
      <c r="DD300" s="5"/>
      <c r="DE300" s="5"/>
      <c r="DF300" s="5"/>
      <c r="DG300" s="5"/>
      <c r="DH300" s="5"/>
      <c r="DI300" s="5"/>
      <c r="DJ300" s="5"/>
      <c r="DK300" s="5"/>
      <c r="DL300" s="5"/>
      <c r="DM300" s="5"/>
      <c r="DN300" s="5"/>
      <c r="DO300" s="5"/>
      <c r="DP300" s="5"/>
      <c r="DQ300" s="5"/>
      <c r="DR300" s="5"/>
      <c r="DS300" s="5"/>
      <c r="DT300" s="5"/>
      <c r="DU300" s="5"/>
      <c r="DV300" s="5"/>
      <c r="DW300" s="5"/>
      <c r="DX300" s="5"/>
      <c r="DY300" s="5"/>
      <c r="DZ300" s="5"/>
      <c r="EA300" s="5"/>
      <c r="EB300" s="5"/>
      <c r="EC300" s="5"/>
      <c r="ED300" s="5"/>
      <c r="EE300" s="5"/>
      <c r="EF300" s="5"/>
      <c r="EG300" s="5"/>
      <c r="EH300" s="5"/>
      <c r="EI300" s="5"/>
      <c r="EJ300" s="5"/>
      <c r="EK300" s="5"/>
      <c r="EL300" s="5"/>
      <c r="EM300" s="5"/>
      <c r="EN300" s="5"/>
      <c r="EO300" s="5"/>
      <c r="EP300" s="5"/>
      <c r="EQ300" s="5"/>
      <c r="ER300" s="5"/>
      <c r="ES300" s="5"/>
      <c r="ET300" s="5"/>
      <c r="EU300" s="5"/>
      <c r="EV300" s="5"/>
      <c r="EW300" s="5"/>
      <c r="EX300" s="5"/>
      <c r="EY300" s="5"/>
      <c r="EZ300" s="5"/>
      <c r="FA300" s="5"/>
      <c r="FB300" s="5"/>
      <c r="FC300" s="5"/>
      <c r="FD300" s="5"/>
      <c r="FE300" s="5"/>
      <c r="FF300" s="5"/>
      <c r="FG300" s="5"/>
      <c r="FH300" s="5"/>
      <c r="FI300" s="5"/>
      <c r="FJ300" s="5"/>
      <c r="FK300" s="5"/>
      <c r="FL300" s="5"/>
      <c r="FM300" s="5"/>
      <c r="FN300" s="5"/>
      <c r="FO300" s="5"/>
      <c r="FP300" s="5"/>
      <c r="FQ300" s="5"/>
      <c r="FR300" s="5"/>
      <c r="FS300" s="5"/>
      <c r="FT300" s="5"/>
      <c r="FU300" s="5"/>
      <c r="FV300" s="5"/>
      <c r="FW300" s="5"/>
      <c r="FX300" s="5"/>
      <c r="FY300" s="5"/>
      <c r="FZ300" s="5"/>
      <c r="GA300" s="5"/>
      <c r="GB300" s="5"/>
      <c r="GC300" s="5"/>
      <c r="GD300" s="5"/>
      <c r="GE300" s="5"/>
      <c r="GF300" s="5"/>
      <c r="GG300" s="5"/>
      <c r="GH300" s="5"/>
      <c r="GI300" s="5"/>
      <c r="GJ300" s="5"/>
      <c r="GK300" s="5"/>
      <c r="GL300" s="5"/>
      <c r="GM300" s="5"/>
      <c r="GN300" s="5"/>
      <c r="GO300" s="5"/>
      <c r="GP300" s="5"/>
      <c r="GQ300" s="5"/>
      <c r="GR300" s="5"/>
      <c r="GS300" s="5"/>
      <c r="GT300" s="5"/>
      <c r="GU300" s="5"/>
      <c r="GV300" s="5"/>
      <c r="GW300" s="5"/>
      <c r="GX300" s="5"/>
      <c r="GY300" s="5"/>
      <c r="GZ300" s="5"/>
      <c r="HA300" s="5"/>
      <c r="HB300" s="5"/>
      <c r="HC300" s="5"/>
      <c r="HD300" s="5"/>
      <c r="HE300" s="5"/>
      <c r="HF300" s="5"/>
      <c r="HG300" s="5"/>
      <c r="HH300" s="5"/>
      <c r="HI300" s="5"/>
      <c r="HJ300" s="5"/>
      <c r="HK300" s="5"/>
      <c r="HL300" s="5"/>
      <c r="HM300" s="5"/>
      <c r="HN300" s="5"/>
      <c r="HO300" s="5"/>
      <c r="HP300" s="5"/>
      <c r="HQ300" s="5"/>
      <c r="HR300" s="5"/>
      <c r="HS300" s="5"/>
      <c r="HT300" s="5"/>
      <c r="HU300" s="5"/>
      <c r="HV300" s="5"/>
      <c r="HW300" s="5"/>
    </row>
    <row r="301" spans="1:231" s="148" customFormat="1">
      <c r="A301" s="5"/>
      <c r="B301" s="5"/>
      <c r="C301" s="13"/>
      <c r="D301" s="13"/>
      <c r="E301" s="14"/>
      <c r="F301" s="15"/>
      <c r="G301" s="13"/>
      <c r="H301" s="13"/>
      <c r="I301" s="16"/>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5"/>
      <c r="CD301" s="5"/>
      <c r="CE301" s="5"/>
      <c r="CF301" s="5"/>
      <c r="CG301" s="5"/>
      <c r="CH301" s="5"/>
      <c r="CI301" s="5"/>
      <c r="CJ301" s="5"/>
      <c r="CK301" s="5"/>
      <c r="CL301" s="5"/>
      <c r="CM301" s="5"/>
      <c r="CN301" s="5"/>
      <c r="CO301" s="5"/>
      <c r="CP301" s="5"/>
      <c r="CQ301" s="5"/>
      <c r="CR301" s="5"/>
      <c r="CS301" s="5"/>
      <c r="CT301" s="5"/>
      <c r="CU301" s="5"/>
      <c r="CV301" s="5"/>
      <c r="CW301" s="5"/>
      <c r="CX301" s="5"/>
      <c r="CY301" s="5"/>
      <c r="CZ301" s="5"/>
      <c r="DA301" s="5"/>
      <c r="DB301" s="5"/>
      <c r="DC301" s="5"/>
      <c r="DD301" s="5"/>
      <c r="DE301" s="5"/>
      <c r="DF301" s="5"/>
      <c r="DG301" s="5"/>
      <c r="DH301" s="5"/>
      <c r="DI301" s="5"/>
      <c r="DJ301" s="5"/>
      <c r="DK301" s="5"/>
      <c r="DL301" s="5"/>
      <c r="DM301" s="5"/>
      <c r="DN301" s="5"/>
      <c r="DO301" s="5"/>
      <c r="DP301" s="5"/>
      <c r="DQ301" s="5"/>
      <c r="DR301" s="5"/>
      <c r="DS301" s="5"/>
      <c r="DT301" s="5"/>
      <c r="DU301" s="5"/>
      <c r="DV301" s="5"/>
      <c r="DW301" s="5"/>
      <c r="DX301" s="5"/>
      <c r="DY301" s="5"/>
      <c r="DZ301" s="5"/>
      <c r="EA301" s="5"/>
      <c r="EB301" s="5"/>
      <c r="EC301" s="5"/>
      <c r="ED301" s="5"/>
      <c r="EE301" s="5"/>
      <c r="EF301" s="5"/>
      <c r="EG301" s="5"/>
      <c r="EH301" s="5"/>
      <c r="EI301" s="5"/>
      <c r="EJ301" s="5"/>
      <c r="EK301" s="5"/>
      <c r="EL301" s="5"/>
      <c r="EM301" s="5"/>
      <c r="EN301" s="5"/>
      <c r="EO301" s="5"/>
      <c r="EP301" s="5"/>
      <c r="EQ301" s="5"/>
      <c r="ER301" s="5"/>
      <c r="ES301" s="5"/>
      <c r="ET301" s="5"/>
      <c r="EU301" s="5"/>
      <c r="EV301" s="5"/>
      <c r="EW301" s="5"/>
      <c r="EX301" s="5"/>
      <c r="EY301" s="5"/>
      <c r="EZ301" s="5"/>
      <c r="FA301" s="5"/>
      <c r="FB301" s="5"/>
      <c r="FC301" s="5"/>
      <c r="FD301" s="5"/>
      <c r="FE301" s="5"/>
      <c r="FF301" s="5"/>
      <c r="FG301" s="5"/>
      <c r="FH301" s="5"/>
      <c r="FI301" s="5"/>
      <c r="FJ301" s="5"/>
      <c r="FK301" s="5"/>
      <c r="FL301" s="5"/>
      <c r="FM301" s="5"/>
      <c r="FN301" s="5"/>
      <c r="FO301" s="5"/>
      <c r="FP301" s="5"/>
      <c r="FQ301" s="5"/>
      <c r="FR301" s="5"/>
      <c r="FS301" s="5"/>
      <c r="FT301" s="5"/>
      <c r="FU301" s="5"/>
      <c r="FV301" s="5"/>
      <c r="FW301" s="5"/>
      <c r="FX301" s="5"/>
      <c r="FY301" s="5"/>
      <c r="FZ301" s="5"/>
      <c r="GA301" s="5"/>
      <c r="GB301" s="5"/>
      <c r="GC301" s="5"/>
      <c r="GD301" s="5"/>
      <c r="GE301" s="5"/>
      <c r="GF301" s="5"/>
      <c r="GG301" s="5"/>
      <c r="GH301" s="5"/>
      <c r="GI301" s="5"/>
      <c r="GJ301" s="5"/>
      <c r="GK301" s="5"/>
      <c r="GL301" s="5"/>
      <c r="GM301" s="5"/>
      <c r="GN301" s="5"/>
      <c r="GO301" s="5"/>
      <c r="GP301" s="5"/>
      <c r="GQ301" s="5"/>
      <c r="GR301" s="5"/>
      <c r="GS301" s="5"/>
      <c r="GT301" s="5"/>
      <c r="GU301" s="5"/>
      <c r="GV301" s="5"/>
      <c r="GW301" s="5"/>
      <c r="GX301" s="5"/>
      <c r="GY301" s="5"/>
      <c r="GZ301" s="5"/>
      <c r="HA301" s="5"/>
      <c r="HB301" s="5"/>
      <c r="HC301" s="5"/>
      <c r="HD301" s="5"/>
      <c r="HE301" s="5"/>
      <c r="HF301" s="5"/>
      <c r="HG301" s="5"/>
      <c r="HH301" s="5"/>
      <c r="HI301" s="5"/>
      <c r="HJ301" s="5"/>
      <c r="HK301" s="5"/>
      <c r="HL301" s="5"/>
      <c r="HM301" s="5"/>
      <c r="HN301" s="5"/>
      <c r="HO301" s="5"/>
      <c r="HP301" s="5"/>
      <c r="HQ301" s="5"/>
      <c r="HR301" s="5"/>
      <c r="HS301" s="5"/>
      <c r="HT301" s="5"/>
      <c r="HU301" s="5"/>
      <c r="HV301" s="5"/>
      <c r="HW301" s="5"/>
    </row>
    <row r="302" spans="1:231" s="148" customFormat="1">
      <c r="A302" s="5"/>
      <c r="B302" s="5"/>
      <c r="C302" s="13"/>
      <c r="D302" s="13"/>
      <c r="E302" s="14"/>
      <c r="F302" s="15"/>
      <c r="G302" s="13"/>
      <c r="H302" s="13"/>
      <c r="I302" s="16"/>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c r="CK302" s="5"/>
      <c r="CL302" s="5"/>
      <c r="CM302" s="5"/>
      <c r="CN302" s="5"/>
      <c r="CO302" s="5"/>
      <c r="CP302" s="5"/>
      <c r="CQ302" s="5"/>
      <c r="CR302" s="5"/>
      <c r="CS302" s="5"/>
      <c r="CT302" s="5"/>
      <c r="CU302" s="5"/>
      <c r="CV302" s="5"/>
      <c r="CW302" s="5"/>
      <c r="CX302" s="5"/>
      <c r="CY302" s="5"/>
      <c r="CZ302" s="5"/>
      <c r="DA302" s="5"/>
      <c r="DB302" s="5"/>
      <c r="DC302" s="5"/>
      <c r="DD302" s="5"/>
      <c r="DE302" s="5"/>
      <c r="DF302" s="5"/>
      <c r="DG302" s="5"/>
      <c r="DH302" s="5"/>
      <c r="DI302" s="5"/>
      <c r="DJ302" s="5"/>
      <c r="DK302" s="5"/>
      <c r="DL302" s="5"/>
      <c r="DM302" s="5"/>
      <c r="DN302" s="5"/>
      <c r="DO302" s="5"/>
      <c r="DP302" s="5"/>
      <c r="DQ302" s="5"/>
      <c r="DR302" s="5"/>
      <c r="DS302" s="5"/>
      <c r="DT302" s="5"/>
      <c r="DU302" s="5"/>
      <c r="DV302" s="5"/>
      <c r="DW302" s="5"/>
      <c r="DX302" s="5"/>
      <c r="DY302" s="5"/>
      <c r="DZ302" s="5"/>
      <c r="EA302" s="5"/>
      <c r="EB302" s="5"/>
      <c r="EC302" s="5"/>
      <c r="ED302" s="5"/>
      <c r="EE302" s="5"/>
      <c r="EF302" s="5"/>
      <c r="EG302" s="5"/>
      <c r="EH302" s="5"/>
      <c r="EI302" s="5"/>
      <c r="EJ302" s="5"/>
      <c r="EK302" s="5"/>
      <c r="EL302" s="5"/>
      <c r="EM302" s="5"/>
      <c r="EN302" s="5"/>
      <c r="EO302" s="5"/>
      <c r="EP302" s="5"/>
      <c r="EQ302" s="5"/>
      <c r="ER302" s="5"/>
      <c r="ES302" s="5"/>
      <c r="ET302" s="5"/>
      <c r="EU302" s="5"/>
      <c r="EV302" s="5"/>
      <c r="EW302" s="5"/>
      <c r="EX302" s="5"/>
      <c r="EY302" s="5"/>
      <c r="EZ302" s="5"/>
      <c r="FA302" s="5"/>
      <c r="FB302" s="5"/>
      <c r="FC302" s="5"/>
      <c r="FD302" s="5"/>
      <c r="FE302" s="5"/>
      <c r="FF302" s="5"/>
      <c r="FG302" s="5"/>
      <c r="FH302" s="5"/>
      <c r="FI302" s="5"/>
      <c r="FJ302" s="5"/>
      <c r="FK302" s="5"/>
      <c r="FL302" s="5"/>
      <c r="FM302" s="5"/>
      <c r="FN302" s="5"/>
      <c r="FO302" s="5"/>
      <c r="FP302" s="5"/>
      <c r="FQ302" s="5"/>
      <c r="FR302" s="5"/>
      <c r="FS302" s="5"/>
      <c r="FT302" s="5"/>
      <c r="FU302" s="5"/>
      <c r="FV302" s="5"/>
      <c r="FW302" s="5"/>
      <c r="FX302" s="5"/>
      <c r="FY302" s="5"/>
      <c r="FZ302" s="5"/>
      <c r="GA302" s="5"/>
      <c r="GB302" s="5"/>
      <c r="GC302" s="5"/>
      <c r="GD302" s="5"/>
      <c r="GE302" s="5"/>
      <c r="GF302" s="5"/>
      <c r="GG302" s="5"/>
      <c r="GH302" s="5"/>
      <c r="GI302" s="5"/>
      <c r="GJ302" s="5"/>
      <c r="GK302" s="5"/>
      <c r="GL302" s="5"/>
      <c r="GM302" s="5"/>
      <c r="GN302" s="5"/>
      <c r="GO302" s="5"/>
      <c r="GP302" s="5"/>
      <c r="GQ302" s="5"/>
      <c r="GR302" s="5"/>
      <c r="GS302" s="5"/>
      <c r="GT302" s="5"/>
      <c r="GU302" s="5"/>
      <c r="GV302" s="5"/>
      <c r="GW302" s="5"/>
      <c r="GX302" s="5"/>
      <c r="GY302" s="5"/>
      <c r="GZ302" s="5"/>
      <c r="HA302" s="5"/>
      <c r="HB302" s="5"/>
      <c r="HC302" s="5"/>
      <c r="HD302" s="5"/>
      <c r="HE302" s="5"/>
      <c r="HF302" s="5"/>
      <c r="HG302" s="5"/>
      <c r="HH302" s="5"/>
      <c r="HI302" s="5"/>
      <c r="HJ302" s="5"/>
      <c r="HK302" s="5"/>
      <c r="HL302" s="5"/>
      <c r="HM302" s="5"/>
      <c r="HN302" s="5"/>
      <c r="HO302" s="5"/>
      <c r="HP302" s="5"/>
      <c r="HQ302" s="5"/>
      <c r="HR302" s="5"/>
      <c r="HS302" s="5"/>
      <c r="HT302" s="5"/>
      <c r="HU302" s="5"/>
      <c r="HV302" s="5"/>
      <c r="HW302" s="5"/>
    </row>
    <row r="303" spans="1:231" s="148" customFormat="1">
      <c r="A303" s="5"/>
      <c r="B303" s="5"/>
      <c r="C303" s="13"/>
      <c r="D303" s="13"/>
      <c r="E303" s="14"/>
      <c r="F303" s="15"/>
      <c r="G303" s="13"/>
      <c r="H303" s="13"/>
      <c r="I303" s="16"/>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5"/>
      <c r="CM303" s="5"/>
      <c r="CN303" s="5"/>
      <c r="CO303" s="5"/>
      <c r="CP303" s="5"/>
      <c r="CQ303" s="5"/>
      <c r="CR303" s="5"/>
      <c r="CS303" s="5"/>
      <c r="CT303" s="5"/>
      <c r="CU303" s="5"/>
      <c r="CV303" s="5"/>
      <c r="CW303" s="5"/>
      <c r="CX303" s="5"/>
      <c r="CY303" s="5"/>
      <c r="CZ303" s="5"/>
      <c r="DA303" s="5"/>
      <c r="DB303" s="5"/>
      <c r="DC303" s="5"/>
      <c r="DD303" s="5"/>
      <c r="DE303" s="5"/>
      <c r="DF303" s="5"/>
      <c r="DG303" s="5"/>
      <c r="DH303" s="5"/>
      <c r="DI303" s="5"/>
      <c r="DJ303" s="5"/>
      <c r="DK303" s="5"/>
      <c r="DL303" s="5"/>
      <c r="DM303" s="5"/>
      <c r="DN303" s="5"/>
      <c r="DO303" s="5"/>
      <c r="DP303" s="5"/>
      <c r="DQ303" s="5"/>
      <c r="DR303" s="5"/>
      <c r="DS303" s="5"/>
      <c r="DT303" s="5"/>
      <c r="DU303" s="5"/>
      <c r="DV303" s="5"/>
      <c r="DW303" s="5"/>
      <c r="DX303" s="5"/>
      <c r="DY303" s="5"/>
      <c r="DZ303" s="5"/>
      <c r="EA303" s="5"/>
      <c r="EB303" s="5"/>
      <c r="EC303" s="5"/>
      <c r="ED303" s="5"/>
      <c r="EE303" s="5"/>
      <c r="EF303" s="5"/>
      <c r="EG303" s="5"/>
      <c r="EH303" s="5"/>
      <c r="EI303" s="5"/>
      <c r="EJ303" s="5"/>
      <c r="EK303" s="5"/>
      <c r="EL303" s="5"/>
      <c r="EM303" s="5"/>
      <c r="EN303" s="5"/>
      <c r="EO303" s="5"/>
      <c r="EP303" s="5"/>
      <c r="EQ303" s="5"/>
      <c r="ER303" s="5"/>
      <c r="ES303" s="5"/>
      <c r="ET303" s="5"/>
      <c r="EU303" s="5"/>
      <c r="EV303" s="5"/>
      <c r="EW303" s="5"/>
      <c r="EX303" s="5"/>
      <c r="EY303" s="5"/>
      <c r="EZ303" s="5"/>
      <c r="FA303" s="5"/>
      <c r="FB303" s="5"/>
      <c r="FC303" s="5"/>
      <c r="FD303" s="5"/>
      <c r="FE303" s="5"/>
      <c r="FF303" s="5"/>
      <c r="FG303" s="5"/>
      <c r="FH303" s="5"/>
      <c r="FI303" s="5"/>
      <c r="FJ303" s="5"/>
      <c r="FK303" s="5"/>
      <c r="FL303" s="5"/>
      <c r="FM303" s="5"/>
      <c r="FN303" s="5"/>
      <c r="FO303" s="5"/>
      <c r="FP303" s="5"/>
      <c r="FQ303" s="5"/>
      <c r="FR303" s="5"/>
      <c r="FS303" s="5"/>
      <c r="FT303" s="5"/>
      <c r="FU303" s="5"/>
      <c r="FV303" s="5"/>
      <c r="FW303" s="5"/>
      <c r="FX303" s="5"/>
      <c r="FY303" s="5"/>
      <c r="FZ303" s="5"/>
      <c r="GA303" s="5"/>
      <c r="GB303" s="5"/>
      <c r="GC303" s="5"/>
      <c r="GD303" s="5"/>
      <c r="GE303" s="5"/>
      <c r="GF303" s="5"/>
      <c r="GG303" s="5"/>
      <c r="GH303" s="5"/>
      <c r="GI303" s="5"/>
      <c r="GJ303" s="5"/>
      <c r="GK303" s="5"/>
      <c r="GL303" s="5"/>
      <c r="GM303" s="5"/>
      <c r="GN303" s="5"/>
      <c r="GO303" s="5"/>
      <c r="GP303" s="5"/>
      <c r="GQ303" s="5"/>
      <c r="GR303" s="5"/>
      <c r="GS303" s="5"/>
      <c r="GT303" s="5"/>
      <c r="GU303" s="5"/>
      <c r="GV303" s="5"/>
      <c r="GW303" s="5"/>
      <c r="GX303" s="5"/>
      <c r="GY303" s="5"/>
      <c r="GZ303" s="5"/>
      <c r="HA303" s="5"/>
      <c r="HB303" s="5"/>
      <c r="HC303" s="5"/>
      <c r="HD303" s="5"/>
      <c r="HE303" s="5"/>
      <c r="HF303" s="5"/>
      <c r="HG303" s="5"/>
      <c r="HH303" s="5"/>
      <c r="HI303" s="5"/>
      <c r="HJ303" s="5"/>
      <c r="HK303" s="5"/>
      <c r="HL303" s="5"/>
      <c r="HM303" s="5"/>
      <c r="HN303" s="5"/>
      <c r="HO303" s="5"/>
      <c r="HP303" s="5"/>
      <c r="HQ303" s="5"/>
      <c r="HR303" s="5"/>
      <c r="HS303" s="5"/>
      <c r="HT303" s="5"/>
      <c r="HU303" s="5"/>
      <c r="HV303" s="5"/>
      <c r="HW303" s="5"/>
    </row>
    <row r="304" spans="1:231" s="148" customFormat="1">
      <c r="A304" s="5"/>
      <c r="B304" s="5"/>
      <c r="C304" s="13"/>
      <c r="D304" s="13"/>
      <c r="E304" s="14"/>
      <c r="F304" s="15"/>
      <c r="G304" s="13"/>
      <c r="H304" s="13"/>
      <c r="I304" s="16"/>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5"/>
      <c r="CA304" s="5"/>
      <c r="CB304" s="5"/>
      <c r="CC304" s="5"/>
      <c r="CD304" s="5"/>
      <c r="CE304" s="5"/>
      <c r="CF304" s="5"/>
      <c r="CG304" s="5"/>
      <c r="CH304" s="5"/>
      <c r="CI304" s="5"/>
      <c r="CJ304" s="5"/>
      <c r="CK304" s="5"/>
      <c r="CL304" s="5"/>
      <c r="CM304" s="5"/>
      <c r="CN304" s="5"/>
      <c r="CO304" s="5"/>
      <c r="CP304" s="5"/>
      <c r="CQ304" s="5"/>
      <c r="CR304" s="5"/>
      <c r="CS304" s="5"/>
      <c r="CT304" s="5"/>
      <c r="CU304" s="5"/>
      <c r="CV304" s="5"/>
      <c r="CW304" s="5"/>
      <c r="CX304" s="5"/>
      <c r="CY304" s="5"/>
      <c r="CZ304" s="5"/>
      <c r="DA304" s="5"/>
      <c r="DB304" s="5"/>
      <c r="DC304" s="5"/>
      <c r="DD304" s="5"/>
      <c r="DE304" s="5"/>
      <c r="DF304" s="5"/>
      <c r="DG304" s="5"/>
      <c r="DH304" s="5"/>
      <c r="DI304" s="5"/>
      <c r="DJ304" s="5"/>
      <c r="DK304" s="5"/>
      <c r="DL304" s="5"/>
      <c r="DM304" s="5"/>
      <c r="DN304" s="5"/>
      <c r="DO304" s="5"/>
      <c r="DP304" s="5"/>
      <c r="DQ304" s="5"/>
      <c r="DR304" s="5"/>
      <c r="DS304" s="5"/>
      <c r="DT304" s="5"/>
      <c r="DU304" s="5"/>
      <c r="DV304" s="5"/>
      <c r="DW304" s="5"/>
      <c r="DX304" s="5"/>
      <c r="DY304" s="5"/>
      <c r="DZ304" s="5"/>
      <c r="EA304" s="5"/>
      <c r="EB304" s="5"/>
      <c r="EC304" s="5"/>
      <c r="ED304" s="5"/>
      <c r="EE304" s="5"/>
      <c r="EF304" s="5"/>
      <c r="EG304" s="5"/>
      <c r="EH304" s="5"/>
      <c r="EI304" s="5"/>
      <c r="EJ304" s="5"/>
      <c r="EK304" s="5"/>
      <c r="EL304" s="5"/>
      <c r="EM304" s="5"/>
      <c r="EN304" s="5"/>
      <c r="EO304" s="5"/>
      <c r="EP304" s="5"/>
      <c r="EQ304" s="5"/>
      <c r="ER304" s="5"/>
      <c r="ES304" s="5"/>
      <c r="ET304" s="5"/>
      <c r="EU304" s="5"/>
      <c r="EV304" s="5"/>
      <c r="EW304" s="5"/>
      <c r="EX304" s="5"/>
      <c r="EY304" s="5"/>
      <c r="EZ304" s="5"/>
      <c r="FA304" s="5"/>
      <c r="FB304" s="5"/>
      <c r="FC304" s="5"/>
      <c r="FD304" s="5"/>
      <c r="FE304" s="5"/>
      <c r="FF304" s="5"/>
      <c r="FG304" s="5"/>
      <c r="FH304" s="5"/>
      <c r="FI304" s="5"/>
      <c r="FJ304" s="5"/>
      <c r="FK304" s="5"/>
      <c r="FL304" s="5"/>
      <c r="FM304" s="5"/>
      <c r="FN304" s="5"/>
      <c r="FO304" s="5"/>
      <c r="FP304" s="5"/>
      <c r="FQ304" s="5"/>
      <c r="FR304" s="5"/>
      <c r="FS304" s="5"/>
      <c r="FT304" s="5"/>
      <c r="FU304" s="5"/>
      <c r="FV304" s="5"/>
      <c r="FW304" s="5"/>
      <c r="FX304" s="5"/>
      <c r="FY304" s="5"/>
      <c r="FZ304" s="5"/>
      <c r="GA304" s="5"/>
      <c r="GB304" s="5"/>
      <c r="GC304" s="5"/>
      <c r="GD304" s="5"/>
      <c r="GE304" s="5"/>
      <c r="GF304" s="5"/>
      <c r="GG304" s="5"/>
      <c r="GH304" s="5"/>
      <c r="GI304" s="5"/>
      <c r="GJ304" s="5"/>
      <c r="GK304" s="5"/>
      <c r="GL304" s="5"/>
      <c r="GM304" s="5"/>
      <c r="GN304" s="5"/>
      <c r="GO304" s="5"/>
      <c r="GP304" s="5"/>
      <c r="GQ304" s="5"/>
      <c r="GR304" s="5"/>
      <c r="GS304" s="5"/>
      <c r="GT304" s="5"/>
      <c r="GU304" s="5"/>
      <c r="GV304" s="5"/>
      <c r="GW304" s="5"/>
      <c r="GX304" s="5"/>
      <c r="GY304" s="5"/>
      <c r="GZ304" s="5"/>
      <c r="HA304" s="5"/>
      <c r="HB304" s="5"/>
      <c r="HC304" s="5"/>
      <c r="HD304" s="5"/>
      <c r="HE304" s="5"/>
      <c r="HF304" s="5"/>
      <c r="HG304" s="5"/>
      <c r="HH304" s="5"/>
      <c r="HI304" s="5"/>
      <c r="HJ304" s="5"/>
      <c r="HK304" s="5"/>
      <c r="HL304" s="5"/>
      <c r="HM304" s="5"/>
      <c r="HN304" s="5"/>
      <c r="HO304" s="5"/>
      <c r="HP304" s="5"/>
      <c r="HQ304" s="5"/>
      <c r="HR304" s="5"/>
      <c r="HS304" s="5"/>
      <c r="HT304" s="5"/>
      <c r="HU304" s="5"/>
      <c r="HV304" s="5"/>
      <c r="HW304" s="5"/>
    </row>
    <row r="305" spans="1:231" s="148" customFormat="1">
      <c r="A305" s="5"/>
      <c r="B305" s="5"/>
      <c r="C305" s="13"/>
      <c r="D305" s="13"/>
      <c r="E305" s="14"/>
      <c r="F305" s="15"/>
      <c r="G305" s="13"/>
      <c r="H305" s="13"/>
      <c r="I305" s="16"/>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c r="CK305" s="5"/>
      <c r="CL305" s="5"/>
      <c r="CM305" s="5"/>
      <c r="CN305" s="5"/>
      <c r="CO305" s="5"/>
      <c r="CP305" s="5"/>
      <c r="CQ305" s="5"/>
      <c r="CR305" s="5"/>
      <c r="CS305" s="5"/>
      <c r="CT305" s="5"/>
      <c r="CU305" s="5"/>
      <c r="CV305" s="5"/>
      <c r="CW305" s="5"/>
      <c r="CX305" s="5"/>
      <c r="CY305" s="5"/>
      <c r="CZ305" s="5"/>
      <c r="DA305" s="5"/>
      <c r="DB305" s="5"/>
      <c r="DC305" s="5"/>
      <c r="DD305" s="5"/>
      <c r="DE305" s="5"/>
      <c r="DF305" s="5"/>
      <c r="DG305" s="5"/>
      <c r="DH305" s="5"/>
      <c r="DI305" s="5"/>
      <c r="DJ305" s="5"/>
      <c r="DK305" s="5"/>
      <c r="DL305" s="5"/>
      <c r="DM305" s="5"/>
      <c r="DN305" s="5"/>
      <c r="DO305" s="5"/>
      <c r="DP305" s="5"/>
      <c r="DQ305" s="5"/>
      <c r="DR305" s="5"/>
      <c r="DS305" s="5"/>
      <c r="DT305" s="5"/>
      <c r="DU305" s="5"/>
      <c r="DV305" s="5"/>
      <c r="DW305" s="5"/>
      <c r="DX305" s="5"/>
      <c r="DY305" s="5"/>
      <c r="DZ305" s="5"/>
      <c r="EA305" s="5"/>
      <c r="EB305" s="5"/>
      <c r="EC305" s="5"/>
      <c r="ED305" s="5"/>
      <c r="EE305" s="5"/>
      <c r="EF305" s="5"/>
      <c r="EG305" s="5"/>
      <c r="EH305" s="5"/>
      <c r="EI305" s="5"/>
      <c r="EJ305" s="5"/>
      <c r="EK305" s="5"/>
      <c r="EL305" s="5"/>
      <c r="EM305" s="5"/>
      <c r="EN305" s="5"/>
      <c r="EO305" s="5"/>
      <c r="EP305" s="5"/>
      <c r="EQ305" s="5"/>
      <c r="ER305" s="5"/>
      <c r="ES305" s="5"/>
      <c r="ET305" s="5"/>
      <c r="EU305" s="5"/>
      <c r="EV305" s="5"/>
      <c r="EW305" s="5"/>
      <c r="EX305" s="5"/>
      <c r="EY305" s="5"/>
      <c r="EZ305" s="5"/>
      <c r="FA305" s="5"/>
      <c r="FB305" s="5"/>
      <c r="FC305" s="5"/>
      <c r="FD305" s="5"/>
      <c r="FE305" s="5"/>
      <c r="FF305" s="5"/>
      <c r="FG305" s="5"/>
      <c r="FH305" s="5"/>
      <c r="FI305" s="5"/>
      <c r="FJ305" s="5"/>
      <c r="FK305" s="5"/>
      <c r="FL305" s="5"/>
      <c r="FM305" s="5"/>
      <c r="FN305" s="5"/>
      <c r="FO305" s="5"/>
      <c r="FP305" s="5"/>
      <c r="FQ305" s="5"/>
      <c r="FR305" s="5"/>
      <c r="FS305" s="5"/>
      <c r="FT305" s="5"/>
      <c r="FU305" s="5"/>
      <c r="FV305" s="5"/>
      <c r="FW305" s="5"/>
      <c r="FX305" s="5"/>
      <c r="FY305" s="5"/>
      <c r="FZ305" s="5"/>
      <c r="GA305" s="5"/>
      <c r="GB305" s="5"/>
      <c r="GC305" s="5"/>
      <c r="GD305" s="5"/>
      <c r="GE305" s="5"/>
      <c r="GF305" s="5"/>
      <c r="GG305" s="5"/>
      <c r="GH305" s="5"/>
      <c r="GI305" s="5"/>
      <c r="GJ305" s="5"/>
      <c r="GK305" s="5"/>
      <c r="GL305" s="5"/>
      <c r="GM305" s="5"/>
      <c r="GN305" s="5"/>
      <c r="GO305" s="5"/>
      <c r="GP305" s="5"/>
      <c r="GQ305" s="5"/>
      <c r="GR305" s="5"/>
      <c r="GS305" s="5"/>
      <c r="GT305" s="5"/>
      <c r="GU305" s="5"/>
      <c r="GV305" s="5"/>
      <c r="GW305" s="5"/>
      <c r="GX305" s="5"/>
      <c r="GY305" s="5"/>
      <c r="GZ305" s="5"/>
      <c r="HA305" s="5"/>
      <c r="HB305" s="5"/>
      <c r="HC305" s="5"/>
      <c r="HD305" s="5"/>
      <c r="HE305" s="5"/>
      <c r="HF305" s="5"/>
      <c r="HG305" s="5"/>
      <c r="HH305" s="5"/>
      <c r="HI305" s="5"/>
      <c r="HJ305" s="5"/>
      <c r="HK305" s="5"/>
      <c r="HL305" s="5"/>
      <c r="HM305" s="5"/>
      <c r="HN305" s="5"/>
      <c r="HO305" s="5"/>
      <c r="HP305" s="5"/>
      <c r="HQ305" s="5"/>
      <c r="HR305" s="5"/>
      <c r="HS305" s="5"/>
      <c r="HT305" s="5"/>
      <c r="HU305" s="5"/>
      <c r="HV305" s="5"/>
      <c r="HW305" s="5"/>
    </row>
    <row r="306" spans="1:231" s="148" customFormat="1">
      <c r="A306" s="5"/>
      <c r="B306" s="5"/>
      <c r="C306" s="13"/>
      <c r="D306" s="13"/>
      <c r="E306" s="14"/>
      <c r="F306" s="15"/>
      <c r="G306" s="13"/>
      <c r="H306" s="13"/>
      <c r="I306" s="16"/>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c r="CB306" s="5"/>
      <c r="CC306" s="5"/>
      <c r="CD306" s="5"/>
      <c r="CE306" s="5"/>
      <c r="CF306" s="5"/>
      <c r="CG306" s="5"/>
      <c r="CH306" s="5"/>
      <c r="CI306" s="5"/>
      <c r="CJ306" s="5"/>
      <c r="CK306" s="5"/>
      <c r="CL306" s="5"/>
      <c r="CM306" s="5"/>
      <c r="CN306" s="5"/>
      <c r="CO306" s="5"/>
      <c r="CP306" s="5"/>
      <c r="CQ306" s="5"/>
      <c r="CR306" s="5"/>
      <c r="CS306" s="5"/>
      <c r="CT306" s="5"/>
      <c r="CU306" s="5"/>
      <c r="CV306" s="5"/>
      <c r="CW306" s="5"/>
      <c r="CX306" s="5"/>
      <c r="CY306" s="5"/>
      <c r="CZ306" s="5"/>
      <c r="DA306" s="5"/>
      <c r="DB306" s="5"/>
      <c r="DC306" s="5"/>
      <c r="DD306" s="5"/>
      <c r="DE306" s="5"/>
      <c r="DF306" s="5"/>
      <c r="DG306" s="5"/>
      <c r="DH306" s="5"/>
      <c r="DI306" s="5"/>
      <c r="DJ306" s="5"/>
      <c r="DK306" s="5"/>
      <c r="DL306" s="5"/>
      <c r="DM306" s="5"/>
      <c r="DN306" s="5"/>
      <c r="DO306" s="5"/>
      <c r="DP306" s="5"/>
      <c r="DQ306" s="5"/>
      <c r="DR306" s="5"/>
      <c r="DS306" s="5"/>
      <c r="DT306" s="5"/>
      <c r="DU306" s="5"/>
      <c r="DV306" s="5"/>
      <c r="DW306" s="5"/>
      <c r="DX306" s="5"/>
      <c r="DY306" s="5"/>
      <c r="DZ306" s="5"/>
      <c r="EA306" s="5"/>
      <c r="EB306" s="5"/>
      <c r="EC306" s="5"/>
      <c r="ED306" s="5"/>
      <c r="EE306" s="5"/>
      <c r="EF306" s="5"/>
      <c r="EG306" s="5"/>
      <c r="EH306" s="5"/>
      <c r="EI306" s="5"/>
      <c r="EJ306" s="5"/>
      <c r="EK306" s="5"/>
      <c r="EL306" s="5"/>
      <c r="EM306" s="5"/>
      <c r="EN306" s="5"/>
      <c r="EO306" s="5"/>
      <c r="EP306" s="5"/>
      <c r="EQ306" s="5"/>
      <c r="ER306" s="5"/>
      <c r="ES306" s="5"/>
      <c r="ET306" s="5"/>
      <c r="EU306" s="5"/>
      <c r="EV306" s="5"/>
      <c r="EW306" s="5"/>
      <c r="EX306" s="5"/>
      <c r="EY306" s="5"/>
      <c r="EZ306" s="5"/>
      <c r="FA306" s="5"/>
      <c r="FB306" s="5"/>
      <c r="FC306" s="5"/>
      <c r="FD306" s="5"/>
      <c r="FE306" s="5"/>
      <c r="FF306" s="5"/>
      <c r="FG306" s="5"/>
      <c r="FH306" s="5"/>
      <c r="FI306" s="5"/>
      <c r="FJ306" s="5"/>
      <c r="FK306" s="5"/>
      <c r="FL306" s="5"/>
      <c r="FM306" s="5"/>
      <c r="FN306" s="5"/>
      <c r="FO306" s="5"/>
      <c r="FP306" s="5"/>
      <c r="FQ306" s="5"/>
      <c r="FR306" s="5"/>
      <c r="FS306" s="5"/>
      <c r="FT306" s="5"/>
      <c r="FU306" s="5"/>
      <c r="FV306" s="5"/>
      <c r="FW306" s="5"/>
      <c r="FX306" s="5"/>
      <c r="FY306" s="5"/>
      <c r="FZ306" s="5"/>
      <c r="GA306" s="5"/>
      <c r="GB306" s="5"/>
      <c r="GC306" s="5"/>
      <c r="GD306" s="5"/>
      <c r="GE306" s="5"/>
      <c r="GF306" s="5"/>
      <c r="GG306" s="5"/>
      <c r="GH306" s="5"/>
      <c r="GI306" s="5"/>
      <c r="GJ306" s="5"/>
      <c r="GK306" s="5"/>
      <c r="GL306" s="5"/>
      <c r="GM306" s="5"/>
      <c r="GN306" s="5"/>
      <c r="GO306" s="5"/>
      <c r="GP306" s="5"/>
      <c r="GQ306" s="5"/>
      <c r="GR306" s="5"/>
      <c r="GS306" s="5"/>
      <c r="GT306" s="5"/>
      <c r="GU306" s="5"/>
      <c r="GV306" s="5"/>
      <c r="GW306" s="5"/>
      <c r="GX306" s="5"/>
      <c r="GY306" s="5"/>
      <c r="GZ306" s="5"/>
      <c r="HA306" s="5"/>
      <c r="HB306" s="5"/>
      <c r="HC306" s="5"/>
      <c r="HD306" s="5"/>
      <c r="HE306" s="5"/>
      <c r="HF306" s="5"/>
      <c r="HG306" s="5"/>
      <c r="HH306" s="5"/>
      <c r="HI306" s="5"/>
      <c r="HJ306" s="5"/>
      <c r="HK306" s="5"/>
      <c r="HL306" s="5"/>
      <c r="HM306" s="5"/>
      <c r="HN306" s="5"/>
      <c r="HO306" s="5"/>
      <c r="HP306" s="5"/>
      <c r="HQ306" s="5"/>
      <c r="HR306" s="5"/>
      <c r="HS306" s="5"/>
      <c r="HT306" s="5"/>
      <c r="HU306" s="5"/>
      <c r="HV306" s="5"/>
      <c r="HW306" s="5"/>
    </row>
    <row r="307" spans="1:231" s="148" customFormat="1">
      <c r="A307" s="5"/>
      <c r="B307" s="5"/>
      <c r="C307" s="13"/>
      <c r="D307" s="13"/>
      <c r="E307" s="14"/>
      <c r="F307" s="15"/>
      <c r="G307" s="13"/>
      <c r="H307" s="13"/>
      <c r="I307" s="16"/>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5"/>
      <c r="CD307" s="5"/>
      <c r="CE307" s="5"/>
      <c r="CF307" s="5"/>
      <c r="CG307" s="5"/>
      <c r="CH307" s="5"/>
      <c r="CI307" s="5"/>
      <c r="CJ307" s="5"/>
      <c r="CK307" s="5"/>
      <c r="CL307" s="5"/>
      <c r="CM307" s="5"/>
      <c r="CN307" s="5"/>
      <c r="CO307" s="5"/>
      <c r="CP307" s="5"/>
      <c r="CQ307" s="5"/>
      <c r="CR307" s="5"/>
      <c r="CS307" s="5"/>
      <c r="CT307" s="5"/>
      <c r="CU307" s="5"/>
      <c r="CV307" s="5"/>
      <c r="CW307" s="5"/>
      <c r="CX307" s="5"/>
      <c r="CY307" s="5"/>
      <c r="CZ307" s="5"/>
      <c r="DA307" s="5"/>
      <c r="DB307" s="5"/>
      <c r="DC307" s="5"/>
      <c r="DD307" s="5"/>
      <c r="DE307" s="5"/>
      <c r="DF307" s="5"/>
      <c r="DG307" s="5"/>
      <c r="DH307" s="5"/>
      <c r="DI307" s="5"/>
      <c r="DJ307" s="5"/>
      <c r="DK307" s="5"/>
      <c r="DL307" s="5"/>
      <c r="DM307" s="5"/>
      <c r="DN307" s="5"/>
      <c r="DO307" s="5"/>
      <c r="DP307" s="5"/>
      <c r="DQ307" s="5"/>
      <c r="DR307" s="5"/>
      <c r="DS307" s="5"/>
      <c r="DT307" s="5"/>
      <c r="DU307" s="5"/>
      <c r="DV307" s="5"/>
      <c r="DW307" s="5"/>
      <c r="DX307" s="5"/>
      <c r="DY307" s="5"/>
      <c r="DZ307" s="5"/>
      <c r="EA307" s="5"/>
      <c r="EB307" s="5"/>
      <c r="EC307" s="5"/>
      <c r="ED307" s="5"/>
      <c r="EE307" s="5"/>
      <c r="EF307" s="5"/>
      <c r="EG307" s="5"/>
      <c r="EH307" s="5"/>
      <c r="EI307" s="5"/>
      <c r="EJ307" s="5"/>
      <c r="EK307" s="5"/>
      <c r="EL307" s="5"/>
      <c r="EM307" s="5"/>
      <c r="EN307" s="5"/>
      <c r="EO307" s="5"/>
      <c r="EP307" s="5"/>
      <c r="EQ307" s="5"/>
      <c r="ER307" s="5"/>
      <c r="ES307" s="5"/>
      <c r="ET307" s="5"/>
      <c r="EU307" s="5"/>
      <c r="EV307" s="5"/>
      <c r="EW307" s="5"/>
      <c r="EX307" s="5"/>
      <c r="EY307" s="5"/>
      <c r="EZ307" s="5"/>
      <c r="FA307" s="5"/>
      <c r="FB307" s="5"/>
      <c r="FC307" s="5"/>
      <c r="FD307" s="5"/>
      <c r="FE307" s="5"/>
      <c r="FF307" s="5"/>
      <c r="FG307" s="5"/>
      <c r="FH307" s="5"/>
      <c r="FI307" s="5"/>
      <c r="FJ307" s="5"/>
      <c r="FK307" s="5"/>
      <c r="FL307" s="5"/>
      <c r="FM307" s="5"/>
      <c r="FN307" s="5"/>
      <c r="FO307" s="5"/>
      <c r="FP307" s="5"/>
      <c r="FQ307" s="5"/>
      <c r="FR307" s="5"/>
      <c r="FS307" s="5"/>
      <c r="FT307" s="5"/>
      <c r="FU307" s="5"/>
      <c r="FV307" s="5"/>
      <c r="FW307" s="5"/>
      <c r="FX307" s="5"/>
      <c r="FY307" s="5"/>
      <c r="FZ307" s="5"/>
      <c r="GA307" s="5"/>
      <c r="GB307" s="5"/>
      <c r="GC307" s="5"/>
      <c r="GD307" s="5"/>
      <c r="GE307" s="5"/>
      <c r="GF307" s="5"/>
      <c r="GG307" s="5"/>
      <c r="GH307" s="5"/>
      <c r="GI307" s="5"/>
      <c r="GJ307" s="5"/>
      <c r="GK307" s="5"/>
      <c r="GL307" s="5"/>
      <c r="GM307" s="5"/>
      <c r="GN307" s="5"/>
      <c r="GO307" s="5"/>
      <c r="GP307" s="5"/>
      <c r="GQ307" s="5"/>
      <c r="GR307" s="5"/>
      <c r="GS307" s="5"/>
      <c r="GT307" s="5"/>
      <c r="GU307" s="5"/>
      <c r="GV307" s="5"/>
      <c r="GW307" s="5"/>
      <c r="GX307" s="5"/>
      <c r="GY307" s="5"/>
      <c r="GZ307" s="5"/>
      <c r="HA307" s="5"/>
      <c r="HB307" s="5"/>
      <c r="HC307" s="5"/>
      <c r="HD307" s="5"/>
      <c r="HE307" s="5"/>
      <c r="HF307" s="5"/>
      <c r="HG307" s="5"/>
      <c r="HH307" s="5"/>
      <c r="HI307" s="5"/>
      <c r="HJ307" s="5"/>
      <c r="HK307" s="5"/>
      <c r="HL307" s="5"/>
      <c r="HM307" s="5"/>
      <c r="HN307" s="5"/>
      <c r="HO307" s="5"/>
      <c r="HP307" s="5"/>
      <c r="HQ307" s="5"/>
      <c r="HR307" s="5"/>
      <c r="HS307" s="5"/>
      <c r="HT307" s="5"/>
      <c r="HU307" s="5"/>
      <c r="HV307" s="5"/>
      <c r="HW307" s="5"/>
    </row>
    <row r="308" spans="1:231" s="148" customFormat="1">
      <c r="A308" s="5"/>
      <c r="B308" s="5"/>
      <c r="C308" s="13"/>
      <c r="D308" s="13"/>
      <c r="E308" s="14"/>
      <c r="F308" s="15"/>
      <c r="G308" s="13"/>
      <c r="H308" s="13"/>
      <c r="I308" s="16"/>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c r="CY308" s="5"/>
      <c r="CZ308" s="5"/>
      <c r="DA308" s="5"/>
      <c r="DB308" s="5"/>
      <c r="DC308" s="5"/>
      <c r="DD308" s="5"/>
      <c r="DE308" s="5"/>
      <c r="DF308" s="5"/>
      <c r="DG308" s="5"/>
      <c r="DH308" s="5"/>
      <c r="DI308" s="5"/>
      <c r="DJ308" s="5"/>
      <c r="DK308" s="5"/>
      <c r="DL308" s="5"/>
      <c r="DM308" s="5"/>
      <c r="DN308" s="5"/>
      <c r="DO308" s="5"/>
      <c r="DP308" s="5"/>
      <c r="DQ308" s="5"/>
      <c r="DR308" s="5"/>
      <c r="DS308" s="5"/>
      <c r="DT308" s="5"/>
      <c r="DU308" s="5"/>
      <c r="DV308" s="5"/>
      <c r="DW308" s="5"/>
      <c r="DX308" s="5"/>
      <c r="DY308" s="5"/>
      <c r="DZ308" s="5"/>
      <c r="EA308" s="5"/>
      <c r="EB308" s="5"/>
      <c r="EC308" s="5"/>
      <c r="ED308" s="5"/>
      <c r="EE308" s="5"/>
      <c r="EF308" s="5"/>
      <c r="EG308" s="5"/>
      <c r="EH308" s="5"/>
      <c r="EI308" s="5"/>
      <c r="EJ308" s="5"/>
      <c r="EK308" s="5"/>
      <c r="EL308" s="5"/>
      <c r="EM308" s="5"/>
      <c r="EN308" s="5"/>
      <c r="EO308" s="5"/>
      <c r="EP308" s="5"/>
      <c r="EQ308" s="5"/>
      <c r="ER308" s="5"/>
      <c r="ES308" s="5"/>
      <c r="ET308" s="5"/>
      <c r="EU308" s="5"/>
      <c r="EV308" s="5"/>
      <c r="EW308" s="5"/>
      <c r="EX308" s="5"/>
      <c r="EY308" s="5"/>
      <c r="EZ308" s="5"/>
      <c r="FA308" s="5"/>
      <c r="FB308" s="5"/>
      <c r="FC308" s="5"/>
      <c r="FD308" s="5"/>
      <c r="FE308" s="5"/>
      <c r="FF308" s="5"/>
      <c r="FG308" s="5"/>
      <c r="FH308" s="5"/>
      <c r="FI308" s="5"/>
      <c r="FJ308" s="5"/>
      <c r="FK308" s="5"/>
      <c r="FL308" s="5"/>
      <c r="FM308" s="5"/>
      <c r="FN308" s="5"/>
      <c r="FO308" s="5"/>
      <c r="FP308" s="5"/>
      <c r="FQ308" s="5"/>
      <c r="FR308" s="5"/>
      <c r="FS308" s="5"/>
      <c r="FT308" s="5"/>
      <c r="FU308" s="5"/>
      <c r="FV308" s="5"/>
      <c r="FW308" s="5"/>
      <c r="FX308" s="5"/>
      <c r="FY308" s="5"/>
      <c r="FZ308" s="5"/>
      <c r="GA308" s="5"/>
      <c r="GB308" s="5"/>
      <c r="GC308" s="5"/>
      <c r="GD308" s="5"/>
      <c r="GE308" s="5"/>
      <c r="GF308" s="5"/>
      <c r="GG308" s="5"/>
      <c r="GH308" s="5"/>
      <c r="GI308" s="5"/>
      <c r="GJ308" s="5"/>
      <c r="GK308" s="5"/>
      <c r="GL308" s="5"/>
      <c r="GM308" s="5"/>
      <c r="GN308" s="5"/>
      <c r="GO308" s="5"/>
      <c r="GP308" s="5"/>
      <c r="GQ308" s="5"/>
      <c r="GR308" s="5"/>
      <c r="GS308" s="5"/>
      <c r="GT308" s="5"/>
      <c r="GU308" s="5"/>
      <c r="GV308" s="5"/>
      <c r="GW308" s="5"/>
      <c r="GX308" s="5"/>
      <c r="GY308" s="5"/>
      <c r="GZ308" s="5"/>
      <c r="HA308" s="5"/>
      <c r="HB308" s="5"/>
      <c r="HC308" s="5"/>
      <c r="HD308" s="5"/>
      <c r="HE308" s="5"/>
      <c r="HF308" s="5"/>
      <c r="HG308" s="5"/>
      <c r="HH308" s="5"/>
      <c r="HI308" s="5"/>
      <c r="HJ308" s="5"/>
      <c r="HK308" s="5"/>
      <c r="HL308" s="5"/>
      <c r="HM308" s="5"/>
      <c r="HN308" s="5"/>
      <c r="HO308" s="5"/>
      <c r="HP308" s="5"/>
      <c r="HQ308" s="5"/>
      <c r="HR308" s="5"/>
      <c r="HS308" s="5"/>
      <c r="HT308" s="5"/>
      <c r="HU308" s="5"/>
      <c r="HV308" s="5"/>
      <c r="HW308" s="5"/>
    </row>
    <row r="309" spans="1:231" s="148" customFormat="1">
      <c r="A309" s="5"/>
      <c r="B309" s="5"/>
      <c r="C309" s="13"/>
      <c r="D309" s="13"/>
      <c r="E309" s="14"/>
      <c r="F309" s="15"/>
      <c r="G309" s="13"/>
      <c r="H309" s="13"/>
      <c r="I309" s="16"/>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c r="CZ309" s="5"/>
      <c r="DA309" s="5"/>
      <c r="DB309" s="5"/>
      <c r="DC309" s="5"/>
      <c r="DD309" s="5"/>
      <c r="DE309" s="5"/>
      <c r="DF309" s="5"/>
      <c r="DG309" s="5"/>
      <c r="DH309" s="5"/>
      <c r="DI309" s="5"/>
      <c r="DJ309" s="5"/>
      <c r="DK309" s="5"/>
      <c r="DL309" s="5"/>
      <c r="DM309" s="5"/>
      <c r="DN309" s="5"/>
      <c r="DO309" s="5"/>
      <c r="DP309" s="5"/>
      <c r="DQ309" s="5"/>
      <c r="DR309" s="5"/>
      <c r="DS309" s="5"/>
      <c r="DT309" s="5"/>
      <c r="DU309" s="5"/>
      <c r="DV309" s="5"/>
      <c r="DW309" s="5"/>
      <c r="DX309" s="5"/>
      <c r="DY309" s="5"/>
      <c r="DZ309" s="5"/>
      <c r="EA309" s="5"/>
      <c r="EB309" s="5"/>
      <c r="EC309" s="5"/>
      <c r="ED309" s="5"/>
      <c r="EE309" s="5"/>
      <c r="EF309" s="5"/>
      <c r="EG309" s="5"/>
      <c r="EH309" s="5"/>
      <c r="EI309" s="5"/>
      <c r="EJ309" s="5"/>
      <c r="EK309" s="5"/>
      <c r="EL309" s="5"/>
      <c r="EM309" s="5"/>
      <c r="EN309" s="5"/>
      <c r="EO309" s="5"/>
      <c r="EP309" s="5"/>
      <c r="EQ309" s="5"/>
      <c r="ER309" s="5"/>
      <c r="ES309" s="5"/>
      <c r="ET309" s="5"/>
      <c r="EU309" s="5"/>
      <c r="EV309" s="5"/>
      <c r="EW309" s="5"/>
      <c r="EX309" s="5"/>
      <c r="EY309" s="5"/>
      <c r="EZ309" s="5"/>
      <c r="FA309" s="5"/>
      <c r="FB309" s="5"/>
      <c r="FC309" s="5"/>
      <c r="FD309" s="5"/>
      <c r="FE309" s="5"/>
      <c r="FF309" s="5"/>
      <c r="FG309" s="5"/>
      <c r="FH309" s="5"/>
      <c r="FI309" s="5"/>
      <c r="FJ309" s="5"/>
      <c r="FK309" s="5"/>
      <c r="FL309" s="5"/>
      <c r="FM309" s="5"/>
      <c r="FN309" s="5"/>
      <c r="FO309" s="5"/>
      <c r="FP309" s="5"/>
      <c r="FQ309" s="5"/>
      <c r="FR309" s="5"/>
      <c r="FS309" s="5"/>
      <c r="FT309" s="5"/>
      <c r="FU309" s="5"/>
      <c r="FV309" s="5"/>
      <c r="FW309" s="5"/>
      <c r="FX309" s="5"/>
      <c r="FY309" s="5"/>
      <c r="FZ309" s="5"/>
      <c r="GA309" s="5"/>
      <c r="GB309" s="5"/>
      <c r="GC309" s="5"/>
      <c r="GD309" s="5"/>
      <c r="GE309" s="5"/>
      <c r="GF309" s="5"/>
      <c r="GG309" s="5"/>
      <c r="GH309" s="5"/>
      <c r="GI309" s="5"/>
      <c r="GJ309" s="5"/>
      <c r="GK309" s="5"/>
      <c r="GL309" s="5"/>
      <c r="GM309" s="5"/>
      <c r="GN309" s="5"/>
      <c r="GO309" s="5"/>
      <c r="GP309" s="5"/>
      <c r="GQ309" s="5"/>
      <c r="GR309" s="5"/>
      <c r="GS309" s="5"/>
      <c r="GT309" s="5"/>
      <c r="GU309" s="5"/>
      <c r="GV309" s="5"/>
      <c r="GW309" s="5"/>
      <c r="GX309" s="5"/>
      <c r="GY309" s="5"/>
      <c r="GZ309" s="5"/>
      <c r="HA309" s="5"/>
      <c r="HB309" s="5"/>
      <c r="HC309" s="5"/>
      <c r="HD309" s="5"/>
      <c r="HE309" s="5"/>
      <c r="HF309" s="5"/>
      <c r="HG309" s="5"/>
      <c r="HH309" s="5"/>
      <c r="HI309" s="5"/>
      <c r="HJ309" s="5"/>
      <c r="HK309" s="5"/>
      <c r="HL309" s="5"/>
      <c r="HM309" s="5"/>
      <c r="HN309" s="5"/>
      <c r="HO309" s="5"/>
      <c r="HP309" s="5"/>
      <c r="HQ309" s="5"/>
      <c r="HR309" s="5"/>
      <c r="HS309" s="5"/>
      <c r="HT309" s="5"/>
      <c r="HU309" s="5"/>
      <c r="HV309" s="5"/>
      <c r="HW309" s="5"/>
    </row>
    <row r="310" spans="1:231" s="148" customFormat="1">
      <c r="A310" s="5"/>
      <c r="B310" s="5"/>
      <c r="C310" s="13"/>
      <c r="D310" s="13"/>
      <c r="E310" s="14"/>
      <c r="F310" s="15"/>
      <c r="G310" s="13"/>
      <c r="H310" s="13"/>
      <c r="I310" s="16"/>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5"/>
      <c r="CA310" s="5"/>
      <c r="CB310" s="5"/>
      <c r="CC310" s="5"/>
      <c r="CD310" s="5"/>
      <c r="CE310" s="5"/>
      <c r="CF310" s="5"/>
      <c r="CG310" s="5"/>
      <c r="CH310" s="5"/>
      <c r="CI310" s="5"/>
      <c r="CJ310" s="5"/>
      <c r="CK310" s="5"/>
      <c r="CL310" s="5"/>
      <c r="CM310" s="5"/>
      <c r="CN310" s="5"/>
      <c r="CO310" s="5"/>
      <c r="CP310" s="5"/>
      <c r="CQ310" s="5"/>
      <c r="CR310" s="5"/>
      <c r="CS310" s="5"/>
      <c r="CT310" s="5"/>
      <c r="CU310" s="5"/>
      <c r="CV310" s="5"/>
      <c r="CW310" s="5"/>
      <c r="CX310" s="5"/>
      <c r="CY310" s="5"/>
      <c r="CZ310" s="5"/>
      <c r="DA310" s="5"/>
      <c r="DB310" s="5"/>
      <c r="DC310" s="5"/>
      <c r="DD310" s="5"/>
      <c r="DE310" s="5"/>
      <c r="DF310" s="5"/>
      <c r="DG310" s="5"/>
      <c r="DH310" s="5"/>
      <c r="DI310" s="5"/>
      <c r="DJ310" s="5"/>
      <c r="DK310" s="5"/>
      <c r="DL310" s="5"/>
      <c r="DM310" s="5"/>
      <c r="DN310" s="5"/>
      <c r="DO310" s="5"/>
      <c r="DP310" s="5"/>
      <c r="DQ310" s="5"/>
      <c r="DR310" s="5"/>
      <c r="DS310" s="5"/>
      <c r="DT310" s="5"/>
      <c r="DU310" s="5"/>
      <c r="DV310" s="5"/>
      <c r="DW310" s="5"/>
      <c r="DX310" s="5"/>
      <c r="DY310" s="5"/>
      <c r="DZ310" s="5"/>
      <c r="EA310" s="5"/>
      <c r="EB310" s="5"/>
      <c r="EC310" s="5"/>
      <c r="ED310" s="5"/>
      <c r="EE310" s="5"/>
      <c r="EF310" s="5"/>
      <c r="EG310" s="5"/>
      <c r="EH310" s="5"/>
      <c r="EI310" s="5"/>
      <c r="EJ310" s="5"/>
      <c r="EK310" s="5"/>
      <c r="EL310" s="5"/>
      <c r="EM310" s="5"/>
      <c r="EN310" s="5"/>
      <c r="EO310" s="5"/>
      <c r="EP310" s="5"/>
      <c r="EQ310" s="5"/>
      <c r="ER310" s="5"/>
      <c r="ES310" s="5"/>
      <c r="ET310" s="5"/>
      <c r="EU310" s="5"/>
      <c r="EV310" s="5"/>
      <c r="EW310" s="5"/>
      <c r="EX310" s="5"/>
      <c r="EY310" s="5"/>
      <c r="EZ310" s="5"/>
      <c r="FA310" s="5"/>
      <c r="FB310" s="5"/>
      <c r="FC310" s="5"/>
      <c r="FD310" s="5"/>
      <c r="FE310" s="5"/>
      <c r="FF310" s="5"/>
      <c r="FG310" s="5"/>
      <c r="FH310" s="5"/>
      <c r="FI310" s="5"/>
      <c r="FJ310" s="5"/>
      <c r="FK310" s="5"/>
      <c r="FL310" s="5"/>
      <c r="FM310" s="5"/>
      <c r="FN310" s="5"/>
      <c r="FO310" s="5"/>
      <c r="FP310" s="5"/>
      <c r="FQ310" s="5"/>
      <c r="FR310" s="5"/>
      <c r="FS310" s="5"/>
      <c r="FT310" s="5"/>
      <c r="FU310" s="5"/>
      <c r="FV310" s="5"/>
      <c r="FW310" s="5"/>
      <c r="FX310" s="5"/>
      <c r="FY310" s="5"/>
      <c r="FZ310" s="5"/>
      <c r="GA310" s="5"/>
      <c r="GB310" s="5"/>
      <c r="GC310" s="5"/>
      <c r="GD310" s="5"/>
      <c r="GE310" s="5"/>
      <c r="GF310" s="5"/>
      <c r="GG310" s="5"/>
      <c r="GH310" s="5"/>
      <c r="GI310" s="5"/>
      <c r="GJ310" s="5"/>
      <c r="GK310" s="5"/>
      <c r="GL310" s="5"/>
      <c r="GM310" s="5"/>
      <c r="GN310" s="5"/>
      <c r="GO310" s="5"/>
      <c r="GP310" s="5"/>
      <c r="GQ310" s="5"/>
      <c r="GR310" s="5"/>
      <c r="GS310" s="5"/>
      <c r="GT310" s="5"/>
      <c r="GU310" s="5"/>
      <c r="GV310" s="5"/>
      <c r="GW310" s="5"/>
      <c r="GX310" s="5"/>
      <c r="GY310" s="5"/>
      <c r="GZ310" s="5"/>
      <c r="HA310" s="5"/>
      <c r="HB310" s="5"/>
      <c r="HC310" s="5"/>
      <c r="HD310" s="5"/>
      <c r="HE310" s="5"/>
      <c r="HF310" s="5"/>
      <c r="HG310" s="5"/>
      <c r="HH310" s="5"/>
      <c r="HI310" s="5"/>
      <c r="HJ310" s="5"/>
      <c r="HK310" s="5"/>
      <c r="HL310" s="5"/>
      <c r="HM310" s="5"/>
      <c r="HN310" s="5"/>
      <c r="HO310" s="5"/>
      <c r="HP310" s="5"/>
      <c r="HQ310" s="5"/>
      <c r="HR310" s="5"/>
      <c r="HS310" s="5"/>
      <c r="HT310" s="5"/>
      <c r="HU310" s="5"/>
      <c r="HV310" s="5"/>
      <c r="HW310" s="5"/>
    </row>
    <row r="311" spans="1:231" s="148" customFormat="1">
      <c r="A311" s="5"/>
      <c r="B311" s="5"/>
      <c r="C311" s="13"/>
      <c r="D311" s="13"/>
      <c r="E311" s="14"/>
      <c r="F311" s="15"/>
      <c r="G311" s="13"/>
      <c r="H311" s="13"/>
      <c r="I311" s="16"/>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5"/>
      <c r="CL311" s="5"/>
      <c r="CM311" s="5"/>
      <c r="CN311" s="5"/>
      <c r="CO311" s="5"/>
      <c r="CP311" s="5"/>
      <c r="CQ311" s="5"/>
      <c r="CR311" s="5"/>
      <c r="CS311" s="5"/>
      <c r="CT311" s="5"/>
      <c r="CU311" s="5"/>
      <c r="CV311" s="5"/>
      <c r="CW311" s="5"/>
      <c r="CX311" s="5"/>
      <c r="CY311" s="5"/>
      <c r="CZ311" s="5"/>
      <c r="DA311" s="5"/>
      <c r="DB311" s="5"/>
      <c r="DC311" s="5"/>
      <c r="DD311" s="5"/>
      <c r="DE311" s="5"/>
      <c r="DF311" s="5"/>
      <c r="DG311" s="5"/>
      <c r="DH311" s="5"/>
      <c r="DI311" s="5"/>
      <c r="DJ311" s="5"/>
      <c r="DK311" s="5"/>
      <c r="DL311" s="5"/>
      <c r="DM311" s="5"/>
      <c r="DN311" s="5"/>
      <c r="DO311" s="5"/>
      <c r="DP311" s="5"/>
      <c r="DQ311" s="5"/>
      <c r="DR311" s="5"/>
      <c r="DS311" s="5"/>
      <c r="DT311" s="5"/>
      <c r="DU311" s="5"/>
      <c r="DV311" s="5"/>
      <c r="DW311" s="5"/>
      <c r="DX311" s="5"/>
      <c r="DY311" s="5"/>
      <c r="DZ311" s="5"/>
      <c r="EA311" s="5"/>
      <c r="EB311" s="5"/>
      <c r="EC311" s="5"/>
      <c r="ED311" s="5"/>
      <c r="EE311" s="5"/>
      <c r="EF311" s="5"/>
      <c r="EG311" s="5"/>
      <c r="EH311" s="5"/>
      <c r="EI311" s="5"/>
      <c r="EJ311" s="5"/>
      <c r="EK311" s="5"/>
      <c r="EL311" s="5"/>
      <c r="EM311" s="5"/>
      <c r="EN311" s="5"/>
      <c r="EO311" s="5"/>
      <c r="EP311" s="5"/>
      <c r="EQ311" s="5"/>
      <c r="ER311" s="5"/>
      <c r="ES311" s="5"/>
      <c r="ET311" s="5"/>
      <c r="EU311" s="5"/>
      <c r="EV311" s="5"/>
      <c r="EW311" s="5"/>
      <c r="EX311" s="5"/>
      <c r="EY311" s="5"/>
      <c r="EZ311" s="5"/>
      <c r="FA311" s="5"/>
      <c r="FB311" s="5"/>
      <c r="FC311" s="5"/>
      <c r="FD311" s="5"/>
      <c r="FE311" s="5"/>
      <c r="FF311" s="5"/>
      <c r="FG311" s="5"/>
      <c r="FH311" s="5"/>
      <c r="FI311" s="5"/>
      <c r="FJ311" s="5"/>
      <c r="FK311" s="5"/>
      <c r="FL311" s="5"/>
      <c r="FM311" s="5"/>
      <c r="FN311" s="5"/>
      <c r="FO311" s="5"/>
      <c r="FP311" s="5"/>
      <c r="FQ311" s="5"/>
      <c r="FR311" s="5"/>
      <c r="FS311" s="5"/>
      <c r="FT311" s="5"/>
      <c r="FU311" s="5"/>
      <c r="FV311" s="5"/>
      <c r="FW311" s="5"/>
      <c r="FX311" s="5"/>
      <c r="FY311" s="5"/>
      <c r="FZ311" s="5"/>
      <c r="GA311" s="5"/>
      <c r="GB311" s="5"/>
      <c r="GC311" s="5"/>
      <c r="GD311" s="5"/>
      <c r="GE311" s="5"/>
      <c r="GF311" s="5"/>
      <c r="GG311" s="5"/>
      <c r="GH311" s="5"/>
      <c r="GI311" s="5"/>
      <c r="GJ311" s="5"/>
      <c r="GK311" s="5"/>
      <c r="GL311" s="5"/>
      <c r="GM311" s="5"/>
      <c r="GN311" s="5"/>
      <c r="GO311" s="5"/>
      <c r="GP311" s="5"/>
      <c r="GQ311" s="5"/>
      <c r="GR311" s="5"/>
      <c r="GS311" s="5"/>
      <c r="GT311" s="5"/>
      <c r="GU311" s="5"/>
      <c r="GV311" s="5"/>
      <c r="GW311" s="5"/>
      <c r="GX311" s="5"/>
      <c r="GY311" s="5"/>
      <c r="GZ311" s="5"/>
      <c r="HA311" s="5"/>
      <c r="HB311" s="5"/>
      <c r="HC311" s="5"/>
      <c r="HD311" s="5"/>
      <c r="HE311" s="5"/>
      <c r="HF311" s="5"/>
      <c r="HG311" s="5"/>
      <c r="HH311" s="5"/>
      <c r="HI311" s="5"/>
      <c r="HJ311" s="5"/>
      <c r="HK311" s="5"/>
      <c r="HL311" s="5"/>
      <c r="HM311" s="5"/>
      <c r="HN311" s="5"/>
      <c r="HO311" s="5"/>
      <c r="HP311" s="5"/>
      <c r="HQ311" s="5"/>
      <c r="HR311" s="5"/>
      <c r="HS311" s="5"/>
      <c r="HT311" s="5"/>
      <c r="HU311" s="5"/>
      <c r="HV311" s="5"/>
      <c r="HW311" s="5"/>
    </row>
    <row r="312" spans="1:231" s="148" customFormat="1">
      <c r="A312" s="5"/>
      <c r="B312" s="5"/>
      <c r="C312" s="13"/>
      <c r="D312" s="13"/>
      <c r="E312" s="14"/>
      <c r="F312" s="15"/>
      <c r="G312" s="13"/>
      <c r="H312" s="13"/>
      <c r="I312" s="16"/>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5"/>
      <c r="CM312" s="5"/>
      <c r="CN312" s="5"/>
      <c r="CO312" s="5"/>
      <c r="CP312" s="5"/>
      <c r="CQ312" s="5"/>
      <c r="CR312" s="5"/>
      <c r="CS312" s="5"/>
      <c r="CT312" s="5"/>
      <c r="CU312" s="5"/>
      <c r="CV312" s="5"/>
      <c r="CW312" s="5"/>
      <c r="CX312" s="5"/>
      <c r="CY312" s="5"/>
      <c r="CZ312" s="5"/>
      <c r="DA312" s="5"/>
      <c r="DB312" s="5"/>
      <c r="DC312" s="5"/>
      <c r="DD312" s="5"/>
      <c r="DE312" s="5"/>
      <c r="DF312" s="5"/>
      <c r="DG312" s="5"/>
      <c r="DH312" s="5"/>
      <c r="DI312" s="5"/>
      <c r="DJ312" s="5"/>
      <c r="DK312" s="5"/>
      <c r="DL312" s="5"/>
      <c r="DM312" s="5"/>
      <c r="DN312" s="5"/>
      <c r="DO312" s="5"/>
      <c r="DP312" s="5"/>
      <c r="DQ312" s="5"/>
      <c r="DR312" s="5"/>
      <c r="DS312" s="5"/>
      <c r="DT312" s="5"/>
      <c r="DU312" s="5"/>
      <c r="DV312" s="5"/>
      <c r="DW312" s="5"/>
      <c r="DX312" s="5"/>
      <c r="DY312" s="5"/>
      <c r="DZ312" s="5"/>
      <c r="EA312" s="5"/>
      <c r="EB312" s="5"/>
      <c r="EC312" s="5"/>
      <c r="ED312" s="5"/>
      <c r="EE312" s="5"/>
      <c r="EF312" s="5"/>
      <c r="EG312" s="5"/>
      <c r="EH312" s="5"/>
      <c r="EI312" s="5"/>
      <c r="EJ312" s="5"/>
      <c r="EK312" s="5"/>
      <c r="EL312" s="5"/>
      <c r="EM312" s="5"/>
      <c r="EN312" s="5"/>
      <c r="EO312" s="5"/>
      <c r="EP312" s="5"/>
      <c r="EQ312" s="5"/>
      <c r="ER312" s="5"/>
      <c r="ES312" s="5"/>
      <c r="ET312" s="5"/>
      <c r="EU312" s="5"/>
      <c r="EV312" s="5"/>
      <c r="EW312" s="5"/>
      <c r="EX312" s="5"/>
      <c r="EY312" s="5"/>
      <c r="EZ312" s="5"/>
      <c r="FA312" s="5"/>
      <c r="FB312" s="5"/>
      <c r="FC312" s="5"/>
      <c r="FD312" s="5"/>
      <c r="FE312" s="5"/>
      <c r="FF312" s="5"/>
      <c r="FG312" s="5"/>
      <c r="FH312" s="5"/>
      <c r="FI312" s="5"/>
      <c r="FJ312" s="5"/>
      <c r="FK312" s="5"/>
      <c r="FL312" s="5"/>
      <c r="FM312" s="5"/>
      <c r="FN312" s="5"/>
      <c r="FO312" s="5"/>
      <c r="FP312" s="5"/>
      <c r="FQ312" s="5"/>
      <c r="FR312" s="5"/>
      <c r="FS312" s="5"/>
      <c r="FT312" s="5"/>
      <c r="FU312" s="5"/>
      <c r="FV312" s="5"/>
      <c r="FW312" s="5"/>
      <c r="FX312" s="5"/>
      <c r="FY312" s="5"/>
      <c r="FZ312" s="5"/>
      <c r="GA312" s="5"/>
      <c r="GB312" s="5"/>
      <c r="GC312" s="5"/>
      <c r="GD312" s="5"/>
      <c r="GE312" s="5"/>
      <c r="GF312" s="5"/>
      <c r="GG312" s="5"/>
      <c r="GH312" s="5"/>
      <c r="GI312" s="5"/>
      <c r="GJ312" s="5"/>
      <c r="GK312" s="5"/>
      <c r="GL312" s="5"/>
      <c r="GM312" s="5"/>
      <c r="GN312" s="5"/>
      <c r="GO312" s="5"/>
      <c r="GP312" s="5"/>
      <c r="GQ312" s="5"/>
      <c r="GR312" s="5"/>
      <c r="GS312" s="5"/>
      <c r="GT312" s="5"/>
      <c r="GU312" s="5"/>
      <c r="GV312" s="5"/>
      <c r="GW312" s="5"/>
      <c r="GX312" s="5"/>
      <c r="GY312" s="5"/>
      <c r="GZ312" s="5"/>
      <c r="HA312" s="5"/>
      <c r="HB312" s="5"/>
      <c r="HC312" s="5"/>
      <c r="HD312" s="5"/>
      <c r="HE312" s="5"/>
      <c r="HF312" s="5"/>
      <c r="HG312" s="5"/>
      <c r="HH312" s="5"/>
      <c r="HI312" s="5"/>
      <c r="HJ312" s="5"/>
      <c r="HK312" s="5"/>
      <c r="HL312" s="5"/>
      <c r="HM312" s="5"/>
      <c r="HN312" s="5"/>
      <c r="HO312" s="5"/>
      <c r="HP312" s="5"/>
      <c r="HQ312" s="5"/>
      <c r="HR312" s="5"/>
      <c r="HS312" s="5"/>
      <c r="HT312" s="5"/>
      <c r="HU312" s="5"/>
      <c r="HV312" s="5"/>
      <c r="HW312" s="5"/>
    </row>
    <row r="313" spans="1:231" s="148" customFormat="1">
      <c r="A313" s="5"/>
      <c r="B313" s="5"/>
      <c r="C313" s="13"/>
      <c r="D313" s="13"/>
      <c r="E313" s="14"/>
      <c r="F313" s="15"/>
      <c r="G313" s="13"/>
      <c r="H313" s="13"/>
      <c r="I313" s="16"/>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c r="CB313" s="5"/>
      <c r="CC313" s="5"/>
      <c r="CD313" s="5"/>
      <c r="CE313" s="5"/>
      <c r="CF313" s="5"/>
      <c r="CG313" s="5"/>
      <c r="CH313" s="5"/>
      <c r="CI313" s="5"/>
      <c r="CJ313" s="5"/>
      <c r="CK313" s="5"/>
      <c r="CL313" s="5"/>
      <c r="CM313" s="5"/>
      <c r="CN313" s="5"/>
      <c r="CO313" s="5"/>
      <c r="CP313" s="5"/>
      <c r="CQ313" s="5"/>
      <c r="CR313" s="5"/>
      <c r="CS313" s="5"/>
      <c r="CT313" s="5"/>
      <c r="CU313" s="5"/>
      <c r="CV313" s="5"/>
      <c r="CW313" s="5"/>
      <c r="CX313" s="5"/>
      <c r="CY313" s="5"/>
      <c r="CZ313" s="5"/>
      <c r="DA313" s="5"/>
      <c r="DB313" s="5"/>
      <c r="DC313" s="5"/>
      <c r="DD313" s="5"/>
      <c r="DE313" s="5"/>
      <c r="DF313" s="5"/>
      <c r="DG313" s="5"/>
      <c r="DH313" s="5"/>
      <c r="DI313" s="5"/>
      <c r="DJ313" s="5"/>
      <c r="DK313" s="5"/>
      <c r="DL313" s="5"/>
      <c r="DM313" s="5"/>
      <c r="DN313" s="5"/>
      <c r="DO313" s="5"/>
      <c r="DP313" s="5"/>
      <c r="DQ313" s="5"/>
      <c r="DR313" s="5"/>
      <c r="DS313" s="5"/>
      <c r="DT313" s="5"/>
      <c r="DU313" s="5"/>
      <c r="DV313" s="5"/>
      <c r="DW313" s="5"/>
      <c r="DX313" s="5"/>
      <c r="DY313" s="5"/>
      <c r="DZ313" s="5"/>
      <c r="EA313" s="5"/>
      <c r="EB313" s="5"/>
      <c r="EC313" s="5"/>
      <c r="ED313" s="5"/>
      <c r="EE313" s="5"/>
      <c r="EF313" s="5"/>
      <c r="EG313" s="5"/>
      <c r="EH313" s="5"/>
      <c r="EI313" s="5"/>
      <c r="EJ313" s="5"/>
      <c r="EK313" s="5"/>
      <c r="EL313" s="5"/>
      <c r="EM313" s="5"/>
      <c r="EN313" s="5"/>
      <c r="EO313" s="5"/>
      <c r="EP313" s="5"/>
      <c r="EQ313" s="5"/>
      <c r="ER313" s="5"/>
      <c r="ES313" s="5"/>
      <c r="ET313" s="5"/>
      <c r="EU313" s="5"/>
      <c r="EV313" s="5"/>
      <c r="EW313" s="5"/>
      <c r="EX313" s="5"/>
      <c r="EY313" s="5"/>
      <c r="EZ313" s="5"/>
      <c r="FA313" s="5"/>
      <c r="FB313" s="5"/>
      <c r="FC313" s="5"/>
      <c r="FD313" s="5"/>
      <c r="FE313" s="5"/>
      <c r="FF313" s="5"/>
      <c r="FG313" s="5"/>
      <c r="FH313" s="5"/>
      <c r="FI313" s="5"/>
      <c r="FJ313" s="5"/>
      <c r="FK313" s="5"/>
      <c r="FL313" s="5"/>
      <c r="FM313" s="5"/>
      <c r="FN313" s="5"/>
      <c r="FO313" s="5"/>
      <c r="FP313" s="5"/>
      <c r="FQ313" s="5"/>
      <c r="FR313" s="5"/>
      <c r="FS313" s="5"/>
      <c r="FT313" s="5"/>
      <c r="FU313" s="5"/>
      <c r="FV313" s="5"/>
      <c r="FW313" s="5"/>
      <c r="FX313" s="5"/>
      <c r="FY313" s="5"/>
      <c r="FZ313" s="5"/>
      <c r="GA313" s="5"/>
      <c r="GB313" s="5"/>
      <c r="GC313" s="5"/>
      <c r="GD313" s="5"/>
      <c r="GE313" s="5"/>
      <c r="GF313" s="5"/>
      <c r="GG313" s="5"/>
      <c r="GH313" s="5"/>
      <c r="GI313" s="5"/>
      <c r="GJ313" s="5"/>
      <c r="GK313" s="5"/>
      <c r="GL313" s="5"/>
      <c r="GM313" s="5"/>
      <c r="GN313" s="5"/>
      <c r="GO313" s="5"/>
      <c r="GP313" s="5"/>
      <c r="GQ313" s="5"/>
      <c r="GR313" s="5"/>
      <c r="GS313" s="5"/>
      <c r="GT313" s="5"/>
      <c r="GU313" s="5"/>
      <c r="GV313" s="5"/>
      <c r="GW313" s="5"/>
      <c r="GX313" s="5"/>
      <c r="GY313" s="5"/>
      <c r="GZ313" s="5"/>
      <c r="HA313" s="5"/>
      <c r="HB313" s="5"/>
      <c r="HC313" s="5"/>
      <c r="HD313" s="5"/>
      <c r="HE313" s="5"/>
      <c r="HF313" s="5"/>
      <c r="HG313" s="5"/>
      <c r="HH313" s="5"/>
      <c r="HI313" s="5"/>
      <c r="HJ313" s="5"/>
      <c r="HK313" s="5"/>
      <c r="HL313" s="5"/>
      <c r="HM313" s="5"/>
      <c r="HN313" s="5"/>
      <c r="HO313" s="5"/>
      <c r="HP313" s="5"/>
      <c r="HQ313" s="5"/>
      <c r="HR313" s="5"/>
      <c r="HS313" s="5"/>
      <c r="HT313" s="5"/>
      <c r="HU313" s="5"/>
      <c r="HV313" s="5"/>
      <c r="HW313" s="5"/>
    </row>
    <row r="314" spans="1:231" s="148" customFormat="1">
      <c r="A314" s="5"/>
      <c r="B314" s="5"/>
      <c r="C314" s="13"/>
      <c r="D314" s="13"/>
      <c r="E314" s="14"/>
      <c r="F314" s="15"/>
      <c r="G314" s="13"/>
      <c r="H314" s="13"/>
      <c r="I314" s="16"/>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5"/>
      <c r="CA314" s="5"/>
      <c r="CB314" s="5"/>
      <c r="CC314" s="5"/>
      <c r="CD314" s="5"/>
      <c r="CE314" s="5"/>
      <c r="CF314" s="5"/>
      <c r="CG314" s="5"/>
      <c r="CH314" s="5"/>
      <c r="CI314" s="5"/>
      <c r="CJ314" s="5"/>
      <c r="CK314" s="5"/>
      <c r="CL314" s="5"/>
      <c r="CM314" s="5"/>
      <c r="CN314" s="5"/>
      <c r="CO314" s="5"/>
      <c r="CP314" s="5"/>
      <c r="CQ314" s="5"/>
      <c r="CR314" s="5"/>
      <c r="CS314" s="5"/>
      <c r="CT314" s="5"/>
      <c r="CU314" s="5"/>
      <c r="CV314" s="5"/>
      <c r="CW314" s="5"/>
      <c r="CX314" s="5"/>
      <c r="CY314" s="5"/>
      <c r="CZ314" s="5"/>
      <c r="DA314" s="5"/>
      <c r="DB314" s="5"/>
      <c r="DC314" s="5"/>
      <c r="DD314" s="5"/>
      <c r="DE314" s="5"/>
      <c r="DF314" s="5"/>
      <c r="DG314" s="5"/>
      <c r="DH314" s="5"/>
      <c r="DI314" s="5"/>
      <c r="DJ314" s="5"/>
      <c r="DK314" s="5"/>
      <c r="DL314" s="5"/>
      <c r="DM314" s="5"/>
      <c r="DN314" s="5"/>
      <c r="DO314" s="5"/>
      <c r="DP314" s="5"/>
      <c r="DQ314" s="5"/>
      <c r="DR314" s="5"/>
      <c r="DS314" s="5"/>
      <c r="DT314" s="5"/>
      <c r="DU314" s="5"/>
      <c r="DV314" s="5"/>
      <c r="DW314" s="5"/>
      <c r="DX314" s="5"/>
      <c r="DY314" s="5"/>
      <c r="DZ314" s="5"/>
      <c r="EA314" s="5"/>
      <c r="EB314" s="5"/>
      <c r="EC314" s="5"/>
      <c r="ED314" s="5"/>
      <c r="EE314" s="5"/>
      <c r="EF314" s="5"/>
      <c r="EG314" s="5"/>
      <c r="EH314" s="5"/>
      <c r="EI314" s="5"/>
      <c r="EJ314" s="5"/>
      <c r="EK314" s="5"/>
      <c r="EL314" s="5"/>
      <c r="EM314" s="5"/>
      <c r="EN314" s="5"/>
      <c r="EO314" s="5"/>
      <c r="EP314" s="5"/>
      <c r="EQ314" s="5"/>
      <c r="ER314" s="5"/>
      <c r="ES314" s="5"/>
      <c r="ET314" s="5"/>
      <c r="EU314" s="5"/>
      <c r="EV314" s="5"/>
      <c r="EW314" s="5"/>
      <c r="EX314" s="5"/>
      <c r="EY314" s="5"/>
      <c r="EZ314" s="5"/>
      <c r="FA314" s="5"/>
      <c r="FB314" s="5"/>
      <c r="FC314" s="5"/>
      <c r="FD314" s="5"/>
      <c r="FE314" s="5"/>
      <c r="FF314" s="5"/>
      <c r="FG314" s="5"/>
      <c r="FH314" s="5"/>
      <c r="FI314" s="5"/>
      <c r="FJ314" s="5"/>
      <c r="FK314" s="5"/>
      <c r="FL314" s="5"/>
      <c r="FM314" s="5"/>
      <c r="FN314" s="5"/>
      <c r="FO314" s="5"/>
      <c r="FP314" s="5"/>
      <c r="FQ314" s="5"/>
      <c r="FR314" s="5"/>
      <c r="FS314" s="5"/>
      <c r="FT314" s="5"/>
      <c r="FU314" s="5"/>
      <c r="FV314" s="5"/>
      <c r="FW314" s="5"/>
      <c r="FX314" s="5"/>
      <c r="FY314" s="5"/>
      <c r="FZ314" s="5"/>
      <c r="GA314" s="5"/>
      <c r="GB314" s="5"/>
      <c r="GC314" s="5"/>
      <c r="GD314" s="5"/>
      <c r="GE314" s="5"/>
      <c r="GF314" s="5"/>
      <c r="GG314" s="5"/>
      <c r="GH314" s="5"/>
      <c r="GI314" s="5"/>
      <c r="GJ314" s="5"/>
      <c r="GK314" s="5"/>
      <c r="GL314" s="5"/>
      <c r="GM314" s="5"/>
      <c r="GN314" s="5"/>
      <c r="GO314" s="5"/>
      <c r="GP314" s="5"/>
      <c r="GQ314" s="5"/>
      <c r="GR314" s="5"/>
      <c r="GS314" s="5"/>
      <c r="GT314" s="5"/>
      <c r="GU314" s="5"/>
      <c r="GV314" s="5"/>
      <c r="GW314" s="5"/>
      <c r="GX314" s="5"/>
      <c r="GY314" s="5"/>
      <c r="GZ314" s="5"/>
      <c r="HA314" s="5"/>
      <c r="HB314" s="5"/>
      <c r="HC314" s="5"/>
      <c r="HD314" s="5"/>
      <c r="HE314" s="5"/>
      <c r="HF314" s="5"/>
      <c r="HG314" s="5"/>
      <c r="HH314" s="5"/>
      <c r="HI314" s="5"/>
      <c r="HJ314" s="5"/>
      <c r="HK314" s="5"/>
      <c r="HL314" s="5"/>
      <c r="HM314" s="5"/>
      <c r="HN314" s="5"/>
      <c r="HO314" s="5"/>
      <c r="HP314" s="5"/>
      <c r="HQ314" s="5"/>
      <c r="HR314" s="5"/>
      <c r="HS314" s="5"/>
      <c r="HT314" s="5"/>
      <c r="HU314" s="5"/>
      <c r="HV314" s="5"/>
      <c r="HW314" s="5"/>
    </row>
    <row r="315" spans="1:231" s="148" customFormat="1">
      <c r="A315" s="5"/>
      <c r="B315" s="5"/>
      <c r="C315" s="13"/>
      <c r="D315" s="13"/>
      <c r="E315" s="14"/>
      <c r="F315" s="15"/>
      <c r="G315" s="13"/>
      <c r="H315" s="13"/>
      <c r="I315" s="16"/>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c r="CK315" s="5"/>
      <c r="CL315" s="5"/>
      <c r="CM315" s="5"/>
      <c r="CN315" s="5"/>
      <c r="CO315" s="5"/>
      <c r="CP315" s="5"/>
      <c r="CQ315" s="5"/>
      <c r="CR315" s="5"/>
      <c r="CS315" s="5"/>
      <c r="CT315" s="5"/>
      <c r="CU315" s="5"/>
      <c r="CV315" s="5"/>
      <c r="CW315" s="5"/>
      <c r="CX315" s="5"/>
      <c r="CY315" s="5"/>
      <c r="CZ315" s="5"/>
      <c r="DA315" s="5"/>
      <c r="DB315" s="5"/>
      <c r="DC315" s="5"/>
      <c r="DD315" s="5"/>
      <c r="DE315" s="5"/>
      <c r="DF315" s="5"/>
      <c r="DG315" s="5"/>
      <c r="DH315" s="5"/>
      <c r="DI315" s="5"/>
      <c r="DJ315" s="5"/>
      <c r="DK315" s="5"/>
      <c r="DL315" s="5"/>
      <c r="DM315" s="5"/>
      <c r="DN315" s="5"/>
      <c r="DO315" s="5"/>
      <c r="DP315" s="5"/>
      <c r="DQ315" s="5"/>
      <c r="DR315" s="5"/>
      <c r="DS315" s="5"/>
      <c r="DT315" s="5"/>
      <c r="DU315" s="5"/>
      <c r="DV315" s="5"/>
      <c r="DW315" s="5"/>
      <c r="DX315" s="5"/>
      <c r="DY315" s="5"/>
      <c r="DZ315" s="5"/>
      <c r="EA315" s="5"/>
      <c r="EB315" s="5"/>
      <c r="EC315" s="5"/>
      <c r="ED315" s="5"/>
      <c r="EE315" s="5"/>
      <c r="EF315" s="5"/>
      <c r="EG315" s="5"/>
      <c r="EH315" s="5"/>
      <c r="EI315" s="5"/>
      <c r="EJ315" s="5"/>
      <c r="EK315" s="5"/>
      <c r="EL315" s="5"/>
      <c r="EM315" s="5"/>
      <c r="EN315" s="5"/>
      <c r="EO315" s="5"/>
      <c r="EP315" s="5"/>
      <c r="EQ315" s="5"/>
      <c r="ER315" s="5"/>
      <c r="ES315" s="5"/>
      <c r="ET315" s="5"/>
      <c r="EU315" s="5"/>
      <c r="EV315" s="5"/>
      <c r="EW315" s="5"/>
      <c r="EX315" s="5"/>
      <c r="EY315" s="5"/>
      <c r="EZ315" s="5"/>
      <c r="FA315" s="5"/>
      <c r="FB315" s="5"/>
      <c r="FC315" s="5"/>
      <c r="FD315" s="5"/>
      <c r="FE315" s="5"/>
      <c r="FF315" s="5"/>
      <c r="FG315" s="5"/>
      <c r="FH315" s="5"/>
      <c r="FI315" s="5"/>
      <c r="FJ315" s="5"/>
      <c r="FK315" s="5"/>
      <c r="FL315" s="5"/>
      <c r="FM315" s="5"/>
      <c r="FN315" s="5"/>
      <c r="FO315" s="5"/>
      <c r="FP315" s="5"/>
      <c r="FQ315" s="5"/>
      <c r="FR315" s="5"/>
      <c r="FS315" s="5"/>
      <c r="FT315" s="5"/>
      <c r="FU315" s="5"/>
      <c r="FV315" s="5"/>
      <c r="FW315" s="5"/>
      <c r="FX315" s="5"/>
      <c r="FY315" s="5"/>
      <c r="FZ315" s="5"/>
      <c r="GA315" s="5"/>
      <c r="GB315" s="5"/>
      <c r="GC315" s="5"/>
      <c r="GD315" s="5"/>
      <c r="GE315" s="5"/>
      <c r="GF315" s="5"/>
      <c r="GG315" s="5"/>
      <c r="GH315" s="5"/>
      <c r="GI315" s="5"/>
      <c r="GJ315" s="5"/>
      <c r="GK315" s="5"/>
      <c r="GL315" s="5"/>
      <c r="GM315" s="5"/>
      <c r="GN315" s="5"/>
      <c r="GO315" s="5"/>
      <c r="GP315" s="5"/>
      <c r="GQ315" s="5"/>
      <c r="GR315" s="5"/>
      <c r="GS315" s="5"/>
      <c r="GT315" s="5"/>
      <c r="GU315" s="5"/>
      <c r="GV315" s="5"/>
      <c r="GW315" s="5"/>
      <c r="GX315" s="5"/>
      <c r="GY315" s="5"/>
      <c r="GZ315" s="5"/>
      <c r="HA315" s="5"/>
      <c r="HB315" s="5"/>
      <c r="HC315" s="5"/>
      <c r="HD315" s="5"/>
      <c r="HE315" s="5"/>
      <c r="HF315" s="5"/>
      <c r="HG315" s="5"/>
      <c r="HH315" s="5"/>
      <c r="HI315" s="5"/>
      <c r="HJ315" s="5"/>
      <c r="HK315" s="5"/>
      <c r="HL315" s="5"/>
      <c r="HM315" s="5"/>
      <c r="HN315" s="5"/>
      <c r="HO315" s="5"/>
      <c r="HP315" s="5"/>
      <c r="HQ315" s="5"/>
      <c r="HR315" s="5"/>
      <c r="HS315" s="5"/>
      <c r="HT315" s="5"/>
      <c r="HU315" s="5"/>
      <c r="HV315" s="5"/>
      <c r="HW315" s="5"/>
    </row>
    <row r="316" spans="1:231" s="148" customFormat="1">
      <c r="A316" s="5"/>
      <c r="B316" s="5"/>
      <c r="C316" s="13"/>
      <c r="D316" s="13"/>
      <c r="E316" s="14"/>
      <c r="F316" s="15"/>
      <c r="G316" s="13"/>
      <c r="H316" s="13"/>
      <c r="I316" s="16"/>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c r="CZ316" s="5"/>
      <c r="DA316" s="5"/>
      <c r="DB316" s="5"/>
      <c r="DC316" s="5"/>
      <c r="DD316" s="5"/>
      <c r="DE316" s="5"/>
      <c r="DF316" s="5"/>
      <c r="DG316" s="5"/>
      <c r="DH316" s="5"/>
      <c r="DI316" s="5"/>
      <c r="DJ316" s="5"/>
      <c r="DK316" s="5"/>
      <c r="DL316" s="5"/>
      <c r="DM316" s="5"/>
      <c r="DN316" s="5"/>
      <c r="DO316" s="5"/>
      <c r="DP316" s="5"/>
      <c r="DQ316" s="5"/>
      <c r="DR316" s="5"/>
      <c r="DS316" s="5"/>
      <c r="DT316" s="5"/>
      <c r="DU316" s="5"/>
      <c r="DV316" s="5"/>
      <c r="DW316" s="5"/>
      <c r="DX316" s="5"/>
      <c r="DY316" s="5"/>
      <c r="DZ316" s="5"/>
      <c r="EA316" s="5"/>
      <c r="EB316" s="5"/>
      <c r="EC316" s="5"/>
      <c r="ED316" s="5"/>
      <c r="EE316" s="5"/>
      <c r="EF316" s="5"/>
      <c r="EG316" s="5"/>
      <c r="EH316" s="5"/>
      <c r="EI316" s="5"/>
      <c r="EJ316" s="5"/>
      <c r="EK316" s="5"/>
      <c r="EL316" s="5"/>
      <c r="EM316" s="5"/>
      <c r="EN316" s="5"/>
      <c r="EO316" s="5"/>
      <c r="EP316" s="5"/>
      <c r="EQ316" s="5"/>
      <c r="ER316" s="5"/>
      <c r="ES316" s="5"/>
      <c r="ET316" s="5"/>
      <c r="EU316" s="5"/>
      <c r="EV316" s="5"/>
      <c r="EW316" s="5"/>
      <c r="EX316" s="5"/>
      <c r="EY316" s="5"/>
      <c r="EZ316" s="5"/>
      <c r="FA316" s="5"/>
      <c r="FB316" s="5"/>
      <c r="FC316" s="5"/>
      <c r="FD316" s="5"/>
      <c r="FE316" s="5"/>
      <c r="FF316" s="5"/>
      <c r="FG316" s="5"/>
      <c r="FH316" s="5"/>
      <c r="FI316" s="5"/>
      <c r="FJ316" s="5"/>
      <c r="FK316" s="5"/>
      <c r="FL316" s="5"/>
      <c r="FM316" s="5"/>
      <c r="FN316" s="5"/>
      <c r="FO316" s="5"/>
      <c r="FP316" s="5"/>
      <c r="FQ316" s="5"/>
      <c r="FR316" s="5"/>
      <c r="FS316" s="5"/>
      <c r="FT316" s="5"/>
      <c r="FU316" s="5"/>
      <c r="FV316" s="5"/>
      <c r="FW316" s="5"/>
      <c r="FX316" s="5"/>
      <c r="FY316" s="5"/>
      <c r="FZ316" s="5"/>
      <c r="GA316" s="5"/>
      <c r="GB316" s="5"/>
      <c r="GC316" s="5"/>
      <c r="GD316" s="5"/>
      <c r="GE316" s="5"/>
      <c r="GF316" s="5"/>
      <c r="GG316" s="5"/>
      <c r="GH316" s="5"/>
      <c r="GI316" s="5"/>
      <c r="GJ316" s="5"/>
      <c r="GK316" s="5"/>
      <c r="GL316" s="5"/>
      <c r="GM316" s="5"/>
      <c r="GN316" s="5"/>
      <c r="GO316" s="5"/>
      <c r="GP316" s="5"/>
      <c r="GQ316" s="5"/>
      <c r="GR316" s="5"/>
      <c r="GS316" s="5"/>
      <c r="GT316" s="5"/>
      <c r="GU316" s="5"/>
      <c r="GV316" s="5"/>
      <c r="GW316" s="5"/>
      <c r="GX316" s="5"/>
      <c r="GY316" s="5"/>
      <c r="GZ316" s="5"/>
      <c r="HA316" s="5"/>
      <c r="HB316" s="5"/>
      <c r="HC316" s="5"/>
      <c r="HD316" s="5"/>
      <c r="HE316" s="5"/>
      <c r="HF316" s="5"/>
      <c r="HG316" s="5"/>
      <c r="HH316" s="5"/>
      <c r="HI316" s="5"/>
      <c r="HJ316" s="5"/>
      <c r="HK316" s="5"/>
      <c r="HL316" s="5"/>
      <c r="HM316" s="5"/>
      <c r="HN316" s="5"/>
      <c r="HO316" s="5"/>
      <c r="HP316" s="5"/>
      <c r="HQ316" s="5"/>
      <c r="HR316" s="5"/>
      <c r="HS316" s="5"/>
      <c r="HT316" s="5"/>
      <c r="HU316" s="5"/>
      <c r="HV316" s="5"/>
      <c r="HW316" s="5"/>
    </row>
    <row r="317" spans="1:231" s="148" customFormat="1">
      <c r="A317" s="5"/>
      <c r="B317" s="5"/>
      <c r="C317" s="13"/>
      <c r="D317" s="13"/>
      <c r="E317" s="14"/>
      <c r="F317" s="15"/>
      <c r="G317" s="13"/>
      <c r="H317" s="13"/>
      <c r="I317" s="16"/>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5"/>
      <c r="CA317" s="5"/>
      <c r="CB317" s="5"/>
      <c r="CC317" s="5"/>
      <c r="CD317" s="5"/>
      <c r="CE317" s="5"/>
      <c r="CF317" s="5"/>
      <c r="CG317" s="5"/>
      <c r="CH317" s="5"/>
      <c r="CI317" s="5"/>
      <c r="CJ317" s="5"/>
      <c r="CK317" s="5"/>
      <c r="CL317" s="5"/>
      <c r="CM317" s="5"/>
      <c r="CN317" s="5"/>
      <c r="CO317" s="5"/>
      <c r="CP317" s="5"/>
      <c r="CQ317" s="5"/>
      <c r="CR317" s="5"/>
      <c r="CS317" s="5"/>
      <c r="CT317" s="5"/>
      <c r="CU317" s="5"/>
      <c r="CV317" s="5"/>
      <c r="CW317" s="5"/>
      <c r="CX317" s="5"/>
      <c r="CY317" s="5"/>
      <c r="CZ317" s="5"/>
      <c r="DA317" s="5"/>
      <c r="DB317" s="5"/>
      <c r="DC317" s="5"/>
      <c r="DD317" s="5"/>
      <c r="DE317" s="5"/>
      <c r="DF317" s="5"/>
      <c r="DG317" s="5"/>
      <c r="DH317" s="5"/>
      <c r="DI317" s="5"/>
      <c r="DJ317" s="5"/>
      <c r="DK317" s="5"/>
      <c r="DL317" s="5"/>
      <c r="DM317" s="5"/>
      <c r="DN317" s="5"/>
      <c r="DO317" s="5"/>
      <c r="DP317" s="5"/>
      <c r="DQ317" s="5"/>
      <c r="DR317" s="5"/>
      <c r="DS317" s="5"/>
      <c r="DT317" s="5"/>
      <c r="DU317" s="5"/>
      <c r="DV317" s="5"/>
      <c r="DW317" s="5"/>
      <c r="DX317" s="5"/>
      <c r="DY317" s="5"/>
      <c r="DZ317" s="5"/>
      <c r="EA317" s="5"/>
      <c r="EB317" s="5"/>
      <c r="EC317" s="5"/>
      <c r="ED317" s="5"/>
      <c r="EE317" s="5"/>
      <c r="EF317" s="5"/>
      <c r="EG317" s="5"/>
      <c r="EH317" s="5"/>
      <c r="EI317" s="5"/>
      <c r="EJ317" s="5"/>
      <c r="EK317" s="5"/>
      <c r="EL317" s="5"/>
      <c r="EM317" s="5"/>
      <c r="EN317" s="5"/>
      <c r="EO317" s="5"/>
      <c r="EP317" s="5"/>
      <c r="EQ317" s="5"/>
      <c r="ER317" s="5"/>
      <c r="ES317" s="5"/>
      <c r="ET317" s="5"/>
      <c r="EU317" s="5"/>
      <c r="EV317" s="5"/>
      <c r="EW317" s="5"/>
      <c r="EX317" s="5"/>
      <c r="EY317" s="5"/>
      <c r="EZ317" s="5"/>
      <c r="FA317" s="5"/>
      <c r="FB317" s="5"/>
      <c r="FC317" s="5"/>
      <c r="FD317" s="5"/>
      <c r="FE317" s="5"/>
      <c r="FF317" s="5"/>
      <c r="FG317" s="5"/>
      <c r="FH317" s="5"/>
      <c r="FI317" s="5"/>
      <c r="FJ317" s="5"/>
      <c r="FK317" s="5"/>
      <c r="FL317" s="5"/>
      <c r="FM317" s="5"/>
      <c r="FN317" s="5"/>
      <c r="FO317" s="5"/>
      <c r="FP317" s="5"/>
      <c r="FQ317" s="5"/>
      <c r="FR317" s="5"/>
      <c r="FS317" s="5"/>
      <c r="FT317" s="5"/>
      <c r="FU317" s="5"/>
      <c r="FV317" s="5"/>
      <c r="FW317" s="5"/>
      <c r="FX317" s="5"/>
      <c r="FY317" s="5"/>
      <c r="FZ317" s="5"/>
      <c r="GA317" s="5"/>
      <c r="GB317" s="5"/>
      <c r="GC317" s="5"/>
      <c r="GD317" s="5"/>
      <c r="GE317" s="5"/>
      <c r="GF317" s="5"/>
      <c r="GG317" s="5"/>
      <c r="GH317" s="5"/>
      <c r="GI317" s="5"/>
      <c r="GJ317" s="5"/>
      <c r="GK317" s="5"/>
      <c r="GL317" s="5"/>
      <c r="GM317" s="5"/>
      <c r="GN317" s="5"/>
      <c r="GO317" s="5"/>
      <c r="GP317" s="5"/>
      <c r="GQ317" s="5"/>
      <c r="GR317" s="5"/>
      <c r="GS317" s="5"/>
      <c r="GT317" s="5"/>
      <c r="GU317" s="5"/>
      <c r="GV317" s="5"/>
      <c r="GW317" s="5"/>
      <c r="GX317" s="5"/>
      <c r="GY317" s="5"/>
      <c r="GZ317" s="5"/>
      <c r="HA317" s="5"/>
      <c r="HB317" s="5"/>
      <c r="HC317" s="5"/>
      <c r="HD317" s="5"/>
      <c r="HE317" s="5"/>
      <c r="HF317" s="5"/>
      <c r="HG317" s="5"/>
      <c r="HH317" s="5"/>
      <c r="HI317" s="5"/>
      <c r="HJ317" s="5"/>
      <c r="HK317" s="5"/>
      <c r="HL317" s="5"/>
      <c r="HM317" s="5"/>
      <c r="HN317" s="5"/>
      <c r="HO317" s="5"/>
      <c r="HP317" s="5"/>
      <c r="HQ317" s="5"/>
      <c r="HR317" s="5"/>
      <c r="HS317" s="5"/>
      <c r="HT317" s="5"/>
      <c r="HU317" s="5"/>
      <c r="HV317" s="5"/>
      <c r="HW317" s="5"/>
    </row>
    <row r="318" spans="1:231" s="148" customFormat="1">
      <c r="A318" s="5"/>
      <c r="B318" s="5"/>
      <c r="C318" s="13"/>
      <c r="D318" s="13"/>
      <c r="E318" s="14"/>
      <c r="F318" s="15"/>
      <c r="G318" s="13"/>
      <c r="H318" s="13"/>
      <c r="I318" s="16"/>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c r="CZ318" s="5"/>
      <c r="DA318" s="5"/>
      <c r="DB318" s="5"/>
      <c r="DC318" s="5"/>
      <c r="DD318" s="5"/>
      <c r="DE318" s="5"/>
      <c r="DF318" s="5"/>
      <c r="DG318" s="5"/>
      <c r="DH318" s="5"/>
      <c r="DI318" s="5"/>
      <c r="DJ318" s="5"/>
      <c r="DK318" s="5"/>
      <c r="DL318" s="5"/>
      <c r="DM318" s="5"/>
      <c r="DN318" s="5"/>
      <c r="DO318" s="5"/>
      <c r="DP318" s="5"/>
      <c r="DQ318" s="5"/>
      <c r="DR318" s="5"/>
      <c r="DS318" s="5"/>
      <c r="DT318" s="5"/>
      <c r="DU318" s="5"/>
      <c r="DV318" s="5"/>
      <c r="DW318" s="5"/>
      <c r="DX318" s="5"/>
      <c r="DY318" s="5"/>
      <c r="DZ318" s="5"/>
      <c r="EA318" s="5"/>
      <c r="EB318" s="5"/>
      <c r="EC318" s="5"/>
      <c r="ED318" s="5"/>
      <c r="EE318" s="5"/>
      <c r="EF318" s="5"/>
      <c r="EG318" s="5"/>
      <c r="EH318" s="5"/>
      <c r="EI318" s="5"/>
      <c r="EJ318" s="5"/>
      <c r="EK318" s="5"/>
      <c r="EL318" s="5"/>
      <c r="EM318" s="5"/>
      <c r="EN318" s="5"/>
      <c r="EO318" s="5"/>
      <c r="EP318" s="5"/>
      <c r="EQ318" s="5"/>
      <c r="ER318" s="5"/>
      <c r="ES318" s="5"/>
      <c r="ET318" s="5"/>
      <c r="EU318" s="5"/>
      <c r="EV318" s="5"/>
      <c r="EW318" s="5"/>
      <c r="EX318" s="5"/>
      <c r="EY318" s="5"/>
      <c r="EZ318" s="5"/>
      <c r="FA318" s="5"/>
      <c r="FB318" s="5"/>
      <c r="FC318" s="5"/>
      <c r="FD318" s="5"/>
      <c r="FE318" s="5"/>
      <c r="FF318" s="5"/>
      <c r="FG318" s="5"/>
      <c r="FH318" s="5"/>
      <c r="FI318" s="5"/>
      <c r="FJ318" s="5"/>
      <c r="FK318" s="5"/>
      <c r="FL318" s="5"/>
      <c r="FM318" s="5"/>
      <c r="FN318" s="5"/>
      <c r="FO318" s="5"/>
      <c r="FP318" s="5"/>
      <c r="FQ318" s="5"/>
      <c r="FR318" s="5"/>
      <c r="FS318" s="5"/>
      <c r="FT318" s="5"/>
      <c r="FU318" s="5"/>
      <c r="FV318" s="5"/>
      <c r="FW318" s="5"/>
      <c r="FX318" s="5"/>
      <c r="FY318" s="5"/>
      <c r="FZ318" s="5"/>
      <c r="GA318" s="5"/>
      <c r="GB318" s="5"/>
      <c r="GC318" s="5"/>
      <c r="GD318" s="5"/>
      <c r="GE318" s="5"/>
      <c r="GF318" s="5"/>
      <c r="GG318" s="5"/>
      <c r="GH318" s="5"/>
      <c r="GI318" s="5"/>
      <c r="GJ318" s="5"/>
      <c r="GK318" s="5"/>
      <c r="GL318" s="5"/>
      <c r="GM318" s="5"/>
      <c r="GN318" s="5"/>
      <c r="GO318" s="5"/>
      <c r="GP318" s="5"/>
      <c r="GQ318" s="5"/>
      <c r="GR318" s="5"/>
      <c r="GS318" s="5"/>
      <c r="GT318" s="5"/>
      <c r="GU318" s="5"/>
      <c r="GV318" s="5"/>
      <c r="GW318" s="5"/>
      <c r="GX318" s="5"/>
      <c r="GY318" s="5"/>
      <c r="GZ318" s="5"/>
      <c r="HA318" s="5"/>
      <c r="HB318" s="5"/>
      <c r="HC318" s="5"/>
      <c r="HD318" s="5"/>
      <c r="HE318" s="5"/>
      <c r="HF318" s="5"/>
      <c r="HG318" s="5"/>
      <c r="HH318" s="5"/>
      <c r="HI318" s="5"/>
      <c r="HJ318" s="5"/>
      <c r="HK318" s="5"/>
      <c r="HL318" s="5"/>
      <c r="HM318" s="5"/>
      <c r="HN318" s="5"/>
      <c r="HO318" s="5"/>
      <c r="HP318" s="5"/>
      <c r="HQ318" s="5"/>
      <c r="HR318" s="5"/>
      <c r="HS318" s="5"/>
      <c r="HT318" s="5"/>
      <c r="HU318" s="5"/>
      <c r="HV318" s="5"/>
      <c r="HW318" s="5"/>
    </row>
    <row r="319" spans="1:231" s="148" customFormat="1">
      <c r="A319" s="5"/>
      <c r="B319" s="5"/>
      <c r="C319" s="13"/>
      <c r="D319" s="13"/>
      <c r="E319" s="14"/>
      <c r="F319" s="15"/>
      <c r="G319" s="13"/>
      <c r="H319" s="13"/>
      <c r="I319" s="16"/>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c r="CZ319" s="5"/>
      <c r="DA319" s="5"/>
      <c r="DB319" s="5"/>
      <c r="DC319" s="5"/>
      <c r="DD319" s="5"/>
      <c r="DE319" s="5"/>
      <c r="DF319" s="5"/>
      <c r="DG319" s="5"/>
      <c r="DH319" s="5"/>
      <c r="DI319" s="5"/>
      <c r="DJ319" s="5"/>
      <c r="DK319" s="5"/>
      <c r="DL319" s="5"/>
      <c r="DM319" s="5"/>
      <c r="DN319" s="5"/>
      <c r="DO319" s="5"/>
      <c r="DP319" s="5"/>
      <c r="DQ319" s="5"/>
      <c r="DR319" s="5"/>
      <c r="DS319" s="5"/>
      <c r="DT319" s="5"/>
      <c r="DU319" s="5"/>
      <c r="DV319" s="5"/>
      <c r="DW319" s="5"/>
      <c r="DX319" s="5"/>
      <c r="DY319" s="5"/>
      <c r="DZ319" s="5"/>
      <c r="EA319" s="5"/>
      <c r="EB319" s="5"/>
      <c r="EC319" s="5"/>
      <c r="ED319" s="5"/>
      <c r="EE319" s="5"/>
      <c r="EF319" s="5"/>
      <c r="EG319" s="5"/>
      <c r="EH319" s="5"/>
      <c r="EI319" s="5"/>
      <c r="EJ319" s="5"/>
      <c r="EK319" s="5"/>
      <c r="EL319" s="5"/>
      <c r="EM319" s="5"/>
      <c r="EN319" s="5"/>
      <c r="EO319" s="5"/>
      <c r="EP319" s="5"/>
      <c r="EQ319" s="5"/>
      <c r="ER319" s="5"/>
      <c r="ES319" s="5"/>
      <c r="ET319" s="5"/>
      <c r="EU319" s="5"/>
      <c r="EV319" s="5"/>
      <c r="EW319" s="5"/>
      <c r="EX319" s="5"/>
      <c r="EY319" s="5"/>
      <c r="EZ319" s="5"/>
      <c r="FA319" s="5"/>
      <c r="FB319" s="5"/>
      <c r="FC319" s="5"/>
      <c r="FD319" s="5"/>
      <c r="FE319" s="5"/>
      <c r="FF319" s="5"/>
      <c r="FG319" s="5"/>
      <c r="FH319" s="5"/>
      <c r="FI319" s="5"/>
      <c r="FJ319" s="5"/>
      <c r="FK319" s="5"/>
      <c r="FL319" s="5"/>
      <c r="FM319" s="5"/>
      <c r="FN319" s="5"/>
      <c r="FO319" s="5"/>
      <c r="FP319" s="5"/>
      <c r="FQ319" s="5"/>
      <c r="FR319" s="5"/>
      <c r="FS319" s="5"/>
      <c r="FT319" s="5"/>
      <c r="FU319" s="5"/>
      <c r="FV319" s="5"/>
      <c r="FW319" s="5"/>
      <c r="FX319" s="5"/>
      <c r="FY319" s="5"/>
      <c r="FZ319" s="5"/>
      <c r="GA319" s="5"/>
      <c r="GB319" s="5"/>
      <c r="GC319" s="5"/>
      <c r="GD319" s="5"/>
      <c r="GE319" s="5"/>
      <c r="GF319" s="5"/>
      <c r="GG319" s="5"/>
      <c r="GH319" s="5"/>
      <c r="GI319" s="5"/>
      <c r="GJ319" s="5"/>
      <c r="GK319" s="5"/>
      <c r="GL319" s="5"/>
      <c r="GM319" s="5"/>
      <c r="GN319" s="5"/>
      <c r="GO319" s="5"/>
      <c r="GP319" s="5"/>
      <c r="GQ319" s="5"/>
      <c r="GR319" s="5"/>
      <c r="GS319" s="5"/>
      <c r="GT319" s="5"/>
      <c r="GU319" s="5"/>
      <c r="GV319" s="5"/>
      <c r="GW319" s="5"/>
      <c r="GX319" s="5"/>
      <c r="GY319" s="5"/>
      <c r="GZ319" s="5"/>
      <c r="HA319" s="5"/>
      <c r="HB319" s="5"/>
      <c r="HC319" s="5"/>
      <c r="HD319" s="5"/>
      <c r="HE319" s="5"/>
      <c r="HF319" s="5"/>
      <c r="HG319" s="5"/>
      <c r="HH319" s="5"/>
      <c r="HI319" s="5"/>
      <c r="HJ319" s="5"/>
      <c r="HK319" s="5"/>
      <c r="HL319" s="5"/>
      <c r="HM319" s="5"/>
      <c r="HN319" s="5"/>
      <c r="HO319" s="5"/>
      <c r="HP319" s="5"/>
      <c r="HQ319" s="5"/>
      <c r="HR319" s="5"/>
      <c r="HS319" s="5"/>
      <c r="HT319" s="5"/>
      <c r="HU319" s="5"/>
      <c r="HV319" s="5"/>
      <c r="HW319" s="5"/>
    </row>
    <row r="320" spans="1:231" s="148" customFormat="1">
      <c r="A320" s="5"/>
      <c r="B320" s="5"/>
      <c r="C320" s="13"/>
      <c r="D320" s="13"/>
      <c r="E320" s="14"/>
      <c r="F320" s="15"/>
      <c r="G320" s="13"/>
      <c r="H320" s="13"/>
      <c r="I320" s="16"/>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c r="CB320" s="5"/>
      <c r="CC320" s="5"/>
      <c r="CD320" s="5"/>
      <c r="CE320" s="5"/>
      <c r="CF320" s="5"/>
      <c r="CG320" s="5"/>
      <c r="CH320" s="5"/>
      <c r="CI320" s="5"/>
      <c r="CJ320" s="5"/>
      <c r="CK320" s="5"/>
      <c r="CL320" s="5"/>
      <c r="CM320" s="5"/>
      <c r="CN320" s="5"/>
      <c r="CO320" s="5"/>
      <c r="CP320" s="5"/>
      <c r="CQ320" s="5"/>
      <c r="CR320" s="5"/>
      <c r="CS320" s="5"/>
      <c r="CT320" s="5"/>
      <c r="CU320" s="5"/>
      <c r="CV320" s="5"/>
      <c r="CW320" s="5"/>
      <c r="CX320" s="5"/>
      <c r="CY320" s="5"/>
      <c r="CZ320" s="5"/>
      <c r="DA320" s="5"/>
      <c r="DB320" s="5"/>
      <c r="DC320" s="5"/>
      <c r="DD320" s="5"/>
      <c r="DE320" s="5"/>
      <c r="DF320" s="5"/>
      <c r="DG320" s="5"/>
      <c r="DH320" s="5"/>
      <c r="DI320" s="5"/>
      <c r="DJ320" s="5"/>
      <c r="DK320" s="5"/>
      <c r="DL320" s="5"/>
      <c r="DM320" s="5"/>
      <c r="DN320" s="5"/>
      <c r="DO320" s="5"/>
      <c r="DP320" s="5"/>
      <c r="DQ320" s="5"/>
      <c r="DR320" s="5"/>
      <c r="DS320" s="5"/>
      <c r="DT320" s="5"/>
      <c r="DU320" s="5"/>
      <c r="DV320" s="5"/>
      <c r="DW320" s="5"/>
      <c r="DX320" s="5"/>
      <c r="DY320" s="5"/>
      <c r="DZ320" s="5"/>
      <c r="EA320" s="5"/>
      <c r="EB320" s="5"/>
      <c r="EC320" s="5"/>
      <c r="ED320" s="5"/>
      <c r="EE320" s="5"/>
      <c r="EF320" s="5"/>
      <c r="EG320" s="5"/>
      <c r="EH320" s="5"/>
      <c r="EI320" s="5"/>
      <c r="EJ320" s="5"/>
      <c r="EK320" s="5"/>
      <c r="EL320" s="5"/>
      <c r="EM320" s="5"/>
      <c r="EN320" s="5"/>
      <c r="EO320" s="5"/>
      <c r="EP320" s="5"/>
      <c r="EQ320" s="5"/>
      <c r="ER320" s="5"/>
      <c r="ES320" s="5"/>
      <c r="ET320" s="5"/>
      <c r="EU320" s="5"/>
      <c r="EV320" s="5"/>
      <c r="EW320" s="5"/>
      <c r="EX320" s="5"/>
      <c r="EY320" s="5"/>
      <c r="EZ320" s="5"/>
      <c r="FA320" s="5"/>
      <c r="FB320" s="5"/>
      <c r="FC320" s="5"/>
      <c r="FD320" s="5"/>
      <c r="FE320" s="5"/>
      <c r="FF320" s="5"/>
      <c r="FG320" s="5"/>
      <c r="FH320" s="5"/>
      <c r="FI320" s="5"/>
      <c r="FJ320" s="5"/>
      <c r="FK320" s="5"/>
      <c r="FL320" s="5"/>
      <c r="FM320" s="5"/>
      <c r="FN320" s="5"/>
      <c r="FO320" s="5"/>
      <c r="FP320" s="5"/>
      <c r="FQ320" s="5"/>
      <c r="FR320" s="5"/>
      <c r="FS320" s="5"/>
      <c r="FT320" s="5"/>
      <c r="FU320" s="5"/>
      <c r="FV320" s="5"/>
      <c r="FW320" s="5"/>
      <c r="FX320" s="5"/>
      <c r="FY320" s="5"/>
      <c r="FZ320" s="5"/>
      <c r="GA320" s="5"/>
      <c r="GB320" s="5"/>
      <c r="GC320" s="5"/>
      <c r="GD320" s="5"/>
      <c r="GE320" s="5"/>
      <c r="GF320" s="5"/>
      <c r="GG320" s="5"/>
      <c r="GH320" s="5"/>
      <c r="GI320" s="5"/>
      <c r="GJ320" s="5"/>
      <c r="GK320" s="5"/>
      <c r="GL320" s="5"/>
      <c r="GM320" s="5"/>
      <c r="GN320" s="5"/>
      <c r="GO320" s="5"/>
      <c r="GP320" s="5"/>
      <c r="GQ320" s="5"/>
      <c r="GR320" s="5"/>
      <c r="GS320" s="5"/>
      <c r="GT320" s="5"/>
      <c r="GU320" s="5"/>
      <c r="GV320" s="5"/>
      <c r="GW320" s="5"/>
      <c r="GX320" s="5"/>
      <c r="GY320" s="5"/>
      <c r="GZ320" s="5"/>
      <c r="HA320" s="5"/>
      <c r="HB320" s="5"/>
      <c r="HC320" s="5"/>
      <c r="HD320" s="5"/>
      <c r="HE320" s="5"/>
      <c r="HF320" s="5"/>
      <c r="HG320" s="5"/>
      <c r="HH320" s="5"/>
      <c r="HI320" s="5"/>
      <c r="HJ320" s="5"/>
      <c r="HK320" s="5"/>
      <c r="HL320" s="5"/>
      <c r="HM320" s="5"/>
      <c r="HN320" s="5"/>
      <c r="HO320" s="5"/>
      <c r="HP320" s="5"/>
      <c r="HQ320" s="5"/>
      <c r="HR320" s="5"/>
      <c r="HS320" s="5"/>
      <c r="HT320" s="5"/>
      <c r="HU320" s="5"/>
      <c r="HV320" s="5"/>
      <c r="HW320" s="5"/>
    </row>
    <row r="321" spans="1:231" s="148" customFormat="1">
      <c r="A321" s="5"/>
      <c r="B321" s="5"/>
      <c r="C321" s="13"/>
      <c r="D321" s="13"/>
      <c r="E321" s="14"/>
      <c r="F321" s="15"/>
      <c r="G321" s="13"/>
      <c r="H321" s="13"/>
      <c r="I321" s="16"/>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c r="CK321" s="5"/>
      <c r="CL321" s="5"/>
      <c r="CM321" s="5"/>
      <c r="CN321" s="5"/>
      <c r="CO321" s="5"/>
      <c r="CP321" s="5"/>
      <c r="CQ321" s="5"/>
      <c r="CR321" s="5"/>
      <c r="CS321" s="5"/>
      <c r="CT321" s="5"/>
      <c r="CU321" s="5"/>
      <c r="CV321" s="5"/>
      <c r="CW321" s="5"/>
      <c r="CX321" s="5"/>
      <c r="CY321" s="5"/>
      <c r="CZ321" s="5"/>
      <c r="DA321" s="5"/>
      <c r="DB321" s="5"/>
      <c r="DC321" s="5"/>
      <c r="DD321" s="5"/>
      <c r="DE321" s="5"/>
      <c r="DF321" s="5"/>
      <c r="DG321" s="5"/>
      <c r="DH321" s="5"/>
      <c r="DI321" s="5"/>
      <c r="DJ321" s="5"/>
      <c r="DK321" s="5"/>
      <c r="DL321" s="5"/>
      <c r="DM321" s="5"/>
      <c r="DN321" s="5"/>
      <c r="DO321" s="5"/>
      <c r="DP321" s="5"/>
      <c r="DQ321" s="5"/>
      <c r="DR321" s="5"/>
      <c r="DS321" s="5"/>
      <c r="DT321" s="5"/>
      <c r="DU321" s="5"/>
      <c r="DV321" s="5"/>
      <c r="DW321" s="5"/>
      <c r="DX321" s="5"/>
      <c r="DY321" s="5"/>
      <c r="DZ321" s="5"/>
      <c r="EA321" s="5"/>
      <c r="EB321" s="5"/>
      <c r="EC321" s="5"/>
      <c r="ED321" s="5"/>
      <c r="EE321" s="5"/>
      <c r="EF321" s="5"/>
      <c r="EG321" s="5"/>
      <c r="EH321" s="5"/>
      <c r="EI321" s="5"/>
      <c r="EJ321" s="5"/>
      <c r="EK321" s="5"/>
      <c r="EL321" s="5"/>
      <c r="EM321" s="5"/>
      <c r="EN321" s="5"/>
      <c r="EO321" s="5"/>
      <c r="EP321" s="5"/>
      <c r="EQ321" s="5"/>
      <c r="ER321" s="5"/>
      <c r="ES321" s="5"/>
      <c r="ET321" s="5"/>
      <c r="EU321" s="5"/>
      <c r="EV321" s="5"/>
      <c r="EW321" s="5"/>
      <c r="EX321" s="5"/>
      <c r="EY321" s="5"/>
      <c r="EZ321" s="5"/>
      <c r="FA321" s="5"/>
      <c r="FB321" s="5"/>
      <c r="FC321" s="5"/>
      <c r="FD321" s="5"/>
      <c r="FE321" s="5"/>
      <c r="FF321" s="5"/>
      <c r="FG321" s="5"/>
      <c r="FH321" s="5"/>
      <c r="FI321" s="5"/>
      <c r="FJ321" s="5"/>
      <c r="FK321" s="5"/>
      <c r="FL321" s="5"/>
      <c r="FM321" s="5"/>
      <c r="FN321" s="5"/>
      <c r="FO321" s="5"/>
      <c r="FP321" s="5"/>
      <c r="FQ321" s="5"/>
      <c r="FR321" s="5"/>
      <c r="FS321" s="5"/>
      <c r="FT321" s="5"/>
      <c r="FU321" s="5"/>
      <c r="FV321" s="5"/>
      <c r="FW321" s="5"/>
      <c r="FX321" s="5"/>
      <c r="FY321" s="5"/>
      <c r="FZ321" s="5"/>
      <c r="GA321" s="5"/>
      <c r="GB321" s="5"/>
      <c r="GC321" s="5"/>
      <c r="GD321" s="5"/>
      <c r="GE321" s="5"/>
      <c r="GF321" s="5"/>
      <c r="GG321" s="5"/>
      <c r="GH321" s="5"/>
      <c r="GI321" s="5"/>
      <c r="GJ321" s="5"/>
      <c r="GK321" s="5"/>
      <c r="GL321" s="5"/>
      <c r="GM321" s="5"/>
      <c r="GN321" s="5"/>
      <c r="GO321" s="5"/>
      <c r="GP321" s="5"/>
      <c r="GQ321" s="5"/>
      <c r="GR321" s="5"/>
      <c r="GS321" s="5"/>
      <c r="GT321" s="5"/>
      <c r="GU321" s="5"/>
      <c r="GV321" s="5"/>
      <c r="GW321" s="5"/>
      <c r="GX321" s="5"/>
      <c r="GY321" s="5"/>
      <c r="GZ321" s="5"/>
      <c r="HA321" s="5"/>
      <c r="HB321" s="5"/>
      <c r="HC321" s="5"/>
      <c r="HD321" s="5"/>
      <c r="HE321" s="5"/>
      <c r="HF321" s="5"/>
      <c r="HG321" s="5"/>
      <c r="HH321" s="5"/>
      <c r="HI321" s="5"/>
      <c r="HJ321" s="5"/>
      <c r="HK321" s="5"/>
      <c r="HL321" s="5"/>
      <c r="HM321" s="5"/>
      <c r="HN321" s="5"/>
      <c r="HO321" s="5"/>
      <c r="HP321" s="5"/>
      <c r="HQ321" s="5"/>
      <c r="HR321" s="5"/>
      <c r="HS321" s="5"/>
      <c r="HT321" s="5"/>
      <c r="HU321" s="5"/>
      <c r="HV321" s="5"/>
      <c r="HW321" s="5"/>
    </row>
    <row r="322" spans="1:231" s="148" customFormat="1">
      <c r="A322" s="5"/>
      <c r="B322" s="5"/>
      <c r="C322" s="13"/>
      <c r="D322" s="13"/>
      <c r="E322" s="14"/>
      <c r="F322" s="15"/>
      <c r="G322" s="13"/>
      <c r="H322" s="13"/>
      <c r="I322" s="16"/>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c r="CW322" s="5"/>
      <c r="CX322" s="5"/>
      <c r="CY322" s="5"/>
      <c r="CZ322" s="5"/>
      <c r="DA322" s="5"/>
      <c r="DB322" s="5"/>
      <c r="DC322" s="5"/>
      <c r="DD322" s="5"/>
      <c r="DE322" s="5"/>
      <c r="DF322" s="5"/>
      <c r="DG322" s="5"/>
      <c r="DH322" s="5"/>
      <c r="DI322" s="5"/>
      <c r="DJ322" s="5"/>
      <c r="DK322" s="5"/>
      <c r="DL322" s="5"/>
      <c r="DM322" s="5"/>
      <c r="DN322" s="5"/>
      <c r="DO322" s="5"/>
      <c r="DP322" s="5"/>
      <c r="DQ322" s="5"/>
      <c r="DR322" s="5"/>
      <c r="DS322" s="5"/>
      <c r="DT322" s="5"/>
      <c r="DU322" s="5"/>
      <c r="DV322" s="5"/>
      <c r="DW322" s="5"/>
      <c r="DX322" s="5"/>
      <c r="DY322" s="5"/>
      <c r="DZ322" s="5"/>
      <c r="EA322" s="5"/>
      <c r="EB322" s="5"/>
      <c r="EC322" s="5"/>
      <c r="ED322" s="5"/>
      <c r="EE322" s="5"/>
      <c r="EF322" s="5"/>
      <c r="EG322" s="5"/>
      <c r="EH322" s="5"/>
      <c r="EI322" s="5"/>
      <c r="EJ322" s="5"/>
      <c r="EK322" s="5"/>
      <c r="EL322" s="5"/>
      <c r="EM322" s="5"/>
      <c r="EN322" s="5"/>
      <c r="EO322" s="5"/>
      <c r="EP322" s="5"/>
      <c r="EQ322" s="5"/>
      <c r="ER322" s="5"/>
      <c r="ES322" s="5"/>
      <c r="ET322" s="5"/>
      <c r="EU322" s="5"/>
      <c r="EV322" s="5"/>
      <c r="EW322" s="5"/>
      <c r="EX322" s="5"/>
      <c r="EY322" s="5"/>
      <c r="EZ322" s="5"/>
      <c r="FA322" s="5"/>
      <c r="FB322" s="5"/>
      <c r="FC322" s="5"/>
      <c r="FD322" s="5"/>
      <c r="FE322" s="5"/>
      <c r="FF322" s="5"/>
      <c r="FG322" s="5"/>
      <c r="FH322" s="5"/>
      <c r="FI322" s="5"/>
      <c r="FJ322" s="5"/>
      <c r="FK322" s="5"/>
      <c r="FL322" s="5"/>
      <c r="FM322" s="5"/>
      <c r="FN322" s="5"/>
      <c r="FO322" s="5"/>
      <c r="FP322" s="5"/>
      <c r="FQ322" s="5"/>
      <c r="FR322" s="5"/>
      <c r="FS322" s="5"/>
      <c r="FT322" s="5"/>
      <c r="FU322" s="5"/>
      <c r="FV322" s="5"/>
      <c r="FW322" s="5"/>
      <c r="FX322" s="5"/>
      <c r="FY322" s="5"/>
      <c r="FZ322" s="5"/>
      <c r="GA322" s="5"/>
      <c r="GB322" s="5"/>
      <c r="GC322" s="5"/>
      <c r="GD322" s="5"/>
      <c r="GE322" s="5"/>
      <c r="GF322" s="5"/>
      <c r="GG322" s="5"/>
      <c r="GH322" s="5"/>
      <c r="GI322" s="5"/>
      <c r="GJ322" s="5"/>
      <c r="GK322" s="5"/>
      <c r="GL322" s="5"/>
      <c r="GM322" s="5"/>
      <c r="GN322" s="5"/>
      <c r="GO322" s="5"/>
      <c r="GP322" s="5"/>
      <c r="GQ322" s="5"/>
      <c r="GR322" s="5"/>
      <c r="GS322" s="5"/>
      <c r="GT322" s="5"/>
      <c r="GU322" s="5"/>
      <c r="GV322" s="5"/>
      <c r="GW322" s="5"/>
      <c r="GX322" s="5"/>
      <c r="GY322" s="5"/>
      <c r="GZ322" s="5"/>
      <c r="HA322" s="5"/>
      <c r="HB322" s="5"/>
      <c r="HC322" s="5"/>
      <c r="HD322" s="5"/>
      <c r="HE322" s="5"/>
      <c r="HF322" s="5"/>
      <c r="HG322" s="5"/>
      <c r="HH322" s="5"/>
      <c r="HI322" s="5"/>
      <c r="HJ322" s="5"/>
      <c r="HK322" s="5"/>
      <c r="HL322" s="5"/>
      <c r="HM322" s="5"/>
      <c r="HN322" s="5"/>
      <c r="HO322" s="5"/>
      <c r="HP322" s="5"/>
      <c r="HQ322" s="5"/>
      <c r="HR322" s="5"/>
      <c r="HS322" s="5"/>
      <c r="HT322" s="5"/>
      <c r="HU322" s="5"/>
      <c r="HV322" s="5"/>
      <c r="HW322" s="5"/>
    </row>
    <row r="323" spans="1:231" s="148" customFormat="1">
      <c r="A323" s="5"/>
      <c r="B323" s="5"/>
      <c r="C323" s="13"/>
      <c r="D323" s="13"/>
      <c r="E323" s="14"/>
      <c r="F323" s="15"/>
      <c r="G323" s="13"/>
      <c r="H323" s="13"/>
      <c r="I323" s="16"/>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c r="CZ323" s="5"/>
      <c r="DA323" s="5"/>
      <c r="DB323" s="5"/>
      <c r="DC323" s="5"/>
      <c r="DD323" s="5"/>
      <c r="DE323" s="5"/>
      <c r="DF323" s="5"/>
      <c r="DG323" s="5"/>
      <c r="DH323" s="5"/>
      <c r="DI323" s="5"/>
      <c r="DJ323" s="5"/>
      <c r="DK323" s="5"/>
      <c r="DL323" s="5"/>
      <c r="DM323" s="5"/>
      <c r="DN323" s="5"/>
      <c r="DO323" s="5"/>
      <c r="DP323" s="5"/>
      <c r="DQ323" s="5"/>
      <c r="DR323" s="5"/>
      <c r="DS323" s="5"/>
      <c r="DT323" s="5"/>
      <c r="DU323" s="5"/>
      <c r="DV323" s="5"/>
      <c r="DW323" s="5"/>
      <c r="DX323" s="5"/>
      <c r="DY323" s="5"/>
      <c r="DZ323" s="5"/>
      <c r="EA323" s="5"/>
      <c r="EB323" s="5"/>
      <c r="EC323" s="5"/>
      <c r="ED323" s="5"/>
      <c r="EE323" s="5"/>
      <c r="EF323" s="5"/>
      <c r="EG323" s="5"/>
      <c r="EH323" s="5"/>
      <c r="EI323" s="5"/>
      <c r="EJ323" s="5"/>
      <c r="EK323" s="5"/>
      <c r="EL323" s="5"/>
      <c r="EM323" s="5"/>
      <c r="EN323" s="5"/>
      <c r="EO323" s="5"/>
      <c r="EP323" s="5"/>
      <c r="EQ323" s="5"/>
      <c r="ER323" s="5"/>
      <c r="ES323" s="5"/>
      <c r="ET323" s="5"/>
      <c r="EU323" s="5"/>
      <c r="EV323" s="5"/>
      <c r="EW323" s="5"/>
      <c r="EX323" s="5"/>
      <c r="EY323" s="5"/>
      <c r="EZ323" s="5"/>
      <c r="FA323" s="5"/>
      <c r="FB323" s="5"/>
      <c r="FC323" s="5"/>
      <c r="FD323" s="5"/>
      <c r="FE323" s="5"/>
      <c r="FF323" s="5"/>
      <c r="FG323" s="5"/>
      <c r="FH323" s="5"/>
      <c r="FI323" s="5"/>
      <c r="FJ323" s="5"/>
      <c r="FK323" s="5"/>
      <c r="FL323" s="5"/>
      <c r="FM323" s="5"/>
      <c r="FN323" s="5"/>
      <c r="FO323" s="5"/>
      <c r="FP323" s="5"/>
      <c r="FQ323" s="5"/>
      <c r="FR323" s="5"/>
      <c r="FS323" s="5"/>
      <c r="FT323" s="5"/>
      <c r="FU323" s="5"/>
      <c r="FV323" s="5"/>
      <c r="FW323" s="5"/>
      <c r="FX323" s="5"/>
      <c r="FY323" s="5"/>
      <c r="FZ323" s="5"/>
      <c r="GA323" s="5"/>
      <c r="GB323" s="5"/>
      <c r="GC323" s="5"/>
      <c r="GD323" s="5"/>
      <c r="GE323" s="5"/>
      <c r="GF323" s="5"/>
      <c r="GG323" s="5"/>
      <c r="GH323" s="5"/>
      <c r="GI323" s="5"/>
      <c r="GJ323" s="5"/>
      <c r="GK323" s="5"/>
      <c r="GL323" s="5"/>
      <c r="GM323" s="5"/>
      <c r="GN323" s="5"/>
      <c r="GO323" s="5"/>
      <c r="GP323" s="5"/>
      <c r="GQ323" s="5"/>
      <c r="GR323" s="5"/>
      <c r="GS323" s="5"/>
      <c r="GT323" s="5"/>
      <c r="GU323" s="5"/>
      <c r="GV323" s="5"/>
      <c r="GW323" s="5"/>
      <c r="GX323" s="5"/>
      <c r="GY323" s="5"/>
      <c r="GZ323" s="5"/>
      <c r="HA323" s="5"/>
      <c r="HB323" s="5"/>
      <c r="HC323" s="5"/>
      <c r="HD323" s="5"/>
      <c r="HE323" s="5"/>
      <c r="HF323" s="5"/>
      <c r="HG323" s="5"/>
      <c r="HH323" s="5"/>
      <c r="HI323" s="5"/>
      <c r="HJ323" s="5"/>
      <c r="HK323" s="5"/>
      <c r="HL323" s="5"/>
      <c r="HM323" s="5"/>
      <c r="HN323" s="5"/>
      <c r="HO323" s="5"/>
      <c r="HP323" s="5"/>
      <c r="HQ323" s="5"/>
      <c r="HR323" s="5"/>
      <c r="HS323" s="5"/>
      <c r="HT323" s="5"/>
      <c r="HU323" s="5"/>
      <c r="HV323" s="5"/>
      <c r="HW323" s="5"/>
    </row>
    <row r="324" spans="1:231" s="148" customFormat="1">
      <c r="A324" s="5"/>
      <c r="B324" s="5"/>
      <c r="C324" s="13"/>
      <c r="D324" s="13"/>
      <c r="E324" s="14"/>
      <c r="F324" s="15"/>
      <c r="G324" s="13"/>
      <c r="H324" s="13"/>
      <c r="I324" s="16"/>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5"/>
      <c r="CA324" s="5"/>
      <c r="CB324" s="5"/>
      <c r="CC324" s="5"/>
      <c r="CD324" s="5"/>
      <c r="CE324" s="5"/>
      <c r="CF324" s="5"/>
      <c r="CG324" s="5"/>
      <c r="CH324" s="5"/>
      <c r="CI324" s="5"/>
      <c r="CJ324" s="5"/>
      <c r="CK324" s="5"/>
      <c r="CL324" s="5"/>
      <c r="CM324" s="5"/>
      <c r="CN324" s="5"/>
      <c r="CO324" s="5"/>
      <c r="CP324" s="5"/>
      <c r="CQ324" s="5"/>
      <c r="CR324" s="5"/>
      <c r="CS324" s="5"/>
      <c r="CT324" s="5"/>
      <c r="CU324" s="5"/>
      <c r="CV324" s="5"/>
      <c r="CW324" s="5"/>
      <c r="CX324" s="5"/>
      <c r="CY324" s="5"/>
      <c r="CZ324" s="5"/>
      <c r="DA324" s="5"/>
      <c r="DB324" s="5"/>
      <c r="DC324" s="5"/>
      <c r="DD324" s="5"/>
      <c r="DE324" s="5"/>
      <c r="DF324" s="5"/>
      <c r="DG324" s="5"/>
      <c r="DH324" s="5"/>
      <c r="DI324" s="5"/>
      <c r="DJ324" s="5"/>
      <c r="DK324" s="5"/>
      <c r="DL324" s="5"/>
      <c r="DM324" s="5"/>
      <c r="DN324" s="5"/>
      <c r="DO324" s="5"/>
      <c r="DP324" s="5"/>
      <c r="DQ324" s="5"/>
      <c r="DR324" s="5"/>
      <c r="DS324" s="5"/>
      <c r="DT324" s="5"/>
      <c r="DU324" s="5"/>
      <c r="DV324" s="5"/>
      <c r="DW324" s="5"/>
      <c r="DX324" s="5"/>
      <c r="DY324" s="5"/>
      <c r="DZ324" s="5"/>
      <c r="EA324" s="5"/>
      <c r="EB324" s="5"/>
      <c r="EC324" s="5"/>
      <c r="ED324" s="5"/>
      <c r="EE324" s="5"/>
      <c r="EF324" s="5"/>
      <c r="EG324" s="5"/>
      <c r="EH324" s="5"/>
      <c r="EI324" s="5"/>
      <c r="EJ324" s="5"/>
      <c r="EK324" s="5"/>
      <c r="EL324" s="5"/>
      <c r="EM324" s="5"/>
      <c r="EN324" s="5"/>
      <c r="EO324" s="5"/>
      <c r="EP324" s="5"/>
      <c r="EQ324" s="5"/>
      <c r="ER324" s="5"/>
      <c r="ES324" s="5"/>
      <c r="ET324" s="5"/>
      <c r="EU324" s="5"/>
      <c r="EV324" s="5"/>
      <c r="EW324" s="5"/>
      <c r="EX324" s="5"/>
      <c r="EY324" s="5"/>
      <c r="EZ324" s="5"/>
      <c r="FA324" s="5"/>
      <c r="FB324" s="5"/>
      <c r="FC324" s="5"/>
      <c r="FD324" s="5"/>
      <c r="FE324" s="5"/>
      <c r="FF324" s="5"/>
      <c r="FG324" s="5"/>
      <c r="FH324" s="5"/>
      <c r="FI324" s="5"/>
      <c r="FJ324" s="5"/>
      <c r="FK324" s="5"/>
      <c r="FL324" s="5"/>
      <c r="FM324" s="5"/>
      <c r="FN324" s="5"/>
      <c r="FO324" s="5"/>
      <c r="FP324" s="5"/>
      <c r="FQ324" s="5"/>
      <c r="FR324" s="5"/>
      <c r="FS324" s="5"/>
      <c r="FT324" s="5"/>
      <c r="FU324" s="5"/>
      <c r="FV324" s="5"/>
      <c r="FW324" s="5"/>
      <c r="FX324" s="5"/>
      <c r="FY324" s="5"/>
      <c r="FZ324" s="5"/>
      <c r="GA324" s="5"/>
      <c r="GB324" s="5"/>
      <c r="GC324" s="5"/>
      <c r="GD324" s="5"/>
      <c r="GE324" s="5"/>
      <c r="GF324" s="5"/>
      <c r="GG324" s="5"/>
      <c r="GH324" s="5"/>
      <c r="GI324" s="5"/>
      <c r="GJ324" s="5"/>
      <c r="GK324" s="5"/>
      <c r="GL324" s="5"/>
      <c r="GM324" s="5"/>
      <c r="GN324" s="5"/>
      <c r="GO324" s="5"/>
      <c r="GP324" s="5"/>
      <c r="GQ324" s="5"/>
      <c r="GR324" s="5"/>
      <c r="GS324" s="5"/>
      <c r="GT324" s="5"/>
      <c r="GU324" s="5"/>
      <c r="GV324" s="5"/>
      <c r="GW324" s="5"/>
      <c r="GX324" s="5"/>
      <c r="GY324" s="5"/>
      <c r="GZ324" s="5"/>
      <c r="HA324" s="5"/>
      <c r="HB324" s="5"/>
      <c r="HC324" s="5"/>
      <c r="HD324" s="5"/>
      <c r="HE324" s="5"/>
      <c r="HF324" s="5"/>
      <c r="HG324" s="5"/>
      <c r="HH324" s="5"/>
      <c r="HI324" s="5"/>
      <c r="HJ324" s="5"/>
      <c r="HK324" s="5"/>
      <c r="HL324" s="5"/>
      <c r="HM324" s="5"/>
      <c r="HN324" s="5"/>
      <c r="HO324" s="5"/>
      <c r="HP324" s="5"/>
      <c r="HQ324" s="5"/>
      <c r="HR324" s="5"/>
      <c r="HS324" s="5"/>
      <c r="HT324" s="5"/>
      <c r="HU324" s="5"/>
      <c r="HV324" s="5"/>
      <c r="HW324" s="5"/>
    </row>
    <row r="325" spans="1:231" s="148" customFormat="1">
      <c r="A325" s="5"/>
      <c r="B325" s="5"/>
      <c r="C325" s="13"/>
      <c r="D325" s="13"/>
      <c r="E325" s="14"/>
      <c r="F325" s="15"/>
      <c r="G325" s="13"/>
      <c r="H325" s="13"/>
      <c r="I325" s="16"/>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c r="CK325" s="5"/>
      <c r="CL325" s="5"/>
      <c r="CM325" s="5"/>
      <c r="CN325" s="5"/>
      <c r="CO325" s="5"/>
      <c r="CP325" s="5"/>
      <c r="CQ325" s="5"/>
      <c r="CR325" s="5"/>
      <c r="CS325" s="5"/>
      <c r="CT325" s="5"/>
      <c r="CU325" s="5"/>
      <c r="CV325" s="5"/>
      <c r="CW325" s="5"/>
      <c r="CX325" s="5"/>
      <c r="CY325" s="5"/>
      <c r="CZ325" s="5"/>
      <c r="DA325" s="5"/>
      <c r="DB325" s="5"/>
      <c r="DC325" s="5"/>
      <c r="DD325" s="5"/>
      <c r="DE325" s="5"/>
      <c r="DF325" s="5"/>
      <c r="DG325" s="5"/>
      <c r="DH325" s="5"/>
      <c r="DI325" s="5"/>
      <c r="DJ325" s="5"/>
      <c r="DK325" s="5"/>
      <c r="DL325" s="5"/>
      <c r="DM325" s="5"/>
      <c r="DN325" s="5"/>
      <c r="DO325" s="5"/>
      <c r="DP325" s="5"/>
      <c r="DQ325" s="5"/>
      <c r="DR325" s="5"/>
      <c r="DS325" s="5"/>
      <c r="DT325" s="5"/>
      <c r="DU325" s="5"/>
      <c r="DV325" s="5"/>
      <c r="DW325" s="5"/>
      <c r="DX325" s="5"/>
      <c r="DY325" s="5"/>
      <c r="DZ325" s="5"/>
      <c r="EA325" s="5"/>
      <c r="EB325" s="5"/>
      <c r="EC325" s="5"/>
      <c r="ED325" s="5"/>
      <c r="EE325" s="5"/>
      <c r="EF325" s="5"/>
      <c r="EG325" s="5"/>
      <c r="EH325" s="5"/>
      <c r="EI325" s="5"/>
      <c r="EJ325" s="5"/>
      <c r="EK325" s="5"/>
      <c r="EL325" s="5"/>
      <c r="EM325" s="5"/>
      <c r="EN325" s="5"/>
      <c r="EO325" s="5"/>
      <c r="EP325" s="5"/>
      <c r="EQ325" s="5"/>
      <c r="ER325" s="5"/>
      <c r="ES325" s="5"/>
      <c r="ET325" s="5"/>
      <c r="EU325" s="5"/>
      <c r="EV325" s="5"/>
      <c r="EW325" s="5"/>
      <c r="EX325" s="5"/>
      <c r="EY325" s="5"/>
      <c r="EZ325" s="5"/>
      <c r="FA325" s="5"/>
      <c r="FB325" s="5"/>
      <c r="FC325" s="5"/>
      <c r="FD325" s="5"/>
      <c r="FE325" s="5"/>
      <c r="FF325" s="5"/>
      <c r="FG325" s="5"/>
      <c r="FH325" s="5"/>
      <c r="FI325" s="5"/>
      <c r="FJ325" s="5"/>
      <c r="FK325" s="5"/>
      <c r="FL325" s="5"/>
      <c r="FM325" s="5"/>
      <c r="FN325" s="5"/>
      <c r="FO325" s="5"/>
      <c r="FP325" s="5"/>
      <c r="FQ325" s="5"/>
      <c r="FR325" s="5"/>
      <c r="FS325" s="5"/>
      <c r="FT325" s="5"/>
      <c r="FU325" s="5"/>
      <c r="FV325" s="5"/>
      <c r="FW325" s="5"/>
      <c r="FX325" s="5"/>
      <c r="FY325" s="5"/>
      <c r="FZ325" s="5"/>
      <c r="GA325" s="5"/>
      <c r="GB325" s="5"/>
      <c r="GC325" s="5"/>
      <c r="GD325" s="5"/>
      <c r="GE325" s="5"/>
      <c r="GF325" s="5"/>
      <c r="GG325" s="5"/>
      <c r="GH325" s="5"/>
      <c r="GI325" s="5"/>
      <c r="GJ325" s="5"/>
      <c r="GK325" s="5"/>
      <c r="GL325" s="5"/>
      <c r="GM325" s="5"/>
      <c r="GN325" s="5"/>
      <c r="GO325" s="5"/>
      <c r="GP325" s="5"/>
      <c r="GQ325" s="5"/>
      <c r="GR325" s="5"/>
      <c r="GS325" s="5"/>
      <c r="GT325" s="5"/>
      <c r="GU325" s="5"/>
      <c r="GV325" s="5"/>
      <c r="GW325" s="5"/>
      <c r="GX325" s="5"/>
      <c r="GY325" s="5"/>
      <c r="GZ325" s="5"/>
      <c r="HA325" s="5"/>
      <c r="HB325" s="5"/>
      <c r="HC325" s="5"/>
      <c r="HD325" s="5"/>
      <c r="HE325" s="5"/>
      <c r="HF325" s="5"/>
      <c r="HG325" s="5"/>
      <c r="HH325" s="5"/>
      <c r="HI325" s="5"/>
      <c r="HJ325" s="5"/>
      <c r="HK325" s="5"/>
      <c r="HL325" s="5"/>
      <c r="HM325" s="5"/>
      <c r="HN325" s="5"/>
      <c r="HO325" s="5"/>
      <c r="HP325" s="5"/>
      <c r="HQ325" s="5"/>
      <c r="HR325" s="5"/>
      <c r="HS325" s="5"/>
      <c r="HT325" s="5"/>
      <c r="HU325" s="5"/>
      <c r="HV325" s="5"/>
      <c r="HW325" s="5"/>
    </row>
    <row r="326" spans="1:231" s="148" customFormat="1">
      <c r="A326" s="5"/>
      <c r="B326" s="5"/>
      <c r="C326" s="13"/>
      <c r="D326" s="13"/>
      <c r="E326" s="14"/>
      <c r="F326" s="15"/>
      <c r="G326" s="13"/>
      <c r="H326" s="13"/>
      <c r="I326" s="16"/>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c r="CZ326" s="5"/>
      <c r="DA326" s="5"/>
      <c r="DB326" s="5"/>
      <c r="DC326" s="5"/>
      <c r="DD326" s="5"/>
      <c r="DE326" s="5"/>
      <c r="DF326" s="5"/>
      <c r="DG326" s="5"/>
      <c r="DH326" s="5"/>
      <c r="DI326" s="5"/>
      <c r="DJ326" s="5"/>
      <c r="DK326" s="5"/>
      <c r="DL326" s="5"/>
      <c r="DM326" s="5"/>
      <c r="DN326" s="5"/>
      <c r="DO326" s="5"/>
      <c r="DP326" s="5"/>
      <c r="DQ326" s="5"/>
      <c r="DR326" s="5"/>
      <c r="DS326" s="5"/>
      <c r="DT326" s="5"/>
      <c r="DU326" s="5"/>
      <c r="DV326" s="5"/>
      <c r="DW326" s="5"/>
      <c r="DX326" s="5"/>
      <c r="DY326" s="5"/>
      <c r="DZ326" s="5"/>
      <c r="EA326" s="5"/>
      <c r="EB326" s="5"/>
      <c r="EC326" s="5"/>
      <c r="ED326" s="5"/>
      <c r="EE326" s="5"/>
      <c r="EF326" s="5"/>
      <c r="EG326" s="5"/>
      <c r="EH326" s="5"/>
      <c r="EI326" s="5"/>
      <c r="EJ326" s="5"/>
      <c r="EK326" s="5"/>
      <c r="EL326" s="5"/>
      <c r="EM326" s="5"/>
      <c r="EN326" s="5"/>
      <c r="EO326" s="5"/>
      <c r="EP326" s="5"/>
      <c r="EQ326" s="5"/>
      <c r="ER326" s="5"/>
      <c r="ES326" s="5"/>
      <c r="ET326" s="5"/>
      <c r="EU326" s="5"/>
      <c r="EV326" s="5"/>
      <c r="EW326" s="5"/>
      <c r="EX326" s="5"/>
      <c r="EY326" s="5"/>
      <c r="EZ326" s="5"/>
      <c r="FA326" s="5"/>
      <c r="FB326" s="5"/>
      <c r="FC326" s="5"/>
      <c r="FD326" s="5"/>
      <c r="FE326" s="5"/>
      <c r="FF326" s="5"/>
      <c r="FG326" s="5"/>
      <c r="FH326" s="5"/>
      <c r="FI326" s="5"/>
      <c r="FJ326" s="5"/>
      <c r="FK326" s="5"/>
      <c r="FL326" s="5"/>
      <c r="FM326" s="5"/>
      <c r="FN326" s="5"/>
      <c r="FO326" s="5"/>
      <c r="FP326" s="5"/>
      <c r="FQ326" s="5"/>
      <c r="FR326" s="5"/>
      <c r="FS326" s="5"/>
      <c r="FT326" s="5"/>
      <c r="FU326" s="5"/>
      <c r="FV326" s="5"/>
      <c r="FW326" s="5"/>
      <c r="FX326" s="5"/>
      <c r="FY326" s="5"/>
      <c r="FZ326" s="5"/>
      <c r="GA326" s="5"/>
      <c r="GB326" s="5"/>
      <c r="GC326" s="5"/>
      <c r="GD326" s="5"/>
      <c r="GE326" s="5"/>
      <c r="GF326" s="5"/>
      <c r="GG326" s="5"/>
      <c r="GH326" s="5"/>
      <c r="GI326" s="5"/>
      <c r="GJ326" s="5"/>
      <c r="GK326" s="5"/>
      <c r="GL326" s="5"/>
      <c r="GM326" s="5"/>
      <c r="GN326" s="5"/>
      <c r="GO326" s="5"/>
      <c r="GP326" s="5"/>
      <c r="GQ326" s="5"/>
      <c r="GR326" s="5"/>
      <c r="GS326" s="5"/>
      <c r="GT326" s="5"/>
      <c r="GU326" s="5"/>
      <c r="GV326" s="5"/>
      <c r="GW326" s="5"/>
      <c r="GX326" s="5"/>
      <c r="GY326" s="5"/>
      <c r="GZ326" s="5"/>
      <c r="HA326" s="5"/>
      <c r="HB326" s="5"/>
      <c r="HC326" s="5"/>
      <c r="HD326" s="5"/>
      <c r="HE326" s="5"/>
      <c r="HF326" s="5"/>
      <c r="HG326" s="5"/>
      <c r="HH326" s="5"/>
      <c r="HI326" s="5"/>
      <c r="HJ326" s="5"/>
      <c r="HK326" s="5"/>
      <c r="HL326" s="5"/>
      <c r="HM326" s="5"/>
      <c r="HN326" s="5"/>
      <c r="HO326" s="5"/>
      <c r="HP326" s="5"/>
      <c r="HQ326" s="5"/>
      <c r="HR326" s="5"/>
      <c r="HS326" s="5"/>
      <c r="HT326" s="5"/>
      <c r="HU326" s="5"/>
      <c r="HV326" s="5"/>
      <c r="HW326" s="5"/>
    </row>
    <row r="327" spans="1:231" s="148" customFormat="1">
      <c r="A327" s="5"/>
      <c r="B327" s="5"/>
      <c r="C327" s="13"/>
      <c r="D327" s="13"/>
      <c r="E327" s="14"/>
      <c r="F327" s="15"/>
      <c r="G327" s="13"/>
      <c r="H327" s="13"/>
      <c r="I327" s="16"/>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5"/>
      <c r="CD327" s="5"/>
      <c r="CE327" s="5"/>
      <c r="CF327" s="5"/>
      <c r="CG327" s="5"/>
      <c r="CH327" s="5"/>
      <c r="CI327" s="5"/>
      <c r="CJ327" s="5"/>
      <c r="CK327" s="5"/>
      <c r="CL327" s="5"/>
      <c r="CM327" s="5"/>
      <c r="CN327" s="5"/>
      <c r="CO327" s="5"/>
      <c r="CP327" s="5"/>
      <c r="CQ327" s="5"/>
      <c r="CR327" s="5"/>
      <c r="CS327" s="5"/>
      <c r="CT327" s="5"/>
      <c r="CU327" s="5"/>
      <c r="CV327" s="5"/>
      <c r="CW327" s="5"/>
      <c r="CX327" s="5"/>
      <c r="CY327" s="5"/>
      <c r="CZ327" s="5"/>
      <c r="DA327" s="5"/>
      <c r="DB327" s="5"/>
      <c r="DC327" s="5"/>
      <c r="DD327" s="5"/>
      <c r="DE327" s="5"/>
      <c r="DF327" s="5"/>
      <c r="DG327" s="5"/>
      <c r="DH327" s="5"/>
      <c r="DI327" s="5"/>
      <c r="DJ327" s="5"/>
      <c r="DK327" s="5"/>
      <c r="DL327" s="5"/>
      <c r="DM327" s="5"/>
      <c r="DN327" s="5"/>
      <c r="DO327" s="5"/>
      <c r="DP327" s="5"/>
      <c r="DQ327" s="5"/>
      <c r="DR327" s="5"/>
      <c r="DS327" s="5"/>
      <c r="DT327" s="5"/>
      <c r="DU327" s="5"/>
      <c r="DV327" s="5"/>
      <c r="DW327" s="5"/>
      <c r="DX327" s="5"/>
      <c r="DY327" s="5"/>
      <c r="DZ327" s="5"/>
      <c r="EA327" s="5"/>
      <c r="EB327" s="5"/>
      <c r="EC327" s="5"/>
      <c r="ED327" s="5"/>
      <c r="EE327" s="5"/>
      <c r="EF327" s="5"/>
      <c r="EG327" s="5"/>
      <c r="EH327" s="5"/>
      <c r="EI327" s="5"/>
      <c r="EJ327" s="5"/>
      <c r="EK327" s="5"/>
      <c r="EL327" s="5"/>
      <c r="EM327" s="5"/>
      <c r="EN327" s="5"/>
      <c r="EO327" s="5"/>
      <c r="EP327" s="5"/>
      <c r="EQ327" s="5"/>
      <c r="ER327" s="5"/>
      <c r="ES327" s="5"/>
      <c r="ET327" s="5"/>
      <c r="EU327" s="5"/>
      <c r="EV327" s="5"/>
      <c r="EW327" s="5"/>
      <c r="EX327" s="5"/>
      <c r="EY327" s="5"/>
      <c r="EZ327" s="5"/>
      <c r="FA327" s="5"/>
      <c r="FB327" s="5"/>
      <c r="FC327" s="5"/>
      <c r="FD327" s="5"/>
      <c r="FE327" s="5"/>
      <c r="FF327" s="5"/>
      <c r="FG327" s="5"/>
      <c r="FH327" s="5"/>
      <c r="FI327" s="5"/>
      <c r="FJ327" s="5"/>
      <c r="FK327" s="5"/>
      <c r="FL327" s="5"/>
      <c r="FM327" s="5"/>
      <c r="FN327" s="5"/>
      <c r="FO327" s="5"/>
      <c r="FP327" s="5"/>
      <c r="FQ327" s="5"/>
      <c r="FR327" s="5"/>
      <c r="FS327" s="5"/>
      <c r="FT327" s="5"/>
      <c r="FU327" s="5"/>
      <c r="FV327" s="5"/>
      <c r="FW327" s="5"/>
      <c r="FX327" s="5"/>
      <c r="FY327" s="5"/>
      <c r="FZ327" s="5"/>
      <c r="GA327" s="5"/>
      <c r="GB327" s="5"/>
      <c r="GC327" s="5"/>
      <c r="GD327" s="5"/>
      <c r="GE327" s="5"/>
      <c r="GF327" s="5"/>
      <c r="GG327" s="5"/>
      <c r="GH327" s="5"/>
      <c r="GI327" s="5"/>
      <c r="GJ327" s="5"/>
      <c r="GK327" s="5"/>
      <c r="GL327" s="5"/>
      <c r="GM327" s="5"/>
      <c r="GN327" s="5"/>
      <c r="GO327" s="5"/>
      <c r="GP327" s="5"/>
      <c r="GQ327" s="5"/>
      <c r="GR327" s="5"/>
      <c r="GS327" s="5"/>
      <c r="GT327" s="5"/>
      <c r="GU327" s="5"/>
      <c r="GV327" s="5"/>
      <c r="GW327" s="5"/>
      <c r="GX327" s="5"/>
      <c r="GY327" s="5"/>
      <c r="GZ327" s="5"/>
      <c r="HA327" s="5"/>
      <c r="HB327" s="5"/>
      <c r="HC327" s="5"/>
      <c r="HD327" s="5"/>
      <c r="HE327" s="5"/>
      <c r="HF327" s="5"/>
      <c r="HG327" s="5"/>
      <c r="HH327" s="5"/>
      <c r="HI327" s="5"/>
      <c r="HJ327" s="5"/>
      <c r="HK327" s="5"/>
      <c r="HL327" s="5"/>
      <c r="HM327" s="5"/>
      <c r="HN327" s="5"/>
      <c r="HO327" s="5"/>
      <c r="HP327" s="5"/>
      <c r="HQ327" s="5"/>
      <c r="HR327" s="5"/>
      <c r="HS327" s="5"/>
      <c r="HT327" s="5"/>
      <c r="HU327" s="5"/>
      <c r="HV327" s="5"/>
      <c r="HW327" s="5"/>
    </row>
    <row r="328" spans="1:231" s="148" customFormat="1">
      <c r="A328" s="5"/>
      <c r="B328" s="5"/>
      <c r="C328" s="13"/>
      <c r="D328" s="13"/>
      <c r="E328" s="14"/>
      <c r="F328" s="15"/>
      <c r="G328" s="13"/>
      <c r="H328" s="13"/>
      <c r="I328" s="16"/>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c r="CK328" s="5"/>
      <c r="CL328" s="5"/>
      <c r="CM328" s="5"/>
      <c r="CN328" s="5"/>
      <c r="CO328" s="5"/>
      <c r="CP328" s="5"/>
      <c r="CQ328" s="5"/>
      <c r="CR328" s="5"/>
      <c r="CS328" s="5"/>
      <c r="CT328" s="5"/>
      <c r="CU328" s="5"/>
      <c r="CV328" s="5"/>
      <c r="CW328" s="5"/>
      <c r="CX328" s="5"/>
      <c r="CY328" s="5"/>
      <c r="CZ328" s="5"/>
      <c r="DA328" s="5"/>
      <c r="DB328" s="5"/>
      <c r="DC328" s="5"/>
      <c r="DD328" s="5"/>
      <c r="DE328" s="5"/>
      <c r="DF328" s="5"/>
      <c r="DG328" s="5"/>
      <c r="DH328" s="5"/>
      <c r="DI328" s="5"/>
      <c r="DJ328" s="5"/>
      <c r="DK328" s="5"/>
      <c r="DL328" s="5"/>
      <c r="DM328" s="5"/>
      <c r="DN328" s="5"/>
      <c r="DO328" s="5"/>
      <c r="DP328" s="5"/>
      <c r="DQ328" s="5"/>
      <c r="DR328" s="5"/>
      <c r="DS328" s="5"/>
      <c r="DT328" s="5"/>
      <c r="DU328" s="5"/>
      <c r="DV328" s="5"/>
      <c r="DW328" s="5"/>
      <c r="DX328" s="5"/>
      <c r="DY328" s="5"/>
      <c r="DZ328" s="5"/>
      <c r="EA328" s="5"/>
      <c r="EB328" s="5"/>
      <c r="EC328" s="5"/>
      <c r="ED328" s="5"/>
      <c r="EE328" s="5"/>
      <c r="EF328" s="5"/>
      <c r="EG328" s="5"/>
      <c r="EH328" s="5"/>
      <c r="EI328" s="5"/>
      <c r="EJ328" s="5"/>
      <c r="EK328" s="5"/>
      <c r="EL328" s="5"/>
      <c r="EM328" s="5"/>
      <c r="EN328" s="5"/>
      <c r="EO328" s="5"/>
      <c r="EP328" s="5"/>
      <c r="EQ328" s="5"/>
      <c r="ER328" s="5"/>
      <c r="ES328" s="5"/>
      <c r="ET328" s="5"/>
      <c r="EU328" s="5"/>
      <c r="EV328" s="5"/>
      <c r="EW328" s="5"/>
      <c r="EX328" s="5"/>
      <c r="EY328" s="5"/>
      <c r="EZ328" s="5"/>
      <c r="FA328" s="5"/>
      <c r="FB328" s="5"/>
      <c r="FC328" s="5"/>
      <c r="FD328" s="5"/>
      <c r="FE328" s="5"/>
      <c r="FF328" s="5"/>
      <c r="FG328" s="5"/>
      <c r="FH328" s="5"/>
      <c r="FI328" s="5"/>
      <c r="FJ328" s="5"/>
      <c r="FK328" s="5"/>
      <c r="FL328" s="5"/>
      <c r="FM328" s="5"/>
      <c r="FN328" s="5"/>
      <c r="FO328" s="5"/>
      <c r="FP328" s="5"/>
      <c r="FQ328" s="5"/>
      <c r="FR328" s="5"/>
      <c r="FS328" s="5"/>
      <c r="FT328" s="5"/>
      <c r="FU328" s="5"/>
      <c r="FV328" s="5"/>
      <c r="FW328" s="5"/>
      <c r="FX328" s="5"/>
      <c r="FY328" s="5"/>
      <c r="FZ328" s="5"/>
      <c r="GA328" s="5"/>
      <c r="GB328" s="5"/>
      <c r="GC328" s="5"/>
      <c r="GD328" s="5"/>
      <c r="GE328" s="5"/>
      <c r="GF328" s="5"/>
      <c r="GG328" s="5"/>
      <c r="GH328" s="5"/>
      <c r="GI328" s="5"/>
      <c r="GJ328" s="5"/>
      <c r="GK328" s="5"/>
      <c r="GL328" s="5"/>
      <c r="GM328" s="5"/>
      <c r="GN328" s="5"/>
      <c r="GO328" s="5"/>
      <c r="GP328" s="5"/>
      <c r="GQ328" s="5"/>
      <c r="GR328" s="5"/>
      <c r="GS328" s="5"/>
      <c r="GT328" s="5"/>
      <c r="GU328" s="5"/>
      <c r="GV328" s="5"/>
      <c r="GW328" s="5"/>
      <c r="GX328" s="5"/>
      <c r="GY328" s="5"/>
      <c r="GZ328" s="5"/>
      <c r="HA328" s="5"/>
      <c r="HB328" s="5"/>
      <c r="HC328" s="5"/>
      <c r="HD328" s="5"/>
      <c r="HE328" s="5"/>
      <c r="HF328" s="5"/>
      <c r="HG328" s="5"/>
      <c r="HH328" s="5"/>
      <c r="HI328" s="5"/>
      <c r="HJ328" s="5"/>
      <c r="HK328" s="5"/>
      <c r="HL328" s="5"/>
      <c r="HM328" s="5"/>
      <c r="HN328" s="5"/>
      <c r="HO328" s="5"/>
      <c r="HP328" s="5"/>
      <c r="HQ328" s="5"/>
      <c r="HR328" s="5"/>
      <c r="HS328" s="5"/>
      <c r="HT328" s="5"/>
      <c r="HU328" s="5"/>
      <c r="HV328" s="5"/>
      <c r="HW328" s="5"/>
    </row>
    <row r="329" spans="1:231" s="148" customFormat="1">
      <c r="A329" s="5"/>
      <c r="B329" s="5"/>
      <c r="C329" s="13"/>
      <c r="D329" s="13"/>
      <c r="E329" s="14"/>
      <c r="F329" s="15"/>
      <c r="G329" s="13"/>
      <c r="H329" s="13"/>
      <c r="I329" s="16"/>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c r="CE329" s="5"/>
      <c r="CF329" s="5"/>
      <c r="CG329" s="5"/>
      <c r="CH329" s="5"/>
      <c r="CI329" s="5"/>
      <c r="CJ329" s="5"/>
      <c r="CK329" s="5"/>
      <c r="CL329" s="5"/>
      <c r="CM329" s="5"/>
      <c r="CN329" s="5"/>
      <c r="CO329" s="5"/>
      <c r="CP329" s="5"/>
      <c r="CQ329" s="5"/>
      <c r="CR329" s="5"/>
      <c r="CS329" s="5"/>
      <c r="CT329" s="5"/>
      <c r="CU329" s="5"/>
      <c r="CV329" s="5"/>
      <c r="CW329" s="5"/>
      <c r="CX329" s="5"/>
      <c r="CY329" s="5"/>
      <c r="CZ329" s="5"/>
      <c r="DA329" s="5"/>
      <c r="DB329" s="5"/>
      <c r="DC329" s="5"/>
      <c r="DD329" s="5"/>
      <c r="DE329" s="5"/>
      <c r="DF329" s="5"/>
      <c r="DG329" s="5"/>
      <c r="DH329" s="5"/>
      <c r="DI329" s="5"/>
      <c r="DJ329" s="5"/>
      <c r="DK329" s="5"/>
      <c r="DL329" s="5"/>
      <c r="DM329" s="5"/>
      <c r="DN329" s="5"/>
      <c r="DO329" s="5"/>
      <c r="DP329" s="5"/>
      <c r="DQ329" s="5"/>
      <c r="DR329" s="5"/>
      <c r="DS329" s="5"/>
      <c r="DT329" s="5"/>
      <c r="DU329" s="5"/>
      <c r="DV329" s="5"/>
      <c r="DW329" s="5"/>
      <c r="DX329" s="5"/>
      <c r="DY329" s="5"/>
      <c r="DZ329" s="5"/>
      <c r="EA329" s="5"/>
      <c r="EB329" s="5"/>
      <c r="EC329" s="5"/>
      <c r="ED329" s="5"/>
      <c r="EE329" s="5"/>
      <c r="EF329" s="5"/>
      <c r="EG329" s="5"/>
      <c r="EH329" s="5"/>
      <c r="EI329" s="5"/>
      <c r="EJ329" s="5"/>
      <c r="EK329" s="5"/>
      <c r="EL329" s="5"/>
      <c r="EM329" s="5"/>
      <c r="EN329" s="5"/>
      <c r="EO329" s="5"/>
      <c r="EP329" s="5"/>
      <c r="EQ329" s="5"/>
      <c r="ER329" s="5"/>
      <c r="ES329" s="5"/>
      <c r="ET329" s="5"/>
      <c r="EU329" s="5"/>
      <c r="EV329" s="5"/>
      <c r="EW329" s="5"/>
      <c r="EX329" s="5"/>
      <c r="EY329" s="5"/>
      <c r="EZ329" s="5"/>
      <c r="FA329" s="5"/>
      <c r="FB329" s="5"/>
      <c r="FC329" s="5"/>
      <c r="FD329" s="5"/>
      <c r="FE329" s="5"/>
      <c r="FF329" s="5"/>
      <c r="FG329" s="5"/>
      <c r="FH329" s="5"/>
      <c r="FI329" s="5"/>
      <c r="FJ329" s="5"/>
      <c r="FK329" s="5"/>
      <c r="FL329" s="5"/>
      <c r="FM329" s="5"/>
      <c r="FN329" s="5"/>
      <c r="FO329" s="5"/>
      <c r="FP329" s="5"/>
      <c r="FQ329" s="5"/>
      <c r="FR329" s="5"/>
      <c r="FS329" s="5"/>
      <c r="FT329" s="5"/>
      <c r="FU329" s="5"/>
      <c r="FV329" s="5"/>
      <c r="FW329" s="5"/>
      <c r="FX329" s="5"/>
      <c r="FY329" s="5"/>
      <c r="FZ329" s="5"/>
      <c r="GA329" s="5"/>
      <c r="GB329" s="5"/>
      <c r="GC329" s="5"/>
      <c r="GD329" s="5"/>
      <c r="GE329" s="5"/>
      <c r="GF329" s="5"/>
      <c r="GG329" s="5"/>
      <c r="GH329" s="5"/>
      <c r="GI329" s="5"/>
      <c r="GJ329" s="5"/>
      <c r="GK329" s="5"/>
      <c r="GL329" s="5"/>
      <c r="GM329" s="5"/>
      <c r="GN329" s="5"/>
      <c r="GO329" s="5"/>
      <c r="GP329" s="5"/>
      <c r="GQ329" s="5"/>
      <c r="GR329" s="5"/>
      <c r="GS329" s="5"/>
      <c r="GT329" s="5"/>
      <c r="GU329" s="5"/>
      <c r="GV329" s="5"/>
      <c r="GW329" s="5"/>
      <c r="GX329" s="5"/>
      <c r="GY329" s="5"/>
      <c r="GZ329" s="5"/>
      <c r="HA329" s="5"/>
      <c r="HB329" s="5"/>
      <c r="HC329" s="5"/>
      <c r="HD329" s="5"/>
      <c r="HE329" s="5"/>
      <c r="HF329" s="5"/>
      <c r="HG329" s="5"/>
      <c r="HH329" s="5"/>
      <c r="HI329" s="5"/>
      <c r="HJ329" s="5"/>
      <c r="HK329" s="5"/>
      <c r="HL329" s="5"/>
      <c r="HM329" s="5"/>
      <c r="HN329" s="5"/>
      <c r="HO329" s="5"/>
      <c r="HP329" s="5"/>
      <c r="HQ329" s="5"/>
      <c r="HR329" s="5"/>
      <c r="HS329" s="5"/>
      <c r="HT329" s="5"/>
      <c r="HU329" s="5"/>
      <c r="HV329" s="5"/>
      <c r="HW329" s="5"/>
    </row>
    <row r="330" spans="1:231" s="148" customFormat="1">
      <c r="A330" s="5"/>
      <c r="B330" s="5"/>
      <c r="C330" s="13"/>
      <c r="D330" s="13"/>
      <c r="E330" s="14"/>
      <c r="F330" s="15"/>
      <c r="G330" s="13"/>
      <c r="H330" s="13"/>
      <c r="I330" s="16"/>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c r="CW330" s="5"/>
      <c r="CX330" s="5"/>
      <c r="CY330" s="5"/>
      <c r="CZ330" s="5"/>
      <c r="DA330" s="5"/>
      <c r="DB330" s="5"/>
      <c r="DC330" s="5"/>
      <c r="DD330" s="5"/>
      <c r="DE330" s="5"/>
      <c r="DF330" s="5"/>
      <c r="DG330" s="5"/>
      <c r="DH330" s="5"/>
      <c r="DI330" s="5"/>
      <c r="DJ330" s="5"/>
      <c r="DK330" s="5"/>
      <c r="DL330" s="5"/>
      <c r="DM330" s="5"/>
      <c r="DN330" s="5"/>
      <c r="DO330" s="5"/>
      <c r="DP330" s="5"/>
      <c r="DQ330" s="5"/>
      <c r="DR330" s="5"/>
      <c r="DS330" s="5"/>
      <c r="DT330" s="5"/>
      <c r="DU330" s="5"/>
      <c r="DV330" s="5"/>
      <c r="DW330" s="5"/>
      <c r="DX330" s="5"/>
      <c r="DY330" s="5"/>
      <c r="DZ330" s="5"/>
      <c r="EA330" s="5"/>
      <c r="EB330" s="5"/>
      <c r="EC330" s="5"/>
      <c r="ED330" s="5"/>
      <c r="EE330" s="5"/>
      <c r="EF330" s="5"/>
      <c r="EG330" s="5"/>
      <c r="EH330" s="5"/>
      <c r="EI330" s="5"/>
      <c r="EJ330" s="5"/>
      <c r="EK330" s="5"/>
      <c r="EL330" s="5"/>
      <c r="EM330" s="5"/>
      <c r="EN330" s="5"/>
      <c r="EO330" s="5"/>
      <c r="EP330" s="5"/>
      <c r="EQ330" s="5"/>
      <c r="ER330" s="5"/>
      <c r="ES330" s="5"/>
      <c r="ET330" s="5"/>
      <c r="EU330" s="5"/>
      <c r="EV330" s="5"/>
      <c r="EW330" s="5"/>
      <c r="EX330" s="5"/>
      <c r="EY330" s="5"/>
      <c r="EZ330" s="5"/>
      <c r="FA330" s="5"/>
      <c r="FB330" s="5"/>
      <c r="FC330" s="5"/>
      <c r="FD330" s="5"/>
      <c r="FE330" s="5"/>
      <c r="FF330" s="5"/>
      <c r="FG330" s="5"/>
      <c r="FH330" s="5"/>
      <c r="FI330" s="5"/>
      <c r="FJ330" s="5"/>
      <c r="FK330" s="5"/>
      <c r="FL330" s="5"/>
      <c r="FM330" s="5"/>
      <c r="FN330" s="5"/>
      <c r="FO330" s="5"/>
      <c r="FP330" s="5"/>
      <c r="FQ330" s="5"/>
      <c r="FR330" s="5"/>
      <c r="FS330" s="5"/>
      <c r="FT330" s="5"/>
      <c r="FU330" s="5"/>
      <c r="FV330" s="5"/>
      <c r="FW330" s="5"/>
      <c r="FX330" s="5"/>
      <c r="FY330" s="5"/>
      <c r="FZ330" s="5"/>
      <c r="GA330" s="5"/>
      <c r="GB330" s="5"/>
      <c r="GC330" s="5"/>
      <c r="GD330" s="5"/>
      <c r="GE330" s="5"/>
      <c r="GF330" s="5"/>
      <c r="GG330" s="5"/>
      <c r="GH330" s="5"/>
      <c r="GI330" s="5"/>
      <c r="GJ330" s="5"/>
      <c r="GK330" s="5"/>
      <c r="GL330" s="5"/>
      <c r="GM330" s="5"/>
      <c r="GN330" s="5"/>
      <c r="GO330" s="5"/>
      <c r="GP330" s="5"/>
      <c r="GQ330" s="5"/>
      <c r="GR330" s="5"/>
      <c r="GS330" s="5"/>
      <c r="GT330" s="5"/>
      <c r="GU330" s="5"/>
      <c r="GV330" s="5"/>
      <c r="GW330" s="5"/>
      <c r="GX330" s="5"/>
      <c r="GY330" s="5"/>
      <c r="GZ330" s="5"/>
      <c r="HA330" s="5"/>
      <c r="HB330" s="5"/>
      <c r="HC330" s="5"/>
      <c r="HD330" s="5"/>
      <c r="HE330" s="5"/>
      <c r="HF330" s="5"/>
      <c r="HG330" s="5"/>
      <c r="HH330" s="5"/>
      <c r="HI330" s="5"/>
      <c r="HJ330" s="5"/>
      <c r="HK330" s="5"/>
      <c r="HL330" s="5"/>
      <c r="HM330" s="5"/>
      <c r="HN330" s="5"/>
      <c r="HO330" s="5"/>
      <c r="HP330" s="5"/>
      <c r="HQ330" s="5"/>
      <c r="HR330" s="5"/>
      <c r="HS330" s="5"/>
      <c r="HT330" s="5"/>
      <c r="HU330" s="5"/>
      <c r="HV330" s="5"/>
      <c r="HW330" s="5"/>
    </row>
    <row r="331" spans="1:231" s="148" customFormat="1">
      <c r="A331" s="5"/>
      <c r="B331" s="5"/>
      <c r="C331" s="13"/>
      <c r="D331" s="13"/>
      <c r="E331" s="14"/>
      <c r="F331" s="15"/>
      <c r="G331" s="13"/>
      <c r="H331" s="13"/>
      <c r="I331" s="16"/>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5"/>
      <c r="CD331" s="5"/>
      <c r="CE331" s="5"/>
      <c r="CF331" s="5"/>
      <c r="CG331" s="5"/>
      <c r="CH331" s="5"/>
      <c r="CI331" s="5"/>
      <c r="CJ331" s="5"/>
      <c r="CK331" s="5"/>
      <c r="CL331" s="5"/>
      <c r="CM331" s="5"/>
      <c r="CN331" s="5"/>
      <c r="CO331" s="5"/>
      <c r="CP331" s="5"/>
      <c r="CQ331" s="5"/>
      <c r="CR331" s="5"/>
      <c r="CS331" s="5"/>
      <c r="CT331" s="5"/>
      <c r="CU331" s="5"/>
      <c r="CV331" s="5"/>
      <c r="CW331" s="5"/>
      <c r="CX331" s="5"/>
      <c r="CY331" s="5"/>
      <c r="CZ331" s="5"/>
      <c r="DA331" s="5"/>
      <c r="DB331" s="5"/>
      <c r="DC331" s="5"/>
      <c r="DD331" s="5"/>
      <c r="DE331" s="5"/>
      <c r="DF331" s="5"/>
      <c r="DG331" s="5"/>
      <c r="DH331" s="5"/>
      <c r="DI331" s="5"/>
      <c r="DJ331" s="5"/>
      <c r="DK331" s="5"/>
      <c r="DL331" s="5"/>
      <c r="DM331" s="5"/>
      <c r="DN331" s="5"/>
      <c r="DO331" s="5"/>
      <c r="DP331" s="5"/>
      <c r="DQ331" s="5"/>
      <c r="DR331" s="5"/>
      <c r="DS331" s="5"/>
      <c r="DT331" s="5"/>
      <c r="DU331" s="5"/>
      <c r="DV331" s="5"/>
      <c r="DW331" s="5"/>
      <c r="DX331" s="5"/>
      <c r="DY331" s="5"/>
      <c r="DZ331" s="5"/>
      <c r="EA331" s="5"/>
      <c r="EB331" s="5"/>
      <c r="EC331" s="5"/>
      <c r="ED331" s="5"/>
      <c r="EE331" s="5"/>
      <c r="EF331" s="5"/>
      <c r="EG331" s="5"/>
      <c r="EH331" s="5"/>
      <c r="EI331" s="5"/>
      <c r="EJ331" s="5"/>
      <c r="EK331" s="5"/>
      <c r="EL331" s="5"/>
      <c r="EM331" s="5"/>
      <c r="EN331" s="5"/>
      <c r="EO331" s="5"/>
      <c r="EP331" s="5"/>
      <c r="EQ331" s="5"/>
      <c r="ER331" s="5"/>
      <c r="ES331" s="5"/>
      <c r="ET331" s="5"/>
      <c r="EU331" s="5"/>
      <c r="EV331" s="5"/>
      <c r="EW331" s="5"/>
      <c r="EX331" s="5"/>
      <c r="EY331" s="5"/>
      <c r="EZ331" s="5"/>
      <c r="FA331" s="5"/>
      <c r="FB331" s="5"/>
      <c r="FC331" s="5"/>
      <c r="FD331" s="5"/>
      <c r="FE331" s="5"/>
      <c r="FF331" s="5"/>
      <c r="FG331" s="5"/>
      <c r="FH331" s="5"/>
      <c r="FI331" s="5"/>
      <c r="FJ331" s="5"/>
      <c r="FK331" s="5"/>
      <c r="FL331" s="5"/>
      <c r="FM331" s="5"/>
      <c r="FN331" s="5"/>
      <c r="FO331" s="5"/>
      <c r="FP331" s="5"/>
      <c r="FQ331" s="5"/>
      <c r="FR331" s="5"/>
      <c r="FS331" s="5"/>
      <c r="FT331" s="5"/>
      <c r="FU331" s="5"/>
      <c r="FV331" s="5"/>
      <c r="FW331" s="5"/>
      <c r="FX331" s="5"/>
      <c r="FY331" s="5"/>
      <c r="FZ331" s="5"/>
      <c r="GA331" s="5"/>
      <c r="GB331" s="5"/>
      <c r="GC331" s="5"/>
      <c r="GD331" s="5"/>
      <c r="GE331" s="5"/>
      <c r="GF331" s="5"/>
      <c r="GG331" s="5"/>
      <c r="GH331" s="5"/>
      <c r="GI331" s="5"/>
      <c r="GJ331" s="5"/>
      <c r="GK331" s="5"/>
      <c r="GL331" s="5"/>
      <c r="GM331" s="5"/>
      <c r="GN331" s="5"/>
      <c r="GO331" s="5"/>
      <c r="GP331" s="5"/>
      <c r="GQ331" s="5"/>
      <c r="GR331" s="5"/>
      <c r="GS331" s="5"/>
      <c r="GT331" s="5"/>
      <c r="GU331" s="5"/>
      <c r="GV331" s="5"/>
      <c r="GW331" s="5"/>
      <c r="GX331" s="5"/>
      <c r="GY331" s="5"/>
      <c r="GZ331" s="5"/>
      <c r="HA331" s="5"/>
      <c r="HB331" s="5"/>
      <c r="HC331" s="5"/>
      <c r="HD331" s="5"/>
      <c r="HE331" s="5"/>
      <c r="HF331" s="5"/>
      <c r="HG331" s="5"/>
      <c r="HH331" s="5"/>
      <c r="HI331" s="5"/>
      <c r="HJ331" s="5"/>
      <c r="HK331" s="5"/>
      <c r="HL331" s="5"/>
      <c r="HM331" s="5"/>
      <c r="HN331" s="5"/>
      <c r="HO331" s="5"/>
      <c r="HP331" s="5"/>
      <c r="HQ331" s="5"/>
      <c r="HR331" s="5"/>
      <c r="HS331" s="5"/>
      <c r="HT331" s="5"/>
      <c r="HU331" s="5"/>
      <c r="HV331" s="5"/>
      <c r="HW331" s="5"/>
    </row>
    <row r="332" spans="1:231" s="148" customFormat="1">
      <c r="A332" s="5"/>
      <c r="B332" s="5"/>
      <c r="C332" s="13"/>
      <c r="D332" s="13"/>
      <c r="E332" s="14"/>
      <c r="F332" s="15"/>
      <c r="G332" s="13"/>
      <c r="H332" s="13"/>
      <c r="I332" s="16"/>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5"/>
      <c r="CD332" s="5"/>
      <c r="CE332" s="5"/>
      <c r="CF332" s="5"/>
      <c r="CG332" s="5"/>
      <c r="CH332" s="5"/>
      <c r="CI332" s="5"/>
      <c r="CJ332" s="5"/>
      <c r="CK332" s="5"/>
      <c r="CL332" s="5"/>
      <c r="CM332" s="5"/>
      <c r="CN332" s="5"/>
      <c r="CO332" s="5"/>
      <c r="CP332" s="5"/>
      <c r="CQ332" s="5"/>
      <c r="CR332" s="5"/>
      <c r="CS332" s="5"/>
      <c r="CT332" s="5"/>
      <c r="CU332" s="5"/>
      <c r="CV332" s="5"/>
      <c r="CW332" s="5"/>
      <c r="CX332" s="5"/>
      <c r="CY332" s="5"/>
      <c r="CZ332" s="5"/>
      <c r="DA332" s="5"/>
      <c r="DB332" s="5"/>
      <c r="DC332" s="5"/>
      <c r="DD332" s="5"/>
      <c r="DE332" s="5"/>
      <c r="DF332" s="5"/>
      <c r="DG332" s="5"/>
      <c r="DH332" s="5"/>
      <c r="DI332" s="5"/>
      <c r="DJ332" s="5"/>
      <c r="DK332" s="5"/>
      <c r="DL332" s="5"/>
      <c r="DM332" s="5"/>
      <c r="DN332" s="5"/>
      <c r="DO332" s="5"/>
      <c r="DP332" s="5"/>
      <c r="DQ332" s="5"/>
      <c r="DR332" s="5"/>
      <c r="DS332" s="5"/>
      <c r="DT332" s="5"/>
      <c r="DU332" s="5"/>
      <c r="DV332" s="5"/>
      <c r="DW332" s="5"/>
      <c r="DX332" s="5"/>
      <c r="DY332" s="5"/>
      <c r="DZ332" s="5"/>
      <c r="EA332" s="5"/>
      <c r="EB332" s="5"/>
      <c r="EC332" s="5"/>
      <c r="ED332" s="5"/>
      <c r="EE332" s="5"/>
      <c r="EF332" s="5"/>
      <c r="EG332" s="5"/>
      <c r="EH332" s="5"/>
      <c r="EI332" s="5"/>
      <c r="EJ332" s="5"/>
      <c r="EK332" s="5"/>
      <c r="EL332" s="5"/>
      <c r="EM332" s="5"/>
      <c r="EN332" s="5"/>
      <c r="EO332" s="5"/>
      <c r="EP332" s="5"/>
      <c r="EQ332" s="5"/>
      <c r="ER332" s="5"/>
      <c r="ES332" s="5"/>
      <c r="ET332" s="5"/>
      <c r="EU332" s="5"/>
      <c r="EV332" s="5"/>
      <c r="EW332" s="5"/>
      <c r="EX332" s="5"/>
      <c r="EY332" s="5"/>
      <c r="EZ332" s="5"/>
      <c r="FA332" s="5"/>
      <c r="FB332" s="5"/>
      <c r="FC332" s="5"/>
      <c r="FD332" s="5"/>
      <c r="FE332" s="5"/>
      <c r="FF332" s="5"/>
      <c r="FG332" s="5"/>
      <c r="FH332" s="5"/>
      <c r="FI332" s="5"/>
      <c r="FJ332" s="5"/>
      <c r="FK332" s="5"/>
      <c r="FL332" s="5"/>
      <c r="FM332" s="5"/>
      <c r="FN332" s="5"/>
      <c r="FO332" s="5"/>
      <c r="FP332" s="5"/>
      <c r="FQ332" s="5"/>
      <c r="FR332" s="5"/>
      <c r="FS332" s="5"/>
      <c r="FT332" s="5"/>
      <c r="FU332" s="5"/>
      <c r="FV332" s="5"/>
      <c r="FW332" s="5"/>
      <c r="FX332" s="5"/>
      <c r="FY332" s="5"/>
      <c r="FZ332" s="5"/>
      <c r="GA332" s="5"/>
      <c r="GB332" s="5"/>
      <c r="GC332" s="5"/>
      <c r="GD332" s="5"/>
      <c r="GE332" s="5"/>
      <c r="GF332" s="5"/>
      <c r="GG332" s="5"/>
      <c r="GH332" s="5"/>
      <c r="GI332" s="5"/>
      <c r="GJ332" s="5"/>
      <c r="GK332" s="5"/>
      <c r="GL332" s="5"/>
      <c r="GM332" s="5"/>
      <c r="GN332" s="5"/>
      <c r="GO332" s="5"/>
      <c r="GP332" s="5"/>
      <c r="GQ332" s="5"/>
      <c r="GR332" s="5"/>
      <c r="GS332" s="5"/>
      <c r="GT332" s="5"/>
      <c r="GU332" s="5"/>
      <c r="GV332" s="5"/>
      <c r="GW332" s="5"/>
      <c r="GX332" s="5"/>
      <c r="GY332" s="5"/>
      <c r="GZ332" s="5"/>
      <c r="HA332" s="5"/>
      <c r="HB332" s="5"/>
      <c r="HC332" s="5"/>
      <c r="HD332" s="5"/>
      <c r="HE332" s="5"/>
      <c r="HF332" s="5"/>
      <c r="HG332" s="5"/>
      <c r="HH332" s="5"/>
      <c r="HI332" s="5"/>
      <c r="HJ332" s="5"/>
      <c r="HK332" s="5"/>
      <c r="HL332" s="5"/>
      <c r="HM332" s="5"/>
      <c r="HN332" s="5"/>
      <c r="HO332" s="5"/>
      <c r="HP332" s="5"/>
      <c r="HQ332" s="5"/>
      <c r="HR332" s="5"/>
      <c r="HS332" s="5"/>
      <c r="HT332" s="5"/>
      <c r="HU332" s="5"/>
      <c r="HV332" s="5"/>
      <c r="HW332" s="5"/>
    </row>
    <row r="333" spans="1:231" s="148" customFormat="1">
      <c r="A333" s="5"/>
      <c r="B333" s="5"/>
      <c r="C333" s="13"/>
      <c r="D333" s="13"/>
      <c r="E333" s="14"/>
      <c r="F333" s="15"/>
      <c r="G333" s="13"/>
      <c r="H333" s="13"/>
      <c r="I333" s="16"/>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c r="CY333" s="5"/>
      <c r="CZ333" s="5"/>
      <c r="DA333" s="5"/>
      <c r="DB333" s="5"/>
      <c r="DC333" s="5"/>
      <c r="DD333" s="5"/>
      <c r="DE333" s="5"/>
      <c r="DF333" s="5"/>
      <c r="DG333" s="5"/>
      <c r="DH333" s="5"/>
      <c r="DI333" s="5"/>
      <c r="DJ333" s="5"/>
      <c r="DK333" s="5"/>
      <c r="DL333" s="5"/>
      <c r="DM333" s="5"/>
      <c r="DN333" s="5"/>
      <c r="DO333" s="5"/>
      <c r="DP333" s="5"/>
      <c r="DQ333" s="5"/>
      <c r="DR333" s="5"/>
      <c r="DS333" s="5"/>
      <c r="DT333" s="5"/>
      <c r="DU333" s="5"/>
      <c r="DV333" s="5"/>
      <c r="DW333" s="5"/>
      <c r="DX333" s="5"/>
      <c r="DY333" s="5"/>
      <c r="DZ333" s="5"/>
      <c r="EA333" s="5"/>
      <c r="EB333" s="5"/>
      <c r="EC333" s="5"/>
      <c r="ED333" s="5"/>
      <c r="EE333" s="5"/>
      <c r="EF333" s="5"/>
      <c r="EG333" s="5"/>
      <c r="EH333" s="5"/>
      <c r="EI333" s="5"/>
      <c r="EJ333" s="5"/>
      <c r="EK333" s="5"/>
      <c r="EL333" s="5"/>
      <c r="EM333" s="5"/>
      <c r="EN333" s="5"/>
      <c r="EO333" s="5"/>
      <c r="EP333" s="5"/>
      <c r="EQ333" s="5"/>
      <c r="ER333" s="5"/>
      <c r="ES333" s="5"/>
      <c r="ET333" s="5"/>
      <c r="EU333" s="5"/>
      <c r="EV333" s="5"/>
      <c r="EW333" s="5"/>
      <c r="EX333" s="5"/>
      <c r="EY333" s="5"/>
      <c r="EZ333" s="5"/>
      <c r="FA333" s="5"/>
      <c r="FB333" s="5"/>
      <c r="FC333" s="5"/>
      <c r="FD333" s="5"/>
      <c r="FE333" s="5"/>
      <c r="FF333" s="5"/>
      <c r="FG333" s="5"/>
      <c r="FH333" s="5"/>
      <c r="FI333" s="5"/>
      <c r="FJ333" s="5"/>
      <c r="FK333" s="5"/>
      <c r="FL333" s="5"/>
      <c r="FM333" s="5"/>
      <c r="FN333" s="5"/>
      <c r="FO333" s="5"/>
      <c r="FP333" s="5"/>
      <c r="FQ333" s="5"/>
      <c r="FR333" s="5"/>
      <c r="FS333" s="5"/>
      <c r="FT333" s="5"/>
      <c r="FU333" s="5"/>
      <c r="FV333" s="5"/>
      <c r="FW333" s="5"/>
      <c r="FX333" s="5"/>
      <c r="FY333" s="5"/>
      <c r="FZ333" s="5"/>
      <c r="GA333" s="5"/>
      <c r="GB333" s="5"/>
      <c r="GC333" s="5"/>
      <c r="GD333" s="5"/>
      <c r="GE333" s="5"/>
      <c r="GF333" s="5"/>
      <c r="GG333" s="5"/>
      <c r="GH333" s="5"/>
      <c r="GI333" s="5"/>
      <c r="GJ333" s="5"/>
      <c r="GK333" s="5"/>
      <c r="GL333" s="5"/>
      <c r="GM333" s="5"/>
      <c r="GN333" s="5"/>
      <c r="GO333" s="5"/>
      <c r="GP333" s="5"/>
      <c r="GQ333" s="5"/>
      <c r="GR333" s="5"/>
      <c r="GS333" s="5"/>
      <c r="GT333" s="5"/>
      <c r="GU333" s="5"/>
      <c r="GV333" s="5"/>
      <c r="GW333" s="5"/>
      <c r="GX333" s="5"/>
      <c r="GY333" s="5"/>
      <c r="GZ333" s="5"/>
      <c r="HA333" s="5"/>
      <c r="HB333" s="5"/>
      <c r="HC333" s="5"/>
      <c r="HD333" s="5"/>
      <c r="HE333" s="5"/>
      <c r="HF333" s="5"/>
      <c r="HG333" s="5"/>
      <c r="HH333" s="5"/>
      <c r="HI333" s="5"/>
      <c r="HJ333" s="5"/>
      <c r="HK333" s="5"/>
      <c r="HL333" s="5"/>
      <c r="HM333" s="5"/>
      <c r="HN333" s="5"/>
      <c r="HO333" s="5"/>
      <c r="HP333" s="5"/>
      <c r="HQ333" s="5"/>
      <c r="HR333" s="5"/>
      <c r="HS333" s="5"/>
      <c r="HT333" s="5"/>
      <c r="HU333" s="5"/>
      <c r="HV333" s="5"/>
      <c r="HW333" s="5"/>
    </row>
    <row r="334" spans="1:231" s="148" customFormat="1">
      <c r="A334" s="5"/>
      <c r="B334" s="5"/>
      <c r="C334" s="13"/>
      <c r="D334" s="13"/>
      <c r="E334" s="14"/>
      <c r="F334" s="15"/>
      <c r="G334" s="13"/>
      <c r="H334" s="13"/>
      <c r="I334" s="16"/>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c r="CK334" s="5"/>
      <c r="CL334" s="5"/>
      <c r="CM334" s="5"/>
      <c r="CN334" s="5"/>
      <c r="CO334" s="5"/>
      <c r="CP334" s="5"/>
      <c r="CQ334" s="5"/>
      <c r="CR334" s="5"/>
      <c r="CS334" s="5"/>
      <c r="CT334" s="5"/>
      <c r="CU334" s="5"/>
      <c r="CV334" s="5"/>
      <c r="CW334" s="5"/>
      <c r="CX334" s="5"/>
      <c r="CY334" s="5"/>
      <c r="CZ334" s="5"/>
      <c r="DA334" s="5"/>
      <c r="DB334" s="5"/>
      <c r="DC334" s="5"/>
      <c r="DD334" s="5"/>
      <c r="DE334" s="5"/>
      <c r="DF334" s="5"/>
      <c r="DG334" s="5"/>
      <c r="DH334" s="5"/>
      <c r="DI334" s="5"/>
      <c r="DJ334" s="5"/>
      <c r="DK334" s="5"/>
      <c r="DL334" s="5"/>
      <c r="DM334" s="5"/>
      <c r="DN334" s="5"/>
      <c r="DO334" s="5"/>
      <c r="DP334" s="5"/>
      <c r="DQ334" s="5"/>
      <c r="DR334" s="5"/>
      <c r="DS334" s="5"/>
      <c r="DT334" s="5"/>
      <c r="DU334" s="5"/>
      <c r="DV334" s="5"/>
      <c r="DW334" s="5"/>
      <c r="DX334" s="5"/>
      <c r="DY334" s="5"/>
      <c r="DZ334" s="5"/>
      <c r="EA334" s="5"/>
      <c r="EB334" s="5"/>
      <c r="EC334" s="5"/>
      <c r="ED334" s="5"/>
      <c r="EE334" s="5"/>
      <c r="EF334" s="5"/>
      <c r="EG334" s="5"/>
      <c r="EH334" s="5"/>
      <c r="EI334" s="5"/>
      <c r="EJ334" s="5"/>
      <c r="EK334" s="5"/>
      <c r="EL334" s="5"/>
      <c r="EM334" s="5"/>
      <c r="EN334" s="5"/>
      <c r="EO334" s="5"/>
      <c r="EP334" s="5"/>
      <c r="EQ334" s="5"/>
      <c r="ER334" s="5"/>
      <c r="ES334" s="5"/>
      <c r="ET334" s="5"/>
      <c r="EU334" s="5"/>
      <c r="EV334" s="5"/>
      <c r="EW334" s="5"/>
      <c r="EX334" s="5"/>
      <c r="EY334" s="5"/>
      <c r="EZ334" s="5"/>
      <c r="FA334" s="5"/>
      <c r="FB334" s="5"/>
      <c r="FC334" s="5"/>
      <c r="FD334" s="5"/>
      <c r="FE334" s="5"/>
      <c r="FF334" s="5"/>
      <c r="FG334" s="5"/>
      <c r="FH334" s="5"/>
      <c r="FI334" s="5"/>
      <c r="FJ334" s="5"/>
      <c r="FK334" s="5"/>
      <c r="FL334" s="5"/>
      <c r="FM334" s="5"/>
      <c r="FN334" s="5"/>
      <c r="FO334" s="5"/>
      <c r="FP334" s="5"/>
      <c r="FQ334" s="5"/>
      <c r="FR334" s="5"/>
      <c r="FS334" s="5"/>
      <c r="FT334" s="5"/>
      <c r="FU334" s="5"/>
      <c r="FV334" s="5"/>
      <c r="FW334" s="5"/>
      <c r="FX334" s="5"/>
      <c r="FY334" s="5"/>
      <c r="FZ334" s="5"/>
      <c r="GA334" s="5"/>
      <c r="GB334" s="5"/>
      <c r="GC334" s="5"/>
      <c r="GD334" s="5"/>
      <c r="GE334" s="5"/>
      <c r="GF334" s="5"/>
      <c r="GG334" s="5"/>
      <c r="GH334" s="5"/>
      <c r="GI334" s="5"/>
      <c r="GJ334" s="5"/>
      <c r="GK334" s="5"/>
      <c r="GL334" s="5"/>
      <c r="GM334" s="5"/>
      <c r="GN334" s="5"/>
      <c r="GO334" s="5"/>
      <c r="GP334" s="5"/>
      <c r="GQ334" s="5"/>
      <c r="GR334" s="5"/>
      <c r="GS334" s="5"/>
      <c r="GT334" s="5"/>
      <c r="GU334" s="5"/>
      <c r="GV334" s="5"/>
      <c r="GW334" s="5"/>
      <c r="GX334" s="5"/>
      <c r="GY334" s="5"/>
      <c r="GZ334" s="5"/>
      <c r="HA334" s="5"/>
      <c r="HB334" s="5"/>
      <c r="HC334" s="5"/>
      <c r="HD334" s="5"/>
      <c r="HE334" s="5"/>
      <c r="HF334" s="5"/>
      <c r="HG334" s="5"/>
      <c r="HH334" s="5"/>
      <c r="HI334" s="5"/>
      <c r="HJ334" s="5"/>
      <c r="HK334" s="5"/>
      <c r="HL334" s="5"/>
      <c r="HM334" s="5"/>
      <c r="HN334" s="5"/>
      <c r="HO334" s="5"/>
      <c r="HP334" s="5"/>
      <c r="HQ334" s="5"/>
      <c r="HR334" s="5"/>
      <c r="HS334" s="5"/>
      <c r="HT334" s="5"/>
      <c r="HU334" s="5"/>
      <c r="HV334" s="5"/>
      <c r="HW334" s="5"/>
    </row>
    <row r="335" spans="1:231" s="148" customFormat="1">
      <c r="A335" s="5"/>
      <c r="B335" s="5"/>
      <c r="C335" s="13"/>
      <c r="D335" s="13"/>
      <c r="E335" s="14"/>
      <c r="F335" s="15"/>
      <c r="G335" s="13"/>
      <c r="H335" s="13"/>
      <c r="I335" s="16"/>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c r="CB335" s="5"/>
      <c r="CC335" s="5"/>
      <c r="CD335" s="5"/>
      <c r="CE335" s="5"/>
      <c r="CF335" s="5"/>
      <c r="CG335" s="5"/>
      <c r="CH335" s="5"/>
      <c r="CI335" s="5"/>
      <c r="CJ335" s="5"/>
      <c r="CK335" s="5"/>
      <c r="CL335" s="5"/>
      <c r="CM335" s="5"/>
      <c r="CN335" s="5"/>
      <c r="CO335" s="5"/>
      <c r="CP335" s="5"/>
      <c r="CQ335" s="5"/>
      <c r="CR335" s="5"/>
      <c r="CS335" s="5"/>
      <c r="CT335" s="5"/>
      <c r="CU335" s="5"/>
      <c r="CV335" s="5"/>
      <c r="CW335" s="5"/>
      <c r="CX335" s="5"/>
      <c r="CY335" s="5"/>
      <c r="CZ335" s="5"/>
      <c r="DA335" s="5"/>
      <c r="DB335" s="5"/>
      <c r="DC335" s="5"/>
      <c r="DD335" s="5"/>
      <c r="DE335" s="5"/>
      <c r="DF335" s="5"/>
      <c r="DG335" s="5"/>
      <c r="DH335" s="5"/>
      <c r="DI335" s="5"/>
      <c r="DJ335" s="5"/>
      <c r="DK335" s="5"/>
      <c r="DL335" s="5"/>
      <c r="DM335" s="5"/>
      <c r="DN335" s="5"/>
      <c r="DO335" s="5"/>
      <c r="DP335" s="5"/>
      <c r="DQ335" s="5"/>
      <c r="DR335" s="5"/>
      <c r="DS335" s="5"/>
      <c r="DT335" s="5"/>
      <c r="DU335" s="5"/>
      <c r="DV335" s="5"/>
      <c r="DW335" s="5"/>
      <c r="DX335" s="5"/>
      <c r="DY335" s="5"/>
      <c r="DZ335" s="5"/>
      <c r="EA335" s="5"/>
      <c r="EB335" s="5"/>
      <c r="EC335" s="5"/>
      <c r="ED335" s="5"/>
      <c r="EE335" s="5"/>
      <c r="EF335" s="5"/>
      <c r="EG335" s="5"/>
      <c r="EH335" s="5"/>
      <c r="EI335" s="5"/>
      <c r="EJ335" s="5"/>
      <c r="EK335" s="5"/>
      <c r="EL335" s="5"/>
      <c r="EM335" s="5"/>
      <c r="EN335" s="5"/>
      <c r="EO335" s="5"/>
      <c r="EP335" s="5"/>
      <c r="EQ335" s="5"/>
      <c r="ER335" s="5"/>
      <c r="ES335" s="5"/>
      <c r="ET335" s="5"/>
      <c r="EU335" s="5"/>
      <c r="EV335" s="5"/>
      <c r="EW335" s="5"/>
      <c r="EX335" s="5"/>
      <c r="EY335" s="5"/>
      <c r="EZ335" s="5"/>
      <c r="FA335" s="5"/>
      <c r="FB335" s="5"/>
      <c r="FC335" s="5"/>
      <c r="FD335" s="5"/>
      <c r="FE335" s="5"/>
      <c r="FF335" s="5"/>
      <c r="FG335" s="5"/>
      <c r="FH335" s="5"/>
      <c r="FI335" s="5"/>
      <c r="FJ335" s="5"/>
      <c r="FK335" s="5"/>
      <c r="FL335" s="5"/>
      <c r="FM335" s="5"/>
      <c r="FN335" s="5"/>
      <c r="FO335" s="5"/>
      <c r="FP335" s="5"/>
      <c r="FQ335" s="5"/>
      <c r="FR335" s="5"/>
      <c r="FS335" s="5"/>
      <c r="FT335" s="5"/>
      <c r="FU335" s="5"/>
      <c r="FV335" s="5"/>
      <c r="FW335" s="5"/>
      <c r="FX335" s="5"/>
      <c r="FY335" s="5"/>
      <c r="FZ335" s="5"/>
      <c r="GA335" s="5"/>
      <c r="GB335" s="5"/>
      <c r="GC335" s="5"/>
      <c r="GD335" s="5"/>
      <c r="GE335" s="5"/>
      <c r="GF335" s="5"/>
      <c r="GG335" s="5"/>
      <c r="GH335" s="5"/>
      <c r="GI335" s="5"/>
      <c r="GJ335" s="5"/>
      <c r="GK335" s="5"/>
      <c r="GL335" s="5"/>
      <c r="GM335" s="5"/>
      <c r="GN335" s="5"/>
      <c r="GO335" s="5"/>
      <c r="GP335" s="5"/>
      <c r="GQ335" s="5"/>
      <c r="GR335" s="5"/>
      <c r="GS335" s="5"/>
      <c r="GT335" s="5"/>
      <c r="GU335" s="5"/>
      <c r="GV335" s="5"/>
      <c r="GW335" s="5"/>
      <c r="GX335" s="5"/>
      <c r="GY335" s="5"/>
      <c r="GZ335" s="5"/>
      <c r="HA335" s="5"/>
      <c r="HB335" s="5"/>
      <c r="HC335" s="5"/>
      <c r="HD335" s="5"/>
      <c r="HE335" s="5"/>
      <c r="HF335" s="5"/>
      <c r="HG335" s="5"/>
      <c r="HH335" s="5"/>
      <c r="HI335" s="5"/>
      <c r="HJ335" s="5"/>
      <c r="HK335" s="5"/>
      <c r="HL335" s="5"/>
      <c r="HM335" s="5"/>
      <c r="HN335" s="5"/>
      <c r="HO335" s="5"/>
      <c r="HP335" s="5"/>
      <c r="HQ335" s="5"/>
      <c r="HR335" s="5"/>
      <c r="HS335" s="5"/>
      <c r="HT335" s="5"/>
      <c r="HU335" s="5"/>
      <c r="HV335" s="5"/>
      <c r="HW335" s="5"/>
    </row>
    <row r="336" spans="1:231" s="148" customFormat="1">
      <c r="A336" s="5"/>
      <c r="B336" s="5"/>
      <c r="C336" s="13"/>
      <c r="D336" s="13"/>
      <c r="E336" s="14"/>
      <c r="F336" s="15"/>
      <c r="G336" s="13"/>
      <c r="H336" s="13"/>
      <c r="I336" s="16"/>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5"/>
      <c r="CA336" s="5"/>
      <c r="CB336" s="5"/>
      <c r="CC336" s="5"/>
      <c r="CD336" s="5"/>
      <c r="CE336" s="5"/>
      <c r="CF336" s="5"/>
      <c r="CG336" s="5"/>
      <c r="CH336" s="5"/>
      <c r="CI336" s="5"/>
      <c r="CJ336" s="5"/>
      <c r="CK336" s="5"/>
      <c r="CL336" s="5"/>
      <c r="CM336" s="5"/>
      <c r="CN336" s="5"/>
      <c r="CO336" s="5"/>
      <c r="CP336" s="5"/>
      <c r="CQ336" s="5"/>
      <c r="CR336" s="5"/>
      <c r="CS336" s="5"/>
      <c r="CT336" s="5"/>
      <c r="CU336" s="5"/>
      <c r="CV336" s="5"/>
      <c r="CW336" s="5"/>
      <c r="CX336" s="5"/>
      <c r="CY336" s="5"/>
      <c r="CZ336" s="5"/>
      <c r="DA336" s="5"/>
      <c r="DB336" s="5"/>
      <c r="DC336" s="5"/>
      <c r="DD336" s="5"/>
      <c r="DE336" s="5"/>
      <c r="DF336" s="5"/>
      <c r="DG336" s="5"/>
      <c r="DH336" s="5"/>
      <c r="DI336" s="5"/>
      <c r="DJ336" s="5"/>
      <c r="DK336" s="5"/>
      <c r="DL336" s="5"/>
      <c r="DM336" s="5"/>
      <c r="DN336" s="5"/>
      <c r="DO336" s="5"/>
      <c r="DP336" s="5"/>
      <c r="DQ336" s="5"/>
      <c r="DR336" s="5"/>
      <c r="DS336" s="5"/>
      <c r="DT336" s="5"/>
      <c r="DU336" s="5"/>
      <c r="DV336" s="5"/>
      <c r="DW336" s="5"/>
      <c r="DX336" s="5"/>
      <c r="DY336" s="5"/>
      <c r="DZ336" s="5"/>
      <c r="EA336" s="5"/>
      <c r="EB336" s="5"/>
      <c r="EC336" s="5"/>
      <c r="ED336" s="5"/>
      <c r="EE336" s="5"/>
      <c r="EF336" s="5"/>
      <c r="EG336" s="5"/>
      <c r="EH336" s="5"/>
      <c r="EI336" s="5"/>
      <c r="EJ336" s="5"/>
      <c r="EK336" s="5"/>
      <c r="EL336" s="5"/>
      <c r="EM336" s="5"/>
      <c r="EN336" s="5"/>
      <c r="EO336" s="5"/>
      <c r="EP336" s="5"/>
      <c r="EQ336" s="5"/>
      <c r="ER336" s="5"/>
      <c r="ES336" s="5"/>
      <c r="ET336" s="5"/>
      <c r="EU336" s="5"/>
      <c r="EV336" s="5"/>
      <c r="EW336" s="5"/>
      <c r="EX336" s="5"/>
      <c r="EY336" s="5"/>
      <c r="EZ336" s="5"/>
      <c r="FA336" s="5"/>
      <c r="FB336" s="5"/>
      <c r="FC336" s="5"/>
      <c r="FD336" s="5"/>
      <c r="FE336" s="5"/>
      <c r="FF336" s="5"/>
      <c r="FG336" s="5"/>
      <c r="FH336" s="5"/>
      <c r="FI336" s="5"/>
      <c r="FJ336" s="5"/>
      <c r="FK336" s="5"/>
      <c r="FL336" s="5"/>
      <c r="FM336" s="5"/>
      <c r="FN336" s="5"/>
      <c r="FO336" s="5"/>
      <c r="FP336" s="5"/>
      <c r="FQ336" s="5"/>
      <c r="FR336" s="5"/>
      <c r="FS336" s="5"/>
      <c r="FT336" s="5"/>
      <c r="FU336" s="5"/>
      <c r="FV336" s="5"/>
      <c r="FW336" s="5"/>
      <c r="FX336" s="5"/>
      <c r="FY336" s="5"/>
      <c r="FZ336" s="5"/>
      <c r="GA336" s="5"/>
      <c r="GB336" s="5"/>
      <c r="GC336" s="5"/>
      <c r="GD336" s="5"/>
      <c r="GE336" s="5"/>
      <c r="GF336" s="5"/>
      <c r="GG336" s="5"/>
      <c r="GH336" s="5"/>
      <c r="GI336" s="5"/>
      <c r="GJ336" s="5"/>
      <c r="GK336" s="5"/>
      <c r="GL336" s="5"/>
      <c r="GM336" s="5"/>
      <c r="GN336" s="5"/>
      <c r="GO336" s="5"/>
      <c r="GP336" s="5"/>
      <c r="GQ336" s="5"/>
      <c r="GR336" s="5"/>
      <c r="GS336" s="5"/>
      <c r="GT336" s="5"/>
      <c r="GU336" s="5"/>
      <c r="GV336" s="5"/>
      <c r="GW336" s="5"/>
      <c r="GX336" s="5"/>
      <c r="GY336" s="5"/>
      <c r="GZ336" s="5"/>
      <c r="HA336" s="5"/>
      <c r="HB336" s="5"/>
      <c r="HC336" s="5"/>
      <c r="HD336" s="5"/>
      <c r="HE336" s="5"/>
      <c r="HF336" s="5"/>
      <c r="HG336" s="5"/>
      <c r="HH336" s="5"/>
      <c r="HI336" s="5"/>
      <c r="HJ336" s="5"/>
      <c r="HK336" s="5"/>
      <c r="HL336" s="5"/>
      <c r="HM336" s="5"/>
      <c r="HN336" s="5"/>
      <c r="HO336" s="5"/>
      <c r="HP336" s="5"/>
      <c r="HQ336" s="5"/>
      <c r="HR336" s="5"/>
      <c r="HS336" s="5"/>
      <c r="HT336" s="5"/>
      <c r="HU336" s="5"/>
      <c r="HV336" s="5"/>
      <c r="HW336" s="5"/>
    </row>
    <row r="337" spans="1:231" s="148" customFormat="1">
      <c r="A337" s="5"/>
      <c r="B337" s="5"/>
      <c r="C337" s="13"/>
      <c r="D337" s="13"/>
      <c r="E337" s="14"/>
      <c r="F337" s="15"/>
      <c r="G337" s="13"/>
      <c r="H337" s="13"/>
      <c r="I337" s="16"/>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c r="CY337" s="5"/>
      <c r="CZ337" s="5"/>
      <c r="DA337" s="5"/>
      <c r="DB337" s="5"/>
      <c r="DC337" s="5"/>
      <c r="DD337" s="5"/>
      <c r="DE337" s="5"/>
      <c r="DF337" s="5"/>
      <c r="DG337" s="5"/>
      <c r="DH337" s="5"/>
      <c r="DI337" s="5"/>
      <c r="DJ337" s="5"/>
      <c r="DK337" s="5"/>
      <c r="DL337" s="5"/>
      <c r="DM337" s="5"/>
      <c r="DN337" s="5"/>
      <c r="DO337" s="5"/>
      <c r="DP337" s="5"/>
      <c r="DQ337" s="5"/>
      <c r="DR337" s="5"/>
      <c r="DS337" s="5"/>
      <c r="DT337" s="5"/>
      <c r="DU337" s="5"/>
      <c r="DV337" s="5"/>
      <c r="DW337" s="5"/>
      <c r="DX337" s="5"/>
      <c r="DY337" s="5"/>
      <c r="DZ337" s="5"/>
      <c r="EA337" s="5"/>
      <c r="EB337" s="5"/>
      <c r="EC337" s="5"/>
      <c r="ED337" s="5"/>
      <c r="EE337" s="5"/>
      <c r="EF337" s="5"/>
      <c r="EG337" s="5"/>
      <c r="EH337" s="5"/>
      <c r="EI337" s="5"/>
      <c r="EJ337" s="5"/>
      <c r="EK337" s="5"/>
      <c r="EL337" s="5"/>
      <c r="EM337" s="5"/>
      <c r="EN337" s="5"/>
      <c r="EO337" s="5"/>
      <c r="EP337" s="5"/>
      <c r="EQ337" s="5"/>
      <c r="ER337" s="5"/>
      <c r="ES337" s="5"/>
      <c r="ET337" s="5"/>
      <c r="EU337" s="5"/>
      <c r="EV337" s="5"/>
      <c r="EW337" s="5"/>
      <c r="EX337" s="5"/>
      <c r="EY337" s="5"/>
      <c r="EZ337" s="5"/>
      <c r="FA337" s="5"/>
      <c r="FB337" s="5"/>
      <c r="FC337" s="5"/>
      <c r="FD337" s="5"/>
      <c r="FE337" s="5"/>
      <c r="FF337" s="5"/>
      <c r="FG337" s="5"/>
      <c r="FH337" s="5"/>
      <c r="FI337" s="5"/>
      <c r="FJ337" s="5"/>
      <c r="FK337" s="5"/>
      <c r="FL337" s="5"/>
      <c r="FM337" s="5"/>
      <c r="FN337" s="5"/>
      <c r="FO337" s="5"/>
      <c r="FP337" s="5"/>
      <c r="FQ337" s="5"/>
      <c r="FR337" s="5"/>
      <c r="FS337" s="5"/>
      <c r="FT337" s="5"/>
      <c r="FU337" s="5"/>
      <c r="FV337" s="5"/>
      <c r="FW337" s="5"/>
      <c r="FX337" s="5"/>
      <c r="FY337" s="5"/>
      <c r="FZ337" s="5"/>
      <c r="GA337" s="5"/>
      <c r="GB337" s="5"/>
      <c r="GC337" s="5"/>
      <c r="GD337" s="5"/>
      <c r="GE337" s="5"/>
      <c r="GF337" s="5"/>
      <c r="GG337" s="5"/>
      <c r="GH337" s="5"/>
      <c r="GI337" s="5"/>
      <c r="GJ337" s="5"/>
      <c r="GK337" s="5"/>
      <c r="GL337" s="5"/>
      <c r="GM337" s="5"/>
      <c r="GN337" s="5"/>
      <c r="GO337" s="5"/>
      <c r="GP337" s="5"/>
      <c r="GQ337" s="5"/>
      <c r="GR337" s="5"/>
      <c r="GS337" s="5"/>
      <c r="GT337" s="5"/>
      <c r="GU337" s="5"/>
      <c r="GV337" s="5"/>
      <c r="GW337" s="5"/>
      <c r="GX337" s="5"/>
      <c r="GY337" s="5"/>
      <c r="GZ337" s="5"/>
      <c r="HA337" s="5"/>
      <c r="HB337" s="5"/>
      <c r="HC337" s="5"/>
      <c r="HD337" s="5"/>
      <c r="HE337" s="5"/>
      <c r="HF337" s="5"/>
      <c r="HG337" s="5"/>
      <c r="HH337" s="5"/>
      <c r="HI337" s="5"/>
      <c r="HJ337" s="5"/>
      <c r="HK337" s="5"/>
      <c r="HL337" s="5"/>
      <c r="HM337" s="5"/>
      <c r="HN337" s="5"/>
      <c r="HO337" s="5"/>
      <c r="HP337" s="5"/>
      <c r="HQ337" s="5"/>
      <c r="HR337" s="5"/>
      <c r="HS337" s="5"/>
      <c r="HT337" s="5"/>
      <c r="HU337" s="5"/>
      <c r="HV337" s="5"/>
      <c r="HW337" s="5"/>
    </row>
    <row r="338" spans="1:231" s="148" customFormat="1">
      <c r="A338" s="5"/>
      <c r="B338" s="5"/>
      <c r="C338" s="13"/>
      <c r="D338" s="13"/>
      <c r="E338" s="14"/>
      <c r="F338" s="15"/>
      <c r="G338" s="13"/>
      <c r="H338" s="13"/>
      <c r="I338" s="16"/>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c r="CB338" s="5"/>
      <c r="CC338" s="5"/>
      <c r="CD338" s="5"/>
      <c r="CE338" s="5"/>
      <c r="CF338" s="5"/>
      <c r="CG338" s="5"/>
      <c r="CH338" s="5"/>
      <c r="CI338" s="5"/>
      <c r="CJ338" s="5"/>
      <c r="CK338" s="5"/>
      <c r="CL338" s="5"/>
      <c r="CM338" s="5"/>
      <c r="CN338" s="5"/>
      <c r="CO338" s="5"/>
      <c r="CP338" s="5"/>
      <c r="CQ338" s="5"/>
      <c r="CR338" s="5"/>
      <c r="CS338" s="5"/>
      <c r="CT338" s="5"/>
      <c r="CU338" s="5"/>
      <c r="CV338" s="5"/>
      <c r="CW338" s="5"/>
      <c r="CX338" s="5"/>
      <c r="CY338" s="5"/>
      <c r="CZ338" s="5"/>
      <c r="DA338" s="5"/>
      <c r="DB338" s="5"/>
      <c r="DC338" s="5"/>
      <c r="DD338" s="5"/>
      <c r="DE338" s="5"/>
      <c r="DF338" s="5"/>
      <c r="DG338" s="5"/>
      <c r="DH338" s="5"/>
      <c r="DI338" s="5"/>
      <c r="DJ338" s="5"/>
      <c r="DK338" s="5"/>
      <c r="DL338" s="5"/>
      <c r="DM338" s="5"/>
      <c r="DN338" s="5"/>
      <c r="DO338" s="5"/>
      <c r="DP338" s="5"/>
      <c r="DQ338" s="5"/>
      <c r="DR338" s="5"/>
      <c r="DS338" s="5"/>
      <c r="DT338" s="5"/>
      <c r="DU338" s="5"/>
      <c r="DV338" s="5"/>
      <c r="DW338" s="5"/>
      <c r="DX338" s="5"/>
      <c r="DY338" s="5"/>
      <c r="DZ338" s="5"/>
      <c r="EA338" s="5"/>
      <c r="EB338" s="5"/>
      <c r="EC338" s="5"/>
      <c r="ED338" s="5"/>
      <c r="EE338" s="5"/>
      <c r="EF338" s="5"/>
      <c r="EG338" s="5"/>
      <c r="EH338" s="5"/>
      <c r="EI338" s="5"/>
      <c r="EJ338" s="5"/>
      <c r="EK338" s="5"/>
      <c r="EL338" s="5"/>
      <c r="EM338" s="5"/>
      <c r="EN338" s="5"/>
      <c r="EO338" s="5"/>
      <c r="EP338" s="5"/>
      <c r="EQ338" s="5"/>
      <c r="ER338" s="5"/>
      <c r="ES338" s="5"/>
      <c r="ET338" s="5"/>
      <c r="EU338" s="5"/>
      <c r="EV338" s="5"/>
      <c r="EW338" s="5"/>
      <c r="EX338" s="5"/>
      <c r="EY338" s="5"/>
      <c r="EZ338" s="5"/>
      <c r="FA338" s="5"/>
      <c r="FB338" s="5"/>
      <c r="FC338" s="5"/>
      <c r="FD338" s="5"/>
      <c r="FE338" s="5"/>
      <c r="FF338" s="5"/>
      <c r="FG338" s="5"/>
      <c r="FH338" s="5"/>
      <c r="FI338" s="5"/>
      <c r="FJ338" s="5"/>
      <c r="FK338" s="5"/>
      <c r="FL338" s="5"/>
      <c r="FM338" s="5"/>
      <c r="FN338" s="5"/>
      <c r="FO338" s="5"/>
      <c r="FP338" s="5"/>
      <c r="FQ338" s="5"/>
      <c r="FR338" s="5"/>
      <c r="FS338" s="5"/>
      <c r="FT338" s="5"/>
      <c r="FU338" s="5"/>
      <c r="FV338" s="5"/>
      <c r="FW338" s="5"/>
      <c r="FX338" s="5"/>
      <c r="FY338" s="5"/>
      <c r="FZ338" s="5"/>
      <c r="GA338" s="5"/>
      <c r="GB338" s="5"/>
      <c r="GC338" s="5"/>
      <c r="GD338" s="5"/>
      <c r="GE338" s="5"/>
      <c r="GF338" s="5"/>
      <c r="GG338" s="5"/>
      <c r="GH338" s="5"/>
      <c r="GI338" s="5"/>
      <c r="GJ338" s="5"/>
      <c r="GK338" s="5"/>
      <c r="GL338" s="5"/>
      <c r="GM338" s="5"/>
      <c r="GN338" s="5"/>
      <c r="GO338" s="5"/>
      <c r="GP338" s="5"/>
      <c r="GQ338" s="5"/>
      <c r="GR338" s="5"/>
      <c r="GS338" s="5"/>
      <c r="GT338" s="5"/>
      <c r="GU338" s="5"/>
      <c r="GV338" s="5"/>
      <c r="GW338" s="5"/>
      <c r="GX338" s="5"/>
      <c r="GY338" s="5"/>
      <c r="GZ338" s="5"/>
      <c r="HA338" s="5"/>
      <c r="HB338" s="5"/>
      <c r="HC338" s="5"/>
      <c r="HD338" s="5"/>
      <c r="HE338" s="5"/>
      <c r="HF338" s="5"/>
      <c r="HG338" s="5"/>
      <c r="HH338" s="5"/>
      <c r="HI338" s="5"/>
      <c r="HJ338" s="5"/>
      <c r="HK338" s="5"/>
      <c r="HL338" s="5"/>
      <c r="HM338" s="5"/>
      <c r="HN338" s="5"/>
      <c r="HO338" s="5"/>
      <c r="HP338" s="5"/>
      <c r="HQ338" s="5"/>
      <c r="HR338" s="5"/>
      <c r="HS338" s="5"/>
      <c r="HT338" s="5"/>
      <c r="HU338" s="5"/>
      <c r="HV338" s="5"/>
      <c r="HW338" s="5"/>
    </row>
    <row r="339" spans="1:231" s="148" customFormat="1">
      <c r="A339" s="5"/>
      <c r="B339" s="5"/>
      <c r="C339" s="13"/>
      <c r="D339" s="13"/>
      <c r="E339" s="14"/>
      <c r="F339" s="15"/>
      <c r="G339" s="13"/>
      <c r="H339" s="13"/>
      <c r="I339" s="16"/>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c r="CK339" s="5"/>
      <c r="CL339" s="5"/>
      <c r="CM339" s="5"/>
      <c r="CN339" s="5"/>
      <c r="CO339" s="5"/>
      <c r="CP339" s="5"/>
      <c r="CQ339" s="5"/>
      <c r="CR339" s="5"/>
      <c r="CS339" s="5"/>
      <c r="CT339" s="5"/>
      <c r="CU339" s="5"/>
      <c r="CV339" s="5"/>
      <c r="CW339" s="5"/>
      <c r="CX339" s="5"/>
      <c r="CY339" s="5"/>
      <c r="CZ339" s="5"/>
      <c r="DA339" s="5"/>
      <c r="DB339" s="5"/>
      <c r="DC339" s="5"/>
      <c r="DD339" s="5"/>
      <c r="DE339" s="5"/>
      <c r="DF339" s="5"/>
      <c r="DG339" s="5"/>
      <c r="DH339" s="5"/>
      <c r="DI339" s="5"/>
      <c r="DJ339" s="5"/>
      <c r="DK339" s="5"/>
      <c r="DL339" s="5"/>
      <c r="DM339" s="5"/>
      <c r="DN339" s="5"/>
      <c r="DO339" s="5"/>
      <c r="DP339" s="5"/>
      <c r="DQ339" s="5"/>
      <c r="DR339" s="5"/>
      <c r="DS339" s="5"/>
      <c r="DT339" s="5"/>
      <c r="DU339" s="5"/>
      <c r="DV339" s="5"/>
      <c r="DW339" s="5"/>
      <c r="DX339" s="5"/>
      <c r="DY339" s="5"/>
      <c r="DZ339" s="5"/>
      <c r="EA339" s="5"/>
      <c r="EB339" s="5"/>
      <c r="EC339" s="5"/>
      <c r="ED339" s="5"/>
      <c r="EE339" s="5"/>
      <c r="EF339" s="5"/>
      <c r="EG339" s="5"/>
      <c r="EH339" s="5"/>
      <c r="EI339" s="5"/>
      <c r="EJ339" s="5"/>
      <c r="EK339" s="5"/>
      <c r="EL339" s="5"/>
      <c r="EM339" s="5"/>
      <c r="EN339" s="5"/>
      <c r="EO339" s="5"/>
      <c r="EP339" s="5"/>
      <c r="EQ339" s="5"/>
      <c r="ER339" s="5"/>
      <c r="ES339" s="5"/>
      <c r="ET339" s="5"/>
      <c r="EU339" s="5"/>
      <c r="EV339" s="5"/>
      <c r="EW339" s="5"/>
      <c r="EX339" s="5"/>
      <c r="EY339" s="5"/>
      <c r="EZ339" s="5"/>
      <c r="FA339" s="5"/>
      <c r="FB339" s="5"/>
      <c r="FC339" s="5"/>
      <c r="FD339" s="5"/>
      <c r="FE339" s="5"/>
      <c r="FF339" s="5"/>
      <c r="FG339" s="5"/>
      <c r="FH339" s="5"/>
      <c r="FI339" s="5"/>
      <c r="FJ339" s="5"/>
      <c r="FK339" s="5"/>
      <c r="FL339" s="5"/>
      <c r="FM339" s="5"/>
      <c r="FN339" s="5"/>
      <c r="FO339" s="5"/>
      <c r="FP339" s="5"/>
      <c r="FQ339" s="5"/>
      <c r="FR339" s="5"/>
      <c r="FS339" s="5"/>
      <c r="FT339" s="5"/>
      <c r="FU339" s="5"/>
      <c r="FV339" s="5"/>
      <c r="FW339" s="5"/>
      <c r="FX339" s="5"/>
      <c r="FY339" s="5"/>
      <c r="FZ339" s="5"/>
      <c r="GA339" s="5"/>
      <c r="GB339" s="5"/>
      <c r="GC339" s="5"/>
      <c r="GD339" s="5"/>
      <c r="GE339" s="5"/>
      <c r="GF339" s="5"/>
      <c r="GG339" s="5"/>
      <c r="GH339" s="5"/>
      <c r="GI339" s="5"/>
      <c r="GJ339" s="5"/>
      <c r="GK339" s="5"/>
      <c r="GL339" s="5"/>
      <c r="GM339" s="5"/>
      <c r="GN339" s="5"/>
      <c r="GO339" s="5"/>
      <c r="GP339" s="5"/>
      <c r="GQ339" s="5"/>
      <c r="GR339" s="5"/>
      <c r="GS339" s="5"/>
      <c r="GT339" s="5"/>
      <c r="GU339" s="5"/>
      <c r="GV339" s="5"/>
      <c r="GW339" s="5"/>
      <c r="GX339" s="5"/>
      <c r="GY339" s="5"/>
      <c r="GZ339" s="5"/>
      <c r="HA339" s="5"/>
      <c r="HB339" s="5"/>
      <c r="HC339" s="5"/>
      <c r="HD339" s="5"/>
      <c r="HE339" s="5"/>
      <c r="HF339" s="5"/>
      <c r="HG339" s="5"/>
      <c r="HH339" s="5"/>
      <c r="HI339" s="5"/>
      <c r="HJ339" s="5"/>
      <c r="HK339" s="5"/>
      <c r="HL339" s="5"/>
      <c r="HM339" s="5"/>
      <c r="HN339" s="5"/>
      <c r="HO339" s="5"/>
      <c r="HP339" s="5"/>
      <c r="HQ339" s="5"/>
      <c r="HR339" s="5"/>
      <c r="HS339" s="5"/>
      <c r="HT339" s="5"/>
      <c r="HU339" s="5"/>
      <c r="HV339" s="5"/>
      <c r="HW339" s="5"/>
    </row>
    <row r="340" spans="1:231" s="148" customFormat="1">
      <c r="A340" s="5"/>
      <c r="B340" s="5"/>
      <c r="C340" s="13"/>
      <c r="D340" s="13"/>
      <c r="E340" s="14"/>
      <c r="F340" s="15"/>
      <c r="G340" s="13"/>
      <c r="H340" s="13"/>
      <c r="I340" s="16"/>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c r="CZ340" s="5"/>
      <c r="DA340" s="5"/>
      <c r="DB340" s="5"/>
      <c r="DC340" s="5"/>
      <c r="DD340" s="5"/>
      <c r="DE340" s="5"/>
      <c r="DF340" s="5"/>
      <c r="DG340" s="5"/>
      <c r="DH340" s="5"/>
      <c r="DI340" s="5"/>
      <c r="DJ340" s="5"/>
      <c r="DK340" s="5"/>
      <c r="DL340" s="5"/>
      <c r="DM340" s="5"/>
      <c r="DN340" s="5"/>
      <c r="DO340" s="5"/>
      <c r="DP340" s="5"/>
      <c r="DQ340" s="5"/>
      <c r="DR340" s="5"/>
      <c r="DS340" s="5"/>
      <c r="DT340" s="5"/>
      <c r="DU340" s="5"/>
      <c r="DV340" s="5"/>
      <c r="DW340" s="5"/>
      <c r="DX340" s="5"/>
      <c r="DY340" s="5"/>
      <c r="DZ340" s="5"/>
      <c r="EA340" s="5"/>
      <c r="EB340" s="5"/>
      <c r="EC340" s="5"/>
      <c r="ED340" s="5"/>
      <c r="EE340" s="5"/>
      <c r="EF340" s="5"/>
      <c r="EG340" s="5"/>
      <c r="EH340" s="5"/>
      <c r="EI340" s="5"/>
      <c r="EJ340" s="5"/>
      <c r="EK340" s="5"/>
      <c r="EL340" s="5"/>
      <c r="EM340" s="5"/>
      <c r="EN340" s="5"/>
      <c r="EO340" s="5"/>
      <c r="EP340" s="5"/>
      <c r="EQ340" s="5"/>
      <c r="ER340" s="5"/>
      <c r="ES340" s="5"/>
      <c r="ET340" s="5"/>
      <c r="EU340" s="5"/>
      <c r="EV340" s="5"/>
      <c r="EW340" s="5"/>
      <c r="EX340" s="5"/>
      <c r="EY340" s="5"/>
      <c r="EZ340" s="5"/>
      <c r="FA340" s="5"/>
      <c r="FB340" s="5"/>
      <c r="FC340" s="5"/>
      <c r="FD340" s="5"/>
      <c r="FE340" s="5"/>
      <c r="FF340" s="5"/>
      <c r="FG340" s="5"/>
      <c r="FH340" s="5"/>
      <c r="FI340" s="5"/>
      <c r="FJ340" s="5"/>
      <c r="FK340" s="5"/>
      <c r="FL340" s="5"/>
      <c r="FM340" s="5"/>
      <c r="FN340" s="5"/>
      <c r="FO340" s="5"/>
      <c r="FP340" s="5"/>
      <c r="FQ340" s="5"/>
      <c r="FR340" s="5"/>
      <c r="FS340" s="5"/>
      <c r="FT340" s="5"/>
      <c r="FU340" s="5"/>
      <c r="FV340" s="5"/>
      <c r="FW340" s="5"/>
      <c r="FX340" s="5"/>
      <c r="FY340" s="5"/>
      <c r="FZ340" s="5"/>
      <c r="GA340" s="5"/>
      <c r="GB340" s="5"/>
      <c r="GC340" s="5"/>
      <c r="GD340" s="5"/>
      <c r="GE340" s="5"/>
      <c r="GF340" s="5"/>
      <c r="GG340" s="5"/>
      <c r="GH340" s="5"/>
      <c r="GI340" s="5"/>
      <c r="GJ340" s="5"/>
      <c r="GK340" s="5"/>
      <c r="GL340" s="5"/>
      <c r="GM340" s="5"/>
      <c r="GN340" s="5"/>
      <c r="GO340" s="5"/>
      <c r="GP340" s="5"/>
      <c r="GQ340" s="5"/>
      <c r="GR340" s="5"/>
      <c r="GS340" s="5"/>
      <c r="GT340" s="5"/>
      <c r="GU340" s="5"/>
      <c r="GV340" s="5"/>
      <c r="GW340" s="5"/>
      <c r="GX340" s="5"/>
      <c r="GY340" s="5"/>
      <c r="GZ340" s="5"/>
      <c r="HA340" s="5"/>
      <c r="HB340" s="5"/>
      <c r="HC340" s="5"/>
      <c r="HD340" s="5"/>
      <c r="HE340" s="5"/>
      <c r="HF340" s="5"/>
      <c r="HG340" s="5"/>
      <c r="HH340" s="5"/>
      <c r="HI340" s="5"/>
      <c r="HJ340" s="5"/>
      <c r="HK340" s="5"/>
      <c r="HL340" s="5"/>
      <c r="HM340" s="5"/>
      <c r="HN340" s="5"/>
      <c r="HO340" s="5"/>
      <c r="HP340" s="5"/>
      <c r="HQ340" s="5"/>
      <c r="HR340" s="5"/>
      <c r="HS340" s="5"/>
      <c r="HT340" s="5"/>
      <c r="HU340" s="5"/>
      <c r="HV340" s="5"/>
      <c r="HW340" s="5"/>
    </row>
    <row r="341" spans="1:231" s="148" customFormat="1">
      <c r="A341" s="5"/>
      <c r="B341" s="5"/>
      <c r="C341" s="13"/>
      <c r="D341" s="13"/>
      <c r="E341" s="14"/>
      <c r="F341" s="15"/>
      <c r="G341" s="13"/>
      <c r="H341" s="13"/>
      <c r="I341" s="16"/>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c r="CD341" s="5"/>
      <c r="CE341" s="5"/>
      <c r="CF341" s="5"/>
      <c r="CG341" s="5"/>
      <c r="CH341" s="5"/>
      <c r="CI341" s="5"/>
      <c r="CJ341" s="5"/>
      <c r="CK341" s="5"/>
      <c r="CL341" s="5"/>
      <c r="CM341" s="5"/>
      <c r="CN341" s="5"/>
      <c r="CO341" s="5"/>
      <c r="CP341" s="5"/>
      <c r="CQ341" s="5"/>
      <c r="CR341" s="5"/>
      <c r="CS341" s="5"/>
      <c r="CT341" s="5"/>
      <c r="CU341" s="5"/>
      <c r="CV341" s="5"/>
      <c r="CW341" s="5"/>
      <c r="CX341" s="5"/>
      <c r="CY341" s="5"/>
      <c r="CZ341" s="5"/>
      <c r="DA341" s="5"/>
      <c r="DB341" s="5"/>
      <c r="DC341" s="5"/>
      <c r="DD341" s="5"/>
      <c r="DE341" s="5"/>
      <c r="DF341" s="5"/>
      <c r="DG341" s="5"/>
      <c r="DH341" s="5"/>
      <c r="DI341" s="5"/>
      <c r="DJ341" s="5"/>
      <c r="DK341" s="5"/>
      <c r="DL341" s="5"/>
      <c r="DM341" s="5"/>
      <c r="DN341" s="5"/>
      <c r="DO341" s="5"/>
      <c r="DP341" s="5"/>
      <c r="DQ341" s="5"/>
      <c r="DR341" s="5"/>
      <c r="DS341" s="5"/>
      <c r="DT341" s="5"/>
      <c r="DU341" s="5"/>
      <c r="DV341" s="5"/>
      <c r="DW341" s="5"/>
      <c r="DX341" s="5"/>
      <c r="DY341" s="5"/>
      <c r="DZ341" s="5"/>
      <c r="EA341" s="5"/>
      <c r="EB341" s="5"/>
      <c r="EC341" s="5"/>
      <c r="ED341" s="5"/>
      <c r="EE341" s="5"/>
      <c r="EF341" s="5"/>
      <c r="EG341" s="5"/>
      <c r="EH341" s="5"/>
      <c r="EI341" s="5"/>
      <c r="EJ341" s="5"/>
      <c r="EK341" s="5"/>
      <c r="EL341" s="5"/>
      <c r="EM341" s="5"/>
      <c r="EN341" s="5"/>
      <c r="EO341" s="5"/>
      <c r="EP341" s="5"/>
      <c r="EQ341" s="5"/>
      <c r="ER341" s="5"/>
      <c r="ES341" s="5"/>
      <c r="ET341" s="5"/>
      <c r="EU341" s="5"/>
      <c r="EV341" s="5"/>
      <c r="EW341" s="5"/>
      <c r="EX341" s="5"/>
      <c r="EY341" s="5"/>
      <c r="EZ341" s="5"/>
      <c r="FA341" s="5"/>
      <c r="FB341" s="5"/>
      <c r="FC341" s="5"/>
      <c r="FD341" s="5"/>
      <c r="FE341" s="5"/>
      <c r="FF341" s="5"/>
      <c r="FG341" s="5"/>
      <c r="FH341" s="5"/>
      <c r="FI341" s="5"/>
      <c r="FJ341" s="5"/>
      <c r="FK341" s="5"/>
      <c r="FL341" s="5"/>
      <c r="FM341" s="5"/>
      <c r="FN341" s="5"/>
      <c r="FO341" s="5"/>
      <c r="FP341" s="5"/>
      <c r="FQ341" s="5"/>
      <c r="FR341" s="5"/>
      <c r="FS341" s="5"/>
      <c r="FT341" s="5"/>
      <c r="FU341" s="5"/>
      <c r="FV341" s="5"/>
      <c r="FW341" s="5"/>
      <c r="FX341" s="5"/>
      <c r="FY341" s="5"/>
      <c r="FZ341" s="5"/>
      <c r="GA341" s="5"/>
      <c r="GB341" s="5"/>
      <c r="GC341" s="5"/>
      <c r="GD341" s="5"/>
      <c r="GE341" s="5"/>
      <c r="GF341" s="5"/>
      <c r="GG341" s="5"/>
      <c r="GH341" s="5"/>
      <c r="GI341" s="5"/>
      <c r="GJ341" s="5"/>
      <c r="GK341" s="5"/>
      <c r="GL341" s="5"/>
      <c r="GM341" s="5"/>
      <c r="GN341" s="5"/>
      <c r="GO341" s="5"/>
      <c r="GP341" s="5"/>
      <c r="GQ341" s="5"/>
      <c r="GR341" s="5"/>
      <c r="GS341" s="5"/>
      <c r="GT341" s="5"/>
      <c r="GU341" s="5"/>
      <c r="GV341" s="5"/>
      <c r="GW341" s="5"/>
      <c r="GX341" s="5"/>
      <c r="GY341" s="5"/>
      <c r="GZ341" s="5"/>
      <c r="HA341" s="5"/>
      <c r="HB341" s="5"/>
      <c r="HC341" s="5"/>
      <c r="HD341" s="5"/>
      <c r="HE341" s="5"/>
      <c r="HF341" s="5"/>
      <c r="HG341" s="5"/>
      <c r="HH341" s="5"/>
      <c r="HI341" s="5"/>
      <c r="HJ341" s="5"/>
      <c r="HK341" s="5"/>
      <c r="HL341" s="5"/>
      <c r="HM341" s="5"/>
      <c r="HN341" s="5"/>
      <c r="HO341" s="5"/>
      <c r="HP341" s="5"/>
      <c r="HQ341" s="5"/>
      <c r="HR341" s="5"/>
      <c r="HS341" s="5"/>
      <c r="HT341" s="5"/>
      <c r="HU341" s="5"/>
      <c r="HV341" s="5"/>
      <c r="HW341" s="5"/>
    </row>
    <row r="342" spans="1:231" s="148" customFormat="1">
      <c r="A342" s="5"/>
      <c r="B342" s="5"/>
      <c r="C342" s="13"/>
      <c r="D342" s="13"/>
      <c r="E342" s="14"/>
      <c r="F342" s="15"/>
      <c r="G342" s="13"/>
      <c r="H342" s="13"/>
      <c r="I342" s="16"/>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c r="CK342" s="5"/>
      <c r="CL342" s="5"/>
      <c r="CM342" s="5"/>
      <c r="CN342" s="5"/>
      <c r="CO342" s="5"/>
      <c r="CP342" s="5"/>
      <c r="CQ342" s="5"/>
      <c r="CR342" s="5"/>
      <c r="CS342" s="5"/>
      <c r="CT342" s="5"/>
      <c r="CU342" s="5"/>
      <c r="CV342" s="5"/>
      <c r="CW342" s="5"/>
      <c r="CX342" s="5"/>
      <c r="CY342" s="5"/>
      <c r="CZ342" s="5"/>
      <c r="DA342" s="5"/>
      <c r="DB342" s="5"/>
      <c r="DC342" s="5"/>
      <c r="DD342" s="5"/>
      <c r="DE342" s="5"/>
      <c r="DF342" s="5"/>
      <c r="DG342" s="5"/>
      <c r="DH342" s="5"/>
      <c r="DI342" s="5"/>
      <c r="DJ342" s="5"/>
      <c r="DK342" s="5"/>
      <c r="DL342" s="5"/>
      <c r="DM342" s="5"/>
      <c r="DN342" s="5"/>
      <c r="DO342" s="5"/>
      <c r="DP342" s="5"/>
      <c r="DQ342" s="5"/>
      <c r="DR342" s="5"/>
      <c r="DS342" s="5"/>
      <c r="DT342" s="5"/>
      <c r="DU342" s="5"/>
      <c r="DV342" s="5"/>
      <c r="DW342" s="5"/>
      <c r="DX342" s="5"/>
      <c r="DY342" s="5"/>
      <c r="DZ342" s="5"/>
      <c r="EA342" s="5"/>
      <c r="EB342" s="5"/>
      <c r="EC342" s="5"/>
      <c r="ED342" s="5"/>
      <c r="EE342" s="5"/>
      <c r="EF342" s="5"/>
      <c r="EG342" s="5"/>
      <c r="EH342" s="5"/>
      <c r="EI342" s="5"/>
      <c r="EJ342" s="5"/>
      <c r="EK342" s="5"/>
      <c r="EL342" s="5"/>
      <c r="EM342" s="5"/>
      <c r="EN342" s="5"/>
      <c r="EO342" s="5"/>
      <c r="EP342" s="5"/>
      <c r="EQ342" s="5"/>
      <c r="ER342" s="5"/>
      <c r="ES342" s="5"/>
      <c r="ET342" s="5"/>
      <c r="EU342" s="5"/>
      <c r="EV342" s="5"/>
      <c r="EW342" s="5"/>
      <c r="EX342" s="5"/>
      <c r="EY342" s="5"/>
      <c r="EZ342" s="5"/>
      <c r="FA342" s="5"/>
      <c r="FB342" s="5"/>
      <c r="FC342" s="5"/>
      <c r="FD342" s="5"/>
      <c r="FE342" s="5"/>
      <c r="FF342" s="5"/>
      <c r="FG342" s="5"/>
      <c r="FH342" s="5"/>
      <c r="FI342" s="5"/>
      <c r="FJ342" s="5"/>
      <c r="FK342" s="5"/>
      <c r="FL342" s="5"/>
      <c r="FM342" s="5"/>
      <c r="FN342" s="5"/>
      <c r="FO342" s="5"/>
      <c r="FP342" s="5"/>
      <c r="FQ342" s="5"/>
      <c r="FR342" s="5"/>
      <c r="FS342" s="5"/>
      <c r="FT342" s="5"/>
      <c r="FU342" s="5"/>
      <c r="FV342" s="5"/>
      <c r="FW342" s="5"/>
      <c r="FX342" s="5"/>
      <c r="FY342" s="5"/>
      <c r="FZ342" s="5"/>
      <c r="GA342" s="5"/>
      <c r="GB342" s="5"/>
      <c r="GC342" s="5"/>
      <c r="GD342" s="5"/>
      <c r="GE342" s="5"/>
      <c r="GF342" s="5"/>
      <c r="GG342" s="5"/>
      <c r="GH342" s="5"/>
      <c r="GI342" s="5"/>
      <c r="GJ342" s="5"/>
      <c r="GK342" s="5"/>
      <c r="GL342" s="5"/>
      <c r="GM342" s="5"/>
      <c r="GN342" s="5"/>
      <c r="GO342" s="5"/>
      <c r="GP342" s="5"/>
      <c r="GQ342" s="5"/>
      <c r="GR342" s="5"/>
      <c r="GS342" s="5"/>
      <c r="GT342" s="5"/>
      <c r="GU342" s="5"/>
      <c r="GV342" s="5"/>
      <c r="GW342" s="5"/>
      <c r="GX342" s="5"/>
      <c r="GY342" s="5"/>
      <c r="GZ342" s="5"/>
      <c r="HA342" s="5"/>
      <c r="HB342" s="5"/>
      <c r="HC342" s="5"/>
      <c r="HD342" s="5"/>
      <c r="HE342" s="5"/>
      <c r="HF342" s="5"/>
      <c r="HG342" s="5"/>
      <c r="HH342" s="5"/>
      <c r="HI342" s="5"/>
      <c r="HJ342" s="5"/>
      <c r="HK342" s="5"/>
      <c r="HL342" s="5"/>
      <c r="HM342" s="5"/>
      <c r="HN342" s="5"/>
      <c r="HO342" s="5"/>
      <c r="HP342" s="5"/>
      <c r="HQ342" s="5"/>
      <c r="HR342" s="5"/>
      <c r="HS342" s="5"/>
      <c r="HT342" s="5"/>
      <c r="HU342" s="5"/>
      <c r="HV342" s="5"/>
      <c r="HW342" s="5"/>
    </row>
    <row r="343" spans="1:231" s="148" customFormat="1">
      <c r="A343" s="5"/>
      <c r="B343" s="5"/>
      <c r="C343" s="13"/>
      <c r="D343" s="13"/>
      <c r="E343" s="14"/>
      <c r="F343" s="15"/>
      <c r="G343" s="13"/>
      <c r="H343" s="13"/>
      <c r="I343" s="16"/>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c r="CI343" s="5"/>
      <c r="CJ343" s="5"/>
      <c r="CK343" s="5"/>
      <c r="CL343" s="5"/>
      <c r="CM343" s="5"/>
      <c r="CN343" s="5"/>
      <c r="CO343" s="5"/>
      <c r="CP343" s="5"/>
      <c r="CQ343" s="5"/>
      <c r="CR343" s="5"/>
      <c r="CS343" s="5"/>
      <c r="CT343" s="5"/>
      <c r="CU343" s="5"/>
      <c r="CV343" s="5"/>
      <c r="CW343" s="5"/>
      <c r="CX343" s="5"/>
      <c r="CY343" s="5"/>
      <c r="CZ343" s="5"/>
      <c r="DA343" s="5"/>
      <c r="DB343" s="5"/>
      <c r="DC343" s="5"/>
      <c r="DD343" s="5"/>
      <c r="DE343" s="5"/>
      <c r="DF343" s="5"/>
      <c r="DG343" s="5"/>
      <c r="DH343" s="5"/>
      <c r="DI343" s="5"/>
      <c r="DJ343" s="5"/>
      <c r="DK343" s="5"/>
      <c r="DL343" s="5"/>
      <c r="DM343" s="5"/>
      <c r="DN343" s="5"/>
      <c r="DO343" s="5"/>
      <c r="DP343" s="5"/>
      <c r="DQ343" s="5"/>
      <c r="DR343" s="5"/>
      <c r="DS343" s="5"/>
      <c r="DT343" s="5"/>
      <c r="DU343" s="5"/>
      <c r="DV343" s="5"/>
      <c r="DW343" s="5"/>
      <c r="DX343" s="5"/>
      <c r="DY343" s="5"/>
      <c r="DZ343" s="5"/>
      <c r="EA343" s="5"/>
      <c r="EB343" s="5"/>
      <c r="EC343" s="5"/>
      <c r="ED343" s="5"/>
      <c r="EE343" s="5"/>
      <c r="EF343" s="5"/>
      <c r="EG343" s="5"/>
      <c r="EH343" s="5"/>
      <c r="EI343" s="5"/>
      <c r="EJ343" s="5"/>
      <c r="EK343" s="5"/>
      <c r="EL343" s="5"/>
      <c r="EM343" s="5"/>
      <c r="EN343" s="5"/>
      <c r="EO343" s="5"/>
      <c r="EP343" s="5"/>
      <c r="EQ343" s="5"/>
      <c r="ER343" s="5"/>
      <c r="ES343" s="5"/>
      <c r="ET343" s="5"/>
      <c r="EU343" s="5"/>
      <c r="EV343" s="5"/>
      <c r="EW343" s="5"/>
      <c r="EX343" s="5"/>
      <c r="EY343" s="5"/>
      <c r="EZ343" s="5"/>
      <c r="FA343" s="5"/>
      <c r="FB343" s="5"/>
      <c r="FC343" s="5"/>
      <c r="FD343" s="5"/>
      <c r="FE343" s="5"/>
      <c r="FF343" s="5"/>
      <c r="FG343" s="5"/>
      <c r="FH343" s="5"/>
      <c r="FI343" s="5"/>
      <c r="FJ343" s="5"/>
      <c r="FK343" s="5"/>
      <c r="FL343" s="5"/>
      <c r="FM343" s="5"/>
      <c r="FN343" s="5"/>
      <c r="FO343" s="5"/>
      <c r="FP343" s="5"/>
      <c r="FQ343" s="5"/>
      <c r="FR343" s="5"/>
      <c r="FS343" s="5"/>
      <c r="FT343" s="5"/>
      <c r="FU343" s="5"/>
      <c r="FV343" s="5"/>
      <c r="FW343" s="5"/>
      <c r="FX343" s="5"/>
      <c r="FY343" s="5"/>
      <c r="FZ343" s="5"/>
      <c r="GA343" s="5"/>
      <c r="GB343" s="5"/>
      <c r="GC343" s="5"/>
      <c r="GD343" s="5"/>
      <c r="GE343" s="5"/>
      <c r="GF343" s="5"/>
      <c r="GG343" s="5"/>
      <c r="GH343" s="5"/>
      <c r="GI343" s="5"/>
      <c r="GJ343" s="5"/>
      <c r="GK343" s="5"/>
      <c r="GL343" s="5"/>
      <c r="GM343" s="5"/>
      <c r="GN343" s="5"/>
      <c r="GO343" s="5"/>
      <c r="GP343" s="5"/>
      <c r="GQ343" s="5"/>
      <c r="GR343" s="5"/>
      <c r="GS343" s="5"/>
      <c r="GT343" s="5"/>
      <c r="GU343" s="5"/>
      <c r="GV343" s="5"/>
      <c r="GW343" s="5"/>
      <c r="GX343" s="5"/>
      <c r="GY343" s="5"/>
      <c r="GZ343" s="5"/>
      <c r="HA343" s="5"/>
      <c r="HB343" s="5"/>
      <c r="HC343" s="5"/>
      <c r="HD343" s="5"/>
      <c r="HE343" s="5"/>
      <c r="HF343" s="5"/>
      <c r="HG343" s="5"/>
      <c r="HH343" s="5"/>
      <c r="HI343" s="5"/>
      <c r="HJ343" s="5"/>
      <c r="HK343" s="5"/>
      <c r="HL343" s="5"/>
      <c r="HM343" s="5"/>
      <c r="HN343" s="5"/>
      <c r="HO343" s="5"/>
      <c r="HP343" s="5"/>
      <c r="HQ343" s="5"/>
      <c r="HR343" s="5"/>
      <c r="HS343" s="5"/>
      <c r="HT343" s="5"/>
      <c r="HU343" s="5"/>
      <c r="HV343" s="5"/>
      <c r="HW343" s="5"/>
    </row>
    <row r="344" spans="1:231" s="148" customFormat="1">
      <c r="A344" s="5"/>
      <c r="B344" s="5"/>
      <c r="C344" s="13"/>
      <c r="D344" s="13"/>
      <c r="E344" s="14"/>
      <c r="F344" s="15"/>
      <c r="G344" s="13"/>
      <c r="H344" s="13"/>
      <c r="I344" s="16"/>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5"/>
      <c r="CD344" s="5"/>
      <c r="CE344" s="5"/>
      <c r="CF344" s="5"/>
      <c r="CG344" s="5"/>
      <c r="CH344" s="5"/>
      <c r="CI344" s="5"/>
      <c r="CJ344" s="5"/>
      <c r="CK344" s="5"/>
      <c r="CL344" s="5"/>
      <c r="CM344" s="5"/>
      <c r="CN344" s="5"/>
      <c r="CO344" s="5"/>
      <c r="CP344" s="5"/>
      <c r="CQ344" s="5"/>
      <c r="CR344" s="5"/>
      <c r="CS344" s="5"/>
      <c r="CT344" s="5"/>
      <c r="CU344" s="5"/>
      <c r="CV344" s="5"/>
      <c r="CW344" s="5"/>
      <c r="CX344" s="5"/>
      <c r="CY344" s="5"/>
      <c r="CZ344" s="5"/>
      <c r="DA344" s="5"/>
      <c r="DB344" s="5"/>
      <c r="DC344" s="5"/>
      <c r="DD344" s="5"/>
      <c r="DE344" s="5"/>
      <c r="DF344" s="5"/>
      <c r="DG344" s="5"/>
      <c r="DH344" s="5"/>
      <c r="DI344" s="5"/>
      <c r="DJ344" s="5"/>
      <c r="DK344" s="5"/>
      <c r="DL344" s="5"/>
      <c r="DM344" s="5"/>
      <c r="DN344" s="5"/>
      <c r="DO344" s="5"/>
      <c r="DP344" s="5"/>
      <c r="DQ344" s="5"/>
      <c r="DR344" s="5"/>
      <c r="DS344" s="5"/>
      <c r="DT344" s="5"/>
      <c r="DU344" s="5"/>
      <c r="DV344" s="5"/>
      <c r="DW344" s="5"/>
      <c r="DX344" s="5"/>
      <c r="DY344" s="5"/>
      <c r="DZ344" s="5"/>
      <c r="EA344" s="5"/>
      <c r="EB344" s="5"/>
      <c r="EC344" s="5"/>
      <c r="ED344" s="5"/>
      <c r="EE344" s="5"/>
      <c r="EF344" s="5"/>
      <c r="EG344" s="5"/>
      <c r="EH344" s="5"/>
      <c r="EI344" s="5"/>
      <c r="EJ344" s="5"/>
      <c r="EK344" s="5"/>
      <c r="EL344" s="5"/>
      <c r="EM344" s="5"/>
      <c r="EN344" s="5"/>
      <c r="EO344" s="5"/>
      <c r="EP344" s="5"/>
      <c r="EQ344" s="5"/>
      <c r="ER344" s="5"/>
      <c r="ES344" s="5"/>
      <c r="ET344" s="5"/>
      <c r="EU344" s="5"/>
      <c r="EV344" s="5"/>
      <c r="EW344" s="5"/>
      <c r="EX344" s="5"/>
      <c r="EY344" s="5"/>
      <c r="EZ344" s="5"/>
      <c r="FA344" s="5"/>
      <c r="FB344" s="5"/>
      <c r="FC344" s="5"/>
      <c r="FD344" s="5"/>
      <c r="FE344" s="5"/>
      <c r="FF344" s="5"/>
      <c r="FG344" s="5"/>
      <c r="FH344" s="5"/>
      <c r="FI344" s="5"/>
      <c r="FJ344" s="5"/>
      <c r="FK344" s="5"/>
      <c r="FL344" s="5"/>
      <c r="FM344" s="5"/>
      <c r="FN344" s="5"/>
      <c r="FO344" s="5"/>
      <c r="FP344" s="5"/>
      <c r="FQ344" s="5"/>
      <c r="FR344" s="5"/>
      <c r="FS344" s="5"/>
      <c r="FT344" s="5"/>
      <c r="FU344" s="5"/>
      <c r="FV344" s="5"/>
      <c r="FW344" s="5"/>
      <c r="FX344" s="5"/>
      <c r="FY344" s="5"/>
      <c r="FZ344" s="5"/>
      <c r="GA344" s="5"/>
      <c r="GB344" s="5"/>
      <c r="GC344" s="5"/>
      <c r="GD344" s="5"/>
      <c r="GE344" s="5"/>
      <c r="GF344" s="5"/>
      <c r="GG344" s="5"/>
      <c r="GH344" s="5"/>
      <c r="GI344" s="5"/>
      <c r="GJ344" s="5"/>
      <c r="GK344" s="5"/>
      <c r="GL344" s="5"/>
      <c r="GM344" s="5"/>
      <c r="GN344" s="5"/>
      <c r="GO344" s="5"/>
      <c r="GP344" s="5"/>
      <c r="GQ344" s="5"/>
      <c r="GR344" s="5"/>
      <c r="GS344" s="5"/>
      <c r="GT344" s="5"/>
      <c r="GU344" s="5"/>
      <c r="GV344" s="5"/>
      <c r="GW344" s="5"/>
      <c r="GX344" s="5"/>
      <c r="GY344" s="5"/>
      <c r="GZ344" s="5"/>
      <c r="HA344" s="5"/>
      <c r="HB344" s="5"/>
      <c r="HC344" s="5"/>
      <c r="HD344" s="5"/>
      <c r="HE344" s="5"/>
      <c r="HF344" s="5"/>
      <c r="HG344" s="5"/>
      <c r="HH344" s="5"/>
      <c r="HI344" s="5"/>
      <c r="HJ344" s="5"/>
      <c r="HK344" s="5"/>
      <c r="HL344" s="5"/>
      <c r="HM344" s="5"/>
      <c r="HN344" s="5"/>
      <c r="HO344" s="5"/>
      <c r="HP344" s="5"/>
      <c r="HQ344" s="5"/>
      <c r="HR344" s="5"/>
      <c r="HS344" s="5"/>
      <c r="HT344" s="5"/>
      <c r="HU344" s="5"/>
      <c r="HV344" s="5"/>
      <c r="HW344" s="5"/>
    </row>
    <row r="345" spans="1:231" s="148" customFormat="1">
      <c r="A345" s="5"/>
      <c r="B345" s="5"/>
      <c r="C345" s="13"/>
      <c r="D345" s="13"/>
      <c r="E345" s="14"/>
      <c r="F345" s="15"/>
      <c r="G345" s="13"/>
      <c r="H345" s="13"/>
      <c r="I345" s="16"/>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c r="CZ345" s="5"/>
      <c r="DA345" s="5"/>
      <c r="DB345" s="5"/>
      <c r="DC345" s="5"/>
      <c r="DD345" s="5"/>
      <c r="DE345" s="5"/>
      <c r="DF345" s="5"/>
      <c r="DG345" s="5"/>
      <c r="DH345" s="5"/>
      <c r="DI345" s="5"/>
      <c r="DJ345" s="5"/>
      <c r="DK345" s="5"/>
      <c r="DL345" s="5"/>
      <c r="DM345" s="5"/>
      <c r="DN345" s="5"/>
      <c r="DO345" s="5"/>
      <c r="DP345" s="5"/>
      <c r="DQ345" s="5"/>
      <c r="DR345" s="5"/>
      <c r="DS345" s="5"/>
      <c r="DT345" s="5"/>
      <c r="DU345" s="5"/>
      <c r="DV345" s="5"/>
      <c r="DW345" s="5"/>
      <c r="DX345" s="5"/>
      <c r="DY345" s="5"/>
      <c r="DZ345" s="5"/>
      <c r="EA345" s="5"/>
      <c r="EB345" s="5"/>
      <c r="EC345" s="5"/>
      <c r="ED345" s="5"/>
      <c r="EE345" s="5"/>
      <c r="EF345" s="5"/>
      <c r="EG345" s="5"/>
      <c r="EH345" s="5"/>
      <c r="EI345" s="5"/>
      <c r="EJ345" s="5"/>
      <c r="EK345" s="5"/>
      <c r="EL345" s="5"/>
      <c r="EM345" s="5"/>
      <c r="EN345" s="5"/>
      <c r="EO345" s="5"/>
      <c r="EP345" s="5"/>
      <c r="EQ345" s="5"/>
      <c r="ER345" s="5"/>
      <c r="ES345" s="5"/>
      <c r="ET345" s="5"/>
      <c r="EU345" s="5"/>
      <c r="EV345" s="5"/>
      <c r="EW345" s="5"/>
      <c r="EX345" s="5"/>
      <c r="EY345" s="5"/>
      <c r="EZ345" s="5"/>
      <c r="FA345" s="5"/>
      <c r="FB345" s="5"/>
      <c r="FC345" s="5"/>
      <c r="FD345" s="5"/>
      <c r="FE345" s="5"/>
      <c r="FF345" s="5"/>
      <c r="FG345" s="5"/>
      <c r="FH345" s="5"/>
      <c r="FI345" s="5"/>
      <c r="FJ345" s="5"/>
      <c r="FK345" s="5"/>
      <c r="FL345" s="5"/>
      <c r="FM345" s="5"/>
      <c r="FN345" s="5"/>
      <c r="FO345" s="5"/>
      <c r="FP345" s="5"/>
      <c r="FQ345" s="5"/>
      <c r="FR345" s="5"/>
      <c r="FS345" s="5"/>
      <c r="FT345" s="5"/>
      <c r="FU345" s="5"/>
      <c r="FV345" s="5"/>
      <c r="FW345" s="5"/>
      <c r="FX345" s="5"/>
      <c r="FY345" s="5"/>
      <c r="FZ345" s="5"/>
      <c r="GA345" s="5"/>
      <c r="GB345" s="5"/>
      <c r="GC345" s="5"/>
      <c r="GD345" s="5"/>
      <c r="GE345" s="5"/>
      <c r="GF345" s="5"/>
      <c r="GG345" s="5"/>
      <c r="GH345" s="5"/>
      <c r="GI345" s="5"/>
      <c r="GJ345" s="5"/>
      <c r="GK345" s="5"/>
      <c r="GL345" s="5"/>
      <c r="GM345" s="5"/>
      <c r="GN345" s="5"/>
      <c r="GO345" s="5"/>
      <c r="GP345" s="5"/>
      <c r="GQ345" s="5"/>
      <c r="GR345" s="5"/>
      <c r="GS345" s="5"/>
      <c r="GT345" s="5"/>
      <c r="GU345" s="5"/>
      <c r="GV345" s="5"/>
      <c r="GW345" s="5"/>
      <c r="GX345" s="5"/>
      <c r="GY345" s="5"/>
      <c r="GZ345" s="5"/>
      <c r="HA345" s="5"/>
      <c r="HB345" s="5"/>
      <c r="HC345" s="5"/>
      <c r="HD345" s="5"/>
      <c r="HE345" s="5"/>
      <c r="HF345" s="5"/>
      <c r="HG345" s="5"/>
      <c r="HH345" s="5"/>
      <c r="HI345" s="5"/>
      <c r="HJ345" s="5"/>
      <c r="HK345" s="5"/>
      <c r="HL345" s="5"/>
      <c r="HM345" s="5"/>
      <c r="HN345" s="5"/>
      <c r="HO345" s="5"/>
      <c r="HP345" s="5"/>
      <c r="HQ345" s="5"/>
      <c r="HR345" s="5"/>
      <c r="HS345" s="5"/>
      <c r="HT345" s="5"/>
      <c r="HU345" s="5"/>
      <c r="HV345" s="5"/>
      <c r="HW345" s="5"/>
    </row>
    <row r="346" spans="1:231" s="148" customFormat="1">
      <c r="A346" s="5"/>
      <c r="B346" s="5"/>
      <c r="C346" s="13"/>
      <c r="D346" s="13"/>
      <c r="E346" s="14"/>
      <c r="F346" s="15"/>
      <c r="G346" s="13"/>
      <c r="H346" s="13"/>
      <c r="I346" s="16"/>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c r="CJ346" s="5"/>
      <c r="CK346" s="5"/>
      <c r="CL346" s="5"/>
      <c r="CM346" s="5"/>
      <c r="CN346" s="5"/>
      <c r="CO346" s="5"/>
      <c r="CP346" s="5"/>
      <c r="CQ346" s="5"/>
      <c r="CR346" s="5"/>
      <c r="CS346" s="5"/>
      <c r="CT346" s="5"/>
      <c r="CU346" s="5"/>
      <c r="CV346" s="5"/>
      <c r="CW346" s="5"/>
      <c r="CX346" s="5"/>
      <c r="CY346" s="5"/>
      <c r="CZ346" s="5"/>
      <c r="DA346" s="5"/>
      <c r="DB346" s="5"/>
      <c r="DC346" s="5"/>
      <c r="DD346" s="5"/>
      <c r="DE346" s="5"/>
      <c r="DF346" s="5"/>
      <c r="DG346" s="5"/>
      <c r="DH346" s="5"/>
      <c r="DI346" s="5"/>
      <c r="DJ346" s="5"/>
      <c r="DK346" s="5"/>
      <c r="DL346" s="5"/>
      <c r="DM346" s="5"/>
      <c r="DN346" s="5"/>
      <c r="DO346" s="5"/>
      <c r="DP346" s="5"/>
      <c r="DQ346" s="5"/>
      <c r="DR346" s="5"/>
      <c r="DS346" s="5"/>
      <c r="DT346" s="5"/>
      <c r="DU346" s="5"/>
      <c r="DV346" s="5"/>
      <c r="DW346" s="5"/>
      <c r="DX346" s="5"/>
      <c r="DY346" s="5"/>
      <c r="DZ346" s="5"/>
      <c r="EA346" s="5"/>
      <c r="EB346" s="5"/>
      <c r="EC346" s="5"/>
      <c r="ED346" s="5"/>
      <c r="EE346" s="5"/>
      <c r="EF346" s="5"/>
      <c r="EG346" s="5"/>
      <c r="EH346" s="5"/>
      <c r="EI346" s="5"/>
      <c r="EJ346" s="5"/>
      <c r="EK346" s="5"/>
      <c r="EL346" s="5"/>
      <c r="EM346" s="5"/>
      <c r="EN346" s="5"/>
      <c r="EO346" s="5"/>
      <c r="EP346" s="5"/>
      <c r="EQ346" s="5"/>
      <c r="ER346" s="5"/>
      <c r="ES346" s="5"/>
      <c r="ET346" s="5"/>
      <c r="EU346" s="5"/>
      <c r="EV346" s="5"/>
      <c r="EW346" s="5"/>
      <c r="EX346" s="5"/>
      <c r="EY346" s="5"/>
      <c r="EZ346" s="5"/>
      <c r="FA346" s="5"/>
      <c r="FB346" s="5"/>
      <c r="FC346" s="5"/>
      <c r="FD346" s="5"/>
      <c r="FE346" s="5"/>
      <c r="FF346" s="5"/>
      <c r="FG346" s="5"/>
      <c r="FH346" s="5"/>
      <c r="FI346" s="5"/>
      <c r="FJ346" s="5"/>
      <c r="FK346" s="5"/>
      <c r="FL346" s="5"/>
      <c r="FM346" s="5"/>
      <c r="FN346" s="5"/>
      <c r="FO346" s="5"/>
      <c r="FP346" s="5"/>
      <c r="FQ346" s="5"/>
      <c r="FR346" s="5"/>
      <c r="FS346" s="5"/>
      <c r="FT346" s="5"/>
      <c r="FU346" s="5"/>
      <c r="FV346" s="5"/>
      <c r="FW346" s="5"/>
      <c r="FX346" s="5"/>
      <c r="FY346" s="5"/>
      <c r="FZ346" s="5"/>
      <c r="GA346" s="5"/>
      <c r="GB346" s="5"/>
      <c r="GC346" s="5"/>
      <c r="GD346" s="5"/>
      <c r="GE346" s="5"/>
      <c r="GF346" s="5"/>
      <c r="GG346" s="5"/>
      <c r="GH346" s="5"/>
      <c r="GI346" s="5"/>
      <c r="GJ346" s="5"/>
      <c r="GK346" s="5"/>
      <c r="GL346" s="5"/>
      <c r="GM346" s="5"/>
      <c r="GN346" s="5"/>
      <c r="GO346" s="5"/>
      <c r="GP346" s="5"/>
      <c r="GQ346" s="5"/>
      <c r="GR346" s="5"/>
      <c r="GS346" s="5"/>
      <c r="GT346" s="5"/>
      <c r="GU346" s="5"/>
      <c r="GV346" s="5"/>
      <c r="GW346" s="5"/>
      <c r="GX346" s="5"/>
      <c r="GY346" s="5"/>
      <c r="GZ346" s="5"/>
      <c r="HA346" s="5"/>
      <c r="HB346" s="5"/>
      <c r="HC346" s="5"/>
      <c r="HD346" s="5"/>
      <c r="HE346" s="5"/>
      <c r="HF346" s="5"/>
      <c r="HG346" s="5"/>
      <c r="HH346" s="5"/>
      <c r="HI346" s="5"/>
      <c r="HJ346" s="5"/>
      <c r="HK346" s="5"/>
      <c r="HL346" s="5"/>
      <c r="HM346" s="5"/>
      <c r="HN346" s="5"/>
      <c r="HO346" s="5"/>
      <c r="HP346" s="5"/>
      <c r="HQ346" s="5"/>
      <c r="HR346" s="5"/>
      <c r="HS346" s="5"/>
      <c r="HT346" s="5"/>
      <c r="HU346" s="5"/>
      <c r="HV346" s="5"/>
      <c r="HW346" s="5"/>
    </row>
    <row r="347" spans="1:231" s="148" customFormat="1">
      <c r="A347" s="5"/>
      <c r="B347" s="5"/>
      <c r="C347" s="13"/>
      <c r="D347" s="13"/>
      <c r="E347" s="14"/>
      <c r="F347" s="15"/>
      <c r="G347" s="13"/>
      <c r="H347" s="13"/>
      <c r="I347" s="16"/>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c r="CZ347" s="5"/>
      <c r="DA347" s="5"/>
      <c r="DB347" s="5"/>
      <c r="DC347" s="5"/>
      <c r="DD347" s="5"/>
      <c r="DE347" s="5"/>
      <c r="DF347" s="5"/>
      <c r="DG347" s="5"/>
      <c r="DH347" s="5"/>
      <c r="DI347" s="5"/>
      <c r="DJ347" s="5"/>
      <c r="DK347" s="5"/>
      <c r="DL347" s="5"/>
      <c r="DM347" s="5"/>
      <c r="DN347" s="5"/>
      <c r="DO347" s="5"/>
      <c r="DP347" s="5"/>
      <c r="DQ347" s="5"/>
      <c r="DR347" s="5"/>
      <c r="DS347" s="5"/>
      <c r="DT347" s="5"/>
      <c r="DU347" s="5"/>
      <c r="DV347" s="5"/>
      <c r="DW347" s="5"/>
      <c r="DX347" s="5"/>
      <c r="DY347" s="5"/>
      <c r="DZ347" s="5"/>
      <c r="EA347" s="5"/>
      <c r="EB347" s="5"/>
      <c r="EC347" s="5"/>
      <c r="ED347" s="5"/>
      <c r="EE347" s="5"/>
      <c r="EF347" s="5"/>
      <c r="EG347" s="5"/>
      <c r="EH347" s="5"/>
      <c r="EI347" s="5"/>
      <c r="EJ347" s="5"/>
      <c r="EK347" s="5"/>
      <c r="EL347" s="5"/>
      <c r="EM347" s="5"/>
      <c r="EN347" s="5"/>
      <c r="EO347" s="5"/>
      <c r="EP347" s="5"/>
      <c r="EQ347" s="5"/>
      <c r="ER347" s="5"/>
      <c r="ES347" s="5"/>
      <c r="ET347" s="5"/>
      <c r="EU347" s="5"/>
      <c r="EV347" s="5"/>
      <c r="EW347" s="5"/>
      <c r="EX347" s="5"/>
      <c r="EY347" s="5"/>
      <c r="EZ347" s="5"/>
      <c r="FA347" s="5"/>
      <c r="FB347" s="5"/>
      <c r="FC347" s="5"/>
      <c r="FD347" s="5"/>
      <c r="FE347" s="5"/>
      <c r="FF347" s="5"/>
      <c r="FG347" s="5"/>
      <c r="FH347" s="5"/>
      <c r="FI347" s="5"/>
      <c r="FJ347" s="5"/>
      <c r="FK347" s="5"/>
      <c r="FL347" s="5"/>
      <c r="FM347" s="5"/>
      <c r="FN347" s="5"/>
      <c r="FO347" s="5"/>
      <c r="FP347" s="5"/>
      <c r="FQ347" s="5"/>
      <c r="FR347" s="5"/>
      <c r="FS347" s="5"/>
      <c r="FT347" s="5"/>
      <c r="FU347" s="5"/>
      <c r="FV347" s="5"/>
      <c r="FW347" s="5"/>
      <c r="FX347" s="5"/>
      <c r="FY347" s="5"/>
      <c r="FZ347" s="5"/>
      <c r="GA347" s="5"/>
      <c r="GB347" s="5"/>
      <c r="GC347" s="5"/>
      <c r="GD347" s="5"/>
      <c r="GE347" s="5"/>
      <c r="GF347" s="5"/>
      <c r="GG347" s="5"/>
      <c r="GH347" s="5"/>
      <c r="GI347" s="5"/>
      <c r="GJ347" s="5"/>
      <c r="GK347" s="5"/>
      <c r="GL347" s="5"/>
      <c r="GM347" s="5"/>
      <c r="GN347" s="5"/>
      <c r="GO347" s="5"/>
      <c r="GP347" s="5"/>
      <c r="GQ347" s="5"/>
      <c r="GR347" s="5"/>
      <c r="GS347" s="5"/>
      <c r="GT347" s="5"/>
      <c r="GU347" s="5"/>
      <c r="GV347" s="5"/>
      <c r="GW347" s="5"/>
      <c r="GX347" s="5"/>
      <c r="GY347" s="5"/>
      <c r="GZ347" s="5"/>
      <c r="HA347" s="5"/>
      <c r="HB347" s="5"/>
      <c r="HC347" s="5"/>
      <c r="HD347" s="5"/>
      <c r="HE347" s="5"/>
      <c r="HF347" s="5"/>
      <c r="HG347" s="5"/>
      <c r="HH347" s="5"/>
      <c r="HI347" s="5"/>
      <c r="HJ347" s="5"/>
      <c r="HK347" s="5"/>
      <c r="HL347" s="5"/>
      <c r="HM347" s="5"/>
      <c r="HN347" s="5"/>
      <c r="HO347" s="5"/>
      <c r="HP347" s="5"/>
      <c r="HQ347" s="5"/>
      <c r="HR347" s="5"/>
      <c r="HS347" s="5"/>
      <c r="HT347" s="5"/>
      <c r="HU347" s="5"/>
      <c r="HV347" s="5"/>
      <c r="HW347" s="5"/>
    </row>
    <row r="348" spans="1:231" s="148" customFormat="1">
      <c r="A348" s="5"/>
      <c r="B348" s="5"/>
      <c r="C348" s="13"/>
      <c r="D348" s="13"/>
      <c r="E348" s="14"/>
      <c r="F348" s="15"/>
      <c r="G348" s="13"/>
      <c r="H348" s="13"/>
      <c r="I348" s="16"/>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c r="CB348" s="5"/>
      <c r="CC348" s="5"/>
      <c r="CD348" s="5"/>
      <c r="CE348" s="5"/>
      <c r="CF348" s="5"/>
      <c r="CG348" s="5"/>
      <c r="CH348" s="5"/>
      <c r="CI348" s="5"/>
      <c r="CJ348" s="5"/>
      <c r="CK348" s="5"/>
      <c r="CL348" s="5"/>
      <c r="CM348" s="5"/>
      <c r="CN348" s="5"/>
      <c r="CO348" s="5"/>
      <c r="CP348" s="5"/>
      <c r="CQ348" s="5"/>
      <c r="CR348" s="5"/>
      <c r="CS348" s="5"/>
      <c r="CT348" s="5"/>
      <c r="CU348" s="5"/>
      <c r="CV348" s="5"/>
      <c r="CW348" s="5"/>
      <c r="CX348" s="5"/>
      <c r="CY348" s="5"/>
      <c r="CZ348" s="5"/>
      <c r="DA348" s="5"/>
      <c r="DB348" s="5"/>
      <c r="DC348" s="5"/>
      <c r="DD348" s="5"/>
      <c r="DE348" s="5"/>
      <c r="DF348" s="5"/>
      <c r="DG348" s="5"/>
      <c r="DH348" s="5"/>
      <c r="DI348" s="5"/>
      <c r="DJ348" s="5"/>
      <c r="DK348" s="5"/>
      <c r="DL348" s="5"/>
      <c r="DM348" s="5"/>
      <c r="DN348" s="5"/>
      <c r="DO348" s="5"/>
      <c r="DP348" s="5"/>
      <c r="DQ348" s="5"/>
      <c r="DR348" s="5"/>
      <c r="DS348" s="5"/>
      <c r="DT348" s="5"/>
      <c r="DU348" s="5"/>
      <c r="DV348" s="5"/>
      <c r="DW348" s="5"/>
      <c r="DX348" s="5"/>
      <c r="DY348" s="5"/>
      <c r="DZ348" s="5"/>
      <c r="EA348" s="5"/>
      <c r="EB348" s="5"/>
      <c r="EC348" s="5"/>
      <c r="ED348" s="5"/>
      <c r="EE348" s="5"/>
      <c r="EF348" s="5"/>
      <c r="EG348" s="5"/>
      <c r="EH348" s="5"/>
      <c r="EI348" s="5"/>
      <c r="EJ348" s="5"/>
      <c r="EK348" s="5"/>
      <c r="EL348" s="5"/>
      <c r="EM348" s="5"/>
      <c r="EN348" s="5"/>
      <c r="EO348" s="5"/>
      <c r="EP348" s="5"/>
      <c r="EQ348" s="5"/>
      <c r="ER348" s="5"/>
      <c r="ES348" s="5"/>
      <c r="ET348" s="5"/>
      <c r="EU348" s="5"/>
      <c r="EV348" s="5"/>
      <c r="EW348" s="5"/>
      <c r="EX348" s="5"/>
      <c r="EY348" s="5"/>
      <c r="EZ348" s="5"/>
      <c r="FA348" s="5"/>
      <c r="FB348" s="5"/>
      <c r="FC348" s="5"/>
      <c r="FD348" s="5"/>
      <c r="FE348" s="5"/>
      <c r="FF348" s="5"/>
      <c r="FG348" s="5"/>
      <c r="FH348" s="5"/>
      <c r="FI348" s="5"/>
      <c r="FJ348" s="5"/>
      <c r="FK348" s="5"/>
      <c r="FL348" s="5"/>
      <c r="FM348" s="5"/>
      <c r="FN348" s="5"/>
      <c r="FO348" s="5"/>
      <c r="FP348" s="5"/>
      <c r="FQ348" s="5"/>
      <c r="FR348" s="5"/>
      <c r="FS348" s="5"/>
      <c r="FT348" s="5"/>
      <c r="FU348" s="5"/>
      <c r="FV348" s="5"/>
      <c r="FW348" s="5"/>
      <c r="FX348" s="5"/>
      <c r="FY348" s="5"/>
      <c r="FZ348" s="5"/>
      <c r="GA348" s="5"/>
      <c r="GB348" s="5"/>
      <c r="GC348" s="5"/>
      <c r="GD348" s="5"/>
      <c r="GE348" s="5"/>
      <c r="GF348" s="5"/>
      <c r="GG348" s="5"/>
      <c r="GH348" s="5"/>
      <c r="GI348" s="5"/>
      <c r="GJ348" s="5"/>
      <c r="GK348" s="5"/>
      <c r="GL348" s="5"/>
      <c r="GM348" s="5"/>
      <c r="GN348" s="5"/>
      <c r="GO348" s="5"/>
      <c r="GP348" s="5"/>
      <c r="GQ348" s="5"/>
      <c r="GR348" s="5"/>
      <c r="GS348" s="5"/>
      <c r="GT348" s="5"/>
      <c r="GU348" s="5"/>
      <c r="GV348" s="5"/>
      <c r="GW348" s="5"/>
      <c r="GX348" s="5"/>
      <c r="GY348" s="5"/>
      <c r="GZ348" s="5"/>
      <c r="HA348" s="5"/>
      <c r="HB348" s="5"/>
      <c r="HC348" s="5"/>
      <c r="HD348" s="5"/>
      <c r="HE348" s="5"/>
      <c r="HF348" s="5"/>
      <c r="HG348" s="5"/>
      <c r="HH348" s="5"/>
      <c r="HI348" s="5"/>
      <c r="HJ348" s="5"/>
      <c r="HK348" s="5"/>
      <c r="HL348" s="5"/>
      <c r="HM348" s="5"/>
      <c r="HN348" s="5"/>
      <c r="HO348" s="5"/>
      <c r="HP348" s="5"/>
      <c r="HQ348" s="5"/>
      <c r="HR348" s="5"/>
      <c r="HS348" s="5"/>
      <c r="HT348" s="5"/>
      <c r="HU348" s="5"/>
      <c r="HV348" s="5"/>
      <c r="HW348" s="5"/>
    </row>
    <row r="349" spans="1:231" s="148" customFormat="1">
      <c r="A349" s="5"/>
      <c r="B349" s="5"/>
      <c r="C349" s="13"/>
      <c r="D349" s="13"/>
      <c r="E349" s="14"/>
      <c r="F349" s="15"/>
      <c r="G349" s="13"/>
      <c r="H349" s="13"/>
      <c r="I349" s="16"/>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c r="CB349" s="5"/>
      <c r="CC349" s="5"/>
      <c r="CD349" s="5"/>
      <c r="CE349" s="5"/>
      <c r="CF349" s="5"/>
      <c r="CG349" s="5"/>
      <c r="CH349" s="5"/>
      <c r="CI349" s="5"/>
      <c r="CJ349" s="5"/>
      <c r="CK349" s="5"/>
      <c r="CL349" s="5"/>
      <c r="CM349" s="5"/>
      <c r="CN349" s="5"/>
      <c r="CO349" s="5"/>
      <c r="CP349" s="5"/>
      <c r="CQ349" s="5"/>
      <c r="CR349" s="5"/>
      <c r="CS349" s="5"/>
      <c r="CT349" s="5"/>
      <c r="CU349" s="5"/>
      <c r="CV349" s="5"/>
      <c r="CW349" s="5"/>
      <c r="CX349" s="5"/>
      <c r="CY349" s="5"/>
      <c r="CZ349" s="5"/>
      <c r="DA349" s="5"/>
      <c r="DB349" s="5"/>
      <c r="DC349" s="5"/>
      <c r="DD349" s="5"/>
      <c r="DE349" s="5"/>
      <c r="DF349" s="5"/>
      <c r="DG349" s="5"/>
      <c r="DH349" s="5"/>
      <c r="DI349" s="5"/>
      <c r="DJ349" s="5"/>
      <c r="DK349" s="5"/>
      <c r="DL349" s="5"/>
      <c r="DM349" s="5"/>
      <c r="DN349" s="5"/>
      <c r="DO349" s="5"/>
      <c r="DP349" s="5"/>
      <c r="DQ349" s="5"/>
      <c r="DR349" s="5"/>
      <c r="DS349" s="5"/>
      <c r="DT349" s="5"/>
      <c r="DU349" s="5"/>
      <c r="DV349" s="5"/>
      <c r="DW349" s="5"/>
      <c r="DX349" s="5"/>
      <c r="DY349" s="5"/>
      <c r="DZ349" s="5"/>
      <c r="EA349" s="5"/>
      <c r="EB349" s="5"/>
      <c r="EC349" s="5"/>
      <c r="ED349" s="5"/>
      <c r="EE349" s="5"/>
      <c r="EF349" s="5"/>
      <c r="EG349" s="5"/>
      <c r="EH349" s="5"/>
      <c r="EI349" s="5"/>
      <c r="EJ349" s="5"/>
      <c r="EK349" s="5"/>
      <c r="EL349" s="5"/>
      <c r="EM349" s="5"/>
      <c r="EN349" s="5"/>
      <c r="EO349" s="5"/>
      <c r="EP349" s="5"/>
      <c r="EQ349" s="5"/>
      <c r="ER349" s="5"/>
      <c r="ES349" s="5"/>
      <c r="ET349" s="5"/>
      <c r="EU349" s="5"/>
      <c r="EV349" s="5"/>
      <c r="EW349" s="5"/>
      <c r="EX349" s="5"/>
      <c r="EY349" s="5"/>
      <c r="EZ349" s="5"/>
      <c r="FA349" s="5"/>
      <c r="FB349" s="5"/>
      <c r="FC349" s="5"/>
      <c r="FD349" s="5"/>
      <c r="FE349" s="5"/>
      <c r="FF349" s="5"/>
      <c r="FG349" s="5"/>
      <c r="FH349" s="5"/>
      <c r="FI349" s="5"/>
      <c r="FJ349" s="5"/>
      <c r="FK349" s="5"/>
      <c r="FL349" s="5"/>
      <c r="FM349" s="5"/>
      <c r="FN349" s="5"/>
      <c r="FO349" s="5"/>
      <c r="FP349" s="5"/>
      <c r="FQ349" s="5"/>
      <c r="FR349" s="5"/>
      <c r="FS349" s="5"/>
      <c r="FT349" s="5"/>
      <c r="FU349" s="5"/>
      <c r="FV349" s="5"/>
      <c r="FW349" s="5"/>
      <c r="FX349" s="5"/>
      <c r="FY349" s="5"/>
      <c r="FZ349" s="5"/>
      <c r="GA349" s="5"/>
      <c r="GB349" s="5"/>
      <c r="GC349" s="5"/>
      <c r="GD349" s="5"/>
      <c r="GE349" s="5"/>
      <c r="GF349" s="5"/>
      <c r="GG349" s="5"/>
      <c r="GH349" s="5"/>
      <c r="GI349" s="5"/>
      <c r="GJ349" s="5"/>
      <c r="GK349" s="5"/>
      <c r="GL349" s="5"/>
      <c r="GM349" s="5"/>
      <c r="GN349" s="5"/>
      <c r="GO349" s="5"/>
      <c r="GP349" s="5"/>
      <c r="GQ349" s="5"/>
      <c r="GR349" s="5"/>
      <c r="GS349" s="5"/>
      <c r="GT349" s="5"/>
      <c r="GU349" s="5"/>
      <c r="GV349" s="5"/>
      <c r="GW349" s="5"/>
      <c r="GX349" s="5"/>
      <c r="GY349" s="5"/>
      <c r="GZ349" s="5"/>
      <c r="HA349" s="5"/>
      <c r="HB349" s="5"/>
      <c r="HC349" s="5"/>
      <c r="HD349" s="5"/>
      <c r="HE349" s="5"/>
      <c r="HF349" s="5"/>
      <c r="HG349" s="5"/>
      <c r="HH349" s="5"/>
      <c r="HI349" s="5"/>
      <c r="HJ349" s="5"/>
      <c r="HK349" s="5"/>
      <c r="HL349" s="5"/>
      <c r="HM349" s="5"/>
      <c r="HN349" s="5"/>
      <c r="HO349" s="5"/>
      <c r="HP349" s="5"/>
      <c r="HQ349" s="5"/>
      <c r="HR349" s="5"/>
      <c r="HS349" s="5"/>
      <c r="HT349" s="5"/>
      <c r="HU349" s="5"/>
      <c r="HV349" s="5"/>
      <c r="HW349" s="5"/>
    </row>
    <row r="350" spans="1:231" s="148" customFormat="1">
      <c r="A350" s="5"/>
      <c r="B350" s="5"/>
      <c r="C350" s="13"/>
      <c r="D350" s="13"/>
      <c r="E350" s="14"/>
      <c r="F350" s="15"/>
      <c r="G350" s="13"/>
      <c r="H350" s="13"/>
      <c r="I350" s="16"/>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c r="CI350" s="5"/>
      <c r="CJ350" s="5"/>
      <c r="CK350" s="5"/>
      <c r="CL350" s="5"/>
      <c r="CM350" s="5"/>
      <c r="CN350" s="5"/>
      <c r="CO350" s="5"/>
      <c r="CP350" s="5"/>
      <c r="CQ350" s="5"/>
      <c r="CR350" s="5"/>
      <c r="CS350" s="5"/>
      <c r="CT350" s="5"/>
      <c r="CU350" s="5"/>
      <c r="CV350" s="5"/>
      <c r="CW350" s="5"/>
      <c r="CX350" s="5"/>
      <c r="CY350" s="5"/>
      <c r="CZ350" s="5"/>
      <c r="DA350" s="5"/>
      <c r="DB350" s="5"/>
      <c r="DC350" s="5"/>
      <c r="DD350" s="5"/>
      <c r="DE350" s="5"/>
      <c r="DF350" s="5"/>
      <c r="DG350" s="5"/>
      <c r="DH350" s="5"/>
      <c r="DI350" s="5"/>
      <c r="DJ350" s="5"/>
      <c r="DK350" s="5"/>
      <c r="DL350" s="5"/>
      <c r="DM350" s="5"/>
      <c r="DN350" s="5"/>
      <c r="DO350" s="5"/>
      <c r="DP350" s="5"/>
      <c r="DQ350" s="5"/>
      <c r="DR350" s="5"/>
      <c r="DS350" s="5"/>
      <c r="DT350" s="5"/>
      <c r="DU350" s="5"/>
      <c r="DV350" s="5"/>
      <c r="DW350" s="5"/>
      <c r="DX350" s="5"/>
      <c r="DY350" s="5"/>
      <c r="DZ350" s="5"/>
      <c r="EA350" s="5"/>
      <c r="EB350" s="5"/>
      <c r="EC350" s="5"/>
      <c r="ED350" s="5"/>
      <c r="EE350" s="5"/>
      <c r="EF350" s="5"/>
      <c r="EG350" s="5"/>
      <c r="EH350" s="5"/>
      <c r="EI350" s="5"/>
      <c r="EJ350" s="5"/>
      <c r="EK350" s="5"/>
      <c r="EL350" s="5"/>
      <c r="EM350" s="5"/>
      <c r="EN350" s="5"/>
      <c r="EO350" s="5"/>
      <c r="EP350" s="5"/>
      <c r="EQ350" s="5"/>
      <c r="ER350" s="5"/>
      <c r="ES350" s="5"/>
      <c r="ET350" s="5"/>
      <c r="EU350" s="5"/>
      <c r="EV350" s="5"/>
      <c r="EW350" s="5"/>
      <c r="EX350" s="5"/>
      <c r="EY350" s="5"/>
      <c r="EZ350" s="5"/>
      <c r="FA350" s="5"/>
      <c r="FB350" s="5"/>
      <c r="FC350" s="5"/>
      <c r="FD350" s="5"/>
      <c r="FE350" s="5"/>
      <c r="FF350" s="5"/>
      <c r="FG350" s="5"/>
      <c r="FH350" s="5"/>
      <c r="FI350" s="5"/>
      <c r="FJ350" s="5"/>
      <c r="FK350" s="5"/>
      <c r="FL350" s="5"/>
      <c r="FM350" s="5"/>
      <c r="FN350" s="5"/>
      <c r="FO350" s="5"/>
      <c r="FP350" s="5"/>
      <c r="FQ350" s="5"/>
      <c r="FR350" s="5"/>
      <c r="FS350" s="5"/>
      <c r="FT350" s="5"/>
      <c r="FU350" s="5"/>
      <c r="FV350" s="5"/>
      <c r="FW350" s="5"/>
      <c r="FX350" s="5"/>
      <c r="FY350" s="5"/>
      <c r="FZ350" s="5"/>
      <c r="GA350" s="5"/>
      <c r="GB350" s="5"/>
      <c r="GC350" s="5"/>
      <c r="GD350" s="5"/>
      <c r="GE350" s="5"/>
      <c r="GF350" s="5"/>
      <c r="GG350" s="5"/>
      <c r="GH350" s="5"/>
      <c r="GI350" s="5"/>
      <c r="GJ350" s="5"/>
      <c r="GK350" s="5"/>
      <c r="GL350" s="5"/>
      <c r="GM350" s="5"/>
      <c r="GN350" s="5"/>
      <c r="GO350" s="5"/>
      <c r="GP350" s="5"/>
      <c r="GQ350" s="5"/>
      <c r="GR350" s="5"/>
      <c r="GS350" s="5"/>
      <c r="GT350" s="5"/>
      <c r="GU350" s="5"/>
      <c r="GV350" s="5"/>
      <c r="GW350" s="5"/>
      <c r="GX350" s="5"/>
      <c r="GY350" s="5"/>
      <c r="GZ350" s="5"/>
      <c r="HA350" s="5"/>
      <c r="HB350" s="5"/>
      <c r="HC350" s="5"/>
      <c r="HD350" s="5"/>
      <c r="HE350" s="5"/>
      <c r="HF350" s="5"/>
      <c r="HG350" s="5"/>
      <c r="HH350" s="5"/>
      <c r="HI350" s="5"/>
      <c r="HJ350" s="5"/>
      <c r="HK350" s="5"/>
      <c r="HL350" s="5"/>
      <c r="HM350" s="5"/>
      <c r="HN350" s="5"/>
      <c r="HO350" s="5"/>
      <c r="HP350" s="5"/>
      <c r="HQ350" s="5"/>
      <c r="HR350" s="5"/>
      <c r="HS350" s="5"/>
      <c r="HT350" s="5"/>
      <c r="HU350" s="5"/>
      <c r="HV350" s="5"/>
      <c r="HW350" s="5"/>
    </row>
    <row r="351" spans="1:231" s="148" customFormat="1">
      <c r="A351" s="5"/>
      <c r="B351" s="5"/>
      <c r="C351" s="13"/>
      <c r="D351" s="13"/>
      <c r="E351" s="14"/>
      <c r="F351" s="15"/>
      <c r="G351" s="13"/>
      <c r="H351" s="13"/>
      <c r="I351" s="16"/>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c r="CB351" s="5"/>
      <c r="CC351" s="5"/>
      <c r="CD351" s="5"/>
      <c r="CE351" s="5"/>
      <c r="CF351" s="5"/>
      <c r="CG351" s="5"/>
      <c r="CH351" s="5"/>
      <c r="CI351" s="5"/>
      <c r="CJ351" s="5"/>
      <c r="CK351" s="5"/>
      <c r="CL351" s="5"/>
      <c r="CM351" s="5"/>
      <c r="CN351" s="5"/>
      <c r="CO351" s="5"/>
      <c r="CP351" s="5"/>
      <c r="CQ351" s="5"/>
      <c r="CR351" s="5"/>
      <c r="CS351" s="5"/>
      <c r="CT351" s="5"/>
      <c r="CU351" s="5"/>
      <c r="CV351" s="5"/>
      <c r="CW351" s="5"/>
      <c r="CX351" s="5"/>
      <c r="CY351" s="5"/>
      <c r="CZ351" s="5"/>
      <c r="DA351" s="5"/>
      <c r="DB351" s="5"/>
      <c r="DC351" s="5"/>
      <c r="DD351" s="5"/>
      <c r="DE351" s="5"/>
      <c r="DF351" s="5"/>
      <c r="DG351" s="5"/>
      <c r="DH351" s="5"/>
      <c r="DI351" s="5"/>
      <c r="DJ351" s="5"/>
      <c r="DK351" s="5"/>
      <c r="DL351" s="5"/>
      <c r="DM351" s="5"/>
      <c r="DN351" s="5"/>
      <c r="DO351" s="5"/>
      <c r="DP351" s="5"/>
      <c r="DQ351" s="5"/>
      <c r="DR351" s="5"/>
      <c r="DS351" s="5"/>
      <c r="DT351" s="5"/>
      <c r="DU351" s="5"/>
      <c r="DV351" s="5"/>
      <c r="DW351" s="5"/>
      <c r="DX351" s="5"/>
      <c r="DY351" s="5"/>
      <c r="DZ351" s="5"/>
      <c r="EA351" s="5"/>
      <c r="EB351" s="5"/>
      <c r="EC351" s="5"/>
      <c r="ED351" s="5"/>
      <c r="EE351" s="5"/>
      <c r="EF351" s="5"/>
      <c r="EG351" s="5"/>
      <c r="EH351" s="5"/>
      <c r="EI351" s="5"/>
      <c r="EJ351" s="5"/>
      <c r="EK351" s="5"/>
      <c r="EL351" s="5"/>
      <c r="EM351" s="5"/>
      <c r="EN351" s="5"/>
      <c r="EO351" s="5"/>
      <c r="EP351" s="5"/>
      <c r="EQ351" s="5"/>
      <c r="ER351" s="5"/>
      <c r="ES351" s="5"/>
      <c r="ET351" s="5"/>
      <c r="EU351" s="5"/>
      <c r="EV351" s="5"/>
      <c r="EW351" s="5"/>
      <c r="EX351" s="5"/>
      <c r="EY351" s="5"/>
      <c r="EZ351" s="5"/>
      <c r="FA351" s="5"/>
      <c r="FB351" s="5"/>
      <c r="FC351" s="5"/>
      <c r="FD351" s="5"/>
      <c r="FE351" s="5"/>
      <c r="FF351" s="5"/>
      <c r="FG351" s="5"/>
      <c r="FH351" s="5"/>
      <c r="FI351" s="5"/>
      <c r="FJ351" s="5"/>
      <c r="FK351" s="5"/>
      <c r="FL351" s="5"/>
      <c r="FM351" s="5"/>
      <c r="FN351" s="5"/>
      <c r="FO351" s="5"/>
      <c r="FP351" s="5"/>
      <c r="FQ351" s="5"/>
      <c r="FR351" s="5"/>
      <c r="FS351" s="5"/>
      <c r="FT351" s="5"/>
      <c r="FU351" s="5"/>
      <c r="FV351" s="5"/>
      <c r="FW351" s="5"/>
      <c r="FX351" s="5"/>
      <c r="FY351" s="5"/>
      <c r="FZ351" s="5"/>
      <c r="GA351" s="5"/>
      <c r="GB351" s="5"/>
      <c r="GC351" s="5"/>
      <c r="GD351" s="5"/>
      <c r="GE351" s="5"/>
      <c r="GF351" s="5"/>
      <c r="GG351" s="5"/>
      <c r="GH351" s="5"/>
      <c r="GI351" s="5"/>
      <c r="GJ351" s="5"/>
      <c r="GK351" s="5"/>
      <c r="GL351" s="5"/>
      <c r="GM351" s="5"/>
      <c r="GN351" s="5"/>
      <c r="GO351" s="5"/>
      <c r="GP351" s="5"/>
      <c r="GQ351" s="5"/>
      <c r="GR351" s="5"/>
      <c r="GS351" s="5"/>
      <c r="GT351" s="5"/>
      <c r="GU351" s="5"/>
      <c r="GV351" s="5"/>
      <c r="GW351" s="5"/>
      <c r="GX351" s="5"/>
      <c r="GY351" s="5"/>
      <c r="GZ351" s="5"/>
      <c r="HA351" s="5"/>
      <c r="HB351" s="5"/>
      <c r="HC351" s="5"/>
      <c r="HD351" s="5"/>
      <c r="HE351" s="5"/>
      <c r="HF351" s="5"/>
      <c r="HG351" s="5"/>
      <c r="HH351" s="5"/>
      <c r="HI351" s="5"/>
      <c r="HJ351" s="5"/>
      <c r="HK351" s="5"/>
      <c r="HL351" s="5"/>
      <c r="HM351" s="5"/>
      <c r="HN351" s="5"/>
      <c r="HO351" s="5"/>
      <c r="HP351" s="5"/>
      <c r="HQ351" s="5"/>
      <c r="HR351" s="5"/>
      <c r="HS351" s="5"/>
      <c r="HT351" s="5"/>
      <c r="HU351" s="5"/>
      <c r="HV351" s="5"/>
      <c r="HW351" s="5"/>
    </row>
    <row r="352" spans="1:231" s="148" customFormat="1">
      <c r="A352" s="5"/>
      <c r="B352" s="5"/>
      <c r="C352" s="13"/>
      <c r="D352" s="13"/>
      <c r="E352" s="14"/>
      <c r="F352" s="15"/>
      <c r="G352" s="13"/>
      <c r="H352" s="13"/>
      <c r="I352" s="16"/>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c r="CB352" s="5"/>
      <c r="CC352" s="5"/>
      <c r="CD352" s="5"/>
      <c r="CE352" s="5"/>
      <c r="CF352" s="5"/>
      <c r="CG352" s="5"/>
      <c r="CH352" s="5"/>
      <c r="CI352" s="5"/>
      <c r="CJ352" s="5"/>
      <c r="CK352" s="5"/>
      <c r="CL352" s="5"/>
      <c r="CM352" s="5"/>
      <c r="CN352" s="5"/>
      <c r="CO352" s="5"/>
      <c r="CP352" s="5"/>
      <c r="CQ352" s="5"/>
      <c r="CR352" s="5"/>
      <c r="CS352" s="5"/>
      <c r="CT352" s="5"/>
      <c r="CU352" s="5"/>
      <c r="CV352" s="5"/>
      <c r="CW352" s="5"/>
      <c r="CX352" s="5"/>
      <c r="CY352" s="5"/>
      <c r="CZ352" s="5"/>
      <c r="DA352" s="5"/>
      <c r="DB352" s="5"/>
      <c r="DC352" s="5"/>
      <c r="DD352" s="5"/>
      <c r="DE352" s="5"/>
      <c r="DF352" s="5"/>
      <c r="DG352" s="5"/>
      <c r="DH352" s="5"/>
      <c r="DI352" s="5"/>
      <c r="DJ352" s="5"/>
      <c r="DK352" s="5"/>
      <c r="DL352" s="5"/>
      <c r="DM352" s="5"/>
      <c r="DN352" s="5"/>
      <c r="DO352" s="5"/>
      <c r="DP352" s="5"/>
      <c r="DQ352" s="5"/>
      <c r="DR352" s="5"/>
      <c r="DS352" s="5"/>
      <c r="DT352" s="5"/>
      <c r="DU352" s="5"/>
      <c r="DV352" s="5"/>
      <c r="DW352" s="5"/>
      <c r="DX352" s="5"/>
      <c r="DY352" s="5"/>
      <c r="DZ352" s="5"/>
      <c r="EA352" s="5"/>
      <c r="EB352" s="5"/>
      <c r="EC352" s="5"/>
      <c r="ED352" s="5"/>
      <c r="EE352" s="5"/>
      <c r="EF352" s="5"/>
      <c r="EG352" s="5"/>
      <c r="EH352" s="5"/>
      <c r="EI352" s="5"/>
      <c r="EJ352" s="5"/>
      <c r="EK352" s="5"/>
      <c r="EL352" s="5"/>
      <c r="EM352" s="5"/>
      <c r="EN352" s="5"/>
      <c r="EO352" s="5"/>
      <c r="EP352" s="5"/>
      <c r="EQ352" s="5"/>
      <c r="ER352" s="5"/>
      <c r="ES352" s="5"/>
      <c r="ET352" s="5"/>
      <c r="EU352" s="5"/>
      <c r="EV352" s="5"/>
      <c r="EW352" s="5"/>
      <c r="EX352" s="5"/>
      <c r="EY352" s="5"/>
      <c r="EZ352" s="5"/>
      <c r="FA352" s="5"/>
      <c r="FB352" s="5"/>
      <c r="FC352" s="5"/>
      <c r="FD352" s="5"/>
      <c r="FE352" s="5"/>
      <c r="FF352" s="5"/>
      <c r="FG352" s="5"/>
      <c r="FH352" s="5"/>
      <c r="FI352" s="5"/>
      <c r="FJ352" s="5"/>
      <c r="FK352" s="5"/>
      <c r="FL352" s="5"/>
      <c r="FM352" s="5"/>
      <c r="FN352" s="5"/>
      <c r="FO352" s="5"/>
      <c r="FP352" s="5"/>
      <c r="FQ352" s="5"/>
      <c r="FR352" s="5"/>
      <c r="FS352" s="5"/>
      <c r="FT352" s="5"/>
      <c r="FU352" s="5"/>
      <c r="FV352" s="5"/>
      <c r="FW352" s="5"/>
      <c r="FX352" s="5"/>
      <c r="FY352" s="5"/>
      <c r="FZ352" s="5"/>
      <c r="GA352" s="5"/>
      <c r="GB352" s="5"/>
      <c r="GC352" s="5"/>
      <c r="GD352" s="5"/>
      <c r="GE352" s="5"/>
      <c r="GF352" s="5"/>
      <c r="GG352" s="5"/>
      <c r="GH352" s="5"/>
      <c r="GI352" s="5"/>
      <c r="GJ352" s="5"/>
      <c r="GK352" s="5"/>
      <c r="GL352" s="5"/>
      <c r="GM352" s="5"/>
      <c r="GN352" s="5"/>
      <c r="GO352" s="5"/>
      <c r="GP352" s="5"/>
      <c r="GQ352" s="5"/>
      <c r="GR352" s="5"/>
      <c r="GS352" s="5"/>
      <c r="GT352" s="5"/>
      <c r="GU352" s="5"/>
      <c r="GV352" s="5"/>
      <c r="GW352" s="5"/>
      <c r="GX352" s="5"/>
      <c r="GY352" s="5"/>
      <c r="GZ352" s="5"/>
      <c r="HA352" s="5"/>
      <c r="HB352" s="5"/>
      <c r="HC352" s="5"/>
      <c r="HD352" s="5"/>
      <c r="HE352" s="5"/>
      <c r="HF352" s="5"/>
      <c r="HG352" s="5"/>
      <c r="HH352" s="5"/>
      <c r="HI352" s="5"/>
      <c r="HJ352" s="5"/>
      <c r="HK352" s="5"/>
      <c r="HL352" s="5"/>
      <c r="HM352" s="5"/>
      <c r="HN352" s="5"/>
      <c r="HO352" s="5"/>
      <c r="HP352" s="5"/>
      <c r="HQ352" s="5"/>
      <c r="HR352" s="5"/>
      <c r="HS352" s="5"/>
      <c r="HT352" s="5"/>
      <c r="HU352" s="5"/>
      <c r="HV352" s="5"/>
      <c r="HW352" s="5"/>
    </row>
    <row r="353" spans="1:231" s="148" customFormat="1">
      <c r="A353" s="5"/>
      <c r="B353" s="5"/>
      <c r="C353" s="13"/>
      <c r="D353" s="13"/>
      <c r="E353" s="14"/>
      <c r="F353" s="15"/>
      <c r="G353" s="13"/>
      <c r="H353" s="13"/>
      <c r="I353" s="16"/>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c r="BY353" s="5"/>
      <c r="BZ353" s="5"/>
      <c r="CA353" s="5"/>
      <c r="CB353" s="5"/>
      <c r="CC353" s="5"/>
      <c r="CD353" s="5"/>
      <c r="CE353" s="5"/>
      <c r="CF353" s="5"/>
      <c r="CG353" s="5"/>
      <c r="CH353" s="5"/>
      <c r="CI353" s="5"/>
      <c r="CJ353" s="5"/>
      <c r="CK353" s="5"/>
      <c r="CL353" s="5"/>
      <c r="CM353" s="5"/>
      <c r="CN353" s="5"/>
      <c r="CO353" s="5"/>
      <c r="CP353" s="5"/>
      <c r="CQ353" s="5"/>
      <c r="CR353" s="5"/>
      <c r="CS353" s="5"/>
      <c r="CT353" s="5"/>
      <c r="CU353" s="5"/>
      <c r="CV353" s="5"/>
      <c r="CW353" s="5"/>
      <c r="CX353" s="5"/>
      <c r="CY353" s="5"/>
      <c r="CZ353" s="5"/>
      <c r="DA353" s="5"/>
      <c r="DB353" s="5"/>
      <c r="DC353" s="5"/>
      <c r="DD353" s="5"/>
      <c r="DE353" s="5"/>
      <c r="DF353" s="5"/>
      <c r="DG353" s="5"/>
      <c r="DH353" s="5"/>
      <c r="DI353" s="5"/>
      <c r="DJ353" s="5"/>
      <c r="DK353" s="5"/>
      <c r="DL353" s="5"/>
      <c r="DM353" s="5"/>
      <c r="DN353" s="5"/>
      <c r="DO353" s="5"/>
      <c r="DP353" s="5"/>
      <c r="DQ353" s="5"/>
      <c r="DR353" s="5"/>
      <c r="DS353" s="5"/>
      <c r="DT353" s="5"/>
      <c r="DU353" s="5"/>
      <c r="DV353" s="5"/>
      <c r="DW353" s="5"/>
      <c r="DX353" s="5"/>
      <c r="DY353" s="5"/>
      <c r="DZ353" s="5"/>
      <c r="EA353" s="5"/>
      <c r="EB353" s="5"/>
      <c r="EC353" s="5"/>
      <c r="ED353" s="5"/>
      <c r="EE353" s="5"/>
      <c r="EF353" s="5"/>
      <c r="EG353" s="5"/>
      <c r="EH353" s="5"/>
      <c r="EI353" s="5"/>
      <c r="EJ353" s="5"/>
      <c r="EK353" s="5"/>
      <c r="EL353" s="5"/>
      <c r="EM353" s="5"/>
      <c r="EN353" s="5"/>
      <c r="EO353" s="5"/>
      <c r="EP353" s="5"/>
      <c r="EQ353" s="5"/>
      <c r="ER353" s="5"/>
      <c r="ES353" s="5"/>
      <c r="ET353" s="5"/>
      <c r="EU353" s="5"/>
      <c r="EV353" s="5"/>
      <c r="EW353" s="5"/>
      <c r="EX353" s="5"/>
      <c r="EY353" s="5"/>
      <c r="EZ353" s="5"/>
      <c r="FA353" s="5"/>
      <c r="FB353" s="5"/>
      <c r="FC353" s="5"/>
      <c r="FD353" s="5"/>
      <c r="FE353" s="5"/>
      <c r="FF353" s="5"/>
      <c r="FG353" s="5"/>
      <c r="FH353" s="5"/>
      <c r="FI353" s="5"/>
      <c r="FJ353" s="5"/>
      <c r="FK353" s="5"/>
      <c r="FL353" s="5"/>
      <c r="FM353" s="5"/>
      <c r="FN353" s="5"/>
      <c r="FO353" s="5"/>
      <c r="FP353" s="5"/>
      <c r="FQ353" s="5"/>
      <c r="FR353" s="5"/>
      <c r="FS353" s="5"/>
      <c r="FT353" s="5"/>
      <c r="FU353" s="5"/>
      <c r="FV353" s="5"/>
      <c r="FW353" s="5"/>
      <c r="FX353" s="5"/>
      <c r="FY353" s="5"/>
      <c r="FZ353" s="5"/>
      <c r="GA353" s="5"/>
      <c r="GB353" s="5"/>
      <c r="GC353" s="5"/>
      <c r="GD353" s="5"/>
      <c r="GE353" s="5"/>
      <c r="GF353" s="5"/>
      <c r="GG353" s="5"/>
      <c r="GH353" s="5"/>
      <c r="GI353" s="5"/>
      <c r="GJ353" s="5"/>
      <c r="GK353" s="5"/>
      <c r="GL353" s="5"/>
      <c r="GM353" s="5"/>
      <c r="GN353" s="5"/>
      <c r="GO353" s="5"/>
      <c r="GP353" s="5"/>
      <c r="GQ353" s="5"/>
      <c r="GR353" s="5"/>
      <c r="GS353" s="5"/>
      <c r="GT353" s="5"/>
      <c r="GU353" s="5"/>
      <c r="GV353" s="5"/>
      <c r="GW353" s="5"/>
      <c r="GX353" s="5"/>
      <c r="GY353" s="5"/>
      <c r="GZ353" s="5"/>
      <c r="HA353" s="5"/>
      <c r="HB353" s="5"/>
      <c r="HC353" s="5"/>
      <c r="HD353" s="5"/>
      <c r="HE353" s="5"/>
      <c r="HF353" s="5"/>
      <c r="HG353" s="5"/>
      <c r="HH353" s="5"/>
      <c r="HI353" s="5"/>
      <c r="HJ353" s="5"/>
      <c r="HK353" s="5"/>
      <c r="HL353" s="5"/>
      <c r="HM353" s="5"/>
      <c r="HN353" s="5"/>
      <c r="HO353" s="5"/>
      <c r="HP353" s="5"/>
      <c r="HQ353" s="5"/>
      <c r="HR353" s="5"/>
      <c r="HS353" s="5"/>
      <c r="HT353" s="5"/>
      <c r="HU353" s="5"/>
      <c r="HV353" s="5"/>
      <c r="HW353" s="5"/>
    </row>
    <row r="354" spans="1:231" s="148" customFormat="1">
      <c r="A354" s="5"/>
      <c r="B354" s="5"/>
      <c r="C354" s="13"/>
      <c r="D354" s="13"/>
      <c r="E354" s="14"/>
      <c r="F354" s="15"/>
      <c r="G354" s="13"/>
      <c r="H354" s="13"/>
      <c r="I354" s="16"/>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c r="CI354" s="5"/>
      <c r="CJ354" s="5"/>
      <c r="CK354" s="5"/>
      <c r="CL354" s="5"/>
      <c r="CM354" s="5"/>
      <c r="CN354" s="5"/>
      <c r="CO354" s="5"/>
      <c r="CP354" s="5"/>
      <c r="CQ354" s="5"/>
      <c r="CR354" s="5"/>
      <c r="CS354" s="5"/>
      <c r="CT354" s="5"/>
      <c r="CU354" s="5"/>
      <c r="CV354" s="5"/>
      <c r="CW354" s="5"/>
      <c r="CX354" s="5"/>
      <c r="CY354" s="5"/>
      <c r="CZ354" s="5"/>
      <c r="DA354" s="5"/>
      <c r="DB354" s="5"/>
      <c r="DC354" s="5"/>
      <c r="DD354" s="5"/>
      <c r="DE354" s="5"/>
      <c r="DF354" s="5"/>
      <c r="DG354" s="5"/>
      <c r="DH354" s="5"/>
      <c r="DI354" s="5"/>
      <c r="DJ354" s="5"/>
      <c r="DK354" s="5"/>
      <c r="DL354" s="5"/>
      <c r="DM354" s="5"/>
      <c r="DN354" s="5"/>
      <c r="DO354" s="5"/>
      <c r="DP354" s="5"/>
      <c r="DQ354" s="5"/>
      <c r="DR354" s="5"/>
      <c r="DS354" s="5"/>
      <c r="DT354" s="5"/>
      <c r="DU354" s="5"/>
      <c r="DV354" s="5"/>
      <c r="DW354" s="5"/>
      <c r="DX354" s="5"/>
      <c r="DY354" s="5"/>
      <c r="DZ354" s="5"/>
      <c r="EA354" s="5"/>
      <c r="EB354" s="5"/>
      <c r="EC354" s="5"/>
      <c r="ED354" s="5"/>
      <c r="EE354" s="5"/>
      <c r="EF354" s="5"/>
      <c r="EG354" s="5"/>
      <c r="EH354" s="5"/>
      <c r="EI354" s="5"/>
      <c r="EJ354" s="5"/>
      <c r="EK354" s="5"/>
      <c r="EL354" s="5"/>
      <c r="EM354" s="5"/>
      <c r="EN354" s="5"/>
      <c r="EO354" s="5"/>
      <c r="EP354" s="5"/>
      <c r="EQ354" s="5"/>
      <c r="ER354" s="5"/>
      <c r="ES354" s="5"/>
      <c r="ET354" s="5"/>
      <c r="EU354" s="5"/>
      <c r="EV354" s="5"/>
      <c r="EW354" s="5"/>
      <c r="EX354" s="5"/>
      <c r="EY354" s="5"/>
      <c r="EZ354" s="5"/>
      <c r="FA354" s="5"/>
      <c r="FB354" s="5"/>
      <c r="FC354" s="5"/>
      <c r="FD354" s="5"/>
      <c r="FE354" s="5"/>
      <c r="FF354" s="5"/>
      <c r="FG354" s="5"/>
      <c r="FH354" s="5"/>
      <c r="FI354" s="5"/>
      <c r="FJ354" s="5"/>
      <c r="FK354" s="5"/>
      <c r="FL354" s="5"/>
      <c r="FM354" s="5"/>
      <c r="FN354" s="5"/>
      <c r="FO354" s="5"/>
      <c r="FP354" s="5"/>
      <c r="FQ354" s="5"/>
      <c r="FR354" s="5"/>
      <c r="FS354" s="5"/>
      <c r="FT354" s="5"/>
      <c r="FU354" s="5"/>
      <c r="FV354" s="5"/>
      <c r="FW354" s="5"/>
      <c r="FX354" s="5"/>
      <c r="FY354" s="5"/>
      <c r="FZ354" s="5"/>
      <c r="GA354" s="5"/>
      <c r="GB354" s="5"/>
      <c r="GC354" s="5"/>
      <c r="GD354" s="5"/>
      <c r="GE354" s="5"/>
      <c r="GF354" s="5"/>
      <c r="GG354" s="5"/>
      <c r="GH354" s="5"/>
      <c r="GI354" s="5"/>
      <c r="GJ354" s="5"/>
      <c r="GK354" s="5"/>
      <c r="GL354" s="5"/>
      <c r="GM354" s="5"/>
      <c r="GN354" s="5"/>
      <c r="GO354" s="5"/>
      <c r="GP354" s="5"/>
      <c r="GQ354" s="5"/>
      <c r="GR354" s="5"/>
      <c r="GS354" s="5"/>
      <c r="GT354" s="5"/>
      <c r="GU354" s="5"/>
      <c r="GV354" s="5"/>
      <c r="GW354" s="5"/>
      <c r="GX354" s="5"/>
      <c r="GY354" s="5"/>
      <c r="GZ354" s="5"/>
      <c r="HA354" s="5"/>
      <c r="HB354" s="5"/>
      <c r="HC354" s="5"/>
      <c r="HD354" s="5"/>
      <c r="HE354" s="5"/>
      <c r="HF354" s="5"/>
      <c r="HG354" s="5"/>
      <c r="HH354" s="5"/>
      <c r="HI354" s="5"/>
      <c r="HJ354" s="5"/>
      <c r="HK354" s="5"/>
      <c r="HL354" s="5"/>
      <c r="HM354" s="5"/>
      <c r="HN354" s="5"/>
      <c r="HO354" s="5"/>
      <c r="HP354" s="5"/>
      <c r="HQ354" s="5"/>
      <c r="HR354" s="5"/>
      <c r="HS354" s="5"/>
      <c r="HT354" s="5"/>
      <c r="HU354" s="5"/>
      <c r="HV354" s="5"/>
      <c r="HW354" s="5"/>
    </row>
    <row r="355" spans="1:231" s="148" customFormat="1">
      <c r="A355" s="5"/>
      <c r="B355" s="5"/>
      <c r="C355" s="13"/>
      <c r="D355" s="13"/>
      <c r="E355" s="14"/>
      <c r="F355" s="15"/>
      <c r="G355" s="13"/>
      <c r="H355" s="13"/>
      <c r="I355" s="16"/>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c r="CZ355" s="5"/>
      <c r="DA355" s="5"/>
      <c r="DB355" s="5"/>
      <c r="DC355" s="5"/>
      <c r="DD355" s="5"/>
      <c r="DE355" s="5"/>
      <c r="DF355" s="5"/>
      <c r="DG355" s="5"/>
      <c r="DH355" s="5"/>
      <c r="DI355" s="5"/>
      <c r="DJ355" s="5"/>
      <c r="DK355" s="5"/>
      <c r="DL355" s="5"/>
      <c r="DM355" s="5"/>
      <c r="DN355" s="5"/>
      <c r="DO355" s="5"/>
      <c r="DP355" s="5"/>
      <c r="DQ355" s="5"/>
      <c r="DR355" s="5"/>
      <c r="DS355" s="5"/>
      <c r="DT355" s="5"/>
      <c r="DU355" s="5"/>
      <c r="DV355" s="5"/>
      <c r="DW355" s="5"/>
      <c r="DX355" s="5"/>
      <c r="DY355" s="5"/>
      <c r="DZ355" s="5"/>
      <c r="EA355" s="5"/>
      <c r="EB355" s="5"/>
      <c r="EC355" s="5"/>
      <c r="ED355" s="5"/>
      <c r="EE355" s="5"/>
      <c r="EF355" s="5"/>
      <c r="EG355" s="5"/>
      <c r="EH355" s="5"/>
      <c r="EI355" s="5"/>
      <c r="EJ355" s="5"/>
      <c r="EK355" s="5"/>
      <c r="EL355" s="5"/>
      <c r="EM355" s="5"/>
      <c r="EN355" s="5"/>
      <c r="EO355" s="5"/>
      <c r="EP355" s="5"/>
      <c r="EQ355" s="5"/>
      <c r="ER355" s="5"/>
      <c r="ES355" s="5"/>
      <c r="ET355" s="5"/>
      <c r="EU355" s="5"/>
      <c r="EV355" s="5"/>
      <c r="EW355" s="5"/>
      <c r="EX355" s="5"/>
      <c r="EY355" s="5"/>
      <c r="EZ355" s="5"/>
      <c r="FA355" s="5"/>
      <c r="FB355" s="5"/>
      <c r="FC355" s="5"/>
      <c r="FD355" s="5"/>
      <c r="FE355" s="5"/>
      <c r="FF355" s="5"/>
      <c r="FG355" s="5"/>
      <c r="FH355" s="5"/>
      <c r="FI355" s="5"/>
      <c r="FJ355" s="5"/>
      <c r="FK355" s="5"/>
      <c r="FL355" s="5"/>
      <c r="FM355" s="5"/>
      <c r="FN355" s="5"/>
      <c r="FO355" s="5"/>
      <c r="FP355" s="5"/>
      <c r="FQ355" s="5"/>
      <c r="FR355" s="5"/>
      <c r="FS355" s="5"/>
      <c r="FT355" s="5"/>
      <c r="FU355" s="5"/>
      <c r="FV355" s="5"/>
      <c r="FW355" s="5"/>
      <c r="FX355" s="5"/>
      <c r="FY355" s="5"/>
      <c r="FZ355" s="5"/>
      <c r="GA355" s="5"/>
      <c r="GB355" s="5"/>
      <c r="GC355" s="5"/>
      <c r="GD355" s="5"/>
      <c r="GE355" s="5"/>
      <c r="GF355" s="5"/>
      <c r="GG355" s="5"/>
      <c r="GH355" s="5"/>
      <c r="GI355" s="5"/>
      <c r="GJ355" s="5"/>
      <c r="GK355" s="5"/>
      <c r="GL355" s="5"/>
      <c r="GM355" s="5"/>
      <c r="GN355" s="5"/>
      <c r="GO355" s="5"/>
      <c r="GP355" s="5"/>
      <c r="GQ355" s="5"/>
      <c r="GR355" s="5"/>
      <c r="GS355" s="5"/>
      <c r="GT355" s="5"/>
      <c r="GU355" s="5"/>
      <c r="GV355" s="5"/>
      <c r="GW355" s="5"/>
      <c r="GX355" s="5"/>
      <c r="GY355" s="5"/>
      <c r="GZ355" s="5"/>
      <c r="HA355" s="5"/>
      <c r="HB355" s="5"/>
      <c r="HC355" s="5"/>
      <c r="HD355" s="5"/>
      <c r="HE355" s="5"/>
      <c r="HF355" s="5"/>
      <c r="HG355" s="5"/>
      <c r="HH355" s="5"/>
      <c r="HI355" s="5"/>
      <c r="HJ355" s="5"/>
      <c r="HK355" s="5"/>
      <c r="HL355" s="5"/>
      <c r="HM355" s="5"/>
      <c r="HN355" s="5"/>
      <c r="HO355" s="5"/>
      <c r="HP355" s="5"/>
      <c r="HQ355" s="5"/>
      <c r="HR355" s="5"/>
      <c r="HS355" s="5"/>
      <c r="HT355" s="5"/>
      <c r="HU355" s="5"/>
      <c r="HV355" s="5"/>
      <c r="HW355" s="5"/>
    </row>
    <row r="356" spans="1:231" s="148" customFormat="1">
      <c r="A356" s="5"/>
      <c r="B356" s="5"/>
      <c r="C356" s="13"/>
      <c r="D356" s="13"/>
      <c r="E356" s="14"/>
      <c r="F356" s="15"/>
      <c r="G356" s="13"/>
      <c r="H356" s="13"/>
      <c r="I356" s="16"/>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c r="CI356" s="5"/>
      <c r="CJ356" s="5"/>
      <c r="CK356" s="5"/>
      <c r="CL356" s="5"/>
      <c r="CM356" s="5"/>
      <c r="CN356" s="5"/>
      <c r="CO356" s="5"/>
      <c r="CP356" s="5"/>
      <c r="CQ356" s="5"/>
      <c r="CR356" s="5"/>
      <c r="CS356" s="5"/>
      <c r="CT356" s="5"/>
      <c r="CU356" s="5"/>
      <c r="CV356" s="5"/>
      <c r="CW356" s="5"/>
      <c r="CX356" s="5"/>
      <c r="CY356" s="5"/>
      <c r="CZ356" s="5"/>
      <c r="DA356" s="5"/>
      <c r="DB356" s="5"/>
      <c r="DC356" s="5"/>
      <c r="DD356" s="5"/>
      <c r="DE356" s="5"/>
      <c r="DF356" s="5"/>
      <c r="DG356" s="5"/>
      <c r="DH356" s="5"/>
      <c r="DI356" s="5"/>
      <c r="DJ356" s="5"/>
      <c r="DK356" s="5"/>
      <c r="DL356" s="5"/>
      <c r="DM356" s="5"/>
      <c r="DN356" s="5"/>
      <c r="DO356" s="5"/>
      <c r="DP356" s="5"/>
      <c r="DQ356" s="5"/>
      <c r="DR356" s="5"/>
      <c r="DS356" s="5"/>
      <c r="DT356" s="5"/>
      <c r="DU356" s="5"/>
      <c r="DV356" s="5"/>
      <c r="DW356" s="5"/>
      <c r="DX356" s="5"/>
      <c r="DY356" s="5"/>
      <c r="DZ356" s="5"/>
      <c r="EA356" s="5"/>
      <c r="EB356" s="5"/>
      <c r="EC356" s="5"/>
      <c r="ED356" s="5"/>
      <c r="EE356" s="5"/>
      <c r="EF356" s="5"/>
      <c r="EG356" s="5"/>
      <c r="EH356" s="5"/>
      <c r="EI356" s="5"/>
      <c r="EJ356" s="5"/>
      <c r="EK356" s="5"/>
      <c r="EL356" s="5"/>
      <c r="EM356" s="5"/>
      <c r="EN356" s="5"/>
      <c r="EO356" s="5"/>
      <c r="EP356" s="5"/>
      <c r="EQ356" s="5"/>
      <c r="ER356" s="5"/>
      <c r="ES356" s="5"/>
      <c r="ET356" s="5"/>
      <c r="EU356" s="5"/>
      <c r="EV356" s="5"/>
      <c r="EW356" s="5"/>
      <c r="EX356" s="5"/>
      <c r="EY356" s="5"/>
      <c r="EZ356" s="5"/>
      <c r="FA356" s="5"/>
      <c r="FB356" s="5"/>
      <c r="FC356" s="5"/>
      <c r="FD356" s="5"/>
      <c r="FE356" s="5"/>
      <c r="FF356" s="5"/>
      <c r="FG356" s="5"/>
      <c r="FH356" s="5"/>
      <c r="FI356" s="5"/>
      <c r="FJ356" s="5"/>
      <c r="FK356" s="5"/>
      <c r="FL356" s="5"/>
      <c r="FM356" s="5"/>
      <c r="FN356" s="5"/>
      <c r="FO356" s="5"/>
      <c r="FP356" s="5"/>
      <c r="FQ356" s="5"/>
      <c r="FR356" s="5"/>
      <c r="FS356" s="5"/>
      <c r="FT356" s="5"/>
      <c r="FU356" s="5"/>
      <c r="FV356" s="5"/>
      <c r="FW356" s="5"/>
      <c r="FX356" s="5"/>
      <c r="FY356" s="5"/>
      <c r="FZ356" s="5"/>
      <c r="GA356" s="5"/>
      <c r="GB356" s="5"/>
      <c r="GC356" s="5"/>
      <c r="GD356" s="5"/>
      <c r="GE356" s="5"/>
      <c r="GF356" s="5"/>
      <c r="GG356" s="5"/>
      <c r="GH356" s="5"/>
      <c r="GI356" s="5"/>
      <c r="GJ356" s="5"/>
      <c r="GK356" s="5"/>
      <c r="GL356" s="5"/>
      <c r="GM356" s="5"/>
      <c r="GN356" s="5"/>
      <c r="GO356" s="5"/>
      <c r="GP356" s="5"/>
      <c r="GQ356" s="5"/>
      <c r="GR356" s="5"/>
      <c r="GS356" s="5"/>
      <c r="GT356" s="5"/>
      <c r="GU356" s="5"/>
      <c r="GV356" s="5"/>
      <c r="GW356" s="5"/>
      <c r="GX356" s="5"/>
      <c r="GY356" s="5"/>
      <c r="GZ356" s="5"/>
      <c r="HA356" s="5"/>
      <c r="HB356" s="5"/>
      <c r="HC356" s="5"/>
      <c r="HD356" s="5"/>
      <c r="HE356" s="5"/>
      <c r="HF356" s="5"/>
      <c r="HG356" s="5"/>
      <c r="HH356" s="5"/>
      <c r="HI356" s="5"/>
      <c r="HJ356" s="5"/>
      <c r="HK356" s="5"/>
      <c r="HL356" s="5"/>
      <c r="HM356" s="5"/>
      <c r="HN356" s="5"/>
      <c r="HO356" s="5"/>
      <c r="HP356" s="5"/>
      <c r="HQ356" s="5"/>
      <c r="HR356" s="5"/>
      <c r="HS356" s="5"/>
      <c r="HT356" s="5"/>
      <c r="HU356" s="5"/>
      <c r="HV356" s="5"/>
      <c r="HW356" s="5"/>
    </row>
    <row r="357" spans="1:231" s="148" customFormat="1">
      <c r="A357" s="5"/>
      <c r="B357" s="5"/>
      <c r="C357" s="13"/>
      <c r="D357" s="13"/>
      <c r="E357" s="14"/>
      <c r="F357" s="15"/>
      <c r="G357" s="13"/>
      <c r="H357" s="13"/>
      <c r="I357" s="16"/>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c r="CB357" s="5"/>
      <c r="CC357" s="5"/>
      <c r="CD357" s="5"/>
      <c r="CE357" s="5"/>
      <c r="CF357" s="5"/>
      <c r="CG357" s="5"/>
      <c r="CH357" s="5"/>
      <c r="CI357" s="5"/>
      <c r="CJ357" s="5"/>
      <c r="CK357" s="5"/>
      <c r="CL357" s="5"/>
      <c r="CM357" s="5"/>
      <c r="CN357" s="5"/>
      <c r="CO357" s="5"/>
      <c r="CP357" s="5"/>
      <c r="CQ357" s="5"/>
      <c r="CR357" s="5"/>
      <c r="CS357" s="5"/>
      <c r="CT357" s="5"/>
      <c r="CU357" s="5"/>
      <c r="CV357" s="5"/>
      <c r="CW357" s="5"/>
      <c r="CX357" s="5"/>
      <c r="CY357" s="5"/>
      <c r="CZ357" s="5"/>
      <c r="DA357" s="5"/>
      <c r="DB357" s="5"/>
      <c r="DC357" s="5"/>
      <c r="DD357" s="5"/>
      <c r="DE357" s="5"/>
      <c r="DF357" s="5"/>
      <c r="DG357" s="5"/>
      <c r="DH357" s="5"/>
      <c r="DI357" s="5"/>
      <c r="DJ357" s="5"/>
      <c r="DK357" s="5"/>
      <c r="DL357" s="5"/>
      <c r="DM357" s="5"/>
      <c r="DN357" s="5"/>
      <c r="DO357" s="5"/>
      <c r="DP357" s="5"/>
      <c r="DQ357" s="5"/>
      <c r="DR357" s="5"/>
      <c r="DS357" s="5"/>
      <c r="DT357" s="5"/>
      <c r="DU357" s="5"/>
      <c r="DV357" s="5"/>
      <c r="DW357" s="5"/>
      <c r="DX357" s="5"/>
      <c r="DY357" s="5"/>
      <c r="DZ357" s="5"/>
      <c r="EA357" s="5"/>
      <c r="EB357" s="5"/>
      <c r="EC357" s="5"/>
      <c r="ED357" s="5"/>
      <c r="EE357" s="5"/>
      <c r="EF357" s="5"/>
      <c r="EG357" s="5"/>
      <c r="EH357" s="5"/>
      <c r="EI357" s="5"/>
      <c r="EJ357" s="5"/>
      <c r="EK357" s="5"/>
      <c r="EL357" s="5"/>
      <c r="EM357" s="5"/>
      <c r="EN357" s="5"/>
      <c r="EO357" s="5"/>
      <c r="EP357" s="5"/>
      <c r="EQ357" s="5"/>
      <c r="ER357" s="5"/>
      <c r="ES357" s="5"/>
      <c r="ET357" s="5"/>
      <c r="EU357" s="5"/>
      <c r="EV357" s="5"/>
      <c r="EW357" s="5"/>
      <c r="EX357" s="5"/>
      <c r="EY357" s="5"/>
      <c r="EZ357" s="5"/>
      <c r="FA357" s="5"/>
      <c r="FB357" s="5"/>
      <c r="FC357" s="5"/>
      <c r="FD357" s="5"/>
      <c r="FE357" s="5"/>
      <c r="FF357" s="5"/>
      <c r="FG357" s="5"/>
      <c r="FH357" s="5"/>
      <c r="FI357" s="5"/>
      <c r="FJ357" s="5"/>
      <c r="FK357" s="5"/>
      <c r="FL357" s="5"/>
      <c r="FM357" s="5"/>
      <c r="FN357" s="5"/>
      <c r="FO357" s="5"/>
      <c r="FP357" s="5"/>
      <c r="FQ357" s="5"/>
      <c r="FR357" s="5"/>
      <c r="FS357" s="5"/>
      <c r="FT357" s="5"/>
      <c r="FU357" s="5"/>
      <c r="FV357" s="5"/>
      <c r="FW357" s="5"/>
      <c r="FX357" s="5"/>
      <c r="FY357" s="5"/>
      <c r="FZ357" s="5"/>
      <c r="GA357" s="5"/>
      <c r="GB357" s="5"/>
      <c r="GC357" s="5"/>
      <c r="GD357" s="5"/>
      <c r="GE357" s="5"/>
      <c r="GF357" s="5"/>
      <c r="GG357" s="5"/>
      <c r="GH357" s="5"/>
      <c r="GI357" s="5"/>
      <c r="GJ357" s="5"/>
      <c r="GK357" s="5"/>
      <c r="GL357" s="5"/>
      <c r="GM357" s="5"/>
      <c r="GN357" s="5"/>
      <c r="GO357" s="5"/>
      <c r="GP357" s="5"/>
      <c r="GQ357" s="5"/>
      <c r="GR357" s="5"/>
      <c r="GS357" s="5"/>
      <c r="GT357" s="5"/>
      <c r="GU357" s="5"/>
      <c r="GV357" s="5"/>
      <c r="GW357" s="5"/>
      <c r="GX357" s="5"/>
      <c r="GY357" s="5"/>
      <c r="GZ357" s="5"/>
      <c r="HA357" s="5"/>
      <c r="HB357" s="5"/>
      <c r="HC357" s="5"/>
      <c r="HD357" s="5"/>
      <c r="HE357" s="5"/>
      <c r="HF357" s="5"/>
      <c r="HG357" s="5"/>
      <c r="HH357" s="5"/>
      <c r="HI357" s="5"/>
      <c r="HJ357" s="5"/>
      <c r="HK357" s="5"/>
      <c r="HL357" s="5"/>
      <c r="HM357" s="5"/>
      <c r="HN357" s="5"/>
      <c r="HO357" s="5"/>
      <c r="HP357" s="5"/>
      <c r="HQ357" s="5"/>
      <c r="HR357" s="5"/>
      <c r="HS357" s="5"/>
      <c r="HT357" s="5"/>
      <c r="HU357" s="5"/>
      <c r="HV357" s="5"/>
      <c r="HW357" s="5"/>
    </row>
    <row r="358" spans="1:231" s="148" customFormat="1">
      <c r="A358" s="5"/>
      <c r="B358" s="5"/>
      <c r="C358" s="13"/>
      <c r="D358" s="13"/>
      <c r="E358" s="14"/>
      <c r="F358" s="15"/>
      <c r="G358" s="13"/>
      <c r="H358" s="13"/>
      <c r="I358" s="16"/>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5"/>
      <c r="CD358" s="5"/>
      <c r="CE358" s="5"/>
      <c r="CF358" s="5"/>
      <c r="CG358" s="5"/>
      <c r="CH358" s="5"/>
      <c r="CI358" s="5"/>
      <c r="CJ358" s="5"/>
      <c r="CK358" s="5"/>
      <c r="CL358" s="5"/>
      <c r="CM358" s="5"/>
      <c r="CN358" s="5"/>
      <c r="CO358" s="5"/>
      <c r="CP358" s="5"/>
      <c r="CQ358" s="5"/>
      <c r="CR358" s="5"/>
      <c r="CS358" s="5"/>
      <c r="CT358" s="5"/>
      <c r="CU358" s="5"/>
      <c r="CV358" s="5"/>
      <c r="CW358" s="5"/>
      <c r="CX358" s="5"/>
      <c r="CY358" s="5"/>
      <c r="CZ358" s="5"/>
      <c r="DA358" s="5"/>
      <c r="DB358" s="5"/>
      <c r="DC358" s="5"/>
      <c r="DD358" s="5"/>
      <c r="DE358" s="5"/>
      <c r="DF358" s="5"/>
      <c r="DG358" s="5"/>
      <c r="DH358" s="5"/>
      <c r="DI358" s="5"/>
      <c r="DJ358" s="5"/>
      <c r="DK358" s="5"/>
      <c r="DL358" s="5"/>
      <c r="DM358" s="5"/>
      <c r="DN358" s="5"/>
      <c r="DO358" s="5"/>
      <c r="DP358" s="5"/>
      <c r="DQ358" s="5"/>
      <c r="DR358" s="5"/>
      <c r="DS358" s="5"/>
      <c r="DT358" s="5"/>
      <c r="DU358" s="5"/>
      <c r="DV358" s="5"/>
      <c r="DW358" s="5"/>
      <c r="DX358" s="5"/>
      <c r="DY358" s="5"/>
      <c r="DZ358" s="5"/>
      <c r="EA358" s="5"/>
      <c r="EB358" s="5"/>
      <c r="EC358" s="5"/>
      <c r="ED358" s="5"/>
      <c r="EE358" s="5"/>
      <c r="EF358" s="5"/>
      <c r="EG358" s="5"/>
      <c r="EH358" s="5"/>
      <c r="EI358" s="5"/>
      <c r="EJ358" s="5"/>
      <c r="EK358" s="5"/>
      <c r="EL358" s="5"/>
      <c r="EM358" s="5"/>
      <c r="EN358" s="5"/>
      <c r="EO358" s="5"/>
      <c r="EP358" s="5"/>
      <c r="EQ358" s="5"/>
      <c r="ER358" s="5"/>
      <c r="ES358" s="5"/>
      <c r="ET358" s="5"/>
      <c r="EU358" s="5"/>
      <c r="EV358" s="5"/>
      <c r="EW358" s="5"/>
      <c r="EX358" s="5"/>
      <c r="EY358" s="5"/>
      <c r="EZ358" s="5"/>
      <c r="FA358" s="5"/>
      <c r="FB358" s="5"/>
      <c r="FC358" s="5"/>
      <c r="FD358" s="5"/>
      <c r="FE358" s="5"/>
      <c r="FF358" s="5"/>
      <c r="FG358" s="5"/>
      <c r="FH358" s="5"/>
      <c r="FI358" s="5"/>
      <c r="FJ358" s="5"/>
      <c r="FK358" s="5"/>
      <c r="FL358" s="5"/>
      <c r="FM358" s="5"/>
      <c r="FN358" s="5"/>
      <c r="FO358" s="5"/>
      <c r="FP358" s="5"/>
      <c r="FQ358" s="5"/>
      <c r="FR358" s="5"/>
      <c r="FS358" s="5"/>
      <c r="FT358" s="5"/>
      <c r="FU358" s="5"/>
      <c r="FV358" s="5"/>
      <c r="FW358" s="5"/>
      <c r="FX358" s="5"/>
      <c r="FY358" s="5"/>
      <c r="FZ358" s="5"/>
      <c r="GA358" s="5"/>
      <c r="GB358" s="5"/>
      <c r="GC358" s="5"/>
      <c r="GD358" s="5"/>
      <c r="GE358" s="5"/>
      <c r="GF358" s="5"/>
      <c r="GG358" s="5"/>
      <c r="GH358" s="5"/>
      <c r="GI358" s="5"/>
      <c r="GJ358" s="5"/>
      <c r="GK358" s="5"/>
      <c r="GL358" s="5"/>
      <c r="GM358" s="5"/>
      <c r="GN358" s="5"/>
      <c r="GO358" s="5"/>
      <c r="GP358" s="5"/>
      <c r="GQ358" s="5"/>
      <c r="GR358" s="5"/>
      <c r="GS358" s="5"/>
      <c r="GT358" s="5"/>
      <c r="GU358" s="5"/>
      <c r="GV358" s="5"/>
      <c r="GW358" s="5"/>
      <c r="GX358" s="5"/>
      <c r="GY358" s="5"/>
      <c r="GZ358" s="5"/>
      <c r="HA358" s="5"/>
      <c r="HB358" s="5"/>
      <c r="HC358" s="5"/>
      <c r="HD358" s="5"/>
      <c r="HE358" s="5"/>
      <c r="HF358" s="5"/>
      <c r="HG358" s="5"/>
      <c r="HH358" s="5"/>
      <c r="HI358" s="5"/>
      <c r="HJ358" s="5"/>
      <c r="HK358" s="5"/>
      <c r="HL358" s="5"/>
      <c r="HM358" s="5"/>
      <c r="HN358" s="5"/>
      <c r="HO358" s="5"/>
      <c r="HP358" s="5"/>
      <c r="HQ358" s="5"/>
      <c r="HR358" s="5"/>
      <c r="HS358" s="5"/>
      <c r="HT358" s="5"/>
      <c r="HU358" s="5"/>
      <c r="HV358" s="5"/>
      <c r="HW358" s="5"/>
    </row>
    <row r="359" spans="1:231" s="148" customFormat="1">
      <c r="A359" s="5"/>
      <c r="B359" s="5"/>
      <c r="C359" s="13"/>
      <c r="D359" s="13"/>
      <c r="E359" s="14"/>
      <c r="F359" s="15"/>
      <c r="G359" s="13"/>
      <c r="H359" s="13"/>
      <c r="I359" s="16"/>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5"/>
      <c r="CM359" s="5"/>
      <c r="CN359" s="5"/>
      <c r="CO359" s="5"/>
      <c r="CP359" s="5"/>
      <c r="CQ359" s="5"/>
      <c r="CR359" s="5"/>
      <c r="CS359" s="5"/>
      <c r="CT359" s="5"/>
      <c r="CU359" s="5"/>
      <c r="CV359" s="5"/>
      <c r="CW359" s="5"/>
      <c r="CX359" s="5"/>
      <c r="CY359" s="5"/>
      <c r="CZ359" s="5"/>
      <c r="DA359" s="5"/>
      <c r="DB359" s="5"/>
      <c r="DC359" s="5"/>
      <c r="DD359" s="5"/>
      <c r="DE359" s="5"/>
      <c r="DF359" s="5"/>
      <c r="DG359" s="5"/>
      <c r="DH359" s="5"/>
      <c r="DI359" s="5"/>
      <c r="DJ359" s="5"/>
      <c r="DK359" s="5"/>
      <c r="DL359" s="5"/>
      <c r="DM359" s="5"/>
      <c r="DN359" s="5"/>
      <c r="DO359" s="5"/>
      <c r="DP359" s="5"/>
      <c r="DQ359" s="5"/>
      <c r="DR359" s="5"/>
      <c r="DS359" s="5"/>
      <c r="DT359" s="5"/>
      <c r="DU359" s="5"/>
      <c r="DV359" s="5"/>
      <c r="DW359" s="5"/>
      <c r="DX359" s="5"/>
      <c r="DY359" s="5"/>
      <c r="DZ359" s="5"/>
      <c r="EA359" s="5"/>
      <c r="EB359" s="5"/>
      <c r="EC359" s="5"/>
      <c r="ED359" s="5"/>
      <c r="EE359" s="5"/>
      <c r="EF359" s="5"/>
      <c r="EG359" s="5"/>
      <c r="EH359" s="5"/>
      <c r="EI359" s="5"/>
      <c r="EJ359" s="5"/>
      <c r="EK359" s="5"/>
      <c r="EL359" s="5"/>
      <c r="EM359" s="5"/>
      <c r="EN359" s="5"/>
      <c r="EO359" s="5"/>
      <c r="EP359" s="5"/>
      <c r="EQ359" s="5"/>
      <c r="ER359" s="5"/>
      <c r="ES359" s="5"/>
      <c r="ET359" s="5"/>
      <c r="EU359" s="5"/>
      <c r="EV359" s="5"/>
      <c r="EW359" s="5"/>
      <c r="EX359" s="5"/>
      <c r="EY359" s="5"/>
      <c r="EZ359" s="5"/>
      <c r="FA359" s="5"/>
      <c r="FB359" s="5"/>
      <c r="FC359" s="5"/>
      <c r="FD359" s="5"/>
      <c r="FE359" s="5"/>
      <c r="FF359" s="5"/>
      <c r="FG359" s="5"/>
      <c r="FH359" s="5"/>
      <c r="FI359" s="5"/>
      <c r="FJ359" s="5"/>
      <c r="FK359" s="5"/>
      <c r="FL359" s="5"/>
      <c r="FM359" s="5"/>
      <c r="FN359" s="5"/>
      <c r="FO359" s="5"/>
      <c r="FP359" s="5"/>
      <c r="FQ359" s="5"/>
      <c r="FR359" s="5"/>
      <c r="FS359" s="5"/>
      <c r="FT359" s="5"/>
      <c r="FU359" s="5"/>
      <c r="FV359" s="5"/>
      <c r="FW359" s="5"/>
      <c r="FX359" s="5"/>
      <c r="FY359" s="5"/>
      <c r="FZ359" s="5"/>
      <c r="GA359" s="5"/>
      <c r="GB359" s="5"/>
      <c r="GC359" s="5"/>
      <c r="GD359" s="5"/>
      <c r="GE359" s="5"/>
      <c r="GF359" s="5"/>
      <c r="GG359" s="5"/>
      <c r="GH359" s="5"/>
      <c r="GI359" s="5"/>
      <c r="GJ359" s="5"/>
      <c r="GK359" s="5"/>
      <c r="GL359" s="5"/>
      <c r="GM359" s="5"/>
      <c r="GN359" s="5"/>
      <c r="GO359" s="5"/>
      <c r="GP359" s="5"/>
      <c r="GQ359" s="5"/>
      <c r="GR359" s="5"/>
      <c r="GS359" s="5"/>
      <c r="GT359" s="5"/>
      <c r="GU359" s="5"/>
      <c r="GV359" s="5"/>
      <c r="GW359" s="5"/>
      <c r="GX359" s="5"/>
      <c r="GY359" s="5"/>
      <c r="GZ359" s="5"/>
      <c r="HA359" s="5"/>
      <c r="HB359" s="5"/>
      <c r="HC359" s="5"/>
      <c r="HD359" s="5"/>
      <c r="HE359" s="5"/>
      <c r="HF359" s="5"/>
      <c r="HG359" s="5"/>
      <c r="HH359" s="5"/>
      <c r="HI359" s="5"/>
      <c r="HJ359" s="5"/>
      <c r="HK359" s="5"/>
      <c r="HL359" s="5"/>
      <c r="HM359" s="5"/>
      <c r="HN359" s="5"/>
      <c r="HO359" s="5"/>
      <c r="HP359" s="5"/>
      <c r="HQ359" s="5"/>
      <c r="HR359" s="5"/>
      <c r="HS359" s="5"/>
      <c r="HT359" s="5"/>
      <c r="HU359" s="5"/>
      <c r="HV359" s="5"/>
      <c r="HW359" s="5"/>
    </row>
    <row r="360" spans="1:231" s="148" customFormat="1">
      <c r="A360" s="5"/>
      <c r="B360" s="5"/>
      <c r="C360" s="13"/>
      <c r="D360" s="13"/>
      <c r="E360" s="14"/>
      <c r="F360" s="15"/>
      <c r="G360" s="13"/>
      <c r="H360" s="13"/>
      <c r="I360" s="16"/>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c r="CB360" s="5"/>
      <c r="CC360" s="5"/>
      <c r="CD360" s="5"/>
      <c r="CE360" s="5"/>
      <c r="CF360" s="5"/>
      <c r="CG360" s="5"/>
      <c r="CH360" s="5"/>
      <c r="CI360" s="5"/>
      <c r="CJ360" s="5"/>
      <c r="CK360" s="5"/>
      <c r="CL360" s="5"/>
      <c r="CM360" s="5"/>
      <c r="CN360" s="5"/>
      <c r="CO360" s="5"/>
      <c r="CP360" s="5"/>
      <c r="CQ360" s="5"/>
      <c r="CR360" s="5"/>
      <c r="CS360" s="5"/>
      <c r="CT360" s="5"/>
      <c r="CU360" s="5"/>
      <c r="CV360" s="5"/>
      <c r="CW360" s="5"/>
      <c r="CX360" s="5"/>
      <c r="CY360" s="5"/>
      <c r="CZ360" s="5"/>
      <c r="DA360" s="5"/>
      <c r="DB360" s="5"/>
      <c r="DC360" s="5"/>
      <c r="DD360" s="5"/>
      <c r="DE360" s="5"/>
      <c r="DF360" s="5"/>
      <c r="DG360" s="5"/>
      <c r="DH360" s="5"/>
      <c r="DI360" s="5"/>
      <c r="DJ360" s="5"/>
      <c r="DK360" s="5"/>
      <c r="DL360" s="5"/>
      <c r="DM360" s="5"/>
      <c r="DN360" s="5"/>
      <c r="DO360" s="5"/>
      <c r="DP360" s="5"/>
      <c r="DQ360" s="5"/>
      <c r="DR360" s="5"/>
      <c r="DS360" s="5"/>
      <c r="DT360" s="5"/>
      <c r="DU360" s="5"/>
      <c r="DV360" s="5"/>
      <c r="DW360" s="5"/>
      <c r="DX360" s="5"/>
      <c r="DY360" s="5"/>
      <c r="DZ360" s="5"/>
      <c r="EA360" s="5"/>
      <c r="EB360" s="5"/>
      <c r="EC360" s="5"/>
      <c r="ED360" s="5"/>
      <c r="EE360" s="5"/>
      <c r="EF360" s="5"/>
      <c r="EG360" s="5"/>
      <c r="EH360" s="5"/>
      <c r="EI360" s="5"/>
      <c r="EJ360" s="5"/>
      <c r="EK360" s="5"/>
      <c r="EL360" s="5"/>
      <c r="EM360" s="5"/>
      <c r="EN360" s="5"/>
      <c r="EO360" s="5"/>
      <c r="EP360" s="5"/>
      <c r="EQ360" s="5"/>
      <c r="ER360" s="5"/>
      <c r="ES360" s="5"/>
      <c r="ET360" s="5"/>
      <c r="EU360" s="5"/>
      <c r="EV360" s="5"/>
      <c r="EW360" s="5"/>
      <c r="EX360" s="5"/>
      <c r="EY360" s="5"/>
      <c r="EZ360" s="5"/>
      <c r="FA360" s="5"/>
      <c r="FB360" s="5"/>
      <c r="FC360" s="5"/>
      <c r="FD360" s="5"/>
      <c r="FE360" s="5"/>
      <c r="FF360" s="5"/>
      <c r="FG360" s="5"/>
      <c r="FH360" s="5"/>
      <c r="FI360" s="5"/>
      <c r="FJ360" s="5"/>
      <c r="FK360" s="5"/>
      <c r="FL360" s="5"/>
      <c r="FM360" s="5"/>
      <c r="FN360" s="5"/>
      <c r="FO360" s="5"/>
      <c r="FP360" s="5"/>
      <c r="FQ360" s="5"/>
      <c r="FR360" s="5"/>
      <c r="FS360" s="5"/>
      <c r="FT360" s="5"/>
      <c r="FU360" s="5"/>
      <c r="FV360" s="5"/>
      <c r="FW360" s="5"/>
      <c r="FX360" s="5"/>
      <c r="FY360" s="5"/>
      <c r="FZ360" s="5"/>
      <c r="GA360" s="5"/>
      <c r="GB360" s="5"/>
      <c r="GC360" s="5"/>
      <c r="GD360" s="5"/>
      <c r="GE360" s="5"/>
      <c r="GF360" s="5"/>
      <c r="GG360" s="5"/>
      <c r="GH360" s="5"/>
      <c r="GI360" s="5"/>
      <c r="GJ360" s="5"/>
      <c r="GK360" s="5"/>
      <c r="GL360" s="5"/>
      <c r="GM360" s="5"/>
      <c r="GN360" s="5"/>
      <c r="GO360" s="5"/>
      <c r="GP360" s="5"/>
      <c r="GQ360" s="5"/>
      <c r="GR360" s="5"/>
      <c r="GS360" s="5"/>
      <c r="GT360" s="5"/>
      <c r="GU360" s="5"/>
      <c r="GV360" s="5"/>
      <c r="GW360" s="5"/>
      <c r="GX360" s="5"/>
      <c r="GY360" s="5"/>
      <c r="GZ360" s="5"/>
      <c r="HA360" s="5"/>
      <c r="HB360" s="5"/>
      <c r="HC360" s="5"/>
      <c r="HD360" s="5"/>
      <c r="HE360" s="5"/>
      <c r="HF360" s="5"/>
      <c r="HG360" s="5"/>
      <c r="HH360" s="5"/>
      <c r="HI360" s="5"/>
      <c r="HJ360" s="5"/>
      <c r="HK360" s="5"/>
      <c r="HL360" s="5"/>
      <c r="HM360" s="5"/>
      <c r="HN360" s="5"/>
      <c r="HO360" s="5"/>
      <c r="HP360" s="5"/>
      <c r="HQ360" s="5"/>
      <c r="HR360" s="5"/>
      <c r="HS360" s="5"/>
      <c r="HT360" s="5"/>
      <c r="HU360" s="5"/>
      <c r="HV360" s="5"/>
      <c r="HW360" s="5"/>
    </row>
    <row r="361" spans="1:231" s="148" customFormat="1">
      <c r="A361" s="5"/>
      <c r="B361" s="5"/>
      <c r="C361" s="13"/>
      <c r="D361" s="13"/>
      <c r="E361" s="14"/>
      <c r="F361" s="15"/>
      <c r="G361" s="13"/>
      <c r="H361" s="13"/>
      <c r="I361" s="16"/>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5"/>
      <c r="CD361" s="5"/>
      <c r="CE361" s="5"/>
      <c r="CF361" s="5"/>
      <c r="CG361" s="5"/>
      <c r="CH361" s="5"/>
      <c r="CI361" s="5"/>
      <c r="CJ361" s="5"/>
      <c r="CK361" s="5"/>
      <c r="CL361" s="5"/>
      <c r="CM361" s="5"/>
      <c r="CN361" s="5"/>
      <c r="CO361" s="5"/>
      <c r="CP361" s="5"/>
      <c r="CQ361" s="5"/>
      <c r="CR361" s="5"/>
      <c r="CS361" s="5"/>
      <c r="CT361" s="5"/>
      <c r="CU361" s="5"/>
      <c r="CV361" s="5"/>
      <c r="CW361" s="5"/>
      <c r="CX361" s="5"/>
      <c r="CY361" s="5"/>
      <c r="CZ361" s="5"/>
      <c r="DA361" s="5"/>
      <c r="DB361" s="5"/>
      <c r="DC361" s="5"/>
      <c r="DD361" s="5"/>
      <c r="DE361" s="5"/>
      <c r="DF361" s="5"/>
      <c r="DG361" s="5"/>
      <c r="DH361" s="5"/>
      <c r="DI361" s="5"/>
      <c r="DJ361" s="5"/>
      <c r="DK361" s="5"/>
      <c r="DL361" s="5"/>
      <c r="DM361" s="5"/>
      <c r="DN361" s="5"/>
      <c r="DO361" s="5"/>
      <c r="DP361" s="5"/>
      <c r="DQ361" s="5"/>
      <c r="DR361" s="5"/>
      <c r="DS361" s="5"/>
      <c r="DT361" s="5"/>
      <c r="DU361" s="5"/>
      <c r="DV361" s="5"/>
      <c r="DW361" s="5"/>
      <c r="DX361" s="5"/>
      <c r="DY361" s="5"/>
      <c r="DZ361" s="5"/>
      <c r="EA361" s="5"/>
      <c r="EB361" s="5"/>
      <c r="EC361" s="5"/>
      <c r="ED361" s="5"/>
      <c r="EE361" s="5"/>
      <c r="EF361" s="5"/>
      <c r="EG361" s="5"/>
      <c r="EH361" s="5"/>
      <c r="EI361" s="5"/>
      <c r="EJ361" s="5"/>
      <c r="EK361" s="5"/>
      <c r="EL361" s="5"/>
      <c r="EM361" s="5"/>
      <c r="EN361" s="5"/>
      <c r="EO361" s="5"/>
      <c r="EP361" s="5"/>
      <c r="EQ361" s="5"/>
      <c r="ER361" s="5"/>
      <c r="ES361" s="5"/>
      <c r="ET361" s="5"/>
      <c r="EU361" s="5"/>
      <c r="EV361" s="5"/>
      <c r="EW361" s="5"/>
      <c r="EX361" s="5"/>
      <c r="EY361" s="5"/>
      <c r="EZ361" s="5"/>
      <c r="FA361" s="5"/>
      <c r="FB361" s="5"/>
      <c r="FC361" s="5"/>
      <c r="FD361" s="5"/>
      <c r="FE361" s="5"/>
      <c r="FF361" s="5"/>
      <c r="FG361" s="5"/>
      <c r="FH361" s="5"/>
      <c r="FI361" s="5"/>
      <c r="FJ361" s="5"/>
      <c r="FK361" s="5"/>
      <c r="FL361" s="5"/>
      <c r="FM361" s="5"/>
      <c r="FN361" s="5"/>
      <c r="FO361" s="5"/>
      <c r="FP361" s="5"/>
      <c r="FQ361" s="5"/>
      <c r="FR361" s="5"/>
      <c r="FS361" s="5"/>
      <c r="FT361" s="5"/>
      <c r="FU361" s="5"/>
      <c r="FV361" s="5"/>
      <c r="FW361" s="5"/>
      <c r="FX361" s="5"/>
      <c r="FY361" s="5"/>
      <c r="FZ361" s="5"/>
      <c r="GA361" s="5"/>
      <c r="GB361" s="5"/>
      <c r="GC361" s="5"/>
      <c r="GD361" s="5"/>
      <c r="GE361" s="5"/>
      <c r="GF361" s="5"/>
      <c r="GG361" s="5"/>
      <c r="GH361" s="5"/>
      <c r="GI361" s="5"/>
      <c r="GJ361" s="5"/>
      <c r="GK361" s="5"/>
      <c r="GL361" s="5"/>
      <c r="GM361" s="5"/>
      <c r="GN361" s="5"/>
      <c r="GO361" s="5"/>
      <c r="GP361" s="5"/>
      <c r="GQ361" s="5"/>
      <c r="GR361" s="5"/>
      <c r="GS361" s="5"/>
      <c r="GT361" s="5"/>
      <c r="GU361" s="5"/>
      <c r="GV361" s="5"/>
      <c r="GW361" s="5"/>
      <c r="GX361" s="5"/>
      <c r="GY361" s="5"/>
      <c r="GZ361" s="5"/>
      <c r="HA361" s="5"/>
      <c r="HB361" s="5"/>
      <c r="HC361" s="5"/>
      <c r="HD361" s="5"/>
      <c r="HE361" s="5"/>
      <c r="HF361" s="5"/>
      <c r="HG361" s="5"/>
      <c r="HH361" s="5"/>
      <c r="HI361" s="5"/>
      <c r="HJ361" s="5"/>
      <c r="HK361" s="5"/>
      <c r="HL361" s="5"/>
      <c r="HM361" s="5"/>
      <c r="HN361" s="5"/>
      <c r="HO361" s="5"/>
      <c r="HP361" s="5"/>
      <c r="HQ361" s="5"/>
      <c r="HR361" s="5"/>
      <c r="HS361" s="5"/>
      <c r="HT361" s="5"/>
      <c r="HU361" s="5"/>
      <c r="HV361" s="5"/>
      <c r="HW361" s="5"/>
    </row>
    <row r="362" spans="1:231" s="148" customFormat="1">
      <c r="A362" s="5"/>
      <c r="B362" s="5"/>
      <c r="C362" s="13"/>
      <c r="D362" s="13"/>
      <c r="E362" s="14"/>
      <c r="F362" s="15"/>
      <c r="G362" s="13"/>
      <c r="H362" s="13"/>
      <c r="I362" s="16"/>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c r="CJ362" s="5"/>
      <c r="CK362" s="5"/>
      <c r="CL362" s="5"/>
      <c r="CM362" s="5"/>
      <c r="CN362" s="5"/>
      <c r="CO362" s="5"/>
      <c r="CP362" s="5"/>
      <c r="CQ362" s="5"/>
      <c r="CR362" s="5"/>
      <c r="CS362" s="5"/>
      <c r="CT362" s="5"/>
      <c r="CU362" s="5"/>
      <c r="CV362" s="5"/>
      <c r="CW362" s="5"/>
      <c r="CX362" s="5"/>
      <c r="CY362" s="5"/>
      <c r="CZ362" s="5"/>
      <c r="DA362" s="5"/>
      <c r="DB362" s="5"/>
      <c r="DC362" s="5"/>
      <c r="DD362" s="5"/>
      <c r="DE362" s="5"/>
      <c r="DF362" s="5"/>
      <c r="DG362" s="5"/>
      <c r="DH362" s="5"/>
      <c r="DI362" s="5"/>
      <c r="DJ362" s="5"/>
      <c r="DK362" s="5"/>
      <c r="DL362" s="5"/>
      <c r="DM362" s="5"/>
      <c r="DN362" s="5"/>
      <c r="DO362" s="5"/>
      <c r="DP362" s="5"/>
      <c r="DQ362" s="5"/>
      <c r="DR362" s="5"/>
      <c r="DS362" s="5"/>
      <c r="DT362" s="5"/>
      <c r="DU362" s="5"/>
      <c r="DV362" s="5"/>
      <c r="DW362" s="5"/>
      <c r="DX362" s="5"/>
      <c r="DY362" s="5"/>
      <c r="DZ362" s="5"/>
      <c r="EA362" s="5"/>
      <c r="EB362" s="5"/>
      <c r="EC362" s="5"/>
      <c r="ED362" s="5"/>
      <c r="EE362" s="5"/>
      <c r="EF362" s="5"/>
      <c r="EG362" s="5"/>
      <c r="EH362" s="5"/>
      <c r="EI362" s="5"/>
      <c r="EJ362" s="5"/>
      <c r="EK362" s="5"/>
      <c r="EL362" s="5"/>
      <c r="EM362" s="5"/>
      <c r="EN362" s="5"/>
      <c r="EO362" s="5"/>
      <c r="EP362" s="5"/>
      <c r="EQ362" s="5"/>
      <c r="ER362" s="5"/>
      <c r="ES362" s="5"/>
      <c r="ET362" s="5"/>
      <c r="EU362" s="5"/>
      <c r="EV362" s="5"/>
      <c r="EW362" s="5"/>
      <c r="EX362" s="5"/>
      <c r="EY362" s="5"/>
      <c r="EZ362" s="5"/>
      <c r="FA362" s="5"/>
      <c r="FB362" s="5"/>
      <c r="FC362" s="5"/>
      <c r="FD362" s="5"/>
      <c r="FE362" s="5"/>
      <c r="FF362" s="5"/>
      <c r="FG362" s="5"/>
      <c r="FH362" s="5"/>
      <c r="FI362" s="5"/>
      <c r="FJ362" s="5"/>
      <c r="FK362" s="5"/>
      <c r="FL362" s="5"/>
      <c r="FM362" s="5"/>
      <c r="FN362" s="5"/>
      <c r="FO362" s="5"/>
      <c r="FP362" s="5"/>
      <c r="FQ362" s="5"/>
      <c r="FR362" s="5"/>
      <c r="FS362" s="5"/>
      <c r="FT362" s="5"/>
      <c r="FU362" s="5"/>
      <c r="FV362" s="5"/>
      <c r="FW362" s="5"/>
      <c r="FX362" s="5"/>
      <c r="FY362" s="5"/>
      <c r="FZ362" s="5"/>
      <c r="GA362" s="5"/>
      <c r="GB362" s="5"/>
      <c r="GC362" s="5"/>
      <c r="GD362" s="5"/>
      <c r="GE362" s="5"/>
      <c r="GF362" s="5"/>
      <c r="GG362" s="5"/>
      <c r="GH362" s="5"/>
      <c r="GI362" s="5"/>
      <c r="GJ362" s="5"/>
      <c r="GK362" s="5"/>
      <c r="GL362" s="5"/>
      <c r="GM362" s="5"/>
      <c r="GN362" s="5"/>
      <c r="GO362" s="5"/>
      <c r="GP362" s="5"/>
      <c r="GQ362" s="5"/>
      <c r="GR362" s="5"/>
      <c r="GS362" s="5"/>
      <c r="GT362" s="5"/>
      <c r="GU362" s="5"/>
      <c r="GV362" s="5"/>
      <c r="GW362" s="5"/>
      <c r="GX362" s="5"/>
      <c r="GY362" s="5"/>
      <c r="GZ362" s="5"/>
      <c r="HA362" s="5"/>
      <c r="HB362" s="5"/>
      <c r="HC362" s="5"/>
      <c r="HD362" s="5"/>
      <c r="HE362" s="5"/>
      <c r="HF362" s="5"/>
      <c r="HG362" s="5"/>
      <c r="HH362" s="5"/>
      <c r="HI362" s="5"/>
      <c r="HJ362" s="5"/>
      <c r="HK362" s="5"/>
      <c r="HL362" s="5"/>
      <c r="HM362" s="5"/>
      <c r="HN362" s="5"/>
      <c r="HO362" s="5"/>
      <c r="HP362" s="5"/>
      <c r="HQ362" s="5"/>
      <c r="HR362" s="5"/>
      <c r="HS362" s="5"/>
      <c r="HT362" s="5"/>
      <c r="HU362" s="5"/>
      <c r="HV362" s="5"/>
      <c r="HW362" s="5"/>
    </row>
    <row r="363" spans="1:231" s="148" customFormat="1">
      <c r="A363" s="5"/>
      <c r="B363" s="5"/>
      <c r="C363" s="13"/>
      <c r="D363" s="13"/>
      <c r="E363" s="14"/>
      <c r="F363" s="15"/>
      <c r="G363" s="13"/>
      <c r="H363" s="13"/>
      <c r="I363" s="16"/>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c r="CK363" s="5"/>
      <c r="CL363" s="5"/>
      <c r="CM363" s="5"/>
      <c r="CN363" s="5"/>
      <c r="CO363" s="5"/>
      <c r="CP363" s="5"/>
      <c r="CQ363" s="5"/>
      <c r="CR363" s="5"/>
      <c r="CS363" s="5"/>
      <c r="CT363" s="5"/>
      <c r="CU363" s="5"/>
      <c r="CV363" s="5"/>
      <c r="CW363" s="5"/>
      <c r="CX363" s="5"/>
      <c r="CY363" s="5"/>
      <c r="CZ363" s="5"/>
      <c r="DA363" s="5"/>
      <c r="DB363" s="5"/>
      <c r="DC363" s="5"/>
      <c r="DD363" s="5"/>
      <c r="DE363" s="5"/>
      <c r="DF363" s="5"/>
      <c r="DG363" s="5"/>
      <c r="DH363" s="5"/>
      <c r="DI363" s="5"/>
      <c r="DJ363" s="5"/>
      <c r="DK363" s="5"/>
      <c r="DL363" s="5"/>
      <c r="DM363" s="5"/>
      <c r="DN363" s="5"/>
      <c r="DO363" s="5"/>
      <c r="DP363" s="5"/>
      <c r="DQ363" s="5"/>
      <c r="DR363" s="5"/>
      <c r="DS363" s="5"/>
      <c r="DT363" s="5"/>
      <c r="DU363" s="5"/>
      <c r="DV363" s="5"/>
      <c r="DW363" s="5"/>
      <c r="DX363" s="5"/>
      <c r="DY363" s="5"/>
      <c r="DZ363" s="5"/>
      <c r="EA363" s="5"/>
      <c r="EB363" s="5"/>
      <c r="EC363" s="5"/>
      <c r="ED363" s="5"/>
      <c r="EE363" s="5"/>
      <c r="EF363" s="5"/>
      <c r="EG363" s="5"/>
      <c r="EH363" s="5"/>
      <c r="EI363" s="5"/>
      <c r="EJ363" s="5"/>
      <c r="EK363" s="5"/>
      <c r="EL363" s="5"/>
      <c r="EM363" s="5"/>
      <c r="EN363" s="5"/>
      <c r="EO363" s="5"/>
      <c r="EP363" s="5"/>
      <c r="EQ363" s="5"/>
      <c r="ER363" s="5"/>
      <c r="ES363" s="5"/>
      <c r="ET363" s="5"/>
      <c r="EU363" s="5"/>
      <c r="EV363" s="5"/>
      <c r="EW363" s="5"/>
      <c r="EX363" s="5"/>
      <c r="EY363" s="5"/>
      <c r="EZ363" s="5"/>
      <c r="FA363" s="5"/>
      <c r="FB363" s="5"/>
      <c r="FC363" s="5"/>
      <c r="FD363" s="5"/>
      <c r="FE363" s="5"/>
      <c r="FF363" s="5"/>
      <c r="FG363" s="5"/>
      <c r="FH363" s="5"/>
      <c r="FI363" s="5"/>
      <c r="FJ363" s="5"/>
      <c r="FK363" s="5"/>
      <c r="FL363" s="5"/>
      <c r="FM363" s="5"/>
      <c r="FN363" s="5"/>
      <c r="FO363" s="5"/>
      <c r="FP363" s="5"/>
      <c r="FQ363" s="5"/>
      <c r="FR363" s="5"/>
      <c r="FS363" s="5"/>
      <c r="FT363" s="5"/>
      <c r="FU363" s="5"/>
      <c r="FV363" s="5"/>
      <c r="FW363" s="5"/>
      <c r="FX363" s="5"/>
      <c r="FY363" s="5"/>
      <c r="FZ363" s="5"/>
      <c r="GA363" s="5"/>
      <c r="GB363" s="5"/>
      <c r="GC363" s="5"/>
      <c r="GD363" s="5"/>
      <c r="GE363" s="5"/>
      <c r="GF363" s="5"/>
      <c r="GG363" s="5"/>
      <c r="GH363" s="5"/>
      <c r="GI363" s="5"/>
      <c r="GJ363" s="5"/>
      <c r="GK363" s="5"/>
      <c r="GL363" s="5"/>
      <c r="GM363" s="5"/>
      <c r="GN363" s="5"/>
      <c r="GO363" s="5"/>
      <c r="GP363" s="5"/>
      <c r="GQ363" s="5"/>
      <c r="GR363" s="5"/>
      <c r="GS363" s="5"/>
      <c r="GT363" s="5"/>
      <c r="GU363" s="5"/>
      <c r="GV363" s="5"/>
      <c r="GW363" s="5"/>
      <c r="GX363" s="5"/>
      <c r="GY363" s="5"/>
      <c r="GZ363" s="5"/>
      <c r="HA363" s="5"/>
      <c r="HB363" s="5"/>
      <c r="HC363" s="5"/>
      <c r="HD363" s="5"/>
      <c r="HE363" s="5"/>
      <c r="HF363" s="5"/>
      <c r="HG363" s="5"/>
      <c r="HH363" s="5"/>
      <c r="HI363" s="5"/>
      <c r="HJ363" s="5"/>
      <c r="HK363" s="5"/>
      <c r="HL363" s="5"/>
      <c r="HM363" s="5"/>
      <c r="HN363" s="5"/>
      <c r="HO363" s="5"/>
      <c r="HP363" s="5"/>
      <c r="HQ363" s="5"/>
      <c r="HR363" s="5"/>
      <c r="HS363" s="5"/>
      <c r="HT363" s="5"/>
      <c r="HU363" s="5"/>
      <c r="HV363" s="5"/>
      <c r="HW363" s="5"/>
    </row>
    <row r="364" spans="1:231" s="148" customFormat="1">
      <c r="A364" s="5"/>
      <c r="B364" s="5"/>
      <c r="C364" s="13"/>
      <c r="D364" s="13"/>
      <c r="E364" s="14"/>
      <c r="F364" s="15"/>
      <c r="G364" s="13"/>
      <c r="H364" s="13"/>
      <c r="I364" s="16"/>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c r="CB364" s="5"/>
      <c r="CC364" s="5"/>
      <c r="CD364" s="5"/>
      <c r="CE364" s="5"/>
      <c r="CF364" s="5"/>
      <c r="CG364" s="5"/>
      <c r="CH364" s="5"/>
      <c r="CI364" s="5"/>
      <c r="CJ364" s="5"/>
      <c r="CK364" s="5"/>
      <c r="CL364" s="5"/>
      <c r="CM364" s="5"/>
      <c r="CN364" s="5"/>
      <c r="CO364" s="5"/>
      <c r="CP364" s="5"/>
      <c r="CQ364" s="5"/>
      <c r="CR364" s="5"/>
      <c r="CS364" s="5"/>
      <c r="CT364" s="5"/>
      <c r="CU364" s="5"/>
      <c r="CV364" s="5"/>
      <c r="CW364" s="5"/>
      <c r="CX364" s="5"/>
      <c r="CY364" s="5"/>
      <c r="CZ364" s="5"/>
      <c r="DA364" s="5"/>
      <c r="DB364" s="5"/>
      <c r="DC364" s="5"/>
      <c r="DD364" s="5"/>
      <c r="DE364" s="5"/>
      <c r="DF364" s="5"/>
      <c r="DG364" s="5"/>
      <c r="DH364" s="5"/>
      <c r="DI364" s="5"/>
      <c r="DJ364" s="5"/>
      <c r="DK364" s="5"/>
      <c r="DL364" s="5"/>
      <c r="DM364" s="5"/>
      <c r="DN364" s="5"/>
      <c r="DO364" s="5"/>
      <c r="DP364" s="5"/>
      <c r="DQ364" s="5"/>
      <c r="DR364" s="5"/>
      <c r="DS364" s="5"/>
      <c r="DT364" s="5"/>
      <c r="DU364" s="5"/>
      <c r="DV364" s="5"/>
      <c r="DW364" s="5"/>
      <c r="DX364" s="5"/>
      <c r="DY364" s="5"/>
      <c r="DZ364" s="5"/>
      <c r="EA364" s="5"/>
      <c r="EB364" s="5"/>
      <c r="EC364" s="5"/>
      <c r="ED364" s="5"/>
      <c r="EE364" s="5"/>
      <c r="EF364" s="5"/>
      <c r="EG364" s="5"/>
      <c r="EH364" s="5"/>
      <c r="EI364" s="5"/>
      <c r="EJ364" s="5"/>
      <c r="EK364" s="5"/>
      <c r="EL364" s="5"/>
      <c r="EM364" s="5"/>
      <c r="EN364" s="5"/>
      <c r="EO364" s="5"/>
      <c r="EP364" s="5"/>
      <c r="EQ364" s="5"/>
      <c r="ER364" s="5"/>
      <c r="ES364" s="5"/>
      <c r="ET364" s="5"/>
      <c r="EU364" s="5"/>
      <c r="EV364" s="5"/>
      <c r="EW364" s="5"/>
      <c r="EX364" s="5"/>
      <c r="EY364" s="5"/>
      <c r="EZ364" s="5"/>
      <c r="FA364" s="5"/>
      <c r="FB364" s="5"/>
      <c r="FC364" s="5"/>
      <c r="FD364" s="5"/>
      <c r="FE364" s="5"/>
      <c r="FF364" s="5"/>
      <c r="FG364" s="5"/>
      <c r="FH364" s="5"/>
      <c r="FI364" s="5"/>
      <c r="FJ364" s="5"/>
      <c r="FK364" s="5"/>
      <c r="FL364" s="5"/>
      <c r="FM364" s="5"/>
      <c r="FN364" s="5"/>
      <c r="FO364" s="5"/>
      <c r="FP364" s="5"/>
      <c r="FQ364" s="5"/>
      <c r="FR364" s="5"/>
      <c r="FS364" s="5"/>
      <c r="FT364" s="5"/>
      <c r="FU364" s="5"/>
      <c r="FV364" s="5"/>
      <c r="FW364" s="5"/>
      <c r="FX364" s="5"/>
      <c r="FY364" s="5"/>
      <c r="FZ364" s="5"/>
      <c r="GA364" s="5"/>
      <c r="GB364" s="5"/>
      <c r="GC364" s="5"/>
      <c r="GD364" s="5"/>
      <c r="GE364" s="5"/>
      <c r="GF364" s="5"/>
      <c r="GG364" s="5"/>
      <c r="GH364" s="5"/>
      <c r="GI364" s="5"/>
      <c r="GJ364" s="5"/>
      <c r="GK364" s="5"/>
      <c r="GL364" s="5"/>
      <c r="GM364" s="5"/>
      <c r="GN364" s="5"/>
      <c r="GO364" s="5"/>
      <c r="GP364" s="5"/>
      <c r="GQ364" s="5"/>
      <c r="GR364" s="5"/>
      <c r="GS364" s="5"/>
      <c r="GT364" s="5"/>
      <c r="GU364" s="5"/>
      <c r="GV364" s="5"/>
      <c r="GW364" s="5"/>
      <c r="GX364" s="5"/>
      <c r="GY364" s="5"/>
      <c r="GZ364" s="5"/>
      <c r="HA364" s="5"/>
      <c r="HB364" s="5"/>
      <c r="HC364" s="5"/>
      <c r="HD364" s="5"/>
      <c r="HE364" s="5"/>
      <c r="HF364" s="5"/>
      <c r="HG364" s="5"/>
      <c r="HH364" s="5"/>
      <c r="HI364" s="5"/>
      <c r="HJ364" s="5"/>
      <c r="HK364" s="5"/>
      <c r="HL364" s="5"/>
      <c r="HM364" s="5"/>
      <c r="HN364" s="5"/>
      <c r="HO364" s="5"/>
      <c r="HP364" s="5"/>
      <c r="HQ364" s="5"/>
      <c r="HR364" s="5"/>
      <c r="HS364" s="5"/>
      <c r="HT364" s="5"/>
      <c r="HU364" s="5"/>
      <c r="HV364" s="5"/>
      <c r="HW364" s="5"/>
    </row>
    <row r="365" spans="1:231" s="148" customFormat="1">
      <c r="A365" s="5"/>
      <c r="B365" s="5"/>
      <c r="C365" s="13"/>
      <c r="D365" s="13"/>
      <c r="E365" s="14"/>
      <c r="F365" s="15"/>
      <c r="G365" s="13"/>
      <c r="H365" s="13"/>
      <c r="I365" s="16"/>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c r="CK365" s="5"/>
      <c r="CL365" s="5"/>
      <c r="CM365" s="5"/>
      <c r="CN365" s="5"/>
      <c r="CO365" s="5"/>
      <c r="CP365" s="5"/>
      <c r="CQ365" s="5"/>
      <c r="CR365" s="5"/>
      <c r="CS365" s="5"/>
      <c r="CT365" s="5"/>
      <c r="CU365" s="5"/>
      <c r="CV365" s="5"/>
      <c r="CW365" s="5"/>
      <c r="CX365" s="5"/>
      <c r="CY365" s="5"/>
      <c r="CZ365" s="5"/>
      <c r="DA365" s="5"/>
      <c r="DB365" s="5"/>
      <c r="DC365" s="5"/>
      <c r="DD365" s="5"/>
      <c r="DE365" s="5"/>
      <c r="DF365" s="5"/>
      <c r="DG365" s="5"/>
      <c r="DH365" s="5"/>
      <c r="DI365" s="5"/>
      <c r="DJ365" s="5"/>
      <c r="DK365" s="5"/>
      <c r="DL365" s="5"/>
      <c r="DM365" s="5"/>
      <c r="DN365" s="5"/>
      <c r="DO365" s="5"/>
      <c r="DP365" s="5"/>
      <c r="DQ365" s="5"/>
      <c r="DR365" s="5"/>
      <c r="DS365" s="5"/>
      <c r="DT365" s="5"/>
      <c r="DU365" s="5"/>
      <c r="DV365" s="5"/>
      <c r="DW365" s="5"/>
      <c r="DX365" s="5"/>
      <c r="DY365" s="5"/>
      <c r="DZ365" s="5"/>
      <c r="EA365" s="5"/>
      <c r="EB365" s="5"/>
      <c r="EC365" s="5"/>
      <c r="ED365" s="5"/>
      <c r="EE365" s="5"/>
      <c r="EF365" s="5"/>
      <c r="EG365" s="5"/>
      <c r="EH365" s="5"/>
      <c r="EI365" s="5"/>
      <c r="EJ365" s="5"/>
      <c r="EK365" s="5"/>
      <c r="EL365" s="5"/>
      <c r="EM365" s="5"/>
      <c r="EN365" s="5"/>
      <c r="EO365" s="5"/>
      <c r="EP365" s="5"/>
      <c r="EQ365" s="5"/>
      <c r="ER365" s="5"/>
      <c r="ES365" s="5"/>
      <c r="ET365" s="5"/>
      <c r="EU365" s="5"/>
      <c r="EV365" s="5"/>
      <c r="EW365" s="5"/>
      <c r="EX365" s="5"/>
      <c r="EY365" s="5"/>
      <c r="EZ365" s="5"/>
      <c r="FA365" s="5"/>
      <c r="FB365" s="5"/>
      <c r="FC365" s="5"/>
      <c r="FD365" s="5"/>
      <c r="FE365" s="5"/>
      <c r="FF365" s="5"/>
      <c r="FG365" s="5"/>
      <c r="FH365" s="5"/>
      <c r="FI365" s="5"/>
      <c r="FJ365" s="5"/>
      <c r="FK365" s="5"/>
      <c r="FL365" s="5"/>
      <c r="FM365" s="5"/>
      <c r="FN365" s="5"/>
      <c r="FO365" s="5"/>
      <c r="FP365" s="5"/>
      <c r="FQ365" s="5"/>
      <c r="FR365" s="5"/>
      <c r="FS365" s="5"/>
      <c r="FT365" s="5"/>
      <c r="FU365" s="5"/>
      <c r="FV365" s="5"/>
      <c r="FW365" s="5"/>
      <c r="FX365" s="5"/>
      <c r="FY365" s="5"/>
      <c r="FZ365" s="5"/>
      <c r="GA365" s="5"/>
      <c r="GB365" s="5"/>
      <c r="GC365" s="5"/>
      <c r="GD365" s="5"/>
      <c r="GE365" s="5"/>
      <c r="GF365" s="5"/>
      <c r="GG365" s="5"/>
      <c r="GH365" s="5"/>
      <c r="GI365" s="5"/>
      <c r="GJ365" s="5"/>
      <c r="GK365" s="5"/>
      <c r="GL365" s="5"/>
      <c r="GM365" s="5"/>
      <c r="GN365" s="5"/>
      <c r="GO365" s="5"/>
      <c r="GP365" s="5"/>
      <c r="GQ365" s="5"/>
      <c r="GR365" s="5"/>
      <c r="GS365" s="5"/>
      <c r="GT365" s="5"/>
      <c r="GU365" s="5"/>
      <c r="GV365" s="5"/>
      <c r="GW365" s="5"/>
      <c r="GX365" s="5"/>
      <c r="GY365" s="5"/>
      <c r="GZ365" s="5"/>
      <c r="HA365" s="5"/>
      <c r="HB365" s="5"/>
      <c r="HC365" s="5"/>
      <c r="HD365" s="5"/>
      <c r="HE365" s="5"/>
      <c r="HF365" s="5"/>
      <c r="HG365" s="5"/>
      <c r="HH365" s="5"/>
      <c r="HI365" s="5"/>
      <c r="HJ365" s="5"/>
      <c r="HK365" s="5"/>
      <c r="HL365" s="5"/>
      <c r="HM365" s="5"/>
      <c r="HN365" s="5"/>
      <c r="HO365" s="5"/>
      <c r="HP365" s="5"/>
      <c r="HQ365" s="5"/>
      <c r="HR365" s="5"/>
      <c r="HS365" s="5"/>
      <c r="HT365" s="5"/>
      <c r="HU365" s="5"/>
      <c r="HV365" s="5"/>
      <c r="HW365" s="5"/>
    </row>
    <row r="366" spans="1:231" s="148" customFormat="1">
      <c r="A366" s="5"/>
      <c r="B366" s="5"/>
      <c r="C366" s="13"/>
      <c r="D366" s="13"/>
      <c r="E366" s="14"/>
      <c r="F366" s="15"/>
      <c r="G366" s="13"/>
      <c r="H366" s="13"/>
      <c r="I366" s="16"/>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c r="CZ366" s="5"/>
      <c r="DA366" s="5"/>
      <c r="DB366" s="5"/>
      <c r="DC366" s="5"/>
      <c r="DD366" s="5"/>
      <c r="DE366" s="5"/>
      <c r="DF366" s="5"/>
      <c r="DG366" s="5"/>
      <c r="DH366" s="5"/>
      <c r="DI366" s="5"/>
      <c r="DJ366" s="5"/>
      <c r="DK366" s="5"/>
      <c r="DL366" s="5"/>
      <c r="DM366" s="5"/>
      <c r="DN366" s="5"/>
      <c r="DO366" s="5"/>
      <c r="DP366" s="5"/>
      <c r="DQ366" s="5"/>
      <c r="DR366" s="5"/>
      <c r="DS366" s="5"/>
      <c r="DT366" s="5"/>
      <c r="DU366" s="5"/>
      <c r="DV366" s="5"/>
      <c r="DW366" s="5"/>
      <c r="DX366" s="5"/>
      <c r="DY366" s="5"/>
      <c r="DZ366" s="5"/>
      <c r="EA366" s="5"/>
      <c r="EB366" s="5"/>
      <c r="EC366" s="5"/>
      <c r="ED366" s="5"/>
      <c r="EE366" s="5"/>
      <c r="EF366" s="5"/>
      <c r="EG366" s="5"/>
      <c r="EH366" s="5"/>
      <c r="EI366" s="5"/>
      <c r="EJ366" s="5"/>
      <c r="EK366" s="5"/>
      <c r="EL366" s="5"/>
      <c r="EM366" s="5"/>
      <c r="EN366" s="5"/>
      <c r="EO366" s="5"/>
      <c r="EP366" s="5"/>
      <c r="EQ366" s="5"/>
      <c r="ER366" s="5"/>
      <c r="ES366" s="5"/>
      <c r="ET366" s="5"/>
      <c r="EU366" s="5"/>
      <c r="EV366" s="5"/>
      <c r="EW366" s="5"/>
      <c r="EX366" s="5"/>
      <c r="EY366" s="5"/>
      <c r="EZ366" s="5"/>
      <c r="FA366" s="5"/>
      <c r="FB366" s="5"/>
      <c r="FC366" s="5"/>
      <c r="FD366" s="5"/>
      <c r="FE366" s="5"/>
      <c r="FF366" s="5"/>
      <c r="FG366" s="5"/>
      <c r="FH366" s="5"/>
      <c r="FI366" s="5"/>
      <c r="FJ366" s="5"/>
      <c r="FK366" s="5"/>
      <c r="FL366" s="5"/>
      <c r="FM366" s="5"/>
      <c r="FN366" s="5"/>
      <c r="FO366" s="5"/>
      <c r="FP366" s="5"/>
      <c r="FQ366" s="5"/>
      <c r="FR366" s="5"/>
      <c r="FS366" s="5"/>
      <c r="FT366" s="5"/>
      <c r="FU366" s="5"/>
      <c r="FV366" s="5"/>
      <c r="FW366" s="5"/>
      <c r="FX366" s="5"/>
      <c r="FY366" s="5"/>
      <c r="FZ366" s="5"/>
      <c r="GA366" s="5"/>
      <c r="GB366" s="5"/>
      <c r="GC366" s="5"/>
      <c r="GD366" s="5"/>
      <c r="GE366" s="5"/>
      <c r="GF366" s="5"/>
      <c r="GG366" s="5"/>
      <c r="GH366" s="5"/>
      <c r="GI366" s="5"/>
      <c r="GJ366" s="5"/>
      <c r="GK366" s="5"/>
      <c r="GL366" s="5"/>
      <c r="GM366" s="5"/>
      <c r="GN366" s="5"/>
      <c r="GO366" s="5"/>
      <c r="GP366" s="5"/>
      <c r="GQ366" s="5"/>
      <c r="GR366" s="5"/>
      <c r="GS366" s="5"/>
      <c r="GT366" s="5"/>
      <c r="GU366" s="5"/>
      <c r="GV366" s="5"/>
      <c r="GW366" s="5"/>
      <c r="GX366" s="5"/>
      <c r="GY366" s="5"/>
      <c r="GZ366" s="5"/>
      <c r="HA366" s="5"/>
      <c r="HB366" s="5"/>
      <c r="HC366" s="5"/>
      <c r="HD366" s="5"/>
      <c r="HE366" s="5"/>
      <c r="HF366" s="5"/>
      <c r="HG366" s="5"/>
      <c r="HH366" s="5"/>
      <c r="HI366" s="5"/>
      <c r="HJ366" s="5"/>
      <c r="HK366" s="5"/>
      <c r="HL366" s="5"/>
      <c r="HM366" s="5"/>
      <c r="HN366" s="5"/>
      <c r="HO366" s="5"/>
      <c r="HP366" s="5"/>
      <c r="HQ366" s="5"/>
      <c r="HR366" s="5"/>
      <c r="HS366" s="5"/>
      <c r="HT366" s="5"/>
      <c r="HU366" s="5"/>
      <c r="HV366" s="5"/>
      <c r="HW366" s="5"/>
    </row>
    <row r="367" spans="1:231" s="148" customFormat="1">
      <c r="A367" s="5"/>
      <c r="B367" s="5"/>
      <c r="C367" s="13"/>
      <c r="D367" s="13"/>
      <c r="E367" s="14"/>
      <c r="F367" s="15"/>
      <c r="G367" s="13"/>
      <c r="H367" s="13"/>
      <c r="I367" s="16"/>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c r="CC367" s="5"/>
      <c r="CD367" s="5"/>
      <c r="CE367" s="5"/>
      <c r="CF367" s="5"/>
      <c r="CG367" s="5"/>
      <c r="CH367" s="5"/>
      <c r="CI367" s="5"/>
      <c r="CJ367" s="5"/>
      <c r="CK367" s="5"/>
      <c r="CL367" s="5"/>
      <c r="CM367" s="5"/>
      <c r="CN367" s="5"/>
      <c r="CO367" s="5"/>
      <c r="CP367" s="5"/>
      <c r="CQ367" s="5"/>
      <c r="CR367" s="5"/>
      <c r="CS367" s="5"/>
      <c r="CT367" s="5"/>
      <c r="CU367" s="5"/>
      <c r="CV367" s="5"/>
      <c r="CW367" s="5"/>
      <c r="CX367" s="5"/>
      <c r="CY367" s="5"/>
      <c r="CZ367" s="5"/>
      <c r="DA367" s="5"/>
      <c r="DB367" s="5"/>
      <c r="DC367" s="5"/>
      <c r="DD367" s="5"/>
      <c r="DE367" s="5"/>
      <c r="DF367" s="5"/>
      <c r="DG367" s="5"/>
      <c r="DH367" s="5"/>
      <c r="DI367" s="5"/>
      <c r="DJ367" s="5"/>
      <c r="DK367" s="5"/>
      <c r="DL367" s="5"/>
      <c r="DM367" s="5"/>
      <c r="DN367" s="5"/>
      <c r="DO367" s="5"/>
      <c r="DP367" s="5"/>
      <c r="DQ367" s="5"/>
      <c r="DR367" s="5"/>
      <c r="DS367" s="5"/>
      <c r="DT367" s="5"/>
      <c r="DU367" s="5"/>
      <c r="DV367" s="5"/>
      <c r="DW367" s="5"/>
      <c r="DX367" s="5"/>
      <c r="DY367" s="5"/>
      <c r="DZ367" s="5"/>
      <c r="EA367" s="5"/>
      <c r="EB367" s="5"/>
      <c r="EC367" s="5"/>
      <c r="ED367" s="5"/>
      <c r="EE367" s="5"/>
      <c r="EF367" s="5"/>
      <c r="EG367" s="5"/>
      <c r="EH367" s="5"/>
      <c r="EI367" s="5"/>
      <c r="EJ367" s="5"/>
      <c r="EK367" s="5"/>
      <c r="EL367" s="5"/>
      <c r="EM367" s="5"/>
      <c r="EN367" s="5"/>
      <c r="EO367" s="5"/>
      <c r="EP367" s="5"/>
      <c r="EQ367" s="5"/>
      <c r="ER367" s="5"/>
      <c r="ES367" s="5"/>
      <c r="ET367" s="5"/>
      <c r="EU367" s="5"/>
      <c r="EV367" s="5"/>
      <c r="EW367" s="5"/>
      <c r="EX367" s="5"/>
      <c r="EY367" s="5"/>
      <c r="EZ367" s="5"/>
      <c r="FA367" s="5"/>
      <c r="FB367" s="5"/>
      <c r="FC367" s="5"/>
      <c r="FD367" s="5"/>
      <c r="FE367" s="5"/>
      <c r="FF367" s="5"/>
      <c r="FG367" s="5"/>
      <c r="FH367" s="5"/>
      <c r="FI367" s="5"/>
      <c r="FJ367" s="5"/>
      <c r="FK367" s="5"/>
      <c r="FL367" s="5"/>
      <c r="FM367" s="5"/>
      <c r="FN367" s="5"/>
      <c r="FO367" s="5"/>
      <c r="FP367" s="5"/>
      <c r="FQ367" s="5"/>
      <c r="FR367" s="5"/>
      <c r="FS367" s="5"/>
      <c r="FT367" s="5"/>
      <c r="FU367" s="5"/>
      <c r="FV367" s="5"/>
      <c r="FW367" s="5"/>
      <c r="FX367" s="5"/>
      <c r="FY367" s="5"/>
      <c r="FZ367" s="5"/>
      <c r="GA367" s="5"/>
      <c r="GB367" s="5"/>
      <c r="GC367" s="5"/>
      <c r="GD367" s="5"/>
      <c r="GE367" s="5"/>
      <c r="GF367" s="5"/>
      <c r="GG367" s="5"/>
      <c r="GH367" s="5"/>
      <c r="GI367" s="5"/>
      <c r="GJ367" s="5"/>
      <c r="GK367" s="5"/>
      <c r="GL367" s="5"/>
      <c r="GM367" s="5"/>
      <c r="GN367" s="5"/>
      <c r="GO367" s="5"/>
      <c r="GP367" s="5"/>
      <c r="GQ367" s="5"/>
      <c r="GR367" s="5"/>
      <c r="GS367" s="5"/>
      <c r="GT367" s="5"/>
      <c r="GU367" s="5"/>
      <c r="GV367" s="5"/>
      <c r="GW367" s="5"/>
      <c r="GX367" s="5"/>
      <c r="GY367" s="5"/>
      <c r="GZ367" s="5"/>
      <c r="HA367" s="5"/>
      <c r="HB367" s="5"/>
      <c r="HC367" s="5"/>
      <c r="HD367" s="5"/>
      <c r="HE367" s="5"/>
      <c r="HF367" s="5"/>
      <c r="HG367" s="5"/>
      <c r="HH367" s="5"/>
      <c r="HI367" s="5"/>
      <c r="HJ367" s="5"/>
      <c r="HK367" s="5"/>
      <c r="HL367" s="5"/>
      <c r="HM367" s="5"/>
      <c r="HN367" s="5"/>
      <c r="HO367" s="5"/>
      <c r="HP367" s="5"/>
      <c r="HQ367" s="5"/>
      <c r="HR367" s="5"/>
      <c r="HS367" s="5"/>
      <c r="HT367" s="5"/>
      <c r="HU367" s="5"/>
      <c r="HV367" s="5"/>
      <c r="HW367" s="5"/>
    </row>
    <row r="368" spans="1:231" s="148" customFormat="1">
      <c r="A368" s="5"/>
      <c r="B368" s="5"/>
      <c r="C368" s="13"/>
      <c r="D368" s="13"/>
      <c r="E368" s="14"/>
      <c r="F368" s="15"/>
      <c r="G368" s="13"/>
      <c r="H368" s="13"/>
      <c r="I368" s="16"/>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5"/>
      <c r="CD368" s="5"/>
      <c r="CE368" s="5"/>
      <c r="CF368" s="5"/>
      <c r="CG368" s="5"/>
      <c r="CH368" s="5"/>
      <c r="CI368" s="5"/>
      <c r="CJ368" s="5"/>
      <c r="CK368" s="5"/>
      <c r="CL368" s="5"/>
      <c r="CM368" s="5"/>
      <c r="CN368" s="5"/>
      <c r="CO368" s="5"/>
      <c r="CP368" s="5"/>
      <c r="CQ368" s="5"/>
      <c r="CR368" s="5"/>
      <c r="CS368" s="5"/>
      <c r="CT368" s="5"/>
      <c r="CU368" s="5"/>
      <c r="CV368" s="5"/>
      <c r="CW368" s="5"/>
      <c r="CX368" s="5"/>
      <c r="CY368" s="5"/>
      <c r="CZ368" s="5"/>
      <c r="DA368" s="5"/>
      <c r="DB368" s="5"/>
      <c r="DC368" s="5"/>
      <c r="DD368" s="5"/>
      <c r="DE368" s="5"/>
      <c r="DF368" s="5"/>
      <c r="DG368" s="5"/>
      <c r="DH368" s="5"/>
      <c r="DI368" s="5"/>
      <c r="DJ368" s="5"/>
      <c r="DK368" s="5"/>
      <c r="DL368" s="5"/>
      <c r="DM368" s="5"/>
      <c r="DN368" s="5"/>
      <c r="DO368" s="5"/>
      <c r="DP368" s="5"/>
      <c r="DQ368" s="5"/>
      <c r="DR368" s="5"/>
      <c r="DS368" s="5"/>
      <c r="DT368" s="5"/>
      <c r="DU368" s="5"/>
      <c r="DV368" s="5"/>
      <c r="DW368" s="5"/>
      <c r="DX368" s="5"/>
      <c r="DY368" s="5"/>
      <c r="DZ368" s="5"/>
      <c r="EA368" s="5"/>
      <c r="EB368" s="5"/>
      <c r="EC368" s="5"/>
      <c r="ED368" s="5"/>
      <c r="EE368" s="5"/>
      <c r="EF368" s="5"/>
      <c r="EG368" s="5"/>
      <c r="EH368" s="5"/>
      <c r="EI368" s="5"/>
      <c r="EJ368" s="5"/>
      <c r="EK368" s="5"/>
      <c r="EL368" s="5"/>
      <c r="EM368" s="5"/>
      <c r="EN368" s="5"/>
      <c r="EO368" s="5"/>
      <c r="EP368" s="5"/>
      <c r="EQ368" s="5"/>
      <c r="ER368" s="5"/>
      <c r="ES368" s="5"/>
      <c r="ET368" s="5"/>
      <c r="EU368" s="5"/>
      <c r="EV368" s="5"/>
      <c r="EW368" s="5"/>
      <c r="EX368" s="5"/>
      <c r="EY368" s="5"/>
      <c r="EZ368" s="5"/>
      <c r="FA368" s="5"/>
      <c r="FB368" s="5"/>
      <c r="FC368" s="5"/>
      <c r="FD368" s="5"/>
      <c r="FE368" s="5"/>
      <c r="FF368" s="5"/>
      <c r="FG368" s="5"/>
      <c r="FH368" s="5"/>
      <c r="FI368" s="5"/>
      <c r="FJ368" s="5"/>
      <c r="FK368" s="5"/>
      <c r="FL368" s="5"/>
      <c r="FM368" s="5"/>
      <c r="FN368" s="5"/>
      <c r="FO368" s="5"/>
      <c r="FP368" s="5"/>
      <c r="FQ368" s="5"/>
      <c r="FR368" s="5"/>
      <c r="FS368" s="5"/>
      <c r="FT368" s="5"/>
      <c r="FU368" s="5"/>
      <c r="FV368" s="5"/>
      <c r="FW368" s="5"/>
      <c r="FX368" s="5"/>
      <c r="FY368" s="5"/>
      <c r="FZ368" s="5"/>
      <c r="GA368" s="5"/>
      <c r="GB368" s="5"/>
      <c r="GC368" s="5"/>
      <c r="GD368" s="5"/>
      <c r="GE368" s="5"/>
      <c r="GF368" s="5"/>
      <c r="GG368" s="5"/>
      <c r="GH368" s="5"/>
      <c r="GI368" s="5"/>
      <c r="GJ368" s="5"/>
      <c r="GK368" s="5"/>
      <c r="GL368" s="5"/>
      <c r="GM368" s="5"/>
      <c r="GN368" s="5"/>
      <c r="GO368" s="5"/>
      <c r="GP368" s="5"/>
      <c r="GQ368" s="5"/>
      <c r="GR368" s="5"/>
      <c r="GS368" s="5"/>
      <c r="GT368" s="5"/>
      <c r="GU368" s="5"/>
      <c r="GV368" s="5"/>
      <c r="GW368" s="5"/>
      <c r="GX368" s="5"/>
      <c r="GY368" s="5"/>
      <c r="GZ368" s="5"/>
      <c r="HA368" s="5"/>
      <c r="HB368" s="5"/>
      <c r="HC368" s="5"/>
      <c r="HD368" s="5"/>
      <c r="HE368" s="5"/>
      <c r="HF368" s="5"/>
      <c r="HG368" s="5"/>
      <c r="HH368" s="5"/>
      <c r="HI368" s="5"/>
      <c r="HJ368" s="5"/>
      <c r="HK368" s="5"/>
      <c r="HL368" s="5"/>
      <c r="HM368" s="5"/>
      <c r="HN368" s="5"/>
      <c r="HO368" s="5"/>
      <c r="HP368" s="5"/>
      <c r="HQ368" s="5"/>
      <c r="HR368" s="5"/>
      <c r="HS368" s="5"/>
      <c r="HT368" s="5"/>
      <c r="HU368" s="5"/>
      <c r="HV368" s="5"/>
      <c r="HW368" s="5"/>
    </row>
    <row r="369" spans="1:231" s="148" customFormat="1">
      <c r="A369" s="5"/>
      <c r="B369" s="5"/>
      <c r="C369" s="13"/>
      <c r="D369" s="13"/>
      <c r="E369" s="14"/>
      <c r="F369" s="15"/>
      <c r="G369" s="13"/>
      <c r="H369" s="13"/>
      <c r="I369" s="16"/>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c r="CK369" s="5"/>
      <c r="CL369" s="5"/>
      <c r="CM369" s="5"/>
      <c r="CN369" s="5"/>
      <c r="CO369" s="5"/>
      <c r="CP369" s="5"/>
      <c r="CQ369" s="5"/>
      <c r="CR369" s="5"/>
      <c r="CS369" s="5"/>
      <c r="CT369" s="5"/>
      <c r="CU369" s="5"/>
      <c r="CV369" s="5"/>
      <c r="CW369" s="5"/>
      <c r="CX369" s="5"/>
      <c r="CY369" s="5"/>
      <c r="CZ369" s="5"/>
      <c r="DA369" s="5"/>
      <c r="DB369" s="5"/>
      <c r="DC369" s="5"/>
      <c r="DD369" s="5"/>
      <c r="DE369" s="5"/>
      <c r="DF369" s="5"/>
      <c r="DG369" s="5"/>
      <c r="DH369" s="5"/>
      <c r="DI369" s="5"/>
      <c r="DJ369" s="5"/>
      <c r="DK369" s="5"/>
      <c r="DL369" s="5"/>
      <c r="DM369" s="5"/>
      <c r="DN369" s="5"/>
      <c r="DO369" s="5"/>
      <c r="DP369" s="5"/>
      <c r="DQ369" s="5"/>
      <c r="DR369" s="5"/>
      <c r="DS369" s="5"/>
      <c r="DT369" s="5"/>
      <c r="DU369" s="5"/>
      <c r="DV369" s="5"/>
      <c r="DW369" s="5"/>
      <c r="DX369" s="5"/>
      <c r="DY369" s="5"/>
      <c r="DZ369" s="5"/>
      <c r="EA369" s="5"/>
      <c r="EB369" s="5"/>
      <c r="EC369" s="5"/>
      <c r="ED369" s="5"/>
      <c r="EE369" s="5"/>
      <c r="EF369" s="5"/>
      <c r="EG369" s="5"/>
      <c r="EH369" s="5"/>
      <c r="EI369" s="5"/>
      <c r="EJ369" s="5"/>
      <c r="EK369" s="5"/>
      <c r="EL369" s="5"/>
      <c r="EM369" s="5"/>
      <c r="EN369" s="5"/>
      <c r="EO369" s="5"/>
      <c r="EP369" s="5"/>
      <c r="EQ369" s="5"/>
      <c r="ER369" s="5"/>
      <c r="ES369" s="5"/>
      <c r="ET369" s="5"/>
      <c r="EU369" s="5"/>
      <c r="EV369" s="5"/>
      <c r="EW369" s="5"/>
      <c r="EX369" s="5"/>
      <c r="EY369" s="5"/>
      <c r="EZ369" s="5"/>
      <c r="FA369" s="5"/>
      <c r="FB369" s="5"/>
      <c r="FC369" s="5"/>
      <c r="FD369" s="5"/>
      <c r="FE369" s="5"/>
      <c r="FF369" s="5"/>
      <c r="FG369" s="5"/>
      <c r="FH369" s="5"/>
      <c r="FI369" s="5"/>
      <c r="FJ369" s="5"/>
      <c r="FK369" s="5"/>
      <c r="FL369" s="5"/>
      <c r="FM369" s="5"/>
      <c r="FN369" s="5"/>
      <c r="FO369" s="5"/>
      <c r="FP369" s="5"/>
      <c r="FQ369" s="5"/>
      <c r="FR369" s="5"/>
      <c r="FS369" s="5"/>
      <c r="FT369" s="5"/>
      <c r="FU369" s="5"/>
      <c r="FV369" s="5"/>
      <c r="FW369" s="5"/>
      <c r="FX369" s="5"/>
      <c r="FY369" s="5"/>
      <c r="FZ369" s="5"/>
      <c r="GA369" s="5"/>
      <c r="GB369" s="5"/>
      <c r="GC369" s="5"/>
      <c r="GD369" s="5"/>
      <c r="GE369" s="5"/>
      <c r="GF369" s="5"/>
      <c r="GG369" s="5"/>
      <c r="GH369" s="5"/>
      <c r="GI369" s="5"/>
      <c r="GJ369" s="5"/>
      <c r="GK369" s="5"/>
      <c r="GL369" s="5"/>
      <c r="GM369" s="5"/>
      <c r="GN369" s="5"/>
      <c r="GO369" s="5"/>
      <c r="GP369" s="5"/>
      <c r="GQ369" s="5"/>
      <c r="GR369" s="5"/>
      <c r="GS369" s="5"/>
      <c r="GT369" s="5"/>
      <c r="GU369" s="5"/>
      <c r="GV369" s="5"/>
      <c r="GW369" s="5"/>
      <c r="GX369" s="5"/>
      <c r="GY369" s="5"/>
      <c r="GZ369" s="5"/>
      <c r="HA369" s="5"/>
      <c r="HB369" s="5"/>
      <c r="HC369" s="5"/>
      <c r="HD369" s="5"/>
      <c r="HE369" s="5"/>
      <c r="HF369" s="5"/>
      <c r="HG369" s="5"/>
      <c r="HH369" s="5"/>
      <c r="HI369" s="5"/>
      <c r="HJ369" s="5"/>
      <c r="HK369" s="5"/>
      <c r="HL369" s="5"/>
      <c r="HM369" s="5"/>
      <c r="HN369" s="5"/>
      <c r="HO369" s="5"/>
      <c r="HP369" s="5"/>
      <c r="HQ369" s="5"/>
      <c r="HR369" s="5"/>
      <c r="HS369" s="5"/>
      <c r="HT369" s="5"/>
      <c r="HU369" s="5"/>
      <c r="HV369" s="5"/>
      <c r="HW369" s="5"/>
    </row>
    <row r="370" spans="1:231" s="148" customFormat="1">
      <c r="A370" s="5"/>
      <c r="B370" s="5"/>
      <c r="C370" s="13"/>
      <c r="D370" s="13"/>
      <c r="E370" s="14"/>
      <c r="F370" s="15"/>
      <c r="G370" s="13"/>
      <c r="H370" s="13"/>
      <c r="I370" s="16"/>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5"/>
      <c r="CD370" s="5"/>
      <c r="CE370" s="5"/>
      <c r="CF370" s="5"/>
      <c r="CG370" s="5"/>
      <c r="CH370" s="5"/>
      <c r="CI370" s="5"/>
      <c r="CJ370" s="5"/>
      <c r="CK370" s="5"/>
      <c r="CL370" s="5"/>
      <c r="CM370" s="5"/>
      <c r="CN370" s="5"/>
      <c r="CO370" s="5"/>
      <c r="CP370" s="5"/>
      <c r="CQ370" s="5"/>
      <c r="CR370" s="5"/>
      <c r="CS370" s="5"/>
      <c r="CT370" s="5"/>
      <c r="CU370" s="5"/>
      <c r="CV370" s="5"/>
      <c r="CW370" s="5"/>
      <c r="CX370" s="5"/>
      <c r="CY370" s="5"/>
      <c r="CZ370" s="5"/>
      <c r="DA370" s="5"/>
      <c r="DB370" s="5"/>
      <c r="DC370" s="5"/>
      <c r="DD370" s="5"/>
      <c r="DE370" s="5"/>
      <c r="DF370" s="5"/>
      <c r="DG370" s="5"/>
      <c r="DH370" s="5"/>
      <c r="DI370" s="5"/>
      <c r="DJ370" s="5"/>
      <c r="DK370" s="5"/>
      <c r="DL370" s="5"/>
      <c r="DM370" s="5"/>
      <c r="DN370" s="5"/>
      <c r="DO370" s="5"/>
      <c r="DP370" s="5"/>
      <c r="DQ370" s="5"/>
      <c r="DR370" s="5"/>
      <c r="DS370" s="5"/>
      <c r="DT370" s="5"/>
      <c r="DU370" s="5"/>
      <c r="DV370" s="5"/>
      <c r="DW370" s="5"/>
      <c r="DX370" s="5"/>
      <c r="DY370" s="5"/>
      <c r="DZ370" s="5"/>
      <c r="EA370" s="5"/>
      <c r="EB370" s="5"/>
      <c r="EC370" s="5"/>
      <c r="ED370" s="5"/>
      <c r="EE370" s="5"/>
      <c r="EF370" s="5"/>
      <c r="EG370" s="5"/>
      <c r="EH370" s="5"/>
      <c r="EI370" s="5"/>
      <c r="EJ370" s="5"/>
      <c r="EK370" s="5"/>
      <c r="EL370" s="5"/>
      <c r="EM370" s="5"/>
      <c r="EN370" s="5"/>
      <c r="EO370" s="5"/>
      <c r="EP370" s="5"/>
      <c r="EQ370" s="5"/>
      <c r="ER370" s="5"/>
      <c r="ES370" s="5"/>
      <c r="ET370" s="5"/>
      <c r="EU370" s="5"/>
      <c r="EV370" s="5"/>
      <c r="EW370" s="5"/>
      <c r="EX370" s="5"/>
      <c r="EY370" s="5"/>
      <c r="EZ370" s="5"/>
      <c r="FA370" s="5"/>
      <c r="FB370" s="5"/>
      <c r="FC370" s="5"/>
      <c r="FD370" s="5"/>
      <c r="FE370" s="5"/>
      <c r="FF370" s="5"/>
      <c r="FG370" s="5"/>
      <c r="FH370" s="5"/>
      <c r="FI370" s="5"/>
      <c r="FJ370" s="5"/>
      <c r="FK370" s="5"/>
      <c r="FL370" s="5"/>
      <c r="FM370" s="5"/>
      <c r="FN370" s="5"/>
      <c r="FO370" s="5"/>
      <c r="FP370" s="5"/>
      <c r="FQ370" s="5"/>
      <c r="FR370" s="5"/>
      <c r="FS370" s="5"/>
      <c r="FT370" s="5"/>
      <c r="FU370" s="5"/>
      <c r="FV370" s="5"/>
      <c r="FW370" s="5"/>
      <c r="FX370" s="5"/>
      <c r="FY370" s="5"/>
      <c r="FZ370" s="5"/>
      <c r="GA370" s="5"/>
      <c r="GB370" s="5"/>
      <c r="GC370" s="5"/>
      <c r="GD370" s="5"/>
      <c r="GE370" s="5"/>
      <c r="GF370" s="5"/>
      <c r="GG370" s="5"/>
      <c r="GH370" s="5"/>
      <c r="GI370" s="5"/>
      <c r="GJ370" s="5"/>
      <c r="GK370" s="5"/>
      <c r="GL370" s="5"/>
      <c r="GM370" s="5"/>
      <c r="GN370" s="5"/>
      <c r="GO370" s="5"/>
      <c r="GP370" s="5"/>
      <c r="GQ370" s="5"/>
      <c r="GR370" s="5"/>
      <c r="GS370" s="5"/>
      <c r="GT370" s="5"/>
      <c r="GU370" s="5"/>
      <c r="GV370" s="5"/>
      <c r="GW370" s="5"/>
      <c r="GX370" s="5"/>
      <c r="GY370" s="5"/>
      <c r="GZ370" s="5"/>
      <c r="HA370" s="5"/>
      <c r="HB370" s="5"/>
      <c r="HC370" s="5"/>
      <c r="HD370" s="5"/>
      <c r="HE370" s="5"/>
      <c r="HF370" s="5"/>
      <c r="HG370" s="5"/>
      <c r="HH370" s="5"/>
      <c r="HI370" s="5"/>
      <c r="HJ370" s="5"/>
      <c r="HK370" s="5"/>
      <c r="HL370" s="5"/>
      <c r="HM370" s="5"/>
      <c r="HN370" s="5"/>
      <c r="HO370" s="5"/>
      <c r="HP370" s="5"/>
      <c r="HQ370" s="5"/>
      <c r="HR370" s="5"/>
      <c r="HS370" s="5"/>
      <c r="HT370" s="5"/>
      <c r="HU370" s="5"/>
      <c r="HV370" s="5"/>
      <c r="HW370" s="5"/>
    </row>
    <row r="371" spans="1:231" s="148" customFormat="1">
      <c r="A371" s="5"/>
      <c r="B371" s="5"/>
      <c r="C371" s="13"/>
      <c r="D371" s="13"/>
      <c r="E371" s="14"/>
      <c r="F371" s="15"/>
      <c r="G371" s="13"/>
      <c r="H371" s="13"/>
      <c r="I371" s="16"/>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5"/>
      <c r="CM371" s="5"/>
      <c r="CN371" s="5"/>
      <c r="CO371" s="5"/>
      <c r="CP371" s="5"/>
      <c r="CQ371" s="5"/>
      <c r="CR371" s="5"/>
      <c r="CS371" s="5"/>
      <c r="CT371" s="5"/>
      <c r="CU371" s="5"/>
      <c r="CV371" s="5"/>
      <c r="CW371" s="5"/>
      <c r="CX371" s="5"/>
      <c r="CY371" s="5"/>
      <c r="CZ371" s="5"/>
      <c r="DA371" s="5"/>
      <c r="DB371" s="5"/>
      <c r="DC371" s="5"/>
      <c r="DD371" s="5"/>
      <c r="DE371" s="5"/>
      <c r="DF371" s="5"/>
      <c r="DG371" s="5"/>
      <c r="DH371" s="5"/>
      <c r="DI371" s="5"/>
      <c r="DJ371" s="5"/>
      <c r="DK371" s="5"/>
      <c r="DL371" s="5"/>
      <c r="DM371" s="5"/>
      <c r="DN371" s="5"/>
      <c r="DO371" s="5"/>
      <c r="DP371" s="5"/>
      <c r="DQ371" s="5"/>
      <c r="DR371" s="5"/>
      <c r="DS371" s="5"/>
      <c r="DT371" s="5"/>
      <c r="DU371" s="5"/>
      <c r="DV371" s="5"/>
      <c r="DW371" s="5"/>
      <c r="DX371" s="5"/>
      <c r="DY371" s="5"/>
      <c r="DZ371" s="5"/>
      <c r="EA371" s="5"/>
      <c r="EB371" s="5"/>
      <c r="EC371" s="5"/>
      <c r="ED371" s="5"/>
      <c r="EE371" s="5"/>
      <c r="EF371" s="5"/>
      <c r="EG371" s="5"/>
      <c r="EH371" s="5"/>
      <c r="EI371" s="5"/>
      <c r="EJ371" s="5"/>
      <c r="EK371" s="5"/>
      <c r="EL371" s="5"/>
      <c r="EM371" s="5"/>
      <c r="EN371" s="5"/>
      <c r="EO371" s="5"/>
      <c r="EP371" s="5"/>
      <c r="EQ371" s="5"/>
      <c r="ER371" s="5"/>
      <c r="ES371" s="5"/>
      <c r="ET371" s="5"/>
      <c r="EU371" s="5"/>
      <c r="EV371" s="5"/>
      <c r="EW371" s="5"/>
      <c r="EX371" s="5"/>
      <c r="EY371" s="5"/>
      <c r="EZ371" s="5"/>
      <c r="FA371" s="5"/>
      <c r="FB371" s="5"/>
      <c r="FC371" s="5"/>
      <c r="FD371" s="5"/>
      <c r="FE371" s="5"/>
      <c r="FF371" s="5"/>
      <c r="FG371" s="5"/>
      <c r="FH371" s="5"/>
      <c r="FI371" s="5"/>
      <c r="FJ371" s="5"/>
      <c r="FK371" s="5"/>
      <c r="FL371" s="5"/>
      <c r="FM371" s="5"/>
      <c r="FN371" s="5"/>
      <c r="FO371" s="5"/>
      <c r="FP371" s="5"/>
      <c r="FQ371" s="5"/>
      <c r="FR371" s="5"/>
      <c r="FS371" s="5"/>
      <c r="FT371" s="5"/>
      <c r="FU371" s="5"/>
      <c r="FV371" s="5"/>
      <c r="FW371" s="5"/>
      <c r="FX371" s="5"/>
      <c r="FY371" s="5"/>
      <c r="FZ371" s="5"/>
      <c r="GA371" s="5"/>
      <c r="GB371" s="5"/>
      <c r="GC371" s="5"/>
      <c r="GD371" s="5"/>
      <c r="GE371" s="5"/>
      <c r="GF371" s="5"/>
      <c r="GG371" s="5"/>
      <c r="GH371" s="5"/>
      <c r="GI371" s="5"/>
      <c r="GJ371" s="5"/>
      <c r="GK371" s="5"/>
      <c r="GL371" s="5"/>
      <c r="GM371" s="5"/>
      <c r="GN371" s="5"/>
      <c r="GO371" s="5"/>
      <c r="GP371" s="5"/>
      <c r="GQ371" s="5"/>
      <c r="GR371" s="5"/>
      <c r="GS371" s="5"/>
      <c r="GT371" s="5"/>
      <c r="GU371" s="5"/>
      <c r="GV371" s="5"/>
      <c r="GW371" s="5"/>
      <c r="GX371" s="5"/>
      <c r="GY371" s="5"/>
      <c r="GZ371" s="5"/>
      <c r="HA371" s="5"/>
      <c r="HB371" s="5"/>
      <c r="HC371" s="5"/>
      <c r="HD371" s="5"/>
      <c r="HE371" s="5"/>
      <c r="HF371" s="5"/>
      <c r="HG371" s="5"/>
      <c r="HH371" s="5"/>
      <c r="HI371" s="5"/>
      <c r="HJ371" s="5"/>
      <c r="HK371" s="5"/>
      <c r="HL371" s="5"/>
      <c r="HM371" s="5"/>
      <c r="HN371" s="5"/>
      <c r="HO371" s="5"/>
      <c r="HP371" s="5"/>
      <c r="HQ371" s="5"/>
      <c r="HR371" s="5"/>
      <c r="HS371" s="5"/>
      <c r="HT371" s="5"/>
      <c r="HU371" s="5"/>
      <c r="HV371" s="5"/>
      <c r="HW371" s="5"/>
    </row>
    <row r="372" spans="1:231" s="148" customFormat="1">
      <c r="A372" s="5"/>
      <c r="B372" s="5"/>
      <c r="C372" s="13"/>
      <c r="D372" s="13"/>
      <c r="E372" s="14"/>
      <c r="F372" s="15"/>
      <c r="G372" s="13"/>
      <c r="H372" s="13"/>
      <c r="I372" s="16"/>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5"/>
      <c r="CM372" s="5"/>
      <c r="CN372" s="5"/>
      <c r="CO372" s="5"/>
      <c r="CP372" s="5"/>
      <c r="CQ372" s="5"/>
      <c r="CR372" s="5"/>
      <c r="CS372" s="5"/>
      <c r="CT372" s="5"/>
      <c r="CU372" s="5"/>
      <c r="CV372" s="5"/>
      <c r="CW372" s="5"/>
      <c r="CX372" s="5"/>
      <c r="CY372" s="5"/>
      <c r="CZ372" s="5"/>
      <c r="DA372" s="5"/>
      <c r="DB372" s="5"/>
      <c r="DC372" s="5"/>
      <c r="DD372" s="5"/>
      <c r="DE372" s="5"/>
      <c r="DF372" s="5"/>
      <c r="DG372" s="5"/>
      <c r="DH372" s="5"/>
      <c r="DI372" s="5"/>
      <c r="DJ372" s="5"/>
      <c r="DK372" s="5"/>
      <c r="DL372" s="5"/>
      <c r="DM372" s="5"/>
      <c r="DN372" s="5"/>
      <c r="DO372" s="5"/>
      <c r="DP372" s="5"/>
      <c r="DQ372" s="5"/>
      <c r="DR372" s="5"/>
      <c r="DS372" s="5"/>
      <c r="DT372" s="5"/>
      <c r="DU372" s="5"/>
      <c r="DV372" s="5"/>
      <c r="DW372" s="5"/>
      <c r="DX372" s="5"/>
      <c r="DY372" s="5"/>
      <c r="DZ372" s="5"/>
      <c r="EA372" s="5"/>
      <c r="EB372" s="5"/>
      <c r="EC372" s="5"/>
      <c r="ED372" s="5"/>
      <c r="EE372" s="5"/>
      <c r="EF372" s="5"/>
      <c r="EG372" s="5"/>
      <c r="EH372" s="5"/>
      <c r="EI372" s="5"/>
      <c r="EJ372" s="5"/>
      <c r="EK372" s="5"/>
      <c r="EL372" s="5"/>
      <c r="EM372" s="5"/>
      <c r="EN372" s="5"/>
      <c r="EO372" s="5"/>
      <c r="EP372" s="5"/>
      <c r="EQ372" s="5"/>
      <c r="ER372" s="5"/>
      <c r="ES372" s="5"/>
      <c r="ET372" s="5"/>
      <c r="EU372" s="5"/>
      <c r="EV372" s="5"/>
      <c r="EW372" s="5"/>
      <c r="EX372" s="5"/>
      <c r="EY372" s="5"/>
      <c r="EZ372" s="5"/>
      <c r="FA372" s="5"/>
      <c r="FB372" s="5"/>
      <c r="FC372" s="5"/>
      <c r="FD372" s="5"/>
      <c r="FE372" s="5"/>
      <c r="FF372" s="5"/>
      <c r="FG372" s="5"/>
      <c r="FH372" s="5"/>
      <c r="FI372" s="5"/>
      <c r="FJ372" s="5"/>
      <c r="FK372" s="5"/>
      <c r="FL372" s="5"/>
      <c r="FM372" s="5"/>
      <c r="FN372" s="5"/>
      <c r="FO372" s="5"/>
      <c r="FP372" s="5"/>
      <c r="FQ372" s="5"/>
      <c r="FR372" s="5"/>
      <c r="FS372" s="5"/>
      <c r="FT372" s="5"/>
      <c r="FU372" s="5"/>
      <c r="FV372" s="5"/>
      <c r="FW372" s="5"/>
      <c r="FX372" s="5"/>
      <c r="FY372" s="5"/>
      <c r="FZ372" s="5"/>
      <c r="GA372" s="5"/>
      <c r="GB372" s="5"/>
      <c r="GC372" s="5"/>
      <c r="GD372" s="5"/>
      <c r="GE372" s="5"/>
      <c r="GF372" s="5"/>
      <c r="GG372" s="5"/>
      <c r="GH372" s="5"/>
      <c r="GI372" s="5"/>
      <c r="GJ372" s="5"/>
      <c r="GK372" s="5"/>
      <c r="GL372" s="5"/>
      <c r="GM372" s="5"/>
      <c r="GN372" s="5"/>
      <c r="GO372" s="5"/>
      <c r="GP372" s="5"/>
      <c r="GQ372" s="5"/>
      <c r="GR372" s="5"/>
      <c r="GS372" s="5"/>
      <c r="GT372" s="5"/>
      <c r="GU372" s="5"/>
      <c r="GV372" s="5"/>
      <c r="GW372" s="5"/>
      <c r="GX372" s="5"/>
      <c r="GY372" s="5"/>
      <c r="GZ372" s="5"/>
      <c r="HA372" s="5"/>
      <c r="HB372" s="5"/>
      <c r="HC372" s="5"/>
      <c r="HD372" s="5"/>
      <c r="HE372" s="5"/>
      <c r="HF372" s="5"/>
      <c r="HG372" s="5"/>
      <c r="HH372" s="5"/>
      <c r="HI372" s="5"/>
      <c r="HJ372" s="5"/>
      <c r="HK372" s="5"/>
      <c r="HL372" s="5"/>
      <c r="HM372" s="5"/>
      <c r="HN372" s="5"/>
      <c r="HO372" s="5"/>
      <c r="HP372" s="5"/>
      <c r="HQ372" s="5"/>
      <c r="HR372" s="5"/>
      <c r="HS372" s="5"/>
      <c r="HT372" s="5"/>
      <c r="HU372" s="5"/>
      <c r="HV372" s="5"/>
      <c r="HW372" s="5"/>
    </row>
    <row r="373" spans="1:231" s="148" customFormat="1">
      <c r="A373" s="5"/>
      <c r="B373" s="5"/>
      <c r="C373" s="13"/>
      <c r="D373" s="13"/>
      <c r="E373" s="14"/>
      <c r="F373" s="15"/>
      <c r="G373" s="13"/>
      <c r="H373" s="13"/>
      <c r="I373" s="16"/>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c r="CI373" s="5"/>
      <c r="CJ373" s="5"/>
      <c r="CK373" s="5"/>
      <c r="CL373" s="5"/>
      <c r="CM373" s="5"/>
      <c r="CN373" s="5"/>
      <c r="CO373" s="5"/>
      <c r="CP373" s="5"/>
      <c r="CQ373" s="5"/>
      <c r="CR373" s="5"/>
      <c r="CS373" s="5"/>
      <c r="CT373" s="5"/>
      <c r="CU373" s="5"/>
      <c r="CV373" s="5"/>
      <c r="CW373" s="5"/>
      <c r="CX373" s="5"/>
      <c r="CY373" s="5"/>
      <c r="CZ373" s="5"/>
      <c r="DA373" s="5"/>
      <c r="DB373" s="5"/>
      <c r="DC373" s="5"/>
      <c r="DD373" s="5"/>
      <c r="DE373" s="5"/>
      <c r="DF373" s="5"/>
      <c r="DG373" s="5"/>
      <c r="DH373" s="5"/>
      <c r="DI373" s="5"/>
      <c r="DJ373" s="5"/>
      <c r="DK373" s="5"/>
      <c r="DL373" s="5"/>
      <c r="DM373" s="5"/>
      <c r="DN373" s="5"/>
      <c r="DO373" s="5"/>
      <c r="DP373" s="5"/>
      <c r="DQ373" s="5"/>
      <c r="DR373" s="5"/>
      <c r="DS373" s="5"/>
      <c r="DT373" s="5"/>
      <c r="DU373" s="5"/>
      <c r="DV373" s="5"/>
      <c r="DW373" s="5"/>
      <c r="DX373" s="5"/>
      <c r="DY373" s="5"/>
      <c r="DZ373" s="5"/>
      <c r="EA373" s="5"/>
      <c r="EB373" s="5"/>
      <c r="EC373" s="5"/>
      <c r="ED373" s="5"/>
      <c r="EE373" s="5"/>
      <c r="EF373" s="5"/>
      <c r="EG373" s="5"/>
      <c r="EH373" s="5"/>
      <c r="EI373" s="5"/>
      <c r="EJ373" s="5"/>
      <c r="EK373" s="5"/>
      <c r="EL373" s="5"/>
      <c r="EM373" s="5"/>
      <c r="EN373" s="5"/>
      <c r="EO373" s="5"/>
      <c r="EP373" s="5"/>
      <c r="EQ373" s="5"/>
      <c r="ER373" s="5"/>
      <c r="ES373" s="5"/>
      <c r="ET373" s="5"/>
      <c r="EU373" s="5"/>
      <c r="EV373" s="5"/>
      <c r="EW373" s="5"/>
      <c r="EX373" s="5"/>
      <c r="EY373" s="5"/>
      <c r="EZ373" s="5"/>
      <c r="FA373" s="5"/>
      <c r="FB373" s="5"/>
      <c r="FC373" s="5"/>
      <c r="FD373" s="5"/>
      <c r="FE373" s="5"/>
      <c r="FF373" s="5"/>
      <c r="FG373" s="5"/>
      <c r="FH373" s="5"/>
      <c r="FI373" s="5"/>
      <c r="FJ373" s="5"/>
      <c r="FK373" s="5"/>
      <c r="FL373" s="5"/>
      <c r="FM373" s="5"/>
      <c r="FN373" s="5"/>
      <c r="FO373" s="5"/>
      <c r="FP373" s="5"/>
      <c r="FQ373" s="5"/>
      <c r="FR373" s="5"/>
      <c r="FS373" s="5"/>
      <c r="FT373" s="5"/>
      <c r="FU373" s="5"/>
      <c r="FV373" s="5"/>
      <c r="FW373" s="5"/>
      <c r="FX373" s="5"/>
      <c r="FY373" s="5"/>
      <c r="FZ373" s="5"/>
      <c r="GA373" s="5"/>
      <c r="GB373" s="5"/>
      <c r="GC373" s="5"/>
      <c r="GD373" s="5"/>
      <c r="GE373" s="5"/>
      <c r="GF373" s="5"/>
      <c r="GG373" s="5"/>
      <c r="GH373" s="5"/>
      <c r="GI373" s="5"/>
      <c r="GJ373" s="5"/>
      <c r="GK373" s="5"/>
      <c r="GL373" s="5"/>
      <c r="GM373" s="5"/>
      <c r="GN373" s="5"/>
      <c r="GO373" s="5"/>
      <c r="GP373" s="5"/>
      <c r="GQ373" s="5"/>
      <c r="GR373" s="5"/>
      <c r="GS373" s="5"/>
      <c r="GT373" s="5"/>
      <c r="GU373" s="5"/>
      <c r="GV373" s="5"/>
      <c r="GW373" s="5"/>
      <c r="GX373" s="5"/>
      <c r="GY373" s="5"/>
      <c r="GZ373" s="5"/>
      <c r="HA373" s="5"/>
      <c r="HB373" s="5"/>
      <c r="HC373" s="5"/>
      <c r="HD373" s="5"/>
      <c r="HE373" s="5"/>
      <c r="HF373" s="5"/>
      <c r="HG373" s="5"/>
      <c r="HH373" s="5"/>
      <c r="HI373" s="5"/>
      <c r="HJ373" s="5"/>
      <c r="HK373" s="5"/>
      <c r="HL373" s="5"/>
      <c r="HM373" s="5"/>
      <c r="HN373" s="5"/>
      <c r="HO373" s="5"/>
      <c r="HP373" s="5"/>
      <c r="HQ373" s="5"/>
      <c r="HR373" s="5"/>
      <c r="HS373" s="5"/>
      <c r="HT373" s="5"/>
      <c r="HU373" s="5"/>
      <c r="HV373" s="5"/>
      <c r="HW373" s="5"/>
    </row>
    <row r="374" spans="1:231" s="148" customFormat="1">
      <c r="A374" s="5"/>
      <c r="B374" s="5"/>
      <c r="C374" s="13"/>
      <c r="D374" s="13"/>
      <c r="E374" s="14"/>
      <c r="F374" s="15"/>
      <c r="G374" s="13"/>
      <c r="H374" s="13"/>
      <c r="I374" s="16"/>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c r="CK374" s="5"/>
      <c r="CL374" s="5"/>
      <c r="CM374" s="5"/>
      <c r="CN374" s="5"/>
      <c r="CO374" s="5"/>
      <c r="CP374" s="5"/>
      <c r="CQ374" s="5"/>
      <c r="CR374" s="5"/>
      <c r="CS374" s="5"/>
      <c r="CT374" s="5"/>
      <c r="CU374" s="5"/>
      <c r="CV374" s="5"/>
      <c r="CW374" s="5"/>
      <c r="CX374" s="5"/>
      <c r="CY374" s="5"/>
      <c r="CZ374" s="5"/>
      <c r="DA374" s="5"/>
      <c r="DB374" s="5"/>
      <c r="DC374" s="5"/>
      <c r="DD374" s="5"/>
      <c r="DE374" s="5"/>
      <c r="DF374" s="5"/>
      <c r="DG374" s="5"/>
      <c r="DH374" s="5"/>
      <c r="DI374" s="5"/>
      <c r="DJ374" s="5"/>
      <c r="DK374" s="5"/>
      <c r="DL374" s="5"/>
      <c r="DM374" s="5"/>
      <c r="DN374" s="5"/>
      <c r="DO374" s="5"/>
      <c r="DP374" s="5"/>
      <c r="DQ374" s="5"/>
      <c r="DR374" s="5"/>
      <c r="DS374" s="5"/>
      <c r="DT374" s="5"/>
      <c r="DU374" s="5"/>
      <c r="DV374" s="5"/>
      <c r="DW374" s="5"/>
      <c r="DX374" s="5"/>
      <c r="DY374" s="5"/>
      <c r="DZ374" s="5"/>
      <c r="EA374" s="5"/>
      <c r="EB374" s="5"/>
      <c r="EC374" s="5"/>
      <c r="ED374" s="5"/>
      <c r="EE374" s="5"/>
      <c r="EF374" s="5"/>
      <c r="EG374" s="5"/>
      <c r="EH374" s="5"/>
      <c r="EI374" s="5"/>
      <c r="EJ374" s="5"/>
      <c r="EK374" s="5"/>
      <c r="EL374" s="5"/>
      <c r="EM374" s="5"/>
      <c r="EN374" s="5"/>
      <c r="EO374" s="5"/>
      <c r="EP374" s="5"/>
      <c r="EQ374" s="5"/>
      <c r="ER374" s="5"/>
      <c r="ES374" s="5"/>
      <c r="ET374" s="5"/>
      <c r="EU374" s="5"/>
      <c r="EV374" s="5"/>
      <c r="EW374" s="5"/>
      <c r="EX374" s="5"/>
      <c r="EY374" s="5"/>
      <c r="EZ374" s="5"/>
      <c r="FA374" s="5"/>
      <c r="FB374" s="5"/>
      <c r="FC374" s="5"/>
      <c r="FD374" s="5"/>
      <c r="FE374" s="5"/>
      <c r="FF374" s="5"/>
      <c r="FG374" s="5"/>
      <c r="FH374" s="5"/>
      <c r="FI374" s="5"/>
      <c r="FJ374" s="5"/>
      <c r="FK374" s="5"/>
      <c r="FL374" s="5"/>
      <c r="FM374" s="5"/>
      <c r="FN374" s="5"/>
      <c r="FO374" s="5"/>
      <c r="FP374" s="5"/>
      <c r="FQ374" s="5"/>
      <c r="FR374" s="5"/>
      <c r="FS374" s="5"/>
      <c r="FT374" s="5"/>
      <c r="FU374" s="5"/>
      <c r="FV374" s="5"/>
      <c r="FW374" s="5"/>
      <c r="FX374" s="5"/>
      <c r="FY374" s="5"/>
      <c r="FZ374" s="5"/>
      <c r="GA374" s="5"/>
      <c r="GB374" s="5"/>
      <c r="GC374" s="5"/>
      <c r="GD374" s="5"/>
      <c r="GE374" s="5"/>
      <c r="GF374" s="5"/>
      <c r="GG374" s="5"/>
      <c r="GH374" s="5"/>
      <c r="GI374" s="5"/>
      <c r="GJ374" s="5"/>
      <c r="GK374" s="5"/>
      <c r="GL374" s="5"/>
      <c r="GM374" s="5"/>
      <c r="GN374" s="5"/>
      <c r="GO374" s="5"/>
      <c r="GP374" s="5"/>
      <c r="GQ374" s="5"/>
      <c r="GR374" s="5"/>
      <c r="GS374" s="5"/>
      <c r="GT374" s="5"/>
      <c r="GU374" s="5"/>
      <c r="GV374" s="5"/>
      <c r="GW374" s="5"/>
      <c r="GX374" s="5"/>
      <c r="GY374" s="5"/>
      <c r="GZ374" s="5"/>
      <c r="HA374" s="5"/>
      <c r="HB374" s="5"/>
      <c r="HC374" s="5"/>
      <c r="HD374" s="5"/>
      <c r="HE374" s="5"/>
      <c r="HF374" s="5"/>
      <c r="HG374" s="5"/>
      <c r="HH374" s="5"/>
      <c r="HI374" s="5"/>
      <c r="HJ374" s="5"/>
      <c r="HK374" s="5"/>
      <c r="HL374" s="5"/>
      <c r="HM374" s="5"/>
      <c r="HN374" s="5"/>
      <c r="HO374" s="5"/>
      <c r="HP374" s="5"/>
      <c r="HQ374" s="5"/>
      <c r="HR374" s="5"/>
      <c r="HS374" s="5"/>
      <c r="HT374" s="5"/>
      <c r="HU374" s="5"/>
      <c r="HV374" s="5"/>
      <c r="HW374" s="5"/>
    </row>
    <row r="375" spans="1:231" s="148" customFormat="1">
      <c r="A375" s="5"/>
      <c r="B375" s="5"/>
      <c r="C375" s="13"/>
      <c r="D375" s="13"/>
      <c r="E375" s="14"/>
      <c r="F375" s="15"/>
      <c r="G375" s="13"/>
      <c r="H375" s="13"/>
      <c r="I375" s="16"/>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c r="CI375" s="5"/>
      <c r="CJ375" s="5"/>
      <c r="CK375" s="5"/>
      <c r="CL375" s="5"/>
      <c r="CM375" s="5"/>
      <c r="CN375" s="5"/>
      <c r="CO375" s="5"/>
      <c r="CP375" s="5"/>
      <c r="CQ375" s="5"/>
      <c r="CR375" s="5"/>
      <c r="CS375" s="5"/>
      <c r="CT375" s="5"/>
      <c r="CU375" s="5"/>
      <c r="CV375" s="5"/>
      <c r="CW375" s="5"/>
      <c r="CX375" s="5"/>
      <c r="CY375" s="5"/>
      <c r="CZ375" s="5"/>
      <c r="DA375" s="5"/>
      <c r="DB375" s="5"/>
      <c r="DC375" s="5"/>
      <c r="DD375" s="5"/>
      <c r="DE375" s="5"/>
      <c r="DF375" s="5"/>
      <c r="DG375" s="5"/>
      <c r="DH375" s="5"/>
      <c r="DI375" s="5"/>
      <c r="DJ375" s="5"/>
      <c r="DK375" s="5"/>
      <c r="DL375" s="5"/>
      <c r="DM375" s="5"/>
      <c r="DN375" s="5"/>
      <c r="DO375" s="5"/>
      <c r="DP375" s="5"/>
      <c r="DQ375" s="5"/>
      <c r="DR375" s="5"/>
      <c r="DS375" s="5"/>
      <c r="DT375" s="5"/>
      <c r="DU375" s="5"/>
      <c r="DV375" s="5"/>
      <c r="DW375" s="5"/>
      <c r="DX375" s="5"/>
      <c r="DY375" s="5"/>
      <c r="DZ375" s="5"/>
      <c r="EA375" s="5"/>
      <c r="EB375" s="5"/>
      <c r="EC375" s="5"/>
      <c r="ED375" s="5"/>
      <c r="EE375" s="5"/>
      <c r="EF375" s="5"/>
      <c r="EG375" s="5"/>
      <c r="EH375" s="5"/>
      <c r="EI375" s="5"/>
      <c r="EJ375" s="5"/>
      <c r="EK375" s="5"/>
      <c r="EL375" s="5"/>
      <c r="EM375" s="5"/>
      <c r="EN375" s="5"/>
      <c r="EO375" s="5"/>
      <c r="EP375" s="5"/>
      <c r="EQ375" s="5"/>
      <c r="ER375" s="5"/>
      <c r="ES375" s="5"/>
      <c r="ET375" s="5"/>
      <c r="EU375" s="5"/>
      <c r="EV375" s="5"/>
      <c r="EW375" s="5"/>
      <c r="EX375" s="5"/>
      <c r="EY375" s="5"/>
      <c r="EZ375" s="5"/>
      <c r="FA375" s="5"/>
      <c r="FB375" s="5"/>
      <c r="FC375" s="5"/>
      <c r="FD375" s="5"/>
      <c r="FE375" s="5"/>
      <c r="FF375" s="5"/>
      <c r="FG375" s="5"/>
      <c r="FH375" s="5"/>
      <c r="FI375" s="5"/>
      <c r="FJ375" s="5"/>
      <c r="FK375" s="5"/>
      <c r="FL375" s="5"/>
      <c r="FM375" s="5"/>
      <c r="FN375" s="5"/>
      <c r="FO375" s="5"/>
      <c r="FP375" s="5"/>
      <c r="FQ375" s="5"/>
      <c r="FR375" s="5"/>
      <c r="FS375" s="5"/>
      <c r="FT375" s="5"/>
      <c r="FU375" s="5"/>
      <c r="FV375" s="5"/>
      <c r="FW375" s="5"/>
      <c r="FX375" s="5"/>
      <c r="FY375" s="5"/>
      <c r="FZ375" s="5"/>
      <c r="GA375" s="5"/>
      <c r="GB375" s="5"/>
      <c r="GC375" s="5"/>
      <c r="GD375" s="5"/>
      <c r="GE375" s="5"/>
      <c r="GF375" s="5"/>
      <c r="GG375" s="5"/>
      <c r="GH375" s="5"/>
      <c r="GI375" s="5"/>
      <c r="GJ375" s="5"/>
      <c r="GK375" s="5"/>
      <c r="GL375" s="5"/>
      <c r="GM375" s="5"/>
      <c r="GN375" s="5"/>
      <c r="GO375" s="5"/>
      <c r="GP375" s="5"/>
      <c r="GQ375" s="5"/>
      <c r="GR375" s="5"/>
      <c r="GS375" s="5"/>
      <c r="GT375" s="5"/>
      <c r="GU375" s="5"/>
      <c r="GV375" s="5"/>
      <c r="GW375" s="5"/>
      <c r="GX375" s="5"/>
      <c r="GY375" s="5"/>
      <c r="GZ375" s="5"/>
      <c r="HA375" s="5"/>
      <c r="HB375" s="5"/>
      <c r="HC375" s="5"/>
      <c r="HD375" s="5"/>
      <c r="HE375" s="5"/>
      <c r="HF375" s="5"/>
      <c r="HG375" s="5"/>
      <c r="HH375" s="5"/>
      <c r="HI375" s="5"/>
      <c r="HJ375" s="5"/>
      <c r="HK375" s="5"/>
      <c r="HL375" s="5"/>
      <c r="HM375" s="5"/>
      <c r="HN375" s="5"/>
      <c r="HO375" s="5"/>
      <c r="HP375" s="5"/>
      <c r="HQ375" s="5"/>
      <c r="HR375" s="5"/>
      <c r="HS375" s="5"/>
      <c r="HT375" s="5"/>
      <c r="HU375" s="5"/>
      <c r="HV375" s="5"/>
      <c r="HW375" s="5"/>
    </row>
    <row r="376" spans="1:231" s="148" customFormat="1">
      <c r="A376" s="5"/>
      <c r="B376" s="5"/>
      <c r="C376" s="13"/>
      <c r="D376" s="13"/>
      <c r="E376" s="14"/>
      <c r="F376" s="15"/>
      <c r="G376" s="13"/>
      <c r="H376" s="13"/>
      <c r="I376" s="16"/>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c r="CZ376" s="5"/>
      <c r="DA376" s="5"/>
      <c r="DB376" s="5"/>
      <c r="DC376" s="5"/>
      <c r="DD376" s="5"/>
      <c r="DE376" s="5"/>
      <c r="DF376" s="5"/>
      <c r="DG376" s="5"/>
      <c r="DH376" s="5"/>
      <c r="DI376" s="5"/>
      <c r="DJ376" s="5"/>
      <c r="DK376" s="5"/>
      <c r="DL376" s="5"/>
      <c r="DM376" s="5"/>
      <c r="DN376" s="5"/>
      <c r="DO376" s="5"/>
      <c r="DP376" s="5"/>
      <c r="DQ376" s="5"/>
      <c r="DR376" s="5"/>
      <c r="DS376" s="5"/>
      <c r="DT376" s="5"/>
      <c r="DU376" s="5"/>
      <c r="DV376" s="5"/>
      <c r="DW376" s="5"/>
      <c r="DX376" s="5"/>
      <c r="DY376" s="5"/>
      <c r="DZ376" s="5"/>
      <c r="EA376" s="5"/>
      <c r="EB376" s="5"/>
      <c r="EC376" s="5"/>
      <c r="ED376" s="5"/>
      <c r="EE376" s="5"/>
      <c r="EF376" s="5"/>
      <c r="EG376" s="5"/>
      <c r="EH376" s="5"/>
      <c r="EI376" s="5"/>
      <c r="EJ376" s="5"/>
      <c r="EK376" s="5"/>
      <c r="EL376" s="5"/>
      <c r="EM376" s="5"/>
      <c r="EN376" s="5"/>
      <c r="EO376" s="5"/>
      <c r="EP376" s="5"/>
      <c r="EQ376" s="5"/>
      <c r="ER376" s="5"/>
      <c r="ES376" s="5"/>
      <c r="ET376" s="5"/>
      <c r="EU376" s="5"/>
      <c r="EV376" s="5"/>
      <c r="EW376" s="5"/>
      <c r="EX376" s="5"/>
      <c r="EY376" s="5"/>
      <c r="EZ376" s="5"/>
      <c r="FA376" s="5"/>
      <c r="FB376" s="5"/>
      <c r="FC376" s="5"/>
      <c r="FD376" s="5"/>
      <c r="FE376" s="5"/>
      <c r="FF376" s="5"/>
      <c r="FG376" s="5"/>
      <c r="FH376" s="5"/>
      <c r="FI376" s="5"/>
      <c r="FJ376" s="5"/>
      <c r="FK376" s="5"/>
      <c r="FL376" s="5"/>
      <c r="FM376" s="5"/>
      <c r="FN376" s="5"/>
      <c r="FO376" s="5"/>
      <c r="FP376" s="5"/>
      <c r="FQ376" s="5"/>
      <c r="FR376" s="5"/>
      <c r="FS376" s="5"/>
      <c r="FT376" s="5"/>
      <c r="FU376" s="5"/>
      <c r="FV376" s="5"/>
      <c r="FW376" s="5"/>
      <c r="FX376" s="5"/>
      <c r="FY376" s="5"/>
      <c r="FZ376" s="5"/>
      <c r="GA376" s="5"/>
      <c r="GB376" s="5"/>
      <c r="GC376" s="5"/>
      <c r="GD376" s="5"/>
      <c r="GE376" s="5"/>
      <c r="GF376" s="5"/>
      <c r="GG376" s="5"/>
      <c r="GH376" s="5"/>
      <c r="GI376" s="5"/>
      <c r="GJ376" s="5"/>
      <c r="GK376" s="5"/>
      <c r="GL376" s="5"/>
      <c r="GM376" s="5"/>
      <c r="GN376" s="5"/>
      <c r="GO376" s="5"/>
      <c r="GP376" s="5"/>
      <c r="GQ376" s="5"/>
      <c r="GR376" s="5"/>
      <c r="GS376" s="5"/>
      <c r="GT376" s="5"/>
      <c r="GU376" s="5"/>
      <c r="GV376" s="5"/>
      <c r="GW376" s="5"/>
      <c r="GX376" s="5"/>
      <c r="GY376" s="5"/>
      <c r="GZ376" s="5"/>
      <c r="HA376" s="5"/>
      <c r="HB376" s="5"/>
      <c r="HC376" s="5"/>
      <c r="HD376" s="5"/>
      <c r="HE376" s="5"/>
      <c r="HF376" s="5"/>
      <c r="HG376" s="5"/>
      <c r="HH376" s="5"/>
      <c r="HI376" s="5"/>
      <c r="HJ376" s="5"/>
      <c r="HK376" s="5"/>
      <c r="HL376" s="5"/>
      <c r="HM376" s="5"/>
      <c r="HN376" s="5"/>
      <c r="HO376" s="5"/>
      <c r="HP376" s="5"/>
      <c r="HQ376" s="5"/>
      <c r="HR376" s="5"/>
      <c r="HS376" s="5"/>
      <c r="HT376" s="5"/>
      <c r="HU376" s="5"/>
      <c r="HV376" s="5"/>
      <c r="HW376" s="5"/>
    </row>
    <row r="377" spans="1:231" s="148" customFormat="1">
      <c r="A377" s="5"/>
      <c r="B377" s="5"/>
      <c r="C377" s="13"/>
      <c r="D377" s="13"/>
      <c r="E377" s="14"/>
      <c r="F377" s="15"/>
      <c r="G377" s="13"/>
      <c r="H377" s="13"/>
      <c r="I377" s="16"/>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c r="CK377" s="5"/>
      <c r="CL377" s="5"/>
      <c r="CM377" s="5"/>
      <c r="CN377" s="5"/>
      <c r="CO377" s="5"/>
      <c r="CP377" s="5"/>
      <c r="CQ377" s="5"/>
      <c r="CR377" s="5"/>
      <c r="CS377" s="5"/>
      <c r="CT377" s="5"/>
      <c r="CU377" s="5"/>
      <c r="CV377" s="5"/>
      <c r="CW377" s="5"/>
      <c r="CX377" s="5"/>
      <c r="CY377" s="5"/>
      <c r="CZ377" s="5"/>
      <c r="DA377" s="5"/>
      <c r="DB377" s="5"/>
      <c r="DC377" s="5"/>
      <c r="DD377" s="5"/>
      <c r="DE377" s="5"/>
      <c r="DF377" s="5"/>
      <c r="DG377" s="5"/>
      <c r="DH377" s="5"/>
      <c r="DI377" s="5"/>
      <c r="DJ377" s="5"/>
      <c r="DK377" s="5"/>
      <c r="DL377" s="5"/>
      <c r="DM377" s="5"/>
      <c r="DN377" s="5"/>
      <c r="DO377" s="5"/>
      <c r="DP377" s="5"/>
      <c r="DQ377" s="5"/>
      <c r="DR377" s="5"/>
      <c r="DS377" s="5"/>
      <c r="DT377" s="5"/>
      <c r="DU377" s="5"/>
      <c r="DV377" s="5"/>
      <c r="DW377" s="5"/>
      <c r="DX377" s="5"/>
      <c r="DY377" s="5"/>
      <c r="DZ377" s="5"/>
      <c r="EA377" s="5"/>
      <c r="EB377" s="5"/>
      <c r="EC377" s="5"/>
      <c r="ED377" s="5"/>
      <c r="EE377" s="5"/>
      <c r="EF377" s="5"/>
      <c r="EG377" s="5"/>
      <c r="EH377" s="5"/>
      <c r="EI377" s="5"/>
      <c r="EJ377" s="5"/>
      <c r="EK377" s="5"/>
      <c r="EL377" s="5"/>
      <c r="EM377" s="5"/>
      <c r="EN377" s="5"/>
      <c r="EO377" s="5"/>
      <c r="EP377" s="5"/>
      <c r="EQ377" s="5"/>
      <c r="ER377" s="5"/>
      <c r="ES377" s="5"/>
      <c r="ET377" s="5"/>
      <c r="EU377" s="5"/>
      <c r="EV377" s="5"/>
      <c r="EW377" s="5"/>
      <c r="EX377" s="5"/>
      <c r="EY377" s="5"/>
      <c r="EZ377" s="5"/>
      <c r="FA377" s="5"/>
      <c r="FB377" s="5"/>
      <c r="FC377" s="5"/>
      <c r="FD377" s="5"/>
      <c r="FE377" s="5"/>
      <c r="FF377" s="5"/>
      <c r="FG377" s="5"/>
      <c r="FH377" s="5"/>
      <c r="FI377" s="5"/>
      <c r="FJ377" s="5"/>
      <c r="FK377" s="5"/>
      <c r="FL377" s="5"/>
      <c r="FM377" s="5"/>
      <c r="FN377" s="5"/>
      <c r="FO377" s="5"/>
      <c r="FP377" s="5"/>
      <c r="FQ377" s="5"/>
      <c r="FR377" s="5"/>
      <c r="FS377" s="5"/>
      <c r="FT377" s="5"/>
      <c r="FU377" s="5"/>
      <c r="FV377" s="5"/>
      <c r="FW377" s="5"/>
      <c r="FX377" s="5"/>
      <c r="FY377" s="5"/>
      <c r="FZ377" s="5"/>
      <c r="GA377" s="5"/>
      <c r="GB377" s="5"/>
      <c r="GC377" s="5"/>
      <c r="GD377" s="5"/>
      <c r="GE377" s="5"/>
      <c r="GF377" s="5"/>
      <c r="GG377" s="5"/>
      <c r="GH377" s="5"/>
      <c r="GI377" s="5"/>
      <c r="GJ377" s="5"/>
      <c r="GK377" s="5"/>
      <c r="GL377" s="5"/>
      <c r="GM377" s="5"/>
      <c r="GN377" s="5"/>
      <c r="GO377" s="5"/>
      <c r="GP377" s="5"/>
      <c r="GQ377" s="5"/>
      <c r="GR377" s="5"/>
      <c r="GS377" s="5"/>
      <c r="GT377" s="5"/>
      <c r="GU377" s="5"/>
      <c r="GV377" s="5"/>
      <c r="GW377" s="5"/>
      <c r="GX377" s="5"/>
      <c r="GY377" s="5"/>
      <c r="GZ377" s="5"/>
      <c r="HA377" s="5"/>
      <c r="HB377" s="5"/>
      <c r="HC377" s="5"/>
      <c r="HD377" s="5"/>
      <c r="HE377" s="5"/>
      <c r="HF377" s="5"/>
      <c r="HG377" s="5"/>
      <c r="HH377" s="5"/>
      <c r="HI377" s="5"/>
      <c r="HJ377" s="5"/>
      <c r="HK377" s="5"/>
      <c r="HL377" s="5"/>
      <c r="HM377" s="5"/>
      <c r="HN377" s="5"/>
      <c r="HO377" s="5"/>
      <c r="HP377" s="5"/>
      <c r="HQ377" s="5"/>
      <c r="HR377" s="5"/>
      <c r="HS377" s="5"/>
      <c r="HT377" s="5"/>
      <c r="HU377" s="5"/>
      <c r="HV377" s="5"/>
      <c r="HW377" s="5"/>
    </row>
    <row r="378" spans="1:231" s="148" customFormat="1">
      <c r="A378" s="5"/>
      <c r="B378" s="5"/>
      <c r="C378" s="13"/>
      <c r="D378" s="13"/>
      <c r="E378" s="14"/>
      <c r="F378" s="15"/>
      <c r="G378" s="13"/>
      <c r="H378" s="13"/>
      <c r="I378" s="16"/>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c r="CB378" s="5"/>
      <c r="CC378" s="5"/>
      <c r="CD378" s="5"/>
      <c r="CE378" s="5"/>
      <c r="CF378" s="5"/>
      <c r="CG378" s="5"/>
      <c r="CH378" s="5"/>
      <c r="CI378" s="5"/>
      <c r="CJ378" s="5"/>
      <c r="CK378" s="5"/>
      <c r="CL378" s="5"/>
      <c r="CM378" s="5"/>
      <c r="CN378" s="5"/>
      <c r="CO378" s="5"/>
      <c r="CP378" s="5"/>
      <c r="CQ378" s="5"/>
      <c r="CR378" s="5"/>
      <c r="CS378" s="5"/>
      <c r="CT378" s="5"/>
      <c r="CU378" s="5"/>
      <c r="CV378" s="5"/>
      <c r="CW378" s="5"/>
      <c r="CX378" s="5"/>
      <c r="CY378" s="5"/>
      <c r="CZ378" s="5"/>
      <c r="DA378" s="5"/>
      <c r="DB378" s="5"/>
      <c r="DC378" s="5"/>
      <c r="DD378" s="5"/>
      <c r="DE378" s="5"/>
      <c r="DF378" s="5"/>
      <c r="DG378" s="5"/>
      <c r="DH378" s="5"/>
      <c r="DI378" s="5"/>
      <c r="DJ378" s="5"/>
      <c r="DK378" s="5"/>
      <c r="DL378" s="5"/>
      <c r="DM378" s="5"/>
      <c r="DN378" s="5"/>
      <c r="DO378" s="5"/>
      <c r="DP378" s="5"/>
      <c r="DQ378" s="5"/>
      <c r="DR378" s="5"/>
      <c r="DS378" s="5"/>
      <c r="DT378" s="5"/>
      <c r="DU378" s="5"/>
      <c r="DV378" s="5"/>
      <c r="DW378" s="5"/>
      <c r="DX378" s="5"/>
      <c r="DY378" s="5"/>
      <c r="DZ378" s="5"/>
      <c r="EA378" s="5"/>
      <c r="EB378" s="5"/>
      <c r="EC378" s="5"/>
      <c r="ED378" s="5"/>
      <c r="EE378" s="5"/>
      <c r="EF378" s="5"/>
      <c r="EG378" s="5"/>
      <c r="EH378" s="5"/>
      <c r="EI378" s="5"/>
      <c r="EJ378" s="5"/>
      <c r="EK378" s="5"/>
      <c r="EL378" s="5"/>
      <c r="EM378" s="5"/>
      <c r="EN378" s="5"/>
      <c r="EO378" s="5"/>
      <c r="EP378" s="5"/>
      <c r="EQ378" s="5"/>
      <c r="ER378" s="5"/>
      <c r="ES378" s="5"/>
      <c r="ET378" s="5"/>
      <c r="EU378" s="5"/>
      <c r="EV378" s="5"/>
      <c r="EW378" s="5"/>
      <c r="EX378" s="5"/>
      <c r="EY378" s="5"/>
      <c r="EZ378" s="5"/>
      <c r="FA378" s="5"/>
      <c r="FB378" s="5"/>
      <c r="FC378" s="5"/>
      <c r="FD378" s="5"/>
      <c r="FE378" s="5"/>
      <c r="FF378" s="5"/>
      <c r="FG378" s="5"/>
      <c r="FH378" s="5"/>
      <c r="FI378" s="5"/>
      <c r="FJ378" s="5"/>
      <c r="FK378" s="5"/>
      <c r="FL378" s="5"/>
      <c r="FM378" s="5"/>
      <c r="FN378" s="5"/>
      <c r="FO378" s="5"/>
      <c r="FP378" s="5"/>
      <c r="FQ378" s="5"/>
      <c r="FR378" s="5"/>
      <c r="FS378" s="5"/>
      <c r="FT378" s="5"/>
      <c r="FU378" s="5"/>
      <c r="FV378" s="5"/>
      <c r="FW378" s="5"/>
      <c r="FX378" s="5"/>
      <c r="FY378" s="5"/>
      <c r="FZ378" s="5"/>
      <c r="GA378" s="5"/>
      <c r="GB378" s="5"/>
      <c r="GC378" s="5"/>
      <c r="GD378" s="5"/>
      <c r="GE378" s="5"/>
      <c r="GF378" s="5"/>
      <c r="GG378" s="5"/>
      <c r="GH378" s="5"/>
      <c r="GI378" s="5"/>
      <c r="GJ378" s="5"/>
      <c r="GK378" s="5"/>
      <c r="GL378" s="5"/>
      <c r="GM378" s="5"/>
      <c r="GN378" s="5"/>
      <c r="GO378" s="5"/>
      <c r="GP378" s="5"/>
      <c r="GQ378" s="5"/>
      <c r="GR378" s="5"/>
      <c r="GS378" s="5"/>
      <c r="GT378" s="5"/>
      <c r="GU378" s="5"/>
      <c r="GV378" s="5"/>
      <c r="GW378" s="5"/>
      <c r="GX378" s="5"/>
      <c r="GY378" s="5"/>
      <c r="GZ378" s="5"/>
      <c r="HA378" s="5"/>
      <c r="HB378" s="5"/>
      <c r="HC378" s="5"/>
      <c r="HD378" s="5"/>
      <c r="HE378" s="5"/>
      <c r="HF378" s="5"/>
      <c r="HG378" s="5"/>
      <c r="HH378" s="5"/>
      <c r="HI378" s="5"/>
      <c r="HJ378" s="5"/>
      <c r="HK378" s="5"/>
      <c r="HL378" s="5"/>
      <c r="HM378" s="5"/>
      <c r="HN378" s="5"/>
      <c r="HO378" s="5"/>
      <c r="HP378" s="5"/>
      <c r="HQ378" s="5"/>
      <c r="HR378" s="5"/>
      <c r="HS378" s="5"/>
      <c r="HT378" s="5"/>
      <c r="HU378" s="5"/>
      <c r="HV378" s="5"/>
      <c r="HW378" s="5"/>
    </row>
    <row r="379" spans="1:231" s="148" customFormat="1">
      <c r="A379" s="5"/>
      <c r="B379" s="5"/>
      <c r="C379" s="13"/>
      <c r="D379" s="13"/>
      <c r="E379" s="14"/>
      <c r="F379" s="15"/>
      <c r="G379" s="13"/>
      <c r="H379" s="13"/>
      <c r="I379" s="16"/>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5"/>
      <c r="CD379" s="5"/>
      <c r="CE379" s="5"/>
      <c r="CF379" s="5"/>
      <c r="CG379" s="5"/>
      <c r="CH379" s="5"/>
      <c r="CI379" s="5"/>
      <c r="CJ379" s="5"/>
      <c r="CK379" s="5"/>
      <c r="CL379" s="5"/>
      <c r="CM379" s="5"/>
      <c r="CN379" s="5"/>
      <c r="CO379" s="5"/>
      <c r="CP379" s="5"/>
      <c r="CQ379" s="5"/>
      <c r="CR379" s="5"/>
      <c r="CS379" s="5"/>
      <c r="CT379" s="5"/>
      <c r="CU379" s="5"/>
      <c r="CV379" s="5"/>
      <c r="CW379" s="5"/>
      <c r="CX379" s="5"/>
      <c r="CY379" s="5"/>
      <c r="CZ379" s="5"/>
      <c r="DA379" s="5"/>
      <c r="DB379" s="5"/>
      <c r="DC379" s="5"/>
      <c r="DD379" s="5"/>
      <c r="DE379" s="5"/>
      <c r="DF379" s="5"/>
      <c r="DG379" s="5"/>
      <c r="DH379" s="5"/>
      <c r="DI379" s="5"/>
      <c r="DJ379" s="5"/>
      <c r="DK379" s="5"/>
      <c r="DL379" s="5"/>
      <c r="DM379" s="5"/>
      <c r="DN379" s="5"/>
      <c r="DO379" s="5"/>
      <c r="DP379" s="5"/>
      <c r="DQ379" s="5"/>
      <c r="DR379" s="5"/>
      <c r="DS379" s="5"/>
      <c r="DT379" s="5"/>
      <c r="DU379" s="5"/>
      <c r="DV379" s="5"/>
      <c r="DW379" s="5"/>
      <c r="DX379" s="5"/>
      <c r="DY379" s="5"/>
      <c r="DZ379" s="5"/>
      <c r="EA379" s="5"/>
      <c r="EB379" s="5"/>
      <c r="EC379" s="5"/>
      <c r="ED379" s="5"/>
      <c r="EE379" s="5"/>
      <c r="EF379" s="5"/>
      <c r="EG379" s="5"/>
      <c r="EH379" s="5"/>
      <c r="EI379" s="5"/>
      <c r="EJ379" s="5"/>
      <c r="EK379" s="5"/>
      <c r="EL379" s="5"/>
      <c r="EM379" s="5"/>
      <c r="EN379" s="5"/>
      <c r="EO379" s="5"/>
      <c r="EP379" s="5"/>
      <c r="EQ379" s="5"/>
      <c r="ER379" s="5"/>
      <c r="ES379" s="5"/>
      <c r="ET379" s="5"/>
      <c r="EU379" s="5"/>
      <c r="EV379" s="5"/>
      <c r="EW379" s="5"/>
      <c r="EX379" s="5"/>
      <c r="EY379" s="5"/>
      <c r="EZ379" s="5"/>
      <c r="FA379" s="5"/>
      <c r="FB379" s="5"/>
      <c r="FC379" s="5"/>
      <c r="FD379" s="5"/>
      <c r="FE379" s="5"/>
      <c r="FF379" s="5"/>
      <c r="FG379" s="5"/>
      <c r="FH379" s="5"/>
      <c r="FI379" s="5"/>
      <c r="FJ379" s="5"/>
      <c r="FK379" s="5"/>
      <c r="FL379" s="5"/>
      <c r="FM379" s="5"/>
      <c r="FN379" s="5"/>
      <c r="FO379" s="5"/>
      <c r="FP379" s="5"/>
      <c r="FQ379" s="5"/>
      <c r="FR379" s="5"/>
      <c r="FS379" s="5"/>
      <c r="FT379" s="5"/>
      <c r="FU379" s="5"/>
      <c r="FV379" s="5"/>
      <c r="FW379" s="5"/>
      <c r="FX379" s="5"/>
      <c r="FY379" s="5"/>
      <c r="FZ379" s="5"/>
      <c r="GA379" s="5"/>
      <c r="GB379" s="5"/>
      <c r="GC379" s="5"/>
      <c r="GD379" s="5"/>
      <c r="GE379" s="5"/>
      <c r="GF379" s="5"/>
      <c r="GG379" s="5"/>
      <c r="GH379" s="5"/>
      <c r="GI379" s="5"/>
      <c r="GJ379" s="5"/>
      <c r="GK379" s="5"/>
      <c r="GL379" s="5"/>
      <c r="GM379" s="5"/>
      <c r="GN379" s="5"/>
      <c r="GO379" s="5"/>
      <c r="GP379" s="5"/>
      <c r="GQ379" s="5"/>
      <c r="GR379" s="5"/>
      <c r="GS379" s="5"/>
      <c r="GT379" s="5"/>
      <c r="GU379" s="5"/>
      <c r="GV379" s="5"/>
      <c r="GW379" s="5"/>
      <c r="GX379" s="5"/>
      <c r="GY379" s="5"/>
      <c r="GZ379" s="5"/>
      <c r="HA379" s="5"/>
      <c r="HB379" s="5"/>
      <c r="HC379" s="5"/>
      <c r="HD379" s="5"/>
      <c r="HE379" s="5"/>
      <c r="HF379" s="5"/>
      <c r="HG379" s="5"/>
      <c r="HH379" s="5"/>
      <c r="HI379" s="5"/>
      <c r="HJ379" s="5"/>
      <c r="HK379" s="5"/>
      <c r="HL379" s="5"/>
      <c r="HM379" s="5"/>
      <c r="HN379" s="5"/>
      <c r="HO379" s="5"/>
      <c r="HP379" s="5"/>
      <c r="HQ379" s="5"/>
      <c r="HR379" s="5"/>
      <c r="HS379" s="5"/>
      <c r="HT379" s="5"/>
      <c r="HU379" s="5"/>
      <c r="HV379" s="5"/>
      <c r="HW379" s="5"/>
    </row>
    <row r="380" spans="1:231" s="148" customFormat="1">
      <c r="A380" s="5"/>
      <c r="B380" s="5"/>
      <c r="C380" s="13"/>
      <c r="D380" s="13"/>
      <c r="E380" s="14"/>
      <c r="F380" s="15"/>
      <c r="G380" s="13"/>
      <c r="H380" s="13"/>
      <c r="I380" s="16"/>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c r="CB380" s="5"/>
      <c r="CC380" s="5"/>
      <c r="CD380" s="5"/>
      <c r="CE380" s="5"/>
      <c r="CF380" s="5"/>
      <c r="CG380" s="5"/>
      <c r="CH380" s="5"/>
      <c r="CI380" s="5"/>
      <c r="CJ380" s="5"/>
      <c r="CK380" s="5"/>
      <c r="CL380" s="5"/>
      <c r="CM380" s="5"/>
      <c r="CN380" s="5"/>
      <c r="CO380" s="5"/>
      <c r="CP380" s="5"/>
      <c r="CQ380" s="5"/>
      <c r="CR380" s="5"/>
      <c r="CS380" s="5"/>
      <c r="CT380" s="5"/>
      <c r="CU380" s="5"/>
      <c r="CV380" s="5"/>
      <c r="CW380" s="5"/>
      <c r="CX380" s="5"/>
      <c r="CY380" s="5"/>
      <c r="CZ380" s="5"/>
      <c r="DA380" s="5"/>
      <c r="DB380" s="5"/>
      <c r="DC380" s="5"/>
      <c r="DD380" s="5"/>
      <c r="DE380" s="5"/>
      <c r="DF380" s="5"/>
      <c r="DG380" s="5"/>
      <c r="DH380" s="5"/>
      <c r="DI380" s="5"/>
      <c r="DJ380" s="5"/>
      <c r="DK380" s="5"/>
      <c r="DL380" s="5"/>
      <c r="DM380" s="5"/>
      <c r="DN380" s="5"/>
      <c r="DO380" s="5"/>
      <c r="DP380" s="5"/>
      <c r="DQ380" s="5"/>
      <c r="DR380" s="5"/>
      <c r="DS380" s="5"/>
      <c r="DT380" s="5"/>
      <c r="DU380" s="5"/>
      <c r="DV380" s="5"/>
      <c r="DW380" s="5"/>
      <c r="DX380" s="5"/>
      <c r="DY380" s="5"/>
      <c r="DZ380" s="5"/>
      <c r="EA380" s="5"/>
      <c r="EB380" s="5"/>
      <c r="EC380" s="5"/>
      <c r="ED380" s="5"/>
      <c r="EE380" s="5"/>
      <c r="EF380" s="5"/>
      <c r="EG380" s="5"/>
      <c r="EH380" s="5"/>
      <c r="EI380" s="5"/>
      <c r="EJ380" s="5"/>
      <c r="EK380" s="5"/>
      <c r="EL380" s="5"/>
      <c r="EM380" s="5"/>
      <c r="EN380" s="5"/>
      <c r="EO380" s="5"/>
      <c r="EP380" s="5"/>
      <c r="EQ380" s="5"/>
      <c r="ER380" s="5"/>
      <c r="ES380" s="5"/>
      <c r="ET380" s="5"/>
      <c r="EU380" s="5"/>
      <c r="EV380" s="5"/>
      <c r="EW380" s="5"/>
      <c r="EX380" s="5"/>
      <c r="EY380" s="5"/>
      <c r="EZ380" s="5"/>
      <c r="FA380" s="5"/>
      <c r="FB380" s="5"/>
      <c r="FC380" s="5"/>
      <c r="FD380" s="5"/>
      <c r="FE380" s="5"/>
      <c r="FF380" s="5"/>
      <c r="FG380" s="5"/>
      <c r="FH380" s="5"/>
      <c r="FI380" s="5"/>
      <c r="FJ380" s="5"/>
      <c r="FK380" s="5"/>
      <c r="FL380" s="5"/>
      <c r="FM380" s="5"/>
      <c r="FN380" s="5"/>
      <c r="FO380" s="5"/>
      <c r="FP380" s="5"/>
      <c r="FQ380" s="5"/>
      <c r="FR380" s="5"/>
      <c r="FS380" s="5"/>
      <c r="FT380" s="5"/>
      <c r="FU380" s="5"/>
      <c r="FV380" s="5"/>
      <c r="FW380" s="5"/>
      <c r="FX380" s="5"/>
      <c r="FY380" s="5"/>
      <c r="FZ380" s="5"/>
      <c r="GA380" s="5"/>
      <c r="GB380" s="5"/>
      <c r="GC380" s="5"/>
      <c r="GD380" s="5"/>
      <c r="GE380" s="5"/>
      <c r="GF380" s="5"/>
      <c r="GG380" s="5"/>
      <c r="GH380" s="5"/>
      <c r="GI380" s="5"/>
      <c r="GJ380" s="5"/>
      <c r="GK380" s="5"/>
      <c r="GL380" s="5"/>
      <c r="GM380" s="5"/>
      <c r="GN380" s="5"/>
      <c r="GO380" s="5"/>
      <c r="GP380" s="5"/>
      <c r="GQ380" s="5"/>
      <c r="GR380" s="5"/>
      <c r="GS380" s="5"/>
      <c r="GT380" s="5"/>
      <c r="GU380" s="5"/>
      <c r="GV380" s="5"/>
      <c r="GW380" s="5"/>
      <c r="GX380" s="5"/>
      <c r="GY380" s="5"/>
      <c r="GZ380" s="5"/>
      <c r="HA380" s="5"/>
      <c r="HB380" s="5"/>
      <c r="HC380" s="5"/>
      <c r="HD380" s="5"/>
      <c r="HE380" s="5"/>
      <c r="HF380" s="5"/>
      <c r="HG380" s="5"/>
      <c r="HH380" s="5"/>
      <c r="HI380" s="5"/>
      <c r="HJ380" s="5"/>
      <c r="HK380" s="5"/>
      <c r="HL380" s="5"/>
      <c r="HM380" s="5"/>
      <c r="HN380" s="5"/>
      <c r="HO380" s="5"/>
      <c r="HP380" s="5"/>
      <c r="HQ380" s="5"/>
      <c r="HR380" s="5"/>
      <c r="HS380" s="5"/>
      <c r="HT380" s="5"/>
      <c r="HU380" s="5"/>
      <c r="HV380" s="5"/>
      <c r="HW380" s="5"/>
    </row>
    <row r="381" spans="1:231" s="148" customFormat="1">
      <c r="A381" s="5"/>
      <c r="B381" s="5"/>
      <c r="C381" s="13"/>
      <c r="D381" s="13"/>
      <c r="E381" s="14"/>
      <c r="F381" s="15"/>
      <c r="G381" s="13"/>
      <c r="H381" s="13"/>
      <c r="I381" s="16"/>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5"/>
      <c r="CD381" s="5"/>
      <c r="CE381" s="5"/>
      <c r="CF381" s="5"/>
      <c r="CG381" s="5"/>
      <c r="CH381" s="5"/>
      <c r="CI381" s="5"/>
      <c r="CJ381" s="5"/>
      <c r="CK381" s="5"/>
      <c r="CL381" s="5"/>
      <c r="CM381" s="5"/>
      <c r="CN381" s="5"/>
      <c r="CO381" s="5"/>
      <c r="CP381" s="5"/>
      <c r="CQ381" s="5"/>
      <c r="CR381" s="5"/>
      <c r="CS381" s="5"/>
      <c r="CT381" s="5"/>
      <c r="CU381" s="5"/>
      <c r="CV381" s="5"/>
      <c r="CW381" s="5"/>
      <c r="CX381" s="5"/>
      <c r="CY381" s="5"/>
      <c r="CZ381" s="5"/>
      <c r="DA381" s="5"/>
      <c r="DB381" s="5"/>
      <c r="DC381" s="5"/>
      <c r="DD381" s="5"/>
      <c r="DE381" s="5"/>
      <c r="DF381" s="5"/>
      <c r="DG381" s="5"/>
      <c r="DH381" s="5"/>
      <c r="DI381" s="5"/>
      <c r="DJ381" s="5"/>
      <c r="DK381" s="5"/>
      <c r="DL381" s="5"/>
      <c r="DM381" s="5"/>
      <c r="DN381" s="5"/>
      <c r="DO381" s="5"/>
      <c r="DP381" s="5"/>
      <c r="DQ381" s="5"/>
      <c r="DR381" s="5"/>
      <c r="DS381" s="5"/>
      <c r="DT381" s="5"/>
      <c r="DU381" s="5"/>
      <c r="DV381" s="5"/>
      <c r="DW381" s="5"/>
      <c r="DX381" s="5"/>
      <c r="DY381" s="5"/>
      <c r="DZ381" s="5"/>
      <c r="EA381" s="5"/>
      <c r="EB381" s="5"/>
      <c r="EC381" s="5"/>
      <c r="ED381" s="5"/>
      <c r="EE381" s="5"/>
      <c r="EF381" s="5"/>
      <c r="EG381" s="5"/>
      <c r="EH381" s="5"/>
      <c r="EI381" s="5"/>
      <c r="EJ381" s="5"/>
      <c r="EK381" s="5"/>
      <c r="EL381" s="5"/>
      <c r="EM381" s="5"/>
      <c r="EN381" s="5"/>
      <c r="EO381" s="5"/>
      <c r="EP381" s="5"/>
      <c r="EQ381" s="5"/>
      <c r="ER381" s="5"/>
      <c r="ES381" s="5"/>
      <c r="ET381" s="5"/>
      <c r="EU381" s="5"/>
      <c r="EV381" s="5"/>
      <c r="EW381" s="5"/>
      <c r="EX381" s="5"/>
      <c r="EY381" s="5"/>
      <c r="EZ381" s="5"/>
      <c r="FA381" s="5"/>
      <c r="FB381" s="5"/>
      <c r="FC381" s="5"/>
      <c r="FD381" s="5"/>
      <c r="FE381" s="5"/>
      <c r="FF381" s="5"/>
      <c r="FG381" s="5"/>
      <c r="FH381" s="5"/>
      <c r="FI381" s="5"/>
      <c r="FJ381" s="5"/>
      <c r="FK381" s="5"/>
      <c r="FL381" s="5"/>
      <c r="FM381" s="5"/>
      <c r="FN381" s="5"/>
      <c r="FO381" s="5"/>
      <c r="FP381" s="5"/>
      <c r="FQ381" s="5"/>
      <c r="FR381" s="5"/>
      <c r="FS381" s="5"/>
      <c r="FT381" s="5"/>
      <c r="FU381" s="5"/>
      <c r="FV381" s="5"/>
      <c r="FW381" s="5"/>
      <c r="FX381" s="5"/>
      <c r="FY381" s="5"/>
      <c r="FZ381" s="5"/>
      <c r="GA381" s="5"/>
      <c r="GB381" s="5"/>
      <c r="GC381" s="5"/>
      <c r="GD381" s="5"/>
      <c r="GE381" s="5"/>
      <c r="GF381" s="5"/>
      <c r="GG381" s="5"/>
      <c r="GH381" s="5"/>
      <c r="GI381" s="5"/>
      <c r="GJ381" s="5"/>
      <c r="GK381" s="5"/>
      <c r="GL381" s="5"/>
      <c r="GM381" s="5"/>
      <c r="GN381" s="5"/>
      <c r="GO381" s="5"/>
      <c r="GP381" s="5"/>
      <c r="GQ381" s="5"/>
      <c r="GR381" s="5"/>
      <c r="GS381" s="5"/>
      <c r="GT381" s="5"/>
      <c r="GU381" s="5"/>
      <c r="GV381" s="5"/>
      <c r="GW381" s="5"/>
      <c r="GX381" s="5"/>
      <c r="GY381" s="5"/>
      <c r="GZ381" s="5"/>
      <c r="HA381" s="5"/>
      <c r="HB381" s="5"/>
      <c r="HC381" s="5"/>
      <c r="HD381" s="5"/>
      <c r="HE381" s="5"/>
      <c r="HF381" s="5"/>
      <c r="HG381" s="5"/>
      <c r="HH381" s="5"/>
      <c r="HI381" s="5"/>
      <c r="HJ381" s="5"/>
      <c r="HK381" s="5"/>
      <c r="HL381" s="5"/>
      <c r="HM381" s="5"/>
      <c r="HN381" s="5"/>
      <c r="HO381" s="5"/>
      <c r="HP381" s="5"/>
      <c r="HQ381" s="5"/>
      <c r="HR381" s="5"/>
      <c r="HS381" s="5"/>
      <c r="HT381" s="5"/>
      <c r="HU381" s="5"/>
      <c r="HV381" s="5"/>
      <c r="HW381" s="5"/>
    </row>
    <row r="382" spans="1:231" s="148" customFormat="1">
      <c r="A382" s="5"/>
      <c r="B382" s="5"/>
      <c r="C382" s="13"/>
      <c r="D382" s="13"/>
      <c r="E382" s="14"/>
      <c r="F382" s="15"/>
      <c r="G382" s="13"/>
      <c r="H382" s="13"/>
      <c r="I382" s="16"/>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5"/>
      <c r="CD382" s="5"/>
      <c r="CE382" s="5"/>
      <c r="CF382" s="5"/>
      <c r="CG382" s="5"/>
      <c r="CH382" s="5"/>
      <c r="CI382" s="5"/>
      <c r="CJ382" s="5"/>
      <c r="CK382" s="5"/>
      <c r="CL382" s="5"/>
      <c r="CM382" s="5"/>
      <c r="CN382" s="5"/>
      <c r="CO382" s="5"/>
      <c r="CP382" s="5"/>
      <c r="CQ382" s="5"/>
      <c r="CR382" s="5"/>
      <c r="CS382" s="5"/>
      <c r="CT382" s="5"/>
      <c r="CU382" s="5"/>
      <c r="CV382" s="5"/>
      <c r="CW382" s="5"/>
      <c r="CX382" s="5"/>
      <c r="CY382" s="5"/>
      <c r="CZ382" s="5"/>
      <c r="DA382" s="5"/>
      <c r="DB382" s="5"/>
      <c r="DC382" s="5"/>
      <c r="DD382" s="5"/>
      <c r="DE382" s="5"/>
      <c r="DF382" s="5"/>
      <c r="DG382" s="5"/>
      <c r="DH382" s="5"/>
      <c r="DI382" s="5"/>
      <c r="DJ382" s="5"/>
      <c r="DK382" s="5"/>
      <c r="DL382" s="5"/>
      <c r="DM382" s="5"/>
      <c r="DN382" s="5"/>
      <c r="DO382" s="5"/>
      <c r="DP382" s="5"/>
      <c r="DQ382" s="5"/>
      <c r="DR382" s="5"/>
      <c r="DS382" s="5"/>
      <c r="DT382" s="5"/>
      <c r="DU382" s="5"/>
      <c r="DV382" s="5"/>
      <c r="DW382" s="5"/>
      <c r="DX382" s="5"/>
      <c r="DY382" s="5"/>
      <c r="DZ382" s="5"/>
      <c r="EA382" s="5"/>
      <c r="EB382" s="5"/>
      <c r="EC382" s="5"/>
      <c r="ED382" s="5"/>
      <c r="EE382" s="5"/>
      <c r="EF382" s="5"/>
      <c r="EG382" s="5"/>
      <c r="EH382" s="5"/>
      <c r="EI382" s="5"/>
      <c r="EJ382" s="5"/>
      <c r="EK382" s="5"/>
      <c r="EL382" s="5"/>
      <c r="EM382" s="5"/>
      <c r="EN382" s="5"/>
      <c r="EO382" s="5"/>
      <c r="EP382" s="5"/>
      <c r="EQ382" s="5"/>
      <c r="ER382" s="5"/>
      <c r="ES382" s="5"/>
      <c r="ET382" s="5"/>
      <c r="EU382" s="5"/>
      <c r="EV382" s="5"/>
      <c r="EW382" s="5"/>
      <c r="EX382" s="5"/>
      <c r="EY382" s="5"/>
      <c r="EZ382" s="5"/>
      <c r="FA382" s="5"/>
      <c r="FB382" s="5"/>
      <c r="FC382" s="5"/>
      <c r="FD382" s="5"/>
      <c r="FE382" s="5"/>
      <c r="FF382" s="5"/>
      <c r="FG382" s="5"/>
      <c r="FH382" s="5"/>
      <c r="FI382" s="5"/>
      <c r="FJ382" s="5"/>
      <c r="FK382" s="5"/>
      <c r="FL382" s="5"/>
      <c r="FM382" s="5"/>
      <c r="FN382" s="5"/>
      <c r="FO382" s="5"/>
      <c r="FP382" s="5"/>
      <c r="FQ382" s="5"/>
      <c r="FR382" s="5"/>
      <c r="FS382" s="5"/>
      <c r="FT382" s="5"/>
      <c r="FU382" s="5"/>
      <c r="FV382" s="5"/>
      <c r="FW382" s="5"/>
      <c r="FX382" s="5"/>
      <c r="FY382" s="5"/>
      <c r="FZ382" s="5"/>
      <c r="GA382" s="5"/>
      <c r="GB382" s="5"/>
      <c r="GC382" s="5"/>
      <c r="GD382" s="5"/>
      <c r="GE382" s="5"/>
      <c r="GF382" s="5"/>
      <c r="GG382" s="5"/>
      <c r="GH382" s="5"/>
      <c r="GI382" s="5"/>
      <c r="GJ382" s="5"/>
      <c r="GK382" s="5"/>
      <c r="GL382" s="5"/>
      <c r="GM382" s="5"/>
      <c r="GN382" s="5"/>
      <c r="GO382" s="5"/>
      <c r="GP382" s="5"/>
      <c r="GQ382" s="5"/>
      <c r="GR382" s="5"/>
      <c r="GS382" s="5"/>
      <c r="GT382" s="5"/>
      <c r="GU382" s="5"/>
      <c r="GV382" s="5"/>
      <c r="GW382" s="5"/>
      <c r="GX382" s="5"/>
      <c r="GY382" s="5"/>
      <c r="GZ382" s="5"/>
      <c r="HA382" s="5"/>
      <c r="HB382" s="5"/>
      <c r="HC382" s="5"/>
      <c r="HD382" s="5"/>
      <c r="HE382" s="5"/>
      <c r="HF382" s="5"/>
      <c r="HG382" s="5"/>
      <c r="HH382" s="5"/>
      <c r="HI382" s="5"/>
      <c r="HJ382" s="5"/>
      <c r="HK382" s="5"/>
      <c r="HL382" s="5"/>
      <c r="HM382" s="5"/>
      <c r="HN382" s="5"/>
      <c r="HO382" s="5"/>
      <c r="HP382" s="5"/>
      <c r="HQ382" s="5"/>
      <c r="HR382" s="5"/>
      <c r="HS382" s="5"/>
      <c r="HT382" s="5"/>
      <c r="HU382" s="5"/>
      <c r="HV382" s="5"/>
      <c r="HW382" s="5"/>
    </row>
    <row r="383" spans="1:231" s="148" customFormat="1">
      <c r="A383" s="5"/>
      <c r="B383" s="5"/>
      <c r="C383" s="13"/>
      <c r="D383" s="13"/>
      <c r="E383" s="14"/>
      <c r="F383" s="15"/>
      <c r="G383" s="13"/>
      <c r="H383" s="13"/>
      <c r="I383" s="16"/>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c r="CK383" s="5"/>
      <c r="CL383" s="5"/>
      <c r="CM383" s="5"/>
      <c r="CN383" s="5"/>
      <c r="CO383" s="5"/>
      <c r="CP383" s="5"/>
      <c r="CQ383" s="5"/>
      <c r="CR383" s="5"/>
      <c r="CS383" s="5"/>
      <c r="CT383" s="5"/>
      <c r="CU383" s="5"/>
      <c r="CV383" s="5"/>
      <c r="CW383" s="5"/>
      <c r="CX383" s="5"/>
      <c r="CY383" s="5"/>
      <c r="CZ383" s="5"/>
      <c r="DA383" s="5"/>
      <c r="DB383" s="5"/>
      <c r="DC383" s="5"/>
      <c r="DD383" s="5"/>
      <c r="DE383" s="5"/>
      <c r="DF383" s="5"/>
      <c r="DG383" s="5"/>
      <c r="DH383" s="5"/>
      <c r="DI383" s="5"/>
      <c r="DJ383" s="5"/>
      <c r="DK383" s="5"/>
      <c r="DL383" s="5"/>
      <c r="DM383" s="5"/>
      <c r="DN383" s="5"/>
      <c r="DO383" s="5"/>
      <c r="DP383" s="5"/>
      <c r="DQ383" s="5"/>
      <c r="DR383" s="5"/>
      <c r="DS383" s="5"/>
      <c r="DT383" s="5"/>
      <c r="DU383" s="5"/>
      <c r="DV383" s="5"/>
      <c r="DW383" s="5"/>
      <c r="DX383" s="5"/>
      <c r="DY383" s="5"/>
      <c r="DZ383" s="5"/>
      <c r="EA383" s="5"/>
      <c r="EB383" s="5"/>
      <c r="EC383" s="5"/>
      <c r="ED383" s="5"/>
      <c r="EE383" s="5"/>
      <c r="EF383" s="5"/>
      <c r="EG383" s="5"/>
      <c r="EH383" s="5"/>
      <c r="EI383" s="5"/>
      <c r="EJ383" s="5"/>
      <c r="EK383" s="5"/>
      <c r="EL383" s="5"/>
      <c r="EM383" s="5"/>
      <c r="EN383" s="5"/>
      <c r="EO383" s="5"/>
      <c r="EP383" s="5"/>
      <c r="EQ383" s="5"/>
      <c r="ER383" s="5"/>
      <c r="ES383" s="5"/>
      <c r="ET383" s="5"/>
      <c r="EU383" s="5"/>
      <c r="EV383" s="5"/>
      <c r="EW383" s="5"/>
      <c r="EX383" s="5"/>
      <c r="EY383" s="5"/>
      <c r="EZ383" s="5"/>
      <c r="FA383" s="5"/>
      <c r="FB383" s="5"/>
      <c r="FC383" s="5"/>
      <c r="FD383" s="5"/>
      <c r="FE383" s="5"/>
      <c r="FF383" s="5"/>
      <c r="FG383" s="5"/>
      <c r="FH383" s="5"/>
      <c r="FI383" s="5"/>
      <c r="FJ383" s="5"/>
      <c r="FK383" s="5"/>
      <c r="FL383" s="5"/>
      <c r="FM383" s="5"/>
      <c r="FN383" s="5"/>
      <c r="FO383" s="5"/>
      <c r="FP383" s="5"/>
      <c r="FQ383" s="5"/>
      <c r="FR383" s="5"/>
      <c r="FS383" s="5"/>
      <c r="FT383" s="5"/>
      <c r="FU383" s="5"/>
      <c r="FV383" s="5"/>
      <c r="FW383" s="5"/>
      <c r="FX383" s="5"/>
      <c r="FY383" s="5"/>
      <c r="FZ383" s="5"/>
      <c r="GA383" s="5"/>
      <c r="GB383" s="5"/>
      <c r="GC383" s="5"/>
      <c r="GD383" s="5"/>
      <c r="GE383" s="5"/>
      <c r="GF383" s="5"/>
      <c r="GG383" s="5"/>
      <c r="GH383" s="5"/>
      <c r="GI383" s="5"/>
      <c r="GJ383" s="5"/>
      <c r="GK383" s="5"/>
      <c r="GL383" s="5"/>
      <c r="GM383" s="5"/>
      <c r="GN383" s="5"/>
      <c r="GO383" s="5"/>
      <c r="GP383" s="5"/>
      <c r="GQ383" s="5"/>
      <c r="GR383" s="5"/>
      <c r="GS383" s="5"/>
      <c r="GT383" s="5"/>
      <c r="GU383" s="5"/>
      <c r="GV383" s="5"/>
      <c r="GW383" s="5"/>
      <c r="GX383" s="5"/>
      <c r="GY383" s="5"/>
      <c r="GZ383" s="5"/>
      <c r="HA383" s="5"/>
      <c r="HB383" s="5"/>
      <c r="HC383" s="5"/>
      <c r="HD383" s="5"/>
      <c r="HE383" s="5"/>
      <c r="HF383" s="5"/>
      <c r="HG383" s="5"/>
      <c r="HH383" s="5"/>
      <c r="HI383" s="5"/>
      <c r="HJ383" s="5"/>
      <c r="HK383" s="5"/>
      <c r="HL383" s="5"/>
      <c r="HM383" s="5"/>
      <c r="HN383" s="5"/>
      <c r="HO383" s="5"/>
      <c r="HP383" s="5"/>
      <c r="HQ383" s="5"/>
      <c r="HR383" s="5"/>
      <c r="HS383" s="5"/>
      <c r="HT383" s="5"/>
      <c r="HU383" s="5"/>
      <c r="HV383" s="5"/>
      <c r="HW383" s="5"/>
    </row>
    <row r="384" spans="1:231" s="148" customFormat="1">
      <c r="A384" s="5"/>
      <c r="B384" s="5"/>
      <c r="C384" s="13"/>
      <c r="D384" s="13"/>
      <c r="E384" s="14"/>
      <c r="F384" s="15"/>
      <c r="G384" s="13"/>
      <c r="H384" s="13"/>
      <c r="I384" s="16"/>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c r="CI384" s="5"/>
      <c r="CJ384" s="5"/>
      <c r="CK384" s="5"/>
      <c r="CL384" s="5"/>
      <c r="CM384" s="5"/>
      <c r="CN384" s="5"/>
      <c r="CO384" s="5"/>
      <c r="CP384" s="5"/>
      <c r="CQ384" s="5"/>
      <c r="CR384" s="5"/>
      <c r="CS384" s="5"/>
      <c r="CT384" s="5"/>
      <c r="CU384" s="5"/>
      <c r="CV384" s="5"/>
      <c r="CW384" s="5"/>
      <c r="CX384" s="5"/>
      <c r="CY384" s="5"/>
      <c r="CZ384" s="5"/>
      <c r="DA384" s="5"/>
      <c r="DB384" s="5"/>
      <c r="DC384" s="5"/>
      <c r="DD384" s="5"/>
      <c r="DE384" s="5"/>
      <c r="DF384" s="5"/>
      <c r="DG384" s="5"/>
      <c r="DH384" s="5"/>
      <c r="DI384" s="5"/>
      <c r="DJ384" s="5"/>
      <c r="DK384" s="5"/>
      <c r="DL384" s="5"/>
      <c r="DM384" s="5"/>
      <c r="DN384" s="5"/>
      <c r="DO384" s="5"/>
      <c r="DP384" s="5"/>
      <c r="DQ384" s="5"/>
      <c r="DR384" s="5"/>
      <c r="DS384" s="5"/>
      <c r="DT384" s="5"/>
      <c r="DU384" s="5"/>
      <c r="DV384" s="5"/>
      <c r="DW384" s="5"/>
      <c r="DX384" s="5"/>
      <c r="DY384" s="5"/>
      <c r="DZ384" s="5"/>
      <c r="EA384" s="5"/>
      <c r="EB384" s="5"/>
      <c r="EC384" s="5"/>
      <c r="ED384" s="5"/>
      <c r="EE384" s="5"/>
      <c r="EF384" s="5"/>
      <c r="EG384" s="5"/>
      <c r="EH384" s="5"/>
      <c r="EI384" s="5"/>
      <c r="EJ384" s="5"/>
      <c r="EK384" s="5"/>
      <c r="EL384" s="5"/>
      <c r="EM384" s="5"/>
      <c r="EN384" s="5"/>
      <c r="EO384" s="5"/>
      <c r="EP384" s="5"/>
      <c r="EQ384" s="5"/>
      <c r="ER384" s="5"/>
      <c r="ES384" s="5"/>
      <c r="ET384" s="5"/>
      <c r="EU384" s="5"/>
      <c r="EV384" s="5"/>
      <c r="EW384" s="5"/>
      <c r="EX384" s="5"/>
      <c r="EY384" s="5"/>
      <c r="EZ384" s="5"/>
      <c r="FA384" s="5"/>
      <c r="FB384" s="5"/>
      <c r="FC384" s="5"/>
      <c r="FD384" s="5"/>
      <c r="FE384" s="5"/>
      <c r="FF384" s="5"/>
      <c r="FG384" s="5"/>
      <c r="FH384" s="5"/>
      <c r="FI384" s="5"/>
      <c r="FJ384" s="5"/>
      <c r="FK384" s="5"/>
      <c r="FL384" s="5"/>
      <c r="FM384" s="5"/>
      <c r="FN384" s="5"/>
      <c r="FO384" s="5"/>
      <c r="FP384" s="5"/>
      <c r="FQ384" s="5"/>
      <c r="FR384" s="5"/>
      <c r="FS384" s="5"/>
      <c r="FT384" s="5"/>
      <c r="FU384" s="5"/>
      <c r="FV384" s="5"/>
      <c r="FW384" s="5"/>
      <c r="FX384" s="5"/>
      <c r="FY384" s="5"/>
      <c r="FZ384" s="5"/>
      <c r="GA384" s="5"/>
      <c r="GB384" s="5"/>
      <c r="GC384" s="5"/>
      <c r="GD384" s="5"/>
      <c r="GE384" s="5"/>
      <c r="GF384" s="5"/>
      <c r="GG384" s="5"/>
      <c r="GH384" s="5"/>
      <c r="GI384" s="5"/>
      <c r="GJ384" s="5"/>
      <c r="GK384" s="5"/>
      <c r="GL384" s="5"/>
      <c r="GM384" s="5"/>
      <c r="GN384" s="5"/>
      <c r="GO384" s="5"/>
      <c r="GP384" s="5"/>
      <c r="GQ384" s="5"/>
      <c r="GR384" s="5"/>
      <c r="GS384" s="5"/>
      <c r="GT384" s="5"/>
      <c r="GU384" s="5"/>
      <c r="GV384" s="5"/>
      <c r="GW384" s="5"/>
      <c r="GX384" s="5"/>
      <c r="GY384" s="5"/>
      <c r="GZ384" s="5"/>
      <c r="HA384" s="5"/>
      <c r="HB384" s="5"/>
      <c r="HC384" s="5"/>
      <c r="HD384" s="5"/>
      <c r="HE384" s="5"/>
      <c r="HF384" s="5"/>
      <c r="HG384" s="5"/>
      <c r="HH384" s="5"/>
      <c r="HI384" s="5"/>
      <c r="HJ384" s="5"/>
      <c r="HK384" s="5"/>
      <c r="HL384" s="5"/>
      <c r="HM384" s="5"/>
      <c r="HN384" s="5"/>
      <c r="HO384" s="5"/>
      <c r="HP384" s="5"/>
      <c r="HQ384" s="5"/>
      <c r="HR384" s="5"/>
      <c r="HS384" s="5"/>
      <c r="HT384" s="5"/>
      <c r="HU384" s="5"/>
      <c r="HV384" s="5"/>
      <c r="HW384" s="5"/>
    </row>
    <row r="385" spans="1:231" s="148" customFormat="1">
      <c r="A385" s="5"/>
      <c r="B385" s="5"/>
      <c r="C385" s="13"/>
      <c r="D385" s="13"/>
      <c r="E385" s="14"/>
      <c r="F385" s="15"/>
      <c r="G385" s="13"/>
      <c r="H385" s="13"/>
      <c r="I385" s="16"/>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c r="CB385" s="5"/>
      <c r="CC385" s="5"/>
      <c r="CD385" s="5"/>
      <c r="CE385" s="5"/>
      <c r="CF385" s="5"/>
      <c r="CG385" s="5"/>
      <c r="CH385" s="5"/>
      <c r="CI385" s="5"/>
      <c r="CJ385" s="5"/>
      <c r="CK385" s="5"/>
      <c r="CL385" s="5"/>
      <c r="CM385" s="5"/>
      <c r="CN385" s="5"/>
      <c r="CO385" s="5"/>
      <c r="CP385" s="5"/>
      <c r="CQ385" s="5"/>
      <c r="CR385" s="5"/>
      <c r="CS385" s="5"/>
      <c r="CT385" s="5"/>
      <c r="CU385" s="5"/>
      <c r="CV385" s="5"/>
      <c r="CW385" s="5"/>
      <c r="CX385" s="5"/>
      <c r="CY385" s="5"/>
      <c r="CZ385" s="5"/>
      <c r="DA385" s="5"/>
      <c r="DB385" s="5"/>
      <c r="DC385" s="5"/>
      <c r="DD385" s="5"/>
      <c r="DE385" s="5"/>
      <c r="DF385" s="5"/>
      <c r="DG385" s="5"/>
      <c r="DH385" s="5"/>
      <c r="DI385" s="5"/>
      <c r="DJ385" s="5"/>
      <c r="DK385" s="5"/>
      <c r="DL385" s="5"/>
      <c r="DM385" s="5"/>
      <c r="DN385" s="5"/>
      <c r="DO385" s="5"/>
      <c r="DP385" s="5"/>
      <c r="DQ385" s="5"/>
      <c r="DR385" s="5"/>
      <c r="DS385" s="5"/>
      <c r="DT385" s="5"/>
      <c r="DU385" s="5"/>
      <c r="DV385" s="5"/>
      <c r="DW385" s="5"/>
      <c r="DX385" s="5"/>
      <c r="DY385" s="5"/>
      <c r="DZ385" s="5"/>
      <c r="EA385" s="5"/>
      <c r="EB385" s="5"/>
      <c r="EC385" s="5"/>
      <c r="ED385" s="5"/>
      <c r="EE385" s="5"/>
      <c r="EF385" s="5"/>
      <c r="EG385" s="5"/>
      <c r="EH385" s="5"/>
      <c r="EI385" s="5"/>
      <c r="EJ385" s="5"/>
      <c r="EK385" s="5"/>
      <c r="EL385" s="5"/>
      <c r="EM385" s="5"/>
      <c r="EN385" s="5"/>
      <c r="EO385" s="5"/>
      <c r="EP385" s="5"/>
      <c r="EQ385" s="5"/>
      <c r="ER385" s="5"/>
      <c r="ES385" s="5"/>
      <c r="ET385" s="5"/>
      <c r="EU385" s="5"/>
      <c r="EV385" s="5"/>
      <c r="EW385" s="5"/>
      <c r="EX385" s="5"/>
      <c r="EY385" s="5"/>
      <c r="EZ385" s="5"/>
      <c r="FA385" s="5"/>
      <c r="FB385" s="5"/>
      <c r="FC385" s="5"/>
      <c r="FD385" s="5"/>
      <c r="FE385" s="5"/>
      <c r="FF385" s="5"/>
      <c r="FG385" s="5"/>
      <c r="FH385" s="5"/>
      <c r="FI385" s="5"/>
      <c r="FJ385" s="5"/>
      <c r="FK385" s="5"/>
      <c r="FL385" s="5"/>
      <c r="FM385" s="5"/>
      <c r="FN385" s="5"/>
      <c r="FO385" s="5"/>
      <c r="FP385" s="5"/>
      <c r="FQ385" s="5"/>
      <c r="FR385" s="5"/>
      <c r="FS385" s="5"/>
      <c r="FT385" s="5"/>
      <c r="FU385" s="5"/>
      <c r="FV385" s="5"/>
      <c r="FW385" s="5"/>
      <c r="FX385" s="5"/>
      <c r="FY385" s="5"/>
      <c r="FZ385" s="5"/>
      <c r="GA385" s="5"/>
      <c r="GB385" s="5"/>
      <c r="GC385" s="5"/>
      <c r="GD385" s="5"/>
      <c r="GE385" s="5"/>
      <c r="GF385" s="5"/>
      <c r="GG385" s="5"/>
      <c r="GH385" s="5"/>
      <c r="GI385" s="5"/>
      <c r="GJ385" s="5"/>
      <c r="GK385" s="5"/>
      <c r="GL385" s="5"/>
      <c r="GM385" s="5"/>
      <c r="GN385" s="5"/>
      <c r="GO385" s="5"/>
      <c r="GP385" s="5"/>
      <c r="GQ385" s="5"/>
      <c r="GR385" s="5"/>
      <c r="GS385" s="5"/>
      <c r="GT385" s="5"/>
      <c r="GU385" s="5"/>
      <c r="GV385" s="5"/>
      <c r="GW385" s="5"/>
      <c r="GX385" s="5"/>
      <c r="GY385" s="5"/>
      <c r="GZ385" s="5"/>
      <c r="HA385" s="5"/>
      <c r="HB385" s="5"/>
      <c r="HC385" s="5"/>
      <c r="HD385" s="5"/>
      <c r="HE385" s="5"/>
      <c r="HF385" s="5"/>
      <c r="HG385" s="5"/>
      <c r="HH385" s="5"/>
      <c r="HI385" s="5"/>
      <c r="HJ385" s="5"/>
      <c r="HK385" s="5"/>
      <c r="HL385" s="5"/>
      <c r="HM385" s="5"/>
      <c r="HN385" s="5"/>
      <c r="HO385" s="5"/>
      <c r="HP385" s="5"/>
      <c r="HQ385" s="5"/>
      <c r="HR385" s="5"/>
      <c r="HS385" s="5"/>
      <c r="HT385" s="5"/>
      <c r="HU385" s="5"/>
      <c r="HV385" s="5"/>
      <c r="HW385" s="5"/>
    </row>
    <row r="386" spans="1:231" s="148" customFormat="1">
      <c r="A386" s="5"/>
      <c r="B386" s="5"/>
      <c r="C386" s="13"/>
      <c r="D386" s="13"/>
      <c r="E386" s="14"/>
      <c r="F386" s="15"/>
      <c r="G386" s="13"/>
      <c r="H386" s="13"/>
      <c r="I386" s="16"/>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5"/>
      <c r="CM386" s="5"/>
      <c r="CN386" s="5"/>
      <c r="CO386" s="5"/>
      <c r="CP386" s="5"/>
      <c r="CQ386" s="5"/>
      <c r="CR386" s="5"/>
      <c r="CS386" s="5"/>
      <c r="CT386" s="5"/>
      <c r="CU386" s="5"/>
      <c r="CV386" s="5"/>
      <c r="CW386" s="5"/>
      <c r="CX386" s="5"/>
      <c r="CY386" s="5"/>
      <c r="CZ386" s="5"/>
      <c r="DA386" s="5"/>
      <c r="DB386" s="5"/>
      <c r="DC386" s="5"/>
      <c r="DD386" s="5"/>
      <c r="DE386" s="5"/>
      <c r="DF386" s="5"/>
      <c r="DG386" s="5"/>
      <c r="DH386" s="5"/>
      <c r="DI386" s="5"/>
      <c r="DJ386" s="5"/>
      <c r="DK386" s="5"/>
      <c r="DL386" s="5"/>
      <c r="DM386" s="5"/>
      <c r="DN386" s="5"/>
      <c r="DO386" s="5"/>
      <c r="DP386" s="5"/>
      <c r="DQ386" s="5"/>
      <c r="DR386" s="5"/>
      <c r="DS386" s="5"/>
      <c r="DT386" s="5"/>
      <c r="DU386" s="5"/>
      <c r="DV386" s="5"/>
      <c r="DW386" s="5"/>
      <c r="DX386" s="5"/>
      <c r="DY386" s="5"/>
      <c r="DZ386" s="5"/>
      <c r="EA386" s="5"/>
      <c r="EB386" s="5"/>
      <c r="EC386" s="5"/>
      <c r="ED386" s="5"/>
      <c r="EE386" s="5"/>
      <c r="EF386" s="5"/>
      <c r="EG386" s="5"/>
      <c r="EH386" s="5"/>
      <c r="EI386" s="5"/>
      <c r="EJ386" s="5"/>
      <c r="EK386" s="5"/>
      <c r="EL386" s="5"/>
      <c r="EM386" s="5"/>
      <c r="EN386" s="5"/>
      <c r="EO386" s="5"/>
      <c r="EP386" s="5"/>
      <c r="EQ386" s="5"/>
      <c r="ER386" s="5"/>
      <c r="ES386" s="5"/>
      <c r="ET386" s="5"/>
      <c r="EU386" s="5"/>
      <c r="EV386" s="5"/>
      <c r="EW386" s="5"/>
      <c r="EX386" s="5"/>
      <c r="EY386" s="5"/>
      <c r="EZ386" s="5"/>
      <c r="FA386" s="5"/>
      <c r="FB386" s="5"/>
      <c r="FC386" s="5"/>
      <c r="FD386" s="5"/>
      <c r="FE386" s="5"/>
      <c r="FF386" s="5"/>
      <c r="FG386" s="5"/>
      <c r="FH386" s="5"/>
      <c r="FI386" s="5"/>
      <c r="FJ386" s="5"/>
      <c r="FK386" s="5"/>
      <c r="FL386" s="5"/>
      <c r="FM386" s="5"/>
      <c r="FN386" s="5"/>
      <c r="FO386" s="5"/>
      <c r="FP386" s="5"/>
      <c r="FQ386" s="5"/>
      <c r="FR386" s="5"/>
      <c r="FS386" s="5"/>
      <c r="FT386" s="5"/>
      <c r="FU386" s="5"/>
      <c r="FV386" s="5"/>
      <c r="FW386" s="5"/>
      <c r="FX386" s="5"/>
      <c r="FY386" s="5"/>
      <c r="FZ386" s="5"/>
      <c r="GA386" s="5"/>
      <c r="GB386" s="5"/>
      <c r="GC386" s="5"/>
      <c r="GD386" s="5"/>
      <c r="GE386" s="5"/>
      <c r="GF386" s="5"/>
      <c r="GG386" s="5"/>
      <c r="GH386" s="5"/>
      <c r="GI386" s="5"/>
      <c r="GJ386" s="5"/>
      <c r="GK386" s="5"/>
      <c r="GL386" s="5"/>
      <c r="GM386" s="5"/>
      <c r="GN386" s="5"/>
      <c r="GO386" s="5"/>
      <c r="GP386" s="5"/>
      <c r="GQ386" s="5"/>
      <c r="GR386" s="5"/>
      <c r="GS386" s="5"/>
      <c r="GT386" s="5"/>
      <c r="GU386" s="5"/>
      <c r="GV386" s="5"/>
      <c r="GW386" s="5"/>
      <c r="GX386" s="5"/>
      <c r="GY386" s="5"/>
      <c r="GZ386" s="5"/>
      <c r="HA386" s="5"/>
      <c r="HB386" s="5"/>
      <c r="HC386" s="5"/>
      <c r="HD386" s="5"/>
      <c r="HE386" s="5"/>
      <c r="HF386" s="5"/>
      <c r="HG386" s="5"/>
      <c r="HH386" s="5"/>
      <c r="HI386" s="5"/>
      <c r="HJ386" s="5"/>
      <c r="HK386" s="5"/>
      <c r="HL386" s="5"/>
      <c r="HM386" s="5"/>
      <c r="HN386" s="5"/>
      <c r="HO386" s="5"/>
      <c r="HP386" s="5"/>
      <c r="HQ386" s="5"/>
      <c r="HR386" s="5"/>
      <c r="HS386" s="5"/>
      <c r="HT386" s="5"/>
      <c r="HU386" s="5"/>
      <c r="HV386" s="5"/>
      <c r="HW386" s="5"/>
    </row>
    <row r="387" spans="1:231" s="148" customFormat="1">
      <c r="A387" s="5"/>
      <c r="B387" s="5"/>
      <c r="C387" s="13"/>
      <c r="D387" s="13"/>
      <c r="E387" s="14"/>
      <c r="F387" s="15"/>
      <c r="G387" s="13"/>
      <c r="H387" s="13"/>
      <c r="I387" s="16"/>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c r="CY387" s="5"/>
      <c r="CZ387" s="5"/>
      <c r="DA387" s="5"/>
      <c r="DB387" s="5"/>
      <c r="DC387" s="5"/>
      <c r="DD387" s="5"/>
      <c r="DE387" s="5"/>
      <c r="DF387" s="5"/>
      <c r="DG387" s="5"/>
      <c r="DH387" s="5"/>
      <c r="DI387" s="5"/>
      <c r="DJ387" s="5"/>
      <c r="DK387" s="5"/>
      <c r="DL387" s="5"/>
      <c r="DM387" s="5"/>
      <c r="DN387" s="5"/>
      <c r="DO387" s="5"/>
      <c r="DP387" s="5"/>
      <c r="DQ387" s="5"/>
      <c r="DR387" s="5"/>
      <c r="DS387" s="5"/>
      <c r="DT387" s="5"/>
      <c r="DU387" s="5"/>
      <c r="DV387" s="5"/>
      <c r="DW387" s="5"/>
      <c r="DX387" s="5"/>
      <c r="DY387" s="5"/>
      <c r="DZ387" s="5"/>
      <c r="EA387" s="5"/>
      <c r="EB387" s="5"/>
      <c r="EC387" s="5"/>
      <c r="ED387" s="5"/>
      <c r="EE387" s="5"/>
      <c r="EF387" s="5"/>
      <c r="EG387" s="5"/>
      <c r="EH387" s="5"/>
      <c r="EI387" s="5"/>
      <c r="EJ387" s="5"/>
      <c r="EK387" s="5"/>
      <c r="EL387" s="5"/>
      <c r="EM387" s="5"/>
      <c r="EN387" s="5"/>
      <c r="EO387" s="5"/>
      <c r="EP387" s="5"/>
      <c r="EQ387" s="5"/>
      <c r="ER387" s="5"/>
      <c r="ES387" s="5"/>
      <c r="ET387" s="5"/>
      <c r="EU387" s="5"/>
      <c r="EV387" s="5"/>
      <c r="EW387" s="5"/>
      <c r="EX387" s="5"/>
      <c r="EY387" s="5"/>
      <c r="EZ387" s="5"/>
      <c r="FA387" s="5"/>
      <c r="FB387" s="5"/>
      <c r="FC387" s="5"/>
      <c r="FD387" s="5"/>
      <c r="FE387" s="5"/>
      <c r="FF387" s="5"/>
      <c r="FG387" s="5"/>
      <c r="FH387" s="5"/>
      <c r="FI387" s="5"/>
      <c r="FJ387" s="5"/>
      <c r="FK387" s="5"/>
      <c r="FL387" s="5"/>
      <c r="FM387" s="5"/>
      <c r="FN387" s="5"/>
      <c r="FO387" s="5"/>
      <c r="FP387" s="5"/>
      <c r="FQ387" s="5"/>
      <c r="FR387" s="5"/>
      <c r="FS387" s="5"/>
      <c r="FT387" s="5"/>
      <c r="FU387" s="5"/>
      <c r="FV387" s="5"/>
      <c r="FW387" s="5"/>
      <c r="FX387" s="5"/>
      <c r="FY387" s="5"/>
      <c r="FZ387" s="5"/>
      <c r="GA387" s="5"/>
      <c r="GB387" s="5"/>
      <c r="GC387" s="5"/>
      <c r="GD387" s="5"/>
      <c r="GE387" s="5"/>
      <c r="GF387" s="5"/>
      <c r="GG387" s="5"/>
      <c r="GH387" s="5"/>
      <c r="GI387" s="5"/>
      <c r="GJ387" s="5"/>
      <c r="GK387" s="5"/>
      <c r="GL387" s="5"/>
      <c r="GM387" s="5"/>
      <c r="GN387" s="5"/>
      <c r="GO387" s="5"/>
      <c r="GP387" s="5"/>
      <c r="GQ387" s="5"/>
      <c r="GR387" s="5"/>
      <c r="GS387" s="5"/>
      <c r="GT387" s="5"/>
      <c r="GU387" s="5"/>
      <c r="GV387" s="5"/>
      <c r="GW387" s="5"/>
      <c r="GX387" s="5"/>
      <c r="GY387" s="5"/>
      <c r="GZ387" s="5"/>
      <c r="HA387" s="5"/>
      <c r="HB387" s="5"/>
      <c r="HC387" s="5"/>
      <c r="HD387" s="5"/>
      <c r="HE387" s="5"/>
      <c r="HF387" s="5"/>
      <c r="HG387" s="5"/>
      <c r="HH387" s="5"/>
      <c r="HI387" s="5"/>
      <c r="HJ387" s="5"/>
      <c r="HK387" s="5"/>
      <c r="HL387" s="5"/>
      <c r="HM387" s="5"/>
      <c r="HN387" s="5"/>
      <c r="HO387" s="5"/>
      <c r="HP387" s="5"/>
      <c r="HQ387" s="5"/>
      <c r="HR387" s="5"/>
      <c r="HS387" s="5"/>
      <c r="HT387" s="5"/>
      <c r="HU387" s="5"/>
      <c r="HV387" s="5"/>
      <c r="HW387" s="5"/>
    </row>
    <row r="388" spans="1:231" s="148" customFormat="1">
      <c r="A388" s="5"/>
      <c r="B388" s="5"/>
      <c r="C388" s="13"/>
      <c r="D388" s="13"/>
      <c r="E388" s="14"/>
      <c r="F388" s="15"/>
      <c r="G388" s="13"/>
      <c r="H388" s="13"/>
      <c r="I388" s="16"/>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c r="BY388" s="5"/>
      <c r="BZ388" s="5"/>
      <c r="CA388" s="5"/>
      <c r="CB388" s="5"/>
      <c r="CC388" s="5"/>
      <c r="CD388" s="5"/>
      <c r="CE388" s="5"/>
      <c r="CF388" s="5"/>
      <c r="CG388" s="5"/>
      <c r="CH388" s="5"/>
      <c r="CI388" s="5"/>
      <c r="CJ388" s="5"/>
      <c r="CK388" s="5"/>
      <c r="CL388" s="5"/>
      <c r="CM388" s="5"/>
      <c r="CN388" s="5"/>
      <c r="CO388" s="5"/>
      <c r="CP388" s="5"/>
      <c r="CQ388" s="5"/>
      <c r="CR388" s="5"/>
      <c r="CS388" s="5"/>
      <c r="CT388" s="5"/>
      <c r="CU388" s="5"/>
      <c r="CV388" s="5"/>
      <c r="CW388" s="5"/>
      <c r="CX388" s="5"/>
      <c r="CY388" s="5"/>
      <c r="CZ388" s="5"/>
      <c r="DA388" s="5"/>
      <c r="DB388" s="5"/>
      <c r="DC388" s="5"/>
      <c r="DD388" s="5"/>
      <c r="DE388" s="5"/>
      <c r="DF388" s="5"/>
      <c r="DG388" s="5"/>
      <c r="DH388" s="5"/>
      <c r="DI388" s="5"/>
      <c r="DJ388" s="5"/>
      <c r="DK388" s="5"/>
      <c r="DL388" s="5"/>
      <c r="DM388" s="5"/>
      <c r="DN388" s="5"/>
      <c r="DO388" s="5"/>
      <c r="DP388" s="5"/>
      <c r="DQ388" s="5"/>
      <c r="DR388" s="5"/>
      <c r="DS388" s="5"/>
      <c r="DT388" s="5"/>
      <c r="DU388" s="5"/>
      <c r="DV388" s="5"/>
      <c r="DW388" s="5"/>
      <c r="DX388" s="5"/>
      <c r="DY388" s="5"/>
      <c r="DZ388" s="5"/>
      <c r="EA388" s="5"/>
      <c r="EB388" s="5"/>
      <c r="EC388" s="5"/>
      <c r="ED388" s="5"/>
      <c r="EE388" s="5"/>
      <c r="EF388" s="5"/>
      <c r="EG388" s="5"/>
      <c r="EH388" s="5"/>
      <c r="EI388" s="5"/>
      <c r="EJ388" s="5"/>
      <c r="EK388" s="5"/>
      <c r="EL388" s="5"/>
      <c r="EM388" s="5"/>
      <c r="EN388" s="5"/>
      <c r="EO388" s="5"/>
      <c r="EP388" s="5"/>
      <c r="EQ388" s="5"/>
      <c r="ER388" s="5"/>
      <c r="ES388" s="5"/>
      <c r="ET388" s="5"/>
      <c r="EU388" s="5"/>
      <c r="EV388" s="5"/>
      <c r="EW388" s="5"/>
      <c r="EX388" s="5"/>
      <c r="EY388" s="5"/>
      <c r="EZ388" s="5"/>
      <c r="FA388" s="5"/>
      <c r="FB388" s="5"/>
      <c r="FC388" s="5"/>
      <c r="FD388" s="5"/>
      <c r="FE388" s="5"/>
      <c r="FF388" s="5"/>
      <c r="FG388" s="5"/>
      <c r="FH388" s="5"/>
      <c r="FI388" s="5"/>
      <c r="FJ388" s="5"/>
      <c r="FK388" s="5"/>
      <c r="FL388" s="5"/>
      <c r="FM388" s="5"/>
      <c r="FN388" s="5"/>
      <c r="FO388" s="5"/>
      <c r="FP388" s="5"/>
      <c r="FQ388" s="5"/>
      <c r="FR388" s="5"/>
      <c r="FS388" s="5"/>
      <c r="FT388" s="5"/>
      <c r="FU388" s="5"/>
      <c r="FV388" s="5"/>
      <c r="FW388" s="5"/>
      <c r="FX388" s="5"/>
      <c r="FY388" s="5"/>
      <c r="FZ388" s="5"/>
      <c r="GA388" s="5"/>
      <c r="GB388" s="5"/>
      <c r="GC388" s="5"/>
      <c r="GD388" s="5"/>
      <c r="GE388" s="5"/>
      <c r="GF388" s="5"/>
      <c r="GG388" s="5"/>
      <c r="GH388" s="5"/>
      <c r="GI388" s="5"/>
      <c r="GJ388" s="5"/>
      <c r="GK388" s="5"/>
      <c r="GL388" s="5"/>
      <c r="GM388" s="5"/>
      <c r="GN388" s="5"/>
      <c r="GO388" s="5"/>
      <c r="GP388" s="5"/>
      <c r="GQ388" s="5"/>
      <c r="GR388" s="5"/>
      <c r="GS388" s="5"/>
      <c r="GT388" s="5"/>
      <c r="GU388" s="5"/>
      <c r="GV388" s="5"/>
      <c r="GW388" s="5"/>
      <c r="GX388" s="5"/>
      <c r="GY388" s="5"/>
      <c r="GZ388" s="5"/>
      <c r="HA388" s="5"/>
      <c r="HB388" s="5"/>
      <c r="HC388" s="5"/>
      <c r="HD388" s="5"/>
      <c r="HE388" s="5"/>
      <c r="HF388" s="5"/>
      <c r="HG388" s="5"/>
      <c r="HH388" s="5"/>
      <c r="HI388" s="5"/>
      <c r="HJ388" s="5"/>
      <c r="HK388" s="5"/>
      <c r="HL388" s="5"/>
      <c r="HM388" s="5"/>
      <c r="HN388" s="5"/>
      <c r="HO388" s="5"/>
      <c r="HP388" s="5"/>
      <c r="HQ388" s="5"/>
      <c r="HR388" s="5"/>
      <c r="HS388" s="5"/>
      <c r="HT388" s="5"/>
      <c r="HU388" s="5"/>
      <c r="HV388" s="5"/>
      <c r="HW388" s="5"/>
    </row>
    <row r="389" spans="1:231" s="148" customFormat="1">
      <c r="A389" s="5"/>
      <c r="B389" s="5"/>
      <c r="C389" s="13"/>
      <c r="D389" s="13"/>
      <c r="E389" s="14"/>
      <c r="F389" s="15"/>
      <c r="G389" s="13"/>
      <c r="H389" s="13"/>
      <c r="I389" s="16"/>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5"/>
      <c r="CD389" s="5"/>
      <c r="CE389" s="5"/>
      <c r="CF389" s="5"/>
      <c r="CG389" s="5"/>
      <c r="CH389" s="5"/>
      <c r="CI389" s="5"/>
      <c r="CJ389" s="5"/>
      <c r="CK389" s="5"/>
      <c r="CL389" s="5"/>
      <c r="CM389" s="5"/>
      <c r="CN389" s="5"/>
      <c r="CO389" s="5"/>
      <c r="CP389" s="5"/>
      <c r="CQ389" s="5"/>
      <c r="CR389" s="5"/>
      <c r="CS389" s="5"/>
      <c r="CT389" s="5"/>
      <c r="CU389" s="5"/>
      <c r="CV389" s="5"/>
      <c r="CW389" s="5"/>
      <c r="CX389" s="5"/>
      <c r="CY389" s="5"/>
      <c r="CZ389" s="5"/>
      <c r="DA389" s="5"/>
      <c r="DB389" s="5"/>
      <c r="DC389" s="5"/>
      <c r="DD389" s="5"/>
      <c r="DE389" s="5"/>
      <c r="DF389" s="5"/>
      <c r="DG389" s="5"/>
      <c r="DH389" s="5"/>
      <c r="DI389" s="5"/>
      <c r="DJ389" s="5"/>
      <c r="DK389" s="5"/>
      <c r="DL389" s="5"/>
      <c r="DM389" s="5"/>
      <c r="DN389" s="5"/>
      <c r="DO389" s="5"/>
      <c r="DP389" s="5"/>
      <c r="DQ389" s="5"/>
      <c r="DR389" s="5"/>
      <c r="DS389" s="5"/>
      <c r="DT389" s="5"/>
      <c r="DU389" s="5"/>
      <c r="DV389" s="5"/>
      <c r="DW389" s="5"/>
      <c r="DX389" s="5"/>
      <c r="DY389" s="5"/>
      <c r="DZ389" s="5"/>
      <c r="EA389" s="5"/>
      <c r="EB389" s="5"/>
      <c r="EC389" s="5"/>
      <c r="ED389" s="5"/>
      <c r="EE389" s="5"/>
      <c r="EF389" s="5"/>
      <c r="EG389" s="5"/>
      <c r="EH389" s="5"/>
      <c r="EI389" s="5"/>
      <c r="EJ389" s="5"/>
      <c r="EK389" s="5"/>
      <c r="EL389" s="5"/>
      <c r="EM389" s="5"/>
      <c r="EN389" s="5"/>
      <c r="EO389" s="5"/>
      <c r="EP389" s="5"/>
      <c r="EQ389" s="5"/>
      <c r="ER389" s="5"/>
      <c r="ES389" s="5"/>
      <c r="ET389" s="5"/>
      <c r="EU389" s="5"/>
      <c r="EV389" s="5"/>
      <c r="EW389" s="5"/>
      <c r="EX389" s="5"/>
      <c r="EY389" s="5"/>
      <c r="EZ389" s="5"/>
      <c r="FA389" s="5"/>
      <c r="FB389" s="5"/>
      <c r="FC389" s="5"/>
      <c r="FD389" s="5"/>
      <c r="FE389" s="5"/>
      <c r="FF389" s="5"/>
      <c r="FG389" s="5"/>
      <c r="FH389" s="5"/>
      <c r="FI389" s="5"/>
      <c r="FJ389" s="5"/>
      <c r="FK389" s="5"/>
      <c r="FL389" s="5"/>
      <c r="FM389" s="5"/>
      <c r="FN389" s="5"/>
      <c r="FO389" s="5"/>
      <c r="FP389" s="5"/>
      <c r="FQ389" s="5"/>
      <c r="FR389" s="5"/>
      <c r="FS389" s="5"/>
      <c r="FT389" s="5"/>
      <c r="FU389" s="5"/>
      <c r="FV389" s="5"/>
      <c r="FW389" s="5"/>
      <c r="FX389" s="5"/>
      <c r="FY389" s="5"/>
      <c r="FZ389" s="5"/>
      <c r="GA389" s="5"/>
      <c r="GB389" s="5"/>
      <c r="GC389" s="5"/>
      <c r="GD389" s="5"/>
      <c r="GE389" s="5"/>
      <c r="GF389" s="5"/>
      <c r="GG389" s="5"/>
      <c r="GH389" s="5"/>
      <c r="GI389" s="5"/>
      <c r="GJ389" s="5"/>
      <c r="GK389" s="5"/>
      <c r="GL389" s="5"/>
      <c r="GM389" s="5"/>
      <c r="GN389" s="5"/>
      <c r="GO389" s="5"/>
      <c r="GP389" s="5"/>
      <c r="GQ389" s="5"/>
      <c r="GR389" s="5"/>
      <c r="GS389" s="5"/>
      <c r="GT389" s="5"/>
      <c r="GU389" s="5"/>
      <c r="GV389" s="5"/>
      <c r="GW389" s="5"/>
      <c r="GX389" s="5"/>
      <c r="GY389" s="5"/>
      <c r="GZ389" s="5"/>
      <c r="HA389" s="5"/>
      <c r="HB389" s="5"/>
      <c r="HC389" s="5"/>
      <c r="HD389" s="5"/>
      <c r="HE389" s="5"/>
      <c r="HF389" s="5"/>
      <c r="HG389" s="5"/>
      <c r="HH389" s="5"/>
      <c r="HI389" s="5"/>
      <c r="HJ389" s="5"/>
      <c r="HK389" s="5"/>
      <c r="HL389" s="5"/>
      <c r="HM389" s="5"/>
      <c r="HN389" s="5"/>
      <c r="HO389" s="5"/>
      <c r="HP389" s="5"/>
      <c r="HQ389" s="5"/>
      <c r="HR389" s="5"/>
      <c r="HS389" s="5"/>
      <c r="HT389" s="5"/>
      <c r="HU389" s="5"/>
      <c r="HV389" s="5"/>
      <c r="HW389" s="5"/>
    </row>
    <row r="390" spans="1:231" s="148" customFormat="1">
      <c r="A390" s="5"/>
      <c r="B390" s="5"/>
      <c r="C390" s="13"/>
      <c r="D390" s="13"/>
      <c r="E390" s="14"/>
      <c r="F390" s="15"/>
      <c r="G390" s="13"/>
      <c r="H390" s="13"/>
      <c r="I390" s="16"/>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c r="BP390" s="5"/>
      <c r="BQ390" s="5"/>
      <c r="BR390" s="5"/>
      <c r="BS390" s="5"/>
      <c r="BT390" s="5"/>
      <c r="BU390" s="5"/>
      <c r="BV390" s="5"/>
      <c r="BW390" s="5"/>
      <c r="BX390" s="5"/>
      <c r="BY390" s="5"/>
      <c r="BZ390" s="5"/>
      <c r="CA390" s="5"/>
      <c r="CB390" s="5"/>
      <c r="CC390" s="5"/>
      <c r="CD390" s="5"/>
      <c r="CE390" s="5"/>
      <c r="CF390" s="5"/>
      <c r="CG390" s="5"/>
      <c r="CH390" s="5"/>
      <c r="CI390" s="5"/>
      <c r="CJ390" s="5"/>
      <c r="CK390" s="5"/>
      <c r="CL390" s="5"/>
      <c r="CM390" s="5"/>
      <c r="CN390" s="5"/>
      <c r="CO390" s="5"/>
      <c r="CP390" s="5"/>
      <c r="CQ390" s="5"/>
      <c r="CR390" s="5"/>
      <c r="CS390" s="5"/>
      <c r="CT390" s="5"/>
      <c r="CU390" s="5"/>
      <c r="CV390" s="5"/>
      <c r="CW390" s="5"/>
      <c r="CX390" s="5"/>
      <c r="CY390" s="5"/>
      <c r="CZ390" s="5"/>
      <c r="DA390" s="5"/>
      <c r="DB390" s="5"/>
      <c r="DC390" s="5"/>
      <c r="DD390" s="5"/>
      <c r="DE390" s="5"/>
      <c r="DF390" s="5"/>
      <c r="DG390" s="5"/>
      <c r="DH390" s="5"/>
      <c r="DI390" s="5"/>
      <c r="DJ390" s="5"/>
      <c r="DK390" s="5"/>
      <c r="DL390" s="5"/>
      <c r="DM390" s="5"/>
      <c r="DN390" s="5"/>
      <c r="DO390" s="5"/>
      <c r="DP390" s="5"/>
      <c r="DQ390" s="5"/>
      <c r="DR390" s="5"/>
      <c r="DS390" s="5"/>
      <c r="DT390" s="5"/>
      <c r="DU390" s="5"/>
      <c r="DV390" s="5"/>
      <c r="DW390" s="5"/>
      <c r="DX390" s="5"/>
      <c r="DY390" s="5"/>
      <c r="DZ390" s="5"/>
      <c r="EA390" s="5"/>
      <c r="EB390" s="5"/>
      <c r="EC390" s="5"/>
      <c r="ED390" s="5"/>
      <c r="EE390" s="5"/>
      <c r="EF390" s="5"/>
      <c r="EG390" s="5"/>
      <c r="EH390" s="5"/>
      <c r="EI390" s="5"/>
      <c r="EJ390" s="5"/>
      <c r="EK390" s="5"/>
      <c r="EL390" s="5"/>
      <c r="EM390" s="5"/>
      <c r="EN390" s="5"/>
      <c r="EO390" s="5"/>
      <c r="EP390" s="5"/>
      <c r="EQ390" s="5"/>
      <c r="ER390" s="5"/>
      <c r="ES390" s="5"/>
      <c r="ET390" s="5"/>
      <c r="EU390" s="5"/>
      <c r="EV390" s="5"/>
      <c r="EW390" s="5"/>
      <c r="EX390" s="5"/>
      <c r="EY390" s="5"/>
      <c r="EZ390" s="5"/>
      <c r="FA390" s="5"/>
      <c r="FB390" s="5"/>
      <c r="FC390" s="5"/>
      <c r="FD390" s="5"/>
      <c r="FE390" s="5"/>
      <c r="FF390" s="5"/>
      <c r="FG390" s="5"/>
      <c r="FH390" s="5"/>
      <c r="FI390" s="5"/>
      <c r="FJ390" s="5"/>
      <c r="FK390" s="5"/>
      <c r="FL390" s="5"/>
      <c r="FM390" s="5"/>
      <c r="FN390" s="5"/>
      <c r="FO390" s="5"/>
      <c r="FP390" s="5"/>
      <c r="FQ390" s="5"/>
      <c r="FR390" s="5"/>
      <c r="FS390" s="5"/>
      <c r="FT390" s="5"/>
      <c r="FU390" s="5"/>
      <c r="FV390" s="5"/>
      <c r="FW390" s="5"/>
      <c r="FX390" s="5"/>
      <c r="FY390" s="5"/>
      <c r="FZ390" s="5"/>
      <c r="GA390" s="5"/>
      <c r="GB390" s="5"/>
      <c r="GC390" s="5"/>
      <c r="GD390" s="5"/>
      <c r="GE390" s="5"/>
      <c r="GF390" s="5"/>
      <c r="GG390" s="5"/>
      <c r="GH390" s="5"/>
      <c r="GI390" s="5"/>
      <c r="GJ390" s="5"/>
      <c r="GK390" s="5"/>
      <c r="GL390" s="5"/>
      <c r="GM390" s="5"/>
      <c r="GN390" s="5"/>
      <c r="GO390" s="5"/>
      <c r="GP390" s="5"/>
      <c r="GQ390" s="5"/>
      <c r="GR390" s="5"/>
      <c r="GS390" s="5"/>
      <c r="GT390" s="5"/>
      <c r="GU390" s="5"/>
      <c r="GV390" s="5"/>
      <c r="GW390" s="5"/>
      <c r="GX390" s="5"/>
      <c r="GY390" s="5"/>
      <c r="GZ390" s="5"/>
      <c r="HA390" s="5"/>
      <c r="HB390" s="5"/>
      <c r="HC390" s="5"/>
      <c r="HD390" s="5"/>
      <c r="HE390" s="5"/>
      <c r="HF390" s="5"/>
      <c r="HG390" s="5"/>
      <c r="HH390" s="5"/>
      <c r="HI390" s="5"/>
      <c r="HJ390" s="5"/>
      <c r="HK390" s="5"/>
      <c r="HL390" s="5"/>
      <c r="HM390" s="5"/>
      <c r="HN390" s="5"/>
      <c r="HO390" s="5"/>
      <c r="HP390" s="5"/>
      <c r="HQ390" s="5"/>
      <c r="HR390" s="5"/>
      <c r="HS390" s="5"/>
      <c r="HT390" s="5"/>
      <c r="HU390" s="5"/>
      <c r="HV390" s="5"/>
      <c r="HW390" s="5"/>
    </row>
    <row r="391" spans="1:231" s="148" customFormat="1">
      <c r="A391" s="5"/>
      <c r="B391" s="5"/>
      <c r="C391" s="13"/>
      <c r="D391" s="13"/>
      <c r="E391" s="14"/>
      <c r="F391" s="15"/>
      <c r="G391" s="13"/>
      <c r="H391" s="13"/>
      <c r="I391" s="16"/>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c r="BY391" s="5"/>
      <c r="BZ391" s="5"/>
      <c r="CA391" s="5"/>
      <c r="CB391" s="5"/>
      <c r="CC391" s="5"/>
      <c r="CD391" s="5"/>
      <c r="CE391" s="5"/>
      <c r="CF391" s="5"/>
      <c r="CG391" s="5"/>
      <c r="CH391" s="5"/>
      <c r="CI391" s="5"/>
      <c r="CJ391" s="5"/>
      <c r="CK391" s="5"/>
      <c r="CL391" s="5"/>
      <c r="CM391" s="5"/>
      <c r="CN391" s="5"/>
      <c r="CO391" s="5"/>
      <c r="CP391" s="5"/>
      <c r="CQ391" s="5"/>
      <c r="CR391" s="5"/>
      <c r="CS391" s="5"/>
      <c r="CT391" s="5"/>
      <c r="CU391" s="5"/>
      <c r="CV391" s="5"/>
      <c r="CW391" s="5"/>
      <c r="CX391" s="5"/>
      <c r="CY391" s="5"/>
      <c r="CZ391" s="5"/>
      <c r="DA391" s="5"/>
      <c r="DB391" s="5"/>
      <c r="DC391" s="5"/>
      <c r="DD391" s="5"/>
      <c r="DE391" s="5"/>
      <c r="DF391" s="5"/>
      <c r="DG391" s="5"/>
      <c r="DH391" s="5"/>
      <c r="DI391" s="5"/>
      <c r="DJ391" s="5"/>
      <c r="DK391" s="5"/>
      <c r="DL391" s="5"/>
      <c r="DM391" s="5"/>
      <c r="DN391" s="5"/>
      <c r="DO391" s="5"/>
      <c r="DP391" s="5"/>
      <c r="DQ391" s="5"/>
      <c r="DR391" s="5"/>
      <c r="DS391" s="5"/>
      <c r="DT391" s="5"/>
      <c r="DU391" s="5"/>
      <c r="DV391" s="5"/>
      <c r="DW391" s="5"/>
      <c r="DX391" s="5"/>
      <c r="DY391" s="5"/>
      <c r="DZ391" s="5"/>
      <c r="EA391" s="5"/>
      <c r="EB391" s="5"/>
      <c r="EC391" s="5"/>
      <c r="ED391" s="5"/>
      <c r="EE391" s="5"/>
      <c r="EF391" s="5"/>
      <c r="EG391" s="5"/>
      <c r="EH391" s="5"/>
      <c r="EI391" s="5"/>
      <c r="EJ391" s="5"/>
      <c r="EK391" s="5"/>
      <c r="EL391" s="5"/>
      <c r="EM391" s="5"/>
      <c r="EN391" s="5"/>
      <c r="EO391" s="5"/>
      <c r="EP391" s="5"/>
      <c r="EQ391" s="5"/>
      <c r="ER391" s="5"/>
      <c r="ES391" s="5"/>
      <c r="ET391" s="5"/>
      <c r="EU391" s="5"/>
      <c r="EV391" s="5"/>
      <c r="EW391" s="5"/>
      <c r="EX391" s="5"/>
      <c r="EY391" s="5"/>
      <c r="EZ391" s="5"/>
      <c r="FA391" s="5"/>
      <c r="FB391" s="5"/>
      <c r="FC391" s="5"/>
      <c r="FD391" s="5"/>
      <c r="FE391" s="5"/>
      <c r="FF391" s="5"/>
      <c r="FG391" s="5"/>
      <c r="FH391" s="5"/>
      <c r="FI391" s="5"/>
      <c r="FJ391" s="5"/>
      <c r="FK391" s="5"/>
      <c r="FL391" s="5"/>
      <c r="FM391" s="5"/>
      <c r="FN391" s="5"/>
      <c r="FO391" s="5"/>
      <c r="FP391" s="5"/>
      <c r="FQ391" s="5"/>
      <c r="FR391" s="5"/>
      <c r="FS391" s="5"/>
      <c r="FT391" s="5"/>
      <c r="FU391" s="5"/>
      <c r="FV391" s="5"/>
      <c r="FW391" s="5"/>
      <c r="FX391" s="5"/>
      <c r="FY391" s="5"/>
      <c r="FZ391" s="5"/>
      <c r="GA391" s="5"/>
      <c r="GB391" s="5"/>
      <c r="GC391" s="5"/>
      <c r="GD391" s="5"/>
      <c r="GE391" s="5"/>
      <c r="GF391" s="5"/>
      <c r="GG391" s="5"/>
      <c r="GH391" s="5"/>
      <c r="GI391" s="5"/>
      <c r="GJ391" s="5"/>
      <c r="GK391" s="5"/>
      <c r="GL391" s="5"/>
      <c r="GM391" s="5"/>
      <c r="GN391" s="5"/>
      <c r="GO391" s="5"/>
      <c r="GP391" s="5"/>
      <c r="GQ391" s="5"/>
      <c r="GR391" s="5"/>
      <c r="GS391" s="5"/>
      <c r="GT391" s="5"/>
      <c r="GU391" s="5"/>
      <c r="GV391" s="5"/>
      <c r="GW391" s="5"/>
      <c r="GX391" s="5"/>
      <c r="GY391" s="5"/>
      <c r="GZ391" s="5"/>
      <c r="HA391" s="5"/>
      <c r="HB391" s="5"/>
      <c r="HC391" s="5"/>
      <c r="HD391" s="5"/>
      <c r="HE391" s="5"/>
      <c r="HF391" s="5"/>
      <c r="HG391" s="5"/>
      <c r="HH391" s="5"/>
      <c r="HI391" s="5"/>
      <c r="HJ391" s="5"/>
      <c r="HK391" s="5"/>
      <c r="HL391" s="5"/>
      <c r="HM391" s="5"/>
      <c r="HN391" s="5"/>
      <c r="HO391" s="5"/>
      <c r="HP391" s="5"/>
      <c r="HQ391" s="5"/>
      <c r="HR391" s="5"/>
      <c r="HS391" s="5"/>
      <c r="HT391" s="5"/>
      <c r="HU391" s="5"/>
      <c r="HV391" s="5"/>
      <c r="HW391" s="5"/>
    </row>
    <row r="392" spans="1:231" s="148" customFormat="1">
      <c r="A392" s="5"/>
      <c r="B392" s="5"/>
      <c r="C392" s="13"/>
      <c r="D392" s="13"/>
      <c r="E392" s="14"/>
      <c r="F392" s="15"/>
      <c r="G392" s="13"/>
      <c r="H392" s="13"/>
      <c r="I392" s="16"/>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c r="BR392" s="5"/>
      <c r="BS392" s="5"/>
      <c r="BT392" s="5"/>
      <c r="BU392" s="5"/>
      <c r="BV392" s="5"/>
      <c r="BW392" s="5"/>
      <c r="BX392" s="5"/>
      <c r="BY392" s="5"/>
      <c r="BZ392" s="5"/>
      <c r="CA392" s="5"/>
      <c r="CB392" s="5"/>
      <c r="CC392" s="5"/>
      <c r="CD392" s="5"/>
      <c r="CE392" s="5"/>
      <c r="CF392" s="5"/>
      <c r="CG392" s="5"/>
      <c r="CH392" s="5"/>
      <c r="CI392" s="5"/>
      <c r="CJ392" s="5"/>
      <c r="CK392" s="5"/>
      <c r="CL392" s="5"/>
      <c r="CM392" s="5"/>
      <c r="CN392" s="5"/>
      <c r="CO392" s="5"/>
      <c r="CP392" s="5"/>
      <c r="CQ392" s="5"/>
      <c r="CR392" s="5"/>
      <c r="CS392" s="5"/>
      <c r="CT392" s="5"/>
      <c r="CU392" s="5"/>
      <c r="CV392" s="5"/>
      <c r="CW392" s="5"/>
      <c r="CX392" s="5"/>
      <c r="CY392" s="5"/>
      <c r="CZ392" s="5"/>
      <c r="DA392" s="5"/>
      <c r="DB392" s="5"/>
      <c r="DC392" s="5"/>
      <c r="DD392" s="5"/>
      <c r="DE392" s="5"/>
      <c r="DF392" s="5"/>
      <c r="DG392" s="5"/>
      <c r="DH392" s="5"/>
      <c r="DI392" s="5"/>
      <c r="DJ392" s="5"/>
      <c r="DK392" s="5"/>
      <c r="DL392" s="5"/>
      <c r="DM392" s="5"/>
      <c r="DN392" s="5"/>
      <c r="DO392" s="5"/>
      <c r="DP392" s="5"/>
      <c r="DQ392" s="5"/>
      <c r="DR392" s="5"/>
      <c r="DS392" s="5"/>
      <c r="DT392" s="5"/>
      <c r="DU392" s="5"/>
      <c r="DV392" s="5"/>
      <c r="DW392" s="5"/>
      <c r="DX392" s="5"/>
      <c r="DY392" s="5"/>
      <c r="DZ392" s="5"/>
      <c r="EA392" s="5"/>
      <c r="EB392" s="5"/>
      <c r="EC392" s="5"/>
      <c r="ED392" s="5"/>
      <c r="EE392" s="5"/>
      <c r="EF392" s="5"/>
      <c r="EG392" s="5"/>
      <c r="EH392" s="5"/>
      <c r="EI392" s="5"/>
      <c r="EJ392" s="5"/>
      <c r="EK392" s="5"/>
      <c r="EL392" s="5"/>
      <c r="EM392" s="5"/>
      <c r="EN392" s="5"/>
      <c r="EO392" s="5"/>
      <c r="EP392" s="5"/>
      <c r="EQ392" s="5"/>
      <c r="ER392" s="5"/>
      <c r="ES392" s="5"/>
      <c r="ET392" s="5"/>
      <c r="EU392" s="5"/>
      <c r="EV392" s="5"/>
      <c r="EW392" s="5"/>
      <c r="EX392" s="5"/>
      <c r="EY392" s="5"/>
      <c r="EZ392" s="5"/>
      <c r="FA392" s="5"/>
      <c r="FB392" s="5"/>
      <c r="FC392" s="5"/>
      <c r="FD392" s="5"/>
      <c r="FE392" s="5"/>
      <c r="FF392" s="5"/>
      <c r="FG392" s="5"/>
      <c r="FH392" s="5"/>
      <c r="FI392" s="5"/>
      <c r="FJ392" s="5"/>
      <c r="FK392" s="5"/>
      <c r="FL392" s="5"/>
      <c r="FM392" s="5"/>
      <c r="FN392" s="5"/>
      <c r="FO392" s="5"/>
      <c r="FP392" s="5"/>
      <c r="FQ392" s="5"/>
      <c r="FR392" s="5"/>
      <c r="FS392" s="5"/>
      <c r="FT392" s="5"/>
      <c r="FU392" s="5"/>
      <c r="FV392" s="5"/>
      <c r="FW392" s="5"/>
      <c r="FX392" s="5"/>
      <c r="FY392" s="5"/>
      <c r="FZ392" s="5"/>
      <c r="GA392" s="5"/>
      <c r="GB392" s="5"/>
      <c r="GC392" s="5"/>
      <c r="GD392" s="5"/>
      <c r="GE392" s="5"/>
      <c r="GF392" s="5"/>
      <c r="GG392" s="5"/>
      <c r="GH392" s="5"/>
      <c r="GI392" s="5"/>
      <c r="GJ392" s="5"/>
      <c r="GK392" s="5"/>
      <c r="GL392" s="5"/>
      <c r="GM392" s="5"/>
      <c r="GN392" s="5"/>
      <c r="GO392" s="5"/>
      <c r="GP392" s="5"/>
      <c r="GQ392" s="5"/>
      <c r="GR392" s="5"/>
      <c r="GS392" s="5"/>
      <c r="GT392" s="5"/>
      <c r="GU392" s="5"/>
      <c r="GV392" s="5"/>
      <c r="GW392" s="5"/>
      <c r="GX392" s="5"/>
      <c r="GY392" s="5"/>
      <c r="GZ392" s="5"/>
      <c r="HA392" s="5"/>
      <c r="HB392" s="5"/>
      <c r="HC392" s="5"/>
      <c r="HD392" s="5"/>
      <c r="HE392" s="5"/>
      <c r="HF392" s="5"/>
      <c r="HG392" s="5"/>
      <c r="HH392" s="5"/>
      <c r="HI392" s="5"/>
      <c r="HJ392" s="5"/>
      <c r="HK392" s="5"/>
      <c r="HL392" s="5"/>
      <c r="HM392" s="5"/>
      <c r="HN392" s="5"/>
      <c r="HO392" s="5"/>
      <c r="HP392" s="5"/>
      <c r="HQ392" s="5"/>
      <c r="HR392" s="5"/>
      <c r="HS392" s="5"/>
      <c r="HT392" s="5"/>
      <c r="HU392" s="5"/>
      <c r="HV392" s="5"/>
      <c r="HW392" s="5"/>
    </row>
    <row r="393" spans="1:231" s="148" customFormat="1">
      <c r="A393" s="5"/>
      <c r="B393" s="5"/>
      <c r="C393" s="13"/>
      <c r="D393" s="13"/>
      <c r="E393" s="14"/>
      <c r="F393" s="15"/>
      <c r="G393" s="13"/>
      <c r="H393" s="13"/>
      <c r="I393" s="16"/>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c r="BY393" s="5"/>
      <c r="BZ393" s="5"/>
      <c r="CA393" s="5"/>
      <c r="CB393" s="5"/>
      <c r="CC393" s="5"/>
      <c r="CD393" s="5"/>
      <c r="CE393" s="5"/>
      <c r="CF393" s="5"/>
      <c r="CG393" s="5"/>
      <c r="CH393" s="5"/>
      <c r="CI393" s="5"/>
      <c r="CJ393" s="5"/>
      <c r="CK393" s="5"/>
      <c r="CL393" s="5"/>
      <c r="CM393" s="5"/>
      <c r="CN393" s="5"/>
      <c r="CO393" s="5"/>
      <c r="CP393" s="5"/>
      <c r="CQ393" s="5"/>
      <c r="CR393" s="5"/>
      <c r="CS393" s="5"/>
      <c r="CT393" s="5"/>
      <c r="CU393" s="5"/>
      <c r="CV393" s="5"/>
      <c r="CW393" s="5"/>
      <c r="CX393" s="5"/>
      <c r="CY393" s="5"/>
      <c r="CZ393" s="5"/>
      <c r="DA393" s="5"/>
      <c r="DB393" s="5"/>
      <c r="DC393" s="5"/>
      <c r="DD393" s="5"/>
      <c r="DE393" s="5"/>
      <c r="DF393" s="5"/>
      <c r="DG393" s="5"/>
      <c r="DH393" s="5"/>
      <c r="DI393" s="5"/>
      <c r="DJ393" s="5"/>
      <c r="DK393" s="5"/>
      <c r="DL393" s="5"/>
      <c r="DM393" s="5"/>
      <c r="DN393" s="5"/>
      <c r="DO393" s="5"/>
      <c r="DP393" s="5"/>
      <c r="DQ393" s="5"/>
      <c r="DR393" s="5"/>
      <c r="DS393" s="5"/>
      <c r="DT393" s="5"/>
      <c r="DU393" s="5"/>
      <c r="DV393" s="5"/>
      <c r="DW393" s="5"/>
      <c r="DX393" s="5"/>
      <c r="DY393" s="5"/>
      <c r="DZ393" s="5"/>
      <c r="EA393" s="5"/>
      <c r="EB393" s="5"/>
      <c r="EC393" s="5"/>
      <c r="ED393" s="5"/>
      <c r="EE393" s="5"/>
      <c r="EF393" s="5"/>
      <c r="EG393" s="5"/>
      <c r="EH393" s="5"/>
      <c r="EI393" s="5"/>
      <c r="EJ393" s="5"/>
      <c r="EK393" s="5"/>
      <c r="EL393" s="5"/>
      <c r="EM393" s="5"/>
      <c r="EN393" s="5"/>
      <c r="EO393" s="5"/>
      <c r="EP393" s="5"/>
      <c r="EQ393" s="5"/>
      <c r="ER393" s="5"/>
      <c r="ES393" s="5"/>
      <c r="ET393" s="5"/>
      <c r="EU393" s="5"/>
      <c r="EV393" s="5"/>
      <c r="EW393" s="5"/>
      <c r="EX393" s="5"/>
      <c r="EY393" s="5"/>
      <c r="EZ393" s="5"/>
      <c r="FA393" s="5"/>
      <c r="FB393" s="5"/>
      <c r="FC393" s="5"/>
      <c r="FD393" s="5"/>
      <c r="FE393" s="5"/>
      <c r="FF393" s="5"/>
      <c r="FG393" s="5"/>
      <c r="FH393" s="5"/>
      <c r="FI393" s="5"/>
      <c r="FJ393" s="5"/>
      <c r="FK393" s="5"/>
      <c r="FL393" s="5"/>
      <c r="FM393" s="5"/>
      <c r="FN393" s="5"/>
      <c r="FO393" s="5"/>
      <c r="FP393" s="5"/>
      <c r="FQ393" s="5"/>
      <c r="FR393" s="5"/>
      <c r="FS393" s="5"/>
      <c r="FT393" s="5"/>
      <c r="FU393" s="5"/>
      <c r="FV393" s="5"/>
      <c r="FW393" s="5"/>
      <c r="FX393" s="5"/>
      <c r="FY393" s="5"/>
      <c r="FZ393" s="5"/>
      <c r="GA393" s="5"/>
      <c r="GB393" s="5"/>
      <c r="GC393" s="5"/>
      <c r="GD393" s="5"/>
      <c r="GE393" s="5"/>
      <c r="GF393" s="5"/>
      <c r="GG393" s="5"/>
      <c r="GH393" s="5"/>
      <c r="GI393" s="5"/>
      <c r="GJ393" s="5"/>
      <c r="GK393" s="5"/>
      <c r="GL393" s="5"/>
      <c r="GM393" s="5"/>
      <c r="GN393" s="5"/>
      <c r="GO393" s="5"/>
      <c r="GP393" s="5"/>
      <c r="GQ393" s="5"/>
      <c r="GR393" s="5"/>
      <c r="GS393" s="5"/>
      <c r="GT393" s="5"/>
      <c r="GU393" s="5"/>
      <c r="GV393" s="5"/>
      <c r="GW393" s="5"/>
      <c r="GX393" s="5"/>
      <c r="GY393" s="5"/>
      <c r="GZ393" s="5"/>
      <c r="HA393" s="5"/>
      <c r="HB393" s="5"/>
      <c r="HC393" s="5"/>
      <c r="HD393" s="5"/>
      <c r="HE393" s="5"/>
      <c r="HF393" s="5"/>
      <c r="HG393" s="5"/>
      <c r="HH393" s="5"/>
      <c r="HI393" s="5"/>
      <c r="HJ393" s="5"/>
      <c r="HK393" s="5"/>
      <c r="HL393" s="5"/>
      <c r="HM393" s="5"/>
      <c r="HN393" s="5"/>
      <c r="HO393" s="5"/>
      <c r="HP393" s="5"/>
      <c r="HQ393" s="5"/>
      <c r="HR393" s="5"/>
      <c r="HS393" s="5"/>
      <c r="HT393" s="5"/>
      <c r="HU393" s="5"/>
      <c r="HV393" s="5"/>
      <c r="HW393" s="5"/>
    </row>
    <row r="394" spans="1:231" s="148" customFormat="1">
      <c r="A394" s="5"/>
      <c r="B394" s="5"/>
      <c r="C394" s="13"/>
      <c r="D394" s="13"/>
      <c r="E394" s="14"/>
      <c r="F394" s="15"/>
      <c r="G394" s="13"/>
      <c r="H394" s="13"/>
      <c r="I394" s="16"/>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c r="BW394" s="5"/>
      <c r="BX394" s="5"/>
      <c r="BY394" s="5"/>
      <c r="BZ394" s="5"/>
      <c r="CA394" s="5"/>
      <c r="CB394" s="5"/>
      <c r="CC394" s="5"/>
      <c r="CD394" s="5"/>
      <c r="CE394" s="5"/>
      <c r="CF394" s="5"/>
      <c r="CG394" s="5"/>
      <c r="CH394" s="5"/>
      <c r="CI394" s="5"/>
      <c r="CJ394" s="5"/>
      <c r="CK394" s="5"/>
      <c r="CL394" s="5"/>
      <c r="CM394" s="5"/>
      <c r="CN394" s="5"/>
      <c r="CO394" s="5"/>
      <c r="CP394" s="5"/>
      <c r="CQ394" s="5"/>
      <c r="CR394" s="5"/>
      <c r="CS394" s="5"/>
      <c r="CT394" s="5"/>
      <c r="CU394" s="5"/>
      <c r="CV394" s="5"/>
      <c r="CW394" s="5"/>
      <c r="CX394" s="5"/>
      <c r="CY394" s="5"/>
      <c r="CZ394" s="5"/>
      <c r="DA394" s="5"/>
      <c r="DB394" s="5"/>
      <c r="DC394" s="5"/>
      <c r="DD394" s="5"/>
      <c r="DE394" s="5"/>
      <c r="DF394" s="5"/>
      <c r="DG394" s="5"/>
      <c r="DH394" s="5"/>
      <c r="DI394" s="5"/>
      <c r="DJ394" s="5"/>
      <c r="DK394" s="5"/>
      <c r="DL394" s="5"/>
      <c r="DM394" s="5"/>
      <c r="DN394" s="5"/>
      <c r="DO394" s="5"/>
      <c r="DP394" s="5"/>
      <c r="DQ394" s="5"/>
      <c r="DR394" s="5"/>
      <c r="DS394" s="5"/>
      <c r="DT394" s="5"/>
      <c r="DU394" s="5"/>
      <c r="DV394" s="5"/>
      <c r="DW394" s="5"/>
      <c r="DX394" s="5"/>
      <c r="DY394" s="5"/>
      <c r="DZ394" s="5"/>
      <c r="EA394" s="5"/>
      <c r="EB394" s="5"/>
      <c r="EC394" s="5"/>
      <c r="ED394" s="5"/>
      <c r="EE394" s="5"/>
      <c r="EF394" s="5"/>
      <c r="EG394" s="5"/>
      <c r="EH394" s="5"/>
      <c r="EI394" s="5"/>
      <c r="EJ394" s="5"/>
      <c r="EK394" s="5"/>
      <c r="EL394" s="5"/>
      <c r="EM394" s="5"/>
      <c r="EN394" s="5"/>
      <c r="EO394" s="5"/>
      <c r="EP394" s="5"/>
      <c r="EQ394" s="5"/>
      <c r="ER394" s="5"/>
      <c r="ES394" s="5"/>
      <c r="ET394" s="5"/>
      <c r="EU394" s="5"/>
      <c r="EV394" s="5"/>
      <c r="EW394" s="5"/>
      <c r="EX394" s="5"/>
      <c r="EY394" s="5"/>
      <c r="EZ394" s="5"/>
      <c r="FA394" s="5"/>
      <c r="FB394" s="5"/>
      <c r="FC394" s="5"/>
      <c r="FD394" s="5"/>
      <c r="FE394" s="5"/>
      <c r="FF394" s="5"/>
      <c r="FG394" s="5"/>
      <c r="FH394" s="5"/>
      <c r="FI394" s="5"/>
      <c r="FJ394" s="5"/>
      <c r="FK394" s="5"/>
      <c r="FL394" s="5"/>
      <c r="FM394" s="5"/>
      <c r="FN394" s="5"/>
      <c r="FO394" s="5"/>
      <c r="FP394" s="5"/>
      <c r="FQ394" s="5"/>
      <c r="FR394" s="5"/>
      <c r="FS394" s="5"/>
      <c r="FT394" s="5"/>
      <c r="FU394" s="5"/>
      <c r="FV394" s="5"/>
      <c r="FW394" s="5"/>
      <c r="FX394" s="5"/>
      <c r="FY394" s="5"/>
      <c r="FZ394" s="5"/>
      <c r="GA394" s="5"/>
      <c r="GB394" s="5"/>
      <c r="GC394" s="5"/>
      <c r="GD394" s="5"/>
      <c r="GE394" s="5"/>
      <c r="GF394" s="5"/>
      <c r="GG394" s="5"/>
      <c r="GH394" s="5"/>
      <c r="GI394" s="5"/>
      <c r="GJ394" s="5"/>
      <c r="GK394" s="5"/>
      <c r="GL394" s="5"/>
      <c r="GM394" s="5"/>
      <c r="GN394" s="5"/>
      <c r="GO394" s="5"/>
      <c r="GP394" s="5"/>
      <c r="GQ394" s="5"/>
      <c r="GR394" s="5"/>
      <c r="GS394" s="5"/>
      <c r="GT394" s="5"/>
      <c r="GU394" s="5"/>
      <c r="GV394" s="5"/>
      <c r="GW394" s="5"/>
      <c r="GX394" s="5"/>
      <c r="GY394" s="5"/>
      <c r="GZ394" s="5"/>
      <c r="HA394" s="5"/>
      <c r="HB394" s="5"/>
      <c r="HC394" s="5"/>
      <c r="HD394" s="5"/>
      <c r="HE394" s="5"/>
      <c r="HF394" s="5"/>
      <c r="HG394" s="5"/>
      <c r="HH394" s="5"/>
      <c r="HI394" s="5"/>
      <c r="HJ394" s="5"/>
      <c r="HK394" s="5"/>
      <c r="HL394" s="5"/>
      <c r="HM394" s="5"/>
      <c r="HN394" s="5"/>
      <c r="HO394" s="5"/>
      <c r="HP394" s="5"/>
      <c r="HQ394" s="5"/>
      <c r="HR394" s="5"/>
      <c r="HS394" s="5"/>
      <c r="HT394" s="5"/>
      <c r="HU394" s="5"/>
      <c r="HV394" s="5"/>
      <c r="HW394" s="5"/>
    </row>
    <row r="395" spans="1:231" s="148" customFormat="1">
      <c r="A395" s="5"/>
      <c r="B395" s="5"/>
      <c r="C395" s="13"/>
      <c r="D395" s="13"/>
      <c r="E395" s="14"/>
      <c r="F395" s="15"/>
      <c r="G395" s="13"/>
      <c r="H395" s="13"/>
      <c r="I395" s="16"/>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c r="CB395" s="5"/>
      <c r="CC395" s="5"/>
      <c r="CD395" s="5"/>
      <c r="CE395" s="5"/>
      <c r="CF395" s="5"/>
      <c r="CG395" s="5"/>
      <c r="CH395" s="5"/>
      <c r="CI395" s="5"/>
      <c r="CJ395" s="5"/>
      <c r="CK395" s="5"/>
      <c r="CL395" s="5"/>
      <c r="CM395" s="5"/>
      <c r="CN395" s="5"/>
      <c r="CO395" s="5"/>
      <c r="CP395" s="5"/>
      <c r="CQ395" s="5"/>
      <c r="CR395" s="5"/>
      <c r="CS395" s="5"/>
      <c r="CT395" s="5"/>
      <c r="CU395" s="5"/>
      <c r="CV395" s="5"/>
      <c r="CW395" s="5"/>
      <c r="CX395" s="5"/>
      <c r="CY395" s="5"/>
      <c r="CZ395" s="5"/>
      <c r="DA395" s="5"/>
      <c r="DB395" s="5"/>
      <c r="DC395" s="5"/>
      <c r="DD395" s="5"/>
      <c r="DE395" s="5"/>
      <c r="DF395" s="5"/>
      <c r="DG395" s="5"/>
      <c r="DH395" s="5"/>
      <c r="DI395" s="5"/>
      <c r="DJ395" s="5"/>
      <c r="DK395" s="5"/>
      <c r="DL395" s="5"/>
      <c r="DM395" s="5"/>
      <c r="DN395" s="5"/>
      <c r="DO395" s="5"/>
      <c r="DP395" s="5"/>
      <c r="DQ395" s="5"/>
      <c r="DR395" s="5"/>
      <c r="DS395" s="5"/>
      <c r="DT395" s="5"/>
      <c r="DU395" s="5"/>
      <c r="DV395" s="5"/>
      <c r="DW395" s="5"/>
      <c r="DX395" s="5"/>
      <c r="DY395" s="5"/>
      <c r="DZ395" s="5"/>
      <c r="EA395" s="5"/>
      <c r="EB395" s="5"/>
      <c r="EC395" s="5"/>
      <c r="ED395" s="5"/>
      <c r="EE395" s="5"/>
      <c r="EF395" s="5"/>
      <c r="EG395" s="5"/>
      <c r="EH395" s="5"/>
      <c r="EI395" s="5"/>
      <c r="EJ395" s="5"/>
      <c r="EK395" s="5"/>
      <c r="EL395" s="5"/>
      <c r="EM395" s="5"/>
      <c r="EN395" s="5"/>
      <c r="EO395" s="5"/>
      <c r="EP395" s="5"/>
      <c r="EQ395" s="5"/>
      <c r="ER395" s="5"/>
      <c r="ES395" s="5"/>
      <c r="ET395" s="5"/>
      <c r="EU395" s="5"/>
      <c r="EV395" s="5"/>
      <c r="EW395" s="5"/>
      <c r="EX395" s="5"/>
      <c r="EY395" s="5"/>
      <c r="EZ395" s="5"/>
      <c r="FA395" s="5"/>
      <c r="FB395" s="5"/>
      <c r="FC395" s="5"/>
      <c r="FD395" s="5"/>
      <c r="FE395" s="5"/>
      <c r="FF395" s="5"/>
      <c r="FG395" s="5"/>
      <c r="FH395" s="5"/>
      <c r="FI395" s="5"/>
      <c r="FJ395" s="5"/>
      <c r="FK395" s="5"/>
      <c r="FL395" s="5"/>
      <c r="FM395" s="5"/>
      <c r="FN395" s="5"/>
      <c r="FO395" s="5"/>
      <c r="FP395" s="5"/>
      <c r="FQ395" s="5"/>
      <c r="FR395" s="5"/>
      <c r="FS395" s="5"/>
      <c r="FT395" s="5"/>
      <c r="FU395" s="5"/>
      <c r="FV395" s="5"/>
      <c r="FW395" s="5"/>
      <c r="FX395" s="5"/>
      <c r="FY395" s="5"/>
      <c r="FZ395" s="5"/>
      <c r="GA395" s="5"/>
      <c r="GB395" s="5"/>
      <c r="GC395" s="5"/>
      <c r="GD395" s="5"/>
      <c r="GE395" s="5"/>
      <c r="GF395" s="5"/>
      <c r="GG395" s="5"/>
      <c r="GH395" s="5"/>
      <c r="GI395" s="5"/>
      <c r="GJ395" s="5"/>
      <c r="GK395" s="5"/>
      <c r="GL395" s="5"/>
      <c r="GM395" s="5"/>
      <c r="GN395" s="5"/>
      <c r="GO395" s="5"/>
      <c r="GP395" s="5"/>
      <c r="GQ395" s="5"/>
      <c r="GR395" s="5"/>
      <c r="GS395" s="5"/>
      <c r="GT395" s="5"/>
      <c r="GU395" s="5"/>
      <c r="GV395" s="5"/>
      <c r="GW395" s="5"/>
      <c r="GX395" s="5"/>
      <c r="GY395" s="5"/>
      <c r="GZ395" s="5"/>
      <c r="HA395" s="5"/>
      <c r="HB395" s="5"/>
      <c r="HC395" s="5"/>
      <c r="HD395" s="5"/>
      <c r="HE395" s="5"/>
      <c r="HF395" s="5"/>
      <c r="HG395" s="5"/>
      <c r="HH395" s="5"/>
      <c r="HI395" s="5"/>
      <c r="HJ395" s="5"/>
      <c r="HK395" s="5"/>
      <c r="HL395" s="5"/>
      <c r="HM395" s="5"/>
      <c r="HN395" s="5"/>
      <c r="HO395" s="5"/>
      <c r="HP395" s="5"/>
      <c r="HQ395" s="5"/>
      <c r="HR395" s="5"/>
      <c r="HS395" s="5"/>
      <c r="HT395" s="5"/>
      <c r="HU395" s="5"/>
      <c r="HV395" s="5"/>
      <c r="HW395" s="5"/>
    </row>
    <row r="396" spans="1:231" s="148" customFormat="1">
      <c r="A396" s="5"/>
      <c r="B396" s="5"/>
      <c r="C396" s="13"/>
      <c r="D396" s="13"/>
      <c r="E396" s="14"/>
      <c r="F396" s="15"/>
      <c r="G396" s="13"/>
      <c r="H396" s="13"/>
      <c r="I396" s="16"/>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c r="CB396" s="5"/>
      <c r="CC396" s="5"/>
      <c r="CD396" s="5"/>
      <c r="CE396" s="5"/>
      <c r="CF396" s="5"/>
      <c r="CG396" s="5"/>
      <c r="CH396" s="5"/>
      <c r="CI396" s="5"/>
      <c r="CJ396" s="5"/>
      <c r="CK396" s="5"/>
      <c r="CL396" s="5"/>
      <c r="CM396" s="5"/>
      <c r="CN396" s="5"/>
      <c r="CO396" s="5"/>
      <c r="CP396" s="5"/>
      <c r="CQ396" s="5"/>
      <c r="CR396" s="5"/>
      <c r="CS396" s="5"/>
      <c r="CT396" s="5"/>
      <c r="CU396" s="5"/>
      <c r="CV396" s="5"/>
      <c r="CW396" s="5"/>
      <c r="CX396" s="5"/>
      <c r="CY396" s="5"/>
      <c r="CZ396" s="5"/>
      <c r="DA396" s="5"/>
      <c r="DB396" s="5"/>
      <c r="DC396" s="5"/>
      <c r="DD396" s="5"/>
      <c r="DE396" s="5"/>
      <c r="DF396" s="5"/>
      <c r="DG396" s="5"/>
      <c r="DH396" s="5"/>
      <c r="DI396" s="5"/>
      <c r="DJ396" s="5"/>
      <c r="DK396" s="5"/>
      <c r="DL396" s="5"/>
      <c r="DM396" s="5"/>
      <c r="DN396" s="5"/>
      <c r="DO396" s="5"/>
      <c r="DP396" s="5"/>
      <c r="DQ396" s="5"/>
      <c r="DR396" s="5"/>
      <c r="DS396" s="5"/>
      <c r="DT396" s="5"/>
      <c r="DU396" s="5"/>
      <c r="DV396" s="5"/>
      <c r="DW396" s="5"/>
      <c r="DX396" s="5"/>
      <c r="DY396" s="5"/>
      <c r="DZ396" s="5"/>
      <c r="EA396" s="5"/>
      <c r="EB396" s="5"/>
      <c r="EC396" s="5"/>
      <c r="ED396" s="5"/>
      <c r="EE396" s="5"/>
      <c r="EF396" s="5"/>
      <c r="EG396" s="5"/>
      <c r="EH396" s="5"/>
      <c r="EI396" s="5"/>
      <c r="EJ396" s="5"/>
      <c r="EK396" s="5"/>
      <c r="EL396" s="5"/>
      <c r="EM396" s="5"/>
      <c r="EN396" s="5"/>
      <c r="EO396" s="5"/>
      <c r="EP396" s="5"/>
      <c r="EQ396" s="5"/>
      <c r="ER396" s="5"/>
      <c r="ES396" s="5"/>
      <c r="ET396" s="5"/>
      <c r="EU396" s="5"/>
      <c r="EV396" s="5"/>
      <c r="EW396" s="5"/>
      <c r="EX396" s="5"/>
      <c r="EY396" s="5"/>
      <c r="EZ396" s="5"/>
      <c r="FA396" s="5"/>
      <c r="FB396" s="5"/>
      <c r="FC396" s="5"/>
      <c r="FD396" s="5"/>
      <c r="FE396" s="5"/>
      <c r="FF396" s="5"/>
      <c r="FG396" s="5"/>
      <c r="FH396" s="5"/>
      <c r="FI396" s="5"/>
      <c r="FJ396" s="5"/>
      <c r="FK396" s="5"/>
      <c r="FL396" s="5"/>
      <c r="FM396" s="5"/>
      <c r="FN396" s="5"/>
      <c r="FO396" s="5"/>
      <c r="FP396" s="5"/>
      <c r="FQ396" s="5"/>
      <c r="FR396" s="5"/>
      <c r="FS396" s="5"/>
      <c r="FT396" s="5"/>
      <c r="FU396" s="5"/>
      <c r="FV396" s="5"/>
      <c r="FW396" s="5"/>
      <c r="FX396" s="5"/>
      <c r="FY396" s="5"/>
      <c r="FZ396" s="5"/>
      <c r="GA396" s="5"/>
      <c r="GB396" s="5"/>
      <c r="GC396" s="5"/>
      <c r="GD396" s="5"/>
      <c r="GE396" s="5"/>
      <c r="GF396" s="5"/>
      <c r="GG396" s="5"/>
      <c r="GH396" s="5"/>
      <c r="GI396" s="5"/>
      <c r="GJ396" s="5"/>
      <c r="GK396" s="5"/>
      <c r="GL396" s="5"/>
      <c r="GM396" s="5"/>
      <c r="GN396" s="5"/>
      <c r="GO396" s="5"/>
      <c r="GP396" s="5"/>
      <c r="GQ396" s="5"/>
      <c r="GR396" s="5"/>
      <c r="GS396" s="5"/>
      <c r="GT396" s="5"/>
      <c r="GU396" s="5"/>
      <c r="GV396" s="5"/>
      <c r="GW396" s="5"/>
      <c r="GX396" s="5"/>
      <c r="GY396" s="5"/>
      <c r="GZ396" s="5"/>
      <c r="HA396" s="5"/>
      <c r="HB396" s="5"/>
      <c r="HC396" s="5"/>
      <c r="HD396" s="5"/>
      <c r="HE396" s="5"/>
      <c r="HF396" s="5"/>
      <c r="HG396" s="5"/>
      <c r="HH396" s="5"/>
      <c r="HI396" s="5"/>
      <c r="HJ396" s="5"/>
      <c r="HK396" s="5"/>
      <c r="HL396" s="5"/>
      <c r="HM396" s="5"/>
      <c r="HN396" s="5"/>
      <c r="HO396" s="5"/>
      <c r="HP396" s="5"/>
      <c r="HQ396" s="5"/>
      <c r="HR396" s="5"/>
      <c r="HS396" s="5"/>
      <c r="HT396" s="5"/>
      <c r="HU396" s="5"/>
      <c r="HV396" s="5"/>
      <c r="HW396" s="5"/>
    </row>
    <row r="397" spans="1:231" s="148" customFormat="1">
      <c r="A397" s="5"/>
      <c r="B397" s="5"/>
      <c r="C397" s="13"/>
      <c r="D397" s="13"/>
      <c r="E397" s="14"/>
      <c r="F397" s="15"/>
      <c r="G397" s="13"/>
      <c r="H397" s="13"/>
      <c r="I397" s="16"/>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c r="CW397" s="5"/>
      <c r="CX397" s="5"/>
      <c r="CY397" s="5"/>
      <c r="CZ397" s="5"/>
      <c r="DA397" s="5"/>
      <c r="DB397" s="5"/>
      <c r="DC397" s="5"/>
      <c r="DD397" s="5"/>
      <c r="DE397" s="5"/>
      <c r="DF397" s="5"/>
      <c r="DG397" s="5"/>
      <c r="DH397" s="5"/>
      <c r="DI397" s="5"/>
      <c r="DJ397" s="5"/>
      <c r="DK397" s="5"/>
      <c r="DL397" s="5"/>
      <c r="DM397" s="5"/>
      <c r="DN397" s="5"/>
      <c r="DO397" s="5"/>
      <c r="DP397" s="5"/>
      <c r="DQ397" s="5"/>
      <c r="DR397" s="5"/>
      <c r="DS397" s="5"/>
      <c r="DT397" s="5"/>
      <c r="DU397" s="5"/>
      <c r="DV397" s="5"/>
      <c r="DW397" s="5"/>
      <c r="DX397" s="5"/>
      <c r="DY397" s="5"/>
      <c r="DZ397" s="5"/>
      <c r="EA397" s="5"/>
      <c r="EB397" s="5"/>
      <c r="EC397" s="5"/>
      <c r="ED397" s="5"/>
      <c r="EE397" s="5"/>
      <c r="EF397" s="5"/>
      <c r="EG397" s="5"/>
      <c r="EH397" s="5"/>
      <c r="EI397" s="5"/>
      <c r="EJ397" s="5"/>
      <c r="EK397" s="5"/>
      <c r="EL397" s="5"/>
      <c r="EM397" s="5"/>
      <c r="EN397" s="5"/>
      <c r="EO397" s="5"/>
      <c r="EP397" s="5"/>
      <c r="EQ397" s="5"/>
      <c r="ER397" s="5"/>
      <c r="ES397" s="5"/>
      <c r="ET397" s="5"/>
      <c r="EU397" s="5"/>
      <c r="EV397" s="5"/>
      <c r="EW397" s="5"/>
      <c r="EX397" s="5"/>
      <c r="EY397" s="5"/>
      <c r="EZ397" s="5"/>
      <c r="FA397" s="5"/>
      <c r="FB397" s="5"/>
      <c r="FC397" s="5"/>
      <c r="FD397" s="5"/>
      <c r="FE397" s="5"/>
      <c r="FF397" s="5"/>
      <c r="FG397" s="5"/>
      <c r="FH397" s="5"/>
      <c r="FI397" s="5"/>
      <c r="FJ397" s="5"/>
      <c r="FK397" s="5"/>
      <c r="FL397" s="5"/>
      <c r="FM397" s="5"/>
      <c r="FN397" s="5"/>
      <c r="FO397" s="5"/>
      <c r="FP397" s="5"/>
      <c r="FQ397" s="5"/>
      <c r="FR397" s="5"/>
      <c r="FS397" s="5"/>
      <c r="FT397" s="5"/>
      <c r="FU397" s="5"/>
      <c r="FV397" s="5"/>
      <c r="FW397" s="5"/>
      <c r="FX397" s="5"/>
      <c r="FY397" s="5"/>
      <c r="FZ397" s="5"/>
      <c r="GA397" s="5"/>
      <c r="GB397" s="5"/>
      <c r="GC397" s="5"/>
      <c r="GD397" s="5"/>
      <c r="GE397" s="5"/>
      <c r="GF397" s="5"/>
      <c r="GG397" s="5"/>
      <c r="GH397" s="5"/>
      <c r="GI397" s="5"/>
      <c r="GJ397" s="5"/>
      <c r="GK397" s="5"/>
      <c r="GL397" s="5"/>
      <c r="GM397" s="5"/>
      <c r="GN397" s="5"/>
      <c r="GO397" s="5"/>
      <c r="GP397" s="5"/>
      <c r="GQ397" s="5"/>
      <c r="GR397" s="5"/>
      <c r="GS397" s="5"/>
      <c r="GT397" s="5"/>
      <c r="GU397" s="5"/>
      <c r="GV397" s="5"/>
      <c r="GW397" s="5"/>
      <c r="GX397" s="5"/>
      <c r="GY397" s="5"/>
      <c r="GZ397" s="5"/>
      <c r="HA397" s="5"/>
      <c r="HB397" s="5"/>
      <c r="HC397" s="5"/>
      <c r="HD397" s="5"/>
      <c r="HE397" s="5"/>
      <c r="HF397" s="5"/>
      <c r="HG397" s="5"/>
      <c r="HH397" s="5"/>
      <c r="HI397" s="5"/>
      <c r="HJ397" s="5"/>
      <c r="HK397" s="5"/>
      <c r="HL397" s="5"/>
      <c r="HM397" s="5"/>
      <c r="HN397" s="5"/>
      <c r="HO397" s="5"/>
      <c r="HP397" s="5"/>
      <c r="HQ397" s="5"/>
      <c r="HR397" s="5"/>
      <c r="HS397" s="5"/>
      <c r="HT397" s="5"/>
      <c r="HU397" s="5"/>
      <c r="HV397" s="5"/>
      <c r="HW397" s="5"/>
    </row>
    <row r="398" spans="1:231" s="148" customFormat="1">
      <c r="A398" s="5"/>
      <c r="B398" s="5"/>
      <c r="C398" s="13"/>
      <c r="D398" s="13"/>
      <c r="E398" s="14"/>
      <c r="F398" s="15"/>
      <c r="G398" s="13"/>
      <c r="H398" s="13"/>
      <c r="I398" s="16"/>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c r="CB398" s="5"/>
      <c r="CC398" s="5"/>
      <c r="CD398" s="5"/>
      <c r="CE398" s="5"/>
      <c r="CF398" s="5"/>
      <c r="CG398" s="5"/>
      <c r="CH398" s="5"/>
      <c r="CI398" s="5"/>
      <c r="CJ398" s="5"/>
      <c r="CK398" s="5"/>
      <c r="CL398" s="5"/>
      <c r="CM398" s="5"/>
      <c r="CN398" s="5"/>
      <c r="CO398" s="5"/>
      <c r="CP398" s="5"/>
      <c r="CQ398" s="5"/>
      <c r="CR398" s="5"/>
      <c r="CS398" s="5"/>
      <c r="CT398" s="5"/>
      <c r="CU398" s="5"/>
      <c r="CV398" s="5"/>
      <c r="CW398" s="5"/>
      <c r="CX398" s="5"/>
      <c r="CY398" s="5"/>
      <c r="CZ398" s="5"/>
      <c r="DA398" s="5"/>
      <c r="DB398" s="5"/>
      <c r="DC398" s="5"/>
      <c r="DD398" s="5"/>
      <c r="DE398" s="5"/>
      <c r="DF398" s="5"/>
      <c r="DG398" s="5"/>
      <c r="DH398" s="5"/>
      <c r="DI398" s="5"/>
      <c r="DJ398" s="5"/>
      <c r="DK398" s="5"/>
      <c r="DL398" s="5"/>
      <c r="DM398" s="5"/>
      <c r="DN398" s="5"/>
      <c r="DO398" s="5"/>
      <c r="DP398" s="5"/>
      <c r="DQ398" s="5"/>
      <c r="DR398" s="5"/>
      <c r="DS398" s="5"/>
      <c r="DT398" s="5"/>
      <c r="DU398" s="5"/>
      <c r="DV398" s="5"/>
      <c r="DW398" s="5"/>
      <c r="DX398" s="5"/>
      <c r="DY398" s="5"/>
      <c r="DZ398" s="5"/>
      <c r="EA398" s="5"/>
      <c r="EB398" s="5"/>
      <c r="EC398" s="5"/>
      <c r="ED398" s="5"/>
      <c r="EE398" s="5"/>
      <c r="EF398" s="5"/>
      <c r="EG398" s="5"/>
      <c r="EH398" s="5"/>
      <c r="EI398" s="5"/>
      <c r="EJ398" s="5"/>
      <c r="EK398" s="5"/>
      <c r="EL398" s="5"/>
      <c r="EM398" s="5"/>
      <c r="EN398" s="5"/>
      <c r="EO398" s="5"/>
      <c r="EP398" s="5"/>
      <c r="EQ398" s="5"/>
      <c r="ER398" s="5"/>
      <c r="ES398" s="5"/>
      <c r="ET398" s="5"/>
      <c r="EU398" s="5"/>
      <c r="EV398" s="5"/>
      <c r="EW398" s="5"/>
      <c r="EX398" s="5"/>
      <c r="EY398" s="5"/>
      <c r="EZ398" s="5"/>
      <c r="FA398" s="5"/>
      <c r="FB398" s="5"/>
      <c r="FC398" s="5"/>
      <c r="FD398" s="5"/>
      <c r="FE398" s="5"/>
      <c r="FF398" s="5"/>
      <c r="FG398" s="5"/>
      <c r="FH398" s="5"/>
      <c r="FI398" s="5"/>
      <c r="FJ398" s="5"/>
      <c r="FK398" s="5"/>
      <c r="FL398" s="5"/>
      <c r="FM398" s="5"/>
      <c r="FN398" s="5"/>
      <c r="FO398" s="5"/>
      <c r="FP398" s="5"/>
      <c r="FQ398" s="5"/>
      <c r="FR398" s="5"/>
      <c r="FS398" s="5"/>
      <c r="FT398" s="5"/>
      <c r="FU398" s="5"/>
      <c r="FV398" s="5"/>
      <c r="FW398" s="5"/>
      <c r="FX398" s="5"/>
      <c r="FY398" s="5"/>
      <c r="FZ398" s="5"/>
      <c r="GA398" s="5"/>
      <c r="GB398" s="5"/>
      <c r="GC398" s="5"/>
      <c r="GD398" s="5"/>
      <c r="GE398" s="5"/>
      <c r="GF398" s="5"/>
      <c r="GG398" s="5"/>
      <c r="GH398" s="5"/>
      <c r="GI398" s="5"/>
      <c r="GJ398" s="5"/>
      <c r="GK398" s="5"/>
      <c r="GL398" s="5"/>
      <c r="GM398" s="5"/>
      <c r="GN398" s="5"/>
      <c r="GO398" s="5"/>
      <c r="GP398" s="5"/>
      <c r="GQ398" s="5"/>
      <c r="GR398" s="5"/>
      <c r="GS398" s="5"/>
      <c r="GT398" s="5"/>
      <c r="GU398" s="5"/>
      <c r="GV398" s="5"/>
      <c r="GW398" s="5"/>
      <c r="GX398" s="5"/>
      <c r="GY398" s="5"/>
      <c r="GZ398" s="5"/>
      <c r="HA398" s="5"/>
      <c r="HB398" s="5"/>
      <c r="HC398" s="5"/>
      <c r="HD398" s="5"/>
      <c r="HE398" s="5"/>
      <c r="HF398" s="5"/>
      <c r="HG398" s="5"/>
      <c r="HH398" s="5"/>
      <c r="HI398" s="5"/>
      <c r="HJ398" s="5"/>
      <c r="HK398" s="5"/>
      <c r="HL398" s="5"/>
      <c r="HM398" s="5"/>
      <c r="HN398" s="5"/>
      <c r="HO398" s="5"/>
      <c r="HP398" s="5"/>
      <c r="HQ398" s="5"/>
      <c r="HR398" s="5"/>
      <c r="HS398" s="5"/>
      <c r="HT398" s="5"/>
      <c r="HU398" s="5"/>
      <c r="HV398" s="5"/>
      <c r="HW398" s="5"/>
    </row>
    <row r="399" spans="1:231" s="148" customFormat="1">
      <c r="A399" s="5"/>
      <c r="B399" s="5"/>
      <c r="C399" s="13"/>
      <c r="D399" s="13"/>
      <c r="E399" s="14"/>
      <c r="F399" s="15"/>
      <c r="G399" s="13"/>
      <c r="H399" s="13"/>
      <c r="I399" s="16"/>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c r="CB399" s="5"/>
      <c r="CC399" s="5"/>
      <c r="CD399" s="5"/>
      <c r="CE399" s="5"/>
      <c r="CF399" s="5"/>
      <c r="CG399" s="5"/>
      <c r="CH399" s="5"/>
      <c r="CI399" s="5"/>
      <c r="CJ399" s="5"/>
      <c r="CK399" s="5"/>
      <c r="CL399" s="5"/>
      <c r="CM399" s="5"/>
      <c r="CN399" s="5"/>
      <c r="CO399" s="5"/>
      <c r="CP399" s="5"/>
      <c r="CQ399" s="5"/>
      <c r="CR399" s="5"/>
      <c r="CS399" s="5"/>
      <c r="CT399" s="5"/>
      <c r="CU399" s="5"/>
      <c r="CV399" s="5"/>
      <c r="CW399" s="5"/>
      <c r="CX399" s="5"/>
      <c r="CY399" s="5"/>
      <c r="CZ399" s="5"/>
      <c r="DA399" s="5"/>
      <c r="DB399" s="5"/>
      <c r="DC399" s="5"/>
      <c r="DD399" s="5"/>
      <c r="DE399" s="5"/>
      <c r="DF399" s="5"/>
      <c r="DG399" s="5"/>
      <c r="DH399" s="5"/>
      <c r="DI399" s="5"/>
      <c r="DJ399" s="5"/>
      <c r="DK399" s="5"/>
      <c r="DL399" s="5"/>
      <c r="DM399" s="5"/>
      <c r="DN399" s="5"/>
      <c r="DO399" s="5"/>
      <c r="DP399" s="5"/>
      <c r="DQ399" s="5"/>
      <c r="DR399" s="5"/>
      <c r="DS399" s="5"/>
      <c r="DT399" s="5"/>
      <c r="DU399" s="5"/>
      <c r="DV399" s="5"/>
      <c r="DW399" s="5"/>
      <c r="DX399" s="5"/>
      <c r="DY399" s="5"/>
      <c r="DZ399" s="5"/>
      <c r="EA399" s="5"/>
      <c r="EB399" s="5"/>
      <c r="EC399" s="5"/>
      <c r="ED399" s="5"/>
      <c r="EE399" s="5"/>
      <c r="EF399" s="5"/>
      <c r="EG399" s="5"/>
      <c r="EH399" s="5"/>
      <c r="EI399" s="5"/>
      <c r="EJ399" s="5"/>
      <c r="EK399" s="5"/>
      <c r="EL399" s="5"/>
      <c r="EM399" s="5"/>
      <c r="EN399" s="5"/>
      <c r="EO399" s="5"/>
      <c r="EP399" s="5"/>
      <c r="EQ399" s="5"/>
      <c r="ER399" s="5"/>
      <c r="ES399" s="5"/>
      <c r="ET399" s="5"/>
      <c r="EU399" s="5"/>
      <c r="EV399" s="5"/>
      <c r="EW399" s="5"/>
      <c r="EX399" s="5"/>
      <c r="EY399" s="5"/>
      <c r="EZ399" s="5"/>
      <c r="FA399" s="5"/>
      <c r="FB399" s="5"/>
      <c r="FC399" s="5"/>
      <c r="FD399" s="5"/>
      <c r="FE399" s="5"/>
      <c r="FF399" s="5"/>
      <c r="FG399" s="5"/>
      <c r="FH399" s="5"/>
      <c r="FI399" s="5"/>
      <c r="FJ399" s="5"/>
      <c r="FK399" s="5"/>
      <c r="FL399" s="5"/>
      <c r="FM399" s="5"/>
      <c r="FN399" s="5"/>
      <c r="FO399" s="5"/>
      <c r="FP399" s="5"/>
      <c r="FQ399" s="5"/>
      <c r="FR399" s="5"/>
      <c r="FS399" s="5"/>
      <c r="FT399" s="5"/>
      <c r="FU399" s="5"/>
      <c r="FV399" s="5"/>
      <c r="FW399" s="5"/>
      <c r="FX399" s="5"/>
      <c r="FY399" s="5"/>
      <c r="FZ399" s="5"/>
      <c r="GA399" s="5"/>
      <c r="GB399" s="5"/>
      <c r="GC399" s="5"/>
      <c r="GD399" s="5"/>
      <c r="GE399" s="5"/>
      <c r="GF399" s="5"/>
      <c r="GG399" s="5"/>
      <c r="GH399" s="5"/>
      <c r="GI399" s="5"/>
      <c r="GJ399" s="5"/>
      <c r="GK399" s="5"/>
      <c r="GL399" s="5"/>
      <c r="GM399" s="5"/>
      <c r="GN399" s="5"/>
      <c r="GO399" s="5"/>
      <c r="GP399" s="5"/>
      <c r="GQ399" s="5"/>
      <c r="GR399" s="5"/>
      <c r="GS399" s="5"/>
      <c r="GT399" s="5"/>
      <c r="GU399" s="5"/>
      <c r="GV399" s="5"/>
      <c r="GW399" s="5"/>
      <c r="GX399" s="5"/>
      <c r="GY399" s="5"/>
      <c r="GZ399" s="5"/>
      <c r="HA399" s="5"/>
      <c r="HB399" s="5"/>
      <c r="HC399" s="5"/>
      <c r="HD399" s="5"/>
      <c r="HE399" s="5"/>
      <c r="HF399" s="5"/>
      <c r="HG399" s="5"/>
      <c r="HH399" s="5"/>
      <c r="HI399" s="5"/>
      <c r="HJ399" s="5"/>
      <c r="HK399" s="5"/>
      <c r="HL399" s="5"/>
      <c r="HM399" s="5"/>
      <c r="HN399" s="5"/>
      <c r="HO399" s="5"/>
      <c r="HP399" s="5"/>
      <c r="HQ399" s="5"/>
      <c r="HR399" s="5"/>
      <c r="HS399" s="5"/>
      <c r="HT399" s="5"/>
      <c r="HU399" s="5"/>
      <c r="HV399" s="5"/>
      <c r="HW399" s="5"/>
    </row>
    <row r="400" spans="1:231" s="148" customFormat="1">
      <c r="A400" s="5"/>
      <c r="B400" s="5"/>
      <c r="C400" s="13"/>
      <c r="D400" s="13"/>
      <c r="E400" s="14"/>
      <c r="F400" s="15"/>
      <c r="G400" s="13"/>
      <c r="H400" s="13"/>
      <c r="I400" s="16"/>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c r="CB400" s="5"/>
      <c r="CC400" s="5"/>
      <c r="CD400" s="5"/>
      <c r="CE400" s="5"/>
      <c r="CF400" s="5"/>
      <c r="CG400" s="5"/>
      <c r="CH400" s="5"/>
      <c r="CI400" s="5"/>
      <c r="CJ400" s="5"/>
      <c r="CK400" s="5"/>
      <c r="CL400" s="5"/>
      <c r="CM400" s="5"/>
      <c r="CN400" s="5"/>
      <c r="CO400" s="5"/>
      <c r="CP400" s="5"/>
      <c r="CQ400" s="5"/>
      <c r="CR400" s="5"/>
      <c r="CS400" s="5"/>
      <c r="CT400" s="5"/>
      <c r="CU400" s="5"/>
      <c r="CV400" s="5"/>
      <c r="CW400" s="5"/>
      <c r="CX400" s="5"/>
      <c r="CY400" s="5"/>
      <c r="CZ400" s="5"/>
      <c r="DA400" s="5"/>
      <c r="DB400" s="5"/>
      <c r="DC400" s="5"/>
      <c r="DD400" s="5"/>
      <c r="DE400" s="5"/>
      <c r="DF400" s="5"/>
      <c r="DG400" s="5"/>
      <c r="DH400" s="5"/>
      <c r="DI400" s="5"/>
      <c r="DJ400" s="5"/>
      <c r="DK400" s="5"/>
      <c r="DL400" s="5"/>
      <c r="DM400" s="5"/>
      <c r="DN400" s="5"/>
      <c r="DO400" s="5"/>
      <c r="DP400" s="5"/>
      <c r="DQ400" s="5"/>
      <c r="DR400" s="5"/>
      <c r="DS400" s="5"/>
      <c r="DT400" s="5"/>
      <c r="DU400" s="5"/>
      <c r="DV400" s="5"/>
      <c r="DW400" s="5"/>
      <c r="DX400" s="5"/>
      <c r="DY400" s="5"/>
      <c r="DZ400" s="5"/>
      <c r="EA400" s="5"/>
      <c r="EB400" s="5"/>
      <c r="EC400" s="5"/>
      <c r="ED400" s="5"/>
      <c r="EE400" s="5"/>
      <c r="EF400" s="5"/>
      <c r="EG400" s="5"/>
      <c r="EH400" s="5"/>
      <c r="EI400" s="5"/>
      <c r="EJ400" s="5"/>
      <c r="EK400" s="5"/>
      <c r="EL400" s="5"/>
      <c r="EM400" s="5"/>
      <c r="EN400" s="5"/>
      <c r="EO400" s="5"/>
      <c r="EP400" s="5"/>
      <c r="EQ400" s="5"/>
      <c r="ER400" s="5"/>
      <c r="ES400" s="5"/>
      <c r="ET400" s="5"/>
      <c r="EU400" s="5"/>
      <c r="EV400" s="5"/>
      <c r="EW400" s="5"/>
      <c r="EX400" s="5"/>
      <c r="EY400" s="5"/>
      <c r="EZ400" s="5"/>
      <c r="FA400" s="5"/>
      <c r="FB400" s="5"/>
      <c r="FC400" s="5"/>
      <c r="FD400" s="5"/>
      <c r="FE400" s="5"/>
      <c r="FF400" s="5"/>
      <c r="FG400" s="5"/>
      <c r="FH400" s="5"/>
      <c r="FI400" s="5"/>
      <c r="FJ400" s="5"/>
      <c r="FK400" s="5"/>
      <c r="FL400" s="5"/>
      <c r="FM400" s="5"/>
      <c r="FN400" s="5"/>
      <c r="FO400" s="5"/>
      <c r="FP400" s="5"/>
      <c r="FQ400" s="5"/>
      <c r="FR400" s="5"/>
      <c r="FS400" s="5"/>
      <c r="FT400" s="5"/>
      <c r="FU400" s="5"/>
      <c r="FV400" s="5"/>
      <c r="FW400" s="5"/>
      <c r="FX400" s="5"/>
      <c r="FY400" s="5"/>
      <c r="FZ400" s="5"/>
      <c r="GA400" s="5"/>
      <c r="GB400" s="5"/>
      <c r="GC400" s="5"/>
      <c r="GD400" s="5"/>
      <c r="GE400" s="5"/>
      <c r="GF400" s="5"/>
      <c r="GG400" s="5"/>
      <c r="GH400" s="5"/>
      <c r="GI400" s="5"/>
      <c r="GJ400" s="5"/>
      <c r="GK400" s="5"/>
      <c r="GL400" s="5"/>
      <c r="GM400" s="5"/>
      <c r="GN400" s="5"/>
      <c r="GO400" s="5"/>
      <c r="GP400" s="5"/>
      <c r="GQ400" s="5"/>
      <c r="GR400" s="5"/>
      <c r="GS400" s="5"/>
      <c r="GT400" s="5"/>
      <c r="GU400" s="5"/>
      <c r="GV400" s="5"/>
      <c r="GW400" s="5"/>
      <c r="GX400" s="5"/>
      <c r="GY400" s="5"/>
      <c r="GZ400" s="5"/>
      <c r="HA400" s="5"/>
      <c r="HB400" s="5"/>
      <c r="HC400" s="5"/>
      <c r="HD400" s="5"/>
      <c r="HE400" s="5"/>
      <c r="HF400" s="5"/>
      <c r="HG400" s="5"/>
      <c r="HH400" s="5"/>
      <c r="HI400" s="5"/>
      <c r="HJ400" s="5"/>
      <c r="HK400" s="5"/>
      <c r="HL400" s="5"/>
      <c r="HM400" s="5"/>
      <c r="HN400" s="5"/>
      <c r="HO400" s="5"/>
      <c r="HP400" s="5"/>
      <c r="HQ400" s="5"/>
      <c r="HR400" s="5"/>
      <c r="HS400" s="5"/>
      <c r="HT400" s="5"/>
      <c r="HU400" s="5"/>
      <c r="HV400" s="5"/>
      <c r="HW400" s="5"/>
    </row>
    <row r="401" spans="1:231" s="148" customFormat="1">
      <c r="A401" s="5"/>
      <c r="B401" s="5"/>
      <c r="C401" s="13"/>
      <c r="D401" s="13"/>
      <c r="E401" s="14"/>
      <c r="F401" s="15"/>
      <c r="G401" s="13"/>
      <c r="H401" s="13"/>
      <c r="I401" s="16"/>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c r="CJ401" s="5"/>
      <c r="CK401" s="5"/>
      <c r="CL401" s="5"/>
      <c r="CM401" s="5"/>
      <c r="CN401" s="5"/>
      <c r="CO401" s="5"/>
      <c r="CP401" s="5"/>
      <c r="CQ401" s="5"/>
      <c r="CR401" s="5"/>
      <c r="CS401" s="5"/>
      <c r="CT401" s="5"/>
      <c r="CU401" s="5"/>
      <c r="CV401" s="5"/>
      <c r="CW401" s="5"/>
      <c r="CX401" s="5"/>
      <c r="CY401" s="5"/>
      <c r="CZ401" s="5"/>
      <c r="DA401" s="5"/>
      <c r="DB401" s="5"/>
      <c r="DC401" s="5"/>
      <c r="DD401" s="5"/>
      <c r="DE401" s="5"/>
      <c r="DF401" s="5"/>
      <c r="DG401" s="5"/>
      <c r="DH401" s="5"/>
      <c r="DI401" s="5"/>
      <c r="DJ401" s="5"/>
      <c r="DK401" s="5"/>
      <c r="DL401" s="5"/>
      <c r="DM401" s="5"/>
      <c r="DN401" s="5"/>
      <c r="DO401" s="5"/>
      <c r="DP401" s="5"/>
      <c r="DQ401" s="5"/>
      <c r="DR401" s="5"/>
      <c r="DS401" s="5"/>
      <c r="DT401" s="5"/>
      <c r="DU401" s="5"/>
      <c r="DV401" s="5"/>
      <c r="DW401" s="5"/>
      <c r="DX401" s="5"/>
      <c r="DY401" s="5"/>
      <c r="DZ401" s="5"/>
      <c r="EA401" s="5"/>
      <c r="EB401" s="5"/>
      <c r="EC401" s="5"/>
      <c r="ED401" s="5"/>
      <c r="EE401" s="5"/>
      <c r="EF401" s="5"/>
      <c r="EG401" s="5"/>
      <c r="EH401" s="5"/>
      <c r="EI401" s="5"/>
      <c r="EJ401" s="5"/>
      <c r="EK401" s="5"/>
      <c r="EL401" s="5"/>
      <c r="EM401" s="5"/>
      <c r="EN401" s="5"/>
      <c r="EO401" s="5"/>
      <c r="EP401" s="5"/>
      <c r="EQ401" s="5"/>
      <c r="ER401" s="5"/>
      <c r="ES401" s="5"/>
      <c r="ET401" s="5"/>
      <c r="EU401" s="5"/>
      <c r="EV401" s="5"/>
      <c r="EW401" s="5"/>
      <c r="EX401" s="5"/>
      <c r="EY401" s="5"/>
      <c r="EZ401" s="5"/>
      <c r="FA401" s="5"/>
      <c r="FB401" s="5"/>
      <c r="FC401" s="5"/>
      <c r="FD401" s="5"/>
      <c r="FE401" s="5"/>
      <c r="FF401" s="5"/>
      <c r="FG401" s="5"/>
      <c r="FH401" s="5"/>
      <c r="FI401" s="5"/>
      <c r="FJ401" s="5"/>
      <c r="FK401" s="5"/>
      <c r="FL401" s="5"/>
      <c r="FM401" s="5"/>
      <c r="FN401" s="5"/>
      <c r="FO401" s="5"/>
      <c r="FP401" s="5"/>
      <c r="FQ401" s="5"/>
      <c r="FR401" s="5"/>
      <c r="FS401" s="5"/>
      <c r="FT401" s="5"/>
      <c r="FU401" s="5"/>
      <c r="FV401" s="5"/>
      <c r="FW401" s="5"/>
      <c r="FX401" s="5"/>
      <c r="FY401" s="5"/>
      <c r="FZ401" s="5"/>
      <c r="GA401" s="5"/>
      <c r="GB401" s="5"/>
      <c r="GC401" s="5"/>
      <c r="GD401" s="5"/>
      <c r="GE401" s="5"/>
      <c r="GF401" s="5"/>
      <c r="GG401" s="5"/>
      <c r="GH401" s="5"/>
      <c r="GI401" s="5"/>
      <c r="GJ401" s="5"/>
      <c r="GK401" s="5"/>
      <c r="GL401" s="5"/>
      <c r="GM401" s="5"/>
      <c r="GN401" s="5"/>
      <c r="GO401" s="5"/>
      <c r="GP401" s="5"/>
      <c r="GQ401" s="5"/>
      <c r="GR401" s="5"/>
      <c r="GS401" s="5"/>
      <c r="GT401" s="5"/>
      <c r="GU401" s="5"/>
      <c r="GV401" s="5"/>
      <c r="GW401" s="5"/>
      <c r="GX401" s="5"/>
      <c r="GY401" s="5"/>
      <c r="GZ401" s="5"/>
      <c r="HA401" s="5"/>
      <c r="HB401" s="5"/>
      <c r="HC401" s="5"/>
      <c r="HD401" s="5"/>
      <c r="HE401" s="5"/>
      <c r="HF401" s="5"/>
      <c r="HG401" s="5"/>
      <c r="HH401" s="5"/>
      <c r="HI401" s="5"/>
      <c r="HJ401" s="5"/>
      <c r="HK401" s="5"/>
      <c r="HL401" s="5"/>
      <c r="HM401" s="5"/>
      <c r="HN401" s="5"/>
      <c r="HO401" s="5"/>
      <c r="HP401" s="5"/>
      <c r="HQ401" s="5"/>
      <c r="HR401" s="5"/>
      <c r="HS401" s="5"/>
      <c r="HT401" s="5"/>
      <c r="HU401" s="5"/>
      <c r="HV401" s="5"/>
      <c r="HW401" s="5"/>
    </row>
    <row r="402" spans="1:231" s="148" customFormat="1">
      <c r="A402" s="5"/>
      <c r="B402" s="5"/>
      <c r="C402" s="13"/>
      <c r="D402" s="13"/>
      <c r="E402" s="14"/>
      <c r="F402" s="15"/>
      <c r="G402" s="13"/>
      <c r="H402" s="13"/>
      <c r="I402" s="16"/>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c r="CB402" s="5"/>
      <c r="CC402" s="5"/>
      <c r="CD402" s="5"/>
      <c r="CE402" s="5"/>
      <c r="CF402" s="5"/>
      <c r="CG402" s="5"/>
      <c r="CH402" s="5"/>
      <c r="CI402" s="5"/>
      <c r="CJ402" s="5"/>
      <c r="CK402" s="5"/>
      <c r="CL402" s="5"/>
      <c r="CM402" s="5"/>
      <c r="CN402" s="5"/>
      <c r="CO402" s="5"/>
      <c r="CP402" s="5"/>
      <c r="CQ402" s="5"/>
      <c r="CR402" s="5"/>
      <c r="CS402" s="5"/>
      <c r="CT402" s="5"/>
      <c r="CU402" s="5"/>
      <c r="CV402" s="5"/>
      <c r="CW402" s="5"/>
      <c r="CX402" s="5"/>
      <c r="CY402" s="5"/>
      <c r="CZ402" s="5"/>
      <c r="DA402" s="5"/>
      <c r="DB402" s="5"/>
      <c r="DC402" s="5"/>
      <c r="DD402" s="5"/>
      <c r="DE402" s="5"/>
      <c r="DF402" s="5"/>
      <c r="DG402" s="5"/>
      <c r="DH402" s="5"/>
      <c r="DI402" s="5"/>
      <c r="DJ402" s="5"/>
      <c r="DK402" s="5"/>
      <c r="DL402" s="5"/>
      <c r="DM402" s="5"/>
      <c r="DN402" s="5"/>
      <c r="DO402" s="5"/>
      <c r="DP402" s="5"/>
      <c r="DQ402" s="5"/>
      <c r="DR402" s="5"/>
      <c r="DS402" s="5"/>
      <c r="DT402" s="5"/>
      <c r="DU402" s="5"/>
      <c r="DV402" s="5"/>
      <c r="DW402" s="5"/>
      <c r="DX402" s="5"/>
      <c r="DY402" s="5"/>
      <c r="DZ402" s="5"/>
      <c r="EA402" s="5"/>
      <c r="EB402" s="5"/>
      <c r="EC402" s="5"/>
      <c r="ED402" s="5"/>
      <c r="EE402" s="5"/>
      <c r="EF402" s="5"/>
      <c r="EG402" s="5"/>
      <c r="EH402" s="5"/>
      <c r="EI402" s="5"/>
      <c r="EJ402" s="5"/>
      <c r="EK402" s="5"/>
      <c r="EL402" s="5"/>
      <c r="EM402" s="5"/>
      <c r="EN402" s="5"/>
      <c r="EO402" s="5"/>
      <c r="EP402" s="5"/>
      <c r="EQ402" s="5"/>
      <c r="ER402" s="5"/>
      <c r="ES402" s="5"/>
      <c r="ET402" s="5"/>
      <c r="EU402" s="5"/>
      <c r="EV402" s="5"/>
      <c r="EW402" s="5"/>
      <c r="EX402" s="5"/>
      <c r="EY402" s="5"/>
      <c r="EZ402" s="5"/>
      <c r="FA402" s="5"/>
      <c r="FB402" s="5"/>
      <c r="FC402" s="5"/>
      <c r="FD402" s="5"/>
      <c r="FE402" s="5"/>
      <c r="FF402" s="5"/>
      <c r="FG402" s="5"/>
      <c r="FH402" s="5"/>
      <c r="FI402" s="5"/>
      <c r="FJ402" s="5"/>
      <c r="FK402" s="5"/>
      <c r="FL402" s="5"/>
      <c r="FM402" s="5"/>
      <c r="FN402" s="5"/>
      <c r="FO402" s="5"/>
      <c r="FP402" s="5"/>
      <c r="FQ402" s="5"/>
      <c r="FR402" s="5"/>
      <c r="FS402" s="5"/>
      <c r="FT402" s="5"/>
      <c r="FU402" s="5"/>
      <c r="FV402" s="5"/>
      <c r="FW402" s="5"/>
      <c r="FX402" s="5"/>
      <c r="FY402" s="5"/>
      <c r="FZ402" s="5"/>
      <c r="GA402" s="5"/>
      <c r="GB402" s="5"/>
      <c r="GC402" s="5"/>
      <c r="GD402" s="5"/>
      <c r="GE402" s="5"/>
      <c r="GF402" s="5"/>
      <c r="GG402" s="5"/>
      <c r="GH402" s="5"/>
      <c r="GI402" s="5"/>
      <c r="GJ402" s="5"/>
      <c r="GK402" s="5"/>
      <c r="GL402" s="5"/>
      <c r="GM402" s="5"/>
      <c r="GN402" s="5"/>
      <c r="GO402" s="5"/>
      <c r="GP402" s="5"/>
      <c r="GQ402" s="5"/>
      <c r="GR402" s="5"/>
      <c r="GS402" s="5"/>
      <c r="GT402" s="5"/>
      <c r="GU402" s="5"/>
      <c r="GV402" s="5"/>
      <c r="GW402" s="5"/>
      <c r="GX402" s="5"/>
      <c r="GY402" s="5"/>
      <c r="GZ402" s="5"/>
      <c r="HA402" s="5"/>
      <c r="HB402" s="5"/>
      <c r="HC402" s="5"/>
      <c r="HD402" s="5"/>
      <c r="HE402" s="5"/>
      <c r="HF402" s="5"/>
      <c r="HG402" s="5"/>
      <c r="HH402" s="5"/>
      <c r="HI402" s="5"/>
      <c r="HJ402" s="5"/>
      <c r="HK402" s="5"/>
      <c r="HL402" s="5"/>
      <c r="HM402" s="5"/>
      <c r="HN402" s="5"/>
      <c r="HO402" s="5"/>
      <c r="HP402" s="5"/>
      <c r="HQ402" s="5"/>
      <c r="HR402" s="5"/>
      <c r="HS402" s="5"/>
      <c r="HT402" s="5"/>
      <c r="HU402" s="5"/>
      <c r="HV402" s="5"/>
      <c r="HW402" s="5"/>
    </row>
    <row r="403" spans="1:231" s="148" customFormat="1">
      <c r="A403" s="5"/>
      <c r="B403" s="5"/>
      <c r="C403" s="13"/>
      <c r="D403" s="13"/>
      <c r="E403" s="14"/>
      <c r="F403" s="15"/>
      <c r="G403" s="13"/>
      <c r="H403" s="13"/>
      <c r="I403" s="16"/>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c r="CW403" s="5"/>
      <c r="CX403" s="5"/>
      <c r="CY403" s="5"/>
      <c r="CZ403" s="5"/>
      <c r="DA403" s="5"/>
      <c r="DB403" s="5"/>
      <c r="DC403" s="5"/>
      <c r="DD403" s="5"/>
      <c r="DE403" s="5"/>
      <c r="DF403" s="5"/>
      <c r="DG403" s="5"/>
      <c r="DH403" s="5"/>
      <c r="DI403" s="5"/>
      <c r="DJ403" s="5"/>
      <c r="DK403" s="5"/>
      <c r="DL403" s="5"/>
      <c r="DM403" s="5"/>
      <c r="DN403" s="5"/>
      <c r="DO403" s="5"/>
      <c r="DP403" s="5"/>
      <c r="DQ403" s="5"/>
      <c r="DR403" s="5"/>
      <c r="DS403" s="5"/>
      <c r="DT403" s="5"/>
      <c r="DU403" s="5"/>
      <c r="DV403" s="5"/>
      <c r="DW403" s="5"/>
      <c r="DX403" s="5"/>
      <c r="DY403" s="5"/>
      <c r="DZ403" s="5"/>
      <c r="EA403" s="5"/>
      <c r="EB403" s="5"/>
      <c r="EC403" s="5"/>
      <c r="ED403" s="5"/>
      <c r="EE403" s="5"/>
      <c r="EF403" s="5"/>
      <c r="EG403" s="5"/>
      <c r="EH403" s="5"/>
      <c r="EI403" s="5"/>
      <c r="EJ403" s="5"/>
      <c r="EK403" s="5"/>
      <c r="EL403" s="5"/>
      <c r="EM403" s="5"/>
      <c r="EN403" s="5"/>
      <c r="EO403" s="5"/>
      <c r="EP403" s="5"/>
      <c r="EQ403" s="5"/>
      <c r="ER403" s="5"/>
      <c r="ES403" s="5"/>
      <c r="ET403" s="5"/>
      <c r="EU403" s="5"/>
      <c r="EV403" s="5"/>
      <c r="EW403" s="5"/>
      <c r="EX403" s="5"/>
      <c r="EY403" s="5"/>
      <c r="EZ403" s="5"/>
      <c r="FA403" s="5"/>
      <c r="FB403" s="5"/>
      <c r="FC403" s="5"/>
      <c r="FD403" s="5"/>
      <c r="FE403" s="5"/>
      <c r="FF403" s="5"/>
      <c r="FG403" s="5"/>
      <c r="FH403" s="5"/>
      <c r="FI403" s="5"/>
      <c r="FJ403" s="5"/>
      <c r="FK403" s="5"/>
      <c r="FL403" s="5"/>
      <c r="FM403" s="5"/>
      <c r="FN403" s="5"/>
      <c r="FO403" s="5"/>
      <c r="FP403" s="5"/>
      <c r="FQ403" s="5"/>
      <c r="FR403" s="5"/>
      <c r="FS403" s="5"/>
      <c r="FT403" s="5"/>
      <c r="FU403" s="5"/>
      <c r="FV403" s="5"/>
      <c r="FW403" s="5"/>
      <c r="FX403" s="5"/>
      <c r="FY403" s="5"/>
      <c r="FZ403" s="5"/>
      <c r="GA403" s="5"/>
      <c r="GB403" s="5"/>
      <c r="GC403" s="5"/>
      <c r="GD403" s="5"/>
      <c r="GE403" s="5"/>
      <c r="GF403" s="5"/>
      <c r="GG403" s="5"/>
      <c r="GH403" s="5"/>
      <c r="GI403" s="5"/>
      <c r="GJ403" s="5"/>
      <c r="GK403" s="5"/>
      <c r="GL403" s="5"/>
      <c r="GM403" s="5"/>
      <c r="GN403" s="5"/>
      <c r="GO403" s="5"/>
      <c r="GP403" s="5"/>
      <c r="GQ403" s="5"/>
      <c r="GR403" s="5"/>
      <c r="GS403" s="5"/>
      <c r="GT403" s="5"/>
      <c r="GU403" s="5"/>
      <c r="GV403" s="5"/>
      <c r="GW403" s="5"/>
      <c r="GX403" s="5"/>
      <c r="GY403" s="5"/>
      <c r="GZ403" s="5"/>
      <c r="HA403" s="5"/>
      <c r="HB403" s="5"/>
      <c r="HC403" s="5"/>
      <c r="HD403" s="5"/>
      <c r="HE403" s="5"/>
      <c r="HF403" s="5"/>
      <c r="HG403" s="5"/>
      <c r="HH403" s="5"/>
      <c r="HI403" s="5"/>
      <c r="HJ403" s="5"/>
      <c r="HK403" s="5"/>
      <c r="HL403" s="5"/>
      <c r="HM403" s="5"/>
      <c r="HN403" s="5"/>
      <c r="HO403" s="5"/>
      <c r="HP403" s="5"/>
      <c r="HQ403" s="5"/>
      <c r="HR403" s="5"/>
      <c r="HS403" s="5"/>
      <c r="HT403" s="5"/>
      <c r="HU403" s="5"/>
      <c r="HV403" s="5"/>
      <c r="HW403" s="5"/>
    </row>
    <row r="404" spans="1:231" s="148" customFormat="1">
      <c r="A404" s="5"/>
      <c r="B404" s="5"/>
      <c r="C404" s="13"/>
      <c r="D404" s="13"/>
      <c r="E404" s="14"/>
      <c r="F404" s="15"/>
      <c r="G404" s="13"/>
      <c r="H404" s="13"/>
      <c r="I404" s="16"/>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c r="CB404" s="5"/>
      <c r="CC404" s="5"/>
      <c r="CD404" s="5"/>
      <c r="CE404" s="5"/>
      <c r="CF404" s="5"/>
      <c r="CG404" s="5"/>
      <c r="CH404" s="5"/>
      <c r="CI404" s="5"/>
      <c r="CJ404" s="5"/>
      <c r="CK404" s="5"/>
      <c r="CL404" s="5"/>
      <c r="CM404" s="5"/>
      <c r="CN404" s="5"/>
      <c r="CO404" s="5"/>
      <c r="CP404" s="5"/>
      <c r="CQ404" s="5"/>
      <c r="CR404" s="5"/>
      <c r="CS404" s="5"/>
      <c r="CT404" s="5"/>
      <c r="CU404" s="5"/>
      <c r="CV404" s="5"/>
      <c r="CW404" s="5"/>
      <c r="CX404" s="5"/>
      <c r="CY404" s="5"/>
      <c r="CZ404" s="5"/>
      <c r="DA404" s="5"/>
      <c r="DB404" s="5"/>
      <c r="DC404" s="5"/>
      <c r="DD404" s="5"/>
      <c r="DE404" s="5"/>
      <c r="DF404" s="5"/>
      <c r="DG404" s="5"/>
      <c r="DH404" s="5"/>
      <c r="DI404" s="5"/>
      <c r="DJ404" s="5"/>
      <c r="DK404" s="5"/>
      <c r="DL404" s="5"/>
      <c r="DM404" s="5"/>
      <c r="DN404" s="5"/>
      <c r="DO404" s="5"/>
      <c r="DP404" s="5"/>
      <c r="DQ404" s="5"/>
      <c r="DR404" s="5"/>
      <c r="DS404" s="5"/>
      <c r="DT404" s="5"/>
      <c r="DU404" s="5"/>
      <c r="DV404" s="5"/>
      <c r="DW404" s="5"/>
      <c r="DX404" s="5"/>
      <c r="DY404" s="5"/>
      <c r="DZ404" s="5"/>
      <c r="EA404" s="5"/>
      <c r="EB404" s="5"/>
      <c r="EC404" s="5"/>
      <c r="ED404" s="5"/>
      <c r="EE404" s="5"/>
      <c r="EF404" s="5"/>
      <c r="EG404" s="5"/>
      <c r="EH404" s="5"/>
      <c r="EI404" s="5"/>
      <c r="EJ404" s="5"/>
      <c r="EK404" s="5"/>
      <c r="EL404" s="5"/>
      <c r="EM404" s="5"/>
      <c r="EN404" s="5"/>
      <c r="EO404" s="5"/>
      <c r="EP404" s="5"/>
      <c r="EQ404" s="5"/>
      <c r="ER404" s="5"/>
      <c r="ES404" s="5"/>
      <c r="ET404" s="5"/>
      <c r="EU404" s="5"/>
      <c r="EV404" s="5"/>
      <c r="EW404" s="5"/>
      <c r="EX404" s="5"/>
      <c r="EY404" s="5"/>
      <c r="EZ404" s="5"/>
      <c r="FA404" s="5"/>
      <c r="FB404" s="5"/>
      <c r="FC404" s="5"/>
      <c r="FD404" s="5"/>
      <c r="FE404" s="5"/>
      <c r="FF404" s="5"/>
      <c r="FG404" s="5"/>
      <c r="FH404" s="5"/>
      <c r="FI404" s="5"/>
      <c r="FJ404" s="5"/>
      <c r="FK404" s="5"/>
      <c r="FL404" s="5"/>
      <c r="FM404" s="5"/>
      <c r="FN404" s="5"/>
      <c r="FO404" s="5"/>
      <c r="FP404" s="5"/>
      <c r="FQ404" s="5"/>
      <c r="FR404" s="5"/>
      <c r="FS404" s="5"/>
      <c r="FT404" s="5"/>
      <c r="FU404" s="5"/>
      <c r="FV404" s="5"/>
      <c r="FW404" s="5"/>
      <c r="FX404" s="5"/>
      <c r="FY404" s="5"/>
      <c r="FZ404" s="5"/>
      <c r="GA404" s="5"/>
      <c r="GB404" s="5"/>
      <c r="GC404" s="5"/>
      <c r="GD404" s="5"/>
      <c r="GE404" s="5"/>
      <c r="GF404" s="5"/>
      <c r="GG404" s="5"/>
      <c r="GH404" s="5"/>
      <c r="GI404" s="5"/>
      <c r="GJ404" s="5"/>
      <c r="GK404" s="5"/>
      <c r="GL404" s="5"/>
      <c r="GM404" s="5"/>
      <c r="GN404" s="5"/>
      <c r="GO404" s="5"/>
      <c r="GP404" s="5"/>
      <c r="GQ404" s="5"/>
      <c r="GR404" s="5"/>
      <c r="GS404" s="5"/>
      <c r="GT404" s="5"/>
      <c r="GU404" s="5"/>
      <c r="GV404" s="5"/>
      <c r="GW404" s="5"/>
      <c r="GX404" s="5"/>
      <c r="GY404" s="5"/>
      <c r="GZ404" s="5"/>
      <c r="HA404" s="5"/>
      <c r="HB404" s="5"/>
      <c r="HC404" s="5"/>
      <c r="HD404" s="5"/>
      <c r="HE404" s="5"/>
      <c r="HF404" s="5"/>
      <c r="HG404" s="5"/>
      <c r="HH404" s="5"/>
      <c r="HI404" s="5"/>
      <c r="HJ404" s="5"/>
      <c r="HK404" s="5"/>
      <c r="HL404" s="5"/>
      <c r="HM404" s="5"/>
      <c r="HN404" s="5"/>
      <c r="HO404" s="5"/>
      <c r="HP404" s="5"/>
      <c r="HQ404" s="5"/>
      <c r="HR404" s="5"/>
      <c r="HS404" s="5"/>
      <c r="HT404" s="5"/>
      <c r="HU404" s="5"/>
      <c r="HV404" s="5"/>
      <c r="HW404" s="5"/>
    </row>
    <row r="405" spans="1:231" s="148" customFormat="1">
      <c r="A405" s="5"/>
      <c r="B405" s="5"/>
      <c r="C405" s="13"/>
      <c r="D405" s="13"/>
      <c r="E405" s="14"/>
      <c r="F405" s="15"/>
      <c r="G405" s="13"/>
      <c r="H405" s="13"/>
      <c r="I405" s="16"/>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c r="CI405" s="5"/>
      <c r="CJ405" s="5"/>
      <c r="CK405" s="5"/>
      <c r="CL405" s="5"/>
      <c r="CM405" s="5"/>
      <c r="CN405" s="5"/>
      <c r="CO405" s="5"/>
      <c r="CP405" s="5"/>
      <c r="CQ405" s="5"/>
      <c r="CR405" s="5"/>
      <c r="CS405" s="5"/>
      <c r="CT405" s="5"/>
      <c r="CU405" s="5"/>
      <c r="CV405" s="5"/>
      <c r="CW405" s="5"/>
      <c r="CX405" s="5"/>
      <c r="CY405" s="5"/>
      <c r="CZ405" s="5"/>
      <c r="DA405" s="5"/>
      <c r="DB405" s="5"/>
      <c r="DC405" s="5"/>
      <c r="DD405" s="5"/>
      <c r="DE405" s="5"/>
      <c r="DF405" s="5"/>
      <c r="DG405" s="5"/>
      <c r="DH405" s="5"/>
      <c r="DI405" s="5"/>
      <c r="DJ405" s="5"/>
      <c r="DK405" s="5"/>
      <c r="DL405" s="5"/>
      <c r="DM405" s="5"/>
      <c r="DN405" s="5"/>
      <c r="DO405" s="5"/>
      <c r="DP405" s="5"/>
      <c r="DQ405" s="5"/>
      <c r="DR405" s="5"/>
      <c r="DS405" s="5"/>
      <c r="DT405" s="5"/>
      <c r="DU405" s="5"/>
      <c r="DV405" s="5"/>
      <c r="DW405" s="5"/>
      <c r="DX405" s="5"/>
      <c r="DY405" s="5"/>
      <c r="DZ405" s="5"/>
      <c r="EA405" s="5"/>
      <c r="EB405" s="5"/>
      <c r="EC405" s="5"/>
      <c r="ED405" s="5"/>
      <c r="EE405" s="5"/>
      <c r="EF405" s="5"/>
      <c r="EG405" s="5"/>
      <c r="EH405" s="5"/>
      <c r="EI405" s="5"/>
      <c r="EJ405" s="5"/>
      <c r="EK405" s="5"/>
      <c r="EL405" s="5"/>
      <c r="EM405" s="5"/>
      <c r="EN405" s="5"/>
      <c r="EO405" s="5"/>
      <c r="EP405" s="5"/>
      <c r="EQ405" s="5"/>
      <c r="ER405" s="5"/>
      <c r="ES405" s="5"/>
      <c r="ET405" s="5"/>
      <c r="EU405" s="5"/>
      <c r="EV405" s="5"/>
      <c r="EW405" s="5"/>
      <c r="EX405" s="5"/>
      <c r="EY405" s="5"/>
      <c r="EZ405" s="5"/>
      <c r="FA405" s="5"/>
      <c r="FB405" s="5"/>
      <c r="FC405" s="5"/>
      <c r="FD405" s="5"/>
      <c r="FE405" s="5"/>
      <c r="FF405" s="5"/>
      <c r="FG405" s="5"/>
      <c r="FH405" s="5"/>
      <c r="FI405" s="5"/>
      <c r="FJ405" s="5"/>
      <c r="FK405" s="5"/>
      <c r="FL405" s="5"/>
      <c r="FM405" s="5"/>
      <c r="FN405" s="5"/>
      <c r="FO405" s="5"/>
      <c r="FP405" s="5"/>
      <c r="FQ405" s="5"/>
      <c r="FR405" s="5"/>
      <c r="FS405" s="5"/>
      <c r="FT405" s="5"/>
      <c r="FU405" s="5"/>
      <c r="FV405" s="5"/>
      <c r="FW405" s="5"/>
      <c r="FX405" s="5"/>
      <c r="FY405" s="5"/>
      <c r="FZ405" s="5"/>
      <c r="GA405" s="5"/>
      <c r="GB405" s="5"/>
      <c r="GC405" s="5"/>
      <c r="GD405" s="5"/>
      <c r="GE405" s="5"/>
      <c r="GF405" s="5"/>
      <c r="GG405" s="5"/>
      <c r="GH405" s="5"/>
      <c r="GI405" s="5"/>
      <c r="GJ405" s="5"/>
      <c r="GK405" s="5"/>
      <c r="GL405" s="5"/>
      <c r="GM405" s="5"/>
      <c r="GN405" s="5"/>
      <c r="GO405" s="5"/>
      <c r="GP405" s="5"/>
      <c r="GQ405" s="5"/>
      <c r="GR405" s="5"/>
      <c r="GS405" s="5"/>
      <c r="GT405" s="5"/>
      <c r="GU405" s="5"/>
      <c r="GV405" s="5"/>
      <c r="GW405" s="5"/>
      <c r="GX405" s="5"/>
      <c r="GY405" s="5"/>
      <c r="GZ405" s="5"/>
      <c r="HA405" s="5"/>
      <c r="HB405" s="5"/>
      <c r="HC405" s="5"/>
      <c r="HD405" s="5"/>
      <c r="HE405" s="5"/>
      <c r="HF405" s="5"/>
      <c r="HG405" s="5"/>
      <c r="HH405" s="5"/>
      <c r="HI405" s="5"/>
      <c r="HJ405" s="5"/>
      <c r="HK405" s="5"/>
      <c r="HL405" s="5"/>
      <c r="HM405" s="5"/>
      <c r="HN405" s="5"/>
      <c r="HO405" s="5"/>
      <c r="HP405" s="5"/>
      <c r="HQ405" s="5"/>
      <c r="HR405" s="5"/>
      <c r="HS405" s="5"/>
      <c r="HT405" s="5"/>
      <c r="HU405" s="5"/>
      <c r="HV405" s="5"/>
      <c r="HW405" s="5"/>
    </row>
    <row r="406" spans="1:231" s="148" customFormat="1">
      <c r="A406" s="5"/>
      <c r="B406" s="5"/>
      <c r="C406" s="13"/>
      <c r="D406" s="13"/>
      <c r="E406" s="14"/>
      <c r="F406" s="15"/>
      <c r="G406" s="13"/>
      <c r="H406" s="13"/>
      <c r="I406" s="16"/>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c r="CB406" s="5"/>
      <c r="CC406" s="5"/>
      <c r="CD406" s="5"/>
      <c r="CE406" s="5"/>
      <c r="CF406" s="5"/>
      <c r="CG406" s="5"/>
      <c r="CH406" s="5"/>
      <c r="CI406" s="5"/>
      <c r="CJ406" s="5"/>
      <c r="CK406" s="5"/>
      <c r="CL406" s="5"/>
      <c r="CM406" s="5"/>
      <c r="CN406" s="5"/>
      <c r="CO406" s="5"/>
      <c r="CP406" s="5"/>
      <c r="CQ406" s="5"/>
      <c r="CR406" s="5"/>
      <c r="CS406" s="5"/>
      <c r="CT406" s="5"/>
      <c r="CU406" s="5"/>
      <c r="CV406" s="5"/>
      <c r="CW406" s="5"/>
      <c r="CX406" s="5"/>
      <c r="CY406" s="5"/>
      <c r="CZ406" s="5"/>
      <c r="DA406" s="5"/>
      <c r="DB406" s="5"/>
      <c r="DC406" s="5"/>
      <c r="DD406" s="5"/>
      <c r="DE406" s="5"/>
      <c r="DF406" s="5"/>
      <c r="DG406" s="5"/>
      <c r="DH406" s="5"/>
      <c r="DI406" s="5"/>
      <c r="DJ406" s="5"/>
      <c r="DK406" s="5"/>
      <c r="DL406" s="5"/>
      <c r="DM406" s="5"/>
      <c r="DN406" s="5"/>
      <c r="DO406" s="5"/>
      <c r="DP406" s="5"/>
      <c r="DQ406" s="5"/>
      <c r="DR406" s="5"/>
      <c r="DS406" s="5"/>
      <c r="DT406" s="5"/>
      <c r="DU406" s="5"/>
      <c r="DV406" s="5"/>
      <c r="DW406" s="5"/>
      <c r="DX406" s="5"/>
      <c r="DY406" s="5"/>
      <c r="DZ406" s="5"/>
      <c r="EA406" s="5"/>
      <c r="EB406" s="5"/>
      <c r="EC406" s="5"/>
      <c r="ED406" s="5"/>
      <c r="EE406" s="5"/>
      <c r="EF406" s="5"/>
      <c r="EG406" s="5"/>
      <c r="EH406" s="5"/>
      <c r="EI406" s="5"/>
      <c r="EJ406" s="5"/>
      <c r="EK406" s="5"/>
      <c r="EL406" s="5"/>
      <c r="EM406" s="5"/>
      <c r="EN406" s="5"/>
      <c r="EO406" s="5"/>
      <c r="EP406" s="5"/>
      <c r="EQ406" s="5"/>
      <c r="ER406" s="5"/>
      <c r="ES406" s="5"/>
      <c r="ET406" s="5"/>
      <c r="EU406" s="5"/>
      <c r="EV406" s="5"/>
      <c r="EW406" s="5"/>
      <c r="EX406" s="5"/>
      <c r="EY406" s="5"/>
      <c r="EZ406" s="5"/>
      <c r="FA406" s="5"/>
      <c r="FB406" s="5"/>
      <c r="FC406" s="5"/>
      <c r="FD406" s="5"/>
      <c r="FE406" s="5"/>
      <c r="FF406" s="5"/>
      <c r="FG406" s="5"/>
      <c r="FH406" s="5"/>
      <c r="FI406" s="5"/>
      <c r="FJ406" s="5"/>
      <c r="FK406" s="5"/>
      <c r="FL406" s="5"/>
      <c r="FM406" s="5"/>
      <c r="FN406" s="5"/>
      <c r="FO406" s="5"/>
      <c r="FP406" s="5"/>
      <c r="FQ406" s="5"/>
      <c r="FR406" s="5"/>
      <c r="FS406" s="5"/>
      <c r="FT406" s="5"/>
      <c r="FU406" s="5"/>
      <c r="FV406" s="5"/>
      <c r="FW406" s="5"/>
      <c r="FX406" s="5"/>
      <c r="FY406" s="5"/>
      <c r="FZ406" s="5"/>
      <c r="GA406" s="5"/>
      <c r="GB406" s="5"/>
      <c r="GC406" s="5"/>
      <c r="GD406" s="5"/>
      <c r="GE406" s="5"/>
      <c r="GF406" s="5"/>
      <c r="GG406" s="5"/>
      <c r="GH406" s="5"/>
      <c r="GI406" s="5"/>
      <c r="GJ406" s="5"/>
      <c r="GK406" s="5"/>
      <c r="GL406" s="5"/>
      <c r="GM406" s="5"/>
      <c r="GN406" s="5"/>
      <c r="GO406" s="5"/>
      <c r="GP406" s="5"/>
      <c r="GQ406" s="5"/>
      <c r="GR406" s="5"/>
      <c r="GS406" s="5"/>
      <c r="GT406" s="5"/>
      <c r="GU406" s="5"/>
      <c r="GV406" s="5"/>
      <c r="GW406" s="5"/>
      <c r="GX406" s="5"/>
      <c r="GY406" s="5"/>
      <c r="GZ406" s="5"/>
      <c r="HA406" s="5"/>
      <c r="HB406" s="5"/>
      <c r="HC406" s="5"/>
      <c r="HD406" s="5"/>
      <c r="HE406" s="5"/>
      <c r="HF406" s="5"/>
      <c r="HG406" s="5"/>
      <c r="HH406" s="5"/>
      <c r="HI406" s="5"/>
      <c r="HJ406" s="5"/>
      <c r="HK406" s="5"/>
      <c r="HL406" s="5"/>
      <c r="HM406" s="5"/>
      <c r="HN406" s="5"/>
      <c r="HO406" s="5"/>
      <c r="HP406" s="5"/>
      <c r="HQ406" s="5"/>
      <c r="HR406" s="5"/>
      <c r="HS406" s="5"/>
      <c r="HT406" s="5"/>
      <c r="HU406" s="5"/>
      <c r="HV406" s="5"/>
      <c r="HW406" s="5"/>
    </row>
    <row r="407" spans="1:231" s="148" customFormat="1">
      <c r="A407" s="5"/>
      <c r="B407" s="5"/>
      <c r="C407" s="13"/>
      <c r="D407" s="13"/>
      <c r="E407" s="14"/>
      <c r="F407" s="15"/>
      <c r="G407" s="13"/>
      <c r="H407" s="13"/>
      <c r="I407" s="16"/>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c r="CI407" s="5"/>
      <c r="CJ407" s="5"/>
      <c r="CK407" s="5"/>
      <c r="CL407" s="5"/>
      <c r="CM407" s="5"/>
      <c r="CN407" s="5"/>
      <c r="CO407" s="5"/>
      <c r="CP407" s="5"/>
      <c r="CQ407" s="5"/>
      <c r="CR407" s="5"/>
      <c r="CS407" s="5"/>
      <c r="CT407" s="5"/>
      <c r="CU407" s="5"/>
      <c r="CV407" s="5"/>
      <c r="CW407" s="5"/>
      <c r="CX407" s="5"/>
      <c r="CY407" s="5"/>
      <c r="CZ407" s="5"/>
      <c r="DA407" s="5"/>
      <c r="DB407" s="5"/>
      <c r="DC407" s="5"/>
      <c r="DD407" s="5"/>
      <c r="DE407" s="5"/>
      <c r="DF407" s="5"/>
      <c r="DG407" s="5"/>
      <c r="DH407" s="5"/>
      <c r="DI407" s="5"/>
      <c r="DJ407" s="5"/>
      <c r="DK407" s="5"/>
      <c r="DL407" s="5"/>
      <c r="DM407" s="5"/>
      <c r="DN407" s="5"/>
      <c r="DO407" s="5"/>
      <c r="DP407" s="5"/>
      <c r="DQ407" s="5"/>
      <c r="DR407" s="5"/>
      <c r="DS407" s="5"/>
      <c r="DT407" s="5"/>
      <c r="DU407" s="5"/>
      <c r="DV407" s="5"/>
      <c r="DW407" s="5"/>
      <c r="DX407" s="5"/>
      <c r="DY407" s="5"/>
      <c r="DZ407" s="5"/>
      <c r="EA407" s="5"/>
      <c r="EB407" s="5"/>
      <c r="EC407" s="5"/>
      <c r="ED407" s="5"/>
      <c r="EE407" s="5"/>
      <c r="EF407" s="5"/>
      <c r="EG407" s="5"/>
      <c r="EH407" s="5"/>
      <c r="EI407" s="5"/>
      <c r="EJ407" s="5"/>
      <c r="EK407" s="5"/>
      <c r="EL407" s="5"/>
      <c r="EM407" s="5"/>
      <c r="EN407" s="5"/>
      <c r="EO407" s="5"/>
      <c r="EP407" s="5"/>
      <c r="EQ407" s="5"/>
      <c r="ER407" s="5"/>
      <c r="ES407" s="5"/>
      <c r="ET407" s="5"/>
      <c r="EU407" s="5"/>
      <c r="EV407" s="5"/>
      <c r="EW407" s="5"/>
      <c r="EX407" s="5"/>
      <c r="EY407" s="5"/>
      <c r="EZ407" s="5"/>
      <c r="FA407" s="5"/>
      <c r="FB407" s="5"/>
      <c r="FC407" s="5"/>
      <c r="FD407" s="5"/>
      <c r="FE407" s="5"/>
      <c r="FF407" s="5"/>
      <c r="FG407" s="5"/>
      <c r="FH407" s="5"/>
      <c r="FI407" s="5"/>
      <c r="FJ407" s="5"/>
      <c r="FK407" s="5"/>
      <c r="FL407" s="5"/>
      <c r="FM407" s="5"/>
      <c r="FN407" s="5"/>
      <c r="FO407" s="5"/>
      <c r="FP407" s="5"/>
      <c r="FQ407" s="5"/>
      <c r="FR407" s="5"/>
      <c r="FS407" s="5"/>
      <c r="FT407" s="5"/>
      <c r="FU407" s="5"/>
      <c r="FV407" s="5"/>
      <c r="FW407" s="5"/>
      <c r="FX407" s="5"/>
      <c r="FY407" s="5"/>
      <c r="FZ407" s="5"/>
      <c r="GA407" s="5"/>
      <c r="GB407" s="5"/>
      <c r="GC407" s="5"/>
      <c r="GD407" s="5"/>
      <c r="GE407" s="5"/>
      <c r="GF407" s="5"/>
      <c r="GG407" s="5"/>
      <c r="GH407" s="5"/>
      <c r="GI407" s="5"/>
      <c r="GJ407" s="5"/>
      <c r="GK407" s="5"/>
      <c r="GL407" s="5"/>
      <c r="GM407" s="5"/>
      <c r="GN407" s="5"/>
      <c r="GO407" s="5"/>
      <c r="GP407" s="5"/>
      <c r="GQ407" s="5"/>
      <c r="GR407" s="5"/>
      <c r="GS407" s="5"/>
      <c r="GT407" s="5"/>
      <c r="GU407" s="5"/>
      <c r="GV407" s="5"/>
      <c r="GW407" s="5"/>
      <c r="GX407" s="5"/>
      <c r="GY407" s="5"/>
      <c r="GZ407" s="5"/>
      <c r="HA407" s="5"/>
      <c r="HB407" s="5"/>
      <c r="HC407" s="5"/>
      <c r="HD407" s="5"/>
      <c r="HE407" s="5"/>
      <c r="HF407" s="5"/>
      <c r="HG407" s="5"/>
      <c r="HH407" s="5"/>
      <c r="HI407" s="5"/>
      <c r="HJ407" s="5"/>
      <c r="HK407" s="5"/>
      <c r="HL407" s="5"/>
      <c r="HM407" s="5"/>
      <c r="HN407" s="5"/>
      <c r="HO407" s="5"/>
      <c r="HP407" s="5"/>
      <c r="HQ407" s="5"/>
      <c r="HR407" s="5"/>
      <c r="HS407" s="5"/>
      <c r="HT407" s="5"/>
      <c r="HU407" s="5"/>
      <c r="HV407" s="5"/>
      <c r="HW407" s="5"/>
    </row>
    <row r="408" spans="1:231" s="148" customFormat="1">
      <c r="A408" s="5"/>
      <c r="B408" s="5"/>
      <c r="C408" s="13"/>
      <c r="D408" s="13"/>
      <c r="E408" s="14"/>
      <c r="F408" s="15"/>
      <c r="G408" s="13"/>
      <c r="H408" s="13"/>
      <c r="I408" s="16"/>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c r="BW408" s="5"/>
      <c r="BX408" s="5"/>
      <c r="BY408" s="5"/>
      <c r="BZ408" s="5"/>
      <c r="CA408" s="5"/>
      <c r="CB408" s="5"/>
      <c r="CC408" s="5"/>
      <c r="CD408" s="5"/>
      <c r="CE408" s="5"/>
      <c r="CF408" s="5"/>
      <c r="CG408" s="5"/>
      <c r="CH408" s="5"/>
      <c r="CI408" s="5"/>
      <c r="CJ408" s="5"/>
      <c r="CK408" s="5"/>
      <c r="CL408" s="5"/>
      <c r="CM408" s="5"/>
      <c r="CN408" s="5"/>
      <c r="CO408" s="5"/>
      <c r="CP408" s="5"/>
      <c r="CQ408" s="5"/>
      <c r="CR408" s="5"/>
      <c r="CS408" s="5"/>
      <c r="CT408" s="5"/>
      <c r="CU408" s="5"/>
      <c r="CV408" s="5"/>
      <c r="CW408" s="5"/>
      <c r="CX408" s="5"/>
      <c r="CY408" s="5"/>
      <c r="CZ408" s="5"/>
      <c r="DA408" s="5"/>
      <c r="DB408" s="5"/>
      <c r="DC408" s="5"/>
      <c r="DD408" s="5"/>
      <c r="DE408" s="5"/>
      <c r="DF408" s="5"/>
      <c r="DG408" s="5"/>
      <c r="DH408" s="5"/>
      <c r="DI408" s="5"/>
      <c r="DJ408" s="5"/>
      <c r="DK408" s="5"/>
      <c r="DL408" s="5"/>
      <c r="DM408" s="5"/>
      <c r="DN408" s="5"/>
      <c r="DO408" s="5"/>
      <c r="DP408" s="5"/>
      <c r="DQ408" s="5"/>
      <c r="DR408" s="5"/>
      <c r="DS408" s="5"/>
      <c r="DT408" s="5"/>
      <c r="DU408" s="5"/>
      <c r="DV408" s="5"/>
      <c r="DW408" s="5"/>
      <c r="DX408" s="5"/>
      <c r="DY408" s="5"/>
      <c r="DZ408" s="5"/>
      <c r="EA408" s="5"/>
      <c r="EB408" s="5"/>
      <c r="EC408" s="5"/>
      <c r="ED408" s="5"/>
      <c r="EE408" s="5"/>
      <c r="EF408" s="5"/>
      <c r="EG408" s="5"/>
      <c r="EH408" s="5"/>
      <c r="EI408" s="5"/>
      <c r="EJ408" s="5"/>
      <c r="EK408" s="5"/>
      <c r="EL408" s="5"/>
      <c r="EM408" s="5"/>
      <c r="EN408" s="5"/>
      <c r="EO408" s="5"/>
      <c r="EP408" s="5"/>
      <c r="EQ408" s="5"/>
      <c r="ER408" s="5"/>
      <c r="ES408" s="5"/>
      <c r="ET408" s="5"/>
      <c r="EU408" s="5"/>
      <c r="EV408" s="5"/>
      <c r="EW408" s="5"/>
      <c r="EX408" s="5"/>
      <c r="EY408" s="5"/>
      <c r="EZ408" s="5"/>
      <c r="FA408" s="5"/>
      <c r="FB408" s="5"/>
      <c r="FC408" s="5"/>
      <c r="FD408" s="5"/>
      <c r="FE408" s="5"/>
      <c r="FF408" s="5"/>
      <c r="FG408" s="5"/>
      <c r="FH408" s="5"/>
      <c r="FI408" s="5"/>
      <c r="FJ408" s="5"/>
      <c r="FK408" s="5"/>
      <c r="FL408" s="5"/>
      <c r="FM408" s="5"/>
      <c r="FN408" s="5"/>
      <c r="FO408" s="5"/>
      <c r="FP408" s="5"/>
      <c r="FQ408" s="5"/>
      <c r="FR408" s="5"/>
      <c r="FS408" s="5"/>
      <c r="FT408" s="5"/>
      <c r="FU408" s="5"/>
      <c r="FV408" s="5"/>
      <c r="FW408" s="5"/>
      <c r="FX408" s="5"/>
      <c r="FY408" s="5"/>
      <c r="FZ408" s="5"/>
      <c r="GA408" s="5"/>
      <c r="GB408" s="5"/>
      <c r="GC408" s="5"/>
      <c r="GD408" s="5"/>
      <c r="GE408" s="5"/>
      <c r="GF408" s="5"/>
      <c r="GG408" s="5"/>
      <c r="GH408" s="5"/>
      <c r="GI408" s="5"/>
      <c r="GJ408" s="5"/>
      <c r="GK408" s="5"/>
      <c r="GL408" s="5"/>
      <c r="GM408" s="5"/>
      <c r="GN408" s="5"/>
      <c r="GO408" s="5"/>
      <c r="GP408" s="5"/>
      <c r="GQ408" s="5"/>
      <c r="GR408" s="5"/>
      <c r="GS408" s="5"/>
      <c r="GT408" s="5"/>
      <c r="GU408" s="5"/>
      <c r="GV408" s="5"/>
      <c r="GW408" s="5"/>
      <c r="GX408" s="5"/>
      <c r="GY408" s="5"/>
      <c r="GZ408" s="5"/>
      <c r="HA408" s="5"/>
      <c r="HB408" s="5"/>
      <c r="HC408" s="5"/>
      <c r="HD408" s="5"/>
      <c r="HE408" s="5"/>
      <c r="HF408" s="5"/>
      <c r="HG408" s="5"/>
      <c r="HH408" s="5"/>
      <c r="HI408" s="5"/>
      <c r="HJ408" s="5"/>
      <c r="HK408" s="5"/>
      <c r="HL408" s="5"/>
      <c r="HM408" s="5"/>
      <c r="HN408" s="5"/>
      <c r="HO408" s="5"/>
      <c r="HP408" s="5"/>
      <c r="HQ408" s="5"/>
      <c r="HR408" s="5"/>
      <c r="HS408" s="5"/>
      <c r="HT408" s="5"/>
      <c r="HU408" s="5"/>
      <c r="HV408" s="5"/>
      <c r="HW408" s="5"/>
    </row>
    <row r="409" spans="1:231" s="148" customFormat="1">
      <c r="A409" s="5"/>
      <c r="B409" s="5"/>
      <c r="C409" s="13"/>
      <c r="D409" s="13"/>
      <c r="E409" s="14"/>
      <c r="F409" s="15"/>
      <c r="G409" s="13"/>
      <c r="H409" s="13"/>
      <c r="I409" s="16"/>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c r="CP409" s="5"/>
      <c r="CQ409" s="5"/>
      <c r="CR409" s="5"/>
      <c r="CS409" s="5"/>
      <c r="CT409" s="5"/>
      <c r="CU409" s="5"/>
      <c r="CV409" s="5"/>
      <c r="CW409" s="5"/>
      <c r="CX409" s="5"/>
      <c r="CY409" s="5"/>
      <c r="CZ409" s="5"/>
      <c r="DA409" s="5"/>
      <c r="DB409" s="5"/>
      <c r="DC409" s="5"/>
      <c r="DD409" s="5"/>
      <c r="DE409" s="5"/>
      <c r="DF409" s="5"/>
      <c r="DG409" s="5"/>
      <c r="DH409" s="5"/>
      <c r="DI409" s="5"/>
      <c r="DJ409" s="5"/>
      <c r="DK409" s="5"/>
      <c r="DL409" s="5"/>
      <c r="DM409" s="5"/>
      <c r="DN409" s="5"/>
      <c r="DO409" s="5"/>
      <c r="DP409" s="5"/>
      <c r="DQ409" s="5"/>
      <c r="DR409" s="5"/>
      <c r="DS409" s="5"/>
      <c r="DT409" s="5"/>
      <c r="DU409" s="5"/>
      <c r="DV409" s="5"/>
      <c r="DW409" s="5"/>
      <c r="DX409" s="5"/>
      <c r="DY409" s="5"/>
      <c r="DZ409" s="5"/>
      <c r="EA409" s="5"/>
      <c r="EB409" s="5"/>
      <c r="EC409" s="5"/>
      <c r="ED409" s="5"/>
      <c r="EE409" s="5"/>
      <c r="EF409" s="5"/>
      <c r="EG409" s="5"/>
      <c r="EH409" s="5"/>
      <c r="EI409" s="5"/>
      <c r="EJ409" s="5"/>
      <c r="EK409" s="5"/>
      <c r="EL409" s="5"/>
      <c r="EM409" s="5"/>
      <c r="EN409" s="5"/>
      <c r="EO409" s="5"/>
      <c r="EP409" s="5"/>
      <c r="EQ409" s="5"/>
      <c r="ER409" s="5"/>
      <c r="ES409" s="5"/>
      <c r="ET409" s="5"/>
      <c r="EU409" s="5"/>
      <c r="EV409" s="5"/>
      <c r="EW409" s="5"/>
      <c r="EX409" s="5"/>
      <c r="EY409" s="5"/>
      <c r="EZ409" s="5"/>
      <c r="FA409" s="5"/>
      <c r="FB409" s="5"/>
      <c r="FC409" s="5"/>
      <c r="FD409" s="5"/>
      <c r="FE409" s="5"/>
      <c r="FF409" s="5"/>
      <c r="FG409" s="5"/>
      <c r="FH409" s="5"/>
      <c r="FI409" s="5"/>
      <c r="FJ409" s="5"/>
      <c r="FK409" s="5"/>
      <c r="FL409" s="5"/>
      <c r="FM409" s="5"/>
      <c r="FN409" s="5"/>
      <c r="FO409" s="5"/>
      <c r="FP409" s="5"/>
      <c r="FQ409" s="5"/>
      <c r="FR409" s="5"/>
      <c r="FS409" s="5"/>
      <c r="FT409" s="5"/>
      <c r="FU409" s="5"/>
      <c r="FV409" s="5"/>
      <c r="FW409" s="5"/>
      <c r="FX409" s="5"/>
      <c r="FY409" s="5"/>
      <c r="FZ409" s="5"/>
      <c r="GA409" s="5"/>
      <c r="GB409" s="5"/>
      <c r="GC409" s="5"/>
      <c r="GD409" s="5"/>
      <c r="GE409" s="5"/>
      <c r="GF409" s="5"/>
      <c r="GG409" s="5"/>
      <c r="GH409" s="5"/>
      <c r="GI409" s="5"/>
      <c r="GJ409" s="5"/>
      <c r="GK409" s="5"/>
      <c r="GL409" s="5"/>
      <c r="GM409" s="5"/>
      <c r="GN409" s="5"/>
      <c r="GO409" s="5"/>
      <c r="GP409" s="5"/>
      <c r="GQ409" s="5"/>
      <c r="GR409" s="5"/>
      <c r="GS409" s="5"/>
      <c r="GT409" s="5"/>
      <c r="GU409" s="5"/>
      <c r="GV409" s="5"/>
      <c r="GW409" s="5"/>
      <c r="GX409" s="5"/>
      <c r="GY409" s="5"/>
      <c r="GZ409" s="5"/>
      <c r="HA409" s="5"/>
      <c r="HB409" s="5"/>
      <c r="HC409" s="5"/>
      <c r="HD409" s="5"/>
      <c r="HE409" s="5"/>
      <c r="HF409" s="5"/>
      <c r="HG409" s="5"/>
      <c r="HH409" s="5"/>
      <c r="HI409" s="5"/>
      <c r="HJ409" s="5"/>
      <c r="HK409" s="5"/>
      <c r="HL409" s="5"/>
      <c r="HM409" s="5"/>
      <c r="HN409" s="5"/>
      <c r="HO409" s="5"/>
      <c r="HP409" s="5"/>
      <c r="HQ409" s="5"/>
      <c r="HR409" s="5"/>
      <c r="HS409" s="5"/>
      <c r="HT409" s="5"/>
      <c r="HU409" s="5"/>
      <c r="HV409" s="5"/>
      <c r="HW409" s="5"/>
    </row>
    <row r="410" spans="1:231" s="148" customFormat="1">
      <c r="A410" s="5"/>
      <c r="B410" s="5"/>
      <c r="C410" s="13"/>
      <c r="D410" s="13"/>
      <c r="E410" s="14"/>
      <c r="F410" s="15"/>
      <c r="G410" s="13"/>
      <c r="H410" s="13"/>
      <c r="I410" s="16"/>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c r="BR410" s="5"/>
      <c r="BS410" s="5"/>
      <c r="BT410" s="5"/>
      <c r="BU410" s="5"/>
      <c r="BV410" s="5"/>
      <c r="BW410" s="5"/>
      <c r="BX410" s="5"/>
      <c r="BY410" s="5"/>
      <c r="BZ410" s="5"/>
      <c r="CA410" s="5"/>
      <c r="CB410" s="5"/>
      <c r="CC410" s="5"/>
      <c r="CD410" s="5"/>
      <c r="CE410" s="5"/>
      <c r="CF410" s="5"/>
      <c r="CG410" s="5"/>
      <c r="CH410" s="5"/>
      <c r="CI410" s="5"/>
      <c r="CJ410" s="5"/>
      <c r="CK410" s="5"/>
      <c r="CL410" s="5"/>
      <c r="CM410" s="5"/>
      <c r="CN410" s="5"/>
      <c r="CO410" s="5"/>
      <c r="CP410" s="5"/>
      <c r="CQ410" s="5"/>
      <c r="CR410" s="5"/>
      <c r="CS410" s="5"/>
      <c r="CT410" s="5"/>
      <c r="CU410" s="5"/>
      <c r="CV410" s="5"/>
      <c r="CW410" s="5"/>
      <c r="CX410" s="5"/>
      <c r="CY410" s="5"/>
      <c r="CZ410" s="5"/>
      <c r="DA410" s="5"/>
      <c r="DB410" s="5"/>
      <c r="DC410" s="5"/>
      <c r="DD410" s="5"/>
      <c r="DE410" s="5"/>
      <c r="DF410" s="5"/>
      <c r="DG410" s="5"/>
      <c r="DH410" s="5"/>
      <c r="DI410" s="5"/>
      <c r="DJ410" s="5"/>
      <c r="DK410" s="5"/>
      <c r="DL410" s="5"/>
      <c r="DM410" s="5"/>
      <c r="DN410" s="5"/>
      <c r="DO410" s="5"/>
      <c r="DP410" s="5"/>
      <c r="DQ410" s="5"/>
      <c r="DR410" s="5"/>
      <c r="DS410" s="5"/>
      <c r="DT410" s="5"/>
      <c r="DU410" s="5"/>
      <c r="DV410" s="5"/>
      <c r="DW410" s="5"/>
      <c r="DX410" s="5"/>
      <c r="DY410" s="5"/>
      <c r="DZ410" s="5"/>
      <c r="EA410" s="5"/>
      <c r="EB410" s="5"/>
      <c r="EC410" s="5"/>
      <c r="ED410" s="5"/>
      <c r="EE410" s="5"/>
      <c r="EF410" s="5"/>
      <c r="EG410" s="5"/>
      <c r="EH410" s="5"/>
      <c r="EI410" s="5"/>
      <c r="EJ410" s="5"/>
      <c r="EK410" s="5"/>
      <c r="EL410" s="5"/>
      <c r="EM410" s="5"/>
      <c r="EN410" s="5"/>
      <c r="EO410" s="5"/>
      <c r="EP410" s="5"/>
      <c r="EQ410" s="5"/>
      <c r="ER410" s="5"/>
      <c r="ES410" s="5"/>
      <c r="ET410" s="5"/>
      <c r="EU410" s="5"/>
      <c r="EV410" s="5"/>
      <c r="EW410" s="5"/>
      <c r="EX410" s="5"/>
      <c r="EY410" s="5"/>
      <c r="EZ410" s="5"/>
      <c r="FA410" s="5"/>
      <c r="FB410" s="5"/>
      <c r="FC410" s="5"/>
      <c r="FD410" s="5"/>
      <c r="FE410" s="5"/>
      <c r="FF410" s="5"/>
      <c r="FG410" s="5"/>
      <c r="FH410" s="5"/>
      <c r="FI410" s="5"/>
      <c r="FJ410" s="5"/>
      <c r="FK410" s="5"/>
      <c r="FL410" s="5"/>
      <c r="FM410" s="5"/>
      <c r="FN410" s="5"/>
      <c r="FO410" s="5"/>
      <c r="FP410" s="5"/>
      <c r="FQ410" s="5"/>
      <c r="FR410" s="5"/>
      <c r="FS410" s="5"/>
      <c r="FT410" s="5"/>
      <c r="FU410" s="5"/>
      <c r="FV410" s="5"/>
      <c r="FW410" s="5"/>
      <c r="FX410" s="5"/>
      <c r="FY410" s="5"/>
      <c r="FZ410" s="5"/>
      <c r="GA410" s="5"/>
      <c r="GB410" s="5"/>
      <c r="GC410" s="5"/>
      <c r="GD410" s="5"/>
      <c r="GE410" s="5"/>
      <c r="GF410" s="5"/>
      <c r="GG410" s="5"/>
      <c r="GH410" s="5"/>
      <c r="GI410" s="5"/>
      <c r="GJ410" s="5"/>
      <c r="GK410" s="5"/>
      <c r="GL410" s="5"/>
      <c r="GM410" s="5"/>
      <c r="GN410" s="5"/>
      <c r="GO410" s="5"/>
      <c r="GP410" s="5"/>
      <c r="GQ410" s="5"/>
      <c r="GR410" s="5"/>
      <c r="GS410" s="5"/>
      <c r="GT410" s="5"/>
      <c r="GU410" s="5"/>
      <c r="GV410" s="5"/>
      <c r="GW410" s="5"/>
      <c r="GX410" s="5"/>
      <c r="GY410" s="5"/>
      <c r="GZ410" s="5"/>
      <c r="HA410" s="5"/>
      <c r="HB410" s="5"/>
      <c r="HC410" s="5"/>
      <c r="HD410" s="5"/>
      <c r="HE410" s="5"/>
      <c r="HF410" s="5"/>
      <c r="HG410" s="5"/>
      <c r="HH410" s="5"/>
      <c r="HI410" s="5"/>
      <c r="HJ410" s="5"/>
      <c r="HK410" s="5"/>
      <c r="HL410" s="5"/>
      <c r="HM410" s="5"/>
      <c r="HN410" s="5"/>
      <c r="HO410" s="5"/>
      <c r="HP410" s="5"/>
      <c r="HQ410" s="5"/>
      <c r="HR410" s="5"/>
      <c r="HS410" s="5"/>
      <c r="HT410" s="5"/>
      <c r="HU410" s="5"/>
      <c r="HV410" s="5"/>
      <c r="HW410" s="5"/>
    </row>
    <row r="411" spans="1:231" s="148" customFormat="1">
      <c r="A411" s="5"/>
      <c r="B411" s="5"/>
      <c r="C411" s="13"/>
      <c r="D411" s="13"/>
      <c r="E411" s="14"/>
      <c r="F411" s="15"/>
      <c r="G411" s="13"/>
      <c r="H411" s="13"/>
      <c r="I411" s="16"/>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c r="BR411" s="5"/>
      <c r="BS411" s="5"/>
      <c r="BT411" s="5"/>
      <c r="BU411" s="5"/>
      <c r="BV411" s="5"/>
      <c r="BW411" s="5"/>
      <c r="BX411" s="5"/>
      <c r="BY411" s="5"/>
      <c r="BZ411" s="5"/>
      <c r="CA411" s="5"/>
      <c r="CB411" s="5"/>
      <c r="CC411" s="5"/>
      <c r="CD411" s="5"/>
      <c r="CE411" s="5"/>
      <c r="CF411" s="5"/>
      <c r="CG411" s="5"/>
      <c r="CH411" s="5"/>
      <c r="CI411" s="5"/>
      <c r="CJ411" s="5"/>
      <c r="CK411" s="5"/>
      <c r="CL411" s="5"/>
      <c r="CM411" s="5"/>
      <c r="CN411" s="5"/>
      <c r="CO411" s="5"/>
      <c r="CP411" s="5"/>
      <c r="CQ411" s="5"/>
      <c r="CR411" s="5"/>
      <c r="CS411" s="5"/>
      <c r="CT411" s="5"/>
      <c r="CU411" s="5"/>
      <c r="CV411" s="5"/>
      <c r="CW411" s="5"/>
      <c r="CX411" s="5"/>
      <c r="CY411" s="5"/>
      <c r="CZ411" s="5"/>
      <c r="DA411" s="5"/>
      <c r="DB411" s="5"/>
      <c r="DC411" s="5"/>
      <c r="DD411" s="5"/>
      <c r="DE411" s="5"/>
      <c r="DF411" s="5"/>
      <c r="DG411" s="5"/>
      <c r="DH411" s="5"/>
      <c r="DI411" s="5"/>
      <c r="DJ411" s="5"/>
      <c r="DK411" s="5"/>
      <c r="DL411" s="5"/>
      <c r="DM411" s="5"/>
      <c r="DN411" s="5"/>
      <c r="DO411" s="5"/>
      <c r="DP411" s="5"/>
      <c r="DQ411" s="5"/>
      <c r="DR411" s="5"/>
      <c r="DS411" s="5"/>
      <c r="DT411" s="5"/>
      <c r="DU411" s="5"/>
      <c r="DV411" s="5"/>
      <c r="DW411" s="5"/>
      <c r="DX411" s="5"/>
      <c r="DY411" s="5"/>
      <c r="DZ411" s="5"/>
      <c r="EA411" s="5"/>
      <c r="EB411" s="5"/>
      <c r="EC411" s="5"/>
      <c r="ED411" s="5"/>
      <c r="EE411" s="5"/>
      <c r="EF411" s="5"/>
      <c r="EG411" s="5"/>
      <c r="EH411" s="5"/>
      <c r="EI411" s="5"/>
      <c r="EJ411" s="5"/>
      <c r="EK411" s="5"/>
      <c r="EL411" s="5"/>
      <c r="EM411" s="5"/>
      <c r="EN411" s="5"/>
      <c r="EO411" s="5"/>
      <c r="EP411" s="5"/>
      <c r="EQ411" s="5"/>
      <c r="ER411" s="5"/>
      <c r="ES411" s="5"/>
      <c r="ET411" s="5"/>
      <c r="EU411" s="5"/>
      <c r="EV411" s="5"/>
      <c r="EW411" s="5"/>
      <c r="EX411" s="5"/>
      <c r="EY411" s="5"/>
      <c r="EZ411" s="5"/>
      <c r="FA411" s="5"/>
      <c r="FB411" s="5"/>
      <c r="FC411" s="5"/>
      <c r="FD411" s="5"/>
      <c r="FE411" s="5"/>
      <c r="FF411" s="5"/>
      <c r="FG411" s="5"/>
      <c r="FH411" s="5"/>
      <c r="FI411" s="5"/>
      <c r="FJ411" s="5"/>
      <c r="FK411" s="5"/>
      <c r="FL411" s="5"/>
      <c r="FM411" s="5"/>
      <c r="FN411" s="5"/>
      <c r="FO411" s="5"/>
      <c r="FP411" s="5"/>
      <c r="FQ411" s="5"/>
      <c r="FR411" s="5"/>
      <c r="FS411" s="5"/>
      <c r="FT411" s="5"/>
      <c r="FU411" s="5"/>
      <c r="FV411" s="5"/>
      <c r="FW411" s="5"/>
      <c r="FX411" s="5"/>
      <c r="FY411" s="5"/>
      <c r="FZ411" s="5"/>
      <c r="GA411" s="5"/>
      <c r="GB411" s="5"/>
      <c r="GC411" s="5"/>
      <c r="GD411" s="5"/>
      <c r="GE411" s="5"/>
      <c r="GF411" s="5"/>
      <c r="GG411" s="5"/>
      <c r="GH411" s="5"/>
      <c r="GI411" s="5"/>
      <c r="GJ411" s="5"/>
      <c r="GK411" s="5"/>
      <c r="GL411" s="5"/>
      <c r="GM411" s="5"/>
      <c r="GN411" s="5"/>
      <c r="GO411" s="5"/>
      <c r="GP411" s="5"/>
      <c r="GQ411" s="5"/>
      <c r="GR411" s="5"/>
      <c r="GS411" s="5"/>
      <c r="GT411" s="5"/>
      <c r="GU411" s="5"/>
      <c r="GV411" s="5"/>
      <c r="GW411" s="5"/>
      <c r="GX411" s="5"/>
      <c r="GY411" s="5"/>
      <c r="GZ411" s="5"/>
      <c r="HA411" s="5"/>
      <c r="HB411" s="5"/>
      <c r="HC411" s="5"/>
      <c r="HD411" s="5"/>
      <c r="HE411" s="5"/>
      <c r="HF411" s="5"/>
      <c r="HG411" s="5"/>
      <c r="HH411" s="5"/>
      <c r="HI411" s="5"/>
      <c r="HJ411" s="5"/>
      <c r="HK411" s="5"/>
      <c r="HL411" s="5"/>
      <c r="HM411" s="5"/>
      <c r="HN411" s="5"/>
      <c r="HO411" s="5"/>
      <c r="HP411" s="5"/>
      <c r="HQ411" s="5"/>
      <c r="HR411" s="5"/>
      <c r="HS411" s="5"/>
      <c r="HT411" s="5"/>
      <c r="HU411" s="5"/>
      <c r="HV411" s="5"/>
      <c r="HW411" s="5"/>
    </row>
    <row r="412" spans="1:231" s="148" customFormat="1">
      <c r="A412" s="5"/>
      <c r="B412" s="5"/>
      <c r="C412" s="13"/>
      <c r="D412" s="13"/>
      <c r="E412" s="14"/>
      <c r="F412" s="15"/>
      <c r="G412" s="13"/>
      <c r="H412" s="13"/>
      <c r="I412" s="16"/>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c r="BW412" s="5"/>
      <c r="BX412" s="5"/>
      <c r="BY412" s="5"/>
      <c r="BZ412" s="5"/>
      <c r="CA412" s="5"/>
      <c r="CB412" s="5"/>
      <c r="CC412" s="5"/>
      <c r="CD412" s="5"/>
      <c r="CE412" s="5"/>
      <c r="CF412" s="5"/>
      <c r="CG412" s="5"/>
      <c r="CH412" s="5"/>
      <c r="CI412" s="5"/>
      <c r="CJ412" s="5"/>
      <c r="CK412" s="5"/>
      <c r="CL412" s="5"/>
      <c r="CM412" s="5"/>
      <c r="CN412" s="5"/>
      <c r="CO412" s="5"/>
      <c r="CP412" s="5"/>
      <c r="CQ412" s="5"/>
      <c r="CR412" s="5"/>
      <c r="CS412" s="5"/>
      <c r="CT412" s="5"/>
      <c r="CU412" s="5"/>
      <c r="CV412" s="5"/>
      <c r="CW412" s="5"/>
      <c r="CX412" s="5"/>
      <c r="CY412" s="5"/>
      <c r="CZ412" s="5"/>
      <c r="DA412" s="5"/>
      <c r="DB412" s="5"/>
      <c r="DC412" s="5"/>
      <c r="DD412" s="5"/>
      <c r="DE412" s="5"/>
      <c r="DF412" s="5"/>
      <c r="DG412" s="5"/>
      <c r="DH412" s="5"/>
      <c r="DI412" s="5"/>
      <c r="DJ412" s="5"/>
      <c r="DK412" s="5"/>
      <c r="DL412" s="5"/>
      <c r="DM412" s="5"/>
      <c r="DN412" s="5"/>
      <c r="DO412" s="5"/>
      <c r="DP412" s="5"/>
      <c r="DQ412" s="5"/>
      <c r="DR412" s="5"/>
      <c r="DS412" s="5"/>
      <c r="DT412" s="5"/>
      <c r="DU412" s="5"/>
      <c r="DV412" s="5"/>
      <c r="DW412" s="5"/>
      <c r="DX412" s="5"/>
      <c r="DY412" s="5"/>
      <c r="DZ412" s="5"/>
      <c r="EA412" s="5"/>
      <c r="EB412" s="5"/>
      <c r="EC412" s="5"/>
      <c r="ED412" s="5"/>
      <c r="EE412" s="5"/>
      <c r="EF412" s="5"/>
      <c r="EG412" s="5"/>
      <c r="EH412" s="5"/>
      <c r="EI412" s="5"/>
      <c r="EJ412" s="5"/>
      <c r="EK412" s="5"/>
      <c r="EL412" s="5"/>
      <c r="EM412" s="5"/>
      <c r="EN412" s="5"/>
      <c r="EO412" s="5"/>
      <c r="EP412" s="5"/>
      <c r="EQ412" s="5"/>
      <c r="ER412" s="5"/>
      <c r="ES412" s="5"/>
      <c r="ET412" s="5"/>
      <c r="EU412" s="5"/>
      <c r="EV412" s="5"/>
      <c r="EW412" s="5"/>
      <c r="EX412" s="5"/>
      <c r="EY412" s="5"/>
      <c r="EZ412" s="5"/>
      <c r="FA412" s="5"/>
      <c r="FB412" s="5"/>
      <c r="FC412" s="5"/>
      <c r="FD412" s="5"/>
      <c r="FE412" s="5"/>
      <c r="FF412" s="5"/>
      <c r="FG412" s="5"/>
      <c r="FH412" s="5"/>
      <c r="FI412" s="5"/>
      <c r="FJ412" s="5"/>
      <c r="FK412" s="5"/>
      <c r="FL412" s="5"/>
      <c r="FM412" s="5"/>
      <c r="FN412" s="5"/>
      <c r="FO412" s="5"/>
      <c r="FP412" s="5"/>
      <c r="FQ412" s="5"/>
      <c r="FR412" s="5"/>
      <c r="FS412" s="5"/>
      <c r="FT412" s="5"/>
      <c r="FU412" s="5"/>
      <c r="FV412" s="5"/>
      <c r="FW412" s="5"/>
      <c r="FX412" s="5"/>
      <c r="FY412" s="5"/>
      <c r="FZ412" s="5"/>
      <c r="GA412" s="5"/>
      <c r="GB412" s="5"/>
      <c r="GC412" s="5"/>
      <c r="GD412" s="5"/>
      <c r="GE412" s="5"/>
      <c r="GF412" s="5"/>
      <c r="GG412" s="5"/>
      <c r="GH412" s="5"/>
      <c r="GI412" s="5"/>
      <c r="GJ412" s="5"/>
      <c r="GK412" s="5"/>
      <c r="GL412" s="5"/>
      <c r="GM412" s="5"/>
      <c r="GN412" s="5"/>
      <c r="GO412" s="5"/>
      <c r="GP412" s="5"/>
      <c r="GQ412" s="5"/>
      <c r="GR412" s="5"/>
      <c r="GS412" s="5"/>
      <c r="GT412" s="5"/>
      <c r="GU412" s="5"/>
      <c r="GV412" s="5"/>
      <c r="GW412" s="5"/>
      <c r="GX412" s="5"/>
      <c r="GY412" s="5"/>
      <c r="GZ412" s="5"/>
      <c r="HA412" s="5"/>
      <c r="HB412" s="5"/>
      <c r="HC412" s="5"/>
      <c r="HD412" s="5"/>
      <c r="HE412" s="5"/>
      <c r="HF412" s="5"/>
      <c r="HG412" s="5"/>
      <c r="HH412" s="5"/>
      <c r="HI412" s="5"/>
      <c r="HJ412" s="5"/>
      <c r="HK412" s="5"/>
      <c r="HL412" s="5"/>
      <c r="HM412" s="5"/>
      <c r="HN412" s="5"/>
      <c r="HO412" s="5"/>
      <c r="HP412" s="5"/>
      <c r="HQ412" s="5"/>
      <c r="HR412" s="5"/>
      <c r="HS412" s="5"/>
      <c r="HT412" s="5"/>
      <c r="HU412" s="5"/>
      <c r="HV412" s="5"/>
      <c r="HW412" s="5"/>
    </row>
    <row r="413" spans="1:231" s="148" customFormat="1">
      <c r="A413" s="5"/>
      <c r="B413" s="5"/>
      <c r="C413" s="13"/>
      <c r="D413" s="13"/>
      <c r="E413" s="14"/>
      <c r="F413" s="15"/>
      <c r="G413" s="13"/>
      <c r="H413" s="13"/>
      <c r="I413" s="16"/>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c r="CN413" s="5"/>
      <c r="CO413" s="5"/>
      <c r="CP413" s="5"/>
      <c r="CQ413" s="5"/>
      <c r="CR413" s="5"/>
      <c r="CS413" s="5"/>
      <c r="CT413" s="5"/>
      <c r="CU413" s="5"/>
      <c r="CV413" s="5"/>
      <c r="CW413" s="5"/>
      <c r="CX413" s="5"/>
      <c r="CY413" s="5"/>
      <c r="CZ413" s="5"/>
      <c r="DA413" s="5"/>
      <c r="DB413" s="5"/>
      <c r="DC413" s="5"/>
      <c r="DD413" s="5"/>
      <c r="DE413" s="5"/>
      <c r="DF413" s="5"/>
      <c r="DG413" s="5"/>
      <c r="DH413" s="5"/>
      <c r="DI413" s="5"/>
      <c r="DJ413" s="5"/>
      <c r="DK413" s="5"/>
      <c r="DL413" s="5"/>
      <c r="DM413" s="5"/>
      <c r="DN413" s="5"/>
      <c r="DO413" s="5"/>
      <c r="DP413" s="5"/>
      <c r="DQ413" s="5"/>
      <c r="DR413" s="5"/>
      <c r="DS413" s="5"/>
      <c r="DT413" s="5"/>
      <c r="DU413" s="5"/>
      <c r="DV413" s="5"/>
      <c r="DW413" s="5"/>
      <c r="DX413" s="5"/>
      <c r="DY413" s="5"/>
      <c r="DZ413" s="5"/>
      <c r="EA413" s="5"/>
      <c r="EB413" s="5"/>
      <c r="EC413" s="5"/>
      <c r="ED413" s="5"/>
      <c r="EE413" s="5"/>
      <c r="EF413" s="5"/>
      <c r="EG413" s="5"/>
      <c r="EH413" s="5"/>
      <c r="EI413" s="5"/>
      <c r="EJ413" s="5"/>
      <c r="EK413" s="5"/>
      <c r="EL413" s="5"/>
      <c r="EM413" s="5"/>
      <c r="EN413" s="5"/>
      <c r="EO413" s="5"/>
      <c r="EP413" s="5"/>
      <c r="EQ413" s="5"/>
      <c r="ER413" s="5"/>
      <c r="ES413" s="5"/>
      <c r="ET413" s="5"/>
      <c r="EU413" s="5"/>
      <c r="EV413" s="5"/>
      <c r="EW413" s="5"/>
      <c r="EX413" s="5"/>
      <c r="EY413" s="5"/>
      <c r="EZ413" s="5"/>
      <c r="FA413" s="5"/>
      <c r="FB413" s="5"/>
      <c r="FC413" s="5"/>
      <c r="FD413" s="5"/>
      <c r="FE413" s="5"/>
      <c r="FF413" s="5"/>
      <c r="FG413" s="5"/>
      <c r="FH413" s="5"/>
      <c r="FI413" s="5"/>
      <c r="FJ413" s="5"/>
      <c r="FK413" s="5"/>
      <c r="FL413" s="5"/>
      <c r="FM413" s="5"/>
      <c r="FN413" s="5"/>
      <c r="FO413" s="5"/>
      <c r="FP413" s="5"/>
      <c r="FQ413" s="5"/>
      <c r="FR413" s="5"/>
      <c r="FS413" s="5"/>
      <c r="FT413" s="5"/>
      <c r="FU413" s="5"/>
      <c r="FV413" s="5"/>
      <c r="FW413" s="5"/>
      <c r="FX413" s="5"/>
      <c r="FY413" s="5"/>
      <c r="FZ413" s="5"/>
      <c r="GA413" s="5"/>
      <c r="GB413" s="5"/>
      <c r="GC413" s="5"/>
      <c r="GD413" s="5"/>
      <c r="GE413" s="5"/>
      <c r="GF413" s="5"/>
      <c r="GG413" s="5"/>
      <c r="GH413" s="5"/>
      <c r="GI413" s="5"/>
      <c r="GJ413" s="5"/>
      <c r="GK413" s="5"/>
      <c r="GL413" s="5"/>
      <c r="GM413" s="5"/>
      <c r="GN413" s="5"/>
      <c r="GO413" s="5"/>
      <c r="GP413" s="5"/>
      <c r="GQ413" s="5"/>
      <c r="GR413" s="5"/>
      <c r="GS413" s="5"/>
      <c r="GT413" s="5"/>
      <c r="GU413" s="5"/>
      <c r="GV413" s="5"/>
      <c r="GW413" s="5"/>
      <c r="GX413" s="5"/>
      <c r="GY413" s="5"/>
      <c r="GZ413" s="5"/>
      <c r="HA413" s="5"/>
      <c r="HB413" s="5"/>
      <c r="HC413" s="5"/>
      <c r="HD413" s="5"/>
      <c r="HE413" s="5"/>
      <c r="HF413" s="5"/>
      <c r="HG413" s="5"/>
      <c r="HH413" s="5"/>
      <c r="HI413" s="5"/>
      <c r="HJ413" s="5"/>
      <c r="HK413" s="5"/>
      <c r="HL413" s="5"/>
      <c r="HM413" s="5"/>
      <c r="HN413" s="5"/>
      <c r="HO413" s="5"/>
      <c r="HP413" s="5"/>
      <c r="HQ413" s="5"/>
      <c r="HR413" s="5"/>
      <c r="HS413" s="5"/>
      <c r="HT413" s="5"/>
      <c r="HU413" s="5"/>
      <c r="HV413" s="5"/>
      <c r="HW413" s="5"/>
    </row>
    <row r="414" spans="1:231" s="148" customFormat="1">
      <c r="A414" s="5"/>
      <c r="B414" s="5"/>
      <c r="C414" s="13"/>
      <c r="D414" s="13"/>
      <c r="E414" s="14"/>
      <c r="F414" s="15"/>
      <c r="G414" s="13"/>
      <c r="H414" s="13"/>
      <c r="I414" s="16"/>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c r="BY414" s="5"/>
      <c r="BZ414" s="5"/>
      <c r="CA414" s="5"/>
      <c r="CB414" s="5"/>
      <c r="CC414" s="5"/>
      <c r="CD414" s="5"/>
      <c r="CE414" s="5"/>
      <c r="CF414" s="5"/>
      <c r="CG414" s="5"/>
      <c r="CH414" s="5"/>
      <c r="CI414" s="5"/>
      <c r="CJ414" s="5"/>
      <c r="CK414" s="5"/>
      <c r="CL414" s="5"/>
      <c r="CM414" s="5"/>
      <c r="CN414" s="5"/>
      <c r="CO414" s="5"/>
      <c r="CP414" s="5"/>
      <c r="CQ414" s="5"/>
      <c r="CR414" s="5"/>
      <c r="CS414" s="5"/>
      <c r="CT414" s="5"/>
      <c r="CU414" s="5"/>
      <c r="CV414" s="5"/>
      <c r="CW414" s="5"/>
      <c r="CX414" s="5"/>
      <c r="CY414" s="5"/>
      <c r="CZ414" s="5"/>
      <c r="DA414" s="5"/>
      <c r="DB414" s="5"/>
      <c r="DC414" s="5"/>
      <c r="DD414" s="5"/>
      <c r="DE414" s="5"/>
      <c r="DF414" s="5"/>
      <c r="DG414" s="5"/>
      <c r="DH414" s="5"/>
      <c r="DI414" s="5"/>
      <c r="DJ414" s="5"/>
      <c r="DK414" s="5"/>
      <c r="DL414" s="5"/>
      <c r="DM414" s="5"/>
      <c r="DN414" s="5"/>
      <c r="DO414" s="5"/>
      <c r="DP414" s="5"/>
      <c r="DQ414" s="5"/>
      <c r="DR414" s="5"/>
      <c r="DS414" s="5"/>
      <c r="DT414" s="5"/>
      <c r="DU414" s="5"/>
      <c r="DV414" s="5"/>
      <c r="DW414" s="5"/>
      <c r="DX414" s="5"/>
      <c r="DY414" s="5"/>
      <c r="DZ414" s="5"/>
      <c r="EA414" s="5"/>
      <c r="EB414" s="5"/>
      <c r="EC414" s="5"/>
      <c r="ED414" s="5"/>
      <c r="EE414" s="5"/>
      <c r="EF414" s="5"/>
      <c r="EG414" s="5"/>
      <c r="EH414" s="5"/>
      <c r="EI414" s="5"/>
      <c r="EJ414" s="5"/>
      <c r="EK414" s="5"/>
      <c r="EL414" s="5"/>
      <c r="EM414" s="5"/>
      <c r="EN414" s="5"/>
      <c r="EO414" s="5"/>
      <c r="EP414" s="5"/>
      <c r="EQ414" s="5"/>
      <c r="ER414" s="5"/>
      <c r="ES414" s="5"/>
      <c r="ET414" s="5"/>
      <c r="EU414" s="5"/>
      <c r="EV414" s="5"/>
      <c r="EW414" s="5"/>
      <c r="EX414" s="5"/>
      <c r="EY414" s="5"/>
      <c r="EZ414" s="5"/>
      <c r="FA414" s="5"/>
      <c r="FB414" s="5"/>
      <c r="FC414" s="5"/>
      <c r="FD414" s="5"/>
      <c r="FE414" s="5"/>
      <c r="FF414" s="5"/>
      <c r="FG414" s="5"/>
      <c r="FH414" s="5"/>
      <c r="FI414" s="5"/>
      <c r="FJ414" s="5"/>
      <c r="FK414" s="5"/>
      <c r="FL414" s="5"/>
      <c r="FM414" s="5"/>
      <c r="FN414" s="5"/>
      <c r="FO414" s="5"/>
      <c r="FP414" s="5"/>
      <c r="FQ414" s="5"/>
      <c r="FR414" s="5"/>
      <c r="FS414" s="5"/>
      <c r="FT414" s="5"/>
      <c r="FU414" s="5"/>
      <c r="FV414" s="5"/>
      <c r="FW414" s="5"/>
      <c r="FX414" s="5"/>
      <c r="FY414" s="5"/>
      <c r="FZ414" s="5"/>
      <c r="GA414" s="5"/>
      <c r="GB414" s="5"/>
      <c r="GC414" s="5"/>
      <c r="GD414" s="5"/>
      <c r="GE414" s="5"/>
      <c r="GF414" s="5"/>
      <c r="GG414" s="5"/>
      <c r="GH414" s="5"/>
      <c r="GI414" s="5"/>
      <c r="GJ414" s="5"/>
      <c r="GK414" s="5"/>
      <c r="GL414" s="5"/>
      <c r="GM414" s="5"/>
      <c r="GN414" s="5"/>
      <c r="GO414" s="5"/>
      <c r="GP414" s="5"/>
      <c r="GQ414" s="5"/>
      <c r="GR414" s="5"/>
      <c r="GS414" s="5"/>
      <c r="GT414" s="5"/>
      <c r="GU414" s="5"/>
      <c r="GV414" s="5"/>
      <c r="GW414" s="5"/>
      <c r="GX414" s="5"/>
      <c r="GY414" s="5"/>
      <c r="GZ414" s="5"/>
      <c r="HA414" s="5"/>
      <c r="HB414" s="5"/>
      <c r="HC414" s="5"/>
      <c r="HD414" s="5"/>
      <c r="HE414" s="5"/>
      <c r="HF414" s="5"/>
      <c r="HG414" s="5"/>
      <c r="HH414" s="5"/>
      <c r="HI414" s="5"/>
      <c r="HJ414" s="5"/>
      <c r="HK414" s="5"/>
      <c r="HL414" s="5"/>
      <c r="HM414" s="5"/>
      <c r="HN414" s="5"/>
      <c r="HO414" s="5"/>
      <c r="HP414" s="5"/>
      <c r="HQ414" s="5"/>
      <c r="HR414" s="5"/>
      <c r="HS414" s="5"/>
      <c r="HT414" s="5"/>
      <c r="HU414" s="5"/>
      <c r="HV414" s="5"/>
      <c r="HW414" s="5"/>
    </row>
    <row r="415" spans="1:231" s="148" customFormat="1">
      <c r="A415" s="5"/>
      <c r="B415" s="5"/>
      <c r="C415" s="13"/>
      <c r="D415" s="13"/>
      <c r="E415" s="14"/>
      <c r="F415" s="15"/>
      <c r="G415" s="13"/>
      <c r="H415" s="13"/>
      <c r="I415" s="16"/>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c r="CW415" s="5"/>
      <c r="CX415" s="5"/>
      <c r="CY415" s="5"/>
      <c r="CZ415" s="5"/>
      <c r="DA415" s="5"/>
      <c r="DB415" s="5"/>
      <c r="DC415" s="5"/>
      <c r="DD415" s="5"/>
      <c r="DE415" s="5"/>
      <c r="DF415" s="5"/>
      <c r="DG415" s="5"/>
      <c r="DH415" s="5"/>
      <c r="DI415" s="5"/>
      <c r="DJ415" s="5"/>
      <c r="DK415" s="5"/>
      <c r="DL415" s="5"/>
      <c r="DM415" s="5"/>
      <c r="DN415" s="5"/>
      <c r="DO415" s="5"/>
      <c r="DP415" s="5"/>
      <c r="DQ415" s="5"/>
      <c r="DR415" s="5"/>
      <c r="DS415" s="5"/>
      <c r="DT415" s="5"/>
      <c r="DU415" s="5"/>
      <c r="DV415" s="5"/>
      <c r="DW415" s="5"/>
      <c r="DX415" s="5"/>
      <c r="DY415" s="5"/>
      <c r="DZ415" s="5"/>
      <c r="EA415" s="5"/>
      <c r="EB415" s="5"/>
      <c r="EC415" s="5"/>
      <c r="ED415" s="5"/>
      <c r="EE415" s="5"/>
      <c r="EF415" s="5"/>
      <c r="EG415" s="5"/>
      <c r="EH415" s="5"/>
      <c r="EI415" s="5"/>
      <c r="EJ415" s="5"/>
      <c r="EK415" s="5"/>
      <c r="EL415" s="5"/>
      <c r="EM415" s="5"/>
      <c r="EN415" s="5"/>
      <c r="EO415" s="5"/>
      <c r="EP415" s="5"/>
      <c r="EQ415" s="5"/>
      <c r="ER415" s="5"/>
      <c r="ES415" s="5"/>
      <c r="ET415" s="5"/>
      <c r="EU415" s="5"/>
      <c r="EV415" s="5"/>
      <c r="EW415" s="5"/>
      <c r="EX415" s="5"/>
      <c r="EY415" s="5"/>
      <c r="EZ415" s="5"/>
      <c r="FA415" s="5"/>
      <c r="FB415" s="5"/>
      <c r="FC415" s="5"/>
      <c r="FD415" s="5"/>
      <c r="FE415" s="5"/>
      <c r="FF415" s="5"/>
      <c r="FG415" s="5"/>
      <c r="FH415" s="5"/>
      <c r="FI415" s="5"/>
      <c r="FJ415" s="5"/>
      <c r="FK415" s="5"/>
      <c r="FL415" s="5"/>
      <c r="FM415" s="5"/>
      <c r="FN415" s="5"/>
      <c r="FO415" s="5"/>
      <c r="FP415" s="5"/>
      <c r="FQ415" s="5"/>
      <c r="FR415" s="5"/>
      <c r="FS415" s="5"/>
      <c r="FT415" s="5"/>
      <c r="FU415" s="5"/>
      <c r="FV415" s="5"/>
      <c r="FW415" s="5"/>
      <c r="FX415" s="5"/>
      <c r="FY415" s="5"/>
      <c r="FZ415" s="5"/>
      <c r="GA415" s="5"/>
      <c r="GB415" s="5"/>
      <c r="GC415" s="5"/>
      <c r="GD415" s="5"/>
      <c r="GE415" s="5"/>
      <c r="GF415" s="5"/>
      <c r="GG415" s="5"/>
      <c r="GH415" s="5"/>
      <c r="GI415" s="5"/>
      <c r="GJ415" s="5"/>
      <c r="GK415" s="5"/>
      <c r="GL415" s="5"/>
      <c r="GM415" s="5"/>
      <c r="GN415" s="5"/>
      <c r="GO415" s="5"/>
      <c r="GP415" s="5"/>
      <c r="GQ415" s="5"/>
      <c r="GR415" s="5"/>
      <c r="GS415" s="5"/>
      <c r="GT415" s="5"/>
      <c r="GU415" s="5"/>
      <c r="GV415" s="5"/>
      <c r="GW415" s="5"/>
      <c r="GX415" s="5"/>
      <c r="GY415" s="5"/>
      <c r="GZ415" s="5"/>
      <c r="HA415" s="5"/>
      <c r="HB415" s="5"/>
      <c r="HC415" s="5"/>
      <c r="HD415" s="5"/>
      <c r="HE415" s="5"/>
      <c r="HF415" s="5"/>
      <c r="HG415" s="5"/>
      <c r="HH415" s="5"/>
      <c r="HI415" s="5"/>
      <c r="HJ415" s="5"/>
      <c r="HK415" s="5"/>
      <c r="HL415" s="5"/>
      <c r="HM415" s="5"/>
      <c r="HN415" s="5"/>
      <c r="HO415" s="5"/>
      <c r="HP415" s="5"/>
      <c r="HQ415" s="5"/>
      <c r="HR415" s="5"/>
      <c r="HS415" s="5"/>
      <c r="HT415" s="5"/>
      <c r="HU415" s="5"/>
      <c r="HV415" s="5"/>
      <c r="HW415" s="5"/>
    </row>
    <row r="416" spans="1:231" s="148" customFormat="1">
      <c r="A416" s="5"/>
      <c r="B416" s="5"/>
      <c r="C416" s="13"/>
      <c r="D416" s="13"/>
      <c r="E416" s="14"/>
      <c r="F416" s="15"/>
      <c r="G416" s="13"/>
      <c r="H416" s="13"/>
      <c r="I416" s="16"/>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c r="BY416" s="5"/>
      <c r="BZ416" s="5"/>
      <c r="CA416" s="5"/>
      <c r="CB416" s="5"/>
      <c r="CC416" s="5"/>
      <c r="CD416" s="5"/>
      <c r="CE416" s="5"/>
      <c r="CF416" s="5"/>
      <c r="CG416" s="5"/>
      <c r="CH416" s="5"/>
      <c r="CI416" s="5"/>
      <c r="CJ416" s="5"/>
      <c r="CK416" s="5"/>
      <c r="CL416" s="5"/>
      <c r="CM416" s="5"/>
      <c r="CN416" s="5"/>
      <c r="CO416" s="5"/>
      <c r="CP416" s="5"/>
      <c r="CQ416" s="5"/>
      <c r="CR416" s="5"/>
      <c r="CS416" s="5"/>
      <c r="CT416" s="5"/>
      <c r="CU416" s="5"/>
      <c r="CV416" s="5"/>
      <c r="CW416" s="5"/>
      <c r="CX416" s="5"/>
      <c r="CY416" s="5"/>
      <c r="CZ416" s="5"/>
      <c r="DA416" s="5"/>
      <c r="DB416" s="5"/>
      <c r="DC416" s="5"/>
      <c r="DD416" s="5"/>
      <c r="DE416" s="5"/>
      <c r="DF416" s="5"/>
      <c r="DG416" s="5"/>
      <c r="DH416" s="5"/>
      <c r="DI416" s="5"/>
      <c r="DJ416" s="5"/>
      <c r="DK416" s="5"/>
      <c r="DL416" s="5"/>
      <c r="DM416" s="5"/>
      <c r="DN416" s="5"/>
      <c r="DO416" s="5"/>
      <c r="DP416" s="5"/>
      <c r="DQ416" s="5"/>
      <c r="DR416" s="5"/>
      <c r="DS416" s="5"/>
      <c r="DT416" s="5"/>
      <c r="DU416" s="5"/>
      <c r="DV416" s="5"/>
      <c r="DW416" s="5"/>
      <c r="DX416" s="5"/>
      <c r="DY416" s="5"/>
      <c r="DZ416" s="5"/>
      <c r="EA416" s="5"/>
      <c r="EB416" s="5"/>
      <c r="EC416" s="5"/>
      <c r="ED416" s="5"/>
      <c r="EE416" s="5"/>
      <c r="EF416" s="5"/>
      <c r="EG416" s="5"/>
      <c r="EH416" s="5"/>
      <c r="EI416" s="5"/>
      <c r="EJ416" s="5"/>
      <c r="EK416" s="5"/>
      <c r="EL416" s="5"/>
      <c r="EM416" s="5"/>
      <c r="EN416" s="5"/>
      <c r="EO416" s="5"/>
      <c r="EP416" s="5"/>
      <c r="EQ416" s="5"/>
      <c r="ER416" s="5"/>
      <c r="ES416" s="5"/>
      <c r="ET416" s="5"/>
      <c r="EU416" s="5"/>
      <c r="EV416" s="5"/>
      <c r="EW416" s="5"/>
      <c r="EX416" s="5"/>
      <c r="EY416" s="5"/>
      <c r="EZ416" s="5"/>
      <c r="FA416" s="5"/>
      <c r="FB416" s="5"/>
      <c r="FC416" s="5"/>
      <c r="FD416" s="5"/>
      <c r="FE416" s="5"/>
      <c r="FF416" s="5"/>
      <c r="FG416" s="5"/>
      <c r="FH416" s="5"/>
      <c r="FI416" s="5"/>
      <c r="FJ416" s="5"/>
      <c r="FK416" s="5"/>
      <c r="FL416" s="5"/>
      <c r="FM416" s="5"/>
      <c r="FN416" s="5"/>
      <c r="FO416" s="5"/>
      <c r="FP416" s="5"/>
      <c r="FQ416" s="5"/>
      <c r="FR416" s="5"/>
      <c r="FS416" s="5"/>
      <c r="FT416" s="5"/>
      <c r="FU416" s="5"/>
      <c r="FV416" s="5"/>
      <c r="FW416" s="5"/>
      <c r="FX416" s="5"/>
      <c r="FY416" s="5"/>
      <c r="FZ416" s="5"/>
      <c r="GA416" s="5"/>
      <c r="GB416" s="5"/>
      <c r="GC416" s="5"/>
      <c r="GD416" s="5"/>
      <c r="GE416" s="5"/>
      <c r="GF416" s="5"/>
      <c r="GG416" s="5"/>
      <c r="GH416" s="5"/>
      <c r="GI416" s="5"/>
      <c r="GJ416" s="5"/>
      <c r="GK416" s="5"/>
      <c r="GL416" s="5"/>
      <c r="GM416" s="5"/>
      <c r="GN416" s="5"/>
      <c r="GO416" s="5"/>
      <c r="GP416" s="5"/>
      <c r="GQ416" s="5"/>
      <c r="GR416" s="5"/>
      <c r="GS416" s="5"/>
      <c r="GT416" s="5"/>
      <c r="GU416" s="5"/>
      <c r="GV416" s="5"/>
      <c r="GW416" s="5"/>
      <c r="GX416" s="5"/>
      <c r="GY416" s="5"/>
      <c r="GZ416" s="5"/>
      <c r="HA416" s="5"/>
      <c r="HB416" s="5"/>
      <c r="HC416" s="5"/>
      <c r="HD416" s="5"/>
      <c r="HE416" s="5"/>
      <c r="HF416" s="5"/>
      <c r="HG416" s="5"/>
      <c r="HH416" s="5"/>
      <c r="HI416" s="5"/>
      <c r="HJ416" s="5"/>
      <c r="HK416" s="5"/>
      <c r="HL416" s="5"/>
      <c r="HM416" s="5"/>
      <c r="HN416" s="5"/>
      <c r="HO416" s="5"/>
      <c r="HP416" s="5"/>
      <c r="HQ416" s="5"/>
      <c r="HR416" s="5"/>
      <c r="HS416" s="5"/>
      <c r="HT416" s="5"/>
      <c r="HU416" s="5"/>
      <c r="HV416" s="5"/>
      <c r="HW416" s="5"/>
    </row>
    <row r="417" spans="1:231" s="148" customFormat="1">
      <c r="A417" s="5"/>
      <c r="B417" s="5"/>
      <c r="C417" s="13"/>
      <c r="D417" s="13"/>
      <c r="E417" s="14"/>
      <c r="F417" s="15"/>
      <c r="G417" s="13"/>
      <c r="H417" s="13"/>
      <c r="I417" s="16"/>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c r="BY417" s="5"/>
      <c r="BZ417" s="5"/>
      <c r="CA417" s="5"/>
      <c r="CB417" s="5"/>
      <c r="CC417" s="5"/>
      <c r="CD417" s="5"/>
      <c r="CE417" s="5"/>
      <c r="CF417" s="5"/>
      <c r="CG417" s="5"/>
      <c r="CH417" s="5"/>
      <c r="CI417" s="5"/>
      <c r="CJ417" s="5"/>
      <c r="CK417" s="5"/>
      <c r="CL417" s="5"/>
      <c r="CM417" s="5"/>
      <c r="CN417" s="5"/>
      <c r="CO417" s="5"/>
      <c r="CP417" s="5"/>
      <c r="CQ417" s="5"/>
      <c r="CR417" s="5"/>
      <c r="CS417" s="5"/>
      <c r="CT417" s="5"/>
      <c r="CU417" s="5"/>
      <c r="CV417" s="5"/>
      <c r="CW417" s="5"/>
      <c r="CX417" s="5"/>
      <c r="CY417" s="5"/>
      <c r="CZ417" s="5"/>
      <c r="DA417" s="5"/>
      <c r="DB417" s="5"/>
      <c r="DC417" s="5"/>
      <c r="DD417" s="5"/>
      <c r="DE417" s="5"/>
      <c r="DF417" s="5"/>
      <c r="DG417" s="5"/>
      <c r="DH417" s="5"/>
      <c r="DI417" s="5"/>
      <c r="DJ417" s="5"/>
      <c r="DK417" s="5"/>
      <c r="DL417" s="5"/>
      <c r="DM417" s="5"/>
      <c r="DN417" s="5"/>
      <c r="DO417" s="5"/>
      <c r="DP417" s="5"/>
      <c r="DQ417" s="5"/>
      <c r="DR417" s="5"/>
      <c r="DS417" s="5"/>
      <c r="DT417" s="5"/>
      <c r="DU417" s="5"/>
      <c r="DV417" s="5"/>
      <c r="DW417" s="5"/>
      <c r="DX417" s="5"/>
      <c r="DY417" s="5"/>
      <c r="DZ417" s="5"/>
      <c r="EA417" s="5"/>
      <c r="EB417" s="5"/>
      <c r="EC417" s="5"/>
      <c r="ED417" s="5"/>
      <c r="EE417" s="5"/>
      <c r="EF417" s="5"/>
      <c r="EG417" s="5"/>
      <c r="EH417" s="5"/>
      <c r="EI417" s="5"/>
      <c r="EJ417" s="5"/>
      <c r="EK417" s="5"/>
      <c r="EL417" s="5"/>
      <c r="EM417" s="5"/>
      <c r="EN417" s="5"/>
      <c r="EO417" s="5"/>
      <c r="EP417" s="5"/>
      <c r="EQ417" s="5"/>
      <c r="ER417" s="5"/>
      <c r="ES417" s="5"/>
      <c r="ET417" s="5"/>
      <c r="EU417" s="5"/>
      <c r="EV417" s="5"/>
      <c r="EW417" s="5"/>
      <c r="EX417" s="5"/>
      <c r="EY417" s="5"/>
      <c r="EZ417" s="5"/>
      <c r="FA417" s="5"/>
      <c r="FB417" s="5"/>
      <c r="FC417" s="5"/>
      <c r="FD417" s="5"/>
      <c r="FE417" s="5"/>
      <c r="FF417" s="5"/>
      <c r="FG417" s="5"/>
      <c r="FH417" s="5"/>
      <c r="FI417" s="5"/>
      <c r="FJ417" s="5"/>
      <c r="FK417" s="5"/>
      <c r="FL417" s="5"/>
      <c r="FM417" s="5"/>
      <c r="FN417" s="5"/>
      <c r="FO417" s="5"/>
      <c r="FP417" s="5"/>
      <c r="FQ417" s="5"/>
      <c r="FR417" s="5"/>
      <c r="FS417" s="5"/>
      <c r="FT417" s="5"/>
      <c r="FU417" s="5"/>
      <c r="FV417" s="5"/>
      <c r="FW417" s="5"/>
      <c r="FX417" s="5"/>
      <c r="FY417" s="5"/>
      <c r="FZ417" s="5"/>
      <c r="GA417" s="5"/>
      <c r="GB417" s="5"/>
      <c r="GC417" s="5"/>
      <c r="GD417" s="5"/>
      <c r="GE417" s="5"/>
      <c r="GF417" s="5"/>
      <c r="GG417" s="5"/>
      <c r="GH417" s="5"/>
      <c r="GI417" s="5"/>
      <c r="GJ417" s="5"/>
      <c r="GK417" s="5"/>
      <c r="GL417" s="5"/>
      <c r="GM417" s="5"/>
      <c r="GN417" s="5"/>
      <c r="GO417" s="5"/>
      <c r="GP417" s="5"/>
      <c r="GQ417" s="5"/>
      <c r="GR417" s="5"/>
      <c r="GS417" s="5"/>
      <c r="GT417" s="5"/>
      <c r="GU417" s="5"/>
      <c r="GV417" s="5"/>
      <c r="GW417" s="5"/>
      <c r="GX417" s="5"/>
      <c r="GY417" s="5"/>
      <c r="GZ417" s="5"/>
      <c r="HA417" s="5"/>
      <c r="HB417" s="5"/>
      <c r="HC417" s="5"/>
      <c r="HD417" s="5"/>
      <c r="HE417" s="5"/>
      <c r="HF417" s="5"/>
      <c r="HG417" s="5"/>
      <c r="HH417" s="5"/>
      <c r="HI417" s="5"/>
      <c r="HJ417" s="5"/>
      <c r="HK417" s="5"/>
      <c r="HL417" s="5"/>
      <c r="HM417" s="5"/>
      <c r="HN417" s="5"/>
      <c r="HO417" s="5"/>
      <c r="HP417" s="5"/>
      <c r="HQ417" s="5"/>
      <c r="HR417" s="5"/>
      <c r="HS417" s="5"/>
      <c r="HT417" s="5"/>
      <c r="HU417" s="5"/>
      <c r="HV417" s="5"/>
      <c r="HW417" s="5"/>
    </row>
    <row r="418" spans="1:231" s="148" customFormat="1">
      <c r="A418" s="5"/>
      <c r="B418" s="5"/>
      <c r="C418" s="13"/>
      <c r="D418" s="13"/>
      <c r="E418" s="14"/>
      <c r="F418" s="15"/>
      <c r="G418" s="13"/>
      <c r="H418" s="13"/>
      <c r="I418" s="16"/>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c r="BZ418" s="5"/>
      <c r="CA418" s="5"/>
      <c r="CB418" s="5"/>
      <c r="CC418" s="5"/>
      <c r="CD418" s="5"/>
      <c r="CE418" s="5"/>
      <c r="CF418" s="5"/>
      <c r="CG418" s="5"/>
      <c r="CH418" s="5"/>
      <c r="CI418" s="5"/>
      <c r="CJ418" s="5"/>
      <c r="CK418" s="5"/>
      <c r="CL418" s="5"/>
      <c r="CM418" s="5"/>
      <c r="CN418" s="5"/>
      <c r="CO418" s="5"/>
      <c r="CP418" s="5"/>
      <c r="CQ418" s="5"/>
      <c r="CR418" s="5"/>
      <c r="CS418" s="5"/>
      <c r="CT418" s="5"/>
      <c r="CU418" s="5"/>
      <c r="CV418" s="5"/>
      <c r="CW418" s="5"/>
      <c r="CX418" s="5"/>
      <c r="CY418" s="5"/>
      <c r="CZ418" s="5"/>
      <c r="DA418" s="5"/>
      <c r="DB418" s="5"/>
      <c r="DC418" s="5"/>
      <c r="DD418" s="5"/>
      <c r="DE418" s="5"/>
      <c r="DF418" s="5"/>
      <c r="DG418" s="5"/>
      <c r="DH418" s="5"/>
      <c r="DI418" s="5"/>
      <c r="DJ418" s="5"/>
      <c r="DK418" s="5"/>
      <c r="DL418" s="5"/>
      <c r="DM418" s="5"/>
      <c r="DN418" s="5"/>
      <c r="DO418" s="5"/>
      <c r="DP418" s="5"/>
      <c r="DQ418" s="5"/>
      <c r="DR418" s="5"/>
      <c r="DS418" s="5"/>
      <c r="DT418" s="5"/>
      <c r="DU418" s="5"/>
      <c r="DV418" s="5"/>
      <c r="DW418" s="5"/>
      <c r="DX418" s="5"/>
      <c r="DY418" s="5"/>
      <c r="DZ418" s="5"/>
      <c r="EA418" s="5"/>
      <c r="EB418" s="5"/>
      <c r="EC418" s="5"/>
      <c r="ED418" s="5"/>
      <c r="EE418" s="5"/>
      <c r="EF418" s="5"/>
      <c r="EG418" s="5"/>
      <c r="EH418" s="5"/>
      <c r="EI418" s="5"/>
      <c r="EJ418" s="5"/>
      <c r="EK418" s="5"/>
      <c r="EL418" s="5"/>
      <c r="EM418" s="5"/>
      <c r="EN418" s="5"/>
      <c r="EO418" s="5"/>
      <c r="EP418" s="5"/>
      <c r="EQ418" s="5"/>
      <c r="ER418" s="5"/>
      <c r="ES418" s="5"/>
      <c r="ET418" s="5"/>
      <c r="EU418" s="5"/>
      <c r="EV418" s="5"/>
      <c r="EW418" s="5"/>
      <c r="EX418" s="5"/>
      <c r="EY418" s="5"/>
      <c r="EZ418" s="5"/>
      <c r="FA418" s="5"/>
      <c r="FB418" s="5"/>
      <c r="FC418" s="5"/>
      <c r="FD418" s="5"/>
      <c r="FE418" s="5"/>
      <c r="FF418" s="5"/>
      <c r="FG418" s="5"/>
      <c r="FH418" s="5"/>
      <c r="FI418" s="5"/>
      <c r="FJ418" s="5"/>
      <c r="FK418" s="5"/>
      <c r="FL418" s="5"/>
      <c r="FM418" s="5"/>
      <c r="FN418" s="5"/>
      <c r="FO418" s="5"/>
      <c r="FP418" s="5"/>
      <c r="FQ418" s="5"/>
      <c r="FR418" s="5"/>
      <c r="FS418" s="5"/>
      <c r="FT418" s="5"/>
      <c r="FU418" s="5"/>
      <c r="FV418" s="5"/>
      <c r="FW418" s="5"/>
      <c r="FX418" s="5"/>
      <c r="FY418" s="5"/>
      <c r="FZ418" s="5"/>
      <c r="GA418" s="5"/>
      <c r="GB418" s="5"/>
      <c r="GC418" s="5"/>
      <c r="GD418" s="5"/>
      <c r="GE418" s="5"/>
      <c r="GF418" s="5"/>
      <c r="GG418" s="5"/>
      <c r="GH418" s="5"/>
      <c r="GI418" s="5"/>
      <c r="GJ418" s="5"/>
      <c r="GK418" s="5"/>
      <c r="GL418" s="5"/>
      <c r="GM418" s="5"/>
      <c r="GN418" s="5"/>
      <c r="GO418" s="5"/>
      <c r="GP418" s="5"/>
      <c r="GQ418" s="5"/>
      <c r="GR418" s="5"/>
      <c r="GS418" s="5"/>
      <c r="GT418" s="5"/>
      <c r="GU418" s="5"/>
      <c r="GV418" s="5"/>
      <c r="GW418" s="5"/>
      <c r="GX418" s="5"/>
      <c r="GY418" s="5"/>
      <c r="GZ418" s="5"/>
      <c r="HA418" s="5"/>
      <c r="HB418" s="5"/>
      <c r="HC418" s="5"/>
      <c r="HD418" s="5"/>
      <c r="HE418" s="5"/>
      <c r="HF418" s="5"/>
      <c r="HG418" s="5"/>
      <c r="HH418" s="5"/>
      <c r="HI418" s="5"/>
      <c r="HJ418" s="5"/>
      <c r="HK418" s="5"/>
      <c r="HL418" s="5"/>
      <c r="HM418" s="5"/>
      <c r="HN418" s="5"/>
      <c r="HO418" s="5"/>
      <c r="HP418" s="5"/>
      <c r="HQ418" s="5"/>
      <c r="HR418" s="5"/>
      <c r="HS418" s="5"/>
      <c r="HT418" s="5"/>
      <c r="HU418" s="5"/>
      <c r="HV418" s="5"/>
      <c r="HW418" s="5"/>
    </row>
    <row r="419" spans="1:231" s="148" customFormat="1">
      <c r="A419" s="5"/>
      <c r="B419" s="5"/>
      <c r="C419" s="13"/>
      <c r="D419" s="13"/>
      <c r="E419" s="14"/>
      <c r="F419" s="15"/>
      <c r="G419" s="13"/>
      <c r="H419" s="13"/>
      <c r="I419" s="16"/>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c r="CN419" s="5"/>
      <c r="CO419" s="5"/>
      <c r="CP419" s="5"/>
      <c r="CQ419" s="5"/>
      <c r="CR419" s="5"/>
      <c r="CS419" s="5"/>
      <c r="CT419" s="5"/>
      <c r="CU419" s="5"/>
      <c r="CV419" s="5"/>
      <c r="CW419" s="5"/>
      <c r="CX419" s="5"/>
      <c r="CY419" s="5"/>
      <c r="CZ419" s="5"/>
      <c r="DA419" s="5"/>
      <c r="DB419" s="5"/>
      <c r="DC419" s="5"/>
      <c r="DD419" s="5"/>
      <c r="DE419" s="5"/>
      <c r="DF419" s="5"/>
      <c r="DG419" s="5"/>
      <c r="DH419" s="5"/>
      <c r="DI419" s="5"/>
      <c r="DJ419" s="5"/>
      <c r="DK419" s="5"/>
      <c r="DL419" s="5"/>
      <c r="DM419" s="5"/>
      <c r="DN419" s="5"/>
      <c r="DO419" s="5"/>
      <c r="DP419" s="5"/>
      <c r="DQ419" s="5"/>
      <c r="DR419" s="5"/>
      <c r="DS419" s="5"/>
      <c r="DT419" s="5"/>
      <c r="DU419" s="5"/>
      <c r="DV419" s="5"/>
      <c r="DW419" s="5"/>
      <c r="DX419" s="5"/>
      <c r="DY419" s="5"/>
      <c r="DZ419" s="5"/>
      <c r="EA419" s="5"/>
      <c r="EB419" s="5"/>
      <c r="EC419" s="5"/>
      <c r="ED419" s="5"/>
      <c r="EE419" s="5"/>
      <c r="EF419" s="5"/>
      <c r="EG419" s="5"/>
      <c r="EH419" s="5"/>
      <c r="EI419" s="5"/>
      <c r="EJ419" s="5"/>
      <c r="EK419" s="5"/>
      <c r="EL419" s="5"/>
      <c r="EM419" s="5"/>
      <c r="EN419" s="5"/>
      <c r="EO419" s="5"/>
      <c r="EP419" s="5"/>
      <c r="EQ419" s="5"/>
      <c r="ER419" s="5"/>
      <c r="ES419" s="5"/>
      <c r="ET419" s="5"/>
      <c r="EU419" s="5"/>
      <c r="EV419" s="5"/>
      <c r="EW419" s="5"/>
      <c r="EX419" s="5"/>
      <c r="EY419" s="5"/>
      <c r="EZ419" s="5"/>
      <c r="FA419" s="5"/>
      <c r="FB419" s="5"/>
      <c r="FC419" s="5"/>
      <c r="FD419" s="5"/>
      <c r="FE419" s="5"/>
      <c r="FF419" s="5"/>
      <c r="FG419" s="5"/>
      <c r="FH419" s="5"/>
      <c r="FI419" s="5"/>
      <c r="FJ419" s="5"/>
      <c r="FK419" s="5"/>
      <c r="FL419" s="5"/>
      <c r="FM419" s="5"/>
      <c r="FN419" s="5"/>
      <c r="FO419" s="5"/>
      <c r="FP419" s="5"/>
      <c r="FQ419" s="5"/>
      <c r="FR419" s="5"/>
      <c r="FS419" s="5"/>
      <c r="FT419" s="5"/>
      <c r="FU419" s="5"/>
      <c r="FV419" s="5"/>
      <c r="FW419" s="5"/>
      <c r="FX419" s="5"/>
      <c r="FY419" s="5"/>
      <c r="FZ419" s="5"/>
      <c r="GA419" s="5"/>
      <c r="GB419" s="5"/>
      <c r="GC419" s="5"/>
      <c r="GD419" s="5"/>
      <c r="GE419" s="5"/>
      <c r="GF419" s="5"/>
      <c r="GG419" s="5"/>
      <c r="GH419" s="5"/>
      <c r="GI419" s="5"/>
      <c r="GJ419" s="5"/>
      <c r="GK419" s="5"/>
      <c r="GL419" s="5"/>
      <c r="GM419" s="5"/>
      <c r="GN419" s="5"/>
      <c r="GO419" s="5"/>
      <c r="GP419" s="5"/>
      <c r="GQ419" s="5"/>
      <c r="GR419" s="5"/>
      <c r="GS419" s="5"/>
      <c r="GT419" s="5"/>
      <c r="GU419" s="5"/>
      <c r="GV419" s="5"/>
      <c r="GW419" s="5"/>
      <c r="GX419" s="5"/>
      <c r="GY419" s="5"/>
      <c r="GZ419" s="5"/>
      <c r="HA419" s="5"/>
      <c r="HB419" s="5"/>
      <c r="HC419" s="5"/>
      <c r="HD419" s="5"/>
      <c r="HE419" s="5"/>
      <c r="HF419" s="5"/>
      <c r="HG419" s="5"/>
      <c r="HH419" s="5"/>
      <c r="HI419" s="5"/>
      <c r="HJ419" s="5"/>
      <c r="HK419" s="5"/>
      <c r="HL419" s="5"/>
      <c r="HM419" s="5"/>
      <c r="HN419" s="5"/>
      <c r="HO419" s="5"/>
      <c r="HP419" s="5"/>
      <c r="HQ419" s="5"/>
      <c r="HR419" s="5"/>
      <c r="HS419" s="5"/>
      <c r="HT419" s="5"/>
      <c r="HU419" s="5"/>
      <c r="HV419" s="5"/>
      <c r="HW419" s="5"/>
    </row>
    <row r="420" spans="1:231" s="148" customFormat="1">
      <c r="A420" s="5"/>
      <c r="B420" s="5"/>
      <c r="C420" s="13"/>
      <c r="D420" s="13"/>
      <c r="E420" s="14"/>
      <c r="F420" s="15"/>
      <c r="G420" s="13"/>
      <c r="H420" s="13"/>
      <c r="I420" s="16"/>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c r="BW420" s="5"/>
      <c r="BX420" s="5"/>
      <c r="BY420" s="5"/>
      <c r="BZ420" s="5"/>
      <c r="CA420" s="5"/>
      <c r="CB420" s="5"/>
      <c r="CC420" s="5"/>
      <c r="CD420" s="5"/>
      <c r="CE420" s="5"/>
      <c r="CF420" s="5"/>
      <c r="CG420" s="5"/>
      <c r="CH420" s="5"/>
      <c r="CI420" s="5"/>
      <c r="CJ420" s="5"/>
      <c r="CK420" s="5"/>
      <c r="CL420" s="5"/>
      <c r="CM420" s="5"/>
      <c r="CN420" s="5"/>
      <c r="CO420" s="5"/>
      <c r="CP420" s="5"/>
      <c r="CQ420" s="5"/>
      <c r="CR420" s="5"/>
      <c r="CS420" s="5"/>
      <c r="CT420" s="5"/>
      <c r="CU420" s="5"/>
      <c r="CV420" s="5"/>
      <c r="CW420" s="5"/>
      <c r="CX420" s="5"/>
      <c r="CY420" s="5"/>
      <c r="CZ420" s="5"/>
      <c r="DA420" s="5"/>
      <c r="DB420" s="5"/>
      <c r="DC420" s="5"/>
      <c r="DD420" s="5"/>
      <c r="DE420" s="5"/>
      <c r="DF420" s="5"/>
      <c r="DG420" s="5"/>
      <c r="DH420" s="5"/>
      <c r="DI420" s="5"/>
      <c r="DJ420" s="5"/>
      <c r="DK420" s="5"/>
      <c r="DL420" s="5"/>
      <c r="DM420" s="5"/>
      <c r="DN420" s="5"/>
      <c r="DO420" s="5"/>
      <c r="DP420" s="5"/>
      <c r="DQ420" s="5"/>
      <c r="DR420" s="5"/>
      <c r="DS420" s="5"/>
      <c r="DT420" s="5"/>
      <c r="DU420" s="5"/>
      <c r="DV420" s="5"/>
      <c r="DW420" s="5"/>
      <c r="DX420" s="5"/>
      <c r="DY420" s="5"/>
      <c r="DZ420" s="5"/>
      <c r="EA420" s="5"/>
      <c r="EB420" s="5"/>
      <c r="EC420" s="5"/>
      <c r="ED420" s="5"/>
      <c r="EE420" s="5"/>
      <c r="EF420" s="5"/>
      <c r="EG420" s="5"/>
      <c r="EH420" s="5"/>
      <c r="EI420" s="5"/>
      <c r="EJ420" s="5"/>
      <c r="EK420" s="5"/>
      <c r="EL420" s="5"/>
      <c r="EM420" s="5"/>
      <c r="EN420" s="5"/>
      <c r="EO420" s="5"/>
      <c r="EP420" s="5"/>
      <c r="EQ420" s="5"/>
      <c r="ER420" s="5"/>
      <c r="ES420" s="5"/>
      <c r="ET420" s="5"/>
      <c r="EU420" s="5"/>
      <c r="EV420" s="5"/>
      <c r="EW420" s="5"/>
      <c r="EX420" s="5"/>
      <c r="EY420" s="5"/>
      <c r="EZ420" s="5"/>
      <c r="FA420" s="5"/>
      <c r="FB420" s="5"/>
      <c r="FC420" s="5"/>
      <c r="FD420" s="5"/>
      <c r="FE420" s="5"/>
      <c r="FF420" s="5"/>
      <c r="FG420" s="5"/>
      <c r="FH420" s="5"/>
      <c r="FI420" s="5"/>
      <c r="FJ420" s="5"/>
      <c r="FK420" s="5"/>
      <c r="FL420" s="5"/>
      <c r="FM420" s="5"/>
      <c r="FN420" s="5"/>
      <c r="FO420" s="5"/>
      <c r="FP420" s="5"/>
      <c r="FQ420" s="5"/>
      <c r="FR420" s="5"/>
      <c r="FS420" s="5"/>
      <c r="FT420" s="5"/>
      <c r="FU420" s="5"/>
      <c r="FV420" s="5"/>
      <c r="FW420" s="5"/>
      <c r="FX420" s="5"/>
      <c r="FY420" s="5"/>
      <c r="FZ420" s="5"/>
      <c r="GA420" s="5"/>
      <c r="GB420" s="5"/>
      <c r="GC420" s="5"/>
      <c r="GD420" s="5"/>
      <c r="GE420" s="5"/>
      <c r="GF420" s="5"/>
      <c r="GG420" s="5"/>
      <c r="GH420" s="5"/>
      <c r="GI420" s="5"/>
      <c r="GJ420" s="5"/>
      <c r="GK420" s="5"/>
      <c r="GL420" s="5"/>
      <c r="GM420" s="5"/>
      <c r="GN420" s="5"/>
      <c r="GO420" s="5"/>
      <c r="GP420" s="5"/>
      <c r="GQ420" s="5"/>
      <c r="GR420" s="5"/>
      <c r="GS420" s="5"/>
      <c r="GT420" s="5"/>
      <c r="GU420" s="5"/>
      <c r="GV420" s="5"/>
      <c r="GW420" s="5"/>
      <c r="GX420" s="5"/>
      <c r="GY420" s="5"/>
      <c r="GZ420" s="5"/>
      <c r="HA420" s="5"/>
      <c r="HB420" s="5"/>
      <c r="HC420" s="5"/>
      <c r="HD420" s="5"/>
      <c r="HE420" s="5"/>
      <c r="HF420" s="5"/>
      <c r="HG420" s="5"/>
      <c r="HH420" s="5"/>
      <c r="HI420" s="5"/>
      <c r="HJ420" s="5"/>
      <c r="HK420" s="5"/>
      <c r="HL420" s="5"/>
      <c r="HM420" s="5"/>
      <c r="HN420" s="5"/>
      <c r="HO420" s="5"/>
      <c r="HP420" s="5"/>
      <c r="HQ420" s="5"/>
      <c r="HR420" s="5"/>
      <c r="HS420" s="5"/>
      <c r="HT420" s="5"/>
      <c r="HU420" s="5"/>
      <c r="HV420" s="5"/>
      <c r="HW420" s="5"/>
    </row>
    <row r="421" spans="1:231" s="148" customFormat="1">
      <c r="A421" s="5"/>
      <c r="B421" s="5"/>
      <c r="C421" s="13"/>
      <c r="D421" s="13"/>
      <c r="E421" s="14"/>
      <c r="F421" s="15"/>
      <c r="G421" s="13"/>
      <c r="H421" s="13"/>
      <c r="I421" s="16"/>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c r="CW421" s="5"/>
      <c r="CX421" s="5"/>
      <c r="CY421" s="5"/>
      <c r="CZ421" s="5"/>
      <c r="DA421" s="5"/>
      <c r="DB421" s="5"/>
      <c r="DC421" s="5"/>
      <c r="DD421" s="5"/>
      <c r="DE421" s="5"/>
      <c r="DF421" s="5"/>
      <c r="DG421" s="5"/>
      <c r="DH421" s="5"/>
      <c r="DI421" s="5"/>
      <c r="DJ421" s="5"/>
      <c r="DK421" s="5"/>
      <c r="DL421" s="5"/>
      <c r="DM421" s="5"/>
      <c r="DN421" s="5"/>
      <c r="DO421" s="5"/>
      <c r="DP421" s="5"/>
      <c r="DQ421" s="5"/>
      <c r="DR421" s="5"/>
      <c r="DS421" s="5"/>
      <c r="DT421" s="5"/>
      <c r="DU421" s="5"/>
      <c r="DV421" s="5"/>
      <c r="DW421" s="5"/>
      <c r="DX421" s="5"/>
      <c r="DY421" s="5"/>
      <c r="DZ421" s="5"/>
      <c r="EA421" s="5"/>
      <c r="EB421" s="5"/>
      <c r="EC421" s="5"/>
      <c r="ED421" s="5"/>
      <c r="EE421" s="5"/>
      <c r="EF421" s="5"/>
      <c r="EG421" s="5"/>
      <c r="EH421" s="5"/>
      <c r="EI421" s="5"/>
      <c r="EJ421" s="5"/>
      <c r="EK421" s="5"/>
      <c r="EL421" s="5"/>
      <c r="EM421" s="5"/>
      <c r="EN421" s="5"/>
      <c r="EO421" s="5"/>
      <c r="EP421" s="5"/>
      <c r="EQ421" s="5"/>
      <c r="ER421" s="5"/>
      <c r="ES421" s="5"/>
      <c r="ET421" s="5"/>
      <c r="EU421" s="5"/>
      <c r="EV421" s="5"/>
      <c r="EW421" s="5"/>
      <c r="EX421" s="5"/>
      <c r="EY421" s="5"/>
      <c r="EZ421" s="5"/>
      <c r="FA421" s="5"/>
      <c r="FB421" s="5"/>
      <c r="FC421" s="5"/>
      <c r="FD421" s="5"/>
      <c r="FE421" s="5"/>
      <c r="FF421" s="5"/>
      <c r="FG421" s="5"/>
      <c r="FH421" s="5"/>
      <c r="FI421" s="5"/>
      <c r="FJ421" s="5"/>
      <c r="FK421" s="5"/>
      <c r="FL421" s="5"/>
      <c r="FM421" s="5"/>
      <c r="FN421" s="5"/>
      <c r="FO421" s="5"/>
      <c r="FP421" s="5"/>
      <c r="FQ421" s="5"/>
      <c r="FR421" s="5"/>
      <c r="FS421" s="5"/>
      <c r="FT421" s="5"/>
      <c r="FU421" s="5"/>
      <c r="FV421" s="5"/>
      <c r="FW421" s="5"/>
      <c r="FX421" s="5"/>
      <c r="FY421" s="5"/>
      <c r="FZ421" s="5"/>
      <c r="GA421" s="5"/>
      <c r="GB421" s="5"/>
      <c r="GC421" s="5"/>
      <c r="GD421" s="5"/>
      <c r="GE421" s="5"/>
      <c r="GF421" s="5"/>
      <c r="GG421" s="5"/>
      <c r="GH421" s="5"/>
      <c r="GI421" s="5"/>
      <c r="GJ421" s="5"/>
      <c r="GK421" s="5"/>
      <c r="GL421" s="5"/>
      <c r="GM421" s="5"/>
      <c r="GN421" s="5"/>
      <c r="GO421" s="5"/>
      <c r="GP421" s="5"/>
      <c r="GQ421" s="5"/>
      <c r="GR421" s="5"/>
      <c r="GS421" s="5"/>
      <c r="GT421" s="5"/>
      <c r="GU421" s="5"/>
      <c r="GV421" s="5"/>
      <c r="GW421" s="5"/>
      <c r="GX421" s="5"/>
      <c r="GY421" s="5"/>
      <c r="GZ421" s="5"/>
      <c r="HA421" s="5"/>
      <c r="HB421" s="5"/>
      <c r="HC421" s="5"/>
      <c r="HD421" s="5"/>
      <c r="HE421" s="5"/>
      <c r="HF421" s="5"/>
      <c r="HG421" s="5"/>
      <c r="HH421" s="5"/>
      <c r="HI421" s="5"/>
      <c r="HJ421" s="5"/>
      <c r="HK421" s="5"/>
      <c r="HL421" s="5"/>
      <c r="HM421" s="5"/>
      <c r="HN421" s="5"/>
      <c r="HO421" s="5"/>
      <c r="HP421" s="5"/>
      <c r="HQ421" s="5"/>
      <c r="HR421" s="5"/>
      <c r="HS421" s="5"/>
      <c r="HT421" s="5"/>
      <c r="HU421" s="5"/>
      <c r="HV421" s="5"/>
      <c r="HW421" s="5"/>
    </row>
    <row r="422" spans="1:231" s="148" customFormat="1">
      <c r="A422" s="5"/>
      <c r="B422" s="5"/>
      <c r="C422" s="13"/>
      <c r="D422" s="13"/>
      <c r="E422" s="14"/>
      <c r="F422" s="15"/>
      <c r="G422" s="13"/>
      <c r="H422" s="13"/>
      <c r="I422" s="16"/>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c r="BY422" s="5"/>
      <c r="BZ422" s="5"/>
      <c r="CA422" s="5"/>
      <c r="CB422" s="5"/>
      <c r="CC422" s="5"/>
      <c r="CD422" s="5"/>
      <c r="CE422" s="5"/>
      <c r="CF422" s="5"/>
      <c r="CG422" s="5"/>
      <c r="CH422" s="5"/>
      <c r="CI422" s="5"/>
      <c r="CJ422" s="5"/>
      <c r="CK422" s="5"/>
      <c r="CL422" s="5"/>
      <c r="CM422" s="5"/>
      <c r="CN422" s="5"/>
      <c r="CO422" s="5"/>
      <c r="CP422" s="5"/>
      <c r="CQ422" s="5"/>
      <c r="CR422" s="5"/>
      <c r="CS422" s="5"/>
      <c r="CT422" s="5"/>
      <c r="CU422" s="5"/>
      <c r="CV422" s="5"/>
      <c r="CW422" s="5"/>
      <c r="CX422" s="5"/>
      <c r="CY422" s="5"/>
      <c r="CZ422" s="5"/>
      <c r="DA422" s="5"/>
      <c r="DB422" s="5"/>
      <c r="DC422" s="5"/>
      <c r="DD422" s="5"/>
      <c r="DE422" s="5"/>
      <c r="DF422" s="5"/>
      <c r="DG422" s="5"/>
      <c r="DH422" s="5"/>
      <c r="DI422" s="5"/>
      <c r="DJ422" s="5"/>
      <c r="DK422" s="5"/>
      <c r="DL422" s="5"/>
      <c r="DM422" s="5"/>
      <c r="DN422" s="5"/>
      <c r="DO422" s="5"/>
      <c r="DP422" s="5"/>
      <c r="DQ422" s="5"/>
      <c r="DR422" s="5"/>
      <c r="DS422" s="5"/>
      <c r="DT422" s="5"/>
      <c r="DU422" s="5"/>
      <c r="DV422" s="5"/>
      <c r="DW422" s="5"/>
      <c r="DX422" s="5"/>
      <c r="DY422" s="5"/>
      <c r="DZ422" s="5"/>
      <c r="EA422" s="5"/>
      <c r="EB422" s="5"/>
      <c r="EC422" s="5"/>
      <c r="ED422" s="5"/>
      <c r="EE422" s="5"/>
      <c r="EF422" s="5"/>
      <c r="EG422" s="5"/>
      <c r="EH422" s="5"/>
      <c r="EI422" s="5"/>
      <c r="EJ422" s="5"/>
      <c r="EK422" s="5"/>
      <c r="EL422" s="5"/>
      <c r="EM422" s="5"/>
      <c r="EN422" s="5"/>
      <c r="EO422" s="5"/>
      <c r="EP422" s="5"/>
      <c r="EQ422" s="5"/>
      <c r="ER422" s="5"/>
      <c r="ES422" s="5"/>
      <c r="ET422" s="5"/>
      <c r="EU422" s="5"/>
      <c r="EV422" s="5"/>
      <c r="EW422" s="5"/>
      <c r="EX422" s="5"/>
      <c r="EY422" s="5"/>
      <c r="EZ422" s="5"/>
      <c r="FA422" s="5"/>
      <c r="FB422" s="5"/>
      <c r="FC422" s="5"/>
      <c r="FD422" s="5"/>
      <c r="FE422" s="5"/>
      <c r="FF422" s="5"/>
      <c r="FG422" s="5"/>
      <c r="FH422" s="5"/>
      <c r="FI422" s="5"/>
      <c r="FJ422" s="5"/>
      <c r="FK422" s="5"/>
      <c r="FL422" s="5"/>
      <c r="FM422" s="5"/>
      <c r="FN422" s="5"/>
      <c r="FO422" s="5"/>
      <c r="FP422" s="5"/>
      <c r="FQ422" s="5"/>
      <c r="FR422" s="5"/>
      <c r="FS422" s="5"/>
      <c r="FT422" s="5"/>
      <c r="FU422" s="5"/>
      <c r="FV422" s="5"/>
      <c r="FW422" s="5"/>
      <c r="FX422" s="5"/>
      <c r="FY422" s="5"/>
      <c r="FZ422" s="5"/>
      <c r="GA422" s="5"/>
      <c r="GB422" s="5"/>
      <c r="GC422" s="5"/>
      <c r="GD422" s="5"/>
      <c r="GE422" s="5"/>
      <c r="GF422" s="5"/>
      <c r="GG422" s="5"/>
      <c r="GH422" s="5"/>
      <c r="GI422" s="5"/>
      <c r="GJ422" s="5"/>
      <c r="GK422" s="5"/>
      <c r="GL422" s="5"/>
      <c r="GM422" s="5"/>
      <c r="GN422" s="5"/>
      <c r="GO422" s="5"/>
      <c r="GP422" s="5"/>
      <c r="GQ422" s="5"/>
      <c r="GR422" s="5"/>
      <c r="GS422" s="5"/>
      <c r="GT422" s="5"/>
      <c r="GU422" s="5"/>
      <c r="GV422" s="5"/>
      <c r="GW422" s="5"/>
      <c r="GX422" s="5"/>
      <c r="GY422" s="5"/>
      <c r="GZ422" s="5"/>
      <c r="HA422" s="5"/>
      <c r="HB422" s="5"/>
      <c r="HC422" s="5"/>
      <c r="HD422" s="5"/>
      <c r="HE422" s="5"/>
      <c r="HF422" s="5"/>
      <c r="HG422" s="5"/>
      <c r="HH422" s="5"/>
      <c r="HI422" s="5"/>
      <c r="HJ422" s="5"/>
      <c r="HK422" s="5"/>
      <c r="HL422" s="5"/>
      <c r="HM422" s="5"/>
      <c r="HN422" s="5"/>
      <c r="HO422" s="5"/>
      <c r="HP422" s="5"/>
      <c r="HQ422" s="5"/>
      <c r="HR422" s="5"/>
      <c r="HS422" s="5"/>
      <c r="HT422" s="5"/>
      <c r="HU422" s="5"/>
      <c r="HV422" s="5"/>
      <c r="HW422" s="5"/>
    </row>
    <row r="423" spans="1:231" s="148" customFormat="1">
      <c r="A423" s="5"/>
      <c r="B423" s="5"/>
      <c r="C423" s="13"/>
      <c r="D423" s="13"/>
      <c r="E423" s="14"/>
      <c r="F423" s="15"/>
      <c r="G423" s="13"/>
      <c r="H423" s="13"/>
      <c r="I423" s="16"/>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c r="BR423" s="5"/>
      <c r="BS423" s="5"/>
      <c r="BT423" s="5"/>
      <c r="BU423" s="5"/>
      <c r="BV423" s="5"/>
      <c r="BW423" s="5"/>
      <c r="BX423" s="5"/>
      <c r="BY423" s="5"/>
      <c r="BZ423" s="5"/>
      <c r="CA423" s="5"/>
      <c r="CB423" s="5"/>
      <c r="CC423" s="5"/>
      <c r="CD423" s="5"/>
      <c r="CE423" s="5"/>
      <c r="CF423" s="5"/>
      <c r="CG423" s="5"/>
      <c r="CH423" s="5"/>
      <c r="CI423" s="5"/>
      <c r="CJ423" s="5"/>
      <c r="CK423" s="5"/>
      <c r="CL423" s="5"/>
      <c r="CM423" s="5"/>
      <c r="CN423" s="5"/>
      <c r="CO423" s="5"/>
      <c r="CP423" s="5"/>
      <c r="CQ423" s="5"/>
      <c r="CR423" s="5"/>
      <c r="CS423" s="5"/>
      <c r="CT423" s="5"/>
      <c r="CU423" s="5"/>
      <c r="CV423" s="5"/>
      <c r="CW423" s="5"/>
      <c r="CX423" s="5"/>
      <c r="CY423" s="5"/>
      <c r="CZ423" s="5"/>
      <c r="DA423" s="5"/>
      <c r="DB423" s="5"/>
      <c r="DC423" s="5"/>
      <c r="DD423" s="5"/>
      <c r="DE423" s="5"/>
      <c r="DF423" s="5"/>
      <c r="DG423" s="5"/>
      <c r="DH423" s="5"/>
      <c r="DI423" s="5"/>
      <c r="DJ423" s="5"/>
      <c r="DK423" s="5"/>
      <c r="DL423" s="5"/>
      <c r="DM423" s="5"/>
      <c r="DN423" s="5"/>
      <c r="DO423" s="5"/>
      <c r="DP423" s="5"/>
      <c r="DQ423" s="5"/>
      <c r="DR423" s="5"/>
      <c r="DS423" s="5"/>
      <c r="DT423" s="5"/>
      <c r="DU423" s="5"/>
      <c r="DV423" s="5"/>
      <c r="DW423" s="5"/>
      <c r="DX423" s="5"/>
      <c r="DY423" s="5"/>
      <c r="DZ423" s="5"/>
      <c r="EA423" s="5"/>
      <c r="EB423" s="5"/>
      <c r="EC423" s="5"/>
      <c r="ED423" s="5"/>
      <c r="EE423" s="5"/>
      <c r="EF423" s="5"/>
      <c r="EG423" s="5"/>
      <c r="EH423" s="5"/>
      <c r="EI423" s="5"/>
      <c r="EJ423" s="5"/>
      <c r="EK423" s="5"/>
      <c r="EL423" s="5"/>
      <c r="EM423" s="5"/>
      <c r="EN423" s="5"/>
      <c r="EO423" s="5"/>
      <c r="EP423" s="5"/>
      <c r="EQ423" s="5"/>
      <c r="ER423" s="5"/>
      <c r="ES423" s="5"/>
      <c r="ET423" s="5"/>
      <c r="EU423" s="5"/>
      <c r="EV423" s="5"/>
      <c r="EW423" s="5"/>
      <c r="EX423" s="5"/>
      <c r="EY423" s="5"/>
      <c r="EZ423" s="5"/>
      <c r="FA423" s="5"/>
      <c r="FB423" s="5"/>
      <c r="FC423" s="5"/>
      <c r="FD423" s="5"/>
      <c r="FE423" s="5"/>
      <c r="FF423" s="5"/>
      <c r="FG423" s="5"/>
      <c r="FH423" s="5"/>
      <c r="FI423" s="5"/>
      <c r="FJ423" s="5"/>
      <c r="FK423" s="5"/>
      <c r="FL423" s="5"/>
      <c r="FM423" s="5"/>
      <c r="FN423" s="5"/>
      <c r="FO423" s="5"/>
      <c r="FP423" s="5"/>
      <c r="FQ423" s="5"/>
      <c r="FR423" s="5"/>
      <c r="FS423" s="5"/>
      <c r="FT423" s="5"/>
      <c r="FU423" s="5"/>
      <c r="FV423" s="5"/>
      <c r="FW423" s="5"/>
      <c r="FX423" s="5"/>
      <c r="FY423" s="5"/>
      <c r="FZ423" s="5"/>
      <c r="GA423" s="5"/>
      <c r="GB423" s="5"/>
      <c r="GC423" s="5"/>
      <c r="GD423" s="5"/>
      <c r="GE423" s="5"/>
      <c r="GF423" s="5"/>
      <c r="GG423" s="5"/>
      <c r="GH423" s="5"/>
      <c r="GI423" s="5"/>
      <c r="GJ423" s="5"/>
      <c r="GK423" s="5"/>
      <c r="GL423" s="5"/>
      <c r="GM423" s="5"/>
      <c r="GN423" s="5"/>
      <c r="GO423" s="5"/>
      <c r="GP423" s="5"/>
      <c r="GQ423" s="5"/>
      <c r="GR423" s="5"/>
      <c r="GS423" s="5"/>
      <c r="GT423" s="5"/>
      <c r="GU423" s="5"/>
      <c r="GV423" s="5"/>
      <c r="GW423" s="5"/>
      <c r="GX423" s="5"/>
      <c r="GY423" s="5"/>
      <c r="GZ423" s="5"/>
      <c r="HA423" s="5"/>
      <c r="HB423" s="5"/>
      <c r="HC423" s="5"/>
      <c r="HD423" s="5"/>
      <c r="HE423" s="5"/>
      <c r="HF423" s="5"/>
      <c r="HG423" s="5"/>
      <c r="HH423" s="5"/>
      <c r="HI423" s="5"/>
      <c r="HJ423" s="5"/>
      <c r="HK423" s="5"/>
      <c r="HL423" s="5"/>
      <c r="HM423" s="5"/>
      <c r="HN423" s="5"/>
      <c r="HO423" s="5"/>
      <c r="HP423" s="5"/>
      <c r="HQ423" s="5"/>
      <c r="HR423" s="5"/>
      <c r="HS423" s="5"/>
      <c r="HT423" s="5"/>
      <c r="HU423" s="5"/>
      <c r="HV423" s="5"/>
      <c r="HW423" s="5"/>
    </row>
    <row r="424" spans="1:231" s="148" customFormat="1">
      <c r="A424" s="5"/>
      <c r="B424" s="5"/>
      <c r="C424" s="13"/>
      <c r="D424" s="13"/>
      <c r="E424" s="14"/>
      <c r="F424" s="15"/>
      <c r="G424" s="13"/>
      <c r="H424" s="13"/>
      <c r="I424" s="16"/>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c r="BP424" s="5"/>
      <c r="BQ424" s="5"/>
      <c r="BR424" s="5"/>
      <c r="BS424" s="5"/>
      <c r="BT424" s="5"/>
      <c r="BU424" s="5"/>
      <c r="BV424" s="5"/>
      <c r="BW424" s="5"/>
      <c r="BX424" s="5"/>
      <c r="BY424" s="5"/>
      <c r="BZ424" s="5"/>
      <c r="CA424" s="5"/>
      <c r="CB424" s="5"/>
      <c r="CC424" s="5"/>
      <c r="CD424" s="5"/>
      <c r="CE424" s="5"/>
      <c r="CF424" s="5"/>
      <c r="CG424" s="5"/>
      <c r="CH424" s="5"/>
      <c r="CI424" s="5"/>
      <c r="CJ424" s="5"/>
      <c r="CK424" s="5"/>
      <c r="CL424" s="5"/>
      <c r="CM424" s="5"/>
      <c r="CN424" s="5"/>
      <c r="CO424" s="5"/>
      <c r="CP424" s="5"/>
      <c r="CQ424" s="5"/>
      <c r="CR424" s="5"/>
      <c r="CS424" s="5"/>
      <c r="CT424" s="5"/>
      <c r="CU424" s="5"/>
      <c r="CV424" s="5"/>
      <c r="CW424" s="5"/>
      <c r="CX424" s="5"/>
      <c r="CY424" s="5"/>
      <c r="CZ424" s="5"/>
      <c r="DA424" s="5"/>
      <c r="DB424" s="5"/>
      <c r="DC424" s="5"/>
      <c r="DD424" s="5"/>
      <c r="DE424" s="5"/>
      <c r="DF424" s="5"/>
      <c r="DG424" s="5"/>
      <c r="DH424" s="5"/>
      <c r="DI424" s="5"/>
      <c r="DJ424" s="5"/>
      <c r="DK424" s="5"/>
      <c r="DL424" s="5"/>
      <c r="DM424" s="5"/>
      <c r="DN424" s="5"/>
      <c r="DO424" s="5"/>
      <c r="DP424" s="5"/>
      <c r="DQ424" s="5"/>
      <c r="DR424" s="5"/>
      <c r="DS424" s="5"/>
      <c r="DT424" s="5"/>
      <c r="DU424" s="5"/>
      <c r="DV424" s="5"/>
      <c r="DW424" s="5"/>
      <c r="DX424" s="5"/>
      <c r="DY424" s="5"/>
      <c r="DZ424" s="5"/>
      <c r="EA424" s="5"/>
      <c r="EB424" s="5"/>
      <c r="EC424" s="5"/>
      <c r="ED424" s="5"/>
      <c r="EE424" s="5"/>
      <c r="EF424" s="5"/>
      <c r="EG424" s="5"/>
      <c r="EH424" s="5"/>
      <c r="EI424" s="5"/>
      <c r="EJ424" s="5"/>
      <c r="EK424" s="5"/>
      <c r="EL424" s="5"/>
      <c r="EM424" s="5"/>
      <c r="EN424" s="5"/>
      <c r="EO424" s="5"/>
      <c r="EP424" s="5"/>
      <c r="EQ424" s="5"/>
      <c r="ER424" s="5"/>
      <c r="ES424" s="5"/>
      <c r="ET424" s="5"/>
      <c r="EU424" s="5"/>
      <c r="EV424" s="5"/>
      <c r="EW424" s="5"/>
      <c r="EX424" s="5"/>
      <c r="EY424" s="5"/>
      <c r="EZ424" s="5"/>
      <c r="FA424" s="5"/>
      <c r="FB424" s="5"/>
      <c r="FC424" s="5"/>
      <c r="FD424" s="5"/>
      <c r="FE424" s="5"/>
      <c r="FF424" s="5"/>
      <c r="FG424" s="5"/>
      <c r="FH424" s="5"/>
      <c r="FI424" s="5"/>
      <c r="FJ424" s="5"/>
      <c r="FK424" s="5"/>
      <c r="FL424" s="5"/>
      <c r="FM424" s="5"/>
      <c r="FN424" s="5"/>
      <c r="FO424" s="5"/>
      <c r="FP424" s="5"/>
      <c r="FQ424" s="5"/>
      <c r="FR424" s="5"/>
      <c r="FS424" s="5"/>
      <c r="FT424" s="5"/>
      <c r="FU424" s="5"/>
      <c r="FV424" s="5"/>
      <c r="FW424" s="5"/>
      <c r="FX424" s="5"/>
      <c r="FY424" s="5"/>
      <c r="FZ424" s="5"/>
      <c r="GA424" s="5"/>
      <c r="GB424" s="5"/>
      <c r="GC424" s="5"/>
      <c r="GD424" s="5"/>
      <c r="GE424" s="5"/>
      <c r="GF424" s="5"/>
      <c r="GG424" s="5"/>
      <c r="GH424" s="5"/>
      <c r="GI424" s="5"/>
      <c r="GJ424" s="5"/>
      <c r="GK424" s="5"/>
      <c r="GL424" s="5"/>
      <c r="GM424" s="5"/>
      <c r="GN424" s="5"/>
      <c r="GO424" s="5"/>
      <c r="GP424" s="5"/>
      <c r="GQ424" s="5"/>
      <c r="GR424" s="5"/>
      <c r="GS424" s="5"/>
      <c r="GT424" s="5"/>
      <c r="GU424" s="5"/>
      <c r="GV424" s="5"/>
      <c r="GW424" s="5"/>
      <c r="GX424" s="5"/>
      <c r="GY424" s="5"/>
      <c r="GZ424" s="5"/>
      <c r="HA424" s="5"/>
      <c r="HB424" s="5"/>
      <c r="HC424" s="5"/>
      <c r="HD424" s="5"/>
      <c r="HE424" s="5"/>
      <c r="HF424" s="5"/>
      <c r="HG424" s="5"/>
      <c r="HH424" s="5"/>
      <c r="HI424" s="5"/>
      <c r="HJ424" s="5"/>
      <c r="HK424" s="5"/>
      <c r="HL424" s="5"/>
      <c r="HM424" s="5"/>
      <c r="HN424" s="5"/>
      <c r="HO424" s="5"/>
      <c r="HP424" s="5"/>
      <c r="HQ424" s="5"/>
      <c r="HR424" s="5"/>
      <c r="HS424" s="5"/>
      <c r="HT424" s="5"/>
      <c r="HU424" s="5"/>
      <c r="HV424" s="5"/>
      <c r="HW424" s="5"/>
    </row>
    <row r="425" spans="1:231" s="148" customFormat="1">
      <c r="A425" s="5"/>
      <c r="B425" s="5"/>
      <c r="C425" s="13"/>
      <c r="D425" s="13"/>
      <c r="E425" s="14"/>
      <c r="F425" s="15"/>
      <c r="G425" s="13"/>
      <c r="H425" s="13"/>
      <c r="I425" s="16"/>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c r="CN425" s="5"/>
      <c r="CO425" s="5"/>
      <c r="CP425" s="5"/>
      <c r="CQ425" s="5"/>
      <c r="CR425" s="5"/>
      <c r="CS425" s="5"/>
      <c r="CT425" s="5"/>
      <c r="CU425" s="5"/>
      <c r="CV425" s="5"/>
      <c r="CW425" s="5"/>
      <c r="CX425" s="5"/>
      <c r="CY425" s="5"/>
      <c r="CZ425" s="5"/>
      <c r="DA425" s="5"/>
      <c r="DB425" s="5"/>
      <c r="DC425" s="5"/>
      <c r="DD425" s="5"/>
      <c r="DE425" s="5"/>
      <c r="DF425" s="5"/>
      <c r="DG425" s="5"/>
      <c r="DH425" s="5"/>
      <c r="DI425" s="5"/>
      <c r="DJ425" s="5"/>
      <c r="DK425" s="5"/>
      <c r="DL425" s="5"/>
      <c r="DM425" s="5"/>
      <c r="DN425" s="5"/>
      <c r="DO425" s="5"/>
      <c r="DP425" s="5"/>
      <c r="DQ425" s="5"/>
      <c r="DR425" s="5"/>
      <c r="DS425" s="5"/>
      <c r="DT425" s="5"/>
      <c r="DU425" s="5"/>
      <c r="DV425" s="5"/>
      <c r="DW425" s="5"/>
      <c r="DX425" s="5"/>
      <c r="DY425" s="5"/>
      <c r="DZ425" s="5"/>
      <c r="EA425" s="5"/>
      <c r="EB425" s="5"/>
      <c r="EC425" s="5"/>
      <c r="ED425" s="5"/>
      <c r="EE425" s="5"/>
      <c r="EF425" s="5"/>
      <c r="EG425" s="5"/>
      <c r="EH425" s="5"/>
      <c r="EI425" s="5"/>
      <c r="EJ425" s="5"/>
      <c r="EK425" s="5"/>
      <c r="EL425" s="5"/>
      <c r="EM425" s="5"/>
      <c r="EN425" s="5"/>
      <c r="EO425" s="5"/>
      <c r="EP425" s="5"/>
      <c r="EQ425" s="5"/>
      <c r="ER425" s="5"/>
      <c r="ES425" s="5"/>
      <c r="ET425" s="5"/>
      <c r="EU425" s="5"/>
      <c r="EV425" s="5"/>
      <c r="EW425" s="5"/>
      <c r="EX425" s="5"/>
      <c r="EY425" s="5"/>
      <c r="EZ425" s="5"/>
      <c r="FA425" s="5"/>
      <c r="FB425" s="5"/>
      <c r="FC425" s="5"/>
      <c r="FD425" s="5"/>
      <c r="FE425" s="5"/>
      <c r="FF425" s="5"/>
      <c r="FG425" s="5"/>
      <c r="FH425" s="5"/>
      <c r="FI425" s="5"/>
      <c r="FJ425" s="5"/>
      <c r="FK425" s="5"/>
      <c r="FL425" s="5"/>
      <c r="FM425" s="5"/>
      <c r="FN425" s="5"/>
      <c r="FO425" s="5"/>
      <c r="FP425" s="5"/>
      <c r="FQ425" s="5"/>
      <c r="FR425" s="5"/>
      <c r="FS425" s="5"/>
      <c r="FT425" s="5"/>
      <c r="FU425" s="5"/>
      <c r="FV425" s="5"/>
      <c r="FW425" s="5"/>
      <c r="FX425" s="5"/>
      <c r="FY425" s="5"/>
      <c r="FZ425" s="5"/>
      <c r="GA425" s="5"/>
      <c r="GB425" s="5"/>
      <c r="GC425" s="5"/>
      <c r="GD425" s="5"/>
      <c r="GE425" s="5"/>
      <c r="GF425" s="5"/>
      <c r="GG425" s="5"/>
      <c r="GH425" s="5"/>
      <c r="GI425" s="5"/>
      <c r="GJ425" s="5"/>
      <c r="GK425" s="5"/>
      <c r="GL425" s="5"/>
      <c r="GM425" s="5"/>
      <c r="GN425" s="5"/>
      <c r="GO425" s="5"/>
      <c r="GP425" s="5"/>
      <c r="GQ425" s="5"/>
      <c r="GR425" s="5"/>
      <c r="GS425" s="5"/>
      <c r="GT425" s="5"/>
      <c r="GU425" s="5"/>
      <c r="GV425" s="5"/>
      <c r="GW425" s="5"/>
      <c r="GX425" s="5"/>
      <c r="GY425" s="5"/>
      <c r="GZ425" s="5"/>
      <c r="HA425" s="5"/>
      <c r="HB425" s="5"/>
      <c r="HC425" s="5"/>
      <c r="HD425" s="5"/>
      <c r="HE425" s="5"/>
      <c r="HF425" s="5"/>
      <c r="HG425" s="5"/>
      <c r="HH425" s="5"/>
      <c r="HI425" s="5"/>
      <c r="HJ425" s="5"/>
      <c r="HK425" s="5"/>
      <c r="HL425" s="5"/>
      <c r="HM425" s="5"/>
      <c r="HN425" s="5"/>
      <c r="HO425" s="5"/>
      <c r="HP425" s="5"/>
      <c r="HQ425" s="5"/>
      <c r="HR425" s="5"/>
      <c r="HS425" s="5"/>
      <c r="HT425" s="5"/>
      <c r="HU425" s="5"/>
      <c r="HV425" s="5"/>
      <c r="HW425" s="5"/>
    </row>
    <row r="426" spans="1:231" s="148" customFormat="1">
      <c r="A426" s="5"/>
      <c r="B426" s="5"/>
      <c r="C426" s="13"/>
      <c r="D426" s="13"/>
      <c r="E426" s="14"/>
      <c r="F426" s="15"/>
      <c r="G426" s="13"/>
      <c r="H426" s="13"/>
      <c r="I426" s="16"/>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c r="BW426" s="5"/>
      <c r="BX426" s="5"/>
      <c r="BY426" s="5"/>
      <c r="BZ426" s="5"/>
      <c r="CA426" s="5"/>
      <c r="CB426" s="5"/>
      <c r="CC426" s="5"/>
      <c r="CD426" s="5"/>
      <c r="CE426" s="5"/>
      <c r="CF426" s="5"/>
      <c r="CG426" s="5"/>
      <c r="CH426" s="5"/>
      <c r="CI426" s="5"/>
      <c r="CJ426" s="5"/>
      <c r="CK426" s="5"/>
      <c r="CL426" s="5"/>
      <c r="CM426" s="5"/>
      <c r="CN426" s="5"/>
      <c r="CO426" s="5"/>
      <c r="CP426" s="5"/>
      <c r="CQ426" s="5"/>
      <c r="CR426" s="5"/>
      <c r="CS426" s="5"/>
      <c r="CT426" s="5"/>
      <c r="CU426" s="5"/>
      <c r="CV426" s="5"/>
      <c r="CW426" s="5"/>
      <c r="CX426" s="5"/>
      <c r="CY426" s="5"/>
      <c r="CZ426" s="5"/>
      <c r="DA426" s="5"/>
      <c r="DB426" s="5"/>
      <c r="DC426" s="5"/>
      <c r="DD426" s="5"/>
      <c r="DE426" s="5"/>
      <c r="DF426" s="5"/>
      <c r="DG426" s="5"/>
      <c r="DH426" s="5"/>
      <c r="DI426" s="5"/>
      <c r="DJ426" s="5"/>
      <c r="DK426" s="5"/>
      <c r="DL426" s="5"/>
      <c r="DM426" s="5"/>
      <c r="DN426" s="5"/>
      <c r="DO426" s="5"/>
      <c r="DP426" s="5"/>
      <c r="DQ426" s="5"/>
      <c r="DR426" s="5"/>
      <c r="DS426" s="5"/>
      <c r="DT426" s="5"/>
      <c r="DU426" s="5"/>
      <c r="DV426" s="5"/>
      <c r="DW426" s="5"/>
      <c r="DX426" s="5"/>
      <c r="DY426" s="5"/>
      <c r="DZ426" s="5"/>
      <c r="EA426" s="5"/>
      <c r="EB426" s="5"/>
      <c r="EC426" s="5"/>
      <c r="ED426" s="5"/>
      <c r="EE426" s="5"/>
      <c r="EF426" s="5"/>
      <c r="EG426" s="5"/>
      <c r="EH426" s="5"/>
      <c r="EI426" s="5"/>
      <c r="EJ426" s="5"/>
      <c r="EK426" s="5"/>
      <c r="EL426" s="5"/>
      <c r="EM426" s="5"/>
      <c r="EN426" s="5"/>
      <c r="EO426" s="5"/>
      <c r="EP426" s="5"/>
      <c r="EQ426" s="5"/>
      <c r="ER426" s="5"/>
      <c r="ES426" s="5"/>
      <c r="ET426" s="5"/>
      <c r="EU426" s="5"/>
      <c r="EV426" s="5"/>
      <c r="EW426" s="5"/>
      <c r="EX426" s="5"/>
      <c r="EY426" s="5"/>
      <c r="EZ426" s="5"/>
      <c r="FA426" s="5"/>
      <c r="FB426" s="5"/>
      <c r="FC426" s="5"/>
      <c r="FD426" s="5"/>
      <c r="FE426" s="5"/>
      <c r="FF426" s="5"/>
      <c r="FG426" s="5"/>
      <c r="FH426" s="5"/>
      <c r="FI426" s="5"/>
      <c r="FJ426" s="5"/>
      <c r="FK426" s="5"/>
      <c r="FL426" s="5"/>
      <c r="FM426" s="5"/>
      <c r="FN426" s="5"/>
      <c r="FO426" s="5"/>
      <c r="FP426" s="5"/>
      <c r="FQ426" s="5"/>
      <c r="FR426" s="5"/>
      <c r="FS426" s="5"/>
      <c r="FT426" s="5"/>
      <c r="FU426" s="5"/>
      <c r="FV426" s="5"/>
      <c r="FW426" s="5"/>
      <c r="FX426" s="5"/>
      <c r="FY426" s="5"/>
      <c r="FZ426" s="5"/>
      <c r="GA426" s="5"/>
      <c r="GB426" s="5"/>
      <c r="GC426" s="5"/>
      <c r="GD426" s="5"/>
      <c r="GE426" s="5"/>
      <c r="GF426" s="5"/>
      <c r="GG426" s="5"/>
      <c r="GH426" s="5"/>
      <c r="GI426" s="5"/>
      <c r="GJ426" s="5"/>
      <c r="GK426" s="5"/>
      <c r="GL426" s="5"/>
      <c r="GM426" s="5"/>
      <c r="GN426" s="5"/>
      <c r="GO426" s="5"/>
      <c r="GP426" s="5"/>
      <c r="GQ426" s="5"/>
      <c r="GR426" s="5"/>
      <c r="GS426" s="5"/>
      <c r="GT426" s="5"/>
      <c r="GU426" s="5"/>
      <c r="GV426" s="5"/>
      <c r="GW426" s="5"/>
      <c r="GX426" s="5"/>
      <c r="GY426" s="5"/>
      <c r="GZ426" s="5"/>
      <c r="HA426" s="5"/>
      <c r="HB426" s="5"/>
      <c r="HC426" s="5"/>
      <c r="HD426" s="5"/>
      <c r="HE426" s="5"/>
      <c r="HF426" s="5"/>
      <c r="HG426" s="5"/>
      <c r="HH426" s="5"/>
      <c r="HI426" s="5"/>
      <c r="HJ426" s="5"/>
      <c r="HK426" s="5"/>
      <c r="HL426" s="5"/>
      <c r="HM426" s="5"/>
      <c r="HN426" s="5"/>
      <c r="HO426" s="5"/>
      <c r="HP426" s="5"/>
      <c r="HQ426" s="5"/>
      <c r="HR426" s="5"/>
      <c r="HS426" s="5"/>
      <c r="HT426" s="5"/>
      <c r="HU426" s="5"/>
      <c r="HV426" s="5"/>
      <c r="HW426" s="5"/>
    </row>
    <row r="427" spans="1:231" s="148" customFormat="1">
      <c r="A427" s="5"/>
      <c r="B427" s="5"/>
      <c r="C427" s="13"/>
      <c r="D427" s="13"/>
      <c r="E427" s="14"/>
      <c r="F427" s="15"/>
      <c r="G427" s="13"/>
      <c r="H427" s="13"/>
      <c r="I427" s="16"/>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c r="CW427" s="5"/>
      <c r="CX427" s="5"/>
      <c r="CY427" s="5"/>
      <c r="CZ427" s="5"/>
      <c r="DA427" s="5"/>
      <c r="DB427" s="5"/>
      <c r="DC427" s="5"/>
      <c r="DD427" s="5"/>
      <c r="DE427" s="5"/>
      <c r="DF427" s="5"/>
      <c r="DG427" s="5"/>
      <c r="DH427" s="5"/>
      <c r="DI427" s="5"/>
      <c r="DJ427" s="5"/>
      <c r="DK427" s="5"/>
      <c r="DL427" s="5"/>
      <c r="DM427" s="5"/>
      <c r="DN427" s="5"/>
      <c r="DO427" s="5"/>
      <c r="DP427" s="5"/>
      <c r="DQ427" s="5"/>
      <c r="DR427" s="5"/>
      <c r="DS427" s="5"/>
      <c r="DT427" s="5"/>
      <c r="DU427" s="5"/>
      <c r="DV427" s="5"/>
      <c r="DW427" s="5"/>
      <c r="DX427" s="5"/>
      <c r="DY427" s="5"/>
      <c r="DZ427" s="5"/>
      <c r="EA427" s="5"/>
      <c r="EB427" s="5"/>
      <c r="EC427" s="5"/>
      <c r="ED427" s="5"/>
      <c r="EE427" s="5"/>
      <c r="EF427" s="5"/>
      <c r="EG427" s="5"/>
      <c r="EH427" s="5"/>
      <c r="EI427" s="5"/>
      <c r="EJ427" s="5"/>
      <c r="EK427" s="5"/>
      <c r="EL427" s="5"/>
      <c r="EM427" s="5"/>
      <c r="EN427" s="5"/>
      <c r="EO427" s="5"/>
      <c r="EP427" s="5"/>
      <c r="EQ427" s="5"/>
      <c r="ER427" s="5"/>
      <c r="ES427" s="5"/>
      <c r="ET427" s="5"/>
      <c r="EU427" s="5"/>
      <c r="EV427" s="5"/>
      <c r="EW427" s="5"/>
      <c r="EX427" s="5"/>
      <c r="EY427" s="5"/>
      <c r="EZ427" s="5"/>
      <c r="FA427" s="5"/>
      <c r="FB427" s="5"/>
      <c r="FC427" s="5"/>
      <c r="FD427" s="5"/>
      <c r="FE427" s="5"/>
      <c r="FF427" s="5"/>
      <c r="FG427" s="5"/>
      <c r="FH427" s="5"/>
      <c r="FI427" s="5"/>
      <c r="FJ427" s="5"/>
      <c r="FK427" s="5"/>
      <c r="FL427" s="5"/>
      <c r="FM427" s="5"/>
      <c r="FN427" s="5"/>
      <c r="FO427" s="5"/>
      <c r="FP427" s="5"/>
      <c r="FQ427" s="5"/>
      <c r="FR427" s="5"/>
      <c r="FS427" s="5"/>
      <c r="FT427" s="5"/>
      <c r="FU427" s="5"/>
      <c r="FV427" s="5"/>
      <c r="FW427" s="5"/>
      <c r="FX427" s="5"/>
      <c r="FY427" s="5"/>
      <c r="FZ427" s="5"/>
      <c r="GA427" s="5"/>
      <c r="GB427" s="5"/>
      <c r="GC427" s="5"/>
      <c r="GD427" s="5"/>
      <c r="GE427" s="5"/>
      <c r="GF427" s="5"/>
      <c r="GG427" s="5"/>
      <c r="GH427" s="5"/>
      <c r="GI427" s="5"/>
      <c r="GJ427" s="5"/>
      <c r="GK427" s="5"/>
      <c r="GL427" s="5"/>
      <c r="GM427" s="5"/>
      <c r="GN427" s="5"/>
      <c r="GO427" s="5"/>
      <c r="GP427" s="5"/>
      <c r="GQ427" s="5"/>
      <c r="GR427" s="5"/>
      <c r="GS427" s="5"/>
      <c r="GT427" s="5"/>
      <c r="GU427" s="5"/>
      <c r="GV427" s="5"/>
      <c r="GW427" s="5"/>
      <c r="GX427" s="5"/>
      <c r="GY427" s="5"/>
      <c r="GZ427" s="5"/>
      <c r="HA427" s="5"/>
      <c r="HB427" s="5"/>
      <c r="HC427" s="5"/>
      <c r="HD427" s="5"/>
      <c r="HE427" s="5"/>
      <c r="HF427" s="5"/>
      <c r="HG427" s="5"/>
      <c r="HH427" s="5"/>
      <c r="HI427" s="5"/>
      <c r="HJ427" s="5"/>
      <c r="HK427" s="5"/>
      <c r="HL427" s="5"/>
      <c r="HM427" s="5"/>
      <c r="HN427" s="5"/>
      <c r="HO427" s="5"/>
      <c r="HP427" s="5"/>
      <c r="HQ427" s="5"/>
      <c r="HR427" s="5"/>
      <c r="HS427" s="5"/>
      <c r="HT427" s="5"/>
      <c r="HU427" s="5"/>
      <c r="HV427" s="5"/>
      <c r="HW427" s="5"/>
    </row>
    <row r="428" spans="1:231" s="148" customFormat="1">
      <c r="A428" s="5"/>
      <c r="B428" s="5"/>
      <c r="C428" s="13"/>
      <c r="D428" s="13"/>
      <c r="E428" s="14"/>
      <c r="F428" s="15"/>
      <c r="G428" s="13"/>
      <c r="H428" s="13"/>
      <c r="I428" s="16"/>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c r="BR428" s="5"/>
      <c r="BS428" s="5"/>
      <c r="BT428" s="5"/>
      <c r="BU428" s="5"/>
      <c r="BV428" s="5"/>
      <c r="BW428" s="5"/>
      <c r="BX428" s="5"/>
      <c r="BY428" s="5"/>
      <c r="BZ428" s="5"/>
      <c r="CA428" s="5"/>
      <c r="CB428" s="5"/>
      <c r="CC428" s="5"/>
      <c r="CD428" s="5"/>
      <c r="CE428" s="5"/>
      <c r="CF428" s="5"/>
      <c r="CG428" s="5"/>
      <c r="CH428" s="5"/>
      <c r="CI428" s="5"/>
      <c r="CJ428" s="5"/>
      <c r="CK428" s="5"/>
      <c r="CL428" s="5"/>
      <c r="CM428" s="5"/>
      <c r="CN428" s="5"/>
      <c r="CO428" s="5"/>
      <c r="CP428" s="5"/>
      <c r="CQ428" s="5"/>
      <c r="CR428" s="5"/>
      <c r="CS428" s="5"/>
      <c r="CT428" s="5"/>
      <c r="CU428" s="5"/>
      <c r="CV428" s="5"/>
      <c r="CW428" s="5"/>
      <c r="CX428" s="5"/>
      <c r="CY428" s="5"/>
      <c r="CZ428" s="5"/>
      <c r="DA428" s="5"/>
      <c r="DB428" s="5"/>
      <c r="DC428" s="5"/>
      <c r="DD428" s="5"/>
      <c r="DE428" s="5"/>
      <c r="DF428" s="5"/>
      <c r="DG428" s="5"/>
      <c r="DH428" s="5"/>
      <c r="DI428" s="5"/>
      <c r="DJ428" s="5"/>
      <c r="DK428" s="5"/>
      <c r="DL428" s="5"/>
      <c r="DM428" s="5"/>
      <c r="DN428" s="5"/>
      <c r="DO428" s="5"/>
      <c r="DP428" s="5"/>
      <c r="DQ428" s="5"/>
      <c r="DR428" s="5"/>
      <c r="DS428" s="5"/>
      <c r="DT428" s="5"/>
      <c r="DU428" s="5"/>
      <c r="DV428" s="5"/>
      <c r="DW428" s="5"/>
      <c r="DX428" s="5"/>
      <c r="DY428" s="5"/>
      <c r="DZ428" s="5"/>
      <c r="EA428" s="5"/>
      <c r="EB428" s="5"/>
      <c r="EC428" s="5"/>
      <c r="ED428" s="5"/>
      <c r="EE428" s="5"/>
      <c r="EF428" s="5"/>
      <c r="EG428" s="5"/>
      <c r="EH428" s="5"/>
      <c r="EI428" s="5"/>
      <c r="EJ428" s="5"/>
      <c r="EK428" s="5"/>
      <c r="EL428" s="5"/>
      <c r="EM428" s="5"/>
      <c r="EN428" s="5"/>
      <c r="EO428" s="5"/>
      <c r="EP428" s="5"/>
      <c r="EQ428" s="5"/>
      <c r="ER428" s="5"/>
      <c r="ES428" s="5"/>
      <c r="ET428" s="5"/>
      <c r="EU428" s="5"/>
      <c r="EV428" s="5"/>
      <c r="EW428" s="5"/>
      <c r="EX428" s="5"/>
      <c r="EY428" s="5"/>
      <c r="EZ428" s="5"/>
      <c r="FA428" s="5"/>
      <c r="FB428" s="5"/>
      <c r="FC428" s="5"/>
      <c r="FD428" s="5"/>
      <c r="FE428" s="5"/>
      <c r="FF428" s="5"/>
      <c r="FG428" s="5"/>
      <c r="FH428" s="5"/>
      <c r="FI428" s="5"/>
      <c r="FJ428" s="5"/>
      <c r="FK428" s="5"/>
      <c r="FL428" s="5"/>
      <c r="FM428" s="5"/>
      <c r="FN428" s="5"/>
      <c r="FO428" s="5"/>
      <c r="FP428" s="5"/>
      <c r="FQ428" s="5"/>
      <c r="FR428" s="5"/>
      <c r="FS428" s="5"/>
      <c r="FT428" s="5"/>
      <c r="FU428" s="5"/>
      <c r="FV428" s="5"/>
      <c r="FW428" s="5"/>
      <c r="FX428" s="5"/>
      <c r="FY428" s="5"/>
      <c r="FZ428" s="5"/>
      <c r="GA428" s="5"/>
      <c r="GB428" s="5"/>
      <c r="GC428" s="5"/>
      <c r="GD428" s="5"/>
      <c r="GE428" s="5"/>
      <c r="GF428" s="5"/>
      <c r="GG428" s="5"/>
      <c r="GH428" s="5"/>
      <c r="GI428" s="5"/>
      <c r="GJ428" s="5"/>
      <c r="GK428" s="5"/>
      <c r="GL428" s="5"/>
      <c r="GM428" s="5"/>
      <c r="GN428" s="5"/>
      <c r="GO428" s="5"/>
      <c r="GP428" s="5"/>
      <c r="GQ428" s="5"/>
      <c r="GR428" s="5"/>
      <c r="GS428" s="5"/>
      <c r="GT428" s="5"/>
      <c r="GU428" s="5"/>
      <c r="GV428" s="5"/>
      <c r="GW428" s="5"/>
      <c r="GX428" s="5"/>
      <c r="GY428" s="5"/>
      <c r="GZ428" s="5"/>
      <c r="HA428" s="5"/>
      <c r="HB428" s="5"/>
      <c r="HC428" s="5"/>
      <c r="HD428" s="5"/>
      <c r="HE428" s="5"/>
      <c r="HF428" s="5"/>
      <c r="HG428" s="5"/>
      <c r="HH428" s="5"/>
      <c r="HI428" s="5"/>
      <c r="HJ428" s="5"/>
      <c r="HK428" s="5"/>
      <c r="HL428" s="5"/>
      <c r="HM428" s="5"/>
      <c r="HN428" s="5"/>
      <c r="HO428" s="5"/>
      <c r="HP428" s="5"/>
      <c r="HQ428" s="5"/>
      <c r="HR428" s="5"/>
      <c r="HS428" s="5"/>
      <c r="HT428" s="5"/>
      <c r="HU428" s="5"/>
      <c r="HV428" s="5"/>
      <c r="HW428" s="5"/>
    </row>
    <row r="429" spans="1:231" s="148" customFormat="1">
      <c r="A429" s="5"/>
      <c r="B429" s="5"/>
      <c r="C429" s="13"/>
      <c r="D429" s="13"/>
      <c r="E429" s="14"/>
      <c r="F429" s="15"/>
      <c r="G429" s="13"/>
      <c r="H429" s="13"/>
      <c r="I429" s="16"/>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c r="CB429" s="5"/>
      <c r="CC429" s="5"/>
      <c r="CD429" s="5"/>
      <c r="CE429" s="5"/>
      <c r="CF429" s="5"/>
      <c r="CG429" s="5"/>
      <c r="CH429" s="5"/>
      <c r="CI429" s="5"/>
      <c r="CJ429" s="5"/>
      <c r="CK429" s="5"/>
      <c r="CL429" s="5"/>
      <c r="CM429" s="5"/>
      <c r="CN429" s="5"/>
      <c r="CO429" s="5"/>
      <c r="CP429" s="5"/>
      <c r="CQ429" s="5"/>
      <c r="CR429" s="5"/>
      <c r="CS429" s="5"/>
      <c r="CT429" s="5"/>
      <c r="CU429" s="5"/>
      <c r="CV429" s="5"/>
      <c r="CW429" s="5"/>
      <c r="CX429" s="5"/>
      <c r="CY429" s="5"/>
      <c r="CZ429" s="5"/>
      <c r="DA429" s="5"/>
      <c r="DB429" s="5"/>
      <c r="DC429" s="5"/>
      <c r="DD429" s="5"/>
      <c r="DE429" s="5"/>
      <c r="DF429" s="5"/>
      <c r="DG429" s="5"/>
      <c r="DH429" s="5"/>
      <c r="DI429" s="5"/>
      <c r="DJ429" s="5"/>
      <c r="DK429" s="5"/>
      <c r="DL429" s="5"/>
      <c r="DM429" s="5"/>
      <c r="DN429" s="5"/>
      <c r="DO429" s="5"/>
      <c r="DP429" s="5"/>
      <c r="DQ429" s="5"/>
      <c r="DR429" s="5"/>
      <c r="DS429" s="5"/>
      <c r="DT429" s="5"/>
      <c r="DU429" s="5"/>
      <c r="DV429" s="5"/>
      <c r="DW429" s="5"/>
      <c r="DX429" s="5"/>
      <c r="DY429" s="5"/>
      <c r="DZ429" s="5"/>
      <c r="EA429" s="5"/>
      <c r="EB429" s="5"/>
      <c r="EC429" s="5"/>
      <c r="ED429" s="5"/>
      <c r="EE429" s="5"/>
      <c r="EF429" s="5"/>
      <c r="EG429" s="5"/>
      <c r="EH429" s="5"/>
      <c r="EI429" s="5"/>
      <c r="EJ429" s="5"/>
      <c r="EK429" s="5"/>
      <c r="EL429" s="5"/>
      <c r="EM429" s="5"/>
      <c r="EN429" s="5"/>
      <c r="EO429" s="5"/>
      <c r="EP429" s="5"/>
      <c r="EQ429" s="5"/>
      <c r="ER429" s="5"/>
      <c r="ES429" s="5"/>
      <c r="ET429" s="5"/>
      <c r="EU429" s="5"/>
      <c r="EV429" s="5"/>
      <c r="EW429" s="5"/>
      <c r="EX429" s="5"/>
      <c r="EY429" s="5"/>
      <c r="EZ429" s="5"/>
      <c r="FA429" s="5"/>
      <c r="FB429" s="5"/>
      <c r="FC429" s="5"/>
      <c r="FD429" s="5"/>
      <c r="FE429" s="5"/>
      <c r="FF429" s="5"/>
      <c r="FG429" s="5"/>
      <c r="FH429" s="5"/>
      <c r="FI429" s="5"/>
      <c r="FJ429" s="5"/>
      <c r="FK429" s="5"/>
      <c r="FL429" s="5"/>
      <c r="FM429" s="5"/>
      <c r="FN429" s="5"/>
      <c r="FO429" s="5"/>
      <c r="FP429" s="5"/>
      <c r="FQ429" s="5"/>
      <c r="FR429" s="5"/>
      <c r="FS429" s="5"/>
      <c r="FT429" s="5"/>
      <c r="FU429" s="5"/>
      <c r="FV429" s="5"/>
      <c r="FW429" s="5"/>
      <c r="FX429" s="5"/>
      <c r="FY429" s="5"/>
      <c r="FZ429" s="5"/>
      <c r="GA429" s="5"/>
      <c r="GB429" s="5"/>
      <c r="GC429" s="5"/>
      <c r="GD429" s="5"/>
      <c r="GE429" s="5"/>
      <c r="GF429" s="5"/>
      <c r="GG429" s="5"/>
      <c r="GH429" s="5"/>
      <c r="GI429" s="5"/>
      <c r="GJ429" s="5"/>
      <c r="GK429" s="5"/>
      <c r="GL429" s="5"/>
      <c r="GM429" s="5"/>
      <c r="GN429" s="5"/>
      <c r="GO429" s="5"/>
      <c r="GP429" s="5"/>
      <c r="GQ429" s="5"/>
      <c r="GR429" s="5"/>
      <c r="GS429" s="5"/>
      <c r="GT429" s="5"/>
      <c r="GU429" s="5"/>
      <c r="GV429" s="5"/>
      <c r="GW429" s="5"/>
      <c r="GX429" s="5"/>
      <c r="GY429" s="5"/>
      <c r="GZ429" s="5"/>
      <c r="HA429" s="5"/>
      <c r="HB429" s="5"/>
      <c r="HC429" s="5"/>
      <c r="HD429" s="5"/>
      <c r="HE429" s="5"/>
      <c r="HF429" s="5"/>
      <c r="HG429" s="5"/>
      <c r="HH429" s="5"/>
      <c r="HI429" s="5"/>
      <c r="HJ429" s="5"/>
      <c r="HK429" s="5"/>
      <c r="HL429" s="5"/>
      <c r="HM429" s="5"/>
      <c r="HN429" s="5"/>
      <c r="HO429" s="5"/>
      <c r="HP429" s="5"/>
      <c r="HQ429" s="5"/>
      <c r="HR429" s="5"/>
      <c r="HS429" s="5"/>
      <c r="HT429" s="5"/>
      <c r="HU429" s="5"/>
      <c r="HV429" s="5"/>
      <c r="HW429" s="5"/>
    </row>
    <row r="430" spans="1:231" s="148" customFormat="1">
      <c r="A430" s="5"/>
      <c r="B430" s="5"/>
      <c r="C430" s="13"/>
      <c r="D430" s="13"/>
      <c r="E430" s="14"/>
      <c r="F430" s="15"/>
      <c r="G430" s="13"/>
      <c r="H430" s="13"/>
      <c r="I430" s="16"/>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c r="BP430" s="5"/>
      <c r="BQ430" s="5"/>
      <c r="BR430" s="5"/>
      <c r="BS430" s="5"/>
      <c r="BT430" s="5"/>
      <c r="BU430" s="5"/>
      <c r="BV430" s="5"/>
      <c r="BW430" s="5"/>
      <c r="BX430" s="5"/>
      <c r="BY430" s="5"/>
      <c r="BZ430" s="5"/>
      <c r="CA430" s="5"/>
      <c r="CB430" s="5"/>
      <c r="CC430" s="5"/>
      <c r="CD430" s="5"/>
      <c r="CE430" s="5"/>
      <c r="CF430" s="5"/>
      <c r="CG430" s="5"/>
      <c r="CH430" s="5"/>
      <c r="CI430" s="5"/>
      <c r="CJ430" s="5"/>
      <c r="CK430" s="5"/>
      <c r="CL430" s="5"/>
      <c r="CM430" s="5"/>
      <c r="CN430" s="5"/>
      <c r="CO430" s="5"/>
      <c r="CP430" s="5"/>
      <c r="CQ430" s="5"/>
      <c r="CR430" s="5"/>
      <c r="CS430" s="5"/>
      <c r="CT430" s="5"/>
      <c r="CU430" s="5"/>
      <c r="CV430" s="5"/>
      <c r="CW430" s="5"/>
      <c r="CX430" s="5"/>
      <c r="CY430" s="5"/>
      <c r="CZ430" s="5"/>
      <c r="DA430" s="5"/>
      <c r="DB430" s="5"/>
      <c r="DC430" s="5"/>
      <c r="DD430" s="5"/>
      <c r="DE430" s="5"/>
      <c r="DF430" s="5"/>
      <c r="DG430" s="5"/>
      <c r="DH430" s="5"/>
      <c r="DI430" s="5"/>
      <c r="DJ430" s="5"/>
      <c r="DK430" s="5"/>
      <c r="DL430" s="5"/>
      <c r="DM430" s="5"/>
      <c r="DN430" s="5"/>
      <c r="DO430" s="5"/>
      <c r="DP430" s="5"/>
      <c r="DQ430" s="5"/>
      <c r="DR430" s="5"/>
      <c r="DS430" s="5"/>
      <c r="DT430" s="5"/>
      <c r="DU430" s="5"/>
      <c r="DV430" s="5"/>
      <c r="DW430" s="5"/>
      <c r="DX430" s="5"/>
      <c r="DY430" s="5"/>
      <c r="DZ430" s="5"/>
      <c r="EA430" s="5"/>
      <c r="EB430" s="5"/>
      <c r="EC430" s="5"/>
      <c r="ED430" s="5"/>
      <c r="EE430" s="5"/>
      <c r="EF430" s="5"/>
      <c r="EG430" s="5"/>
      <c r="EH430" s="5"/>
      <c r="EI430" s="5"/>
      <c r="EJ430" s="5"/>
      <c r="EK430" s="5"/>
      <c r="EL430" s="5"/>
      <c r="EM430" s="5"/>
      <c r="EN430" s="5"/>
      <c r="EO430" s="5"/>
      <c r="EP430" s="5"/>
      <c r="EQ430" s="5"/>
      <c r="ER430" s="5"/>
      <c r="ES430" s="5"/>
      <c r="ET430" s="5"/>
      <c r="EU430" s="5"/>
      <c r="EV430" s="5"/>
      <c r="EW430" s="5"/>
      <c r="EX430" s="5"/>
      <c r="EY430" s="5"/>
      <c r="EZ430" s="5"/>
      <c r="FA430" s="5"/>
      <c r="FB430" s="5"/>
      <c r="FC430" s="5"/>
      <c r="FD430" s="5"/>
      <c r="FE430" s="5"/>
      <c r="FF430" s="5"/>
      <c r="FG430" s="5"/>
      <c r="FH430" s="5"/>
      <c r="FI430" s="5"/>
      <c r="FJ430" s="5"/>
      <c r="FK430" s="5"/>
      <c r="FL430" s="5"/>
      <c r="FM430" s="5"/>
      <c r="FN430" s="5"/>
      <c r="FO430" s="5"/>
      <c r="FP430" s="5"/>
      <c r="FQ430" s="5"/>
      <c r="FR430" s="5"/>
      <c r="FS430" s="5"/>
      <c r="FT430" s="5"/>
      <c r="FU430" s="5"/>
      <c r="FV430" s="5"/>
      <c r="FW430" s="5"/>
      <c r="FX430" s="5"/>
      <c r="FY430" s="5"/>
      <c r="FZ430" s="5"/>
      <c r="GA430" s="5"/>
      <c r="GB430" s="5"/>
      <c r="GC430" s="5"/>
      <c r="GD430" s="5"/>
      <c r="GE430" s="5"/>
      <c r="GF430" s="5"/>
      <c r="GG430" s="5"/>
      <c r="GH430" s="5"/>
      <c r="GI430" s="5"/>
      <c r="GJ430" s="5"/>
      <c r="GK430" s="5"/>
      <c r="GL430" s="5"/>
      <c r="GM430" s="5"/>
      <c r="GN430" s="5"/>
      <c r="GO430" s="5"/>
      <c r="GP430" s="5"/>
      <c r="GQ430" s="5"/>
      <c r="GR430" s="5"/>
      <c r="GS430" s="5"/>
      <c r="GT430" s="5"/>
      <c r="GU430" s="5"/>
      <c r="GV430" s="5"/>
      <c r="GW430" s="5"/>
      <c r="GX430" s="5"/>
      <c r="GY430" s="5"/>
      <c r="GZ430" s="5"/>
      <c r="HA430" s="5"/>
      <c r="HB430" s="5"/>
      <c r="HC430" s="5"/>
      <c r="HD430" s="5"/>
      <c r="HE430" s="5"/>
      <c r="HF430" s="5"/>
      <c r="HG430" s="5"/>
      <c r="HH430" s="5"/>
      <c r="HI430" s="5"/>
      <c r="HJ430" s="5"/>
      <c r="HK430" s="5"/>
      <c r="HL430" s="5"/>
      <c r="HM430" s="5"/>
      <c r="HN430" s="5"/>
      <c r="HO430" s="5"/>
      <c r="HP430" s="5"/>
      <c r="HQ430" s="5"/>
      <c r="HR430" s="5"/>
      <c r="HS430" s="5"/>
      <c r="HT430" s="5"/>
      <c r="HU430" s="5"/>
      <c r="HV430" s="5"/>
      <c r="HW430" s="5"/>
    </row>
    <row r="431" spans="1:231" s="148" customFormat="1">
      <c r="A431" s="5"/>
      <c r="B431" s="5"/>
      <c r="C431" s="13"/>
      <c r="D431" s="13"/>
      <c r="E431" s="14"/>
      <c r="F431" s="15"/>
      <c r="G431" s="13"/>
      <c r="H431" s="13"/>
      <c r="I431" s="16"/>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c r="CQ431" s="5"/>
      <c r="CR431" s="5"/>
      <c r="CS431" s="5"/>
      <c r="CT431" s="5"/>
      <c r="CU431" s="5"/>
      <c r="CV431" s="5"/>
      <c r="CW431" s="5"/>
      <c r="CX431" s="5"/>
      <c r="CY431" s="5"/>
      <c r="CZ431" s="5"/>
      <c r="DA431" s="5"/>
      <c r="DB431" s="5"/>
      <c r="DC431" s="5"/>
      <c r="DD431" s="5"/>
      <c r="DE431" s="5"/>
      <c r="DF431" s="5"/>
      <c r="DG431" s="5"/>
      <c r="DH431" s="5"/>
      <c r="DI431" s="5"/>
      <c r="DJ431" s="5"/>
      <c r="DK431" s="5"/>
      <c r="DL431" s="5"/>
      <c r="DM431" s="5"/>
      <c r="DN431" s="5"/>
      <c r="DO431" s="5"/>
      <c r="DP431" s="5"/>
      <c r="DQ431" s="5"/>
      <c r="DR431" s="5"/>
      <c r="DS431" s="5"/>
      <c r="DT431" s="5"/>
      <c r="DU431" s="5"/>
      <c r="DV431" s="5"/>
      <c r="DW431" s="5"/>
      <c r="DX431" s="5"/>
      <c r="DY431" s="5"/>
      <c r="DZ431" s="5"/>
      <c r="EA431" s="5"/>
      <c r="EB431" s="5"/>
      <c r="EC431" s="5"/>
      <c r="ED431" s="5"/>
      <c r="EE431" s="5"/>
      <c r="EF431" s="5"/>
      <c r="EG431" s="5"/>
      <c r="EH431" s="5"/>
      <c r="EI431" s="5"/>
      <c r="EJ431" s="5"/>
      <c r="EK431" s="5"/>
      <c r="EL431" s="5"/>
      <c r="EM431" s="5"/>
      <c r="EN431" s="5"/>
      <c r="EO431" s="5"/>
      <c r="EP431" s="5"/>
      <c r="EQ431" s="5"/>
      <c r="ER431" s="5"/>
      <c r="ES431" s="5"/>
      <c r="ET431" s="5"/>
      <c r="EU431" s="5"/>
      <c r="EV431" s="5"/>
      <c r="EW431" s="5"/>
      <c r="EX431" s="5"/>
      <c r="EY431" s="5"/>
      <c r="EZ431" s="5"/>
      <c r="FA431" s="5"/>
      <c r="FB431" s="5"/>
      <c r="FC431" s="5"/>
      <c r="FD431" s="5"/>
      <c r="FE431" s="5"/>
      <c r="FF431" s="5"/>
      <c r="FG431" s="5"/>
      <c r="FH431" s="5"/>
      <c r="FI431" s="5"/>
      <c r="FJ431" s="5"/>
      <c r="FK431" s="5"/>
      <c r="FL431" s="5"/>
      <c r="FM431" s="5"/>
      <c r="FN431" s="5"/>
      <c r="FO431" s="5"/>
      <c r="FP431" s="5"/>
      <c r="FQ431" s="5"/>
      <c r="FR431" s="5"/>
      <c r="FS431" s="5"/>
      <c r="FT431" s="5"/>
      <c r="FU431" s="5"/>
      <c r="FV431" s="5"/>
      <c r="FW431" s="5"/>
      <c r="FX431" s="5"/>
      <c r="FY431" s="5"/>
      <c r="FZ431" s="5"/>
      <c r="GA431" s="5"/>
      <c r="GB431" s="5"/>
      <c r="GC431" s="5"/>
      <c r="GD431" s="5"/>
      <c r="GE431" s="5"/>
      <c r="GF431" s="5"/>
      <c r="GG431" s="5"/>
      <c r="GH431" s="5"/>
      <c r="GI431" s="5"/>
      <c r="GJ431" s="5"/>
      <c r="GK431" s="5"/>
      <c r="GL431" s="5"/>
      <c r="GM431" s="5"/>
      <c r="GN431" s="5"/>
      <c r="GO431" s="5"/>
      <c r="GP431" s="5"/>
      <c r="GQ431" s="5"/>
      <c r="GR431" s="5"/>
      <c r="GS431" s="5"/>
      <c r="GT431" s="5"/>
      <c r="GU431" s="5"/>
      <c r="GV431" s="5"/>
      <c r="GW431" s="5"/>
      <c r="GX431" s="5"/>
      <c r="GY431" s="5"/>
      <c r="GZ431" s="5"/>
      <c r="HA431" s="5"/>
      <c r="HB431" s="5"/>
      <c r="HC431" s="5"/>
      <c r="HD431" s="5"/>
      <c r="HE431" s="5"/>
      <c r="HF431" s="5"/>
      <c r="HG431" s="5"/>
      <c r="HH431" s="5"/>
      <c r="HI431" s="5"/>
      <c r="HJ431" s="5"/>
      <c r="HK431" s="5"/>
      <c r="HL431" s="5"/>
      <c r="HM431" s="5"/>
      <c r="HN431" s="5"/>
      <c r="HO431" s="5"/>
      <c r="HP431" s="5"/>
      <c r="HQ431" s="5"/>
      <c r="HR431" s="5"/>
      <c r="HS431" s="5"/>
      <c r="HT431" s="5"/>
      <c r="HU431" s="5"/>
      <c r="HV431" s="5"/>
      <c r="HW431" s="5"/>
    </row>
    <row r="432" spans="1:231" s="148" customFormat="1">
      <c r="A432" s="5"/>
      <c r="B432" s="5"/>
      <c r="C432" s="13"/>
      <c r="D432" s="13"/>
      <c r="E432" s="14"/>
      <c r="F432" s="15"/>
      <c r="G432" s="13"/>
      <c r="H432" s="13"/>
      <c r="I432" s="16"/>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c r="BR432" s="5"/>
      <c r="BS432" s="5"/>
      <c r="BT432" s="5"/>
      <c r="BU432" s="5"/>
      <c r="BV432" s="5"/>
      <c r="BW432" s="5"/>
      <c r="BX432" s="5"/>
      <c r="BY432" s="5"/>
      <c r="BZ432" s="5"/>
      <c r="CA432" s="5"/>
      <c r="CB432" s="5"/>
      <c r="CC432" s="5"/>
      <c r="CD432" s="5"/>
      <c r="CE432" s="5"/>
      <c r="CF432" s="5"/>
      <c r="CG432" s="5"/>
      <c r="CH432" s="5"/>
      <c r="CI432" s="5"/>
      <c r="CJ432" s="5"/>
      <c r="CK432" s="5"/>
      <c r="CL432" s="5"/>
      <c r="CM432" s="5"/>
      <c r="CN432" s="5"/>
      <c r="CO432" s="5"/>
      <c r="CP432" s="5"/>
      <c r="CQ432" s="5"/>
      <c r="CR432" s="5"/>
      <c r="CS432" s="5"/>
      <c r="CT432" s="5"/>
      <c r="CU432" s="5"/>
      <c r="CV432" s="5"/>
      <c r="CW432" s="5"/>
      <c r="CX432" s="5"/>
      <c r="CY432" s="5"/>
      <c r="CZ432" s="5"/>
      <c r="DA432" s="5"/>
      <c r="DB432" s="5"/>
      <c r="DC432" s="5"/>
      <c r="DD432" s="5"/>
      <c r="DE432" s="5"/>
      <c r="DF432" s="5"/>
      <c r="DG432" s="5"/>
      <c r="DH432" s="5"/>
      <c r="DI432" s="5"/>
      <c r="DJ432" s="5"/>
      <c r="DK432" s="5"/>
      <c r="DL432" s="5"/>
      <c r="DM432" s="5"/>
      <c r="DN432" s="5"/>
      <c r="DO432" s="5"/>
      <c r="DP432" s="5"/>
      <c r="DQ432" s="5"/>
      <c r="DR432" s="5"/>
      <c r="DS432" s="5"/>
      <c r="DT432" s="5"/>
      <c r="DU432" s="5"/>
      <c r="DV432" s="5"/>
      <c r="DW432" s="5"/>
      <c r="DX432" s="5"/>
      <c r="DY432" s="5"/>
      <c r="DZ432" s="5"/>
      <c r="EA432" s="5"/>
      <c r="EB432" s="5"/>
      <c r="EC432" s="5"/>
      <c r="ED432" s="5"/>
      <c r="EE432" s="5"/>
      <c r="EF432" s="5"/>
      <c r="EG432" s="5"/>
      <c r="EH432" s="5"/>
      <c r="EI432" s="5"/>
      <c r="EJ432" s="5"/>
      <c r="EK432" s="5"/>
      <c r="EL432" s="5"/>
      <c r="EM432" s="5"/>
      <c r="EN432" s="5"/>
      <c r="EO432" s="5"/>
      <c r="EP432" s="5"/>
      <c r="EQ432" s="5"/>
      <c r="ER432" s="5"/>
      <c r="ES432" s="5"/>
      <c r="ET432" s="5"/>
      <c r="EU432" s="5"/>
      <c r="EV432" s="5"/>
      <c r="EW432" s="5"/>
      <c r="EX432" s="5"/>
      <c r="EY432" s="5"/>
      <c r="EZ432" s="5"/>
      <c r="FA432" s="5"/>
      <c r="FB432" s="5"/>
      <c r="FC432" s="5"/>
      <c r="FD432" s="5"/>
      <c r="FE432" s="5"/>
      <c r="FF432" s="5"/>
      <c r="FG432" s="5"/>
      <c r="FH432" s="5"/>
      <c r="FI432" s="5"/>
      <c r="FJ432" s="5"/>
      <c r="FK432" s="5"/>
      <c r="FL432" s="5"/>
      <c r="FM432" s="5"/>
      <c r="FN432" s="5"/>
      <c r="FO432" s="5"/>
      <c r="FP432" s="5"/>
      <c r="FQ432" s="5"/>
      <c r="FR432" s="5"/>
      <c r="FS432" s="5"/>
      <c r="FT432" s="5"/>
      <c r="FU432" s="5"/>
      <c r="FV432" s="5"/>
      <c r="FW432" s="5"/>
      <c r="FX432" s="5"/>
      <c r="FY432" s="5"/>
      <c r="FZ432" s="5"/>
      <c r="GA432" s="5"/>
      <c r="GB432" s="5"/>
      <c r="GC432" s="5"/>
      <c r="GD432" s="5"/>
      <c r="GE432" s="5"/>
      <c r="GF432" s="5"/>
      <c r="GG432" s="5"/>
      <c r="GH432" s="5"/>
      <c r="GI432" s="5"/>
      <c r="GJ432" s="5"/>
      <c r="GK432" s="5"/>
      <c r="GL432" s="5"/>
      <c r="GM432" s="5"/>
      <c r="GN432" s="5"/>
      <c r="GO432" s="5"/>
      <c r="GP432" s="5"/>
      <c r="GQ432" s="5"/>
      <c r="GR432" s="5"/>
      <c r="GS432" s="5"/>
      <c r="GT432" s="5"/>
      <c r="GU432" s="5"/>
      <c r="GV432" s="5"/>
      <c r="GW432" s="5"/>
      <c r="GX432" s="5"/>
      <c r="GY432" s="5"/>
      <c r="GZ432" s="5"/>
      <c r="HA432" s="5"/>
      <c r="HB432" s="5"/>
      <c r="HC432" s="5"/>
      <c r="HD432" s="5"/>
      <c r="HE432" s="5"/>
      <c r="HF432" s="5"/>
      <c r="HG432" s="5"/>
      <c r="HH432" s="5"/>
      <c r="HI432" s="5"/>
      <c r="HJ432" s="5"/>
      <c r="HK432" s="5"/>
      <c r="HL432" s="5"/>
      <c r="HM432" s="5"/>
      <c r="HN432" s="5"/>
      <c r="HO432" s="5"/>
      <c r="HP432" s="5"/>
      <c r="HQ432" s="5"/>
      <c r="HR432" s="5"/>
      <c r="HS432" s="5"/>
      <c r="HT432" s="5"/>
      <c r="HU432" s="5"/>
      <c r="HV432" s="5"/>
      <c r="HW432" s="5"/>
    </row>
    <row r="433" spans="1:231" s="148" customFormat="1">
      <c r="A433" s="5"/>
      <c r="B433" s="5"/>
      <c r="C433" s="13"/>
      <c r="D433" s="13"/>
      <c r="E433" s="14"/>
      <c r="F433" s="15"/>
      <c r="G433" s="13"/>
      <c r="H433" s="13"/>
      <c r="I433" s="16"/>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c r="CY433" s="5"/>
      <c r="CZ433" s="5"/>
      <c r="DA433" s="5"/>
      <c r="DB433" s="5"/>
      <c r="DC433" s="5"/>
      <c r="DD433" s="5"/>
      <c r="DE433" s="5"/>
      <c r="DF433" s="5"/>
      <c r="DG433" s="5"/>
      <c r="DH433" s="5"/>
      <c r="DI433" s="5"/>
      <c r="DJ433" s="5"/>
      <c r="DK433" s="5"/>
      <c r="DL433" s="5"/>
      <c r="DM433" s="5"/>
      <c r="DN433" s="5"/>
      <c r="DO433" s="5"/>
      <c r="DP433" s="5"/>
      <c r="DQ433" s="5"/>
      <c r="DR433" s="5"/>
      <c r="DS433" s="5"/>
      <c r="DT433" s="5"/>
      <c r="DU433" s="5"/>
      <c r="DV433" s="5"/>
      <c r="DW433" s="5"/>
      <c r="DX433" s="5"/>
      <c r="DY433" s="5"/>
      <c r="DZ433" s="5"/>
      <c r="EA433" s="5"/>
      <c r="EB433" s="5"/>
      <c r="EC433" s="5"/>
      <c r="ED433" s="5"/>
      <c r="EE433" s="5"/>
      <c r="EF433" s="5"/>
      <c r="EG433" s="5"/>
      <c r="EH433" s="5"/>
      <c r="EI433" s="5"/>
      <c r="EJ433" s="5"/>
      <c r="EK433" s="5"/>
      <c r="EL433" s="5"/>
      <c r="EM433" s="5"/>
      <c r="EN433" s="5"/>
      <c r="EO433" s="5"/>
      <c r="EP433" s="5"/>
      <c r="EQ433" s="5"/>
      <c r="ER433" s="5"/>
      <c r="ES433" s="5"/>
      <c r="ET433" s="5"/>
      <c r="EU433" s="5"/>
      <c r="EV433" s="5"/>
      <c r="EW433" s="5"/>
      <c r="EX433" s="5"/>
      <c r="EY433" s="5"/>
      <c r="EZ433" s="5"/>
      <c r="FA433" s="5"/>
      <c r="FB433" s="5"/>
      <c r="FC433" s="5"/>
      <c r="FD433" s="5"/>
      <c r="FE433" s="5"/>
      <c r="FF433" s="5"/>
      <c r="FG433" s="5"/>
      <c r="FH433" s="5"/>
      <c r="FI433" s="5"/>
      <c r="FJ433" s="5"/>
      <c r="FK433" s="5"/>
      <c r="FL433" s="5"/>
      <c r="FM433" s="5"/>
      <c r="FN433" s="5"/>
      <c r="FO433" s="5"/>
      <c r="FP433" s="5"/>
      <c r="FQ433" s="5"/>
      <c r="FR433" s="5"/>
      <c r="FS433" s="5"/>
      <c r="FT433" s="5"/>
      <c r="FU433" s="5"/>
      <c r="FV433" s="5"/>
      <c r="FW433" s="5"/>
      <c r="FX433" s="5"/>
      <c r="FY433" s="5"/>
      <c r="FZ433" s="5"/>
      <c r="GA433" s="5"/>
      <c r="GB433" s="5"/>
      <c r="GC433" s="5"/>
      <c r="GD433" s="5"/>
      <c r="GE433" s="5"/>
      <c r="GF433" s="5"/>
      <c r="GG433" s="5"/>
      <c r="GH433" s="5"/>
      <c r="GI433" s="5"/>
      <c r="GJ433" s="5"/>
      <c r="GK433" s="5"/>
      <c r="GL433" s="5"/>
      <c r="GM433" s="5"/>
      <c r="GN433" s="5"/>
      <c r="GO433" s="5"/>
      <c r="GP433" s="5"/>
      <c r="GQ433" s="5"/>
      <c r="GR433" s="5"/>
      <c r="GS433" s="5"/>
      <c r="GT433" s="5"/>
      <c r="GU433" s="5"/>
      <c r="GV433" s="5"/>
      <c r="GW433" s="5"/>
      <c r="GX433" s="5"/>
      <c r="GY433" s="5"/>
      <c r="GZ433" s="5"/>
      <c r="HA433" s="5"/>
      <c r="HB433" s="5"/>
      <c r="HC433" s="5"/>
      <c r="HD433" s="5"/>
      <c r="HE433" s="5"/>
      <c r="HF433" s="5"/>
      <c r="HG433" s="5"/>
      <c r="HH433" s="5"/>
      <c r="HI433" s="5"/>
      <c r="HJ433" s="5"/>
      <c r="HK433" s="5"/>
      <c r="HL433" s="5"/>
      <c r="HM433" s="5"/>
      <c r="HN433" s="5"/>
      <c r="HO433" s="5"/>
      <c r="HP433" s="5"/>
      <c r="HQ433" s="5"/>
      <c r="HR433" s="5"/>
      <c r="HS433" s="5"/>
      <c r="HT433" s="5"/>
      <c r="HU433" s="5"/>
      <c r="HV433" s="5"/>
      <c r="HW433" s="5"/>
    </row>
    <row r="434" spans="1:231" s="148" customFormat="1">
      <c r="A434" s="5"/>
      <c r="B434" s="5"/>
      <c r="C434" s="13"/>
      <c r="D434" s="13"/>
      <c r="E434" s="14"/>
      <c r="F434" s="15"/>
      <c r="G434" s="13"/>
      <c r="H434" s="13"/>
      <c r="I434" s="16"/>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c r="BR434" s="5"/>
      <c r="BS434" s="5"/>
      <c r="BT434" s="5"/>
      <c r="BU434" s="5"/>
      <c r="BV434" s="5"/>
      <c r="BW434" s="5"/>
      <c r="BX434" s="5"/>
      <c r="BY434" s="5"/>
      <c r="BZ434" s="5"/>
      <c r="CA434" s="5"/>
      <c r="CB434" s="5"/>
      <c r="CC434" s="5"/>
      <c r="CD434" s="5"/>
      <c r="CE434" s="5"/>
      <c r="CF434" s="5"/>
      <c r="CG434" s="5"/>
      <c r="CH434" s="5"/>
      <c r="CI434" s="5"/>
      <c r="CJ434" s="5"/>
      <c r="CK434" s="5"/>
      <c r="CL434" s="5"/>
      <c r="CM434" s="5"/>
      <c r="CN434" s="5"/>
      <c r="CO434" s="5"/>
      <c r="CP434" s="5"/>
      <c r="CQ434" s="5"/>
      <c r="CR434" s="5"/>
      <c r="CS434" s="5"/>
      <c r="CT434" s="5"/>
      <c r="CU434" s="5"/>
      <c r="CV434" s="5"/>
      <c r="CW434" s="5"/>
      <c r="CX434" s="5"/>
      <c r="CY434" s="5"/>
      <c r="CZ434" s="5"/>
      <c r="DA434" s="5"/>
      <c r="DB434" s="5"/>
      <c r="DC434" s="5"/>
      <c r="DD434" s="5"/>
      <c r="DE434" s="5"/>
      <c r="DF434" s="5"/>
      <c r="DG434" s="5"/>
      <c r="DH434" s="5"/>
      <c r="DI434" s="5"/>
      <c r="DJ434" s="5"/>
      <c r="DK434" s="5"/>
      <c r="DL434" s="5"/>
      <c r="DM434" s="5"/>
      <c r="DN434" s="5"/>
      <c r="DO434" s="5"/>
      <c r="DP434" s="5"/>
      <c r="DQ434" s="5"/>
      <c r="DR434" s="5"/>
      <c r="DS434" s="5"/>
      <c r="DT434" s="5"/>
      <c r="DU434" s="5"/>
      <c r="DV434" s="5"/>
      <c r="DW434" s="5"/>
      <c r="DX434" s="5"/>
      <c r="DY434" s="5"/>
      <c r="DZ434" s="5"/>
      <c r="EA434" s="5"/>
      <c r="EB434" s="5"/>
      <c r="EC434" s="5"/>
      <c r="ED434" s="5"/>
      <c r="EE434" s="5"/>
      <c r="EF434" s="5"/>
      <c r="EG434" s="5"/>
      <c r="EH434" s="5"/>
      <c r="EI434" s="5"/>
      <c r="EJ434" s="5"/>
      <c r="EK434" s="5"/>
      <c r="EL434" s="5"/>
      <c r="EM434" s="5"/>
      <c r="EN434" s="5"/>
      <c r="EO434" s="5"/>
      <c r="EP434" s="5"/>
      <c r="EQ434" s="5"/>
      <c r="ER434" s="5"/>
      <c r="ES434" s="5"/>
      <c r="ET434" s="5"/>
      <c r="EU434" s="5"/>
      <c r="EV434" s="5"/>
      <c r="EW434" s="5"/>
      <c r="EX434" s="5"/>
      <c r="EY434" s="5"/>
      <c r="EZ434" s="5"/>
      <c r="FA434" s="5"/>
      <c r="FB434" s="5"/>
      <c r="FC434" s="5"/>
      <c r="FD434" s="5"/>
      <c r="FE434" s="5"/>
      <c r="FF434" s="5"/>
      <c r="FG434" s="5"/>
      <c r="FH434" s="5"/>
      <c r="FI434" s="5"/>
      <c r="FJ434" s="5"/>
      <c r="FK434" s="5"/>
      <c r="FL434" s="5"/>
      <c r="FM434" s="5"/>
      <c r="FN434" s="5"/>
      <c r="FO434" s="5"/>
      <c r="FP434" s="5"/>
      <c r="FQ434" s="5"/>
      <c r="FR434" s="5"/>
      <c r="FS434" s="5"/>
      <c r="FT434" s="5"/>
      <c r="FU434" s="5"/>
      <c r="FV434" s="5"/>
      <c r="FW434" s="5"/>
      <c r="FX434" s="5"/>
      <c r="FY434" s="5"/>
      <c r="FZ434" s="5"/>
      <c r="GA434" s="5"/>
      <c r="GB434" s="5"/>
      <c r="GC434" s="5"/>
      <c r="GD434" s="5"/>
      <c r="GE434" s="5"/>
      <c r="GF434" s="5"/>
      <c r="GG434" s="5"/>
      <c r="GH434" s="5"/>
      <c r="GI434" s="5"/>
      <c r="GJ434" s="5"/>
      <c r="GK434" s="5"/>
      <c r="GL434" s="5"/>
      <c r="GM434" s="5"/>
      <c r="GN434" s="5"/>
      <c r="GO434" s="5"/>
      <c r="GP434" s="5"/>
      <c r="GQ434" s="5"/>
      <c r="GR434" s="5"/>
      <c r="GS434" s="5"/>
      <c r="GT434" s="5"/>
      <c r="GU434" s="5"/>
      <c r="GV434" s="5"/>
      <c r="GW434" s="5"/>
      <c r="GX434" s="5"/>
      <c r="GY434" s="5"/>
      <c r="GZ434" s="5"/>
      <c r="HA434" s="5"/>
      <c r="HB434" s="5"/>
      <c r="HC434" s="5"/>
      <c r="HD434" s="5"/>
      <c r="HE434" s="5"/>
      <c r="HF434" s="5"/>
      <c r="HG434" s="5"/>
      <c r="HH434" s="5"/>
      <c r="HI434" s="5"/>
      <c r="HJ434" s="5"/>
      <c r="HK434" s="5"/>
      <c r="HL434" s="5"/>
      <c r="HM434" s="5"/>
      <c r="HN434" s="5"/>
      <c r="HO434" s="5"/>
      <c r="HP434" s="5"/>
      <c r="HQ434" s="5"/>
      <c r="HR434" s="5"/>
      <c r="HS434" s="5"/>
      <c r="HT434" s="5"/>
      <c r="HU434" s="5"/>
      <c r="HV434" s="5"/>
      <c r="HW434" s="5"/>
    </row>
    <row r="435" spans="1:231" s="148" customFormat="1">
      <c r="A435" s="5"/>
      <c r="B435" s="5"/>
      <c r="C435" s="13"/>
      <c r="D435" s="13"/>
      <c r="E435" s="14"/>
      <c r="F435" s="15"/>
      <c r="G435" s="13"/>
      <c r="H435" s="13"/>
      <c r="I435" s="16"/>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c r="CI435" s="5"/>
      <c r="CJ435" s="5"/>
      <c r="CK435" s="5"/>
      <c r="CL435" s="5"/>
      <c r="CM435" s="5"/>
      <c r="CN435" s="5"/>
      <c r="CO435" s="5"/>
      <c r="CP435" s="5"/>
      <c r="CQ435" s="5"/>
      <c r="CR435" s="5"/>
      <c r="CS435" s="5"/>
      <c r="CT435" s="5"/>
      <c r="CU435" s="5"/>
      <c r="CV435" s="5"/>
      <c r="CW435" s="5"/>
      <c r="CX435" s="5"/>
      <c r="CY435" s="5"/>
      <c r="CZ435" s="5"/>
      <c r="DA435" s="5"/>
      <c r="DB435" s="5"/>
      <c r="DC435" s="5"/>
      <c r="DD435" s="5"/>
      <c r="DE435" s="5"/>
      <c r="DF435" s="5"/>
      <c r="DG435" s="5"/>
      <c r="DH435" s="5"/>
      <c r="DI435" s="5"/>
      <c r="DJ435" s="5"/>
      <c r="DK435" s="5"/>
      <c r="DL435" s="5"/>
      <c r="DM435" s="5"/>
      <c r="DN435" s="5"/>
      <c r="DO435" s="5"/>
      <c r="DP435" s="5"/>
      <c r="DQ435" s="5"/>
      <c r="DR435" s="5"/>
      <c r="DS435" s="5"/>
      <c r="DT435" s="5"/>
      <c r="DU435" s="5"/>
      <c r="DV435" s="5"/>
      <c r="DW435" s="5"/>
      <c r="DX435" s="5"/>
      <c r="DY435" s="5"/>
      <c r="DZ435" s="5"/>
      <c r="EA435" s="5"/>
      <c r="EB435" s="5"/>
      <c r="EC435" s="5"/>
      <c r="ED435" s="5"/>
      <c r="EE435" s="5"/>
      <c r="EF435" s="5"/>
      <c r="EG435" s="5"/>
      <c r="EH435" s="5"/>
      <c r="EI435" s="5"/>
      <c r="EJ435" s="5"/>
      <c r="EK435" s="5"/>
      <c r="EL435" s="5"/>
      <c r="EM435" s="5"/>
      <c r="EN435" s="5"/>
      <c r="EO435" s="5"/>
      <c r="EP435" s="5"/>
      <c r="EQ435" s="5"/>
      <c r="ER435" s="5"/>
      <c r="ES435" s="5"/>
      <c r="ET435" s="5"/>
      <c r="EU435" s="5"/>
      <c r="EV435" s="5"/>
      <c r="EW435" s="5"/>
      <c r="EX435" s="5"/>
      <c r="EY435" s="5"/>
      <c r="EZ435" s="5"/>
      <c r="FA435" s="5"/>
      <c r="FB435" s="5"/>
      <c r="FC435" s="5"/>
      <c r="FD435" s="5"/>
      <c r="FE435" s="5"/>
      <c r="FF435" s="5"/>
      <c r="FG435" s="5"/>
      <c r="FH435" s="5"/>
      <c r="FI435" s="5"/>
      <c r="FJ435" s="5"/>
      <c r="FK435" s="5"/>
      <c r="FL435" s="5"/>
      <c r="FM435" s="5"/>
      <c r="FN435" s="5"/>
      <c r="FO435" s="5"/>
      <c r="FP435" s="5"/>
      <c r="FQ435" s="5"/>
      <c r="FR435" s="5"/>
      <c r="FS435" s="5"/>
      <c r="FT435" s="5"/>
      <c r="FU435" s="5"/>
      <c r="FV435" s="5"/>
      <c r="FW435" s="5"/>
      <c r="FX435" s="5"/>
      <c r="FY435" s="5"/>
      <c r="FZ435" s="5"/>
      <c r="GA435" s="5"/>
      <c r="GB435" s="5"/>
      <c r="GC435" s="5"/>
      <c r="GD435" s="5"/>
      <c r="GE435" s="5"/>
      <c r="GF435" s="5"/>
      <c r="GG435" s="5"/>
      <c r="GH435" s="5"/>
      <c r="GI435" s="5"/>
      <c r="GJ435" s="5"/>
      <c r="GK435" s="5"/>
      <c r="GL435" s="5"/>
      <c r="GM435" s="5"/>
      <c r="GN435" s="5"/>
      <c r="GO435" s="5"/>
      <c r="GP435" s="5"/>
      <c r="GQ435" s="5"/>
      <c r="GR435" s="5"/>
      <c r="GS435" s="5"/>
      <c r="GT435" s="5"/>
      <c r="GU435" s="5"/>
      <c r="GV435" s="5"/>
      <c r="GW435" s="5"/>
      <c r="GX435" s="5"/>
      <c r="GY435" s="5"/>
      <c r="GZ435" s="5"/>
      <c r="HA435" s="5"/>
      <c r="HB435" s="5"/>
      <c r="HC435" s="5"/>
      <c r="HD435" s="5"/>
      <c r="HE435" s="5"/>
      <c r="HF435" s="5"/>
      <c r="HG435" s="5"/>
      <c r="HH435" s="5"/>
      <c r="HI435" s="5"/>
      <c r="HJ435" s="5"/>
      <c r="HK435" s="5"/>
      <c r="HL435" s="5"/>
      <c r="HM435" s="5"/>
      <c r="HN435" s="5"/>
      <c r="HO435" s="5"/>
      <c r="HP435" s="5"/>
      <c r="HQ435" s="5"/>
      <c r="HR435" s="5"/>
      <c r="HS435" s="5"/>
      <c r="HT435" s="5"/>
      <c r="HU435" s="5"/>
      <c r="HV435" s="5"/>
      <c r="HW435" s="5"/>
    </row>
    <row r="436" spans="1:231" s="148" customFormat="1">
      <c r="A436" s="5"/>
      <c r="B436" s="5"/>
      <c r="C436" s="13"/>
      <c r="D436" s="13"/>
      <c r="E436" s="14"/>
      <c r="F436" s="15"/>
      <c r="G436" s="13"/>
      <c r="H436" s="13"/>
      <c r="I436" s="16"/>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c r="BP436" s="5"/>
      <c r="BQ436" s="5"/>
      <c r="BR436" s="5"/>
      <c r="BS436" s="5"/>
      <c r="BT436" s="5"/>
      <c r="BU436" s="5"/>
      <c r="BV436" s="5"/>
      <c r="BW436" s="5"/>
      <c r="BX436" s="5"/>
      <c r="BY436" s="5"/>
      <c r="BZ436" s="5"/>
      <c r="CA436" s="5"/>
      <c r="CB436" s="5"/>
      <c r="CC436" s="5"/>
      <c r="CD436" s="5"/>
      <c r="CE436" s="5"/>
      <c r="CF436" s="5"/>
      <c r="CG436" s="5"/>
      <c r="CH436" s="5"/>
      <c r="CI436" s="5"/>
      <c r="CJ436" s="5"/>
      <c r="CK436" s="5"/>
      <c r="CL436" s="5"/>
      <c r="CM436" s="5"/>
      <c r="CN436" s="5"/>
      <c r="CO436" s="5"/>
      <c r="CP436" s="5"/>
      <c r="CQ436" s="5"/>
      <c r="CR436" s="5"/>
      <c r="CS436" s="5"/>
      <c r="CT436" s="5"/>
      <c r="CU436" s="5"/>
      <c r="CV436" s="5"/>
      <c r="CW436" s="5"/>
      <c r="CX436" s="5"/>
      <c r="CY436" s="5"/>
      <c r="CZ436" s="5"/>
      <c r="DA436" s="5"/>
      <c r="DB436" s="5"/>
      <c r="DC436" s="5"/>
      <c r="DD436" s="5"/>
      <c r="DE436" s="5"/>
      <c r="DF436" s="5"/>
      <c r="DG436" s="5"/>
      <c r="DH436" s="5"/>
      <c r="DI436" s="5"/>
      <c r="DJ436" s="5"/>
      <c r="DK436" s="5"/>
      <c r="DL436" s="5"/>
      <c r="DM436" s="5"/>
      <c r="DN436" s="5"/>
      <c r="DO436" s="5"/>
      <c r="DP436" s="5"/>
      <c r="DQ436" s="5"/>
      <c r="DR436" s="5"/>
      <c r="DS436" s="5"/>
      <c r="DT436" s="5"/>
      <c r="DU436" s="5"/>
      <c r="DV436" s="5"/>
      <c r="DW436" s="5"/>
      <c r="DX436" s="5"/>
      <c r="DY436" s="5"/>
      <c r="DZ436" s="5"/>
      <c r="EA436" s="5"/>
      <c r="EB436" s="5"/>
      <c r="EC436" s="5"/>
      <c r="ED436" s="5"/>
      <c r="EE436" s="5"/>
      <c r="EF436" s="5"/>
      <c r="EG436" s="5"/>
      <c r="EH436" s="5"/>
      <c r="EI436" s="5"/>
      <c r="EJ436" s="5"/>
      <c r="EK436" s="5"/>
      <c r="EL436" s="5"/>
      <c r="EM436" s="5"/>
      <c r="EN436" s="5"/>
      <c r="EO436" s="5"/>
      <c r="EP436" s="5"/>
      <c r="EQ436" s="5"/>
      <c r="ER436" s="5"/>
      <c r="ES436" s="5"/>
      <c r="ET436" s="5"/>
      <c r="EU436" s="5"/>
      <c r="EV436" s="5"/>
      <c r="EW436" s="5"/>
      <c r="EX436" s="5"/>
      <c r="EY436" s="5"/>
      <c r="EZ436" s="5"/>
      <c r="FA436" s="5"/>
      <c r="FB436" s="5"/>
      <c r="FC436" s="5"/>
      <c r="FD436" s="5"/>
      <c r="FE436" s="5"/>
      <c r="FF436" s="5"/>
      <c r="FG436" s="5"/>
      <c r="FH436" s="5"/>
      <c r="FI436" s="5"/>
      <c r="FJ436" s="5"/>
      <c r="FK436" s="5"/>
      <c r="FL436" s="5"/>
      <c r="FM436" s="5"/>
      <c r="FN436" s="5"/>
      <c r="FO436" s="5"/>
      <c r="FP436" s="5"/>
      <c r="FQ436" s="5"/>
      <c r="FR436" s="5"/>
      <c r="FS436" s="5"/>
      <c r="FT436" s="5"/>
      <c r="FU436" s="5"/>
      <c r="FV436" s="5"/>
      <c r="FW436" s="5"/>
      <c r="FX436" s="5"/>
      <c r="FY436" s="5"/>
      <c r="FZ436" s="5"/>
      <c r="GA436" s="5"/>
      <c r="GB436" s="5"/>
      <c r="GC436" s="5"/>
      <c r="GD436" s="5"/>
      <c r="GE436" s="5"/>
      <c r="GF436" s="5"/>
      <c r="GG436" s="5"/>
      <c r="GH436" s="5"/>
      <c r="GI436" s="5"/>
      <c r="GJ436" s="5"/>
      <c r="GK436" s="5"/>
      <c r="GL436" s="5"/>
      <c r="GM436" s="5"/>
      <c r="GN436" s="5"/>
      <c r="GO436" s="5"/>
      <c r="GP436" s="5"/>
      <c r="GQ436" s="5"/>
      <c r="GR436" s="5"/>
      <c r="GS436" s="5"/>
      <c r="GT436" s="5"/>
      <c r="GU436" s="5"/>
      <c r="GV436" s="5"/>
      <c r="GW436" s="5"/>
      <c r="GX436" s="5"/>
      <c r="GY436" s="5"/>
      <c r="GZ436" s="5"/>
      <c r="HA436" s="5"/>
      <c r="HB436" s="5"/>
      <c r="HC436" s="5"/>
      <c r="HD436" s="5"/>
      <c r="HE436" s="5"/>
      <c r="HF436" s="5"/>
      <c r="HG436" s="5"/>
      <c r="HH436" s="5"/>
      <c r="HI436" s="5"/>
      <c r="HJ436" s="5"/>
      <c r="HK436" s="5"/>
      <c r="HL436" s="5"/>
      <c r="HM436" s="5"/>
      <c r="HN436" s="5"/>
      <c r="HO436" s="5"/>
      <c r="HP436" s="5"/>
      <c r="HQ436" s="5"/>
      <c r="HR436" s="5"/>
      <c r="HS436" s="5"/>
      <c r="HT436" s="5"/>
      <c r="HU436" s="5"/>
      <c r="HV436" s="5"/>
      <c r="HW436" s="5"/>
    </row>
    <row r="437" spans="1:231" s="148" customFormat="1">
      <c r="A437" s="5"/>
      <c r="B437" s="5"/>
      <c r="C437" s="13"/>
      <c r="D437" s="13"/>
      <c r="E437" s="14"/>
      <c r="F437" s="15"/>
      <c r="G437" s="13"/>
      <c r="H437" s="13"/>
      <c r="I437" s="16"/>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c r="CW437" s="5"/>
      <c r="CX437" s="5"/>
      <c r="CY437" s="5"/>
      <c r="CZ437" s="5"/>
      <c r="DA437" s="5"/>
      <c r="DB437" s="5"/>
      <c r="DC437" s="5"/>
      <c r="DD437" s="5"/>
      <c r="DE437" s="5"/>
      <c r="DF437" s="5"/>
      <c r="DG437" s="5"/>
      <c r="DH437" s="5"/>
      <c r="DI437" s="5"/>
      <c r="DJ437" s="5"/>
      <c r="DK437" s="5"/>
      <c r="DL437" s="5"/>
      <c r="DM437" s="5"/>
      <c r="DN437" s="5"/>
      <c r="DO437" s="5"/>
      <c r="DP437" s="5"/>
      <c r="DQ437" s="5"/>
      <c r="DR437" s="5"/>
      <c r="DS437" s="5"/>
      <c r="DT437" s="5"/>
      <c r="DU437" s="5"/>
      <c r="DV437" s="5"/>
      <c r="DW437" s="5"/>
      <c r="DX437" s="5"/>
      <c r="DY437" s="5"/>
      <c r="DZ437" s="5"/>
      <c r="EA437" s="5"/>
      <c r="EB437" s="5"/>
      <c r="EC437" s="5"/>
      <c r="ED437" s="5"/>
      <c r="EE437" s="5"/>
      <c r="EF437" s="5"/>
      <c r="EG437" s="5"/>
      <c r="EH437" s="5"/>
      <c r="EI437" s="5"/>
      <c r="EJ437" s="5"/>
      <c r="EK437" s="5"/>
      <c r="EL437" s="5"/>
      <c r="EM437" s="5"/>
      <c r="EN437" s="5"/>
      <c r="EO437" s="5"/>
      <c r="EP437" s="5"/>
      <c r="EQ437" s="5"/>
      <c r="ER437" s="5"/>
      <c r="ES437" s="5"/>
      <c r="ET437" s="5"/>
      <c r="EU437" s="5"/>
      <c r="EV437" s="5"/>
      <c r="EW437" s="5"/>
      <c r="EX437" s="5"/>
      <c r="EY437" s="5"/>
      <c r="EZ437" s="5"/>
      <c r="FA437" s="5"/>
      <c r="FB437" s="5"/>
      <c r="FC437" s="5"/>
      <c r="FD437" s="5"/>
      <c r="FE437" s="5"/>
      <c r="FF437" s="5"/>
      <c r="FG437" s="5"/>
      <c r="FH437" s="5"/>
      <c r="FI437" s="5"/>
      <c r="FJ437" s="5"/>
      <c r="FK437" s="5"/>
      <c r="FL437" s="5"/>
      <c r="FM437" s="5"/>
      <c r="FN437" s="5"/>
      <c r="FO437" s="5"/>
      <c r="FP437" s="5"/>
      <c r="FQ437" s="5"/>
      <c r="FR437" s="5"/>
      <c r="FS437" s="5"/>
      <c r="FT437" s="5"/>
      <c r="FU437" s="5"/>
      <c r="FV437" s="5"/>
      <c r="FW437" s="5"/>
      <c r="FX437" s="5"/>
      <c r="FY437" s="5"/>
      <c r="FZ437" s="5"/>
      <c r="GA437" s="5"/>
      <c r="GB437" s="5"/>
      <c r="GC437" s="5"/>
      <c r="GD437" s="5"/>
      <c r="GE437" s="5"/>
      <c r="GF437" s="5"/>
      <c r="GG437" s="5"/>
      <c r="GH437" s="5"/>
      <c r="GI437" s="5"/>
      <c r="GJ437" s="5"/>
      <c r="GK437" s="5"/>
      <c r="GL437" s="5"/>
      <c r="GM437" s="5"/>
      <c r="GN437" s="5"/>
      <c r="GO437" s="5"/>
      <c r="GP437" s="5"/>
      <c r="GQ437" s="5"/>
      <c r="GR437" s="5"/>
      <c r="GS437" s="5"/>
      <c r="GT437" s="5"/>
      <c r="GU437" s="5"/>
      <c r="GV437" s="5"/>
      <c r="GW437" s="5"/>
      <c r="GX437" s="5"/>
      <c r="GY437" s="5"/>
      <c r="GZ437" s="5"/>
      <c r="HA437" s="5"/>
      <c r="HB437" s="5"/>
      <c r="HC437" s="5"/>
      <c r="HD437" s="5"/>
      <c r="HE437" s="5"/>
      <c r="HF437" s="5"/>
      <c r="HG437" s="5"/>
      <c r="HH437" s="5"/>
      <c r="HI437" s="5"/>
      <c r="HJ437" s="5"/>
      <c r="HK437" s="5"/>
      <c r="HL437" s="5"/>
      <c r="HM437" s="5"/>
      <c r="HN437" s="5"/>
      <c r="HO437" s="5"/>
      <c r="HP437" s="5"/>
      <c r="HQ437" s="5"/>
      <c r="HR437" s="5"/>
      <c r="HS437" s="5"/>
      <c r="HT437" s="5"/>
      <c r="HU437" s="5"/>
      <c r="HV437" s="5"/>
      <c r="HW437" s="5"/>
    </row>
    <row r="438" spans="1:231" s="148" customFormat="1">
      <c r="A438" s="5"/>
      <c r="B438" s="5"/>
      <c r="C438" s="13"/>
      <c r="D438" s="13"/>
      <c r="E438" s="14"/>
      <c r="F438" s="15"/>
      <c r="G438" s="13"/>
      <c r="H438" s="13"/>
      <c r="I438" s="16"/>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c r="BR438" s="5"/>
      <c r="BS438" s="5"/>
      <c r="BT438" s="5"/>
      <c r="BU438" s="5"/>
      <c r="BV438" s="5"/>
      <c r="BW438" s="5"/>
      <c r="BX438" s="5"/>
      <c r="BY438" s="5"/>
      <c r="BZ438" s="5"/>
      <c r="CA438" s="5"/>
      <c r="CB438" s="5"/>
      <c r="CC438" s="5"/>
      <c r="CD438" s="5"/>
      <c r="CE438" s="5"/>
      <c r="CF438" s="5"/>
      <c r="CG438" s="5"/>
      <c r="CH438" s="5"/>
      <c r="CI438" s="5"/>
      <c r="CJ438" s="5"/>
      <c r="CK438" s="5"/>
      <c r="CL438" s="5"/>
      <c r="CM438" s="5"/>
      <c r="CN438" s="5"/>
      <c r="CO438" s="5"/>
      <c r="CP438" s="5"/>
      <c r="CQ438" s="5"/>
      <c r="CR438" s="5"/>
      <c r="CS438" s="5"/>
      <c r="CT438" s="5"/>
      <c r="CU438" s="5"/>
      <c r="CV438" s="5"/>
      <c r="CW438" s="5"/>
      <c r="CX438" s="5"/>
      <c r="CY438" s="5"/>
      <c r="CZ438" s="5"/>
      <c r="DA438" s="5"/>
      <c r="DB438" s="5"/>
      <c r="DC438" s="5"/>
      <c r="DD438" s="5"/>
      <c r="DE438" s="5"/>
      <c r="DF438" s="5"/>
      <c r="DG438" s="5"/>
      <c r="DH438" s="5"/>
      <c r="DI438" s="5"/>
      <c r="DJ438" s="5"/>
      <c r="DK438" s="5"/>
      <c r="DL438" s="5"/>
      <c r="DM438" s="5"/>
      <c r="DN438" s="5"/>
      <c r="DO438" s="5"/>
      <c r="DP438" s="5"/>
      <c r="DQ438" s="5"/>
      <c r="DR438" s="5"/>
      <c r="DS438" s="5"/>
      <c r="DT438" s="5"/>
      <c r="DU438" s="5"/>
      <c r="DV438" s="5"/>
      <c r="DW438" s="5"/>
      <c r="DX438" s="5"/>
      <c r="DY438" s="5"/>
      <c r="DZ438" s="5"/>
      <c r="EA438" s="5"/>
      <c r="EB438" s="5"/>
      <c r="EC438" s="5"/>
      <c r="ED438" s="5"/>
      <c r="EE438" s="5"/>
      <c r="EF438" s="5"/>
      <c r="EG438" s="5"/>
      <c r="EH438" s="5"/>
      <c r="EI438" s="5"/>
      <c r="EJ438" s="5"/>
      <c r="EK438" s="5"/>
      <c r="EL438" s="5"/>
      <c r="EM438" s="5"/>
      <c r="EN438" s="5"/>
      <c r="EO438" s="5"/>
      <c r="EP438" s="5"/>
      <c r="EQ438" s="5"/>
      <c r="ER438" s="5"/>
      <c r="ES438" s="5"/>
      <c r="ET438" s="5"/>
      <c r="EU438" s="5"/>
      <c r="EV438" s="5"/>
      <c r="EW438" s="5"/>
      <c r="EX438" s="5"/>
      <c r="EY438" s="5"/>
      <c r="EZ438" s="5"/>
      <c r="FA438" s="5"/>
      <c r="FB438" s="5"/>
      <c r="FC438" s="5"/>
      <c r="FD438" s="5"/>
      <c r="FE438" s="5"/>
      <c r="FF438" s="5"/>
      <c r="FG438" s="5"/>
      <c r="FH438" s="5"/>
      <c r="FI438" s="5"/>
      <c r="FJ438" s="5"/>
      <c r="FK438" s="5"/>
      <c r="FL438" s="5"/>
      <c r="FM438" s="5"/>
      <c r="FN438" s="5"/>
      <c r="FO438" s="5"/>
      <c r="FP438" s="5"/>
      <c r="FQ438" s="5"/>
      <c r="FR438" s="5"/>
      <c r="FS438" s="5"/>
      <c r="FT438" s="5"/>
      <c r="FU438" s="5"/>
      <c r="FV438" s="5"/>
      <c r="FW438" s="5"/>
      <c r="FX438" s="5"/>
      <c r="FY438" s="5"/>
      <c r="FZ438" s="5"/>
      <c r="GA438" s="5"/>
      <c r="GB438" s="5"/>
      <c r="GC438" s="5"/>
      <c r="GD438" s="5"/>
      <c r="GE438" s="5"/>
      <c r="GF438" s="5"/>
      <c r="GG438" s="5"/>
      <c r="GH438" s="5"/>
      <c r="GI438" s="5"/>
      <c r="GJ438" s="5"/>
      <c r="GK438" s="5"/>
      <c r="GL438" s="5"/>
      <c r="GM438" s="5"/>
      <c r="GN438" s="5"/>
      <c r="GO438" s="5"/>
      <c r="GP438" s="5"/>
      <c r="GQ438" s="5"/>
      <c r="GR438" s="5"/>
      <c r="GS438" s="5"/>
      <c r="GT438" s="5"/>
      <c r="GU438" s="5"/>
      <c r="GV438" s="5"/>
      <c r="GW438" s="5"/>
      <c r="GX438" s="5"/>
      <c r="GY438" s="5"/>
      <c r="GZ438" s="5"/>
      <c r="HA438" s="5"/>
      <c r="HB438" s="5"/>
      <c r="HC438" s="5"/>
      <c r="HD438" s="5"/>
      <c r="HE438" s="5"/>
      <c r="HF438" s="5"/>
      <c r="HG438" s="5"/>
      <c r="HH438" s="5"/>
      <c r="HI438" s="5"/>
      <c r="HJ438" s="5"/>
      <c r="HK438" s="5"/>
      <c r="HL438" s="5"/>
      <c r="HM438" s="5"/>
      <c r="HN438" s="5"/>
      <c r="HO438" s="5"/>
      <c r="HP438" s="5"/>
      <c r="HQ438" s="5"/>
      <c r="HR438" s="5"/>
      <c r="HS438" s="5"/>
      <c r="HT438" s="5"/>
      <c r="HU438" s="5"/>
      <c r="HV438" s="5"/>
      <c r="HW438" s="5"/>
    </row>
    <row r="439" spans="1:231" s="148" customFormat="1">
      <c r="A439" s="5"/>
      <c r="B439" s="5"/>
      <c r="C439" s="13"/>
      <c r="D439" s="13"/>
      <c r="E439" s="14"/>
      <c r="F439" s="15"/>
      <c r="G439" s="13"/>
      <c r="H439" s="13"/>
      <c r="I439" s="16"/>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c r="CY439" s="5"/>
      <c r="CZ439" s="5"/>
      <c r="DA439" s="5"/>
      <c r="DB439" s="5"/>
      <c r="DC439" s="5"/>
      <c r="DD439" s="5"/>
      <c r="DE439" s="5"/>
      <c r="DF439" s="5"/>
      <c r="DG439" s="5"/>
      <c r="DH439" s="5"/>
      <c r="DI439" s="5"/>
      <c r="DJ439" s="5"/>
      <c r="DK439" s="5"/>
      <c r="DL439" s="5"/>
      <c r="DM439" s="5"/>
      <c r="DN439" s="5"/>
      <c r="DO439" s="5"/>
      <c r="DP439" s="5"/>
      <c r="DQ439" s="5"/>
      <c r="DR439" s="5"/>
      <c r="DS439" s="5"/>
      <c r="DT439" s="5"/>
      <c r="DU439" s="5"/>
      <c r="DV439" s="5"/>
      <c r="DW439" s="5"/>
      <c r="DX439" s="5"/>
      <c r="DY439" s="5"/>
      <c r="DZ439" s="5"/>
      <c r="EA439" s="5"/>
      <c r="EB439" s="5"/>
      <c r="EC439" s="5"/>
      <c r="ED439" s="5"/>
      <c r="EE439" s="5"/>
      <c r="EF439" s="5"/>
      <c r="EG439" s="5"/>
      <c r="EH439" s="5"/>
      <c r="EI439" s="5"/>
      <c r="EJ439" s="5"/>
      <c r="EK439" s="5"/>
      <c r="EL439" s="5"/>
      <c r="EM439" s="5"/>
      <c r="EN439" s="5"/>
      <c r="EO439" s="5"/>
      <c r="EP439" s="5"/>
      <c r="EQ439" s="5"/>
      <c r="ER439" s="5"/>
      <c r="ES439" s="5"/>
      <c r="ET439" s="5"/>
      <c r="EU439" s="5"/>
      <c r="EV439" s="5"/>
      <c r="EW439" s="5"/>
      <c r="EX439" s="5"/>
      <c r="EY439" s="5"/>
      <c r="EZ439" s="5"/>
      <c r="FA439" s="5"/>
      <c r="FB439" s="5"/>
      <c r="FC439" s="5"/>
      <c r="FD439" s="5"/>
      <c r="FE439" s="5"/>
      <c r="FF439" s="5"/>
      <c r="FG439" s="5"/>
      <c r="FH439" s="5"/>
      <c r="FI439" s="5"/>
      <c r="FJ439" s="5"/>
      <c r="FK439" s="5"/>
      <c r="FL439" s="5"/>
      <c r="FM439" s="5"/>
      <c r="FN439" s="5"/>
      <c r="FO439" s="5"/>
      <c r="FP439" s="5"/>
      <c r="FQ439" s="5"/>
      <c r="FR439" s="5"/>
      <c r="FS439" s="5"/>
      <c r="FT439" s="5"/>
      <c r="FU439" s="5"/>
      <c r="FV439" s="5"/>
      <c r="FW439" s="5"/>
      <c r="FX439" s="5"/>
      <c r="FY439" s="5"/>
      <c r="FZ439" s="5"/>
      <c r="GA439" s="5"/>
      <c r="GB439" s="5"/>
      <c r="GC439" s="5"/>
      <c r="GD439" s="5"/>
      <c r="GE439" s="5"/>
      <c r="GF439" s="5"/>
      <c r="GG439" s="5"/>
      <c r="GH439" s="5"/>
      <c r="GI439" s="5"/>
      <c r="GJ439" s="5"/>
      <c r="GK439" s="5"/>
      <c r="GL439" s="5"/>
      <c r="GM439" s="5"/>
      <c r="GN439" s="5"/>
      <c r="GO439" s="5"/>
      <c r="GP439" s="5"/>
      <c r="GQ439" s="5"/>
      <c r="GR439" s="5"/>
      <c r="GS439" s="5"/>
      <c r="GT439" s="5"/>
      <c r="GU439" s="5"/>
      <c r="GV439" s="5"/>
      <c r="GW439" s="5"/>
      <c r="GX439" s="5"/>
      <c r="GY439" s="5"/>
      <c r="GZ439" s="5"/>
      <c r="HA439" s="5"/>
      <c r="HB439" s="5"/>
      <c r="HC439" s="5"/>
      <c r="HD439" s="5"/>
      <c r="HE439" s="5"/>
      <c r="HF439" s="5"/>
      <c r="HG439" s="5"/>
      <c r="HH439" s="5"/>
      <c r="HI439" s="5"/>
      <c r="HJ439" s="5"/>
      <c r="HK439" s="5"/>
      <c r="HL439" s="5"/>
      <c r="HM439" s="5"/>
      <c r="HN439" s="5"/>
      <c r="HO439" s="5"/>
      <c r="HP439" s="5"/>
      <c r="HQ439" s="5"/>
      <c r="HR439" s="5"/>
      <c r="HS439" s="5"/>
      <c r="HT439" s="5"/>
      <c r="HU439" s="5"/>
      <c r="HV439" s="5"/>
      <c r="HW439" s="5"/>
    </row>
    <row r="440" spans="1:231" s="148" customFormat="1">
      <c r="A440" s="5"/>
      <c r="B440" s="5"/>
      <c r="C440" s="13"/>
      <c r="D440" s="13"/>
      <c r="E440" s="14"/>
      <c r="F440" s="15"/>
      <c r="G440" s="13"/>
      <c r="H440" s="13"/>
      <c r="I440" s="16"/>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c r="BZ440" s="5"/>
      <c r="CA440" s="5"/>
      <c r="CB440" s="5"/>
      <c r="CC440" s="5"/>
      <c r="CD440" s="5"/>
      <c r="CE440" s="5"/>
      <c r="CF440" s="5"/>
      <c r="CG440" s="5"/>
      <c r="CH440" s="5"/>
      <c r="CI440" s="5"/>
      <c r="CJ440" s="5"/>
      <c r="CK440" s="5"/>
      <c r="CL440" s="5"/>
      <c r="CM440" s="5"/>
      <c r="CN440" s="5"/>
      <c r="CO440" s="5"/>
      <c r="CP440" s="5"/>
      <c r="CQ440" s="5"/>
      <c r="CR440" s="5"/>
      <c r="CS440" s="5"/>
      <c r="CT440" s="5"/>
      <c r="CU440" s="5"/>
      <c r="CV440" s="5"/>
      <c r="CW440" s="5"/>
      <c r="CX440" s="5"/>
      <c r="CY440" s="5"/>
      <c r="CZ440" s="5"/>
      <c r="DA440" s="5"/>
      <c r="DB440" s="5"/>
      <c r="DC440" s="5"/>
      <c r="DD440" s="5"/>
      <c r="DE440" s="5"/>
      <c r="DF440" s="5"/>
      <c r="DG440" s="5"/>
      <c r="DH440" s="5"/>
      <c r="DI440" s="5"/>
      <c r="DJ440" s="5"/>
      <c r="DK440" s="5"/>
      <c r="DL440" s="5"/>
      <c r="DM440" s="5"/>
      <c r="DN440" s="5"/>
      <c r="DO440" s="5"/>
      <c r="DP440" s="5"/>
      <c r="DQ440" s="5"/>
      <c r="DR440" s="5"/>
      <c r="DS440" s="5"/>
      <c r="DT440" s="5"/>
      <c r="DU440" s="5"/>
      <c r="DV440" s="5"/>
      <c r="DW440" s="5"/>
      <c r="DX440" s="5"/>
      <c r="DY440" s="5"/>
      <c r="DZ440" s="5"/>
      <c r="EA440" s="5"/>
      <c r="EB440" s="5"/>
      <c r="EC440" s="5"/>
      <c r="ED440" s="5"/>
      <c r="EE440" s="5"/>
      <c r="EF440" s="5"/>
      <c r="EG440" s="5"/>
      <c r="EH440" s="5"/>
      <c r="EI440" s="5"/>
      <c r="EJ440" s="5"/>
      <c r="EK440" s="5"/>
      <c r="EL440" s="5"/>
      <c r="EM440" s="5"/>
      <c r="EN440" s="5"/>
      <c r="EO440" s="5"/>
      <c r="EP440" s="5"/>
      <c r="EQ440" s="5"/>
      <c r="ER440" s="5"/>
      <c r="ES440" s="5"/>
      <c r="ET440" s="5"/>
      <c r="EU440" s="5"/>
      <c r="EV440" s="5"/>
      <c r="EW440" s="5"/>
      <c r="EX440" s="5"/>
      <c r="EY440" s="5"/>
      <c r="EZ440" s="5"/>
      <c r="FA440" s="5"/>
      <c r="FB440" s="5"/>
      <c r="FC440" s="5"/>
      <c r="FD440" s="5"/>
      <c r="FE440" s="5"/>
      <c r="FF440" s="5"/>
      <c r="FG440" s="5"/>
      <c r="FH440" s="5"/>
      <c r="FI440" s="5"/>
      <c r="FJ440" s="5"/>
      <c r="FK440" s="5"/>
      <c r="FL440" s="5"/>
      <c r="FM440" s="5"/>
      <c r="FN440" s="5"/>
      <c r="FO440" s="5"/>
      <c r="FP440" s="5"/>
      <c r="FQ440" s="5"/>
      <c r="FR440" s="5"/>
      <c r="FS440" s="5"/>
      <c r="FT440" s="5"/>
      <c r="FU440" s="5"/>
      <c r="FV440" s="5"/>
      <c r="FW440" s="5"/>
      <c r="FX440" s="5"/>
      <c r="FY440" s="5"/>
      <c r="FZ440" s="5"/>
      <c r="GA440" s="5"/>
      <c r="GB440" s="5"/>
      <c r="GC440" s="5"/>
      <c r="GD440" s="5"/>
      <c r="GE440" s="5"/>
      <c r="GF440" s="5"/>
      <c r="GG440" s="5"/>
      <c r="GH440" s="5"/>
      <c r="GI440" s="5"/>
      <c r="GJ440" s="5"/>
      <c r="GK440" s="5"/>
      <c r="GL440" s="5"/>
      <c r="GM440" s="5"/>
      <c r="GN440" s="5"/>
      <c r="GO440" s="5"/>
      <c r="GP440" s="5"/>
      <c r="GQ440" s="5"/>
      <c r="GR440" s="5"/>
      <c r="GS440" s="5"/>
      <c r="GT440" s="5"/>
      <c r="GU440" s="5"/>
      <c r="GV440" s="5"/>
      <c r="GW440" s="5"/>
      <c r="GX440" s="5"/>
      <c r="GY440" s="5"/>
      <c r="GZ440" s="5"/>
      <c r="HA440" s="5"/>
      <c r="HB440" s="5"/>
      <c r="HC440" s="5"/>
      <c r="HD440" s="5"/>
      <c r="HE440" s="5"/>
      <c r="HF440" s="5"/>
      <c r="HG440" s="5"/>
      <c r="HH440" s="5"/>
      <c r="HI440" s="5"/>
      <c r="HJ440" s="5"/>
      <c r="HK440" s="5"/>
      <c r="HL440" s="5"/>
      <c r="HM440" s="5"/>
      <c r="HN440" s="5"/>
      <c r="HO440" s="5"/>
      <c r="HP440" s="5"/>
      <c r="HQ440" s="5"/>
      <c r="HR440" s="5"/>
      <c r="HS440" s="5"/>
      <c r="HT440" s="5"/>
      <c r="HU440" s="5"/>
      <c r="HV440" s="5"/>
      <c r="HW440" s="5"/>
    </row>
    <row r="441" spans="1:231" s="148" customFormat="1">
      <c r="A441" s="5"/>
      <c r="B441" s="5"/>
      <c r="C441" s="13"/>
      <c r="D441" s="13"/>
      <c r="E441" s="14"/>
      <c r="F441" s="15"/>
      <c r="G441" s="13"/>
      <c r="H441" s="13"/>
      <c r="I441" s="16"/>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c r="BY441" s="5"/>
      <c r="BZ441" s="5"/>
      <c r="CA441" s="5"/>
      <c r="CB441" s="5"/>
      <c r="CC441" s="5"/>
      <c r="CD441" s="5"/>
      <c r="CE441" s="5"/>
      <c r="CF441" s="5"/>
      <c r="CG441" s="5"/>
      <c r="CH441" s="5"/>
      <c r="CI441" s="5"/>
      <c r="CJ441" s="5"/>
      <c r="CK441" s="5"/>
      <c r="CL441" s="5"/>
      <c r="CM441" s="5"/>
      <c r="CN441" s="5"/>
      <c r="CO441" s="5"/>
      <c r="CP441" s="5"/>
      <c r="CQ441" s="5"/>
      <c r="CR441" s="5"/>
      <c r="CS441" s="5"/>
      <c r="CT441" s="5"/>
      <c r="CU441" s="5"/>
      <c r="CV441" s="5"/>
      <c r="CW441" s="5"/>
      <c r="CX441" s="5"/>
      <c r="CY441" s="5"/>
      <c r="CZ441" s="5"/>
      <c r="DA441" s="5"/>
      <c r="DB441" s="5"/>
      <c r="DC441" s="5"/>
      <c r="DD441" s="5"/>
      <c r="DE441" s="5"/>
      <c r="DF441" s="5"/>
      <c r="DG441" s="5"/>
      <c r="DH441" s="5"/>
      <c r="DI441" s="5"/>
      <c r="DJ441" s="5"/>
      <c r="DK441" s="5"/>
      <c r="DL441" s="5"/>
      <c r="DM441" s="5"/>
      <c r="DN441" s="5"/>
      <c r="DO441" s="5"/>
      <c r="DP441" s="5"/>
      <c r="DQ441" s="5"/>
      <c r="DR441" s="5"/>
      <c r="DS441" s="5"/>
      <c r="DT441" s="5"/>
      <c r="DU441" s="5"/>
      <c r="DV441" s="5"/>
      <c r="DW441" s="5"/>
      <c r="DX441" s="5"/>
      <c r="DY441" s="5"/>
      <c r="DZ441" s="5"/>
      <c r="EA441" s="5"/>
      <c r="EB441" s="5"/>
      <c r="EC441" s="5"/>
      <c r="ED441" s="5"/>
      <c r="EE441" s="5"/>
      <c r="EF441" s="5"/>
      <c r="EG441" s="5"/>
      <c r="EH441" s="5"/>
      <c r="EI441" s="5"/>
      <c r="EJ441" s="5"/>
      <c r="EK441" s="5"/>
      <c r="EL441" s="5"/>
      <c r="EM441" s="5"/>
      <c r="EN441" s="5"/>
      <c r="EO441" s="5"/>
      <c r="EP441" s="5"/>
      <c r="EQ441" s="5"/>
      <c r="ER441" s="5"/>
      <c r="ES441" s="5"/>
      <c r="ET441" s="5"/>
      <c r="EU441" s="5"/>
      <c r="EV441" s="5"/>
      <c r="EW441" s="5"/>
      <c r="EX441" s="5"/>
      <c r="EY441" s="5"/>
      <c r="EZ441" s="5"/>
      <c r="FA441" s="5"/>
      <c r="FB441" s="5"/>
      <c r="FC441" s="5"/>
      <c r="FD441" s="5"/>
      <c r="FE441" s="5"/>
      <c r="FF441" s="5"/>
      <c r="FG441" s="5"/>
      <c r="FH441" s="5"/>
      <c r="FI441" s="5"/>
      <c r="FJ441" s="5"/>
      <c r="FK441" s="5"/>
      <c r="FL441" s="5"/>
      <c r="FM441" s="5"/>
      <c r="FN441" s="5"/>
      <c r="FO441" s="5"/>
      <c r="FP441" s="5"/>
      <c r="FQ441" s="5"/>
      <c r="FR441" s="5"/>
      <c r="FS441" s="5"/>
      <c r="FT441" s="5"/>
      <c r="FU441" s="5"/>
      <c r="FV441" s="5"/>
      <c r="FW441" s="5"/>
      <c r="FX441" s="5"/>
      <c r="FY441" s="5"/>
      <c r="FZ441" s="5"/>
      <c r="GA441" s="5"/>
      <c r="GB441" s="5"/>
      <c r="GC441" s="5"/>
      <c r="GD441" s="5"/>
      <c r="GE441" s="5"/>
      <c r="GF441" s="5"/>
      <c r="GG441" s="5"/>
      <c r="GH441" s="5"/>
      <c r="GI441" s="5"/>
      <c r="GJ441" s="5"/>
      <c r="GK441" s="5"/>
      <c r="GL441" s="5"/>
      <c r="GM441" s="5"/>
      <c r="GN441" s="5"/>
      <c r="GO441" s="5"/>
      <c r="GP441" s="5"/>
      <c r="GQ441" s="5"/>
      <c r="GR441" s="5"/>
      <c r="GS441" s="5"/>
      <c r="GT441" s="5"/>
      <c r="GU441" s="5"/>
      <c r="GV441" s="5"/>
      <c r="GW441" s="5"/>
      <c r="GX441" s="5"/>
      <c r="GY441" s="5"/>
      <c r="GZ441" s="5"/>
      <c r="HA441" s="5"/>
      <c r="HB441" s="5"/>
      <c r="HC441" s="5"/>
      <c r="HD441" s="5"/>
      <c r="HE441" s="5"/>
      <c r="HF441" s="5"/>
      <c r="HG441" s="5"/>
      <c r="HH441" s="5"/>
      <c r="HI441" s="5"/>
      <c r="HJ441" s="5"/>
      <c r="HK441" s="5"/>
      <c r="HL441" s="5"/>
      <c r="HM441" s="5"/>
      <c r="HN441" s="5"/>
      <c r="HO441" s="5"/>
      <c r="HP441" s="5"/>
      <c r="HQ441" s="5"/>
      <c r="HR441" s="5"/>
      <c r="HS441" s="5"/>
      <c r="HT441" s="5"/>
      <c r="HU441" s="5"/>
      <c r="HV441" s="5"/>
      <c r="HW441" s="5"/>
    </row>
    <row r="442" spans="1:231" s="148" customFormat="1">
      <c r="A442" s="5"/>
      <c r="B442" s="5"/>
      <c r="C442" s="13"/>
      <c r="D442" s="13"/>
      <c r="E442" s="14"/>
      <c r="F442" s="15"/>
      <c r="G442" s="13"/>
      <c r="H442" s="13"/>
      <c r="I442" s="16"/>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c r="BW442" s="5"/>
      <c r="BX442" s="5"/>
      <c r="BY442" s="5"/>
      <c r="BZ442" s="5"/>
      <c r="CA442" s="5"/>
      <c r="CB442" s="5"/>
      <c r="CC442" s="5"/>
      <c r="CD442" s="5"/>
      <c r="CE442" s="5"/>
      <c r="CF442" s="5"/>
      <c r="CG442" s="5"/>
      <c r="CH442" s="5"/>
      <c r="CI442" s="5"/>
      <c r="CJ442" s="5"/>
      <c r="CK442" s="5"/>
      <c r="CL442" s="5"/>
      <c r="CM442" s="5"/>
      <c r="CN442" s="5"/>
      <c r="CO442" s="5"/>
      <c r="CP442" s="5"/>
      <c r="CQ442" s="5"/>
      <c r="CR442" s="5"/>
      <c r="CS442" s="5"/>
      <c r="CT442" s="5"/>
      <c r="CU442" s="5"/>
      <c r="CV442" s="5"/>
      <c r="CW442" s="5"/>
      <c r="CX442" s="5"/>
      <c r="CY442" s="5"/>
      <c r="CZ442" s="5"/>
      <c r="DA442" s="5"/>
      <c r="DB442" s="5"/>
      <c r="DC442" s="5"/>
      <c r="DD442" s="5"/>
      <c r="DE442" s="5"/>
      <c r="DF442" s="5"/>
      <c r="DG442" s="5"/>
      <c r="DH442" s="5"/>
      <c r="DI442" s="5"/>
      <c r="DJ442" s="5"/>
      <c r="DK442" s="5"/>
      <c r="DL442" s="5"/>
      <c r="DM442" s="5"/>
      <c r="DN442" s="5"/>
      <c r="DO442" s="5"/>
      <c r="DP442" s="5"/>
      <c r="DQ442" s="5"/>
      <c r="DR442" s="5"/>
      <c r="DS442" s="5"/>
      <c r="DT442" s="5"/>
      <c r="DU442" s="5"/>
      <c r="DV442" s="5"/>
      <c r="DW442" s="5"/>
      <c r="DX442" s="5"/>
      <c r="DY442" s="5"/>
      <c r="DZ442" s="5"/>
      <c r="EA442" s="5"/>
      <c r="EB442" s="5"/>
      <c r="EC442" s="5"/>
      <c r="ED442" s="5"/>
      <c r="EE442" s="5"/>
      <c r="EF442" s="5"/>
      <c r="EG442" s="5"/>
      <c r="EH442" s="5"/>
      <c r="EI442" s="5"/>
      <c r="EJ442" s="5"/>
      <c r="EK442" s="5"/>
      <c r="EL442" s="5"/>
      <c r="EM442" s="5"/>
      <c r="EN442" s="5"/>
      <c r="EO442" s="5"/>
      <c r="EP442" s="5"/>
      <c r="EQ442" s="5"/>
      <c r="ER442" s="5"/>
      <c r="ES442" s="5"/>
      <c r="ET442" s="5"/>
      <c r="EU442" s="5"/>
      <c r="EV442" s="5"/>
      <c r="EW442" s="5"/>
      <c r="EX442" s="5"/>
      <c r="EY442" s="5"/>
      <c r="EZ442" s="5"/>
      <c r="FA442" s="5"/>
      <c r="FB442" s="5"/>
      <c r="FC442" s="5"/>
      <c r="FD442" s="5"/>
      <c r="FE442" s="5"/>
      <c r="FF442" s="5"/>
      <c r="FG442" s="5"/>
      <c r="FH442" s="5"/>
      <c r="FI442" s="5"/>
      <c r="FJ442" s="5"/>
      <c r="FK442" s="5"/>
      <c r="FL442" s="5"/>
      <c r="FM442" s="5"/>
      <c r="FN442" s="5"/>
      <c r="FO442" s="5"/>
      <c r="FP442" s="5"/>
      <c r="FQ442" s="5"/>
      <c r="FR442" s="5"/>
      <c r="FS442" s="5"/>
      <c r="FT442" s="5"/>
      <c r="FU442" s="5"/>
      <c r="FV442" s="5"/>
      <c r="FW442" s="5"/>
      <c r="FX442" s="5"/>
      <c r="FY442" s="5"/>
      <c r="FZ442" s="5"/>
      <c r="GA442" s="5"/>
      <c r="GB442" s="5"/>
      <c r="GC442" s="5"/>
      <c r="GD442" s="5"/>
      <c r="GE442" s="5"/>
      <c r="GF442" s="5"/>
      <c r="GG442" s="5"/>
      <c r="GH442" s="5"/>
      <c r="GI442" s="5"/>
      <c r="GJ442" s="5"/>
      <c r="GK442" s="5"/>
      <c r="GL442" s="5"/>
      <c r="GM442" s="5"/>
      <c r="GN442" s="5"/>
      <c r="GO442" s="5"/>
      <c r="GP442" s="5"/>
      <c r="GQ442" s="5"/>
      <c r="GR442" s="5"/>
      <c r="GS442" s="5"/>
      <c r="GT442" s="5"/>
      <c r="GU442" s="5"/>
      <c r="GV442" s="5"/>
      <c r="GW442" s="5"/>
      <c r="GX442" s="5"/>
      <c r="GY442" s="5"/>
      <c r="GZ442" s="5"/>
      <c r="HA442" s="5"/>
      <c r="HB442" s="5"/>
      <c r="HC442" s="5"/>
      <c r="HD442" s="5"/>
      <c r="HE442" s="5"/>
      <c r="HF442" s="5"/>
      <c r="HG442" s="5"/>
      <c r="HH442" s="5"/>
      <c r="HI442" s="5"/>
      <c r="HJ442" s="5"/>
      <c r="HK442" s="5"/>
      <c r="HL442" s="5"/>
      <c r="HM442" s="5"/>
      <c r="HN442" s="5"/>
      <c r="HO442" s="5"/>
      <c r="HP442" s="5"/>
      <c r="HQ442" s="5"/>
      <c r="HR442" s="5"/>
      <c r="HS442" s="5"/>
      <c r="HT442" s="5"/>
      <c r="HU442" s="5"/>
      <c r="HV442" s="5"/>
      <c r="HW442" s="5"/>
    </row>
    <row r="443" spans="1:231" s="148" customFormat="1">
      <c r="A443" s="5"/>
      <c r="B443" s="5"/>
      <c r="C443" s="13"/>
      <c r="D443" s="13"/>
      <c r="E443" s="14"/>
      <c r="F443" s="15"/>
      <c r="G443" s="13"/>
      <c r="H443" s="13"/>
      <c r="I443" s="16"/>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c r="CP443" s="5"/>
      <c r="CQ443" s="5"/>
      <c r="CR443" s="5"/>
      <c r="CS443" s="5"/>
      <c r="CT443" s="5"/>
      <c r="CU443" s="5"/>
      <c r="CV443" s="5"/>
      <c r="CW443" s="5"/>
      <c r="CX443" s="5"/>
      <c r="CY443" s="5"/>
      <c r="CZ443" s="5"/>
      <c r="DA443" s="5"/>
      <c r="DB443" s="5"/>
      <c r="DC443" s="5"/>
      <c r="DD443" s="5"/>
      <c r="DE443" s="5"/>
      <c r="DF443" s="5"/>
      <c r="DG443" s="5"/>
      <c r="DH443" s="5"/>
      <c r="DI443" s="5"/>
      <c r="DJ443" s="5"/>
      <c r="DK443" s="5"/>
      <c r="DL443" s="5"/>
      <c r="DM443" s="5"/>
      <c r="DN443" s="5"/>
      <c r="DO443" s="5"/>
      <c r="DP443" s="5"/>
      <c r="DQ443" s="5"/>
      <c r="DR443" s="5"/>
      <c r="DS443" s="5"/>
      <c r="DT443" s="5"/>
      <c r="DU443" s="5"/>
      <c r="DV443" s="5"/>
      <c r="DW443" s="5"/>
      <c r="DX443" s="5"/>
      <c r="DY443" s="5"/>
      <c r="DZ443" s="5"/>
      <c r="EA443" s="5"/>
      <c r="EB443" s="5"/>
      <c r="EC443" s="5"/>
      <c r="ED443" s="5"/>
      <c r="EE443" s="5"/>
      <c r="EF443" s="5"/>
      <c r="EG443" s="5"/>
      <c r="EH443" s="5"/>
      <c r="EI443" s="5"/>
      <c r="EJ443" s="5"/>
      <c r="EK443" s="5"/>
      <c r="EL443" s="5"/>
      <c r="EM443" s="5"/>
      <c r="EN443" s="5"/>
      <c r="EO443" s="5"/>
      <c r="EP443" s="5"/>
      <c r="EQ443" s="5"/>
      <c r="ER443" s="5"/>
      <c r="ES443" s="5"/>
      <c r="ET443" s="5"/>
      <c r="EU443" s="5"/>
      <c r="EV443" s="5"/>
      <c r="EW443" s="5"/>
      <c r="EX443" s="5"/>
      <c r="EY443" s="5"/>
      <c r="EZ443" s="5"/>
      <c r="FA443" s="5"/>
      <c r="FB443" s="5"/>
      <c r="FC443" s="5"/>
      <c r="FD443" s="5"/>
      <c r="FE443" s="5"/>
      <c r="FF443" s="5"/>
      <c r="FG443" s="5"/>
      <c r="FH443" s="5"/>
      <c r="FI443" s="5"/>
      <c r="FJ443" s="5"/>
      <c r="FK443" s="5"/>
      <c r="FL443" s="5"/>
      <c r="FM443" s="5"/>
      <c r="FN443" s="5"/>
      <c r="FO443" s="5"/>
      <c r="FP443" s="5"/>
      <c r="FQ443" s="5"/>
      <c r="FR443" s="5"/>
      <c r="FS443" s="5"/>
      <c r="FT443" s="5"/>
      <c r="FU443" s="5"/>
      <c r="FV443" s="5"/>
      <c r="FW443" s="5"/>
      <c r="FX443" s="5"/>
      <c r="FY443" s="5"/>
      <c r="FZ443" s="5"/>
      <c r="GA443" s="5"/>
      <c r="GB443" s="5"/>
      <c r="GC443" s="5"/>
      <c r="GD443" s="5"/>
      <c r="GE443" s="5"/>
      <c r="GF443" s="5"/>
      <c r="GG443" s="5"/>
      <c r="GH443" s="5"/>
      <c r="GI443" s="5"/>
      <c r="GJ443" s="5"/>
      <c r="GK443" s="5"/>
      <c r="GL443" s="5"/>
      <c r="GM443" s="5"/>
      <c r="GN443" s="5"/>
      <c r="GO443" s="5"/>
      <c r="GP443" s="5"/>
      <c r="GQ443" s="5"/>
      <c r="GR443" s="5"/>
      <c r="GS443" s="5"/>
      <c r="GT443" s="5"/>
      <c r="GU443" s="5"/>
      <c r="GV443" s="5"/>
      <c r="GW443" s="5"/>
      <c r="GX443" s="5"/>
      <c r="GY443" s="5"/>
      <c r="GZ443" s="5"/>
      <c r="HA443" s="5"/>
      <c r="HB443" s="5"/>
      <c r="HC443" s="5"/>
      <c r="HD443" s="5"/>
      <c r="HE443" s="5"/>
      <c r="HF443" s="5"/>
      <c r="HG443" s="5"/>
      <c r="HH443" s="5"/>
      <c r="HI443" s="5"/>
      <c r="HJ443" s="5"/>
      <c r="HK443" s="5"/>
      <c r="HL443" s="5"/>
      <c r="HM443" s="5"/>
      <c r="HN443" s="5"/>
      <c r="HO443" s="5"/>
      <c r="HP443" s="5"/>
      <c r="HQ443" s="5"/>
      <c r="HR443" s="5"/>
      <c r="HS443" s="5"/>
      <c r="HT443" s="5"/>
      <c r="HU443" s="5"/>
      <c r="HV443" s="5"/>
      <c r="HW443" s="5"/>
    </row>
    <row r="444" spans="1:231" s="148" customFormat="1">
      <c r="A444" s="5"/>
      <c r="B444" s="5"/>
      <c r="C444" s="13"/>
      <c r="D444" s="13"/>
      <c r="E444" s="14"/>
      <c r="F444" s="15"/>
      <c r="G444" s="13"/>
      <c r="H444" s="13"/>
      <c r="I444" s="16"/>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c r="BW444" s="5"/>
      <c r="BX444" s="5"/>
      <c r="BY444" s="5"/>
      <c r="BZ444" s="5"/>
      <c r="CA444" s="5"/>
      <c r="CB444" s="5"/>
      <c r="CC444" s="5"/>
      <c r="CD444" s="5"/>
      <c r="CE444" s="5"/>
      <c r="CF444" s="5"/>
      <c r="CG444" s="5"/>
      <c r="CH444" s="5"/>
      <c r="CI444" s="5"/>
      <c r="CJ444" s="5"/>
      <c r="CK444" s="5"/>
      <c r="CL444" s="5"/>
      <c r="CM444" s="5"/>
      <c r="CN444" s="5"/>
      <c r="CO444" s="5"/>
      <c r="CP444" s="5"/>
      <c r="CQ444" s="5"/>
      <c r="CR444" s="5"/>
      <c r="CS444" s="5"/>
      <c r="CT444" s="5"/>
      <c r="CU444" s="5"/>
      <c r="CV444" s="5"/>
      <c r="CW444" s="5"/>
      <c r="CX444" s="5"/>
      <c r="CY444" s="5"/>
      <c r="CZ444" s="5"/>
      <c r="DA444" s="5"/>
      <c r="DB444" s="5"/>
      <c r="DC444" s="5"/>
      <c r="DD444" s="5"/>
      <c r="DE444" s="5"/>
      <c r="DF444" s="5"/>
      <c r="DG444" s="5"/>
      <c r="DH444" s="5"/>
      <c r="DI444" s="5"/>
      <c r="DJ444" s="5"/>
      <c r="DK444" s="5"/>
      <c r="DL444" s="5"/>
      <c r="DM444" s="5"/>
      <c r="DN444" s="5"/>
      <c r="DO444" s="5"/>
      <c r="DP444" s="5"/>
      <c r="DQ444" s="5"/>
      <c r="DR444" s="5"/>
      <c r="DS444" s="5"/>
      <c r="DT444" s="5"/>
      <c r="DU444" s="5"/>
      <c r="DV444" s="5"/>
      <c r="DW444" s="5"/>
      <c r="DX444" s="5"/>
      <c r="DY444" s="5"/>
      <c r="DZ444" s="5"/>
      <c r="EA444" s="5"/>
      <c r="EB444" s="5"/>
      <c r="EC444" s="5"/>
      <c r="ED444" s="5"/>
      <c r="EE444" s="5"/>
      <c r="EF444" s="5"/>
      <c r="EG444" s="5"/>
      <c r="EH444" s="5"/>
      <c r="EI444" s="5"/>
      <c r="EJ444" s="5"/>
      <c r="EK444" s="5"/>
      <c r="EL444" s="5"/>
      <c r="EM444" s="5"/>
      <c r="EN444" s="5"/>
      <c r="EO444" s="5"/>
      <c r="EP444" s="5"/>
      <c r="EQ444" s="5"/>
      <c r="ER444" s="5"/>
      <c r="ES444" s="5"/>
      <c r="ET444" s="5"/>
      <c r="EU444" s="5"/>
      <c r="EV444" s="5"/>
      <c r="EW444" s="5"/>
      <c r="EX444" s="5"/>
      <c r="EY444" s="5"/>
      <c r="EZ444" s="5"/>
      <c r="FA444" s="5"/>
      <c r="FB444" s="5"/>
      <c r="FC444" s="5"/>
      <c r="FD444" s="5"/>
      <c r="FE444" s="5"/>
      <c r="FF444" s="5"/>
      <c r="FG444" s="5"/>
      <c r="FH444" s="5"/>
      <c r="FI444" s="5"/>
      <c r="FJ444" s="5"/>
      <c r="FK444" s="5"/>
      <c r="FL444" s="5"/>
      <c r="FM444" s="5"/>
      <c r="FN444" s="5"/>
      <c r="FO444" s="5"/>
      <c r="FP444" s="5"/>
      <c r="FQ444" s="5"/>
      <c r="FR444" s="5"/>
      <c r="FS444" s="5"/>
      <c r="FT444" s="5"/>
      <c r="FU444" s="5"/>
      <c r="FV444" s="5"/>
      <c r="FW444" s="5"/>
      <c r="FX444" s="5"/>
      <c r="FY444" s="5"/>
      <c r="FZ444" s="5"/>
      <c r="GA444" s="5"/>
      <c r="GB444" s="5"/>
      <c r="GC444" s="5"/>
      <c r="GD444" s="5"/>
      <c r="GE444" s="5"/>
      <c r="GF444" s="5"/>
      <c r="GG444" s="5"/>
      <c r="GH444" s="5"/>
      <c r="GI444" s="5"/>
      <c r="GJ444" s="5"/>
      <c r="GK444" s="5"/>
      <c r="GL444" s="5"/>
      <c r="GM444" s="5"/>
      <c r="GN444" s="5"/>
      <c r="GO444" s="5"/>
      <c r="GP444" s="5"/>
      <c r="GQ444" s="5"/>
      <c r="GR444" s="5"/>
      <c r="GS444" s="5"/>
      <c r="GT444" s="5"/>
      <c r="GU444" s="5"/>
      <c r="GV444" s="5"/>
      <c r="GW444" s="5"/>
      <c r="GX444" s="5"/>
      <c r="GY444" s="5"/>
      <c r="GZ444" s="5"/>
      <c r="HA444" s="5"/>
      <c r="HB444" s="5"/>
      <c r="HC444" s="5"/>
      <c r="HD444" s="5"/>
      <c r="HE444" s="5"/>
      <c r="HF444" s="5"/>
      <c r="HG444" s="5"/>
      <c r="HH444" s="5"/>
      <c r="HI444" s="5"/>
      <c r="HJ444" s="5"/>
      <c r="HK444" s="5"/>
      <c r="HL444" s="5"/>
      <c r="HM444" s="5"/>
      <c r="HN444" s="5"/>
      <c r="HO444" s="5"/>
      <c r="HP444" s="5"/>
      <c r="HQ444" s="5"/>
      <c r="HR444" s="5"/>
      <c r="HS444" s="5"/>
      <c r="HT444" s="5"/>
      <c r="HU444" s="5"/>
      <c r="HV444" s="5"/>
      <c r="HW444" s="5"/>
    </row>
    <row r="445" spans="1:231" s="148" customFormat="1">
      <c r="A445" s="5"/>
      <c r="B445" s="5"/>
      <c r="C445" s="13"/>
      <c r="D445" s="13"/>
      <c r="E445" s="14"/>
      <c r="F445" s="15"/>
      <c r="G445" s="13"/>
      <c r="H445" s="13"/>
      <c r="I445" s="16"/>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c r="CQ445" s="5"/>
      <c r="CR445" s="5"/>
      <c r="CS445" s="5"/>
      <c r="CT445" s="5"/>
      <c r="CU445" s="5"/>
      <c r="CV445" s="5"/>
      <c r="CW445" s="5"/>
      <c r="CX445" s="5"/>
      <c r="CY445" s="5"/>
      <c r="CZ445" s="5"/>
      <c r="DA445" s="5"/>
      <c r="DB445" s="5"/>
      <c r="DC445" s="5"/>
      <c r="DD445" s="5"/>
      <c r="DE445" s="5"/>
      <c r="DF445" s="5"/>
      <c r="DG445" s="5"/>
      <c r="DH445" s="5"/>
      <c r="DI445" s="5"/>
      <c r="DJ445" s="5"/>
      <c r="DK445" s="5"/>
      <c r="DL445" s="5"/>
      <c r="DM445" s="5"/>
      <c r="DN445" s="5"/>
      <c r="DO445" s="5"/>
      <c r="DP445" s="5"/>
      <c r="DQ445" s="5"/>
      <c r="DR445" s="5"/>
      <c r="DS445" s="5"/>
      <c r="DT445" s="5"/>
      <c r="DU445" s="5"/>
      <c r="DV445" s="5"/>
      <c r="DW445" s="5"/>
      <c r="DX445" s="5"/>
      <c r="DY445" s="5"/>
      <c r="DZ445" s="5"/>
      <c r="EA445" s="5"/>
      <c r="EB445" s="5"/>
      <c r="EC445" s="5"/>
      <c r="ED445" s="5"/>
      <c r="EE445" s="5"/>
      <c r="EF445" s="5"/>
      <c r="EG445" s="5"/>
      <c r="EH445" s="5"/>
      <c r="EI445" s="5"/>
      <c r="EJ445" s="5"/>
      <c r="EK445" s="5"/>
      <c r="EL445" s="5"/>
      <c r="EM445" s="5"/>
      <c r="EN445" s="5"/>
      <c r="EO445" s="5"/>
      <c r="EP445" s="5"/>
      <c r="EQ445" s="5"/>
      <c r="ER445" s="5"/>
      <c r="ES445" s="5"/>
      <c r="ET445" s="5"/>
      <c r="EU445" s="5"/>
      <c r="EV445" s="5"/>
      <c r="EW445" s="5"/>
      <c r="EX445" s="5"/>
      <c r="EY445" s="5"/>
      <c r="EZ445" s="5"/>
      <c r="FA445" s="5"/>
      <c r="FB445" s="5"/>
      <c r="FC445" s="5"/>
      <c r="FD445" s="5"/>
      <c r="FE445" s="5"/>
      <c r="FF445" s="5"/>
      <c r="FG445" s="5"/>
      <c r="FH445" s="5"/>
      <c r="FI445" s="5"/>
      <c r="FJ445" s="5"/>
      <c r="FK445" s="5"/>
      <c r="FL445" s="5"/>
      <c r="FM445" s="5"/>
      <c r="FN445" s="5"/>
      <c r="FO445" s="5"/>
      <c r="FP445" s="5"/>
      <c r="FQ445" s="5"/>
      <c r="FR445" s="5"/>
      <c r="FS445" s="5"/>
      <c r="FT445" s="5"/>
      <c r="FU445" s="5"/>
      <c r="FV445" s="5"/>
      <c r="FW445" s="5"/>
      <c r="FX445" s="5"/>
      <c r="FY445" s="5"/>
      <c r="FZ445" s="5"/>
      <c r="GA445" s="5"/>
      <c r="GB445" s="5"/>
      <c r="GC445" s="5"/>
      <c r="GD445" s="5"/>
      <c r="GE445" s="5"/>
      <c r="GF445" s="5"/>
      <c r="GG445" s="5"/>
      <c r="GH445" s="5"/>
      <c r="GI445" s="5"/>
      <c r="GJ445" s="5"/>
      <c r="GK445" s="5"/>
      <c r="GL445" s="5"/>
      <c r="GM445" s="5"/>
      <c r="GN445" s="5"/>
      <c r="GO445" s="5"/>
      <c r="GP445" s="5"/>
      <c r="GQ445" s="5"/>
      <c r="GR445" s="5"/>
      <c r="GS445" s="5"/>
      <c r="GT445" s="5"/>
      <c r="GU445" s="5"/>
      <c r="GV445" s="5"/>
      <c r="GW445" s="5"/>
      <c r="GX445" s="5"/>
      <c r="GY445" s="5"/>
      <c r="GZ445" s="5"/>
      <c r="HA445" s="5"/>
      <c r="HB445" s="5"/>
      <c r="HC445" s="5"/>
      <c r="HD445" s="5"/>
      <c r="HE445" s="5"/>
      <c r="HF445" s="5"/>
      <c r="HG445" s="5"/>
      <c r="HH445" s="5"/>
      <c r="HI445" s="5"/>
      <c r="HJ445" s="5"/>
      <c r="HK445" s="5"/>
      <c r="HL445" s="5"/>
      <c r="HM445" s="5"/>
      <c r="HN445" s="5"/>
      <c r="HO445" s="5"/>
      <c r="HP445" s="5"/>
      <c r="HQ445" s="5"/>
      <c r="HR445" s="5"/>
      <c r="HS445" s="5"/>
      <c r="HT445" s="5"/>
      <c r="HU445" s="5"/>
      <c r="HV445" s="5"/>
      <c r="HW445" s="5"/>
    </row>
    <row r="446" spans="1:231" s="148" customFormat="1">
      <c r="A446" s="5"/>
      <c r="B446" s="5"/>
      <c r="C446" s="13"/>
      <c r="D446" s="13"/>
      <c r="E446" s="14"/>
      <c r="F446" s="15"/>
      <c r="G446" s="13"/>
      <c r="H446" s="13"/>
      <c r="I446" s="16"/>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c r="BR446" s="5"/>
      <c r="BS446" s="5"/>
      <c r="BT446" s="5"/>
      <c r="BU446" s="5"/>
      <c r="BV446" s="5"/>
      <c r="BW446" s="5"/>
      <c r="BX446" s="5"/>
      <c r="BY446" s="5"/>
      <c r="BZ446" s="5"/>
      <c r="CA446" s="5"/>
      <c r="CB446" s="5"/>
      <c r="CC446" s="5"/>
      <c r="CD446" s="5"/>
      <c r="CE446" s="5"/>
      <c r="CF446" s="5"/>
      <c r="CG446" s="5"/>
      <c r="CH446" s="5"/>
      <c r="CI446" s="5"/>
      <c r="CJ446" s="5"/>
      <c r="CK446" s="5"/>
      <c r="CL446" s="5"/>
      <c r="CM446" s="5"/>
      <c r="CN446" s="5"/>
      <c r="CO446" s="5"/>
      <c r="CP446" s="5"/>
      <c r="CQ446" s="5"/>
      <c r="CR446" s="5"/>
      <c r="CS446" s="5"/>
      <c r="CT446" s="5"/>
      <c r="CU446" s="5"/>
      <c r="CV446" s="5"/>
      <c r="CW446" s="5"/>
      <c r="CX446" s="5"/>
      <c r="CY446" s="5"/>
      <c r="CZ446" s="5"/>
      <c r="DA446" s="5"/>
      <c r="DB446" s="5"/>
      <c r="DC446" s="5"/>
      <c r="DD446" s="5"/>
      <c r="DE446" s="5"/>
      <c r="DF446" s="5"/>
      <c r="DG446" s="5"/>
      <c r="DH446" s="5"/>
      <c r="DI446" s="5"/>
      <c r="DJ446" s="5"/>
      <c r="DK446" s="5"/>
      <c r="DL446" s="5"/>
      <c r="DM446" s="5"/>
      <c r="DN446" s="5"/>
      <c r="DO446" s="5"/>
      <c r="DP446" s="5"/>
      <c r="DQ446" s="5"/>
      <c r="DR446" s="5"/>
      <c r="DS446" s="5"/>
      <c r="DT446" s="5"/>
      <c r="DU446" s="5"/>
      <c r="DV446" s="5"/>
      <c r="DW446" s="5"/>
      <c r="DX446" s="5"/>
      <c r="DY446" s="5"/>
      <c r="DZ446" s="5"/>
      <c r="EA446" s="5"/>
      <c r="EB446" s="5"/>
      <c r="EC446" s="5"/>
      <c r="ED446" s="5"/>
      <c r="EE446" s="5"/>
      <c r="EF446" s="5"/>
      <c r="EG446" s="5"/>
      <c r="EH446" s="5"/>
      <c r="EI446" s="5"/>
      <c r="EJ446" s="5"/>
      <c r="EK446" s="5"/>
      <c r="EL446" s="5"/>
      <c r="EM446" s="5"/>
      <c r="EN446" s="5"/>
      <c r="EO446" s="5"/>
      <c r="EP446" s="5"/>
      <c r="EQ446" s="5"/>
      <c r="ER446" s="5"/>
      <c r="ES446" s="5"/>
      <c r="ET446" s="5"/>
      <c r="EU446" s="5"/>
      <c r="EV446" s="5"/>
      <c r="EW446" s="5"/>
      <c r="EX446" s="5"/>
      <c r="EY446" s="5"/>
      <c r="EZ446" s="5"/>
      <c r="FA446" s="5"/>
      <c r="FB446" s="5"/>
      <c r="FC446" s="5"/>
      <c r="FD446" s="5"/>
      <c r="FE446" s="5"/>
      <c r="FF446" s="5"/>
      <c r="FG446" s="5"/>
      <c r="FH446" s="5"/>
      <c r="FI446" s="5"/>
      <c r="FJ446" s="5"/>
      <c r="FK446" s="5"/>
      <c r="FL446" s="5"/>
      <c r="FM446" s="5"/>
      <c r="FN446" s="5"/>
      <c r="FO446" s="5"/>
      <c r="FP446" s="5"/>
      <c r="FQ446" s="5"/>
      <c r="FR446" s="5"/>
      <c r="FS446" s="5"/>
      <c r="FT446" s="5"/>
      <c r="FU446" s="5"/>
      <c r="FV446" s="5"/>
      <c r="FW446" s="5"/>
      <c r="FX446" s="5"/>
      <c r="FY446" s="5"/>
      <c r="FZ446" s="5"/>
      <c r="GA446" s="5"/>
      <c r="GB446" s="5"/>
      <c r="GC446" s="5"/>
      <c r="GD446" s="5"/>
      <c r="GE446" s="5"/>
      <c r="GF446" s="5"/>
      <c r="GG446" s="5"/>
      <c r="GH446" s="5"/>
      <c r="GI446" s="5"/>
      <c r="GJ446" s="5"/>
      <c r="GK446" s="5"/>
      <c r="GL446" s="5"/>
      <c r="GM446" s="5"/>
      <c r="GN446" s="5"/>
      <c r="GO446" s="5"/>
      <c r="GP446" s="5"/>
      <c r="GQ446" s="5"/>
      <c r="GR446" s="5"/>
      <c r="GS446" s="5"/>
      <c r="GT446" s="5"/>
      <c r="GU446" s="5"/>
      <c r="GV446" s="5"/>
      <c r="GW446" s="5"/>
      <c r="GX446" s="5"/>
      <c r="GY446" s="5"/>
      <c r="GZ446" s="5"/>
      <c r="HA446" s="5"/>
      <c r="HB446" s="5"/>
      <c r="HC446" s="5"/>
      <c r="HD446" s="5"/>
      <c r="HE446" s="5"/>
      <c r="HF446" s="5"/>
      <c r="HG446" s="5"/>
      <c r="HH446" s="5"/>
      <c r="HI446" s="5"/>
      <c r="HJ446" s="5"/>
      <c r="HK446" s="5"/>
      <c r="HL446" s="5"/>
      <c r="HM446" s="5"/>
      <c r="HN446" s="5"/>
      <c r="HO446" s="5"/>
      <c r="HP446" s="5"/>
      <c r="HQ446" s="5"/>
      <c r="HR446" s="5"/>
      <c r="HS446" s="5"/>
      <c r="HT446" s="5"/>
      <c r="HU446" s="5"/>
      <c r="HV446" s="5"/>
      <c r="HW446" s="5"/>
    </row>
    <row r="447" spans="1:231" s="148" customFormat="1">
      <c r="A447" s="5"/>
      <c r="B447" s="5"/>
      <c r="C447" s="13"/>
      <c r="D447" s="13"/>
      <c r="E447" s="14"/>
      <c r="F447" s="15"/>
      <c r="G447" s="13"/>
      <c r="H447" s="13"/>
      <c r="I447" s="16"/>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c r="BW447" s="5"/>
      <c r="BX447" s="5"/>
      <c r="BY447" s="5"/>
      <c r="BZ447" s="5"/>
      <c r="CA447" s="5"/>
      <c r="CB447" s="5"/>
      <c r="CC447" s="5"/>
      <c r="CD447" s="5"/>
      <c r="CE447" s="5"/>
      <c r="CF447" s="5"/>
      <c r="CG447" s="5"/>
      <c r="CH447" s="5"/>
      <c r="CI447" s="5"/>
      <c r="CJ447" s="5"/>
      <c r="CK447" s="5"/>
      <c r="CL447" s="5"/>
      <c r="CM447" s="5"/>
      <c r="CN447" s="5"/>
      <c r="CO447" s="5"/>
      <c r="CP447" s="5"/>
      <c r="CQ447" s="5"/>
      <c r="CR447" s="5"/>
      <c r="CS447" s="5"/>
      <c r="CT447" s="5"/>
      <c r="CU447" s="5"/>
      <c r="CV447" s="5"/>
      <c r="CW447" s="5"/>
      <c r="CX447" s="5"/>
      <c r="CY447" s="5"/>
      <c r="CZ447" s="5"/>
      <c r="DA447" s="5"/>
      <c r="DB447" s="5"/>
      <c r="DC447" s="5"/>
      <c r="DD447" s="5"/>
      <c r="DE447" s="5"/>
      <c r="DF447" s="5"/>
      <c r="DG447" s="5"/>
      <c r="DH447" s="5"/>
      <c r="DI447" s="5"/>
      <c r="DJ447" s="5"/>
      <c r="DK447" s="5"/>
      <c r="DL447" s="5"/>
      <c r="DM447" s="5"/>
      <c r="DN447" s="5"/>
      <c r="DO447" s="5"/>
      <c r="DP447" s="5"/>
      <c r="DQ447" s="5"/>
      <c r="DR447" s="5"/>
      <c r="DS447" s="5"/>
      <c r="DT447" s="5"/>
      <c r="DU447" s="5"/>
      <c r="DV447" s="5"/>
      <c r="DW447" s="5"/>
      <c r="DX447" s="5"/>
      <c r="DY447" s="5"/>
      <c r="DZ447" s="5"/>
      <c r="EA447" s="5"/>
      <c r="EB447" s="5"/>
      <c r="EC447" s="5"/>
      <c r="ED447" s="5"/>
      <c r="EE447" s="5"/>
      <c r="EF447" s="5"/>
      <c r="EG447" s="5"/>
      <c r="EH447" s="5"/>
      <c r="EI447" s="5"/>
      <c r="EJ447" s="5"/>
      <c r="EK447" s="5"/>
      <c r="EL447" s="5"/>
      <c r="EM447" s="5"/>
      <c r="EN447" s="5"/>
      <c r="EO447" s="5"/>
      <c r="EP447" s="5"/>
      <c r="EQ447" s="5"/>
      <c r="ER447" s="5"/>
      <c r="ES447" s="5"/>
      <c r="ET447" s="5"/>
      <c r="EU447" s="5"/>
      <c r="EV447" s="5"/>
      <c r="EW447" s="5"/>
      <c r="EX447" s="5"/>
      <c r="EY447" s="5"/>
      <c r="EZ447" s="5"/>
      <c r="FA447" s="5"/>
      <c r="FB447" s="5"/>
      <c r="FC447" s="5"/>
      <c r="FD447" s="5"/>
      <c r="FE447" s="5"/>
      <c r="FF447" s="5"/>
      <c r="FG447" s="5"/>
      <c r="FH447" s="5"/>
      <c r="FI447" s="5"/>
      <c r="FJ447" s="5"/>
      <c r="FK447" s="5"/>
      <c r="FL447" s="5"/>
      <c r="FM447" s="5"/>
      <c r="FN447" s="5"/>
      <c r="FO447" s="5"/>
      <c r="FP447" s="5"/>
      <c r="FQ447" s="5"/>
      <c r="FR447" s="5"/>
      <c r="FS447" s="5"/>
      <c r="FT447" s="5"/>
      <c r="FU447" s="5"/>
      <c r="FV447" s="5"/>
      <c r="FW447" s="5"/>
      <c r="FX447" s="5"/>
      <c r="FY447" s="5"/>
      <c r="FZ447" s="5"/>
      <c r="GA447" s="5"/>
      <c r="GB447" s="5"/>
      <c r="GC447" s="5"/>
      <c r="GD447" s="5"/>
      <c r="GE447" s="5"/>
      <c r="GF447" s="5"/>
      <c r="GG447" s="5"/>
      <c r="GH447" s="5"/>
      <c r="GI447" s="5"/>
      <c r="GJ447" s="5"/>
      <c r="GK447" s="5"/>
      <c r="GL447" s="5"/>
      <c r="GM447" s="5"/>
      <c r="GN447" s="5"/>
      <c r="GO447" s="5"/>
      <c r="GP447" s="5"/>
      <c r="GQ447" s="5"/>
      <c r="GR447" s="5"/>
      <c r="GS447" s="5"/>
      <c r="GT447" s="5"/>
      <c r="GU447" s="5"/>
      <c r="GV447" s="5"/>
      <c r="GW447" s="5"/>
      <c r="GX447" s="5"/>
      <c r="GY447" s="5"/>
      <c r="GZ447" s="5"/>
      <c r="HA447" s="5"/>
      <c r="HB447" s="5"/>
      <c r="HC447" s="5"/>
      <c r="HD447" s="5"/>
      <c r="HE447" s="5"/>
      <c r="HF447" s="5"/>
      <c r="HG447" s="5"/>
      <c r="HH447" s="5"/>
      <c r="HI447" s="5"/>
      <c r="HJ447" s="5"/>
      <c r="HK447" s="5"/>
      <c r="HL447" s="5"/>
      <c r="HM447" s="5"/>
      <c r="HN447" s="5"/>
      <c r="HO447" s="5"/>
      <c r="HP447" s="5"/>
      <c r="HQ447" s="5"/>
      <c r="HR447" s="5"/>
      <c r="HS447" s="5"/>
      <c r="HT447" s="5"/>
      <c r="HU447" s="5"/>
      <c r="HV447" s="5"/>
      <c r="HW447" s="5"/>
    </row>
    <row r="448" spans="1:231" s="148" customFormat="1">
      <c r="A448" s="5"/>
      <c r="B448" s="5"/>
      <c r="C448" s="13"/>
      <c r="D448" s="13"/>
      <c r="E448" s="14"/>
      <c r="F448" s="15"/>
      <c r="G448" s="13"/>
      <c r="H448" s="13"/>
      <c r="I448" s="16"/>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c r="BR448" s="5"/>
      <c r="BS448" s="5"/>
      <c r="BT448" s="5"/>
      <c r="BU448" s="5"/>
      <c r="BV448" s="5"/>
      <c r="BW448" s="5"/>
      <c r="BX448" s="5"/>
      <c r="BY448" s="5"/>
      <c r="BZ448" s="5"/>
      <c r="CA448" s="5"/>
      <c r="CB448" s="5"/>
      <c r="CC448" s="5"/>
      <c r="CD448" s="5"/>
      <c r="CE448" s="5"/>
      <c r="CF448" s="5"/>
      <c r="CG448" s="5"/>
      <c r="CH448" s="5"/>
      <c r="CI448" s="5"/>
      <c r="CJ448" s="5"/>
      <c r="CK448" s="5"/>
      <c r="CL448" s="5"/>
      <c r="CM448" s="5"/>
      <c r="CN448" s="5"/>
      <c r="CO448" s="5"/>
      <c r="CP448" s="5"/>
      <c r="CQ448" s="5"/>
      <c r="CR448" s="5"/>
      <c r="CS448" s="5"/>
      <c r="CT448" s="5"/>
      <c r="CU448" s="5"/>
      <c r="CV448" s="5"/>
      <c r="CW448" s="5"/>
      <c r="CX448" s="5"/>
      <c r="CY448" s="5"/>
      <c r="CZ448" s="5"/>
      <c r="DA448" s="5"/>
      <c r="DB448" s="5"/>
      <c r="DC448" s="5"/>
      <c r="DD448" s="5"/>
      <c r="DE448" s="5"/>
      <c r="DF448" s="5"/>
      <c r="DG448" s="5"/>
      <c r="DH448" s="5"/>
      <c r="DI448" s="5"/>
      <c r="DJ448" s="5"/>
      <c r="DK448" s="5"/>
      <c r="DL448" s="5"/>
      <c r="DM448" s="5"/>
      <c r="DN448" s="5"/>
      <c r="DO448" s="5"/>
      <c r="DP448" s="5"/>
      <c r="DQ448" s="5"/>
      <c r="DR448" s="5"/>
      <c r="DS448" s="5"/>
      <c r="DT448" s="5"/>
      <c r="DU448" s="5"/>
      <c r="DV448" s="5"/>
      <c r="DW448" s="5"/>
      <c r="DX448" s="5"/>
      <c r="DY448" s="5"/>
      <c r="DZ448" s="5"/>
      <c r="EA448" s="5"/>
      <c r="EB448" s="5"/>
      <c r="EC448" s="5"/>
      <c r="ED448" s="5"/>
      <c r="EE448" s="5"/>
      <c r="EF448" s="5"/>
      <c r="EG448" s="5"/>
      <c r="EH448" s="5"/>
      <c r="EI448" s="5"/>
      <c r="EJ448" s="5"/>
      <c r="EK448" s="5"/>
      <c r="EL448" s="5"/>
      <c r="EM448" s="5"/>
      <c r="EN448" s="5"/>
      <c r="EO448" s="5"/>
      <c r="EP448" s="5"/>
      <c r="EQ448" s="5"/>
      <c r="ER448" s="5"/>
      <c r="ES448" s="5"/>
      <c r="ET448" s="5"/>
      <c r="EU448" s="5"/>
      <c r="EV448" s="5"/>
      <c r="EW448" s="5"/>
      <c r="EX448" s="5"/>
      <c r="EY448" s="5"/>
      <c r="EZ448" s="5"/>
      <c r="FA448" s="5"/>
      <c r="FB448" s="5"/>
      <c r="FC448" s="5"/>
      <c r="FD448" s="5"/>
      <c r="FE448" s="5"/>
      <c r="FF448" s="5"/>
      <c r="FG448" s="5"/>
      <c r="FH448" s="5"/>
      <c r="FI448" s="5"/>
      <c r="FJ448" s="5"/>
      <c r="FK448" s="5"/>
      <c r="FL448" s="5"/>
      <c r="FM448" s="5"/>
      <c r="FN448" s="5"/>
      <c r="FO448" s="5"/>
      <c r="FP448" s="5"/>
      <c r="FQ448" s="5"/>
      <c r="FR448" s="5"/>
      <c r="FS448" s="5"/>
      <c r="FT448" s="5"/>
      <c r="FU448" s="5"/>
      <c r="FV448" s="5"/>
      <c r="FW448" s="5"/>
      <c r="FX448" s="5"/>
      <c r="FY448" s="5"/>
      <c r="FZ448" s="5"/>
      <c r="GA448" s="5"/>
      <c r="GB448" s="5"/>
      <c r="GC448" s="5"/>
      <c r="GD448" s="5"/>
      <c r="GE448" s="5"/>
      <c r="GF448" s="5"/>
      <c r="GG448" s="5"/>
      <c r="GH448" s="5"/>
      <c r="GI448" s="5"/>
      <c r="GJ448" s="5"/>
      <c r="GK448" s="5"/>
      <c r="GL448" s="5"/>
      <c r="GM448" s="5"/>
      <c r="GN448" s="5"/>
      <c r="GO448" s="5"/>
      <c r="GP448" s="5"/>
      <c r="GQ448" s="5"/>
      <c r="GR448" s="5"/>
      <c r="GS448" s="5"/>
      <c r="GT448" s="5"/>
      <c r="GU448" s="5"/>
      <c r="GV448" s="5"/>
      <c r="GW448" s="5"/>
      <c r="GX448" s="5"/>
      <c r="GY448" s="5"/>
      <c r="GZ448" s="5"/>
      <c r="HA448" s="5"/>
      <c r="HB448" s="5"/>
      <c r="HC448" s="5"/>
      <c r="HD448" s="5"/>
      <c r="HE448" s="5"/>
      <c r="HF448" s="5"/>
      <c r="HG448" s="5"/>
      <c r="HH448" s="5"/>
      <c r="HI448" s="5"/>
      <c r="HJ448" s="5"/>
      <c r="HK448" s="5"/>
      <c r="HL448" s="5"/>
      <c r="HM448" s="5"/>
      <c r="HN448" s="5"/>
      <c r="HO448" s="5"/>
      <c r="HP448" s="5"/>
      <c r="HQ448" s="5"/>
      <c r="HR448" s="5"/>
      <c r="HS448" s="5"/>
      <c r="HT448" s="5"/>
      <c r="HU448" s="5"/>
      <c r="HV448" s="5"/>
      <c r="HW448" s="5"/>
    </row>
    <row r="449" spans="1:231" s="148" customFormat="1">
      <c r="A449" s="5"/>
      <c r="B449" s="5"/>
      <c r="C449" s="13"/>
      <c r="D449" s="13"/>
      <c r="E449" s="14"/>
      <c r="F449" s="15"/>
      <c r="G449" s="13"/>
      <c r="H449" s="13"/>
      <c r="I449" s="16"/>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c r="CY449" s="5"/>
      <c r="CZ449" s="5"/>
      <c r="DA449" s="5"/>
      <c r="DB449" s="5"/>
      <c r="DC449" s="5"/>
      <c r="DD449" s="5"/>
      <c r="DE449" s="5"/>
      <c r="DF449" s="5"/>
      <c r="DG449" s="5"/>
      <c r="DH449" s="5"/>
      <c r="DI449" s="5"/>
      <c r="DJ449" s="5"/>
      <c r="DK449" s="5"/>
      <c r="DL449" s="5"/>
      <c r="DM449" s="5"/>
      <c r="DN449" s="5"/>
      <c r="DO449" s="5"/>
      <c r="DP449" s="5"/>
      <c r="DQ449" s="5"/>
      <c r="DR449" s="5"/>
      <c r="DS449" s="5"/>
      <c r="DT449" s="5"/>
      <c r="DU449" s="5"/>
      <c r="DV449" s="5"/>
      <c r="DW449" s="5"/>
      <c r="DX449" s="5"/>
      <c r="DY449" s="5"/>
      <c r="DZ449" s="5"/>
      <c r="EA449" s="5"/>
      <c r="EB449" s="5"/>
      <c r="EC449" s="5"/>
      <c r="ED449" s="5"/>
      <c r="EE449" s="5"/>
      <c r="EF449" s="5"/>
      <c r="EG449" s="5"/>
      <c r="EH449" s="5"/>
      <c r="EI449" s="5"/>
      <c r="EJ449" s="5"/>
      <c r="EK449" s="5"/>
      <c r="EL449" s="5"/>
      <c r="EM449" s="5"/>
      <c r="EN449" s="5"/>
      <c r="EO449" s="5"/>
      <c r="EP449" s="5"/>
      <c r="EQ449" s="5"/>
      <c r="ER449" s="5"/>
      <c r="ES449" s="5"/>
      <c r="ET449" s="5"/>
      <c r="EU449" s="5"/>
      <c r="EV449" s="5"/>
      <c r="EW449" s="5"/>
      <c r="EX449" s="5"/>
      <c r="EY449" s="5"/>
      <c r="EZ449" s="5"/>
      <c r="FA449" s="5"/>
      <c r="FB449" s="5"/>
      <c r="FC449" s="5"/>
      <c r="FD449" s="5"/>
      <c r="FE449" s="5"/>
      <c r="FF449" s="5"/>
      <c r="FG449" s="5"/>
      <c r="FH449" s="5"/>
      <c r="FI449" s="5"/>
      <c r="FJ449" s="5"/>
      <c r="FK449" s="5"/>
      <c r="FL449" s="5"/>
      <c r="FM449" s="5"/>
      <c r="FN449" s="5"/>
      <c r="FO449" s="5"/>
      <c r="FP449" s="5"/>
      <c r="FQ449" s="5"/>
      <c r="FR449" s="5"/>
      <c r="FS449" s="5"/>
      <c r="FT449" s="5"/>
      <c r="FU449" s="5"/>
      <c r="FV449" s="5"/>
      <c r="FW449" s="5"/>
      <c r="FX449" s="5"/>
      <c r="FY449" s="5"/>
      <c r="FZ449" s="5"/>
      <c r="GA449" s="5"/>
      <c r="GB449" s="5"/>
      <c r="GC449" s="5"/>
      <c r="GD449" s="5"/>
      <c r="GE449" s="5"/>
      <c r="GF449" s="5"/>
      <c r="GG449" s="5"/>
      <c r="GH449" s="5"/>
      <c r="GI449" s="5"/>
      <c r="GJ449" s="5"/>
      <c r="GK449" s="5"/>
      <c r="GL449" s="5"/>
      <c r="GM449" s="5"/>
      <c r="GN449" s="5"/>
      <c r="GO449" s="5"/>
      <c r="GP449" s="5"/>
      <c r="GQ449" s="5"/>
      <c r="GR449" s="5"/>
      <c r="GS449" s="5"/>
      <c r="GT449" s="5"/>
      <c r="GU449" s="5"/>
      <c r="GV449" s="5"/>
      <c r="GW449" s="5"/>
      <c r="GX449" s="5"/>
      <c r="GY449" s="5"/>
      <c r="GZ449" s="5"/>
      <c r="HA449" s="5"/>
      <c r="HB449" s="5"/>
      <c r="HC449" s="5"/>
      <c r="HD449" s="5"/>
      <c r="HE449" s="5"/>
      <c r="HF449" s="5"/>
      <c r="HG449" s="5"/>
      <c r="HH449" s="5"/>
      <c r="HI449" s="5"/>
      <c r="HJ449" s="5"/>
      <c r="HK449" s="5"/>
      <c r="HL449" s="5"/>
      <c r="HM449" s="5"/>
      <c r="HN449" s="5"/>
      <c r="HO449" s="5"/>
      <c r="HP449" s="5"/>
      <c r="HQ449" s="5"/>
      <c r="HR449" s="5"/>
      <c r="HS449" s="5"/>
      <c r="HT449" s="5"/>
      <c r="HU449" s="5"/>
      <c r="HV449" s="5"/>
      <c r="HW449" s="5"/>
    </row>
    <row r="450" spans="1:231" s="148" customFormat="1">
      <c r="A450" s="5"/>
      <c r="B450" s="5"/>
      <c r="C450" s="13"/>
      <c r="D450" s="13"/>
      <c r="E450" s="14"/>
      <c r="F450" s="15"/>
      <c r="G450" s="13"/>
      <c r="H450" s="13"/>
      <c r="I450" s="16"/>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c r="CI450" s="5"/>
      <c r="CJ450" s="5"/>
      <c r="CK450" s="5"/>
      <c r="CL450" s="5"/>
      <c r="CM450" s="5"/>
      <c r="CN450" s="5"/>
      <c r="CO450" s="5"/>
      <c r="CP450" s="5"/>
      <c r="CQ450" s="5"/>
      <c r="CR450" s="5"/>
      <c r="CS450" s="5"/>
      <c r="CT450" s="5"/>
      <c r="CU450" s="5"/>
      <c r="CV450" s="5"/>
      <c r="CW450" s="5"/>
      <c r="CX450" s="5"/>
      <c r="CY450" s="5"/>
      <c r="CZ450" s="5"/>
      <c r="DA450" s="5"/>
      <c r="DB450" s="5"/>
      <c r="DC450" s="5"/>
      <c r="DD450" s="5"/>
      <c r="DE450" s="5"/>
      <c r="DF450" s="5"/>
      <c r="DG450" s="5"/>
      <c r="DH450" s="5"/>
      <c r="DI450" s="5"/>
      <c r="DJ450" s="5"/>
      <c r="DK450" s="5"/>
      <c r="DL450" s="5"/>
      <c r="DM450" s="5"/>
      <c r="DN450" s="5"/>
      <c r="DO450" s="5"/>
      <c r="DP450" s="5"/>
      <c r="DQ450" s="5"/>
      <c r="DR450" s="5"/>
      <c r="DS450" s="5"/>
      <c r="DT450" s="5"/>
      <c r="DU450" s="5"/>
      <c r="DV450" s="5"/>
      <c r="DW450" s="5"/>
      <c r="DX450" s="5"/>
      <c r="DY450" s="5"/>
      <c r="DZ450" s="5"/>
      <c r="EA450" s="5"/>
      <c r="EB450" s="5"/>
      <c r="EC450" s="5"/>
      <c r="ED450" s="5"/>
      <c r="EE450" s="5"/>
      <c r="EF450" s="5"/>
      <c r="EG450" s="5"/>
      <c r="EH450" s="5"/>
      <c r="EI450" s="5"/>
      <c r="EJ450" s="5"/>
      <c r="EK450" s="5"/>
      <c r="EL450" s="5"/>
      <c r="EM450" s="5"/>
      <c r="EN450" s="5"/>
      <c r="EO450" s="5"/>
      <c r="EP450" s="5"/>
      <c r="EQ450" s="5"/>
      <c r="ER450" s="5"/>
      <c r="ES450" s="5"/>
      <c r="ET450" s="5"/>
      <c r="EU450" s="5"/>
      <c r="EV450" s="5"/>
      <c r="EW450" s="5"/>
      <c r="EX450" s="5"/>
      <c r="EY450" s="5"/>
      <c r="EZ450" s="5"/>
      <c r="FA450" s="5"/>
      <c r="FB450" s="5"/>
      <c r="FC450" s="5"/>
      <c r="FD450" s="5"/>
      <c r="FE450" s="5"/>
      <c r="FF450" s="5"/>
      <c r="FG450" s="5"/>
      <c r="FH450" s="5"/>
      <c r="FI450" s="5"/>
      <c r="FJ450" s="5"/>
      <c r="FK450" s="5"/>
      <c r="FL450" s="5"/>
      <c r="FM450" s="5"/>
      <c r="FN450" s="5"/>
      <c r="FO450" s="5"/>
      <c r="FP450" s="5"/>
      <c r="FQ450" s="5"/>
      <c r="FR450" s="5"/>
      <c r="FS450" s="5"/>
      <c r="FT450" s="5"/>
      <c r="FU450" s="5"/>
      <c r="FV450" s="5"/>
      <c r="FW450" s="5"/>
      <c r="FX450" s="5"/>
      <c r="FY450" s="5"/>
      <c r="FZ450" s="5"/>
      <c r="GA450" s="5"/>
      <c r="GB450" s="5"/>
      <c r="GC450" s="5"/>
      <c r="GD450" s="5"/>
      <c r="GE450" s="5"/>
      <c r="GF450" s="5"/>
      <c r="GG450" s="5"/>
      <c r="GH450" s="5"/>
      <c r="GI450" s="5"/>
      <c r="GJ450" s="5"/>
      <c r="GK450" s="5"/>
      <c r="GL450" s="5"/>
      <c r="GM450" s="5"/>
      <c r="GN450" s="5"/>
      <c r="GO450" s="5"/>
      <c r="GP450" s="5"/>
      <c r="GQ450" s="5"/>
      <c r="GR450" s="5"/>
      <c r="GS450" s="5"/>
      <c r="GT450" s="5"/>
      <c r="GU450" s="5"/>
      <c r="GV450" s="5"/>
      <c r="GW450" s="5"/>
      <c r="GX450" s="5"/>
      <c r="GY450" s="5"/>
      <c r="GZ450" s="5"/>
      <c r="HA450" s="5"/>
      <c r="HB450" s="5"/>
      <c r="HC450" s="5"/>
      <c r="HD450" s="5"/>
      <c r="HE450" s="5"/>
      <c r="HF450" s="5"/>
      <c r="HG450" s="5"/>
      <c r="HH450" s="5"/>
      <c r="HI450" s="5"/>
      <c r="HJ450" s="5"/>
      <c r="HK450" s="5"/>
      <c r="HL450" s="5"/>
      <c r="HM450" s="5"/>
      <c r="HN450" s="5"/>
      <c r="HO450" s="5"/>
      <c r="HP450" s="5"/>
      <c r="HQ450" s="5"/>
      <c r="HR450" s="5"/>
      <c r="HS450" s="5"/>
      <c r="HT450" s="5"/>
      <c r="HU450" s="5"/>
      <c r="HV450" s="5"/>
      <c r="HW450" s="5"/>
    </row>
    <row r="451" spans="1:231" s="148" customFormat="1">
      <c r="A451" s="5"/>
      <c r="B451" s="5"/>
      <c r="C451" s="13"/>
      <c r="D451" s="13"/>
      <c r="E451" s="14"/>
      <c r="F451" s="15"/>
      <c r="G451" s="13"/>
      <c r="H451" s="13"/>
      <c r="I451" s="16"/>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c r="CQ451" s="5"/>
      <c r="CR451" s="5"/>
      <c r="CS451" s="5"/>
      <c r="CT451" s="5"/>
      <c r="CU451" s="5"/>
      <c r="CV451" s="5"/>
      <c r="CW451" s="5"/>
      <c r="CX451" s="5"/>
      <c r="CY451" s="5"/>
      <c r="CZ451" s="5"/>
      <c r="DA451" s="5"/>
      <c r="DB451" s="5"/>
      <c r="DC451" s="5"/>
      <c r="DD451" s="5"/>
      <c r="DE451" s="5"/>
      <c r="DF451" s="5"/>
      <c r="DG451" s="5"/>
      <c r="DH451" s="5"/>
      <c r="DI451" s="5"/>
      <c r="DJ451" s="5"/>
      <c r="DK451" s="5"/>
      <c r="DL451" s="5"/>
      <c r="DM451" s="5"/>
      <c r="DN451" s="5"/>
      <c r="DO451" s="5"/>
      <c r="DP451" s="5"/>
      <c r="DQ451" s="5"/>
      <c r="DR451" s="5"/>
      <c r="DS451" s="5"/>
      <c r="DT451" s="5"/>
      <c r="DU451" s="5"/>
      <c r="DV451" s="5"/>
      <c r="DW451" s="5"/>
      <c r="DX451" s="5"/>
      <c r="DY451" s="5"/>
      <c r="DZ451" s="5"/>
      <c r="EA451" s="5"/>
      <c r="EB451" s="5"/>
      <c r="EC451" s="5"/>
      <c r="ED451" s="5"/>
      <c r="EE451" s="5"/>
      <c r="EF451" s="5"/>
      <c r="EG451" s="5"/>
      <c r="EH451" s="5"/>
      <c r="EI451" s="5"/>
      <c r="EJ451" s="5"/>
      <c r="EK451" s="5"/>
      <c r="EL451" s="5"/>
      <c r="EM451" s="5"/>
      <c r="EN451" s="5"/>
      <c r="EO451" s="5"/>
      <c r="EP451" s="5"/>
      <c r="EQ451" s="5"/>
      <c r="ER451" s="5"/>
      <c r="ES451" s="5"/>
      <c r="ET451" s="5"/>
      <c r="EU451" s="5"/>
      <c r="EV451" s="5"/>
      <c r="EW451" s="5"/>
      <c r="EX451" s="5"/>
      <c r="EY451" s="5"/>
      <c r="EZ451" s="5"/>
      <c r="FA451" s="5"/>
      <c r="FB451" s="5"/>
      <c r="FC451" s="5"/>
      <c r="FD451" s="5"/>
      <c r="FE451" s="5"/>
      <c r="FF451" s="5"/>
      <c r="FG451" s="5"/>
      <c r="FH451" s="5"/>
      <c r="FI451" s="5"/>
      <c r="FJ451" s="5"/>
      <c r="FK451" s="5"/>
      <c r="FL451" s="5"/>
      <c r="FM451" s="5"/>
      <c r="FN451" s="5"/>
      <c r="FO451" s="5"/>
      <c r="FP451" s="5"/>
      <c r="FQ451" s="5"/>
      <c r="FR451" s="5"/>
      <c r="FS451" s="5"/>
      <c r="FT451" s="5"/>
      <c r="FU451" s="5"/>
      <c r="FV451" s="5"/>
      <c r="FW451" s="5"/>
      <c r="FX451" s="5"/>
      <c r="FY451" s="5"/>
      <c r="FZ451" s="5"/>
      <c r="GA451" s="5"/>
      <c r="GB451" s="5"/>
      <c r="GC451" s="5"/>
      <c r="GD451" s="5"/>
      <c r="GE451" s="5"/>
      <c r="GF451" s="5"/>
      <c r="GG451" s="5"/>
      <c r="GH451" s="5"/>
      <c r="GI451" s="5"/>
      <c r="GJ451" s="5"/>
      <c r="GK451" s="5"/>
      <c r="GL451" s="5"/>
      <c r="GM451" s="5"/>
      <c r="GN451" s="5"/>
      <c r="GO451" s="5"/>
      <c r="GP451" s="5"/>
      <c r="GQ451" s="5"/>
      <c r="GR451" s="5"/>
      <c r="GS451" s="5"/>
      <c r="GT451" s="5"/>
      <c r="GU451" s="5"/>
      <c r="GV451" s="5"/>
      <c r="GW451" s="5"/>
      <c r="GX451" s="5"/>
      <c r="GY451" s="5"/>
      <c r="GZ451" s="5"/>
      <c r="HA451" s="5"/>
      <c r="HB451" s="5"/>
      <c r="HC451" s="5"/>
      <c r="HD451" s="5"/>
      <c r="HE451" s="5"/>
      <c r="HF451" s="5"/>
      <c r="HG451" s="5"/>
      <c r="HH451" s="5"/>
      <c r="HI451" s="5"/>
      <c r="HJ451" s="5"/>
      <c r="HK451" s="5"/>
      <c r="HL451" s="5"/>
      <c r="HM451" s="5"/>
      <c r="HN451" s="5"/>
      <c r="HO451" s="5"/>
      <c r="HP451" s="5"/>
      <c r="HQ451" s="5"/>
      <c r="HR451" s="5"/>
      <c r="HS451" s="5"/>
      <c r="HT451" s="5"/>
      <c r="HU451" s="5"/>
      <c r="HV451" s="5"/>
      <c r="HW451" s="5"/>
    </row>
    <row r="452" spans="1:231" s="148" customFormat="1">
      <c r="A452" s="5"/>
      <c r="B452" s="5"/>
      <c r="C452" s="13"/>
      <c r="D452" s="13"/>
      <c r="E452" s="14"/>
      <c r="F452" s="15"/>
      <c r="G452" s="13"/>
      <c r="H452" s="13"/>
      <c r="I452" s="16"/>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c r="CN452" s="5"/>
      <c r="CO452" s="5"/>
      <c r="CP452" s="5"/>
      <c r="CQ452" s="5"/>
      <c r="CR452" s="5"/>
      <c r="CS452" s="5"/>
      <c r="CT452" s="5"/>
      <c r="CU452" s="5"/>
      <c r="CV452" s="5"/>
      <c r="CW452" s="5"/>
      <c r="CX452" s="5"/>
      <c r="CY452" s="5"/>
      <c r="CZ452" s="5"/>
      <c r="DA452" s="5"/>
      <c r="DB452" s="5"/>
      <c r="DC452" s="5"/>
      <c r="DD452" s="5"/>
      <c r="DE452" s="5"/>
      <c r="DF452" s="5"/>
      <c r="DG452" s="5"/>
      <c r="DH452" s="5"/>
      <c r="DI452" s="5"/>
      <c r="DJ452" s="5"/>
      <c r="DK452" s="5"/>
      <c r="DL452" s="5"/>
      <c r="DM452" s="5"/>
      <c r="DN452" s="5"/>
      <c r="DO452" s="5"/>
      <c r="DP452" s="5"/>
      <c r="DQ452" s="5"/>
      <c r="DR452" s="5"/>
      <c r="DS452" s="5"/>
      <c r="DT452" s="5"/>
      <c r="DU452" s="5"/>
      <c r="DV452" s="5"/>
      <c r="DW452" s="5"/>
      <c r="DX452" s="5"/>
      <c r="DY452" s="5"/>
      <c r="DZ452" s="5"/>
      <c r="EA452" s="5"/>
      <c r="EB452" s="5"/>
      <c r="EC452" s="5"/>
      <c r="ED452" s="5"/>
      <c r="EE452" s="5"/>
      <c r="EF452" s="5"/>
      <c r="EG452" s="5"/>
      <c r="EH452" s="5"/>
      <c r="EI452" s="5"/>
      <c r="EJ452" s="5"/>
      <c r="EK452" s="5"/>
      <c r="EL452" s="5"/>
      <c r="EM452" s="5"/>
      <c r="EN452" s="5"/>
      <c r="EO452" s="5"/>
      <c r="EP452" s="5"/>
      <c r="EQ452" s="5"/>
      <c r="ER452" s="5"/>
      <c r="ES452" s="5"/>
      <c r="ET452" s="5"/>
      <c r="EU452" s="5"/>
      <c r="EV452" s="5"/>
      <c r="EW452" s="5"/>
      <c r="EX452" s="5"/>
      <c r="EY452" s="5"/>
      <c r="EZ452" s="5"/>
      <c r="FA452" s="5"/>
      <c r="FB452" s="5"/>
      <c r="FC452" s="5"/>
      <c r="FD452" s="5"/>
      <c r="FE452" s="5"/>
      <c r="FF452" s="5"/>
      <c r="FG452" s="5"/>
      <c r="FH452" s="5"/>
      <c r="FI452" s="5"/>
      <c r="FJ452" s="5"/>
      <c r="FK452" s="5"/>
      <c r="FL452" s="5"/>
      <c r="FM452" s="5"/>
      <c r="FN452" s="5"/>
      <c r="FO452" s="5"/>
      <c r="FP452" s="5"/>
      <c r="FQ452" s="5"/>
      <c r="FR452" s="5"/>
      <c r="FS452" s="5"/>
      <c r="FT452" s="5"/>
      <c r="FU452" s="5"/>
      <c r="FV452" s="5"/>
      <c r="FW452" s="5"/>
      <c r="FX452" s="5"/>
      <c r="FY452" s="5"/>
      <c r="FZ452" s="5"/>
      <c r="GA452" s="5"/>
      <c r="GB452" s="5"/>
      <c r="GC452" s="5"/>
      <c r="GD452" s="5"/>
      <c r="GE452" s="5"/>
      <c r="GF452" s="5"/>
      <c r="GG452" s="5"/>
      <c r="GH452" s="5"/>
      <c r="GI452" s="5"/>
      <c r="GJ452" s="5"/>
      <c r="GK452" s="5"/>
      <c r="GL452" s="5"/>
      <c r="GM452" s="5"/>
      <c r="GN452" s="5"/>
      <c r="GO452" s="5"/>
      <c r="GP452" s="5"/>
      <c r="GQ452" s="5"/>
      <c r="GR452" s="5"/>
      <c r="GS452" s="5"/>
      <c r="GT452" s="5"/>
      <c r="GU452" s="5"/>
      <c r="GV452" s="5"/>
      <c r="GW452" s="5"/>
      <c r="GX452" s="5"/>
      <c r="GY452" s="5"/>
      <c r="GZ452" s="5"/>
      <c r="HA452" s="5"/>
      <c r="HB452" s="5"/>
      <c r="HC452" s="5"/>
      <c r="HD452" s="5"/>
      <c r="HE452" s="5"/>
      <c r="HF452" s="5"/>
      <c r="HG452" s="5"/>
      <c r="HH452" s="5"/>
      <c r="HI452" s="5"/>
      <c r="HJ452" s="5"/>
      <c r="HK452" s="5"/>
      <c r="HL452" s="5"/>
      <c r="HM452" s="5"/>
      <c r="HN452" s="5"/>
      <c r="HO452" s="5"/>
      <c r="HP452" s="5"/>
      <c r="HQ452" s="5"/>
      <c r="HR452" s="5"/>
      <c r="HS452" s="5"/>
      <c r="HT452" s="5"/>
      <c r="HU452" s="5"/>
      <c r="HV452" s="5"/>
      <c r="HW452" s="5"/>
    </row>
    <row r="453" spans="1:231" s="148" customFormat="1">
      <c r="A453" s="5"/>
      <c r="B453" s="5"/>
      <c r="C453" s="13"/>
      <c r="D453" s="13"/>
      <c r="E453" s="14"/>
      <c r="F453" s="15"/>
      <c r="G453" s="13"/>
      <c r="H453" s="13"/>
      <c r="I453" s="16"/>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c r="BR453" s="5"/>
      <c r="BS453" s="5"/>
      <c r="BT453" s="5"/>
      <c r="BU453" s="5"/>
      <c r="BV453" s="5"/>
      <c r="BW453" s="5"/>
      <c r="BX453" s="5"/>
      <c r="BY453" s="5"/>
      <c r="BZ453" s="5"/>
      <c r="CA453" s="5"/>
      <c r="CB453" s="5"/>
      <c r="CC453" s="5"/>
      <c r="CD453" s="5"/>
      <c r="CE453" s="5"/>
      <c r="CF453" s="5"/>
      <c r="CG453" s="5"/>
      <c r="CH453" s="5"/>
      <c r="CI453" s="5"/>
      <c r="CJ453" s="5"/>
      <c r="CK453" s="5"/>
      <c r="CL453" s="5"/>
      <c r="CM453" s="5"/>
      <c r="CN453" s="5"/>
      <c r="CO453" s="5"/>
      <c r="CP453" s="5"/>
      <c r="CQ453" s="5"/>
      <c r="CR453" s="5"/>
      <c r="CS453" s="5"/>
      <c r="CT453" s="5"/>
      <c r="CU453" s="5"/>
      <c r="CV453" s="5"/>
      <c r="CW453" s="5"/>
      <c r="CX453" s="5"/>
      <c r="CY453" s="5"/>
      <c r="CZ453" s="5"/>
      <c r="DA453" s="5"/>
      <c r="DB453" s="5"/>
      <c r="DC453" s="5"/>
      <c r="DD453" s="5"/>
      <c r="DE453" s="5"/>
      <c r="DF453" s="5"/>
      <c r="DG453" s="5"/>
      <c r="DH453" s="5"/>
      <c r="DI453" s="5"/>
      <c r="DJ453" s="5"/>
      <c r="DK453" s="5"/>
      <c r="DL453" s="5"/>
      <c r="DM453" s="5"/>
      <c r="DN453" s="5"/>
      <c r="DO453" s="5"/>
      <c r="DP453" s="5"/>
      <c r="DQ453" s="5"/>
      <c r="DR453" s="5"/>
      <c r="DS453" s="5"/>
      <c r="DT453" s="5"/>
      <c r="DU453" s="5"/>
      <c r="DV453" s="5"/>
      <c r="DW453" s="5"/>
      <c r="DX453" s="5"/>
      <c r="DY453" s="5"/>
      <c r="DZ453" s="5"/>
      <c r="EA453" s="5"/>
      <c r="EB453" s="5"/>
      <c r="EC453" s="5"/>
      <c r="ED453" s="5"/>
      <c r="EE453" s="5"/>
      <c r="EF453" s="5"/>
      <c r="EG453" s="5"/>
      <c r="EH453" s="5"/>
      <c r="EI453" s="5"/>
      <c r="EJ453" s="5"/>
      <c r="EK453" s="5"/>
      <c r="EL453" s="5"/>
      <c r="EM453" s="5"/>
      <c r="EN453" s="5"/>
      <c r="EO453" s="5"/>
      <c r="EP453" s="5"/>
      <c r="EQ453" s="5"/>
      <c r="ER453" s="5"/>
      <c r="ES453" s="5"/>
      <c r="ET453" s="5"/>
      <c r="EU453" s="5"/>
      <c r="EV453" s="5"/>
      <c r="EW453" s="5"/>
      <c r="EX453" s="5"/>
      <c r="EY453" s="5"/>
      <c r="EZ453" s="5"/>
      <c r="FA453" s="5"/>
      <c r="FB453" s="5"/>
      <c r="FC453" s="5"/>
      <c r="FD453" s="5"/>
      <c r="FE453" s="5"/>
      <c r="FF453" s="5"/>
      <c r="FG453" s="5"/>
      <c r="FH453" s="5"/>
      <c r="FI453" s="5"/>
      <c r="FJ453" s="5"/>
      <c r="FK453" s="5"/>
      <c r="FL453" s="5"/>
      <c r="FM453" s="5"/>
      <c r="FN453" s="5"/>
      <c r="FO453" s="5"/>
      <c r="FP453" s="5"/>
      <c r="FQ453" s="5"/>
      <c r="FR453" s="5"/>
      <c r="FS453" s="5"/>
      <c r="FT453" s="5"/>
      <c r="FU453" s="5"/>
      <c r="FV453" s="5"/>
      <c r="FW453" s="5"/>
      <c r="FX453" s="5"/>
      <c r="FY453" s="5"/>
      <c r="FZ453" s="5"/>
      <c r="GA453" s="5"/>
      <c r="GB453" s="5"/>
      <c r="GC453" s="5"/>
      <c r="GD453" s="5"/>
      <c r="GE453" s="5"/>
      <c r="GF453" s="5"/>
      <c r="GG453" s="5"/>
      <c r="GH453" s="5"/>
      <c r="GI453" s="5"/>
      <c r="GJ453" s="5"/>
      <c r="GK453" s="5"/>
      <c r="GL453" s="5"/>
      <c r="GM453" s="5"/>
      <c r="GN453" s="5"/>
      <c r="GO453" s="5"/>
      <c r="GP453" s="5"/>
      <c r="GQ453" s="5"/>
      <c r="GR453" s="5"/>
      <c r="GS453" s="5"/>
      <c r="GT453" s="5"/>
      <c r="GU453" s="5"/>
      <c r="GV453" s="5"/>
      <c r="GW453" s="5"/>
      <c r="GX453" s="5"/>
      <c r="GY453" s="5"/>
      <c r="GZ453" s="5"/>
      <c r="HA453" s="5"/>
      <c r="HB453" s="5"/>
      <c r="HC453" s="5"/>
      <c r="HD453" s="5"/>
      <c r="HE453" s="5"/>
      <c r="HF453" s="5"/>
      <c r="HG453" s="5"/>
      <c r="HH453" s="5"/>
      <c r="HI453" s="5"/>
      <c r="HJ453" s="5"/>
      <c r="HK453" s="5"/>
      <c r="HL453" s="5"/>
      <c r="HM453" s="5"/>
      <c r="HN453" s="5"/>
      <c r="HO453" s="5"/>
      <c r="HP453" s="5"/>
      <c r="HQ453" s="5"/>
      <c r="HR453" s="5"/>
      <c r="HS453" s="5"/>
      <c r="HT453" s="5"/>
      <c r="HU453" s="5"/>
      <c r="HV453" s="5"/>
      <c r="HW453" s="5"/>
    </row>
    <row r="454" spans="1:231" s="148" customFormat="1">
      <c r="A454" s="5"/>
      <c r="B454" s="5"/>
      <c r="C454" s="13"/>
      <c r="D454" s="13"/>
      <c r="E454" s="14"/>
      <c r="F454" s="15"/>
      <c r="G454" s="13"/>
      <c r="H454" s="13"/>
      <c r="I454" s="16"/>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c r="BP454" s="5"/>
      <c r="BQ454" s="5"/>
      <c r="BR454" s="5"/>
      <c r="BS454" s="5"/>
      <c r="BT454" s="5"/>
      <c r="BU454" s="5"/>
      <c r="BV454" s="5"/>
      <c r="BW454" s="5"/>
      <c r="BX454" s="5"/>
      <c r="BY454" s="5"/>
      <c r="BZ454" s="5"/>
      <c r="CA454" s="5"/>
      <c r="CB454" s="5"/>
      <c r="CC454" s="5"/>
      <c r="CD454" s="5"/>
      <c r="CE454" s="5"/>
      <c r="CF454" s="5"/>
      <c r="CG454" s="5"/>
      <c r="CH454" s="5"/>
      <c r="CI454" s="5"/>
      <c r="CJ454" s="5"/>
      <c r="CK454" s="5"/>
      <c r="CL454" s="5"/>
      <c r="CM454" s="5"/>
      <c r="CN454" s="5"/>
      <c r="CO454" s="5"/>
      <c r="CP454" s="5"/>
      <c r="CQ454" s="5"/>
      <c r="CR454" s="5"/>
      <c r="CS454" s="5"/>
      <c r="CT454" s="5"/>
      <c r="CU454" s="5"/>
      <c r="CV454" s="5"/>
      <c r="CW454" s="5"/>
      <c r="CX454" s="5"/>
      <c r="CY454" s="5"/>
      <c r="CZ454" s="5"/>
      <c r="DA454" s="5"/>
      <c r="DB454" s="5"/>
      <c r="DC454" s="5"/>
      <c r="DD454" s="5"/>
      <c r="DE454" s="5"/>
      <c r="DF454" s="5"/>
      <c r="DG454" s="5"/>
      <c r="DH454" s="5"/>
      <c r="DI454" s="5"/>
      <c r="DJ454" s="5"/>
      <c r="DK454" s="5"/>
      <c r="DL454" s="5"/>
      <c r="DM454" s="5"/>
      <c r="DN454" s="5"/>
      <c r="DO454" s="5"/>
      <c r="DP454" s="5"/>
      <c r="DQ454" s="5"/>
      <c r="DR454" s="5"/>
      <c r="DS454" s="5"/>
      <c r="DT454" s="5"/>
      <c r="DU454" s="5"/>
      <c r="DV454" s="5"/>
      <c r="DW454" s="5"/>
      <c r="DX454" s="5"/>
      <c r="DY454" s="5"/>
      <c r="DZ454" s="5"/>
      <c r="EA454" s="5"/>
      <c r="EB454" s="5"/>
      <c r="EC454" s="5"/>
      <c r="ED454" s="5"/>
      <c r="EE454" s="5"/>
      <c r="EF454" s="5"/>
      <c r="EG454" s="5"/>
      <c r="EH454" s="5"/>
      <c r="EI454" s="5"/>
      <c r="EJ454" s="5"/>
      <c r="EK454" s="5"/>
      <c r="EL454" s="5"/>
      <c r="EM454" s="5"/>
      <c r="EN454" s="5"/>
      <c r="EO454" s="5"/>
      <c r="EP454" s="5"/>
      <c r="EQ454" s="5"/>
      <c r="ER454" s="5"/>
      <c r="ES454" s="5"/>
      <c r="ET454" s="5"/>
      <c r="EU454" s="5"/>
      <c r="EV454" s="5"/>
      <c r="EW454" s="5"/>
      <c r="EX454" s="5"/>
      <c r="EY454" s="5"/>
      <c r="EZ454" s="5"/>
      <c r="FA454" s="5"/>
      <c r="FB454" s="5"/>
      <c r="FC454" s="5"/>
      <c r="FD454" s="5"/>
      <c r="FE454" s="5"/>
      <c r="FF454" s="5"/>
      <c r="FG454" s="5"/>
      <c r="FH454" s="5"/>
      <c r="FI454" s="5"/>
      <c r="FJ454" s="5"/>
      <c r="FK454" s="5"/>
      <c r="FL454" s="5"/>
      <c r="FM454" s="5"/>
      <c r="FN454" s="5"/>
      <c r="FO454" s="5"/>
      <c r="FP454" s="5"/>
      <c r="FQ454" s="5"/>
      <c r="FR454" s="5"/>
      <c r="FS454" s="5"/>
      <c r="FT454" s="5"/>
      <c r="FU454" s="5"/>
      <c r="FV454" s="5"/>
      <c r="FW454" s="5"/>
      <c r="FX454" s="5"/>
      <c r="FY454" s="5"/>
      <c r="FZ454" s="5"/>
      <c r="GA454" s="5"/>
      <c r="GB454" s="5"/>
      <c r="GC454" s="5"/>
      <c r="GD454" s="5"/>
      <c r="GE454" s="5"/>
      <c r="GF454" s="5"/>
      <c r="GG454" s="5"/>
      <c r="GH454" s="5"/>
      <c r="GI454" s="5"/>
      <c r="GJ454" s="5"/>
      <c r="GK454" s="5"/>
      <c r="GL454" s="5"/>
      <c r="GM454" s="5"/>
      <c r="GN454" s="5"/>
      <c r="GO454" s="5"/>
      <c r="GP454" s="5"/>
      <c r="GQ454" s="5"/>
      <c r="GR454" s="5"/>
      <c r="GS454" s="5"/>
      <c r="GT454" s="5"/>
      <c r="GU454" s="5"/>
      <c r="GV454" s="5"/>
      <c r="GW454" s="5"/>
      <c r="GX454" s="5"/>
      <c r="GY454" s="5"/>
      <c r="GZ454" s="5"/>
      <c r="HA454" s="5"/>
      <c r="HB454" s="5"/>
      <c r="HC454" s="5"/>
      <c r="HD454" s="5"/>
      <c r="HE454" s="5"/>
      <c r="HF454" s="5"/>
      <c r="HG454" s="5"/>
      <c r="HH454" s="5"/>
      <c r="HI454" s="5"/>
      <c r="HJ454" s="5"/>
      <c r="HK454" s="5"/>
      <c r="HL454" s="5"/>
      <c r="HM454" s="5"/>
      <c r="HN454" s="5"/>
      <c r="HO454" s="5"/>
      <c r="HP454" s="5"/>
      <c r="HQ454" s="5"/>
      <c r="HR454" s="5"/>
      <c r="HS454" s="5"/>
      <c r="HT454" s="5"/>
      <c r="HU454" s="5"/>
      <c r="HV454" s="5"/>
      <c r="HW454" s="5"/>
    </row>
    <row r="455" spans="1:231" s="148" customFormat="1">
      <c r="A455" s="5"/>
      <c r="B455" s="5"/>
      <c r="C455" s="13"/>
      <c r="D455" s="13"/>
      <c r="E455" s="14"/>
      <c r="F455" s="15"/>
      <c r="G455" s="13"/>
      <c r="H455" s="13"/>
      <c r="I455" s="16"/>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5"/>
      <c r="CM455" s="5"/>
      <c r="CN455" s="5"/>
      <c r="CO455" s="5"/>
      <c r="CP455" s="5"/>
      <c r="CQ455" s="5"/>
      <c r="CR455" s="5"/>
      <c r="CS455" s="5"/>
      <c r="CT455" s="5"/>
      <c r="CU455" s="5"/>
      <c r="CV455" s="5"/>
      <c r="CW455" s="5"/>
      <c r="CX455" s="5"/>
      <c r="CY455" s="5"/>
      <c r="CZ455" s="5"/>
      <c r="DA455" s="5"/>
      <c r="DB455" s="5"/>
      <c r="DC455" s="5"/>
      <c r="DD455" s="5"/>
      <c r="DE455" s="5"/>
      <c r="DF455" s="5"/>
      <c r="DG455" s="5"/>
      <c r="DH455" s="5"/>
      <c r="DI455" s="5"/>
      <c r="DJ455" s="5"/>
      <c r="DK455" s="5"/>
      <c r="DL455" s="5"/>
      <c r="DM455" s="5"/>
      <c r="DN455" s="5"/>
      <c r="DO455" s="5"/>
      <c r="DP455" s="5"/>
      <c r="DQ455" s="5"/>
      <c r="DR455" s="5"/>
      <c r="DS455" s="5"/>
      <c r="DT455" s="5"/>
      <c r="DU455" s="5"/>
      <c r="DV455" s="5"/>
      <c r="DW455" s="5"/>
      <c r="DX455" s="5"/>
      <c r="DY455" s="5"/>
      <c r="DZ455" s="5"/>
      <c r="EA455" s="5"/>
      <c r="EB455" s="5"/>
      <c r="EC455" s="5"/>
      <c r="ED455" s="5"/>
      <c r="EE455" s="5"/>
      <c r="EF455" s="5"/>
      <c r="EG455" s="5"/>
      <c r="EH455" s="5"/>
      <c r="EI455" s="5"/>
      <c r="EJ455" s="5"/>
      <c r="EK455" s="5"/>
      <c r="EL455" s="5"/>
      <c r="EM455" s="5"/>
      <c r="EN455" s="5"/>
      <c r="EO455" s="5"/>
      <c r="EP455" s="5"/>
      <c r="EQ455" s="5"/>
      <c r="ER455" s="5"/>
      <c r="ES455" s="5"/>
      <c r="ET455" s="5"/>
      <c r="EU455" s="5"/>
      <c r="EV455" s="5"/>
      <c r="EW455" s="5"/>
      <c r="EX455" s="5"/>
      <c r="EY455" s="5"/>
      <c r="EZ455" s="5"/>
      <c r="FA455" s="5"/>
      <c r="FB455" s="5"/>
      <c r="FC455" s="5"/>
      <c r="FD455" s="5"/>
      <c r="FE455" s="5"/>
      <c r="FF455" s="5"/>
      <c r="FG455" s="5"/>
      <c r="FH455" s="5"/>
      <c r="FI455" s="5"/>
      <c r="FJ455" s="5"/>
      <c r="FK455" s="5"/>
      <c r="FL455" s="5"/>
      <c r="FM455" s="5"/>
      <c r="FN455" s="5"/>
      <c r="FO455" s="5"/>
      <c r="FP455" s="5"/>
      <c r="FQ455" s="5"/>
      <c r="FR455" s="5"/>
      <c r="FS455" s="5"/>
      <c r="FT455" s="5"/>
      <c r="FU455" s="5"/>
      <c r="FV455" s="5"/>
      <c r="FW455" s="5"/>
      <c r="FX455" s="5"/>
      <c r="FY455" s="5"/>
      <c r="FZ455" s="5"/>
      <c r="GA455" s="5"/>
      <c r="GB455" s="5"/>
      <c r="GC455" s="5"/>
      <c r="GD455" s="5"/>
      <c r="GE455" s="5"/>
      <c r="GF455" s="5"/>
      <c r="GG455" s="5"/>
      <c r="GH455" s="5"/>
      <c r="GI455" s="5"/>
      <c r="GJ455" s="5"/>
      <c r="GK455" s="5"/>
      <c r="GL455" s="5"/>
      <c r="GM455" s="5"/>
      <c r="GN455" s="5"/>
      <c r="GO455" s="5"/>
      <c r="GP455" s="5"/>
      <c r="GQ455" s="5"/>
      <c r="GR455" s="5"/>
      <c r="GS455" s="5"/>
      <c r="GT455" s="5"/>
      <c r="GU455" s="5"/>
      <c r="GV455" s="5"/>
      <c r="GW455" s="5"/>
      <c r="GX455" s="5"/>
      <c r="GY455" s="5"/>
      <c r="GZ455" s="5"/>
      <c r="HA455" s="5"/>
      <c r="HB455" s="5"/>
      <c r="HC455" s="5"/>
      <c r="HD455" s="5"/>
      <c r="HE455" s="5"/>
      <c r="HF455" s="5"/>
      <c r="HG455" s="5"/>
      <c r="HH455" s="5"/>
      <c r="HI455" s="5"/>
      <c r="HJ455" s="5"/>
      <c r="HK455" s="5"/>
      <c r="HL455" s="5"/>
      <c r="HM455" s="5"/>
      <c r="HN455" s="5"/>
      <c r="HO455" s="5"/>
      <c r="HP455" s="5"/>
      <c r="HQ455" s="5"/>
      <c r="HR455" s="5"/>
      <c r="HS455" s="5"/>
      <c r="HT455" s="5"/>
      <c r="HU455" s="5"/>
      <c r="HV455" s="5"/>
      <c r="HW455" s="5"/>
    </row>
    <row r="456" spans="1:231" s="148" customFormat="1">
      <c r="A456" s="5"/>
      <c r="B456" s="5"/>
      <c r="C456" s="13"/>
      <c r="D456" s="13"/>
      <c r="E456" s="14"/>
      <c r="F456" s="15"/>
      <c r="G456" s="13"/>
      <c r="H456" s="13"/>
      <c r="I456" s="16"/>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c r="BP456" s="5"/>
      <c r="BQ456" s="5"/>
      <c r="BR456" s="5"/>
      <c r="BS456" s="5"/>
      <c r="BT456" s="5"/>
      <c r="BU456" s="5"/>
      <c r="BV456" s="5"/>
      <c r="BW456" s="5"/>
      <c r="BX456" s="5"/>
      <c r="BY456" s="5"/>
      <c r="BZ456" s="5"/>
      <c r="CA456" s="5"/>
      <c r="CB456" s="5"/>
      <c r="CC456" s="5"/>
      <c r="CD456" s="5"/>
      <c r="CE456" s="5"/>
      <c r="CF456" s="5"/>
      <c r="CG456" s="5"/>
      <c r="CH456" s="5"/>
      <c r="CI456" s="5"/>
      <c r="CJ456" s="5"/>
      <c r="CK456" s="5"/>
      <c r="CL456" s="5"/>
      <c r="CM456" s="5"/>
      <c r="CN456" s="5"/>
      <c r="CO456" s="5"/>
      <c r="CP456" s="5"/>
      <c r="CQ456" s="5"/>
      <c r="CR456" s="5"/>
      <c r="CS456" s="5"/>
      <c r="CT456" s="5"/>
      <c r="CU456" s="5"/>
      <c r="CV456" s="5"/>
      <c r="CW456" s="5"/>
      <c r="CX456" s="5"/>
      <c r="CY456" s="5"/>
      <c r="CZ456" s="5"/>
      <c r="DA456" s="5"/>
      <c r="DB456" s="5"/>
      <c r="DC456" s="5"/>
      <c r="DD456" s="5"/>
      <c r="DE456" s="5"/>
      <c r="DF456" s="5"/>
      <c r="DG456" s="5"/>
      <c r="DH456" s="5"/>
      <c r="DI456" s="5"/>
      <c r="DJ456" s="5"/>
      <c r="DK456" s="5"/>
      <c r="DL456" s="5"/>
      <c r="DM456" s="5"/>
      <c r="DN456" s="5"/>
      <c r="DO456" s="5"/>
      <c r="DP456" s="5"/>
      <c r="DQ456" s="5"/>
      <c r="DR456" s="5"/>
      <c r="DS456" s="5"/>
      <c r="DT456" s="5"/>
      <c r="DU456" s="5"/>
      <c r="DV456" s="5"/>
      <c r="DW456" s="5"/>
      <c r="DX456" s="5"/>
      <c r="DY456" s="5"/>
      <c r="DZ456" s="5"/>
      <c r="EA456" s="5"/>
      <c r="EB456" s="5"/>
      <c r="EC456" s="5"/>
      <c r="ED456" s="5"/>
      <c r="EE456" s="5"/>
      <c r="EF456" s="5"/>
      <c r="EG456" s="5"/>
      <c r="EH456" s="5"/>
      <c r="EI456" s="5"/>
      <c r="EJ456" s="5"/>
      <c r="EK456" s="5"/>
      <c r="EL456" s="5"/>
      <c r="EM456" s="5"/>
      <c r="EN456" s="5"/>
      <c r="EO456" s="5"/>
      <c r="EP456" s="5"/>
      <c r="EQ456" s="5"/>
      <c r="ER456" s="5"/>
      <c r="ES456" s="5"/>
      <c r="ET456" s="5"/>
      <c r="EU456" s="5"/>
      <c r="EV456" s="5"/>
      <c r="EW456" s="5"/>
      <c r="EX456" s="5"/>
      <c r="EY456" s="5"/>
      <c r="EZ456" s="5"/>
      <c r="FA456" s="5"/>
      <c r="FB456" s="5"/>
      <c r="FC456" s="5"/>
      <c r="FD456" s="5"/>
      <c r="FE456" s="5"/>
      <c r="FF456" s="5"/>
      <c r="FG456" s="5"/>
      <c r="FH456" s="5"/>
      <c r="FI456" s="5"/>
      <c r="FJ456" s="5"/>
      <c r="FK456" s="5"/>
      <c r="FL456" s="5"/>
      <c r="FM456" s="5"/>
      <c r="FN456" s="5"/>
      <c r="FO456" s="5"/>
      <c r="FP456" s="5"/>
      <c r="FQ456" s="5"/>
      <c r="FR456" s="5"/>
      <c r="FS456" s="5"/>
      <c r="FT456" s="5"/>
      <c r="FU456" s="5"/>
      <c r="FV456" s="5"/>
      <c r="FW456" s="5"/>
      <c r="FX456" s="5"/>
      <c r="FY456" s="5"/>
      <c r="FZ456" s="5"/>
      <c r="GA456" s="5"/>
      <c r="GB456" s="5"/>
      <c r="GC456" s="5"/>
      <c r="GD456" s="5"/>
      <c r="GE456" s="5"/>
      <c r="GF456" s="5"/>
      <c r="GG456" s="5"/>
      <c r="GH456" s="5"/>
      <c r="GI456" s="5"/>
      <c r="GJ456" s="5"/>
      <c r="GK456" s="5"/>
      <c r="GL456" s="5"/>
      <c r="GM456" s="5"/>
      <c r="GN456" s="5"/>
      <c r="GO456" s="5"/>
      <c r="GP456" s="5"/>
      <c r="GQ456" s="5"/>
      <c r="GR456" s="5"/>
      <c r="GS456" s="5"/>
      <c r="GT456" s="5"/>
      <c r="GU456" s="5"/>
      <c r="GV456" s="5"/>
      <c r="GW456" s="5"/>
      <c r="GX456" s="5"/>
      <c r="GY456" s="5"/>
      <c r="GZ456" s="5"/>
      <c r="HA456" s="5"/>
      <c r="HB456" s="5"/>
      <c r="HC456" s="5"/>
      <c r="HD456" s="5"/>
      <c r="HE456" s="5"/>
      <c r="HF456" s="5"/>
      <c r="HG456" s="5"/>
      <c r="HH456" s="5"/>
      <c r="HI456" s="5"/>
      <c r="HJ456" s="5"/>
      <c r="HK456" s="5"/>
      <c r="HL456" s="5"/>
      <c r="HM456" s="5"/>
      <c r="HN456" s="5"/>
      <c r="HO456" s="5"/>
      <c r="HP456" s="5"/>
      <c r="HQ456" s="5"/>
      <c r="HR456" s="5"/>
      <c r="HS456" s="5"/>
      <c r="HT456" s="5"/>
      <c r="HU456" s="5"/>
      <c r="HV456" s="5"/>
      <c r="HW456" s="5"/>
    </row>
    <row r="457" spans="1:231" s="148" customFormat="1">
      <c r="A457" s="5"/>
      <c r="B457" s="5"/>
      <c r="C457" s="13"/>
      <c r="D457" s="13"/>
      <c r="E457" s="14"/>
      <c r="F457" s="15"/>
      <c r="G457" s="13"/>
      <c r="H457" s="13"/>
      <c r="I457" s="16"/>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c r="BR457" s="5"/>
      <c r="BS457" s="5"/>
      <c r="BT457" s="5"/>
      <c r="BU457" s="5"/>
      <c r="BV457" s="5"/>
      <c r="BW457" s="5"/>
      <c r="BX457" s="5"/>
      <c r="BY457" s="5"/>
      <c r="BZ457" s="5"/>
      <c r="CA457" s="5"/>
      <c r="CB457" s="5"/>
      <c r="CC457" s="5"/>
      <c r="CD457" s="5"/>
      <c r="CE457" s="5"/>
      <c r="CF457" s="5"/>
      <c r="CG457" s="5"/>
      <c r="CH457" s="5"/>
      <c r="CI457" s="5"/>
      <c r="CJ457" s="5"/>
      <c r="CK457" s="5"/>
      <c r="CL457" s="5"/>
      <c r="CM457" s="5"/>
      <c r="CN457" s="5"/>
      <c r="CO457" s="5"/>
      <c r="CP457" s="5"/>
      <c r="CQ457" s="5"/>
      <c r="CR457" s="5"/>
      <c r="CS457" s="5"/>
      <c r="CT457" s="5"/>
      <c r="CU457" s="5"/>
      <c r="CV457" s="5"/>
      <c r="CW457" s="5"/>
      <c r="CX457" s="5"/>
      <c r="CY457" s="5"/>
      <c r="CZ457" s="5"/>
      <c r="DA457" s="5"/>
      <c r="DB457" s="5"/>
      <c r="DC457" s="5"/>
      <c r="DD457" s="5"/>
      <c r="DE457" s="5"/>
      <c r="DF457" s="5"/>
      <c r="DG457" s="5"/>
      <c r="DH457" s="5"/>
      <c r="DI457" s="5"/>
      <c r="DJ457" s="5"/>
      <c r="DK457" s="5"/>
      <c r="DL457" s="5"/>
      <c r="DM457" s="5"/>
      <c r="DN457" s="5"/>
      <c r="DO457" s="5"/>
      <c r="DP457" s="5"/>
      <c r="DQ457" s="5"/>
      <c r="DR457" s="5"/>
      <c r="DS457" s="5"/>
      <c r="DT457" s="5"/>
      <c r="DU457" s="5"/>
      <c r="DV457" s="5"/>
      <c r="DW457" s="5"/>
      <c r="DX457" s="5"/>
      <c r="DY457" s="5"/>
      <c r="DZ457" s="5"/>
      <c r="EA457" s="5"/>
      <c r="EB457" s="5"/>
      <c r="EC457" s="5"/>
      <c r="ED457" s="5"/>
      <c r="EE457" s="5"/>
      <c r="EF457" s="5"/>
      <c r="EG457" s="5"/>
      <c r="EH457" s="5"/>
      <c r="EI457" s="5"/>
      <c r="EJ457" s="5"/>
      <c r="EK457" s="5"/>
      <c r="EL457" s="5"/>
      <c r="EM457" s="5"/>
      <c r="EN457" s="5"/>
      <c r="EO457" s="5"/>
      <c r="EP457" s="5"/>
      <c r="EQ457" s="5"/>
      <c r="ER457" s="5"/>
      <c r="ES457" s="5"/>
      <c r="ET457" s="5"/>
      <c r="EU457" s="5"/>
      <c r="EV457" s="5"/>
      <c r="EW457" s="5"/>
      <c r="EX457" s="5"/>
      <c r="EY457" s="5"/>
      <c r="EZ457" s="5"/>
      <c r="FA457" s="5"/>
      <c r="FB457" s="5"/>
      <c r="FC457" s="5"/>
      <c r="FD457" s="5"/>
      <c r="FE457" s="5"/>
      <c r="FF457" s="5"/>
      <c r="FG457" s="5"/>
      <c r="FH457" s="5"/>
      <c r="FI457" s="5"/>
      <c r="FJ457" s="5"/>
      <c r="FK457" s="5"/>
      <c r="FL457" s="5"/>
      <c r="FM457" s="5"/>
      <c r="FN457" s="5"/>
      <c r="FO457" s="5"/>
      <c r="FP457" s="5"/>
      <c r="FQ457" s="5"/>
      <c r="FR457" s="5"/>
      <c r="FS457" s="5"/>
      <c r="FT457" s="5"/>
      <c r="FU457" s="5"/>
      <c r="FV457" s="5"/>
      <c r="FW457" s="5"/>
      <c r="FX457" s="5"/>
      <c r="FY457" s="5"/>
      <c r="FZ457" s="5"/>
      <c r="GA457" s="5"/>
      <c r="GB457" s="5"/>
      <c r="GC457" s="5"/>
      <c r="GD457" s="5"/>
      <c r="GE457" s="5"/>
      <c r="GF457" s="5"/>
      <c r="GG457" s="5"/>
      <c r="GH457" s="5"/>
      <c r="GI457" s="5"/>
      <c r="GJ457" s="5"/>
      <c r="GK457" s="5"/>
      <c r="GL457" s="5"/>
      <c r="GM457" s="5"/>
      <c r="GN457" s="5"/>
      <c r="GO457" s="5"/>
      <c r="GP457" s="5"/>
      <c r="GQ457" s="5"/>
      <c r="GR457" s="5"/>
      <c r="GS457" s="5"/>
      <c r="GT457" s="5"/>
      <c r="GU457" s="5"/>
      <c r="GV457" s="5"/>
      <c r="GW457" s="5"/>
      <c r="GX457" s="5"/>
      <c r="GY457" s="5"/>
      <c r="GZ457" s="5"/>
      <c r="HA457" s="5"/>
      <c r="HB457" s="5"/>
      <c r="HC457" s="5"/>
      <c r="HD457" s="5"/>
      <c r="HE457" s="5"/>
      <c r="HF457" s="5"/>
      <c r="HG457" s="5"/>
      <c r="HH457" s="5"/>
      <c r="HI457" s="5"/>
      <c r="HJ457" s="5"/>
      <c r="HK457" s="5"/>
      <c r="HL457" s="5"/>
      <c r="HM457" s="5"/>
      <c r="HN457" s="5"/>
      <c r="HO457" s="5"/>
      <c r="HP457" s="5"/>
      <c r="HQ457" s="5"/>
      <c r="HR457" s="5"/>
      <c r="HS457" s="5"/>
      <c r="HT457" s="5"/>
      <c r="HU457" s="5"/>
      <c r="HV457" s="5"/>
      <c r="HW457" s="5"/>
    </row>
    <row r="458" spans="1:231" s="148" customFormat="1">
      <c r="A458" s="5"/>
      <c r="B458" s="5"/>
      <c r="C458" s="13"/>
      <c r="D458" s="13"/>
      <c r="E458" s="14"/>
      <c r="F458" s="15"/>
      <c r="G458" s="13"/>
      <c r="H458" s="13"/>
      <c r="I458" s="16"/>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c r="CW458" s="5"/>
      <c r="CX458" s="5"/>
      <c r="CY458" s="5"/>
      <c r="CZ458" s="5"/>
      <c r="DA458" s="5"/>
      <c r="DB458" s="5"/>
      <c r="DC458" s="5"/>
      <c r="DD458" s="5"/>
      <c r="DE458" s="5"/>
      <c r="DF458" s="5"/>
      <c r="DG458" s="5"/>
      <c r="DH458" s="5"/>
      <c r="DI458" s="5"/>
      <c r="DJ458" s="5"/>
      <c r="DK458" s="5"/>
      <c r="DL458" s="5"/>
      <c r="DM458" s="5"/>
      <c r="DN458" s="5"/>
      <c r="DO458" s="5"/>
      <c r="DP458" s="5"/>
      <c r="DQ458" s="5"/>
      <c r="DR458" s="5"/>
      <c r="DS458" s="5"/>
      <c r="DT458" s="5"/>
      <c r="DU458" s="5"/>
      <c r="DV458" s="5"/>
      <c r="DW458" s="5"/>
      <c r="DX458" s="5"/>
      <c r="DY458" s="5"/>
      <c r="DZ458" s="5"/>
      <c r="EA458" s="5"/>
      <c r="EB458" s="5"/>
      <c r="EC458" s="5"/>
      <c r="ED458" s="5"/>
      <c r="EE458" s="5"/>
      <c r="EF458" s="5"/>
      <c r="EG458" s="5"/>
      <c r="EH458" s="5"/>
      <c r="EI458" s="5"/>
      <c r="EJ458" s="5"/>
      <c r="EK458" s="5"/>
      <c r="EL458" s="5"/>
      <c r="EM458" s="5"/>
      <c r="EN458" s="5"/>
      <c r="EO458" s="5"/>
      <c r="EP458" s="5"/>
      <c r="EQ458" s="5"/>
      <c r="ER458" s="5"/>
      <c r="ES458" s="5"/>
      <c r="ET458" s="5"/>
      <c r="EU458" s="5"/>
      <c r="EV458" s="5"/>
      <c r="EW458" s="5"/>
      <c r="EX458" s="5"/>
      <c r="EY458" s="5"/>
      <c r="EZ458" s="5"/>
      <c r="FA458" s="5"/>
      <c r="FB458" s="5"/>
      <c r="FC458" s="5"/>
      <c r="FD458" s="5"/>
      <c r="FE458" s="5"/>
      <c r="FF458" s="5"/>
      <c r="FG458" s="5"/>
      <c r="FH458" s="5"/>
      <c r="FI458" s="5"/>
      <c r="FJ458" s="5"/>
      <c r="FK458" s="5"/>
      <c r="FL458" s="5"/>
      <c r="FM458" s="5"/>
      <c r="FN458" s="5"/>
      <c r="FO458" s="5"/>
      <c r="FP458" s="5"/>
      <c r="FQ458" s="5"/>
      <c r="FR458" s="5"/>
      <c r="FS458" s="5"/>
      <c r="FT458" s="5"/>
      <c r="FU458" s="5"/>
      <c r="FV458" s="5"/>
      <c r="FW458" s="5"/>
      <c r="FX458" s="5"/>
      <c r="FY458" s="5"/>
      <c r="FZ458" s="5"/>
      <c r="GA458" s="5"/>
      <c r="GB458" s="5"/>
      <c r="GC458" s="5"/>
      <c r="GD458" s="5"/>
      <c r="GE458" s="5"/>
      <c r="GF458" s="5"/>
      <c r="GG458" s="5"/>
      <c r="GH458" s="5"/>
      <c r="GI458" s="5"/>
      <c r="GJ458" s="5"/>
      <c r="GK458" s="5"/>
      <c r="GL458" s="5"/>
      <c r="GM458" s="5"/>
      <c r="GN458" s="5"/>
      <c r="GO458" s="5"/>
      <c r="GP458" s="5"/>
      <c r="GQ458" s="5"/>
      <c r="GR458" s="5"/>
      <c r="GS458" s="5"/>
      <c r="GT458" s="5"/>
      <c r="GU458" s="5"/>
      <c r="GV458" s="5"/>
      <c r="GW458" s="5"/>
      <c r="GX458" s="5"/>
      <c r="GY458" s="5"/>
      <c r="GZ458" s="5"/>
      <c r="HA458" s="5"/>
      <c r="HB458" s="5"/>
      <c r="HC458" s="5"/>
      <c r="HD458" s="5"/>
      <c r="HE458" s="5"/>
      <c r="HF458" s="5"/>
      <c r="HG458" s="5"/>
      <c r="HH458" s="5"/>
      <c r="HI458" s="5"/>
      <c r="HJ458" s="5"/>
      <c r="HK458" s="5"/>
      <c r="HL458" s="5"/>
      <c r="HM458" s="5"/>
      <c r="HN458" s="5"/>
      <c r="HO458" s="5"/>
      <c r="HP458" s="5"/>
      <c r="HQ458" s="5"/>
      <c r="HR458" s="5"/>
      <c r="HS458" s="5"/>
      <c r="HT458" s="5"/>
      <c r="HU458" s="5"/>
      <c r="HV458" s="5"/>
      <c r="HW458" s="5"/>
    </row>
    <row r="459" spans="1:231" s="148" customFormat="1">
      <c r="A459" s="5"/>
      <c r="B459" s="5"/>
      <c r="C459" s="13"/>
      <c r="D459" s="13"/>
      <c r="E459" s="14"/>
      <c r="F459" s="15"/>
      <c r="G459" s="13"/>
      <c r="H459" s="13"/>
      <c r="I459" s="16"/>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c r="CB459" s="5"/>
      <c r="CC459" s="5"/>
      <c r="CD459" s="5"/>
      <c r="CE459" s="5"/>
      <c r="CF459" s="5"/>
      <c r="CG459" s="5"/>
      <c r="CH459" s="5"/>
      <c r="CI459" s="5"/>
      <c r="CJ459" s="5"/>
      <c r="CK459" s="5"/>
      <c r="CL459" s="5"/>
      <c r="CM459" s="5"/>
      <c r="CN459" s="5"/>
      <c r="CO459" s="5"/>
      <c r="CP459" s="5"/>
      <c r="CQ459" s="5"/>
      <c r="CR459" s="5"/>
      <c r="CS459" s="5"/>
      <c r="CT459" s="5"/>
      <c r="CU459" s="5"/>
      <c r="CV459" s="5"/>
      <c r="CW459" s="5"/>
      <c r="CX459" s="5"/>
      <c r="CY459" s="5"/>
      <c r="CZ459" s="5"/>
      <c r="DA459" s="5"/>
      <c r="DB459" s="5"/>
      <c r="DC459" s="5"/>
      <c r="DD459" s="5"/>
      <c r="DE459" s="5"/>
      <c r="DF459" s="5"/>
      <c r="DG459" s="5"/>
      <c r="DH459" s="5"/>
      <c r="DI459" s="5"/>
      <c r="DJ459" s="5"/>
      <c r="DK459" s="5"/>
      <c r="DL459" s="5"/>
      <c r="DM459" s="5"/>
      <c r="DN459" s="5"/>
      <c r="DO459" s="5"/>
      <c r="DP459" s="5"/>
      <c r="DQ459" s="5"/>
      <c r="DR459" s="5"/>
      <c r="DS459" s="5"/>
      <c r="DT459" s="5"/>
      <c r="DU459" s="5"/>
      <c r="DV459" s="5"/>
      <c r="DW459" s="5"/>
      <c r="DX459" s="5"/>
      <c r="DY459" s="5"/>
      <c r="DZ459" s="5"/>
      <c r="EA459" s="5"/>
      <c r="EB459" s="5"/>
      <c r="EC459" s="5"/>
      <c r="ED459" s="5"/>
      <c r="EE459" s="5"/>
      <c r="EF459" s="5"/>
      <c r="EG459" s="5"/>
      <c r="EH459" s="5"/>
      <c r="EI459" s="5"/>
      <c r="EJ459" s="5"/>
      <c r="EK459" s="5"/>
      <c r="EL459" s="5"/>
      <c r="EM459" s="5"/>
      <c r="EN459" s="5"/>
      <c r="EO459" s="5"/>
      <c r="EP459" s="5"/>
      <c r="EQ459" s="5"/>
      <c r="ER459" s="5"/>
      <c r="ES459" s="5"/>
      <c r="ET459" s="5"/>
      <c r="EU459" s="5"/>
      <c r="EV459" s="5"/>
      <c r="EW459" s="5"/>
      <c r="EX459" s="5"/>
      <c r="EY459" s="5"/>
      <c r="EZ459" s="5"/>
      <c r="FA459" s="5"/>
      <c r="FB459" s="5"/>
      <c r="FC459" s="5"/>
      <c r="FD459" s="5"/>
      <c r="FE459" s="5"/>
      <c r="FF459" s="5"/>
      <c r="FG459" s="5"/>
      <c r="FH459" s="5"/>
      <c r="FI459" s="5"/>
      <c r="FJ459" s="5"/>
      <c r="FK459" s="5"/>
      <c r="FL459" s="5"/>
      <c r="FM459" s="5"/>
      <c r="FN459" s="5"/>
      <c r="FO459" s="5"/>
      <c r="FP459" s="5"/>
      <c r="FQ459" s="5"/>
      <c r="FR459" s="5"/>
      <c r="FS459" s="5"/>
      <c r="FT459" s="5"/>
      <c r="FU459" s="5"/>
      <c r="FV459" s="5"/>
      <c r="FW459" s="5"/>
      <c r="FX459" s="5"/>
      <c r="FY459" s="5"/>
      <c r="FZ459" s="5"/>
      <c r="GA459" s="5"/>
      <c r="GB459" s="5"/>
      <c r="GC459" s="5"/>
      <c r="GD459" s="5"/>
      <c r="GE459" s="5"/>
      <c r="GF459" s="5"/>
      <c r="GG459" s="5"/>
      <c r="GH459" s="5"/>
      <c r="GI459" s="5"/>
      <c r="GJ459" s="5"/>
      <c r="GK459" s="5"/>
      <c r="GL459" s="5"/>
      <c r="GM459" s="5"/>
      <c r="GN459" s="5"/>
      <c r="GO459" s="5"/>
      <c r="GP459" s="5"/>
      <c r="GQ459" s="5"/>
      <c r="GR459" s="5"/>
      <c r="GS459" s="5"/>
      <c r="GT459" s="5"/>
      <c r="GU459" s="5"/>
      <c r="GV459" s="5"/>
      <c r="GW459" s="5"/>
      <c r="GX459" s="5"/>
      <c r="GY459" s="5"/>
      <c r="GZ459" s="5"/>
      <c r="HA459" s="5"/>
      <c r="HB459" s="5"/>
      <c r="HC459" s="5"/>
      <c r="HD459" s="5"/>
      <c r="HE459" s="5"/>
      <c r="HF459" s="5"/>
      <c r="HG459" s="5"/>
      <c r="HH459" s="5"/>
      <c r="HI459" s="5"/>
      <c r="HJ459" s="5"/>
      <c r="HK459" s="5"/>
      <c r="HL459" s="5"/>
      <c r="HM459" s="5"/>
      <c r="HN459" s="5"/>
      <c r="HO459" s="5"/>
      <c r="HP459" s="5"/>
      <c r="HQ459" s="5"/>
      <c r="HR459" s="5"/>
      <c r="HS459" s="5"/>
      <c r="HT459" s="5"/>
      <c r="HU459" s="5"/>
      <c r="HV459" s="5"/>
      <c r="HW459" s="5"/>
    </row>
    <row r="460" spans="1:231" s="148" customFormat="1">
      <c r="A460" s="5"/>
      <c r="B460" s="5"/>
      <c r="C460" s="13"/>
      <c r="D460" s="13"/>
      <c r="E460" s="14"/>
      <c r="F460" s="15"/>
      <c r="G460" s="13"/>
      <c r="H460" s="13"/>
      <c r="I460" s="16"/>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c r="BW460" s="5"/>
      <c r="BX460" s="5"/>
      <c r="BY460" s="5"/>
      <c r="BZ460" s="5"/>
      <c r="CA460" s="5"/>
      <c r="CB460" s="5"/>
      <c r="CC460" s="5"/>
      <c r="CD460" s="5"/>
      <c r="CE460" s="5"/>
      <c r="CF460" s="5"/>
      <c r="CG460" s="5"/>
      <c r="CH460" s="5"/>
      <c r="CI460" s="5"/>
      <c r="CJ460" s="5"/>
      <c r="CK460" s="5"/>
      <c r="CL460" s="5"/>
      <c r="CM460" s="5"/>
      <c r="CN460" s="5"/>
      <c r="CO460" s="5"/>
      <c r="CP460" s="5"/>
      <c r="CQ460" s="5"/>
      <c r="CR460" s="5"/>
      <c r="CS460" s="5"/>
      <c r="CT460" s="5"/>
      <c r="CU460" s="5"/>
      <c r="CV460" s="5"/>
      <c r="CW460" s="5"/>
      <c r="CX460" s="5"/>
      <c r="CY460" s="5"/>
      <c r="CZ460" s="5"/>
      <c r="DA460" s="5"/>
      <c r="DB460" s="5"/>
      <c r="DC460" s="5"/>
      <c r="DD460" s="5"/>
      <c r="DE460" s="5"/>
      <c r="DF460" s="5"/>
      <c r="DG460" s="5"/>
      <c r="DH460" s="5"/>
      <c r="DI460" s="5"/>
      <c r="DJ460" s="5"/>
      <c r="DK460" s="5"/>
      <c r="DL460" s="5"/>
      <c r="DM460" s="5"/>
      <c r="DN460" s="5"/>
      <c r="DO460" s="5"/>
      <c r="DP460" s="5"/>
      <c r="DQ460" s="5"/>
      <c r="DR460" s="5"/>
      <c r="DS460" s="5"/>
      <c r="DT460" s="5"/>
      <c r="DU460" s="5"/>
      <c r="DV460" s="5"/>
      <c r="DW460" s="5"/>
      <c r="DX460" s="5"/>
      <c r="DY460" s="5"/>
      <c r="DZ460" s="5"/>
      <c r="EA460" s="5"/>
      <c r="EB460" s="5"/>
      <c r="EC460" s="5"/>
      <c r="ED460" s="5"/>
      <c r="EE460" s="5"/>
      <c r="EF460" s="5"/>
      <c r="EG460" s="5"/>
      <c r="EH460" s="5"/>
      <c r="EI460" s="5"/>
      <c r="EJ460" s="5"/>
      <c r="EK460" s="5"/>
      <c r="EL460" s="5"/>
      <c r="EM460" s="5"/>
      <c r="EN460" s="5"/>
      <c r="EO460" s="5"/>
      <c r="EP460" s="5"/>
      <c r="EQ460" s="5"/>
      <c r="ER460" s="5"/>
      <c r="ES460" s="5"/>
      <c r="ET460" s="5"/>
      <c r="EU460" s="5"/>
      <c r="EV460" s="5"/>
      <c r="EW460" s="5"/>
      <c r="EX460" s="5"/>
      <c r="EY460" s="5"/>
      <c r="EZ460" s="5"/>
      <c r="FA460" s="5"/>
      <c r="FB460" s="5"/>
      <c r="FC460" s="5"/>
      <c r="FD460" s="5"/>
      <c r="FE460" s="5"/>
      <c r="FF460" s="5"/>
      <c r="FG460" s="5"/>
      <c r="FH460" s="5"/>
      <c r="FI460" s="5"/>
      <c r="FJ460" s="5"/>
      <c r="FK460" s="5"/>
      <c r="FL460" s="5"/>
      <c r="FM460" s="5"/>
      <c r="FN460" s="5"/>
      <c r="FO460" s="5"/>
      <c r="FP460" s="5"/>
      <c r="FQ460" s="5"/>
      <c r="FR460" s="5"/>
      <c r="FS460" s="5"/>
      <c r="FT460" s="5"/>
      <c r="FU460" s="5"/>
      <c r="FV460" s="5"/>
      <c r="FW460" s="5"/>
      <c r="FX460" s="5"/>
      <c r="FY460" s="5"/>
      <c r="FZ460" s="5"/>
      <c r="GA460" s="5"/>
      <c r="GB460" s="5"/>
      <c r="GC460" s="5"/>
      <c r="GD460" s="5"/>
      <c r="GE460" s="5"/>
      <c r="GF460" s="5"/>
      <c r="GG460" s="5"/>
      <c r="GH460" s="5"/>
      <c r="GI460" s="5"/>
      <c r="GJ460" s="5"/>
      <c r="GK460" s="5"/>
      <c r="GL460" s="5"/>
      <c r="GM460" s="5"/>
      <c r="GN460" s="5"/>
      <c r="GO460" s="5"/>
      <c r="GP460" s="5"/>
      <c r="GQ460" s="5"/>
      <c r="GR460" s="5"/>
      <c r="GS460" s="5"/>
      <c r="GT460" s="5"/>
      <c r="GU460" s="5"/>
      <c r="GV460" s="5"/>
      <c r="GW460" s="5"/>
      <c r="GX460" s="5"/>
      <c r="GY460" s="5"/>
      <c r="GZ460" s="5"/>
      <c r="HA460" s="5"/>
      <c r="HB460" s="5"/>
      <c r="HC460" s="5"/>
      <c r="HD460" s="5"/>
      <c r="HE460" s="5"/>
      <c r="HF460" s="5"/>
      <c r="HG460" s="5"/>
      <c r="HH460" s="5"/>
      <c r="HI460" s="5"/>
      <c r="HJ460" s="5"/>
      <c r="HK460" s="5"/>
      <c r="HL460" s="5"/>
      <c r="HM460" s="5"/>
      <c r="HN460" s="5"/>
      <c r="HO460" s="5"/>
      <c r="HP460" s="5"/>
      <c r="HQ460" s="5"/>
      <c r="HR460" s="5"/>
      <c r="HS460" s="5"/>
      <c r="HT460" s="5"/>
      <c r="HU460" s="5"/>
      <c r="HV460" s="5"/>
      <c r="HW460" s="5"/>
    </row>
    <row r="461" spans="1:231" s="148" customFormat="1">
      <c r="A461" s="5"/>
      <c r="B461" s="5"/>
      <c r="C461" s="13"/>
      <c r="D461" s="13"/>
      <c r="E461" s="14"/>
      <c r="F461" s="15"/>
      <c r="G461" s="13"/>
      <c r="H461" s="13"/>
      <c r="I461" s="16"/>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5"/>
      <c r="CS461" s="5"/>
      <c r="CT461" s="5"/>
      <c r="CU461" s="5"/>
      <c r="CV461" s="5"/>
      <c r="CW461" s="5"/>
      <c r="CX461" s="5"/>
      <c r="CY461" s="5"/>
      <c r="CZ461" s="5"/>
      <c r="DA461" s="5"/>
      <c r="DB461" s="5"/>
      <c r="DC461" s="5"/>
      <c r="DD461" s="5"/>
      <c r="DE461" s="5"/>
      <c r="DF461" s="5"/>
      <c r="DG461" s="5"/>
      <c r="DH461" s="5"/>
      <c r="DI461" s="5"/>
      <c r="DJ461" s="5"/>
      <c r="DK461" s="5"/>
      <c r="DL461" s="5"/>
      <c r="DM461" s="5"/>
      <c r="DN461" s="5"/>
      <c r="DO461" s="5"/>
      <c r="DP461" s="5"/>
      <c r="DQ461" s="5"/>
      <c r="DR461" s="5"/>
      <c r="DS461" s="5"/>
      <c r="DT461" s="5"/>
      <c r="DU461" s="5"/>
      <c r="DV461" s="5"/>
      <c r="DW461" s="5"/>
      <c r="DX461" s="5"/>
      <c r="DY461" s="5"/>
      <c r="DZ461" s="5"/>
      <c r="EA461" s="5"/>
      <c r="EB461" s="5"/>
      <c r="EC461" s="5"/>
      <c r="ED461" s="5"/>
      <c r="EE461" s="5"/>
      <c r="EF461" s="5"/>
      <c r="EG461" s="5"/>
      <c r="EH461" s="5"/>
      <c r="EI461" s="5"/>
      <c r="EJ461" s="5"/>
      <c r="EK461" s="5"/>
      <c r="EL461" s="5"/>
      <c r="EM461" s="5"/>
      <c r="EN461" s="5"/>
      <c r="EO461" s="5"/>
      <c r="EP461" s="5"/>
      <c r="EQ461" s="5"/>
      <c r="ER461" s="5"/>
      <c r="ES461" s="5"/>
      <c r="ET461" s="5"/>
      <c r="EU461" s="5"/>
      <c r="EV461" s="5"/>
      <c r="EW461" s="5"/>
      <c r="EX461" s="5"/>
      <c r="EY461" s="5"/>
      <c r="EZ461" s="5"/>
      <c r="FA461" s="5"/>
      <c r="FB461" s="5"/>
      <c r="FC461" s="5"/>
      <c r="FD461" s="5"/>
      <c r="FE461" s="5"/>
      <c r="FF461" s="5"/>
      <c r="FG461" s="5"/>
      <c r="FH461" s="5"/>
      <c r="FI461" s="5"/>
      <c r="FJ461" s="5"/>
      <c r="FK461" s="5"/>
      <c r="FL461" s="5"/>
      <c r="FM461" s="5"/>
      <c r="FN461" s="5"/>
      <c r="FO461" s="5"/>
      <c r="FP461" s="5"/>
      <c r="FQ461" s="5"/>
      <c r="FR461" s="5"/>
      <c r="FS461" s="5"/>
      <c r="FT461" s="5"/>
      <c r="FU461" s="5"/>
      <c r="FV461" s="5"/>
      <c r="FW461" s="5"/>
      <c r="FX461" s="5"/>
      <c r="FY461" s="5"/>
      <c r="FZ461" s="5"/>
      <c r="GA461" s="5"/>
      <c r="GB461" s="5"/>
      <c r="GC461" s="5"/>
      <c r="GD461" s="5"/>
      <c r="GE461" s="5"/>
      <c r="GF461" s="5"/>
      <c r="GG461" s="5"/>
      <c r="GH461" s="5"/>
      <c r="GI461" s="5"/>
      <c r="GJ461" s="5"/>
      <c r="GK461" s="5"/>
      <c r="GL461" s="5"/>
      <c r="GM461" s="5"/>
      <c r="GN461" s="5"/>
      <c r="GO461" s="5"/>
      <c r="GP461" s="5"/>
      <c r="GQ461" s="5"/>
      <c r="GR461" s="5"/>
      <c r="GS461" s="5"/>
      <c r="GT461" s="5"/>
      <c r="GU461" s="5"/>
      <c r="GV461" s="5"/>
      <c r="GW461" s="5"/>
      <c r="GX461" s="5"/>
      <c r="GY461" s="5"/>
      <c r="GZ461" s="5"/>
      <c r="HA461" s="5"/>
      <c r="HB461" s="5"/>
      <c r="HC461" s="5"/>
      <c r="HD461" s="5"/>
      <c r="HE461" s="5"/>
      <c r="HF461" s="5"/>
      <c r="HG461" s="5"/>
      <c r="HH461" s="5"/>
      <c r="HI461" s="5"/>
      <c r="HJ461" s="5"/>
      <c r="HK461" s="5"/>
      <c r="HL461" s="5"/>
      <c r="HM461" s="5"/>
      <c r="HN461" s="5"/>
      <c r="HO461" s="5"/>
      <c r="HP461" s="5"/>
      <c r="HQ461" s="5"/>
      <c r="HR461" s="5"/>
      <c r="HS461" s="5"/>
      <c r="HT461" s="5"/>
      <c r="HU461" s="5"/>
      <c r="HV461" s="5"/>
      <c r="HW461" s="5"/>
    </row>
    <row r="462" spans="1:231" s="148" customFormat="1">
      <c r="A462" s="5"/>
      <c r="B462" s="5"/>
      <c r="C462" s="13"/>
      <c r="D462" s="13"/>
      <c r="E462" s="14"/>
      <c r="F462" s="15"/>
      <c r="G462" s="13"/>
      <c r="H462" s="13"/>
      <c r="I462" s="16"/>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5"/>
      <c r="CM462" s="5"/>
      <c r="CN462" s="5"/>
      <c r="CO462" s="5"/>
      <c r="CP462" s="5"/>
      <c r="CQ462" s="5"/>
      <c r="CR462" s="5"/>
      <c r="CS462" s="5"/>
      <c r="CT462" s="5"/>
      <c r="CU462" s="5"/>
      <c r="CV462" s="5"/>
      <c r="CW462" s="5"/>
      <c r="CX462" s="5"/>
      <c r="CY462" s="5"/>
      <c r="CZ462" s="5"/>
      <c r="DA462" s="5"/>
      <c r="DB462" s="5"/>
      <c r="DC462" s="5"/>
      <c r="DD462" s="5"/>
      <c r="DE462" s="5"/>
      <c r="DF462" s="5"/>
      <c r="DG462" s="5"/>
      <c r="DH462" s="5"/>
      <c r="DI462" s="5"/>
      <c r="DJ462" s="5"/>
      <c r="DK462" s="5"/>
      <c r="DL462" s="5"/>
      <c r="DM462" s="5"/>
      <c r="DN462" s="5"/>
      <c r="DO462" s="5"/>
      <c r="DP462" s="5"/>
      <c r="DQ462" s="5"/>
      <c r="DR462" s="5"/>
      <c r="DS462" s="5"/>
      <c r="DT462" s="5"/>
      <c r="DU462" s="5"/>
      <c r="DV462" s="5"/>
      <c r="DW462" s="5"/>
      <c r="DX462" s="5"/>
      <c r="DY462" s="5"/>
      <c r="DZ462" s="5"/>
      <c r="EA462" s="5"/>
      <c r="EB462" s="5"/>
      <c r="EC462" s="5"/>
      <c r="ED462" s="5"/>
      <c r="EE462" s="5"/>
      <c r="EF462" s="5"/>
      <c r="EG462" s="5"/>
      <c r="EH462" s="5"/>
      <c r="EI462" s="5"/>
      <c r="EJ462" s="5"/>
      <c r="EK462" s="5"/>
      <c r="EL462" s="5"/>
      <c r="EM462" s="5"/>
      <c r="EN462" s="5"/>
      <c r="EO462" s="5"/>
      <c r="EP462" s="5"/>
      <c r="EQ462" s="5"/>
      <c r="ER462" s="5"/>
      <c r="ES462" s="5"/>
      <c r="ET462" s="5"/>
      <c r="EU462" s="5"/>
      <c r="EV462" s="5"/>
      <c r="EW462" s="5"/>
      <c r="EX462" s="5"/>
      <c r="EY462" s="5"/>
      <c r="EZ462" s="5"/>
      <c r="FA462" s="5"/>
      <c r="FB462" s="5"/>
      <c r="FC462" s="5"/>
      <c r="FD462" s="5"/>
      <c r="FE462" s="5"/>
      <c r="FF462" s="5"/>
      <c r="FG462" s="5"/>
      <c r="FH462" s="5"/>
      <c r="FI462" s="5"/>
      <c r="FJ462" s="5"/>
      <c r="FK462" s="5"/>
      <c r="FL462" s="5"/>
      <c r="FM462" s="5"/>
      <c r="FN462" s="5"/>
      <c r="FO462" s="5"/>
      <c r="FP462" s="5"/>
      <c r="FQ462" s="5"/>
      <c r="FR462" s="5"/>
      <c r="FS462" s="5"/>
      <c r="FT462" s="5"/>
      <c r="FU462" s="5"/>
      <c r="FV462" s="5"/>
      <c r="FW462" s="5"/>
      <c r="FX462" s="5"/>
      <c r="FY462" s="5"/>
      <c r="FZ462" s="5"/>
      <c r="GA462" s="5"/>
      <c r="GB462" s="5"/>
      <c r="GC462" s="5"/>
      <c r="GD462" s="5"/>
      <c r="GE462" s="5"/>
      <c r="GF462" s="5"/>
      <c r="GG462" s="5"/>
      <c r="GH462" s="5"/>
      <c r="GI462" s="5"/>
      <c r="GJ462" s="5"/>
      <c r="GK462" s="5"/>
      <c r="GL462" s="5"/>
      <c r="GM462" s="5"/>
      <c r="GN462" s="5"/>
      <c r="GO462" s="5"/>
      <c r="GP462" s="5"/>
      <c r="GQ462" s="5"/>
      <c r="GR462" s="5"/>
      <c r="GS462" s="5"/>
      <c r="GT462" s="5"/>
      <c r="GU462" s="5"/>
      <c r="GV462" s="5"/>
      <c r="GW462" s="5"/>
      <c r="GX462" s="5"/>
      <c r="GY462" s="5"/>
      <c r="GZ462" s="5"/>
      <c r="HA462" s="5"/>
      <c r="HB462" s="5"/>
      <c r="HC462" s="5"/>
      <c r="HD462" s="5"/>
      <c r="HE462" s="5"/>
      <c r="HF462" s="5"/>
      <c r="HG462" s="5"/>
      <c r="HH462" s="5"/>
      <c r="HI462" s="5"/>
      <c r="HJ462" s="5"/>
      <c r="HK462" s="5"/>
      <c r="HL462" s="5"/>
      <c r="HM462" s="5"/>
      <c r="HN462" s="5"/>
      <c r="HO462" s="5"/>
      <c r="HP462" s="5"/>
      <c r="HQ462" s="5"/>
      <c r="HR462" s="5"/>
      <c r="HS462" s="5"/>
      <c r="HT462" s="5"/>
      <c r="HU462" s="5"/>
      <c r="HV462" s="5"/>
      <c r="HW462" s="5"/>
    </row>
    <row r="463" spans="1:231" s="148" customFormat="1">
      <c r="A463" s="5"/>
      <c r="B463" s="5"/>
      <c r="C463" s="13"/>
      <c r="D463" s="13"/>
      <c r="E463" s="14"/>
      <c r="F463" s="15"/>
      <c r="G463" s="13"/>
      <c r="H463" s="13"/>
      <c r="I463" s="16"/>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c r="BY463" s="5"/>
      <c r="BZ463" s="5"/>
      <c r="CA463" s="5"/>
      <c r="CB463" s="5"/>
      <c r="CC463" s="5"/>
      <c r="CD463" s="5"/>
      <c r="CE463" s="5"/>
      <c r="CF463" s="5"/>
      <c r="CG463" s="5"/>
      <c r="CH463" s="5"/>
      <c r="CI463" s="5"/>
      <c r="CJ463" s="5"/>
      <c r="CK463" s="5"/>
      <c r="CL463" s="5"/>
      <c r="CM463" s="5"/>
      <c r="CN463" s="5"/>
      <c r="CO463" s="5"/>
      <c r="CP463" s="5"/>
      <c r="CQ463" s="5"/>
      <c r="CR463" s="5"/>
      <c r="CS463" s="5"/>
      <c r="CT463" s="5"/>
      <c r="CU463" s="5"/>
      <c r="CV463" s="5"/>
      <c r="CW463" s="5"/>
      <c r="CX463" s="5"/>
      <c r="CY463" s="5"/>
      <c r="CZ463" s="5"/>
      <c r="DA463" s="5"/>
      <c r="DB463" s="5"/>
      <c r="DC463" s="5"/>
      <c r="DD463" s="5"/>
      <c r="DE463" s="5"/>
      <c r="DF463" s="5"/>
      <c r="DG463" s="5"/>
      <c r="DH463" s="5"/>
      <c r="DI463" s="5"/>
      <c r="DJ463" s="5"/>
      <c r="DK463" s="5"/>
      <c r="DL463" s="5"/>
      <c r="DM463" s="5"/>
      <c r="DN463" s="5"/>
      <c r="DO463" s="5"/>
      <c r="DP463" s="5"/>
      <c r="DQ463" s="5"/>
      <c r="DR463" s="5"/>
      <c r="DS463" s="5"/>
      <c r="DT463" s="5"/>
      <c r="DU463" s="5"/>
      <c r="DV463" s="5"/>
      <c r="DW463" s="5"/>
      <c r="DX463" s="5"/>
      <c r="DY463" s="5"/>
      <c r="DZ463" s="5"/>
      <c r="EA463" s="5"/>
      <c r="EB463" s="5"/>
      <c r="EC463" s="5"/>
      <c r="ED463" s="5"/>
      <c r="EE463" s="5"/>
      <c r="EF463" s="5"/>
      <c r="EG463" s="5"/>
      <c r="EH463" s="5"/>
      <c r="EI463" s="5"/>
      <c r="EJ463" s="5"/>
      <c r="EK463" s="5"/>
      <c r="EL463" s="5"/>
      <c r="EM463" s="5"/>
      <c r="EN463" s="5"/>
      <c r="EO463" s="5"/>
      <c r="EP463" s="5"/>
      <c r="EQ463" s="5"/>
      <c r="ER463" s="5"/>
      <c r="ES463" s="5"/>
      <c r="ET463" s="5"/>
      <c r="EU463" s="5"/>
      <c r="EV463" s="5"/>
      <c r="EW463" s="5"/>
      <c r="EX463" s="5"/>
      <c r="EY463" s="5"/>
      <c r="EZ463" s="5"/>
      <c r="FA463" s="5"/>
      <c r="FB463" s="5"/>
      <c r="FC463" s="5"/>
      <c r="FD463" s="5"/>
      <c r="FE463" s="5"/>
      <c r="FF463" s="5"/>
      <c r="FG463" s="5"/>
      <c r="FH463" s="5"/>
      <c r="FI463" s="5"/>
      <c r="FJ463" s="5"/>
      <c r="FK463" s="5"/>
      <c r="FL463" s="5"/>
      <c r="FM463" s="5"/>
      <c r="FN463" s="5"/>
      <c r="FO463" s="5"/>
      <c r="FP463" s="5"/>
      <c r="FQ463" s="5"/>
      <c r="FR463" s="5"/>
      <c r="FS463" s="5"/>
      <c r="FT463" s="5"/>
      <c r="FU463" s="5"/>
      <c r="FV463" s="5"/>
      <c r="FW463" s="5"/>
      <c r="FX463" s="5"/>
      <c r="FY463" s="5"/>
      <c r="FZ463" s="5"/>
      <c r="GA463" s="5"/>
      <c r="GB463" s="5"/>
      <c r="GC463" s="5"/>
      <c r="GD463" s="5"/>
      <c r="GE463" s="5"/>
      <c r="GF463" s="5"/>
      <c r="GG463" s="5"/>
      <c r="GH463" s="5"/>
      <c r="GI463" s="5"/>
      <c r="GJ463" s="5"/>
      <c r="GK463" s="5"/>
      <c r="GL463" s="5"/>
      <c r="GM463" s="5"/>
      <c r="GN463" s="5"/>
      <c r="GO463" s="5"/>
      <c r="GP463" s="5"/>
      <c r="GQ463" s="5"/>
      <c r="GR463" s="5"/>
      <c r="GS463" s="5"/>
      <c r="GT463" s="5"/>
      <c r="GU463" s="5"/>
      <c r="GV463" s="5"/>
      <c r="GW463" s="5"/>
      <c r="GX463" s="5"/>
      <c r="GY463" s="5"/>
      <c r="GZ463" s="5"/>
      <c r="HA463" s="5"/>
      <c r="HB463" s="5"/>
      <c r="HC463" s="5"/>
      <c r="HD463" s="5"/>
      <c r="HE463" s="5"/>
      <c r="HF463" s="5"/>
      <c r="HG463" s="5"/>
      <c r="HH463" s="5"/>
      <c r="HI463" s="5"/>
      <c r="HJ463" s="5"/>
      <c r="HK463" s="5"/>
      <c r="HL463" s="5"/>
      <c r="HM463" s="5"/>
      <c r="HN463" s="5"/>
      <c r="HO463" s="5"/>
      <c r="HP463" s="5"/>
      <c r="HQ463" s="5"/>
      <c r="HR463" s="5"/>
      <c r="HS463" s="5"/>
      <c r="HT463" s="5"/>
      <c r="HU463" s="5"/>
      <c r="HV463" s="5"/>
      <c r="HW463" s="5"/>
    </row>
    <row r="464" spans="1:231" s="148" customFormat="1">
      <c r="A464" s="5"/>
      <c r="B464" s="5"/>
      <c r="C464" s="13"/>
      <c r="D464" s="13"/>
      <c r="E464" s="14"/>
      <c r="F464" s="15"/>
      <c r="G464" s="13"/>
      <c r="H464" s="13"/>
      <c r="I464" s="16"/>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c r="CN464" s="5"/>
      <c r="CO464" s="5"/>
      <c r="CP464" s="5"/>
      <c r="CQ464" s="5"/>
      <c r="CR464" s="5"/>
      <c r="CS464" s="5"/>
      <c r="CT464" s="5"/>
      <c r="CU464" s="5"/>
      <c r="CV464" s="5"/>
      <c r="CW464" s="5"/>
      <c r="CX464" s="5"/>
      <c r="CY464" s="5"/>
      <c r="CZ464" s="5"/>
      <c r="DA464" s="5"/>
      <c r="DB464" s="5"/>
      <c r="DC464" s="5"/>
      <c r="DD464" s="5"/>
      <c r="DE464" s="5"/>
      <c r="DF464" s="5"/>
      <c r="DG464" s="5"/>
      <c r="DH464" s="5"/>
      <c r="DI464" s="5"/>
      <c r="DJ464" s="5"/>
      <c r="DK464" s="5"/>
      <c r="DL464" s="5"/>
      <c r="DM464" s="5"/>
      <c r="DN464" s="5"/>
      <c r="DO464" s="5"/>
      <c r="DP464" s="5"/>
      <c r="DQ464" s="5"/>
      <c r="DR464" s="5"/>
      <c r="DS464" s="5"/>
      <c r="DT464" s="5"/>
      <c r="DU464" s="5"/>
      <c r="DV464" s="5"/>
      <c r="DW464" s="5"/>
      <c r="DX464" s="5"/>
      <c r="DY464" s="5"/>
      <c r="DZ464" s="5"/>
      <c r="EA464" s="5"/>
      <c r="EB464" s="5"/>
      <c r="EC464" s="5"/>
      <c r="ED464" s="5"/>
      <c r="EE464" s="5"/>
      <c r="EF464" s="5"/>
      <c r="EG464" s="5"/>
      <c r="EH464" s="5"/>
      <c r="EI464" s="5"/>
      <c r="EJ464" s="5"/>
      <c r="EK464" s="5"/>
      <c r="EL464" s="5"/>
      <c r="EM464" s="5"/>
      <c r="EN464" s="5"/>
      <c r="EO464" s="5"/>
      <c r="EP464" s="5"/>
      <c r="EQ464" s="5"/>
      <c r="ER464" s="5"/>
      <c r="ES464" s="5"/>
      <c r="ET464" s="5"/>
      <c r="EU464" s="5"/>
      <c r="EV464" s="5"/>
      <c r="EW464" s="5"/>
      <c r="EX464" s="5"/>
      <c r="EY464" s="5"/>
      <c r="EZ464" s="5"/>
      <c r="FA464" s="5"/>
      <c r="FB464" s="5"/>
      <c r="FC464" s="5"/>
      <c r="FD464" s="5"/>
      <c r="FE464" s="5"/>
      <c r="FF464" s="5"/>
      <c r="FG464" s="5"/>
      <c r="FH464" s="5"/>
      <c r="FI464" s="5"/>
      <c r="FJ464" s="5"/>
      <c r="FK464" s="5"/>
      <c r="FL464" s="5"/>
      <c r="FM464" s="5"/>
      <c r="FN464" s="5"/>
      <c r="FO464" s="5"/>
      <c r="FP464" s="5"/>
      <c r="FQ464" s="5"/>
      <c r="FR464" s="5"/>
      <c r="FS464" s="5"/>
      <c r="FT464" s="5"/>
      <c r="FU464" s="5"/>
      <c r="FV464" s="5"/>
      <c r="FW464" s="5"/>
      <c r="FX464" s="5"/>
      <c r="FY464" s="5"/>
      <c r="FZ464" s="5"/>
      <c r="GA464" s="5"/>
      <c r="GB464" s="5"/>
      <c r="GC464" s="5"/>
      <c r="GD464" s="5"/>
      <c r="GE464" s="5"/>
      <c r="GF464" s="5"/>
      <c r="GG464" s="5"/>
      <c r="GH464" s="5"/>
      <c r="GI464" s="5"/>
      <c r="GJ464" s="5"/>
      <c r="GK464" s="5"/>
      <c r="GL464" s="5"/>
      <c r="GM464" s="5"/>
      <c r="GN464" s="5"/>
      <c r="GO464" s="5"/>
      <c r="GP464" s="5"/>
      <c r="GQ464" s="5"/>
      <c r="GR464" s="5"/>
      <c r="GS464" s="5"/>
      <c r="GT464" s="5"/>
      <c r="GU464" s="5"/>
      <c r="GV464" s="5"/>
      <c r="GW464" s="5"/>
      <c r="GX464" s="5"/>
      <c r="GY464" s="5"/>
      <c r="GZ464" s="5"/>
      <c r="HA464" s="5"/>
      <c r="HB464" s="5"/>
      <c r="HC464" s="5"/>
      <c r="HD464" s="5"/>
      <c r="HE464" s="5"/>
      <c r="HF464" s="5"/>
      <c r="HG464" s="5"/>
      <c r="HH464" s="5"/>
      <c r="HI464" s="5"/>
      <c r="HJ464" s="5"/>
      <c r="HK464" s="5"/>
      <c r="HL464" s="5"/>
      <c r="HM464" s="5"/>
      <c r="HN464" s="5"/>
      <c r="HO464" s="5"/>
      <c r="HP464" s="5"/>
      <c r="HQ464" s="5"/>
      <c r="HR464" s="5"/>
      <c r="HS464" s="5"/>
      <c r="HT464" s="5"/>
      <c r="HU464" s="5"/>
      <c r="HV464" s="5"/>
      <c r="HW464" s="5"/>
    </row>
    <row r="465" spans="1:231" s="148" customFormat="1">
      <c r="A465" s="5"/>
      <c r="B465" s="5"/>
      <c r="C465" s="13"/>
      <c r="D465" s="13"/>
      <c r="E465" s="14"/>
      <c r="F465" s="15"/>
      <c r="G465" s="13"/>
      <c r="H465" s="13"/>
      <c r="I465" s="16"/>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c r="BP465" s="5"/>
      <c r="BQ465" s="5"/>
      <c r="BR465" s="5"/>
      <c r="BS465" s="5"/>
      <c r="BT465" s="5"/>
      <c r="BU465" s="5"/>
      <c r="BV465" s="5"/>
      <c r="BW465" s="5"/>
      <c r="BX465" s="5"/>
      <c r="BY465" s="5"/>
      <c r="BZ465" s="5"/>
      <c r="CA465" s="5"/>
      <c r="CB465" s="5"/>
      <c r="CC465" s="5"/>
      <c r="CD465" s="5"/>
      <c r="CE465" s="5"/>
      <c r="CF465" s="5"/>
      <c r="CG465" s="5"/>
      <c r="CH465" s="5"/>
      <c r="CI465" s="5"/>
      <c r="CJ465" s="5"/>
      <c r="CK465" s="5"/>
      <c r="CL465" s="5"/>
      <c r="CM465" s="5"/>
      <c r="CN465" s="5"/>
      <c r="CO465" s="5"/>
      <c r="CP465" s="5"/>
      <c r="CQ465" s="5"/>
      <c r="CR465" s="5"/>
      <c r="CS465" s="5"/>
      <c r="CT465" s="5"/>
      <c r="CU465" s="5"/>
      <c r="CV465" s="5"/>
      <c r="CW465" s="5"/>
      <c r="CX465" s="5"/>
      <c r="CY465" s="5"/>
      <c r="CZ465" s="5"/>
      <c r="DA465" s="5"/>
      <c r="DB465" s="5"/>
      <c r="DC465" s="5"/>
      <c r="DD465" s="5"/>
      <c r="DE465" s="5"/>
      <c r="DF465" s="5"/>
      <c r="DG465" s="5"/>
      <c r="DH465" s="5"/>
      <c r="DI465" s="5"/>
      <c r="DJ465" s="5"/>
      <c r="DK465" s="5"/>
      <c r="DL465" s="5"/>
      <c r="DM465" s="5"/>
      <c r="DN465" s="5"/>
      <c r="DO465" s="5"/>
      <c r="DP465" s="5"/>
      <c r="DQ465" s="5"/>
      <c r="DR465" s="5"/>
      <c r="DS465" s="5"/>
      <c r="DT465" s="5"/>
      <c r="DU465" s="5"/>
      <c r="DV465" s="5"/>
      <c r="DW465" s="5"/>
      <c r="DX465" s="5"/>
      <c r="DY465" s="5"/>
      <c r="DZ465" s="5"/>
      <c r="EA465" s="5"/>
      <c r="EB465" s="5"/>
      <c r="EC465" s="5"/>
      <c r="ED465" s="5"/>
      <c r="EE465" s="5"/>
      <c r="EF465" s="5"/>
      <c r="EG465" s="5"/>
      <c r="EH465" s="5"/>
      <c r="EI465" s="5"/>
      <c r="EJ465" s="5"/>
      <c r="EK465" s="5"/>
      <c r="EL465" s="5"/>
      <c r="EM465" s="5"/>
      <c r="EN465" s="5"/>
      <c r="EO465" s="5"/>
      <c r="EP465" s="5"/>
      <c r="EQ465" s="5"/>
      <c r="ER465" s="5"/>
      <c r="ES465" s="5"/>
      <c r="ET465" s="5"/>
      <c r="EU465" s="5"/>
      <c r="EV465" s="5"/>
      <c r="EW465" s="5"/>
      <c r="EX465" s="5"/>
      <c r="EY465" s="5"/>
      <c r="EZ465" s="5"/>
      <c r="FA465" s="5"/>
      <c r="FB465" s="5"/>
      <c r="FC465" s="5"/>
      <c r="FD465" s="5"/>
      <c r="FE465" s="5"/>
      <c r="FF465" s="5"/>
      <c r="FG465" s="5"/>
      <c r="FH465" s="5"/>
      <c r="FI465" s="5"/>
      <c r="FJ465" s="5"/>
      <c r="FK465" s="5"/>
      <c r="FL465" s="5"/>
      <c r="FM465" s="5"/>
      <c r="FN465" s="5"/>
      <c r="FO465" s="5"/>
      <c r="FP465" s="5"/>
      <c r="FQ465" s="5"/>
      <c r="FR465" s="5"/>
      <c r="FS465" s="5"/>
      <c r="FT465" s="5"/>
      <c r="FU465" s="5"/>
      <c r="FV465" s="5"/>
      <c r="FW465" s="5"/>
      <c r="FX465" s="5"/>
      <c r="FY465" s="5"/>
      <c r="FZ465" s="5"/>
      <c r="GA465" s="5"/>
      <c r="GB465" s="5"/>
      <c r="GC465" s="5"/>
      <c r="GD465" s="5"/>
      <c r="GE465" s="5"/>
      <c r="GF465" s="5"/>
      <c r="GG465" s="5"/>
      <c r="GH465" s="5"/>
      <c r="GI465" s="5"/>
      <c r="GJ465" s="5"/>
      <c r="GK465" s="5"/>
      <c r="GL465" s="5"/>
      <c r="GM465" s="5"/>
      <c r="GN465" s="5"/>
      <c r="GO465" s="5"/>
      <c r="GP465" s="5"/>
      <c r="GQ465" s="5"/>
      <c r="GR465" s="5"/>
      <c r="GS465" s="5"/>
      <c r="GT465" s="5"/>
      <c r="GU465" s="5"/>
      <c r="GV465" s="5"/>
      <c r="GW465" s="5"/>
      <c r="GX465" s="5"/>
      <c r="GY465" s="5"/>
      <c r="GZ465" s="5"/>
      <c r="HA465" s="5"/>
      <c r="HB465" s="5"/>
      <c r="HC465" s="5"/>
      <c r="HD465" s="5"/>
      <c r="HE465" s="5"/>
      <c r="HF465" s="5"/>
      <c r="HG465" s="5"/>
      <c r="HH465" s="5"/>
      <c r="HI465" s="5"/>
      <c r="HJ465" s="5"/>
      <c r="HK465" s="5"/>
      <c r="HL465" s="5"/>
      <c r="HM465" s="5"/>
      <c r="HN465" s="5"/>
      <c r="HO465" s="5"/>
      <c r="HP465" s="5"/>
      <c r="HQ465" s="5"/>
      <c r="HR465" s="5"/>
      <c r="HS465" s="5"/>
      <c r="HT465" s="5"/>
      <c r="HU465" s="5"/>
      <c r="HV465" s="5"/>
      <c r="HW465" s="5"/>
    </row>
    <row r="466" spans="1:231" s="148" customFormat="1">
      <c r="A466" s="5"/>
      <c r="B466" s="5"/>
      <c r="C466" s="13"/>
      <c r="D466" s="13"/>
      <c r="E466" s="14"/>
      <c r="F466" s="15"/>
      <c r="G466" s="13"/>
      <c r="H466" s="13"/>
      <c r="I466" s="16"/>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c r="BR466" s="5"/>
      <c r="BS466" s="5"/>
      <c r="BT466" s="5"/>
      <c r="BU466" s="5"/>
      <c r="BV466" s="5"/>
      <c r="BW466" s="5"/>
      <c r="BX466" s="5"/>
      <c r="BY466" s="5"/>
      <c r="BZ466" s="5"/>
      <c r="CA466" s="5"/>
      <c r="CB466" s="5"/>
      <c r="CC466" s="5"/>
      <c r="CD466" s="5"/>
      <c r="CE466" s="5"/>
      <c r="CF466" s="5"/>
      <c r="CG466" s="5"/>
      <c r="CH466" s="5"/>
      <c r="CI466" s="5"/>
      <c r="CJ466" s="5"/>
      <c r="CK466" s="5"/>
      <c r="CL466" s="5"/>
      <c r="CM466" s="5"/>
      <c r="CN466" s="5"/>
      <c r="CO466" s="5"/>
      <c r="CP466" s="5"/>
      <c r="CQ466" s="5"/>
      <c r="CR466" s="5"/>
      <c r="CS466" s="5"/>
      <c r="CT466" s="5"/>
      <c r="CU466" s="5"/>
      <c r="CV466" s="5"/>
      <c r="CW466" s="5"/>
      <c r="CX466" s="5"/>
      <c r="CY466" s="5"/>
      <c r="CZ466" s="5"/>
      <c r="DA466" s="5"/>
      <c r="DB466" s="5"/>
      <c r="DC466" s="5"/>
      <c r="DD466" s="5"/>
      <c r="DE466" s="5"/>
      <c r="DF466" s="5"/>
      <c r="DG466" s="5"/>
      <c r="DH466" s="5"/>
      <c r="DI466" s="5"/>
      <c r="DJ466" s="5"/>
      <c r="DK466" s="5"/>
      <c r="DL466" s="5"/>
      <c r="DM466" s="5"/>
      <c r="DN466" s="5"/>
      <c r="DO466" s="5"/>
      <c r="DP466" s="5"/>
      <c r="DQ466" s="5"/>
      <c r="DR466" s="5"/>
      <c r="DS466" s="5"/>
      <c r="DT466" s="5"/>
      <c r="DU466" s="5"/>
      <c r="DV466" s="5"/>
      <c r="DW466" s="5"/>
      <c r="DX466" s="5"/>
      <c r="DY466" s="5"/>
      <c r="DZ466" s="5"/>
      <c r="EA466" s="5"/>
      <c r="EB466" s="5"/>
      <c r="EC466" s="5"/>
      <c r="ED466" s="5"/>
      <c r="EE466" s="5"/>
      <c r="EF466" s="5"/>
      <c r="EG466" s="5"/>
      <c r="EH466" s="5"/>
      <c r="EI466" s="5"/>
      <c r="EJ466" s="5"/>
      <c r="EK466" s="5"/>
      <c r="EL466" s="5"/>
      <c r="EM466" s="5"/>
      <c r="EN466" s="5"/>
      <c r="EO466" s="5"/>
      <c r="EP466" s="5"/>
      <c r="EQ466" s="5"/>
      <c r="ER466" s="5"/>
      <c r="ES466" s="5"/>
      <c r="ET466" s="5"/>
      <c r="EU466" s="5"/>
      <c r="EV466" s="5"/>
      <c r="EW466" s="5"/>
      <c r="EX466" s="5"/>
      <c r="EY466" s="5"/>
      <c r="EZ466" s="5"/>
      <c r="FA466" s="5"/>
      <c r="FB466" s="5"/>
      <c r="FC466" s="5"/>
      <c r="FD466" s="5"/>
      <c r="FE466" s="5"/>
      <c r="FF466" s="5"/>
      <c r="FG466" s="5"/>
      <c r="FH466" s="5"/>
      <c r="FI466" s="5"/>
      <c r="FJ466" s="5"/>
      <c r="FK466" s="5"/>
      <c r="FL466" s="5"/>
      <c r="FM466" s="5"/>
      <c r="FN466" s="5"/>
      <c r="FO466" s="5"/>
      <c r="FP466" s="5"/>
      <c r="FQ466" s="5"/>
      <c r="FR466" s="5"/>
      <c r="FS466" s="5"/>
      <c r="FT466" s="5"/>
      <c r="FU466" s="5"/>
      <c r="FV466" s="5"/>
      <c r="FW466" s="5"/>
      <c r="FX466" s="5"/>
      <c r="FY466" s="5"/>
      <c r="FZ466" s="5"/>
      <c r="GA466" s="5"/>
      <c r="GB466" s="5"/>
      <c r="GC466" s="5"/>
      <c r="GD466" s="5"/>
      <c r="GE466" s="5"/>
      <c r="GF466" s="5"/>
      <c r="GG466" s="5"/>
      <c r="GH466" s="5"/>
      <c r="GI466" s="5"/>
      <c r="GJ466" s="5"/>
      <c r="GK466" s="5"/>
      <c r="GL466" s="5"/>
      <c r="GM466" s="5"/>
      <c r="GN466" s="5"/>
      <c r="GO466" s="5"/>
      <c r="GP466" s="5"/>
      <c r="GQ466" s="5"/>
      <c r="GR466" s="5"/>
      <c r="GS466" s="5"/>
      <c r="GT466" s="5"/>
      <c r="GU466" s="5"/>
      <c r="GV466" s="5"/>
      <c r="GW466" s="5"/>
      <c r="GX466" s="5"/>
      <c r="GY466" s="5"/>
      <c r="GZ466" s="5"/>
      <c r="HA466" s="5"/>
      <c r="HB466" s="5"/>
      <c r="HC466" s="5"/>
      <c r="HD466" s="5"/>
      <c r="HE466" s="5"/>
      <c r="HF466" s="5"/>
      <c r="HG466" s="5"/>
      <c r="HH466" s="5"/>
      <c r="HI466" s="5"/>
      <c r="HJ466" s="5"/>
      <c r="HK466" s="5"/>
      <c r="HL466" s="5"/>
      <c r="HM466" s="5"/>
      <c r="HN466" s="5"/>
      <c r="HO466" s="5"/>
      <c r="HP466" s="5"/>
      <c r="HQ466" s="5"/>
      <c r="HR466" s="5"/>
      <c r="HS466" s="5"/>
      <c r="HT466" s="5"/>
      <c r="HU466" s="5"/>
      <c r="HV466" s="5"/>
      <c r="HW466" s="5"/>
    </row>
    <row r="467" spans="1:231" s="148" customFormat="1">
      <c r="A467" s="5"/>
      <c r="B467" s="5"/>
      <c r="C467" s="13"/>
      <c r="D467" s="13"/>
      <c r="E467" s="14"/>
      <c r="F467" s="15"/>
      <c r="G467" s="13"/>
      <c r="H467" s="13"/>
      <c r="I467" s="16"/>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c r="BY467" s="5"/>
      <c r="BZ467" s="5"/>
      <c r="CA467" s="5"/>
      <c r="CB467" s="5"/>
      <c r="CC467" s="5"/>
      <c r="CD467" s="5"/>
      <c r="CE467" s="5"/>
      <c r="CF467" s="5"/>
      <c r="CG467" s="5"/>
      <c r="CH467" s="5"/>
      <c r="CI467" s="5"/>
      <c r="CJ467" s="5"/>
      <c r="CK467" s="5"/>
      <c r="CL467" s="5"/>
      <c r="CM467" s="5"/>
      <c r="CN467" s="5"/>
      <c r="CO467" s="5"/>
      <c r="CP467" s="5"/>
      <c r="CQ467" s="5"/>
      <c r="CR467" s="5"/>
      <c r="CS467" s="5"/>
      <c r="CT467" s="5"/>
      <c r="CU467" s="5"/>
      <c r="CV467" s="5"/>
      <c r="CW467" s="5"/>
      <c r="CX467" s="5"/>
      <c r="CY467" s="5"/>
      <c r="CZ467" s="5"/>
      <c r="DA467" s="5"/>
      <c r="DB467" s="5"/>
      <c r="DC467" s="5"/>
      <c r="DD467" s="5"/>
      <c r="DE467" s="5"/>
      <c r="DF467" s="5"/>
      <c r="DG467" s="5"/>
      <c r="DH467" s="5"/>
      <c r="DI467" s="5"/>
      <c r="DJ467" s="5"/>
      <c r="DK467" s="5"/>
      <c r="DL467" s="5"/>
      <c r="DM467" s="5"/>
      <c r="DN467" s="5"/>
      <c r="DO467" s="5"/>
      <c r="DP467" s="5"/>
      <c r="DQ467" s="5"/>
      <c r="DR467" s="5"/>
      <c r="DS467" s="5"/>
      <c r="DT467" s="5"/>
      <c r="DU467" s="5"/>
      <c r="DV467" s="5"/>
      <c r="DW467" s="5"/>
      <c r="DX467" s="5"/>
      <c r="DY467" s="5"/>
      <c r="DZ467" s="5"/>
      <c r="EA467" s="5"/>
      <c r="EB467" s="5"/>
      <c r="EC467" s="5"/>
      <c r="ED467" s="5"/>
      <c r="EE467" s="5"/>
      <c r="EF467" s="5"/>
      <c r="EG467" s="5"/>
      <c r="EH467" s="5"/>
      <c r="EI467" s="5"/>
      <c r="EJ467" s="5"/>
      <c r="EK467" s="5"/>
      <c r="EL467" s="5"/>
      <c r="EM467" s="5"/>
      <c r="EN467" s="5"/>
      <c r="EO467" s="5"/>
      <c r="EP467" s="5"/>
      <c r="EQ467" s="5"/>
      <c r="ER467" s="5"/>
      <c r="ES467" s="5"/>
      <c r="ET467" s="5"/>
      <c r="EU467" s="5"/>
      <c r="EV467" s="5"/>
      <c r="EW467" s="5"/>
      <c r="EX467" s="5"/>
      <c r="EY467" s="5"/>
      <c r="EZ467" s="5"/>
      <c r="FA467" s="5"/>
      <c r="FB467" s="5"/>
      <c r="FC467" s="5"/>
      <c r="FD467" s="5"/>
      <c r="FE467" s="5"/>
      <c r="FF467" s="5"/>
      <c r="FG467" s="5"/>
      <c r="FH467" s="5"/>
      <c r="FI467" s="5"/>
      <c r="FJ467" s="5"/>
      <c r="FK467" s="5"/>
      <c r="FL467" s="5"/>
      <c r="FM467" s="5"/>
      <c r="FN467" s="5"/>
      <c r="FO467" s="5"/>
      <c r="FP467" s="5"/>
      <c r="FQ467" s="5"/>
      <c r="FR467" s="5"/>
      <c r="FS467" s="5"/>
      <c r="FT467" s="5"/>
      <c r="FU467" s="5"/>
      <c r="FV467" s="5"/>
      <c r="FW467" s="5"/>
      <c r="FX467" s="5"/>
      <c r="FY467" s="5"/>
      <c r="FZ467" s="5"/>
      <c r="GA467" s="5"/>
      <c r="GB467" s="5"/>
      <c r="GC467" s="5"/>
      <c r="GD467" s="5"/>
      <c r="GE467" s="5"/>
      <c r="GF467" s="5"/>
      <c r="GG467" s="5"/>
      <c r="GH467" s="5"/>
      <c r="GI467" s="5"/>
      <c r="GJ467" s="5"/>
      <c r="GK467" s="5"/>
      <c r="GL467" s="5"/>
      <c r="GM467" s="5"/>
      <c r="GN467" s="5"/>
      <c r="GO467" s="5"/>
      <c r="GP467" s="5"/>
      <c r="GQ467" s="5"/>
      <c r="GR467" s="5"/>
      <c r="GS467" s="5"/>
      <c r="GT467" s="5"/>
      <c r="GU467" s="5"/>
      <c r="GV467" s="5"/>
      <c r="GW467" s="5"/>
      <c r="GX467" s="5"/>
      <c r="GY467" s="5"/>
      <c r="GZ467" s="5"/>
      <c r="HA467" s="5"/>
      <c r="HB467" s="5"/>
      <c r="HC467" s="5"/>
      <c r="HD467" s="5"/>
      <c r="HE467" s="5"/>
      <c r="HF467" s="5"/>
      <c r="HG467" s="5"/>
      <c r="HH467" s="5"/>
      <c r="HI467" s="5"/>
      <c r="HJ467" s="5"/>
      <c r="HK467" s="5"/>
      <c r="HL467" s="5"/>
      <c r="HM467" s="5"/>
      <c r="HN467" s="5"/>
      <c r="HO467" s="5"/>
      <c r="HP467" s="5"/>
      <c r="HQ467" s="5"/>
      <c r="HR467" s="5"/>
      <c r="HS467" s="5"/>
      <c r="HT467" s="5"/>
      <c r="HU467" s="5"/>
      <c r="HV467" s="5"/>
      <c r="HW467" s="5"/>
    </row>
    <row r="468" spans="1:231" s="148" customFormat="1">
      <c r="A468" s="5"/>
      <c r="B468" s="5"/>
      <c r="C468" s="13"/>
      <c r="D468" s="13"/>
      <c r="E468" s="14"/>
      <c r="F468" s="15"/>
      <c r="G468" s="13"/>
      <c r="H468" s="13"/>
      <c r="I468" s="16"/>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c r="CN468" s="5"/>
      <c r="CO468" s="5"/>
      <c r="CP468" s="5"/>
      <c r="CQ468" s="5"/>
      <c r="CR468" s="5"/>
      <c r="CS468" s="5"/>
      <c r="CT468" s="5"/>
      <c r="CU468" s="5"/>
      <c r="CV468" s="5"/>
      <c r="CW468" s="5"/>
      <c r="CX468" s="5"/>
      <c r="CY468" s="5"/>
      <c r="CZ468" s="5"/>
      <c r="DA468" s="5"/>
      <c r="DB468" s="5"/>
      <c r="DC468" s="5"/>
      <c r="DD468" s="5"/>
      <c r="DE468" s="5"/>
      <c r="DF468" s="5"/>
      <c r="DG468" s="5"/>
      <c r="DH468" s="5"/>
      <c r="DI468" s="5"/>
      <c r="DJ468" s="5"/>
      <c r="DK468" s="5"/>
      <c r="DL468" s="5"/>
      <c r="DM468" s="5"/>
      <c r="DN468" s="5"/>
      <c r="DO468" s="5"/>
      <c r="DP468" s="5"/>
      <c r="DQ468" s="5"/>
      <c r="DR468" s="5"/>
      <c r="DS468" s="5"/>
      <c r="DT468" s="5"/>
      <c r="DU468" s="5"/>
      <c r="DV468" s="5"/>
      <c r="DW468" s="5"/>
      <c r="DX468" s="5"/>
      <c r="DY468" s="5"/>
      <c r="DZ468" s="5"/>
      <c r="EA468" s="5"/>
      <c r="EB468" s="5"/>
      <c r="EC468" s="5"/>
      <c r="ED468" s="5"/>
      <c r="EE468" s="5"/>
      <c r="EF468" s="5"/>
      <c r="EG468" s="5"/>
      <c r="EH468" s="5"/>
      <c r="EI468" s="5"/>
      <c r="EJ468" s="5"/>
      <c r="EK468" s="5"/>
      <c r="EL468" s="5"/>
      <c r="EM468" s="5"/>
      <c r="EN468" s="5"/>
      <c r="EO468" s="5"/>
      <c r="EP468" s="5"/>
      <c r="EQ468" s="5"/>
      <c r="ER468" s="5"/>
      <c r="ES468" s="5"/>
      <c r="ET468" s="5"/>
      <c r="EU468" s="5"/>
      <c r="EV468" s="5"/>
      <c r="EW468" s="5"/>
      <c r="EX468" s="5"/>
      <c r="EY468" s="5"/>
      <c r="EZ468" s="5"/>
      <c r="FA468" s="5"/>
      <c r="FB468" s="5"/>
      <c r="FC468" s="5"/>
      <c r="FD468" s="5"/>
      <c r="FE468" s="5"/>
      <c r="FF468" s="5"/>
      <c r="FG468" s="5"/>
      <c r="FH468" s="5"/>
      <c r="FI468" s="5"/>
      <c r="FJ468" s="5"/>
      <c r="FK468" s="5"/>
      <c r="FL468" s="5"/>
      <c r="FM468" s="5"/>
      <c r="FN468" s="5"/>
      <c r="FO468" s="5"/>
      <c r="FP468" s="5"/>
      <c r="FQ468" s="5"/>
      <c r="FR468" s="5"/>
      <c r="FS468" s="5"/>
      <c r="FT468" s="5"/>
      <c r="FU468" s="5"/>
      <c r="FV468" s="5"/>
      <c r="FW468" s="5"/>
      <c r="FX468" s="5"/>
      <c r="FY468" s="5"/>
      <c r="FZ468" s="5"/>
      <c r="GA468" s="5"/>
      <c r="GB468" s="5"/>
      <c r="GC468" s="5"/>
      <c r="GD468" s="5"/>
      <c r="GE468" s="5"/>
      <c r="GF468" s="5"/>
      <c r="GG468" s="5"/>
      <c r="GH468" s="5"/>
      <c r="GI468" s="5"/>
      <c r="GJ468" s="5"/>
      <c r="GK468" s="5"/>
      <c r="GL468" s="5"/>
      <c r="GM468" s="5"/>
      <c r="GN468" s="5"/>
      <c r="GO468" s="5"/>
      <c r="GP468" s="5"/>
      <c r="GQ468" s="5"/>
      <c r="GR468" s="5"/>
      <c r="GS468" s="5"/>
      <c r="GT468" s="5"/>
      <c r="GU468" s="5"/>
      <c r="GV468" s="5"/>
      <c r="GW468" s="5"/>
      <c r="GX468" s="5"/>
      <c r="GY468" s="5"/>
      <c r="GZ468" s="5"/>
      <c r="HA468" s="5"/>
      <c r="HB468" s="5"/>
      <c r="HC468" s="5"/>
      <c r="HD468" s="5"/>
      <c r="HE468" s="5"/>
      <c r="HF468" s="5"/>
      <c r="HG468" s="5"/>
      <c r="HH468" s="5"/>
      <c r="HI468" s="5"/>
      <c r="HJ468" s="5"/>
      <c r="HK468" s="5"/>
      <c r="HL468" s="5"/>
      <c r="HM468" s="5"/>
      <c r="HN468" s="5"/>
      <c r="HO468" s="5"/>
      <c r="HP468" s="5"/>
      <c r="HQ468" s="5"/>
      <c r="HR468" s="5"/>
      <c r="HS468" s="5"/>
      <c r="HT468" s="5"/>
      <c r="HU468" s="5"/>
      <c r="HV468" s="5"/>
      <c r="HW468" s="5"/>
    </row>
    <row r="469" spans="1:231" s="148" customFormat="1">
      <c r="A469" s="5"/>
      <c r="B469" s="5"/>
      <c r="C469" s="13"/>
      <c r="D469" s="13"/>
      <c r="E469" s="14"/>
      <c r="F469" s="15"/>
      <c r="G469" s="13"/>
      <c r="H469" s="13"/>
      <c r="I469" s="16"/>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c r="BW469" s="5"/>
      <c r="BX469" s="5"/>
      <c r="BY469" s="5"/>
      <c r="BZ469" s="5"/>
      <c r="CA469" s="5"/>
      <c r="CB469" s="5"/>
      <c r="CC469" s="5"/>
      <c r="CD469" s="5"/>
      <c r="CE469" s="5"/>
      <c r="CF469" s="5"/>
      <c r="CG469" s="5"/>
      <c r="CH469" s="5"/>
      <c r="CI469" s="5"/>
      <c r="CJ469" s="5"/>
      <c r="CK469" s="5"/>
      <c r="CL469" s="5"/>
      <c r="CM469" s="5"/>
      <c r="CN469" s="5"/>
      <c r="CO469" s="5"/>
      <c r="CP469" s="5"/>
      <c r="CQ469" s="5"/>
      <c r="CR469" s="5"/>
      <c r="CS469" s="5"/>
      <c r="CT469" s="5"/>
      <c r="CU469" s="5"/>
      <c r="CV469" s="5"/>
      <c r="CW469" s="5"/>
      <c r="CX469" s="5"/>
      <c r="CY469" s="5"/>
      <c r="CZ469" s="5"/>
      <c r="DA469" s="5"/>
      <c r="DB469" s="5"/>
      <c r="DC469" s="5"/>
      <c r="DD469" s="5"/>
      <c r="DE469" s="5"/>
      <c r="DF469" s="5"/>
      <c r="DG469" s="5"/>
      <c r="DH469" s="5"/>
      <c r="DI469" s="5"/>
      <c r="DJ469" s="5"/>
      <c r="DK469" s="5"/>
      <c r="DL469" s="5"/>
      <c r="DM469" s="5"/>
      <c r="DN469" s="5"/>
      <c r="DO469" s="5"/>
      <c r="DP469" s="5"/>
      <c r="DQ469" s="5"/>
      <c r="DR469" s="5"/>
      <c r="DS469" s="5"/>
      <c r="DT469" s="5"/>
      <c r="DU469" s="5"/>
      <c r="DV469" s="5"/>
      <c r="DW469" s="5"/>
      <c r="DX469" s="5"/>
      <c r="DY469" s="5"/>
      <c r="DZ469" s="5"/>
      <c r="EA469" s="5"/>
      <c r="EB469" s="5"/>
      <c r="EC469" s="5"/>
      <c r="ED469" s="5"/>
      <c r="EE469" s="5"/>
      <c r="EF469" s="5"/>
      <c r="EG469" s="5"/>
      <c r="EH469" s="5"/>
      <c r="EI469" s="5"/>
      <c r="EJ469" s="5"/>
      <c r="EK469" s="5"/>
      <c r="EL469" s="5"/>
      <c r="EM469" s="5"/>
      <c r="EN469" s="5"/>
      <c r="EO469" s="5"/>
      <c r="EP469" s="5"/>
      <c r="EQ469" s="5"/>
      <c r="ER469" s="5"/>
      <c r="ES469" s="5"/>
      <c r="ET469" s="5"/>
      <c r="EU469" s="5"/>
      <c r="EV469" s="5"/>
      <c r="EW469" s="5"/>
      <c r="EX469" s="5"/>
      <c r="EY469" s="5"/>
      <c r="EZ469" s="5"/>
      <c r="FA469" s="5"/>
      <c r="FB469" s="5"/>
      <c r="FC469" s="5"/>
      <c r="FD469" s="5"/>
      <c r="FE469" s="5"/>
      <c r="FF469" s="5"/>
      <c r="FG469" s="5"/>
      <c r="FH469" s="5"/>
      <c r="FI469" s="5"/>
      <c r="FJ469" s="5"/>
      <c r="FK469" s="5"/>
      <c r="FL469" s="5"/>
      <c r="FM469" s="5"/>
      <c r="FN469" s="5"/>
      <c r="FO469" s="5"/>
      <c r="FP469" s="5"/>
      <c r="FQ469" s="5"/>
      <c r="FR469" s="5"/>
      <c r="FS469" s="5"/>
      <c r="FT469" s="5"/>
      <c r="FU469" s="5"/>
      <c r="FV469" s="5"/>
      <c r="FW469" s="5"/>
      <c r="FX469" s="5"/>
      <c r="FY469" s="5"/>
      <c r="FZ469" s="5"/>
      <c r="GA469" s="5"/>
      <c r="GB469" s="5"/>
      <c r="GC469" s="5"/>
      <c r="GD469" s="5"/>
      <c r="GE469" s="5"/>
      <c r="GF469" s="5"/>
      <c r="GG469" s="5"/>
      <c r="GH469" s="5"/>
      <c r="GI469" s="5"/>
      <c r="GJ469" s="5"/>
      <c r="GK469" s="5"/>
      <c r="GL469" s="5"/>
      <c r="GM469" s="5"/>
      <c r="GN469" s="5"/>
      <c r="GO469" s="5"/>
      <c r="GP469" s="5"/>
      <c r="GQ469" s="5"/>
      <c r="GR469" s="5"/>
      <c r="GS469" s="5"/>
      <c r="GT469" s="5"/>
      <c r="GU469" s="5"/>
      <c r="GV469" s="5"/>
      <c r="GW469" s="5"/>
      <c r="GX469" s="5"/>
      <c r="GY469" s="5"/>
      <c r="GZ469" s="5"/>
      <c r="HA469" s="5"/>
      <c r="HB469" s="5"/>
      <c r="HC469" s="5"/>
      <c r="HD469" s="5"/>
      <c r="HE469" s="5"/>
      <c r="HF469" s="5"/>
      <c r="HG469" s="5"/>
      <c r="HH469" s="5"/>
      <c r="HI469" s="5"/>
      <c r="HJ469" s="5"/>
      <c r="HK469" s="5"/>
      <c r="HL469" s="5"/>
      <c r="HM469" s="5"/>
      <c r="HN469" s="5"/>
      <c r="HO469" s="5"/>
      <c r="HP469" s="5"/>
      <c r="HQ469" s="5"/>
      <c r="HR469" s="5"/>
      <c r="HS469" s="5"/>
      <c r="HT469" s="5"/>
      <c r="HU469" s="5"/>
      <c r="HV469" s="5"/>
      <c r="HW469" s="5"/>
    </row>
    <row r="470" spans="1:231" s="148" customFormat="1">
      <c r="A470" s="5"/>
      <c r="B470" s="5"/>
      <c r="C470" s="13"/>
      <c r="D470" s="13"/>
      <c r="E470" s="14"/>
      <c r="F470" s="15"/>
      <c r="G470" s="13"/>
      <c r="H470" s="13"/>
      <c r="I470" s="16"/>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c r="CW470" s="5"/>
      <c r="CX470" s="5"/>
      <c r="CY470" s="5"/>
      <c r="CZ470" s="5"/>
      <c r="DA470" s="5"/>
      <c r="DB470" s="5"/>
      <c r="DC470" s="5"/>
      <c r="DD470" s="5"/>
      <c r="DE470" s="5"/>
      <c r="DF470" s="5"/>
      <c r="DG470" s="5"/>
      <c r="DH470" s="5"/>
      <c r="DI470" s="5"/>
      <c r="DJ470" s="5"/>
      <c r="DK470" s="5"/>
      <c r="DL470" s="5"/>
      <c r="DM470" s="5"/>
      <c r="DN470" s="5"/>
      <c r="DO470" s="5"/>
      <c r="DP470" s="5"/>
      <c r="DQ470" s="5"/>
      <c r="DR470" s="5"/>
      <c r="DS470" s="5"/>
      <c r="DT470" s="5"/>
      <c r="DU470" s="5"/>
      <c r="DV470" s="5"/>
      <c r="DW470" s="5"/>
      <c r="DX470" s="5"/>
      <c r="DY470" s="5"/>
      <c r="DZ470" s="5"/>
      <c r="EA470" s="5"/>
      <c r="EB470" s="5"/>
      <c r="EC470" s="5"/>
      <c r="ED470" s="5"/>
      <c r="EE470" s="5"/>
      <c r="EF470" s="5"/>
      <c r="EG470" s="5"/>
      <c r="EH470" s="5"/>
      <c r="EI470" s="5"/>
      <c r="EJ470" s="5"/>
      <c r="EK470" s="5"/>
      <c r="EL470" s="5"/>
      <c r="EM470" s="5"/>
      <c r="EN470" s="5"/>
      <c r="EO470" s="5"/>
      <c r="EP470" s="5"/>
      <c r="EQ470" s="5"/>
      <c r="ER470" s="5"/>
      <c r="ES470" s="5"/>
      <c r="ET470" s="5"/>
      <c r="EU470" s="5"/>
      <c r="EV470" s="5"/>
      <c r="EW470" s="5"/>
      <c r="EX470" s="5"/>
      <c r="EY470" s="5"/>
      <c r="EZ470" s="5"/>
      <c r="FA470" s="5"/>
      <c r="FB470" s="5"/>
      <c r="FC470" s="5"/>
      <c r="FD470" s="5"/>
      <c r="FE470" s="5"/>
      <c r="FF470" s="5"/>
      <c r="FG470" s="5"/>
      <c r="FH470" s="5"/>
      <c r="FI470" s="5"/>
      <c r="FJ470" s="5"/>
      <c r="FK470" s="5"/>
      <c r="FL470" s="5"/>
      <c r="FM470" s="5"/>
      <c r="FN470" s="5"/>
      <c r="FO470" s="5"/>
      <c r="FP470" s="5"/>
      <c r="FQ470" s="5"/>
      <c r="FR470" s="5"/>
      <c r="FS470" s="5"/>
      <c r="FT470" s="5"/>
      <c r="FU470" s="5"/>
      <c r="FV470" s="5"/>
      <c r="FW470" s="5"/>
      <c r="FX470" s="5"/>
      <c r="FY470" s="5"/>
      <c r="FZ470" s="5"/>
      <c r="GA470" s="5"/>
      <c r="GB470" s="5"/>
      <c r="GC470" s="5"/>
      <c r="GD470" s="5"/>
      <c r="GE470" s="5"/>
      <c r="GF470" s="5"/>
      <c r="GG470" s="5"/>
      <c r="GH470" s="5"/>
      <c r="GI470" s="5"/>
      <c r="GJ470" s="5"/>
      <c r="GK470" s="5"/>
      <c r="GL470" s="5"/>
      <c r="GM470" s="5"/>
      <c r="GN470" s="5"/>
      <c r="GO470" s="5"/>
      <c r="GP470" s="5"/>
      <c r="GQ470" s="5"/>
      <c r="GR470" s="5"/>
      <c r="GS470" s="5"/>
      <c r="GT470" s="5"/>
      <c r="GU470" s="5"/>
      <c r="GV470" s="5"/>
      <c r="GW470" s="5"/>
      <c r="GX470" s="5"/>
      <c r="GY470" s="5"/>
      <c r="GZ470" s="5"/>
      <c r="HA470" s="5"/>
      <c r="HB470" s="5"/>
      <c r="HC470" s="5"/>
      <c r="HD470" s="5"/>
      <c r="HE470" s="5"/>
      <c r="HF470" s="5"/>
      <c r="HG470" s="5"/>
      <c r="HH470" s="5"/>
      <c r="HI470" s="5"/>
      <c r="HJ470" s="5"/>
      <c r="HK470" s="5"/>
      <c r="HL470" s="5"/>
      <c r="HM470" s="5"/>
      <c r="HN470" s="5"/>
      <c r="HO470" s="5"/>
      <c r="HP470" s="5"/>
      <c r="HQ470" s="5"/>
      <c r="HR470" s="5"/>
      <c r="HS470" s="5"/>
      <c r="HT470" s="5"/>
      <c r="HU470" s="5"/>
      <c r="HV470" s="5"/>
      <c r="HW470" s="5"/>
    </row>
    <row r="471" spans="1:231" s="148" customFormat="1">
      <c r="A471" s="5"/>
      <c r="B471" s="5"/>
      <c r="C471" s="13"/>
      <c r="D471" s="13"/>
      <c r="E471" s="14"/>
      <c r="F471" s="15"/>
      <c r="G471" s="13"/>
      <c r="H471" s="13"/>
      <c r="I471" s="16"/>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c r="BR471" s="5"/>
      <c r="BS471" s="5"/>
      <c r="BT471" s="5"/>
      <c r="BU471" s="5"/>
      <c r="BV471" s="5"/>
      <c r="BW471" s="5"/>
      <c r="BX471" s="5"/>
      <c r="BY471" s="5"/>
      <c r="BZ471" s="5"/>
      <c r="CA471" s="5"/>
      <c r="CB471" s="5"/>
      <c r="CC471" s="5"/>
      <c r="CD471" s="5"/>
      <c r="CE471" s="5"/>
      <c r="CF471" s="5"/>
      <c r="CG471" s="5"/>
      <c r="CH471" s="5"/>
      <c r="CI471" s="5"/>
      <c r="CJ471" s="5"/>
      <c r="CK471" s="5"/>
      <c r="CL471" s="5"/>
      <c r="CM471" s="5"/>
      <c r="CN471" s="5"/>
      <c r="CO471" s="5"/>
      <c r="CP471" s="5"/>
      <c r="CQ471" s="5"/>
      <c r="CR471" s="5"/>
      <c r="CS471" s="5"/>
      <c r="CT471" s="5"/>
      <c r="CU471" s="5"/>
      <c r="CV471" s="5"/>
      <c r="CW471" s="5"/>
      <c r="CX471" s="5"/>
      <c r="CY471" s="5"/>
      <c r="CZ471" s="5"/>
      <c r="DA471" s="5"/>
      <c r="DB471" s="5"/>
      <c r="DC471" s="5"/>
      <c r="DD471" s="5"/>
      <c r="DE471" s="5"/>
      <c r="DF471" s="5"/>
      <c r="DG471" s="5"/>
      <c r="DH471" s="5"/>
      <c r="DI471" s="5"/>
      <c r="DJ471" s="5"/>
      <c r="DK471" s="5"/>
      <c r="DL471" s="5"/>
      <c r="DM471" s="5"/>
      <c r="DN471" s="5"/>
      <c r="DO471" s="5"/>
      <c r="DP471" s="5"/>
      <c r="DQ471" s="5"/>
      <c r="DR471" s="5"/>
      <c r="DS471" s="5"/>
      <c r="DT471" s="5"/>
      <c r="DU471" s="5"/>
      <c r="DV471" s="5"/>
      <c r="DW471" s="5"/>
      <c r="DX471" s="5"/>
      <c r="DY471" s="5"/>
      <c r="DZ471" s="5"/>
      <c r="EA471" s="5"/>
      <c r="EB471" s="5"/>
      <c r="EC471" s="5"/>
      <c r="ED471" s="5"/>
      <c r="EE471" s="5"/>
      <c r="EF471" s="5"/>
      <c r="EG471" s="5"/>
      <c r="EH471" s="5"/>
      <c r="EI471" s="5"/>
      <c r="EJ471" s="5"/>
      <c r="EK471" s="5"/>
      <c r="EL471" s="5"/>
      <c r="EM471" s="5"/>
      <c r="EN471" s="5"/>
      <c r="EO471" s="5"/>
      <c r="EP471" s="5"/>
      <c r="EQ471" s="5"/>
      <c r="ER471" s="5"/>
      <c r="ES471" s="5"/>
      <c r="ET471" s="5"/>
      <c r="EU471" s="5"/>
      <c r="EV471" s="5"/>
      <c r="EW471" s="5"/>
      <c r="EX471" s="5"/>
      <c r="EY471" s="5"/>
      <c r="EZ471" s="5"/>
      <c r="FA471" s="5"/>
      <c r="FB471" s="5"/>
      <c r="FC471" s="5"/>
      <c r="FD471" s="5"/>
      <c r="FE471" s="5"/>
      <c r="FF471" s="5"/>
      <c r="FG471" s="5"/>
      <c r="FH471" s="5"/>
      <c r="FI471" s="5"/>
      <c r="FJ471" s="5"/>
      <c r="FK471" s="5"/>
      <c r="FL471" s="5"/>
      <c r="FM471" s="5"/>
      <c r="FN471" s="5"/>
      <c r="FO471" s="5"/>
      <c r="FP471" s="5"/>
      <c r="FQ471" s="5"/>
      <c r="FR471" s="5"/>
      <c r="FS471" s="5"/>
      <c r="FT471" s="5"/>
      <c r="FU471" s="5"/>
      <c r="FV471" s="5"/>
      <c r="FW471" s="5"/>
      <c r="FX471" s="5"/>
      <c r="FY471" s="5"/>
      <c r="FZ471" s="5"/>
      <c r="GA471" s="5"/>
      <c r="GB471" s="5"/>
      <c r="GC471" s="5"/>
      <c r="GD471" s="5"/>
      <c r="GE471" s="5"/>
      <c r="GF471" s="5"/>
      <c r="GG471" s="5"/>
      <c r="GH471" s="5"/>
      <c r="GI471" s="5"/>
      <c r="GJ471" s="5"/>
      <c r="GK471" s="5"/>
      <c r="GL471" s="5"/>
      <c r="GM471" s="5"/>
      <c r="GN471" s="5"/>
      <c r="GO471" s="5"/>
      <c r="GP471" s="5"/>
      <c r="GQ471" s="5"/>
      <c r="GR471" s="5"/>
      <c r="GS471" s="5"/>
      <c r="GT471" s="5"/>
      <c r="GU471" s="5"/>
      <c r="GV471" s="5"/>
      <c r="GW471" s="5"/>
      <c r="GX471" s="5"/>
      <c r="GY471" s="5"/>
      <c r="GZ471" s="5"/>
      <c r="HA471" s="5"/>
      <c r="HB471" s="5"/>
      <c r="HC471" s="5"/>
      <c r="HD471" s="5"/>
      <c r="HE471" s="5"/>
      <c r="HF471" s="5"/>
      <c r="HG471" s="5"/>
      <c r="HH471" s="5"/>
      <c r="HI471" s="5"/>
      <c r="HJ471" s="5"/>
      <c r="HK471" s="5"/>
      <c r="HL471" s="5"/>
      <c r="HM471" s="5"/>
      <c r="HN471" s="5"/>
      <c r="HO471" s="5"/>
      <c r="HP471" s="5"/>
      <c r="HQ471" s="5"/>
      <c r="HR471" s="5"/>
      <c r="HS471" s="5"/>
      <c r="HT471" s="5"/>
      <c r="HU471" s="5"/>
      <c r="HV471" s="5"/>
      <c r="HW471" s="5"/>
    </row>
    <row r="472" spans="1:231" s="148" customFormat="1">
      <c r="A472" s="5"/>
      <c r="B472" s="5"/>
      <c r="C472" s="13"/>
      <c r="D472" s="13"/>
      <c r="E472" s="14"/>
      <c r="F472" s="15"/>
      <c r="G472" s="13"/>
      <c r="H472" s="13"/>
      <c r="I472" s="16"/>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c r="BR472" s="5"/>
      <c r="BS472" s="5"/>
      <c r="BT472" s="5"/>
      <c r="BU472" s="5"/>
      <c r="BV472" s="5"/>
      <c r="BW472" s="5"/>
      <c r="BX472" s="5"/>
      <c r="BY472" s="5"/>
      <c r="BZ472" s="5"/>
      <c r="CA472" s="5"/>
      <c r="CB472" s="5"/>
      <c r="CC472" s="5"/>
      <c r="CD472" s="5"/>
      <c r="CE472" s="5"/>
      <c r="CF472" s="5"/>
      <c r="CG472" s="5"/>
      <c r="CH472" s="5"/>
      <c r="CI472" s="5"/>
      <c r="CJ472" s="5"/>
      <c r="CK472" s="5"/>
      <c r="CL472" s="5"/>
      <c r="CM472" s="5"/>
      <c r="CN472" s="5"/>
      <c r="CO472" s="5"/>
      <c r="CP472" s="5"/>
      <c r="CQ472" s="5"/>
      <c r="CR472" s="5"/>
      <c r="CS472" s="5"/>
      <c r="CT472" s="5"/>
      <c r="CU472" s="5"/>
      <c r="CV472" s="5"/>
      <c r="CW472" s="5"/>
      <c r="CX472" s="5"/>
      <c r="CY472" s="5"/>
      <c r="CZ472" s="5"/>
      <c r="DA472" s="5"/>
      <c r="DB472" s="5"/>
      <c r="DC472" s="5"/>
      <c r="DD472" s="5"/>
      <c r="DE472" s="5"/>
      <c r="DF472" s="5"/>
      <c r="DG472" s="5"/>
      <c r="DH472" s="5"/>
      <c r="DI472" s="5"/>
      <c r="DJ472" s="5"/>
      <c r="DK472" s="5"/>
      <c r="DL472" s="5"/>
      <c r="DM472" s="5"/>
      <c r="DN472" s="5"/>
      <c r="DO472" s="5"/>
      <c r="DP472" s="5"/>
      <c r="DQ472" s="5"/>
      <c r="DR472" s="5"/>
      <c r="DS472" s="5"/>
      <c r="DT472" s="5"/>
      <c r="DU472" s="5"/>
      <c r="DV472" s="5"/>
      <c r="DW472" s="5"/>
      <c r="DX472" s="5"/>
      <c r="DY472" s="5"/>
      <c r="DZ472" s="5"/>
      <c r="EA472" s="5"/>
      <c r="EB472" s="5"/>
      <c r="EC472" s="5"/>
      <c r="ED472" s="5"/>
      <c r="EE472" s="5"/>
      <c r="EF472" s="5"/>
      <c r="EG472" s="5"/>
      <c r="EH472" s="5"/>
      <c r="EI472" s="5"/>
      <c r="EJ472" s="5"/>
      <c r="EK472" s="5"/>
      <c r="EL472" s="5"/>
      <c r="EM472" s="5"/>
      <c r="EN472" s="5"/>
      <c r="EO472" s="5"/>
      <c r="EP472" s="5"/>
      <c r="EQ472" s="5"/>
      <c r="ER472" s="5"/>
      <c r="ES472" s="5"/>
      <c r="ET472" s="5"/>
      <c r="EU472" s="5"/>
      <c r="EV472" s="5"/>
      <c r="EW472" s="5"/>
      <c r="EX472" s="5"/>
      <c r="EY472" s="5"/>
      <c r="EZ472" s="5"/>
      <c r="FA472" s="5"/>
      <c r="FB472" s="5"/>
      <c r="FC472" s="5"/>
      <c r="FD472" s="5"/>
      <c r="FE472" s="5"/>
      <c r="FF472" s="5"/>
      <c r="FG472" s="5"/>
      <c r="FH472" s="5"/>
      <c r="FI472" s="5"/>
      <c r="FJ472" s="5"/>
      <c r="FK472" s="5"/>
      <c r="FL472" s="5"/>
      <c r="FM472" s="5"/>
      <c r="FN472" s="5"/>
      <c r="FO472" s="5"/>
      <c r="FP472" s="5"/>
      <c r="FQ472" s="5"/>
      <c r="FR472" s="5"/>
      <c r="FS472" s="5"/>
      <c r="FT472" s="5"/>
      <c r="FU472" s="5"/>
      <c r="FV472" s="5"/>
      <c r="FW472" s="5"/>
      <c r="FX472" s="5"/>
      <c r="FY472" s="5"/>
      <c r="FZ472" s="5"/>
      <c r="GA472" s="5"/>
      <c r="GB472" s="5"/>
      <c r="GC472" s="5"/>
      <c r="GD472" s="5"/>
      <c r="GE472" s="5"/>
      <c r="GF472" s="5"/>
      <c r="GG472" s="5"/>
      <c r="GH472" s="5"/>
      <c r="GI472" s="5"/>
      <c r="GJ472" s="5"/>
      <c r="GK472" s="5"/>
      <c r="GL472" s="5"/>
      <c r="GM472" s="5"/>
      <c r="GN472" s="5"/>
      <c r="GO472" s="5"/>
      <c r="GP472" s="5"/>
      <c r="GQ472" s="5"/>
      <c r="GR472" s="5"/>
      <c r="GS472" s="5"/>
      <c r="GT472" s="5"/>
      <c r="GU472" s="5"/>
      <c r="GV472" s="5"/>
      <c r="GW472" s="5"/>
      <c r="GX472" s="5"/>
      <c r="GY472" s="5"/>
      <c r="GZ472" s="5"/>
      <c r="HA472" s="5"/>
      <c r="HB472" s="5"/>
      <c r="HC472" s="5"/>
      <c r="HD472" s="5"/>
      <c r="HE472" s="5"/>
      <c r="HF472" s="5"/>
      <c r="HG472" s="5"/>
      <c r="HH472" s="5"/>
      <c r="HI472" s="5"/>
      <c r="HJ472" s="5"/>
      <c r="HK472" s="5"/>
      <c r="HL472" s="5"/>
      <c r="HM472" s="5"/>
      <c r="HN472" s="5"/>
      <c r="HO472" s="5"/>
      <c r="HP472" s="5"/>
      <c r="HQ472" s="5"/>
      <c r="HR472" s="5"/>
      <c r="HS472" s="5"/>
      <c r="HT472" s="5"/>
      <c r="HU472" s="5"/>
      <c r="HV472" s="5"/>
      <c r="HW472" s="5"/>
    </row>
    <row r="473" spans="1:231" s="148" customFormat="1">
      <c r="A473" s="5"/>
      <c r="B473" s="5"/>
      <c r="C473" s="13"/>
      <c r="D473" s="13"/>
      <c r="E473" s="14"/>
      <c r="F473" s="15"/>
      <c r="G473" s="13"/>
      <c r="H473" s="13"/>
      <c r="I473" s="16"/>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c r="BR473" s="5"/>
      <c r="BS473" s="5"/>
      <c r="BT473" s="5"/>
      <c r="BU473" s="5"/>
      <c r="BV473" s="5"/>
      <c r="BW473" s="5"/>
      <c r="BX473" s="5"/>
      <c r="BY473" s="5"/>
      <c r="BZ473" s="5"/>
      <c r="CA473" s="5"/>
      <c r="CB473" s="5"/>
      <c r="CC473" s="5"/>
      <c r="CD473" s="5"/>
      <c r="CE473" s="5"/>
      <c r="CF473" s="5"/>
      <c r="CG473" s="5"/>
      <c r="CH473" s="5"/>
      <c r="CI473" s="5"/>
      <c r="CJ473" s="5"/>
      <c r="CK473" s="5"/>
      <c r="CL473" s="5"/>
      <c r="CM473" s="5"/>
      <c r="CN473" s="5"/>
      <c r="CO473" s="5"/>
      <c r="CP473" s="5"/>
      <c r="CQ473" s="5"/>
      <c r="CR473" s="5"/>
      <c r="CS473" s="5"/>
      <c r="CT473" s="5"/>
      <c r="CU473" s="5"/>
      <c r="CV473" s="5"/>
      <c r="CW473" s="5"/>
      <c r="CX473" s="5"/>
      <c r="CY473" s="5"/>
      <c r="CZ473" s="5"/>
      <c r="DA473" s="5"/>
      <c r="DB473" s="5"/>
      <c r="DC473" s="5"/>
      <c r="DD473" s="5"/>
      <c r="DE473" s="5"/>
      <c r="DF473" s="5"/>
      <c r="DG473" s="5"/>
      <c r="DH473" s="5"/>
      <c r="DI473" s="5"/>
      <c r="DJ473" s="5"/>
      <c r="DK473" s="5"/>
      <c r="DL473" s="5"/>
      <c r="DM473" s="5"/>
      <c r="DN473" s="5"/>
      <c r="DO473" s="5"/>
      <c r="DP473" s="5"/>
      <c r="DQ473" s="5"/>
      <c r="DR473" s="5"/>
      <c r="DS473" s="5"/>
      <c r="DT473" s="5"/>
      <c r="DU473" s="5"/>
      <c r="DV473" s="5"/>
      <c r="DW473" s="5"/>
      <c r="DX473" s="5"/>
      <c r="DY473" s="5"/>
      <c r="DZ473" s="5"/>
      <c r="EA473" s="5"/>
      <c r="EB473" s="5"/>
      <c r="EC473" s="5"/>
      <c r="ED473" s="5"/>
      <c r="EE473" s="5"/>
      <c r="EF473" s="5"/>
      <c r="EG473" s="5"/>
      <c r="EH473" s="5"/>
      <c r="EI473" s="5"/>
      <c r="EJ473" s="5"/>
      <c r="EK473" s="5"/>
      <c r="EL473" s="5"/>
      <c r="EM473" s="5"/>
      <c r="EN473" s="5"/>
      <c r="EO473" s="5"/>
      <c r="EP473" s="5"/>
      <c r="EQ473" s="5"/>
      <c r="ER473" s="5"/>
      <c r="ES473" s="5"/>
      <c r="ET473" s="5"/>
      <c r="EU473" s="5"/>
      <c r="EV473" s="5"/>
      <c r="EW473" s="5"/>
      <c r="EX473" s="5"/>
      <c r="EY473" s="5"/>
      <c r="EZ473" s="5"/>
      <c r="FA473" s="5"/>
      <c r="FB473" s="5"/>
      <c r="FC473" s="5"/>
      <c r="FD473" s="5"/>
      <c r="FE473" s="5"/>
      <c r="FF473" s="5"/>
      <c r="FG473" s="5"/>
      <c r="FH473" s="5"/>
      <c r="FI473" s="5"/>
      <c r="FJ473" s="5"/>
      <c r="FK473" s="5"/>
      <c r="FL473" s="5"/>
      <c r="FM473" s="5"/>
      <c r="FN473" s="5"/>
      <c r="FO473" s="5"/>
      <c r="FP473" s="5"/>
      <c r="FQ473" s="5"/>
      <c r="FR473" s="5"/>
      <c r="FS473" s="5"/>
      <c r="FT473" s="5"/>
      <c r="FU473" s="5"/>
      <c r="FV473" s="5"/>
      <c r="FW473" s="5"/>
      <c r="FX473" s="5"/>
      <c r="FY473" s="5"/>
      <c r="FZ473" s="5"/>
      <c r="GA473" s="5"/>
      <c r="GB473" s="5"/>
      <c r="GC473" s="5"/>
      <c r="GD473" s="5"/>
      <c r="GE473" s="5"/>
      <c r="GF473" s="5"/>
      <c r="GG473" s="5"/>
      <c r="GH473" s="5"/>
      <c r="GI473" s="5"/>
      <c r="GJ473" s="5"/>
      <c r="GK473" s="5"/>
      <c r="GL473" s="5"/>
      <c r="GM473" s="5"/>
      <c r="GN473" s="5"/>
      <c r="GO473" s="5"/>
      <c r="GP473" s="5"/>
      <c r="GQ473" s="5"/>
      <c r="GR473" s="5"/>
      <c r="GS473" s="5"/>
      <c r="GT473" s="5"/>
      <c r="GU473" s="5"/>
      <c r="GV473" s="5"/>
      <c r="GW473" s="5"/>
      <c r="GX473" s="5"/>
      <c r="GY473" s="5"/>
      <c r="GZ473" s="5"/>
      <c r="HA473" s="5"/>
      <c r="HB473" s="5"/>
      <c r="HC473" s="5"/>
      <c r="HD473" s="5"/>
      <c r="HE473" s="5"/>
      <c r="HF473" s="5"/>
      <c r="HG473" s="5"/>
      <c r="HH473" s="5"/>
      <c r="HI473" s="5"/>
      <c r="HJ473" s="5"/>
      <c r="HK473" s="5"/>
      <c r="HL473" s="5"/>
      <c r="HM473" s="5"/>
      <c r="HN473" s="5"/>
      <c r="HO473" s="5"/>
      <c r="HP473" s="5"/>
      <c r="HQ473" s="5"/>
      <c r="HR473" s="5"/>
      <c r="HS473" s="5"/>
      <c r="HT473" s="5"/>
      <c r="HU473" s="5"/>
      <c r="HV473" s="5"/>
      <c r="HW473" s="5"/>
    </row>
    <row r="474" spans="1:231" s="148" customFormat="1">
      <c r="A474" s="5"/>
      <c r="B474" s="5"/>
      <c r="C474" s="13"/>
      <c r="D474" s="13"/>
      <c r="E474" s="14"/>
      <c r="F474" s="15"/>
      <c r="G474" s="13"/>
      <c r="H474" s="13"/>
      <c r="I474" s="16"/>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c r="CW474" s="5"/>
      <c r="CX474" s="5"/>
      <c r="CY474" s="5"/>
      <c r="CZ474" s="5"/>
      <c r="DA474" s="5"/>
      <c r="DB474" s="5"/>
      <c r="DC474" s="5"/>
      <c r="DD474" s="5"/>
      <c r="DE474" s="5"/>
      <c r="DF474" s="5"/>
      <c r="DG474" s="5"/>
      <c r="DH474" s="5"/>
      <c r="DI474" s="5"/>
      <c r="DJ474" s="5"/>
      <c r="DK474" s="5"/>
      <c r="DL474" s="5"/>
      <c r="DM474" s="5"/>
      <c r="DN474" s="5"/>
      <c r="DO474" s="5"/>
      <c r="DP474" s="5"/>
      <c r="DQ474" s="5"/>
      <c r="DR474" s="5"/>
      <c r="DS474" s="5"/>
      <c r="DT474" s="5"/>
      <c r="DU474" s="5"/>
      <c r="DV474" s="5"/>
      <c r="DW474" s="5"/>
      <c r="DX474" s="5"/>
      <c r="DY474" s="5"/>
      <c r="DZ474" s="5"/>
      <c r="EA474" s="5"/>
      <c r="EB474" s="5"/>
      <c r="EC474" s="5"/>
      <c r="ED474" s="5"/>
      <c r="EE474" s="5"/>
      <c r="EF474" s="5"/>
      <c r="EG474" s="5"/>
      <c r="EH474" s="5"/>
      <c r="EI474" s="5"/>
      <c r="EJ474" s="5"/>
      <c r="EK474" s="5"/>
      <c r="EL474" s="5"/>
      <c r="EM474" s="5"/>
      <c r="EN474" s="5"/>
      <c r="EO474" s="5"/>
      <c r="EP474" s="5"/>
      <c r="EQ474" s="5"/>
      <c r="ER474" s="5"/>
      <c r="ES474" s="5"/>
      <c r="ET474" s="5"/>
      <c r="EU474" s="5"/>
      <c r="EV474" s="5"/>
      <c r="EW474" s="5"/>
      <c r="EX474" s="5"/>
      <c r="EY474" s="5"/>
      <c r="EZ474" s="5"/>
      <c r="FA474" s="5"/>
      <c r="FB474" s="5"/>
      <c r="FC474" s="5"/>
      <c r="FD474" s="5"/>
      <c r="FE474" s="5"/>
      <c r="FF474" s="5"/>
      <c r="FG474" s="5"/>
      <c r="FH474" s="5"/>
      <c r="FI474" s="5"/>
      <c r="FJ474" s="5"/>
      <c r="FK474" s="5"/>
      <c r="FL474" s="5"/>
      <c r="FM474" s="5"/>
      <c r="FN474" s="5"/>
      <c r="FO474" s="5"/>
      <c r="FP474" s="5"/>
      <c r="FQ474" s="5"/>
      <c r="FR474" s="5"/>
      <c r="FS474" s="5"/>
      <c r="FT474" s="5"/>
      <c r="FU474" s="5"/>
      <c r="FV474" s="5"/>
      <c r="FW474" s="5"/>
      <c r="FX474" s="5"/>
      <c r="FY474" s="5"/>
      <c r="FZ474" s="5"/>
      <c r="GA474" s="5"/>
      <c r="GB474" s="5"/>
      <c r="GC474" s="5"/>
      <c r="GD474" s="5"/>
      <c r="GE474" s="5"/>
      <c r="GF474" s="5"/>
      <c r="GG474" s="5"/>
      <c r="GH474" s="5"/>
      <c r="GI474" s="5"/>
      <c r="GJ474" s="5"/>
      <c r="GK474" s="5"/>
      <c r="GL474" s="5"/>
      <c r="GM474" s="5"/>
      <c r="GN474" s="5"/>
      <c r="GO474" s="5"/>
      <c r="GP474" s="5"/>
      <c r="GQ474" s="5"/>
      <c r="GR474" s="5"/>
      <c r="GS474" s="5"/>
      <c r="GT474" s="5"/>
      <c r="GU474" s="5"/>
      <c r="GV474" s="5"/>
      <c r="GW474" s="5"/>
      <c r="GX474" s="5"/>
      <c r="GY474" s="5"/>
      <c r="GZ474" s="5"/>
      <c r="HA474" s="5"/>
      <c r="HB474" s="5"/>
      <c r="HC474" s="5"/>
      <c r="HD474" s="5"/>
      <c r="HE474" s="5"/>
      <c r="HF474" s="5"/>
      <c r="HG474" s="5"/>
      <c r="HH474" s="5"/>
      <c r="HI474" s="5"/>
      <c r="HJ474" s="5"/>
      <c r="HK474" s="5"/>
      <c r="HL474" s="5"/>
      <c r="HM474" s="5"/>
      <c r="HN474" s="5"/>
      <c r="HO474" s="5"/>
      <c r="HP474" s="5"/>
      <c r="HQ474" s="5"/>
      <c r="HR474" s="5"/>
      <c r="HS474" s="5"/>
      <c r="HT474" s="5"/>
      <c r="HU474" s="5"/>
      <c r="HV474" s="5"/>
      <c r="HW474" s="5"/>
    </row>
    <row r="475" spans="1:231" s="148" customFormat="1">
      <c r="A475" s="5"/>
      <c r="B475" s="5"/>
      <c r="C475" s="13"/>
      <c r="D475" s="13"/>
      <c r="E475" s="14"/>
      <c r="F475" s="15"/>
      <c r="G475" s="13"/>
      <c r="H475" s="13"/>
      <c r="I475" s="16"/>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c r="BR475" s="5"/>
      <c r="BS475" s="5"/>
      <c r="BT475" s="5"/>
      <c r="BU475" s="5"/>
      <c r="BV475" s="5"/>
      <c r="BW475" s="5"/>
      <c r="BX475" s="5"/>
      <c r="BY475" s="5"/>
      <c r="BZ475" s="5"/>
      <c r="CA475" s="5"/>
      <c r="CB475" s="5"/>
      <c r="CC475" s="5"/>
      <c r="CD475" s="5"/>
      <c r="CE475" s="5"/>
      <c r="CF475" s="5"/>
      <c r="CG475" s="5"/>
      <c r="CH475" s="5"/>
      <c r="CI475" s="5"/>
      <c r="CJ475" s="5"/>
      <c r="CK475" s="5"/>
      <c r="CL475" s="5"/>
      <c r="CM475" s="5"/>
      <c r="CN475" s="5"/>
      <c r="CO475" s="5"/>
      <c r="CP475" s="5"/>
      <c r="CQ475" s="5"/>
      <c r="CR475" s="5"/>
      <c r="CS475" s="5"/>
      <c r="CT475" s="5"/>
      <c r="CU475" s="5"/>
      <c r="CV475" s="5"/>
      <c r="CW475" s="5"/>
      <c r="CX475" s="5"/>
      <c r="CY475" s="5"/>
      <c r="CZ475" s="5"/>
      <c r="DA475" s="5"/>
      <c r="DB475" s="5"/>
      <c r="DC475" s="5"/>
      <c r="DD475" s="5"/>
      <c r="DE475" s="5"/>
      <c r="DF475" s="5"/>
      <c r="DG475" s="5"/>
      <c r="DH475" s="5"/>
      <c r="DI475" s="5"/>
      <c r="DJ475" s="5"/>
      <c r="DK475" s="5"/>
      <c r="DL475" s="5"/>
      <c r="DM475" s="5"/>
      <c r="DN475" s="5"/>
      <c r="DO475" s="5"/>
      <c r="DP475" s="5"/>
      <c r="DQ475" s="5"/>
      <c r="DR475" s="5"/>
      <c r="DS475" s="5"/>
      <c r="DT475" s="5"/>
      <c r="DU475" s="5"/>
      <c r="DV475" s="5"/>
      <c r="DW475" s="5"/>
      <c r="DX475" s="5"/>
      <c r="DY475" s="5"/>
      <c r="DZ475" s="5"/>
      <c r="EA475" s="5"/>
      <c r="EB475" s="5"/>
      <c r="EC475" s="5"/>
      <c r="ED475" s="5"/>
      <c r="EE475" s="5"/>
      <c r="EF475" s="5"/>
      <c r="EG475" s="5"/>
      <c r="EH475" s="5"/>
      <c r="EI475" s="5"/>
      <c r="EJ475" s="5"/>
      <c r="EK475" s="5"/>
      <c r="EL475" s="5"/>
      <c r="EM475" s="5"/>
      <c r="EN475" s="5"/>
      <c r="EO475" s="5"/>
      <c r="EP475" s="5"/>
      <c r="EQ475" s="5"/>
      <c r="ER475" s="5"/>
      <c r="ES475" s="5"/>
      <c r="ET475" s="5"/>
      <c r="EU475" s="5"/>
      <c r="EV475" s="5"/>
      <c r="EW475" s="5"/>
      <c r="EX475" s="5"/>
      <c r="EY475" s="5"/>
      <c r="EZ475" s="5"/>
      <c r="FA475" s="5"/>
      <c r="FB475" s="5"/>
      <c r="FC475" s="5"/>
      <c r="FD475" s="5"/>
      <c r="FE475" s="5"/>
      <c r="FF475" s="5"/>
      <c r="FG475" s="5"/>
      <c r="FH475" s="5"/>
      <c r="FI475" s="5"/>
      <c r="FJ475" s="5"/>
      <c r="FK475" s="5"/>
      <c r="FL475" s="5"/>
      <c r="FM475" s="5"/>
      <c r="FN475" s="5"/>
      <c r="FO475" s="5"/>
      <c r="FP475" s="5"/>
      <c r="FQ475" s="5"/>
      <c r="FR475" s="5"/>
      <c r="FS475" s="5"/>
      <c r="FT475" s="5"/>
      <c r="FU475" s="5"/>
      <c r="FV475" s="5"/>
      <c r="FW475" s="5"/>
      <c r="FX475" s="5"/>
      <c r="FY475" s="5"/>
      <c r="FZ475" s="5"/>
      <c r="GA475" s="5"/>
      <c r="GB475" s="5"/>
      <c r="GC475" s="5"/>
      <c r="GD475" s="5"/>
      <c r="GE475" s="5"/>
      <c r="GF475" s="5"/>
      <c r="GG475" s="5"/>
      <c r="GH475" s="5"/>
      <c r="GI475" s="5"/>
      <c r="GJ475" s="5"/>
      <c r="GK475" s="5"/>
      <c r="GL475" s="5"/>
      <c r="GM475" s="5"/>
      <c r="GN475" s="5"/>
      <c r="GO475" s="5"/>
      <c r="GP475" s="5"/>
      <c r="GQ475" s="5"/>
      <c r="GR475" s="5"/>
      <c r="GS475" s="5"/>
      <c r="GT475" s="5"/>
      <c r="GU475" s="5"/>
      <c r="GV475" s="5"/>
      <c r="GW475" s="5"/>
      <c r="GX475" s="5"/>
      <c r="GY475" s="5"/>
      <c r="GZ475" s="5"/>
      <c r="HA475" s="5"/>
      <c r="HB475" s="5"/>
      <c r="HC475" s="5"/>
      <c r="HD475" s="5"/>
      <c r="HE475" s="5"/>
      <c r="HF475" s="5"/>
      <c r="HG475" s="5"/>
      <c r="HH475" s="5"/>
      <c r="HI475" s="5"/>
      <c r="HJ475" s="5"/>
      <c r="HK475" s="5"/>
      <c r="HL475" s="5"/>
      <c r="HM475" s="5"/>
      <c r="HN475" s="5"/>
      <c r="HO475" s="5"/>
      <c r="HP475" s="5"/>
      <c r="HQ475" s="5"/>
      <c r="HR475" s="5"/>
      <c r="HS475" s="5"/>
      <c r="HT475" s="5"/>
      <c r="HU475" s="5"/>
      <c r="HV475" s="5"/>
      <c r="HW475" s="5"/>
    </row>
    <row r="476" spans="1:231" s="148" customFormat="1">
      <c r="A476" s="5"/>
      <c r="B476" s="5"/>
      <c r="C476" s="13"/>
      <c r="D476" s="13"/>
      <c r="E476" s="14"/>
      <c r="F476" s="15"/>
      <c r="G476" s="13"/>
      <c r="H476" s="13"/>
      <c r="I476" s="16"/>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c r="CZ476" s="5"/>
      <c r="DA476" s="5"/>
      <c r="DB476" s="5"/>
      <c r="DC476" s="5"/>
      <c r="DD476" s="5"/>
      <c r="DE476" s="5"/>
      <c r="DF476" s="5"/>
      <c r="DG476" s="5"/>
      <c r="DH476" s="5"/>
      <c r="DI476" s="5"/>
      <c r="DJ476" s="5"/>
      <c r="DK476" s="5"/>
      <c r="DL476" s="5"/>
      <c r="DM476" s="5"/>
      <c r="DN476" s="5"/>
      <c r="DO476" s="5"/>
      <c r="DP476" s="5"/>
      <c r="DQ476" s="5"/>
      <c r="DR476" s="5"/>
      <c r="DS476" s="5"/>
      <c r="DT476" s="5"/>
      <c r="DU476" s="5"/>
      <c r="DV476" s="5"/>
      <c r="DW476" s="5"/>
      <c r="DX476" s="5"/>
      <c r="DY476" s="5"/>
      <c r="DZ476" s="5"/>
      <c r="EA476" s="5"/>
      <c r="EB476" s="5"/>
      <c r="EC476" s="5"/>
      <c r="ED476" s="5"/>
      <c r="EE476" s="5"/>
      <c r="EF476" s="5"/>
      <c r="EG476" s="5"/>
      <c r="EH476" s="5"/>
      <c r="EI476" s="5"/>
      <c r="EJ476" s="5"/>
      <c r="EK476" s="5"/>
      <c r="EL476" s="5"/>
      <c r="EM476" s="5"/>
      <c r="EN476" s="5"/>
      <c r="EO476" s="5"/>
      <c r="EP476" s="5"/>
      <c r="EQ476" s="5"/>
      <c r="ER476" s="5"/>
      <c r="ES476" s="5"/>
      <c r="ET476" s="5"/>
      <c r="EU476" s="5"/>
      <c r="EV476" s="5"/>
      <c r="EW476" s="5"/>
      <c r="EX476" s="5"/>
      <c r="EY476" s="5"/>
      <c r="EZ476" s="5"/>
      <c r="FA476" s="5"/>
      <c r="FB476" s="5"/>
      <c r="FC476" s="5"/>
      <c r="FD476" s="5"/>
      <c r="FE476" s="5"/>
      <c r="FF476" s="5"/>
      <c r="FG476" s="5"/>
      <c r="FH476" s="5"/>
      <c r="FI476" s="5"/>
      <c r="FJ476" s="5"/>
      <c r="FK476" s="5"/>
      <c r="FL476" s="5"/>
      <c r="FM476" s="5"/>
      <c r="FN476" s="5"/>
      <c r="FO476" s="5"/>
      <c r="FP476" s="5"/>
      <c r="FQ476" s="5"/>
      <c r="FR476" s="5"/>
      <c r="FS476" s="5"/>
      <c r="FT476" s="5"/>
      <c r="FU476" s="5"/>
      <c r="FV476" s="5"/>
      <c r="FW476" s="5"/>
      <c r="FX476" s="5"/>
      <c r="FY476" s="5"/>
      <c r="FZ476" s="5"/>
      <c r="GA476" s="5"/>
      <c r="GB476" s="5"/>
      <c r="GC476" s="5"/>
      <c r="GD476" s="5"/>
      <c r="GE476" s="5"/>
      <c r="GF476" s="5"/>
      <c r="GG476" s="5"/>
      <c r="GH476" s="5"/>
      <c r="GI476" s="5"/>
      <c r="GJ476" s="5"/>
      <c r="GK476" s="5"/>
      <c r="GL476" s="5"/>
      <c r="GM476" s="5"/>
      <c r="GN476" s="5"/>
      <c r="GO476" s="5"/>
      <c r="GP476" s="5"/>
      <c r="GQ476" s="5"/>
      <c r="GR476" s="5"/>
      <c r="GS476" s="5"/>
      <c r="GT476" s="5"/>
      <c r="GU476" s="5"/>
      <c r="GV476" s="5"/>
      <c r="GW476" s="5"/>
      <c r="GX476" s="5"/>
      <c r="GY476" s="5"/>
      <c r="GZ476" s="5"/>
      <c r="HA476" s="5"/>
      <c r="HB476" s="5"/>
      <c r="HC476" s="5"/>
      <c r="HD476" s="5"/>
      <c r="HE476" s="5"/>
      <c r="HF476" s="5"/>
      <c r="HG476" s="5"/>
      <c r="HH476" s="5"/>
      <c r="HI476" s="5"/>
      <c r="HJ476" s="5"/>
      <c r="HK476" s="5"/>
      <c r="HL476" s="5"/>
      <c r="HM476" s="5"/>
      <c r="HN476" s="5"/>
      <c r="HO476" s="5"/>
      <c r="HP476" s="5"/>
      <c r="HQ476" s="5"/>
      <c r="HR476" s="5"/>
      <c r="HS476" s="5"/>
      <c r="HT476" s="5"/>
      <c r="HU476" s="5"/>
      <c r="HV476" s="5"/>
      <c r="HW476" s="5"/>
    </row>
    <row r="477" spans="1:231" s="148" customFormat="1">
      <c r="A477" s="5"/>
      <c r="B477" s="5"/>
      <c r="C477" s="13"/>
      <c r="D477" s="13"/>
      <c r="E477" s="14"/>
      <c r="F477" s="15"/>
      <c r="G477" s="13"/>
      <c r="H477" s="13"/>
      <c r="I477" s="16"/>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c r="BR477" s="5"/>
      <c r="BS477" s="5"/>
      <c r="BT477" s="5"/>
      <c r="BU477" s="5"/>
      <c r="BV477" s="5"/>
      <c r="BW477" s="5"/>
      <c r="BX477" s="5"/>
      <c r="BY477" s="5"/>
      <c r="BZ477" s="5"/>
      <c r="CA477" s="5"/>
      <c r="CB477" s="5"/>
      <c r="CC477" s="5"/>
      <c r="CD477" s="5"/>
      <c r="CE477" s="5"/>
      <c r="CF477" s="5"/>
      <c r="CG477" s="5"/>
      <c r="CH477" s="5"/>
      <c r="CI477" s="5"/>
      <c r="CJ477" s="5"/>
      <c r="CK477" s="5"/>
      <c r="CL477" s="5"/>
      <c r="CM477" s="5"/>
      <c r="CN477" s="5"/>
      <c r="CO477" s="5"/>
      <c r="CP477" s="5"/>
      <c r="CQ477" s="5"/>
      <c r="CR477" s="5"/>
      <c r="CS477" s="5"/>
      <c r="CT477" s="5"/>
      <c r="CU477" s="5"/>
      <c r="CV477" s="5"/>
      <c r="CW477" s="5"/>
      <c r="CX477" s="5"/>
      <c r="CY477" s="5"/>
      <c r="CZ477" s="5"/>
      <c r="DA477" s="5"/>
      <c r="DB477" s="5"/>
      <c r="DC477" s="5"/>
      <c r="DD477" s="5"/>
      <c r="DE477" s="5"/>
      <c r="DF477" s="5"/>
      <c r="DG477" s="5"/>
      <c r="DH477" s="5"/>
      <c r="DI477" s="5"/>
      <c r="DJ477" s="5"/>
      <c r="DK477" s="5"/>
      <c r="DL477" s="5"/>
      <c r="DM477" s="5"/>
      <c r="DN477" s="5"/>
      <c r="DO477" s="5"/>
      <c r="DP477" s="5"/>
      <c r="DQ477" s="5"/>
      <c r="DR477" s="5"/>
      <c r="DS477" s="5"/>
      <c r="DT477" s="5"/>
      <c r="DU477" s="5"/>
      <c r="DV477" s="5"/>
      <c r="DW477" s="5"/>
      <c r="DX477" s="5"/>
      <c r="DY477" s="5"/>
      <c r="DZ477" s="5"/>
      <c r="EA477" s="5"/>
      <c r="EB477" s="5"/>
      <c r="EC477" s="5"/>
      <c r="ED477" s="5"/>
      <c r="EE477" s="5"/>
      <c r="EF477" s="5"/>
      <c r="EG477" s="5"/>
      <c r="EH477" s="5"/>
      <c r="EI477" s="5"/>
      <c r="EJ477" s="5"/>
      <c r="EK477" s="5"/>
      <c r="EL477" s="5"/>
      <c r="EM477" s="5"/>
      <c r="EN477" s="5"/>
      <c r="EO477" s="5"/>
      <c r="EP477" s="5"/>
      <c r="EQ477" s="5"/>
      <c r="ER477" s="5"/>
      <c r="ES477" s="5"/>
      <c r="ET477" s="5"/>
      <c r="EU477" s="5"/>
      <c r="EV477" s="5"/>
      <c r="EW477" s="5"/>
      <c r="EX477" s="5"/>
      <c r="EY477" s="5"/>
      <c r="EZ477" s="5"/>
      <c r="FA477" s="5"/>
      <c r="FB477" s="5"/>
      <c r="FC477" s="5"/>
      <c r="FD477" s="5"/>
      <c r="FE477" s="5"/>
      <c r="FF477" s="5"/>
      <c r="FG477" s="5"/>
      <c r="FH477" s="5"/>
      <c r="FI477" s="5"/>
      <c r="FJ477" s="5"/>
      <c r="FK477" s="5"/>
      <c r="FL477" s="5"/>
      <c r="FM477" s="5"/>
      <c r="FN477" s="5"/>
      <c r="FO477" s="5"/>
      <c r="FP477" s="5"/>
      <c r="FQ477" s="5"/>
      <c r="FR477" s="5"/>
      <c r="FS477" s="5"/>
      <c r="FT477" s="5"/>
      <c r="FU477" s="5"/>
      <c r="FV477" s="5"/>
      <c r="FW477" s="5"/>
      <c r="FX477" s="5"/>
      <c r="FY477" s="5"/>
      <c r="FZ477" s="5"/>
      <c r="GA477" s="5"/>
      <c r="GB477" s="5"/>
      <c r="GC477" s="5"/>
      <c r="GD477" s="5"/>
      <c r="GE477" s="5"/>
      <c r="GF477" s="5"/>
      <c r="GG477" s="5"/>
      <c r="GH477" s="5"/>
      <c r="GI477" s="5"/>
      <c r="GJ477" s="5"/>
      <c r="GK477" s="5"/>
      <c r="GL477" s="5"/>
      <c r="GM477" s="5"/>
      <c r="GN477" s="5"/>
      <c r="GO477" s="5"/>
      <c r="GP477" s="5"/>
      <c r="GQ477" s="5"/>
      <c r="GR477" s="5"/>
      <c r="GS477" s="5"/>
      <c r="GT477" s="5"/>
      <c r="GU477" s="5"/>
      <c r="GV477" s="5"/>
      <c r="GW477" s="5"/>
      <c r="GX477" s="5"/>
      <c r="GY477" s="5"/>
      <c r="GZ477" s="5"/>
      <c r="HA477" s="5"/>
      <c r="HB477" s="5"/>
      <c r="HC477" s="5"/>
      <c r="HD477" s="5"/>
      <c r="HE477" s="5"/>
      <c r="HF477" s="5"/>
      <c r="HG477" s="5"/>
      <c r="HH477" s="5"/>
      <c r="HI477" s="5"/>
      <c r="HJ477" s="5"/>
      <c r="HK477" s="5"/>
      <c r="HL477" s="5"/>
      <c r="HM477" s="5"/>
      <c r="HN477" s="5"/>
      <c r="HO477" s="5"/>
      <c r="HP477" s="5"/>
      <c r="HQ477" s="5"/>
      <c r="HR477" s="5"/>
      <c r="HS477" s="5"/>
      <c r="HT477" s="5"/>
      <c r="HU477" s="5"/>
      <c r="HV477" s="5"/>
      <c r="HW477" s="5"/>
    </row>
    <row r="478" spans="1:231" s="148" customFormat="1">
      <c r="A478" s="5"/>
      <c r="B478" s="5"/>
      <c r="C478" s="13"/>
      <c r="D478" s="13"/>
      <c r="E478" s="14"/>
      <c r="F478" s="15"/>
      <c r="G478" s="13"/>
      <c r="H478" s="13"/>
      <c r="I478" s="16"/>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c r="BR478" s="5"/>
      <c r="BS478" s="5"/>
      <c r="BT478" s="5"/>
      <c r="BU478" s="5"/>
      <c r="BV478" s="5"/>
      <c r="BW478" s="5"/>
      <c r="BX478" s="5"/>
      <c r="BY478" s="5"/>
      <c r="BZ478" s="5"/>
      <c r="CA478" s="5"/>
      <c r="CB478" s="5"/>
      <c r="CC478" s="5"/>
      <c r="CD478" s="5"/>
      <c r="CE478" s="5"/>
      <c r="CF478" s="5"/>
      <c r="CG478" s="5"/>
      <c r="CH478" s="5"/>
      <c r="CI478" s="5"/>
      <c r="CJ478" s="5"/>
      <c r="CK478" s="5"/>
      <c r="CL478" s="5"/>
      <c r="CM478" s="5"/>
      <c r="CN478" s="5"/>
      <c r="CO478" s="5"/>
      <c r="CP478" s="5"/>
      <c r="CQ478" s="5"/>
      <c r="CR478" s="5"/>
      <c r="CS478" s="5"/>
      <c r="CT478" s="5"/>
      <c r="CU478" s="5"/>
      <c r="CV478" s="5"/>
      <c r="CW478" s="5"/>
      <c r="CX478" s="5"/>
      <c r="CY478" s="5"/>
      <c r="CZ478" s="5"/>
      <c r="DA478" s="5"/>
      <c r="DB478" s="5"/>
      <c r="DC478" s="5"/>
      <c r="DD478" s="5"/>
      <c r="DE478" s="5"/>
      <c r="DF478" s="5"/>
      <c r="DG478" s="5"/>
      <c r="DH478" s="5"/>
      <c r="DI478" s="5"/>
      <c r="DJ478" s="5"/>
      <c r="DK478" s="5"/>
      <c r="DL478" s="5"/>
      <c r="DM478" s="5"/>
      <c r="DN478" s="5"/>
      <c r="DO478" s="5"/>
      <c r="DP478" s="5"/>
      <c r="DQ478" s="5"/>
      <c r="DR478" s="5"/>
      <c r="DS478" s="5"/>
      <c r="DT478" s="5"/>
      <c r="DU478" s="5"/>
      <c r="DV478" s="5"/>
      <c r="DW478" s="5"/>
      <c r="DX478" s="5"/>
      <c r="DY478" s="5"/>
      <c r="DZ478" s="5"/>
      <c r="EA478" s="5"/>
      <c r="EB478" s="5"/>
      <c r="EC478" s="5"/>
      <c r="ED478" s="5"/>
      <c r="EE478" s="5"/>
      <c r="EF478" s="5"/>
      <c r="EG478" s="5"/>
      <c r="EH478" s="5"/>
      <c r="EI478" s="5"/>
      <c r="EJ478" s="5"/>
      <c r="EK478" s="5"/>
      <c r="EL478" s="5"/>
      <c r="EM478" s="5"/>
      <c r="EN478" s="5"/>
      <c r="EO478" s="5"/>
      <c r="EP478" s="5"/>
      <c r="EQ478" s="5"/>
      <c r="ER478" s="5"/>
      <c r="ES478" s="5"/>
      <c r="ET478" s="5"/>
      <c r="EU478" s="5"/>
      <c r="EV478" s="5"/>
      <c r="EW478" s="5"/>
      <c r="EX478" s="5"/>
      <c r="EY478" s="5"/>
      <c r="EZ478" s="5"/>
      <c r="FA478" s="5"/>
      <c r="FB478" s="5"/>
      <c r="FC478" s="5"/>
      <c r="FD478" s="5"/>
      <c r="FE478" s="5"/>
      <c r="FF478" s="5"/>
      <c r="FG478" s="5"/>
      <c r="FH478" s="5"/>
      <c r="FI478" s="5"/>
      <c r="FJ478" s="5"/>
      <c r="FK478" s="5"/>
      <c r="FL478" s="5"/>
      <c r="FM478" s="5"/>
      <c r="FN478" s="5"/>
      <c r="FO478" s="5"/>
      <c r="FP478" s="5"/>
      <c r="FQ478" s="5"/>
      <c r="FR478" s="5"/>
      <c r="FS478" s="5"/>
      <c r="FT478" s="5"/>
      <c r="FU478" s="5"/>
      <c r="FV478" s="5"/>
      <c r="FW478" s="5"/>
      <c r="FX478" s="5"/>
      <c r="FY478" s="5"/>
      <c r="FZ478" s="5"/>
      <c r="GA478" s="5"/>
      <c r="GB478" s="5"/>
      <c r="GC478" s="5"/>
      <c r="GD478" s="5"/>
      <c r="GE478" s="5"/>
      <c r="GF478" s="5"/>
      <c r="GG478" s="5"/>
      <c r="GH478" s="5"/>
      <c r="GI478" s="5"/>
      <c r="GJ478" s="5"/>
      <c r="GK478" s="5"/>
      <c r="GL478" s="5"/>
      <c r="GM478" s="5"/>
      <c r="GN478" s="5"/>
      <c r="GO478" s="5"/>
      <c r="GP478" s="5"/>
      <c r="GQ478" s="5"/>
      <c r="GR478" s="5"/>
      <c r="GS478" s="5"/>
      <c r="GT478" s="5"/>
      <c r="GU478" s="5"/>
      <c r="GV478" s="5"/>
      <c r="GW478" s="5"/>
      <c r="GX478" s="5"/>
      <c r="GY478" s="5"/>
      <c r="GZ478" s="5"/>
      <c r="HA478" s="5"/>
      <c r="HB478" s="5"/>
      <c r="HC478" s="5"/>
      <c r="HD478" s="5"/>
      <c r="HE478" s="5"/>
      <c r="HF478" s="5"/>
      <c r="HG478" s="5"/>
      <c r="HH478" s="5"/>
      <c r="HI478" s="5"/>
      <c r="HJ478" s="5"/>
      <c r="HK478" s="5"/>
      <c r="HL478" s="5"/>
      <c r="HM478" s="5"/>
      <c r="HN478" s="5"/>
      <c r="HO478" s="5"/>
      <c r="HP478" s="5"/>
      <c r="HQ478" s="5"/>
      <c r="HR478" s="5"/>
      <c r="HS478" s="5"/>
      <c r="HT478" s="5"/>
      <c r="HU478" s="5"/>
      <c r="HV478" s="5"/>
      <c r="HW478" s="5"/>
    </row>
    <row r="479" spans="1:231" s="148" customFormat="1">
      <c r="A479" s="5"/>
      <c r="B479" s="5"/>
      <c r="C479" s="13"/>
      <c r="D479" s="13"/>
      <c r="E479" s="14"/>
      <c r="F479" s="15"/>
      <c r="G479" s="13"/>
      <c r="H479" s="13"/>
      <c r="I479" s="16"/>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c r="BW479" s="5"/>
      <c r="BX479" s="5"/>
      <c r="BY479" s="5"/>
      <c r="BZ479" s="5"/>
      <c r="CA479" s="5"/>
      <c r="CB479" s="5"/>
      <c r="CC479" s="5"/>
      <c r="CD479" s="5"/>
      <c r="CE479" s="5"/>
      <c r="CF479" s="5"/>
      <c r="CG479" s="5"/>
      <c r="CH479" s="5"/>
      <c r="CI479" s="5"/>
      <c r="CJ479" s="5"/>
      <c r="CK479" s="5"/>
      <c r="CL479" s="5"/>
      <c r="CM479" s="5"/>
      <c r="CN479" s="5"/>
      <c r="CO479" s="5"/>
      <c r="CP479" s="5"/>
      <c r="CQ479" s="5"/>
      <c r="CR479" s="5"/>
      <c r="CS479" s="5"/>
      <c r="CT479" s="5"/>
      <c r="CU479" s="5"/>
      <c r="CV479" s="5"/>
      <c r="CW479" s="5"/>
      <c r="CX479" s="5"/>
      <c r="CY479" s="5"/>
      <c r="CZ479" s="5"/>
      <c r="DA479" s="5"/>
      <c r="DB479" s="5"/>
      <c r="DC479" s="5"/>
      <c r="DD479" s="5"/>
      <c r="DE479" s="5"/>
      <c r="DF479" s="5"/>
      <c r="DG479" s="5"/>
      <c r="DH479" s="5"/>
      <c r="DI479" s="5"/>
      <c r="DJ479" s="5"/>
      <c r="DK479" s="5"/>
      <c r="DL479" s="5"/>
      <c r="DM479" s="5"/>
      <c r="DN479" s="5"/>
      <c r="DO479" s="5"/>
      <c r="DP479" s="5"/>
      <c r="DQ479" s="5"/>
      <c r="DR479" s="5"/>
      <c r="DS479" s="5"/>
      <c r="DT479" s="5"/>
      <c r="DU479" s="5"/>
      <c r="DV479" s="5"/>
      <c r="DW479" s="5"/>
      <c r="DX479" s="5"/>
      <c r="DY479" s="5"/>
      <c r="DZ479" s="5"/>
      <c r="EA479" s="5"/>
      <c r="EB479" s="5"/>
      <c r="EC479" s="5"/>
      <c r="ED479" s="5"/>
      <c r="EE479" s="5"/>
      <c r="EF479" s="5"/>
      <c r="EG479" s="5"/>
      <c r="EH479" s="5"/>
      <c r="EI479" s="5"/>
      <c r="EJ479" s="5"/>
      <c r="EK479" s="5"/>
      <c r="EL479" s="5"/>
      <c r="EM479" s="5"/>
      <c r="EN479" s="5"/>
      <c r="EO479" s="5"/>
      <c r="EP479" s="5"/>
      <c r="EQ479" s="5"/>
      <c r="ER479" s="5"/>
      <c r="ES479" s="5"/>
      <c r="ET479" s="5"/>
      <c r="EU479" s="5"/>
      <c r="EV479" s="5"/>
      <c r="EW479" s="5"/>
      <c r="EX479" s="5"/>
      <c r="EY479" s="5"/>
      <c r="EZ479" s="5"/>
      <c r="FA479" s="5"/>
      <c r="FB479" s="5"/>
      <c r="FC479" s="5"/>
      <c r="FD479" s="5"/>
      <c r="FE479" s="5"/>
      <c r="FF479" s="5"/>
      <c r="FG479" s="5"/>
      <c r="FH479" s="5"/>
      <c r="FI479" s="5"/>
      <c r="FJ479" s="5"/>
      <c r="FK479" s="5"/>
      <c r="FL479" s="5"/>
      <c r="FM479" s="5"/>
      <c r="FN479" s="5"/>
      <c r="FO479" s="5"/>
      <c r="FP479" s="5"/>
      <c r="FQ479" s="5"/>
      <c r="FR479" s="5"/>
      <c r="FS479" s="5"/>
      <c r="FT479" s="5"/>
      <c r="FU479" s="5"/>
      <c r="FV479" s="5"/>
      <c r="FW479" s="5"/>
      <c r="FX479" s="5"/>
      <c r="FY479" s="5"/>
      <c r="FZ479" s="5"/>
      <c r="GA479" s="5"/>
      <c r="GB479" s="5"/>
      <c r="GC479" s="5"/>
      <c r="GD479" s="5"/>
      <c r="GE479" s="5"/>
      <c r="GF479" s="5"/>
      <c r="GG479" s="5"/>
      <c r="GH479" s="5"/>
      <c r="GI479" s="5"/>
      <c r="GJ479" s="5"/>
      <c r="GK479" s="5"/>
      <c r="GL479" s="5"/>
      <c r="GM479" s="5"/>
      <c r="GN479" s="5"/>
      <c r="GO479" s="5"/>
      <c r="GP479" s="5"/>
      <c r="GQ479" s="5"/>
      <c r="GR479" s="5"/>
      <c r="GS479" s="5"/>
      <c r="GT479" s="5"/>
      <c r="GU479" s="5"/>
      <c r="GV479" s="5"/>
      <c r="GW479" s="5"/>
      <c r="GX479" s="5"/>
      <c r="GY479" s="5"/>
      <c r="GZ479" s="5"/>
      <c r="HA479" s="5"/>
      <c r="HB479" s="5"/>
      <c r="HC479" s="5"/>
      <c r="HD479" s="5"/>
      <c r="HE479" s="5"/>
      <c r="HF479" s="5"/>
      <c r="HG479" s="5"/>
      <c r="HH479" s="5"/>
      <c r="HI479" s="5"/>
      <c r="HJ479" s="5"/>
      <c r="HK479" s="5"/>
      <c r="HL479" s="5"/>
      <c r="HM479" s="5"/>
      <c r="HN479" s="5"/>
      <c r="HO479" s="5"/>
      <c r="HP479" s="5"/>
      <c r="HQ479" s="5"/>
      <c r="HR479" s="5"/>
      <c r="HS479" s="5"/>
      <c r="HT479" s="5"/>
      <c r="HU479" s="5"/>
      <c r="HV479" s="5"/>
      <c r="HW479" s="5"/>
    </row>
    <row r="480" spans="1:231" s="148" customFormat="1">
      <c r="A480" s="5"/>
      <c r="B480" s="5"/>
      <c r="C480" s="13"/>
      <c r="D480" s="13"/>
      <c r="E480" s="14"/>
      <c r="F480" s="15"/>
      <c r="G480" s="13"/>
      <c r="H480" s="13"/>
      <c r="I480" s="16"/>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c r="CY480" s="5"/>
      <c r="CZ480" s="5"/>
      <c r="DA480" s="5"/>
      <c r="DB480" s="5"/>
      <c r="DC480" s="5"/>
      <c r="DD480" s="5"/>
      <c r="DE480" s="5"/>
      <c r="DF480" s="5"/>
      <c r="DG480" s="5"/>
      <c r="DH480" s="5"/>
      <c r="DI480" s="5"/>
      <c r="DJ480" s="5"/>
      <c r="DK480" s="5"/>
      <c r="DL480" s="5"/>
      <c r="DM480" s="5"/>
      <c r="DN480" s="5"/>
      <c r="DO480" s="5"/>
      <c r="DP480" s="5"/>
      <c r="DQ480" s="5"/>
      <c r="DR480" s="5"/>
      <c r="DS480" s="5"/>
      <c r="DT480" s="5"/>
      <c r="DU480" s="5"/>
      <c r="DV480" s="5"/>
      <c r="DW480" s="5"/>
      <c r="DX480" s="5"/>
      <c r="DY480" s="5"/>
      <c r="DZ480" s="5"/>
      <c r="EA480" s="5"/>
      <c r="EB480" s="5"/>
      <c r="EC480" s="5"/>
      <c r="ED480" s="5"/>
      <c r="EE480" s="5"/>
      <c r="EF480" s="5"/>
      <c r="EG480" s="5"/>
      <c r="EH480" s="5"/>
      <c r="EI480" s="5"/>
      <c r="EJ480" s="5"/>
      <c r="EK480" s="5"/>
      <c r="EL480" s="5"/>
      <c r="EM480" s="5"/>
      <c r="EN480" s="5"/>
      <c r="EO480" s="5"/>
      <c r="EP480" s="5"/>
      <c r="EQ480" s="5"/>
      <c r="ER480" s="5"/>
      <c r="ES480" s="5"/>
      <c r="ET480" s="5"/>
      <c r="EU480" s="5"/>
      <c r="EV480" s="5"/>
      <c r="EW480" s="5"/>
      <c r="EX480" s="5"/>
      <c r="EY480" s="5"/>
      <c r="EZ480" s="5"/>
      <c r="FA480" s="5"/>
      <c r="FB480" s="5"/>
      <c r="FC480" s="5"/>
      <c r="FD480" s="5"/>
      <c r="FE480" s="5"/>
      <c r="FF480" s="5"/>
      <c r="FG480" s="5"/>
      <c r="FH480" s="5"/>
      <c r="FI480" s="5"/>
      <c r="FJ480" s="5"/>
      <c r="FK480" s="5"/>
      <c r="FL480" s="5"/>
      <c r="FM480" s="5"/>
      <c r="FN480" s="5"/>
      <c r="FO480" s="5"/>
      <c r="FP480" s="5"/>
      <c r="FQ480" s="5"/>
      <c r="FR480" s="5"/>
      <c r="FS480" s="5"/>
      <c r="FT480" s="5"/>
      <c r="FU480" s="5"/>
      <c r="FV480" s="5"/>
      <c r="FW480" s="5"/>
      <c r="FX480" s="5"/>
      <c r="FY480" s="5"/>
      <c r="FZ480" s="5"/>
      <c r="GA480" s="5"/>
      <c r="GB480" s="5"/>
      <c r="GC480" s="5"/>
      <c r="GD480" s="5"/>
      <c r="GE480" s="5"/>
      <c r="GF480" s="5"/>
      <c r="GG480" s="5"/>
      <c r="GH480" s="5"/>
      <c r="GI480" s="5"/>
      <c r="GJ480" s="5"/>
      <c r="GK480" s="5"/>
      <c r="GL480" s="5"/>
      <c r="GM480" s="5"/>
      <c r="GN480" s="5"/>
      <c r="GO480" s="5"/>
      <c r="GP480" s="5"/>
      <c r="GQ480" s="5"/>
      <c r="GR480" s="5"/>
      <c r="GS480" s="5"/>
      <c r="GT480" s="5"/>
      <c r="GU480" s="5"/>
      <c r="GV480" s="5"/>
      <c r="GW480" s="5"/>
      <c r="GX480" s="5"/>
      <c r="GY480" s="5"/>
      <c r="GZ480" s="5"/>
      <c r="HA480" s="5"/>
      <c r="HB480" s="5"/>
      <c r="HC480" s="5"/>
      <c r="HD480" s="5"/>
      <c r="HE480" s="5"/>
      <c r="HF480" s="5"/>
      <c r="HG480" s="5"/>
      <c r="HH480" s="5"/>
      <c r="HI480" s="5"/>
      <c r="HJ480" s="5"/>
      <c r="HK480" s="5"/>
      <c r="HL480" s="5"/>
      <c r="HM480" s="5"/>
      <c r="HN480" s="5"/>
      <c r="HO480" s="5"/>
      <c r="HP480" s="5"/>
      <c r="HQ480" s="5"/>
      <c r="HR480" s="5"/>
      <c r="HS480" s="5"/>
      <c r="HT480" s="5"/>
      <c r="HU480" s="5"/>
      <c r="HV480" s="5"/>
      <c r="HW480" s="5"/>
    </row>
    <row r="481" spans="1:231" s="148" customFormat="1">
      <c r="A481" s="5"/>
      <c r="B481" s="5"/>
      <c r="C481" s="13"/>
      <c r="D481" s="13"/>
      <c r="E481" s="14"/>
      <c r="F481" s="15"/>
      <c r="G481" s="13"/>
      <c r="H481" s="13"/>
      <c r="I481" s="16"/>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c r="BW481" s="5"/>
      <c r="BX481" s="5"/>
      <c r="BY481" s="5"/>
      <c r="BZ481" s="5"/>
      <c r="CA481" s="5"/>
      <c r="CB481" s="5"/>
      <c r="CC481" s="5"/>
      <c r="CD481" s="5"/>
      <c r="CE481" s="5"/>
      <c r="CF481" s="5"/>
      <c r="CG481" s="5"/>
      <c r="CH481" s="5"/>
      <c r="CI481" s="5"/>
      <c r="CJ481" s="5"/>
      <c r="CK481" s="5"/>
      <c r="CL481" s="5"/>
      <c r="CM481" s="5"/>
      <c r="CN481" s="5"/>
      <c r="CO481" s="5"/>
      <c r="CP481" s="5"/>
      <c r="CQ481" s="5"/>
      <c r="CR481" s="5"/>
      <c r="CS481" s="5"/>
      <c r="CT481" s="5"/>
      <c r="CU481" s="5"/>
      <c r="CV481" s="5"/>
      <c r="CW481" s="5"/>
      <c r="CX481" s="5"/>
      <c r="CY481" s="5"/>
      <c r="CZ481" s="5"/>
      <c r="DA481" s="5"/>
      <c r="DB481" s="5"/>
      <c r="DC481" s="5"/>
      <c r="DD481" s="5"/>
      <c r="DE481" s="5"/>
      <c r="DF481" s="5"/>
      <c r="DG481" s="5"/>
      <c r="DH481" s="5"/>
      <c r="DI481" s="5"/>
      <c r="DJ481" s="5"/>
      <c r="DK481" s="5"/>
      <c r="DL481" s="5"/>
      <c r="DM481" s="5"/>
      <c r="DN481" s="5"/>
      <c r="DO481" s="5"/>
      <c r="DP481" s="5"/>
      <c r="DQ481" s="5"/>
      <c r="DR481" s="5"/>
      <c r="DS481" s="5"/>
      <c r="DT481" s="5"/>
      <c r="DU481" s="5"/>
      <c r="DV481" s="5"/>
      <c r="DW481" s="5"/>
      <c r="DX481" s="5"/>
      <c r="DY481" s="5"/>
      <c r="DZ481" s="5"/>
      <c r="EA481" s="5"/>
      <c r="EB481" s="5"/>
      <c r="EC481" s="5"/>
      <c r="ED481" s="5"/>
      <c r="EE481" s="5"/>
      <c r="EF481" s="5"/>
      <c r="EG481" s="5"/>
      <c r="EH481" s="5"/>
      <c r="EI481" s="5"/>
      <c r="EJ481" s="5"/>
      <c r="EK481" s="5"/>
      <c r="EL481" s="5"/>
      <c r="EM481" s="5"/>
      <c r="EN481" s="5"/>
      <c r="EO481" s="5"/>
      <c r="EP481" s="5"/>
      <c r="EQ481" s="5"/>
      <c r="ER481" s="5"/>
      <c r="ES481" s="5"/>
      <c r="ET481" s="5"/>
      <c r="EU481" s="5"/>
      <c r="EV481" s="5"/>
      <c r="EW481" s="5"/>
      <c r="EX481" s="5"/>
      <c r="EY481" s="5"/>
      <c r="EZ481" s="5"/>
      <c r="FA481" s="5"/>
      <c r="FB481" s="5"/>
      <c r="FC481" s="5"/>
      <c r="FD481" s="5"/>
      <c r="FE481" s="5"/>
      <c r="FF481" s="5"/>
      <c r="FG481" s="5"/>
      <c r="FH481" s="5"/>
      <c r="FI481" s="5"/>
      <c r="FJ481" s="5"/>
      <c r="FK481" s="5"/>
      <c r="FL481" s="5"/>
      <c r="FM481" s="5"/>
      <c r="FN481" s="5"/>
      <c r="FO481" s="5"/>
      <c r="FP481" s="5"/>
      <c r="FQ481" s="5"/>
      <c r="FR481" s="5"/>
      <c r="FS481" s="5"/>
      <c r="FT481" s="5"/>
      <c r="FU481" s="5"/>
      <c r="FV481" s="5"/>
      <c r="FW481" s="5"/>
      <c r="FX481" s="5"/>
      <c r="FY481" s="5"/>
      <c r="FZ481" s="5"/>
      <c r="GA481" s="5"/>
      <c r="GB481" s="5"/>
      <c r="GC481" s="5"/>
      <c r="GD481" s="5"/>
      <c r="GE481" s="5"/>
      <c r="GF481" s="5"/>
      <c r="GG481" s="5"/>
      <c r="GH481" s="5"/>
      <c r="GI481" s="5"/>
      <c r="GJ481" s="5"/>
      <c r="GK481" s="5"/>
      <c r="GL481" s="5"/>
      <c r="GM481" s="5"/>
      <c r="GN481" s="5"/>
      <c r="GO481" s="5"/>
      <c r="GP481" s="5"/>
      <c r="GQ481" s="5"/>
      <c r="GR481" s="5"/>
      <c r="GS481" s="5"/>
      <c r="GT481" s="5"/>
      <c r="GU481" s="5"/>
      <c r="GV481" s="5"/>
      <c r="GW481" s="5"/>
      <c r="GX481" s="5"/>
      <c r="GY481" s="5"/>
      <c r="GZ481" s="5"/>
      <c r="HA481" s="5"/>
      <c r="HB481" s="5"/>
      <c r="HC481" s="5"/>
      <c r="HD481" s="5"/>
      <c r="HE481" s="5"/>
      <c r="HF481" s="5"/>
      <c r="HG481" s="5"/>
      <c r="HH481" s="5"/>
      <c r="HI481" s="5"/>
      <c r="HJ481" s="5"/>
      <c r="HK481" s="5"/>
      <c r="HL481" s="5"/>
      <c r="HM481" s="5"/>
      <c r="HN481" s="5"/>
      <c r="HO481" s="5"/>
      <c r="HP481" s="5"/>
      <c r="HQ481" s="5"/>
      <c r="HR481" s="5"/>
      <c r="HS481" s="5"/>
      <c r="HT481" s="5"/>
      <c r="HU481" s="5"/>
      <c r="HV481" s="5"/>
      <c r="HW481" s="5"/>
    </row>
    <row r="482" spans="1:231" s="148" customFormat="1">
      <c r="A482" s="5"/>
      <c r="B482" s="5"/>
      <c r="C482" s="13"/>
      <c r="D482" s="13"/>
      <c r="E482" s="14"/>
      <c r="F482" s="15"/>
      <c r="G482" s="13"/>
      <c r="H482" s="13"/>
      <c r="I482" s="16"/>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5"/>
      <c r="CM482" s="5"/>
      <c r="CN482" s="5"/>
      <c r="CO482" s="5"/>
      <c r="CP482" s="5"/>
      <c r="CQ482" s="5"/>
      <c r="CR482" s="5"/>
      <c r="CS482" s="5"/>
      <c r="CT482" s="5"/>
      <c r="CU482" s="5"/>
      <c r="CV482" s="5"/>
      <c r="CW482" s="5"/>
      <c r="CX482" s="5"/>
      <c r="CY482" s="5"/>
      <c r="CZ482" s="5"/>
      <c r="DA482" s="5"/>
      <c r="DB482" s="5"/>
      <c r="DC482" s="5"/>
      <c r="DD482" s="5"/>
      <c r="DE482" s="5"/>
      <c r="DF482" s="5"/>
      <c r="DG482" s="5"/>
      <c r="DH482" s="5"/>
      <c r="DI482" s="5"/>
      <c r="DJ482" s="5"/>
      <c r="DK482" s="5"/>
      <c r="DL482" s="5"/>
      <c r="DM482" s="5"/>
      <c r="DN482" s="5"/>
      <c r="DO482" s="5"/>
      <c r="DP482" s="5"/>
      <c r="DQ482" s="5"/>
      <c r="DR482" s="5"/>
      <c r="DS482" s="5"/>
      <c r="DT482" s="5"/>
      <c r="DU482" s="5"/>
      <c r="DV482" s="5"/>
      <c r="DW482" s="5"/>
      <c r="DX482" s="5"/>
      <c r="DY482" s="5"/>
      <c r="DZ482" s="5"/>
      <c r="EA482" s="5"/>
      <c r="EB482" s="5"/>
      <c r="EC482" s="5"/>
      <c r="ED482" s="5"/>
      <c r="EE482" s="5"/>
      <c r="EF482" s="5"/>
      <c r="EG482" s="5"/>
      <c r="EH482" s="5"/>
      <c r="EI482" s="5"/>
      <c r="EJ482" s="5"/>
      <c r="EK482" s="5"/>
      <c r="EL482" s="5"/>
      <c r="EM482" s="5"/>
      <c r="EN482" s="5"/>
      <c r="EO482" s="5"/>
      <c r="EP482" s="5"/>
      <c r="EQ482" s="5"/>
      <c r="ER482" s="5"/>
      <c r="ES482" s="5"/>
      <c r="ET482" s="5"/>
      <c r="EU482" s="5"/>
      <c r="EV482" s="5"/>
      <c r="EW482" s="5"/>
      <c r="EX482" s="5"/>
      <c r="EY482" s="5"/>
      <c r="EZ482" s="5"/>
      <c r="FA482" s="5"/>
      <c r="FB482" s="5"/>
      <c r="FC482" s="5"/>
      <c r="FD482" s="5"/>
      <c r="FE482" s="5"/>
      <c r="FF482" s="5"/>
      <c r="FG482" s="5"/>
      <c r="FH482" s="5"/>
      <c r="FI482" s="5"/>
      <c r="FJ482" s="5"/>
      <c r="FK482" s="5"/>
      <c r="FL482" s="5"/>
      <c r="FM482" s="5"/>
      <c r="FN482" s="5"/>
      <c r="FO482" s="5"/>
      <c r="FP482" s="5"/>
      <c r="FQ482" s="5"/>
      <c r="FR482" s="5"/>
      <c r="FS482" s="5"/>
      <c r="FT482" s="5"/>
      <c r="FU482" s="5"/>
      <c r="FV482" s="5"/>
      <c r="FW482" s="5"/>
      <c r="FX482" s="5"/>
      <c r="FY482" s="5"/>
      <c r="FZ482" s="5"/>
      <c r="GA482" s="5"/>
      <c r="GB482" s="5"/>
      <c r="GC482" s="5"/>
      <c r="GD482" s="5"/>
      <c r="GE482" s="5"/>
      <c r="GF482" s="5"/>
      <c r="GG482" s="5"/>
      <c r="GH482" s="5"/>
      <c r="GI482" s="5"/>
      <c r="GJ482" s="5"/>
      <c r="GK482" s="5"/>
      <c r="GL482" s="5"/>
      <c r="GM482" s="5"/>
      <c r="GN482" s="5"/>
      <c r="GO482" s="5"/>
      <c r="GP482" s="5"/>
      <c r="GQ482" s="5"/>
      <c r="GR482" s="5"/>
      <c r="GS482" s="5"/>
      <c r="GT482" s="5"/>
      <c r="GU482" s="5"/>
      <c r="GV482" s="5"/>
      <c r="GW482" s="5"/>
      <c r="GX482" s="5"/>
      <c r="GY482" s="5"/>
      <c r="GZ482" s="5"/>
      <c r="HA482" s="5"/>
      <c r="HB482" s="5"/>
      <c r="HC482" s="5"/>
      <c r="HD482" s="5"/>
      <c r="HE482" s="5"/>
      <c r="HF482" s="5"/>
      <c r="HG482" s="5"/>
      <c r="HH482" s="5"/>
      <c r="HI482" s="5"/>
      <c r="HJ482" s="5"/>
      <c r="HK482" s="5"/>
      <c r="HL482" s="5"/>
      <c r="HM482" s="5"/>
      <c r="HN482" s="5"/>
      <c r="HO482" s="5"/>
      <c r="HP482" s="5"/>
      <c r="HQ482" s="5"/>
      <c r="HR482" s="5"/>
      <c r="HS482" s="5"/>
      <c r="HT482" s="5"/>
      <c r="HU482" s="5"/>
      <c r="HV482" s="5"/>
      <c r="HW482" s="5"/>
    </row>
    <row r="483" spans="1:231" s="148" customFormat="1">
      <c r="A483" s="5"/>
      <c r="B483" s="5"/>
      <c r="C483" s="13"/>
      <c r="D483" s="13"/>
      <c r="E483" s="14"/>
      <c r="F483" s="15"/>
      <c r="G483" s="13"/>
      <c r="H483" s="13"/>
      <c r="I483" s="16"/>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c r="BY483" s="5"/>
      <c r="BZ483" s="5"/>
      <c r="CA483" s="5"/>
      <c r="CB483" s="5"/>
      <c r="CC483" s="5"/>
      <c r="CD483" s="5"/>
      <c r="CE483" s="5"/>
      <c r="CF483" s="5"/>
      <c r="CG483" s="5"/>
      <c r="CH483" s="5"/>
      <c r="CI483" s="5"/>
      <c r="CJ483" s="5"/>
      <c r="CK483" s="5"/>
      <c r="CL483" s="5"/>
      <c r="CM483" s="5"/>
      <c r="CN483" s="5"/>
      <c r="CO483" s="5"/>
      <c r="CP483" s="5"/>
      <c r="CQ483" s="5"/>
      <c r="CR483" s="5"/>
      <c r="CS483" s="5"/>
      <c r="CT483" s="5"/>
      <c r="CU483" s="5"/>
      <c r="CV483" s="5"/>
      <c r="CW483" s="5"/>
      <c r="CX483" s="5"/>
      <c r="CY483" s="5"/>
      <c r="CZ483" s="5"/>
      <c r="DA483" s="5"/>
      <c r="DB483" s="5"/>
      <c r="DC483" s="5"/>
      <c r="DD483" s="5"/>
      <c r="DE483" s="5"/>
      <c r="DF483" s="5"/>
      <c r="DG483" s="5"/>
      <c r="DH483" s="5"/>
      <c r="DI483" s="5"/>
      <c r="DJ483" s="5"/>
      <c r="DK483" s="5"/>
      <c r="DL483" s="5"/>
      <c r="DM483" s="5"/>
      <c r="DN483" s="5"/>
      <c r="DO483" s="5"/>
      <c r="DP483" s="5"/>
      <c r="DQ483" s="5"/>
      <c r="DR483" s="5"/>
      <c r="DS483" s="5"/>
      <c r="DT483" s="5"/>
      <c r="DU483" s="5"/>
      <c r="DV483" s="5"/>
      <c r="DW483" s="5"/>
      <c r="DX483" s="5"/>
      <c r="DY483" s="5"/>
      <c r="DZ483" s="5"/>
      <c r="EA483" s="5"/>
      <c r="EB483" s="5"/>
      <c r="EC483" s="5"/>
      <c r="ED483" s="5"/>
      <c r="EE483" s="5"/>
      <c r="EF483" s="5"/>
      <c r="EG483" s="5"/>
      <c r="EH483" s="5"/>
      <c r="EI483" s="5"/>
      <c r="EJ483" s="5"/>
      <c r="EK483" s="5"/>
      <c r="EL483" s="5"/>
      <c r="EM483" s="5"/>
      <c r="EN483" s="5"/>
      <c r="EO483" s="5"/>
      <c r="EP483" s="5"/>
      <c r="EQ483" s="5"/>
      <c r="ER483" s="5"/>
      <c r="ES483" s="5"/>
      <c r="ET483" s="5"/>
      <c r="EU483" s="5"/>
      <c r="EV483" s="5"/>
      <c r="EW483" s="5"/>
      <c r="EX483" s="5"/>
      <c r="EY483" s="5"/>
      <c r="EZ483" s="5"/>
      <c r="FA483" s="5"/>
      <c r="FB483" s="5"/>
      <c r="FC483" s="5"/>
      <c r="FD483" s="5"/>
      <c r="FE483" s="5"/>
      <c r="FF483" s="5"/>
      <c r="FG483" s="5"/>
      <c r="FH483" s="5"/>
      <c r="FI483" s="5"/>
      <c r="FJ483" s="5"/>
      <c r="FK483" s="5"/>
      <c r="FL483" s="5"/>
      <c r="FM483" s="5"/>
      <c r="FN483" s="5"/>
      <c r="FO483" s="5"/>
      <c r="FP483" s="5"/>
      <c r="FQ483" s="5"/>
      <c r="FR483" s="5"/>
      <c r="FS483" s="5"/>
      <c r="FT483" s="5"/>
      <c r="FU483" s="5"/>
      <c r="FV483" s="5"/>
      <c r="FW483" s="5"/>
      <c r="FX483" s="5"/>
      <c r="FY483" s="5"/>
      <c r="FZ483" s="5"/>
      <c r="GA483" s="5"/>
      <c r="GB483" s="5"/>
      <c r="GC483" s="5"/>
      <c r="GD483" s="5"/>
      <c r="GE483" s="5"/>
      <c r="GF483" s="5"/>
      <c r="GG483" s="5"/>
      <c r="GH483" s="5"/>
      <c r="GI483" s="5"/>
      <c r="GJ483" s="5"/>
      <c r="GK483" s="5"/>
      <c r="GL483" s="5"/>
      <c r="GM483" s="5"/>
      <c r="GN483" s="5"/>
      <c r="GO483" s="5"/>
      <c r="GP483" s="5"/>
      <c r="GQ483" s="5"/>
      <c r="GR483" s="5"/>
      <c r="GS483" s="5"/>
      <c r="GT483" s="5"/>
      <c r="GU483" s="5"/>
      <c r="GV483" s="5"/>
      <c r="GW483" s="5"/>
      <c r="GX483" s="5"/>
      <c r="GY483" s="5"/>
      <c r="GZ483" s="5"/>
      <c r="HA483" s="5"/>
      <c r="HB483" s="5"/>
      <c r="HC483" s="5"/>
      <c r="HD483" s="5"/>
      <c r="HE483" s="5"/>
      <c r="HF483" s="5"/>
      <c r="HG483" s="5"/>
      <c r="HH483" s="5"/>
      <c r="HI483" s="5"/>
      <c r="HJ483" s="5"/>
      <c r="HK483" s="5"/>
      <c r="HL483" s="5"/>
      <c r="HM483" s="5"/>
      <c r="HN483" s="5"/>
      <c r="HO483" s="5"/>
      <c r="HP483" s="5"/>
      <c r="HQ483" s="5"/>
      <c r="HR483" s="5"/>
      <c r="HS483" s="5"/>
      <c r="HT483" s="5"/>
      <c r="HU483" s="5"/>
      <c r="HV483" s="5"/>
      <c r="HW483" s="5"/>
    </row>
    <row r="484" spans="1:231" s="148" customFormat="1">
      <c r="A484" s="5"/>
      <c r="B484" s="5"/>
      <c r="C484" s="13"/>
      <c r="D484" s="13"/>
      <c r="E484" s="14"/>
      <c r="F484" s="15"/>
      <c r="G484" s="13"/>
      <c r="H484" s="13"/>
      <c r="I484" s="16"/>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c r="BR484" s="5"/>
      <c r="BS484" s="5"/>
      <c r="BT484" s="5"/>
      <c r="BU484" s="5"/>
      <c r="BV484" s="5"/>
      <c r="BW484" s="5"/>
      <c r="BX484" s="5"/>
      <c r="BY484" s="5"/>
      <c r="BZ484" s="5"/>
      <c r="CA484" s="5"/>
      <c r="CB484" s="5"/>
      <c r="CC484" s="5"/>
      <c r="CD484" s="5"/>
      <c r="CE484" s="5"/>
      <c r="CF484" s="5"/>
      <c r="CG484" s="5"/>
      <c r="CH484" s="5"/>
      <c r="CI484" s="5"/>
      <c r="CJ484" s="5"/>
      <c r="CK484" s="5"/>
      <c r="CL484" s="5"/>
      <c r="CM484" s="5"/>
      <c r="CN484" s="5"/>
      <c r="CO484" s="5"/>
      <c r="CP484" s="5"/>
      <c r="CQ484" s="5"/>
      <c r="CR484" s="5"/>
      <c r="CS484" s="5"/>
      <c r="CT484" s="5"/>
      <c r="CU484" s="5"/>
      <c r="CV484" s="5"/>
      <c r="CW484" s="5"/>
      <c r="CX484" s="5"/>
      <c r="CY484" s="5"/>
      <c r="CZ484" s="5"/>
      <c r="DA484" s="5"/>
      <c r="DB484" s="5"/>
      <c r="DC484" s="5"/>
      <c r="DD484" s="5"/>
      <c r="DE484" s="5"/>
      <c r="DF484" s="5"/>
      <c r="DG484" s="5"/>
      <c r="DH484" s="5"/>
      <c r="DI484" s="5"/>
      <c r="DJ484" s="5"/>
      <c r="DK484" s="5"/>
      <c r="DL484" s="5"/>
      <c r="DM484" s="5"/>
      <c r="DN484" s="5"/>
      <c r="DO484" s="5"/>
      <c r="DP484" s="5"/>
      <c r="DQ484" s="5"/>
      <c r="DR484" s="5"/>
      <c r="DS484" s="5"/>
      <c r="DT484" s="5"/>
      <c r="DU484" s="5"/>
      <c r="DV484" s="5"/>
      <c r="DW484" s="5"/>
      <c r="DX484" s="5"/>
      <c r="DY484" s="5"/>
      <c r="DZ484" s="5"/>
      <c r="EA484" s="5"/>
      <c r="EB484" s="5"/>
      <c r="EC484" s="5"/>
      <c r="ED484" s="5"/>
      <c r="EE484" s="5"/>
      <c r="EF484" s="5"/>
      <c r="EG484" s="5"/>
      <c r="EH484" s="5"/>
      <c r="EI484" s="5"/>
      <c r="EJ484" s="5"/>
      <c r="EK484" s="5"/>
      <c r="EL484" s="5"/>
      <c r="EM484" s="5"/>
      <c r="EN484" s="5"/>
      <c r="EO484" s="5"/>
      <c r="EP484" s="5"/>
      <c r="EQ484" s="5"/>
      <c r="ER484" s="5"/>
      <c r="ES484" s="5"/>
      <c r="ET484" s="5"/>
      <c r="EU484" s="5"/>
      <c r="EV484" s="5"/>
      <c r="EW484" s="5"/>
      <c r="EX484" s="5"/>
      <c r="EY484" s="5"/>
      <c r="EZ484" s="5"/>
      <c r="FA484" s="5"/>
      <c r="FB484" s="5"/>
      <c r="FC484" s="5"/>
      <c r="FD484" s="5"/>
      <c r="FE484" s="5"/>
      <c r="FF484" s="5"/>
      <c r="FG484" s="5"/>
      <c r="FH484" s="5"/>
      <c r="FI484" s="5"/>
      <c r="FJ484" s="5"/>
      <c r="FK484" s="5"/>
      <c r="FL484" s="5"/>
      <c r="FM484" s="5"/>
      <c r="FN484" s="5"/>
      <c r="FO484" s="5"/>
      <c r="FP484" s="5"/>
      <c r="FQ484" s="5"/>
      <c r="FR484" s="5"/>
      <c r="FS484" s="5"/>
      <c r="FT484" s="5"/>
      <c r="FU484" s="5"/>
      <c r="FV484" s="5"/>
      <c r="FW484" s="5"/>
      <c r="FX484" s="5"/>
      <c r="FY484" s="5"/>
      <c r="FZ484" s="5"/>
      <c r="GA484" s="5"/>
      <c r="GB484" s="5"/>
      <c r="GC484" s="5"/>
      <c r="GD484" s="5"/>
      <c r="GE484" s="5"/>
      <c r="GF484" s="5"/>
      <c r="GG484" s="5"/>
      <c r="GH484" s="5"/>
      <c r="GI484" s="5"/>
      <c r="GJ484" s="5"/>
      <c r="GK484" s="5"/>
      <c r="GL484" s="5"/>
      <c r="GM484" s="5"/>
      <c r="GN484" s="5"/>
      <c r="GO484" s="5"/>
      <c r="GP484" s="5"/>
      <c r="GQ484" s="5"/>
      <c r="GR484" s="5"/>
      <c r="GS484" s="5"/>
      <c r="GT484" s="5"/>
      <c r="GU484" s="5"/>
      <c r="GV484" s="5"/>
      <c r="GW484" s="5"/>
      <c r="GX484" s="5"/>
      <c r="GY484" s="5"/>
      <c r="GZ484" s="5"/>
      <c r="HA484" s="5"/>
      <c r="HB484" s="5"/>
      <c r="HC484" s="5"/>
      <c r="HD484" s="5"/>
      <c r="HE484" s="5"/>
      <c r="HF484" s="5"/>
      <c r="HG484" s="5"/>
      <c r="HH484" s="5"/>
      <c r="HI484" s="5"/>
      <c r="HJ484" s="5"/>
      <c r="HK484" s="5"/>
      <c r="HL484" s="5"/>
      <c r="HM484" s="5"/>
      <c r="HN484" s="5"/>
      <c r="HO484" s="5"/>
      <c r="HP484" s="5"/>
      <c r="HQ484" s="5"/>
      <c r="HR484" s="5"/>
      <c r="HS484" s="5"/>
      <c r="HT484" s="5"/>
      <c r="HU484" s="5"/>
      <c r="HV484" s="5"/>
      <c r="HW484" s="5"/>
    </row>
    <row r="485" spans="1:231" s="148" customFormat="1">
      <c r="A485" s="5"/>
      <c r="B485" s="5"/>
      <c r="C485" s="13"/>
      <c r="D485" s="13"/>
      <c r="E485" s="14"/>
      <c r="F485" s="15"/>
      <c r="G485" s="13"/>
      <c r="H485" s="13"/>
      <c r="I485" s="16"/>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c r="BY485" s="5"/>
      <c r="BZ485" s="5"/>
      <c r="CA485" s="5"/>
      <c r="CB485" s="5"/>
      <c r="CC485" s="5"/>
      <c r="CD485" s="5"/>
      <c r="CE485" s="5"/>
      <c r="CF485" s="5"/>
      <c r="CG485" s="5"/>
      <c r="CH485" s="5"/>
      <c r="CI485" s="5"/>
      <c r="CJ485" s="5"/>
      <c r="CK485" s="5"/>
      <c r="CL485" s="5"/>
      <c r="CM485" s="5"/>
      <c r="CN485" s="5"/>
      <c r="CO485" s="5"/>
      <c r="CP485" s="5"/>
      <c r="CQ485" s="5"/>
      <c r="CR485" s="5"/>
      <c r="CS485" s="5"/>
      <c r="CT485" s="5"/>
      <c r="CU485" s="5"/>
      <c r="CV485" s="5"/>
      <c r="CW485" s="5"/>
      <c r="CX485" s="5"/>
      <c r="CY485" s="5"/>
      <c r="CZ485" s="5"/>
      <c r="DA485" s="5"/>
      <c r="DB485" s="5"/>
      <c r="DC485" s="5"/>
      <c r="DD485" s="5"/>
      <c r="DE485" s="5"/>
      <c r="DF485" s="5"/>
      <c r="DG485" s="5"/>
      <c r="DH485" s="5"/>
      <c r="DI485" s="5"/>
      <c r="DJ485" s="5"/>
      <c r="DK485" s="5"/>
      <c r="DL485" s="5"/>
      <c r="DM485" s="5"/>
      <c r="DN485" s="5"/>
      <c r="DO485" s="5"/>
      <c r="DP485" s="5"/>
      <c r="DQ485" s="5"/>
      <c r="DR485" s="5"/>
      <c r="DS485" s="5"/>
      <c r="DT485" s="5"/>
      <c r="DU485" s="5"/>
      <c r="DV485" s="5"/>
      <c r="DW485" s="5"/>
      <c r="DX485" s="5"/>
      <c r="DY485" s="5"/>
      <c r="DZ485" s="5"/>
      <c r="EA485" s="5"/>
      <c r="EB485" s="5"/>
      <c r="EC485" s="5"/>
      <c r="ED485" s="5"/>
      <c r="EE485" s="5"/>
      <c r="EF485" s="5"/>
      <c r="EG485" s="5"/>
      <c r="EH485" s="5"/>
      <c r="EI485" s="5"/>
      <c r="EJ485" s="5"/>
      <c r="EK485" s="5"/>
      <c r="EL485" s="5"/>
      <c r="EM485" s="5"/>
      <c r="EN485" s="5"/>
      <c r="EO485" s="5"/>
      <c r="EP485" s="5"/>
      <c r="EQ485" s="5"/>
      <c r="ER485" s="5"/>
      <c r="ES485" s="5"/>
      <c r="ET485" s="5"/>
      <c r="EU485" s="5"/>
      <c r="EV485" s="5"/>
      <c r="EW485" s="5"/>
      <c r="EX485" s="5"/>
      <c r="EY485" s="5"/>
      <c r="EZ485" s="5"/>
      <c r="FA485" s="5"/>
      <c r="FB485" s="5"/>
      <c r="FC485" s="5"/>
      <c r="FD485" s="5"/>
      <c r="FE485" s="5"/>
      <c r="FF485" s="5"/>
      <c r="FG485" s="5"/>
      <c r="FH485" s="5"/>
      <c r="FI485" s="5"/>
      <c r="FJ485" s="5"/>
      <c r="FK485" s="5"/>
      <c r="FL485" s="5"/>
      <c r="FM485" s="5"/>
      <c r="FN485" s="5"/>
      <c r="FO485" s="5"/>
      <c r="FP485" s="5"/>
      <c r="FQ485" s="5"/>
      <c r="FR485" s="5"/>
      <c r="FS485" s="5"/>
      <c r="FT485" s="5"/>
      <c r="FU485" s="5"/>
      <c r="FV485" s="5"/>
      <c r="FW485" s="5"/>
      <c r="FX485" s="5"/>
      <c r="FY485" s="5"/>
      <c r="FZ485" s="5"/>
      <c r="GA485" s="5"/>
      <c r="GB485" s="5"/>
      <c r="GC485" s="5"/>
      <c r="GD485" s="5"/>
      <c r="GE485" s="5"/>
      <c r="GF485" s="5"/>
      <c r="GG485" s="5"/>
      <c r="GH485" s="5"/>
      <c r="GI485" s="5"/>
      <c r="GJ485" s="5"/>
      <c r="GK485" s="5"/>
      <c r="GL485" s="5"/>
      <c r="GM485" s="5"/>
      <c r="GN485" s="5"/>
      <c r="GO485" s="5"/>
      <c r="GP485" s="5"/>
      <c r="GQ485" s="5"/>
      <c r="GR485" s="5"/>
      <c r="GS485" s="5"/>
      <c r="GT485" s="5"/>
      <c r="GU485" s="5"/>
      <c r="GV485" s="5"/>
      <c r="GW485" s="5"/>
      <c r="GX485" s="5"/>
      <c r="GY485" s="5"/>
      <c r="GZ485" s="5"/>
      <c r="HA485" s="5"/>
      <c r="HB485" s="5"/>
      <c r="HC485" s="5"/>
      <c r="HD485" s="5"/>
      <c r="HE485" s="5"/>
      <c r="HF485" s="5"/>
      <c r="HG485" s="5"/>
      <c r="HH485" s="5"/>
      <c r="HI485" s="5"/>
      <c r="HJ485" s="5"/>
      <c r="HK485" s="5"/>
      <c r="HL485" s="5"/>
      <c r="HM485" s="5"/>
      <c r="HN485" s="5"/>
      <c r="HO485" s="5"/>
      <c r="HP485" s="5"/>
      <c r="HQ485" s="5"/>
      <c r="HR485" s="5"/>
      <c r="HS485" s="5"/>
      <c r="HT485" s="5"/>
      <c r="HU485" s="5"/>
      <c r="HV485" s="5"/>
      <c r="HW485" s="5"/>
    </row>
    <row r="486" spans="1:231" s="148" customFormat="1">
      <c r="A486" s="5"/>
      <c r="B486" s="5"/>
      <c r="C486" s="13"/>
      <c r="D486" s="13"/>
      <c r="E486" s="14"/>
      <c r="F486" s="15"/>
      <c r="G486" s="13"/>
      <c r="H486" s="13"/>
      <c r="I486" s="16"/>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c r="CN486" s="5"/>
      <c r="CO486" s="5"/>
      <c r="CP486" s="5"/>
      <c r="CQ486" s="5"/>
      <c r="CR486" s="5"/>
      <c r="CS486" s="5"/>
      <c r="CT486" s="5"/>
      <c r="CU486" s="5"/>
      <c r="CV486" s="5"/>
      <c r="CW486" s="5"/>
      <c r="CX486" s="5"/>
      <c r="CY486" s="5"/>
      <c r="CZ486" s="5"/>
      <c r="DA486" s="5"/>
      <c r="DB486" s="5"/>
      <c r="DC486" s="5"/>
      <c r="DD486" s="5"/>
      <c r="DE486" s="5"/>
      <c r="DF486" s="5"/>
      <c r="DG486" s="5"/>
      <c r="DH486" s="5"/>
      <c r="DI486" s="5"/>
      <c r="DJ486" s="5"/>
      <c r="DK486" s="5"/>
      <c r="DL486" s="5"/>
      <c r="DM486" s="5"/>
      <c r="DN486" s="5"/>
      <c r="DO486" s="5"/>
      <c r="DP486" s="5"/>
      <c r="DQ486" s="5"/>
      <c r="DR486" s="5"/>
      <c r="DS486" s="5"/>
      <c r="DT486" s="5"/>
      <c r="DU486" s="5"/>
      <c r="DV486" s="5"/>
      <c r="DW486" s="5"/>
      <c r="DX486" s="5"/>
      <c r="DY486" s="5"/>
      <c r="DZ486" s="5"/>
      <c r="EA486" s="5"/>
      <c r="EB486" s="5"/>
      <c r="EC486" s="5"/>
      <c r="ED486" s="5"/>
      <c r="EE486" s="5"/>
      <c r="EF486" s="5"/>
      <c r="EG486" s="5"/>
      <c r="EH486" s="5"/>
      <c r="EI486" s="5"/>
      <c r="EJ486" s="5"/>
      <c r="EK486" s="5"/>
      <c r="EL486" s="5"/>
      <c r="EM486" s="5"/>
      <c r="EN486" s="5"/>
      <c r="EO486" s="5"/>
      <c r="EP486" s="5"/>
      <c r="EQ486" s="5"/>
      <c r="ER486" s="5"/>
      <c r="ES486" s="5"/>
      <c r="ET486" s="5"/>
      <c r="EU486" s="5"/>
      <c r="EV486" s="5"/>
      <c r="EW486" s="5"/>
      <c r="EX486" s="5"/>
      <c r="EY486" s="5"/>
      <c r="EZ486" s="5"/>
      <c r="FA486" s="5"/>
      <c r="FB486" s="5"/>
      <c r="FC486" s="5"/>
      <c r="FD486" s="5"/>
      <c r="FE486" s="5"/>
      <c r="FF486" s="5"/>
      <c r="FG486" s="5"/>
      <c r="FH486" s="5"/>
      <c r="FI486" s="5"/>
      <c r="FJ486" s="5"/>
      <c r="FK486" s="5"/>
      <c r="FL486" s="5"/>
      <c r="FM486" s="5"/>
      <c r="FN486" s="5"/>
      <c r="FO486" s="5"/>
      <c r="FP486" s="5"/>
      <c r="FQ486" s="5"/>
      <c r="FR486" s="5"/>
      <c r="FS486" s="5"/>
      <c r="FT486" s="5"/>
      <c r="FU486" s="5"/>
      <c r="FV486" s="5"/>
      <c r="FW486" s="5"/>
      <c r="FX486" s="5"/>
      <c r="FY486" s="5"/>
      <c r="FZ486" s="5"/>
      <c r="GA486" s="5"/>
      <c r="GB486" s="5"/>
      <c r="GC486" s="5"/>
      <c r="GD486" s="5"/>
      <c r="GE486" s="5"/>
      <c r="GF486" s="5"/>
      <c r="GG486" s="5"/>
      <c r="GH486" s="5"/>
      <c r="GI486" s="5"/>
      <c r="GJ486" s="5"/>
      <c r="GK486" s="5"/>
      <c r="GL486" s="5"/>
      <c r="GM486" s="5"/>
      <c r="GN486" s="5"/>
      <c r="GO486" s="5"/>
      <c r="GP486" s="5"/>
      <c r="GQ486" s="5"/>
      <c r="GR486" s="5"/>
      <c r="GS486" s="5"/>
      <c r="GT486" s="5"/>
      <c r="GU486" s="5"/>
      <c r="GV486" s="5"/>
      <c r="GW486" s="5"/>
      <c r="GX486" s="5"/>
      <c r="GY486" s="5"/>
      <c r="GZ486" s="5"/>
      <c r="HA486" s="5"/>
      <c r="HB486" s="5"/>
      <c r="HC486" s="5"/>
      <c r="HD486" s="5"/>
      <c r="HE486" s="5"/>
      <c r="HF486" s="5"/>
      <c r="HG486" s="5"/>
      <c r="HH486" s="5"/>
      <c r="HI486" s="5"/>
      <c r="HJ486" s="5"/>
      <c r="HK486" s="5"/>
      <c r="HL486" s="5"/>
      <c r="HM486" s="5"/>
      <c r="HN486" s="5"/>
      <c r="HO486" s="5"/>
      <c r="HP486" s="5"/>
      <c r="HQ486" s="5"/>
      <c r="HR486" s="5"/>
      <c r="HS486" s="5"/>
      <c r="HT486" s="5"/>
      <c r="HU486" s="5"/>
      <c r="HV486" s="5"/>
      <c r="HW486" s="5"/>
    </row>
    <row r="487" spans="1:231" s="148" customFormat="1">
      <c r="A487" s="5"/>
      <c r="B487" s="5"/>
      <c r="C487" s="13"/>
      <c r="D487" s="13"/>
      <c r="E487" s="14"/>
      <c r="F487" s="15"/>
      <c r="G487" s="13"/>
      <c r="H487" s="13"/>
      <c r="I487" s="16"/>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c r="BR487" s="5"/>
      <c r="BS487" s="5"/>
      <c r="BT487" s="5"/>
      <c r="BU487" s="5"/>
      <c r="BV487" s="5"/>
      <c r="BW487" s="5"/>
      <c r="BX487" s="5"/>
      <c r="BY487" s="5"/>
      <c r="BZ487" s="5"/>
      <c r="CA487" s="5"/>
      <c r="CB487" s="5"/>
      <c r="CC487" s="5"/>
      <c r="CD487" s="5"/>
      <c r="CE487" s="5"/>
      <c r="CF487" s="5"/>
      <c r="CG487" s="5"/>
      <c r="CH487" s="5"/>
      <c r="CI487" s="5"/>
      <c r="CJ487" s="5"/>
      <c r="CK487" s="5"/>
      <c r="CL487" s="5"/>
      <c r="CM487" s="5"/>
      <c r="CN487" s="5"/>
      <c r="CO487" s="5"/>
      <c r="CP487" s="5"/>
      <c r="CQ487" s="5"/>
      <c r="CR487" s="5"/>
      <c r="CS487" s="5"/>
      <c r="CT487" s="5"/>
      <c r="CU487" s="5"/>
      <c r="CV487" s="5"/>
      <c r="CW487" s="5"/>
      <c r="CX487" s="5"/>
      <c r="CY487" s="5"/>
      <c r="CZ487" s="5"/>
      <c r="DA487" s="5"/>
      <c r="DB487" s="5"/>
      <c r="DC487" s="5"/>
      <c r="DD487" s="5"/>
      <c r="DE487" s="5"/>
      <c r="DF487" s="5"/>
      <c r="DG487" s="5"/>
      <c r="DH487" s="5"/>
      <c r="DI487" s="5"/>
      <c r="DJ487" s="5"/>
      <c r="DK487" s="5"/>
      <c r="DL487" s="5"/>
      <c r="DM487" s="5"/>
      <c r="DN487" s="5"/>
      <c r="DO487" s="5"/>
      <c r="DP487" s="5"/>
      <c r="DQ487" s="5"/>
      <c r="DR487" s="5"/>
      <c r="DS487" s="5"/>
      <c r="DT487" s="5"/>
      <c r="DU487" s="5"/>
      <c r="DV487" s="5"/>
      <c r="DW487" s="5"/>
      <c r="DX487" s="5"/>
      <c r="DY487" s="5"/>
      <c r="DZ487" s="5"/>
      <c r="EA487" s="5"/>
      <c r="EB487" s="5"/>
      <c r="EC487" s="5"/>
      <c r="ED487" s="5"/>
      <c r="EE487" s="5"/>
      <c r="EF487" s="5"/>
      <c r="EG487" s="5"/>
      <c r="EH487" s="5"/>
      <c r="EI487" s="5"/>
      <c r="EJ487" s="5"/>
      <c r="EK487" s="5"/>
      <c r="EL487" s="5"/>
      <c r="EM487" s="5"/>
      <c r="EN487" s="5"/>
      <c r="EO487" s="5"/>
      <c r="EP487" s="5"/>
      <c r="EQ487" s="5"/>
      <c r="ER487" s="5"/>
      <c r="ES487" s="5"/>
      <c r="ET487" s="5"/>
      <c r="EU487" s="5"/>
      <c r="EV487" s="5"/>
      <c r="EW487" s="5"/>
      <c r="EX487" s="5"/>
      <c r="EY487" s="5"/>
      <c r="EZ487" s="5"/>
      <c r="FA487" s="5"/>
      <c r="FB487" s="5"/>
      <c r="FC487" s="5"/>
      <c r="FD487" s="5"/>
      <c r="FE487" s="5"/>
      <c r="FF487" s="5"/>
      <c r="FG487" s="5"/>
      <c r="FH487" s="5"/>
      <c r="FI487" s="5"/>
      <c r="FJ487" s="5"/>
      <c r="FK487" s="5"/>
      <c r="FL487" s="5"/>
      <c r="FM487" s="5"/>
      <c r="FN487" s="5"/>
      <c r="FO487" s="5"/>
      <c r="FP487" s="5"/>
      <c r="FQ487" s="5"/>
      <c r="FR487" s="5"/>
      <c r="FS487" s="5"/>
      <c r="FT487" s="5"/>
      <c r="FU487" s="5"/>
      <c r="FV487" s="5"/>
      <c r="FW487" s="5"/>
      <c r="FX487" s="5"/>
      <c r="FY487" s="5"/>
      <c r="FZ487" s="5"/>
      <c r="GA487" s="5"/>
      <c r="GB487" s="5"/>
      <c r="GC487" s="5"/>
      <c r="GD487" s="5"/>
      <c r="GE487" s="5"/>
      <c r="GF487" s="5"/>
      <c r="GG487" s="5"/>
      <c r="GH487" s="5"/>
      <c r="GI487" s="5"/>
      <c r="GJ487" s="5"/>
      <c r="GK487" s="5"/>
      <c r="GL487" s="5"/>
      <c r="GM487" s="5"/>
      <c r="GN487" s="5"/>
      <c r="GO487" s="5"/>
      <c r="GP487" s="5"/>
      <c r="GQ487" s="5"/>
      <c r="GR487" s="5"/>
      <c r="GS487" s="5"/>
      <c r="GT487" s="5"/>
      <c r="GU487" s="5"/>
      <c r="GV487" s="5"/>
      <c r="GW487" s="5"/>
      <c r="GX487" s="5"/>
      <c r="GY487" s="5"/>
      <c r="GZ487" s="5"/>
      <c r="HA487" s="5"/>
      <c r="HB487" s="5"/>
      <c r="HC487" s="5"/>
      <c r="HD487" s="5"/>
      <c r="HE487" s="5"/>
      <c r="HF487" s="5"/>
      <c r="HG487" s="5"/>
      <c r="HH487" s="5"/>
      <c r="HI487" s="5"/>
      <c r="HJ487" s="5"/>
      <c r="HK487" s="5"/>
      <c r="HL487" s="5"/>
      <c r="HM487" s="5"/>
      <c r="HN487" s="5"/>
      <c r="HO487" s="5"/>
      <c r="HP487" s="5"/>
      <c r="HQ487" s="5"/>
      <c r="HR487" s="5"/>
      <c r="HS487" s="5"/>
      <c r="HT487" s="5"/>
      <c r="HU487" s="5"/>
      <c r="HV487" s="5"/>
      <c r="HW487" s="5"/>
    </row>
    <row r="488" spans="1:231" s="148" customFormat="1">
      <c r="A488" s="5"/>
      <c r="B488" s="5"/>
      <c r="C488" s="13"/>
      <c r="D488" s="13"/>
      <c r="E488" s="14"/>
      <c r="F488" s="15"/>
      <c r="G488" s="13"/>
      <c r="H488" s="13"/>
      <c r="I488" s="16"/>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5"/>
      <c r="CM488" s="5"/>
      <c r="CN488" s="5"/>
      <c r="CO488" s="5"/>
      <c r="CP488" s="5"/>
      <c r="CQ488" s="5"/>
      <c r="CR488" s="5"/>
      <c r="CS488" s="5"/>
      <c r="CT488" s="5"/>
      <c r="CU488" s="5"/>
      <c r="CV488" s="5"/>
      <c r="CW488" s="5"/>
      <c r="CX488" s="5"/>
      <c r="CY488" s="5"/>
      <c r="CZ488" s="5"/>
      <c r="DA488" s="5"/>
      <c r="DB488" s="5"/>
      <c r="DC488" s="5"/>
      <c r="DD488" s="5"/>
      <c r="DE488" s="5"/>
      <c r="DF488" s="5"/>
      <c r="DG488" s="5"/>
      <c r="DH488" s="5"/>
      <c r="DI488" s="5"/>
      <c r="DJ488" s="5"/>
      <c r="DK488" s="5"/>
      <c r="DL488" s="5"/>
      <c r="DM488" s="5"/>
      <c r="DN488" s="5"/>
      <c r="DO488" s="5"/>
      <c r="DP488" s="5"/>
      <c r="DQ488" s="5"/>
      <c r="DR488" s="5"/>
      <c r="DS488" s="5"/>
      <c r="DT488" s="5"/>
      <c r="DU488" s="5"/>
      <c r="DV488" s="5"/>
      <c r="DW488" s="5"/>
      <c r="DX488" s="5"/>
      <c r="DY488" s="5"/>
      <c r="DZ488" s="5"/>
      <c r="EA488" s="5"/>
      <c r="EB488" s="5"/>
      <c r="EC488" s="5"/>
      <c r="ED488" s="5"/>
      <c r="EE488" s="5"/>
      <c r="EF488" s="5"/>
      <c r="EG488" s="5"/>
      <c r="EH488" s="5"/>
      <c r="EI488" s="5"/>
      <c r="EJ488" s="5"/>
      <c r="EK488" s="5"/>
      <c r="EL488" s="5"/>
      <c r="EM488" s="5"/>
      <c r="EN488" s="5"/>
      <c r="EO488" s="5"/>
      <c r="EP488" s="5"/>
      <c r="EQ488" s="5"/>
      <c r="ER488" s="5"/>
      <c r="ES488" s="5"/>
      <c r="ET488" s="5"/>
      <c r="EU488" s="5"/>
      <c r="EV488" s="5"/>
      <c r="EW488" s="5"/>
      <c r="EX488" s="5"/>
      <c r="EY488" s="5"/>
      <c r="EZ488" s="5"/>
      <c r="FA488" s="5"/>
      <c r="FB488" s="5"/>
      <c r="FC488" s="5"/>
      <c r="FD488" s="5"/>
      <c r="FE488" s="5"/>
      <c r="FF488" s="5"/>
      <c r="FG488" s="5"/>
      <c r="FH488" s="5"/>
      <c r="FI488" s="5"/>
      <c r="FJ488" s="5"/>
      <c r="FK488" s="5"/>
      <c r="FL488" s="5"/>
      <c r="FM488" s="5"/>
      <c r="FN488" s="5"/>
      <c r="FO488" s="5"/>
      <c r="FP488" s="5"/>
      <c r="FQ488" s="5"/>
      <c r="FR488" s="5"/>
      <c r="FS488" s="5"/>
      <c r="FT488" s="5"/>
      <c r="FU488" s="5"/>
      <c r="FV488" s="5"/>
      <c r="FW488" s="5"/>
      <c r="FX488" s="5"/>
      <c r="FY488" s="5"/>
      <c r="FZ488" s="5"/>
      <c r="GA488" s="5"/>
      <c r="GB488" s="5"/>
      <c r="GC488" s="5"/>
      <c r="GD488" s="5"/>
      <c r="GE488" s="5"/>
      <c r="GF488" s="5"/>
      <c r="GG488" s="5"/>
      <c r="GH488" s="5"/>
      <c r="GI488" s="5"/>
      <c r="GJ488" s="5"/>
      <c r="GK488" s="5"/>
      <c r="GL488" s="5"/>
      <c r="GM488" s="5"/>
      <c r="GN488" s="5"/>
      <c r="GO488" s="5"/>
      <c r="GP488" s="5"/>
      <c r="GQ488" s="5"/>
      <c r="GR488" s="5"/>
      <c r="GS488" s="5"/>
      <c r="GT488" s="5"/>
      <c r="GU488" s="5"/>
      <c r="GV488" s="5"/>
      <c r="GW488" s="5"/>
      <c r="GX488" s="5"/>
      <c r="GY488" s="5"/>
      <c r="GZ488" s="5"/>
      <c r="HA488" s="5"/>
      <c r="HB488" s="5"/>
      <c r="HC488" s="5"/>
      <c r="HD488" s="5"/>
      <c r="HE488" s="5"/>
      <c r="HF488" s="5"/>
      <c r="HG488" s="5"/>
      <c r="HH488" s="5"/>
      <c r="HI488" s="5"/>
      <c r="HJ488" s="5"/>
      <c r="HK488" s="5"/>
      <c r="HL488" s="5"/>
      <c r="HM488" s="5"/>
      <c r="HN488" s="5"/>
      <c r="HO488" s="5"/>
      <c r="HP488" s="5"/>
      <c r="HQ488" s="5"/>
      <c r="HR488" s="5"/>
      <c r="HS488" s="5"/>
      <c r="HT488" s="5"/>
      <c r="HU488" s="5"/>
      <c r="HV488" s="5"/>
      <c r="HW488" s="5"/>
    </row>
    <row r="489" spans="1:231" s="148" customFormat="1">
      <c r="A489" s="5"/>
      <c r="B489" s="5"/>
      <c r="C489" s="13"/>
      <c r="D489" s="13"/>
      <c r="E489" s="14"/>
      <c r="F489" s="15"/>
      <c r="G489" s="13"/>
      <c r="H489" s="13"/>
      <c r="I489" s="16"/>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c r="CN489" s="5"/>
      <c r="CO489" s="5"/>
      <c r="CP489" s="5"/>
      <c r="CQ489" s="5"/>
      <c r="CR489" s="5"/>
      <c r="CS489" s="5"/>
      <c r="CT489" s="5"/>
      <c r="CU489" s="5"/>
      <c r="CV489" s="5"/>
      <c r="CW489" s="5"/>
      <c r="CX489" s="5"/>
      <c r="CY489" s="5"/>
      <c r="CZ489" s="5"/>
      <c r="DA489" s="5"/>
      <c r="DB489" s="5"/>
      <c r="DC489" s="5"/>
      <c r="DD489" s="5"/>
      <c r="DE489" s="5"/>
      <c r="DF489" s="5"/>
      <c r="DG489" s="5"/>
      <c r="DH489" s="5"/>
      <c r="DI489" s="5"/>
      <c r="DJ489" s="5"/>
      <c r="DK489" s="5"/>
      <c r="DL489" s="5"/>
      <c r="DM489" s="5"/>
      <c r="DN489" s="5"/>
      <c r="DO489" s="5"/>
      <c r="DP489" s="5"/>
      <c r="DQ489" s="5"/>
      <c r="DR489" s="5"/>
      <c r="DS489" s="5"/>
      <c r="DT489" s="5"/>
      <c r="DU489" s="5"/>
      <c r="DV489" s="5"/>
      <c r="DW489" s="5"/>
      <c r="DX489" s="5"/>
      <c r="DY489" s="5"/>
      <c r="DZ489" s="5"/>
      <c r="EA489" s="5"/>
      <c r="EB489" s="5"/>
      <c r="EC489" s="5"/>
      <c r="ED489" s="5"/>
      <c r="EE489" s="5"/>
      <c r="EF489" s="5"/>
      <c r="EG489" s="5"/>
      <c r="EH489" s="5"/>
      <c r="EI489" s="5"/>
      <c r="EJ489" s="5"/>
      <c r="EK489" s="5"/>
      <c r="EL489" s="5"/>
      <c r="EM489" s="5"/>
      <c r="EN489" s="5"/>
      <c r="EO489" s="5"/>
      <c r="EP489" s="5"/>
      <c r="EQ489" s="5"/>
      <c r="ER489" s="5"/>
      <c r="ES489" s="5"/>
      <c r="ET489" s="5"/>
      <c r="EU489" s="5"/>
      <c r="EV489" s="5"/>
      <c r="EW489" s="5"/>
      <c r="EX489" s="5"/>
      <c r="EY489" s="5"/>
      <c r="EZ489" s="5"/>
      <c r="FA489" s="5"/>
      <c r="FB489" s="5"/>
      <c r="FC489" s="5"/>
      <c r="FD489" s="5"/>
      <c r="FE489" s="5"/>
      <c r="FF489" s="5"/>
      <c r="FG489" s="5"/>
      <c r="FH489" s="5"/>
      <c r="FI489" s="5"/>
      <c r="FJ489" s="5"/>
      <c r="FK489" s="5"/>
      <c r="FL489" s="5"/>
      <c r="FM489" s="5"/>
      <c r="FN489" s="5"/>
      <c r="FO489" s="5"/>
      <c r="FP489" s="5"/>
      <c r="FQ489" s="5"/>
      <c r="FR489" s="5"/>
      <c r="FS489" s="5"/>
      <c r="FT489" s="5"/>
      <c r="FU489" s="5"/>
      <c r="FV489" s="5"/>
      <c r="FW489" s="5"/>
      <c r="FX489" s="5"/>
      <c r="FY489" s="5"/>
      <c r="FZ489" s="5"/>
      <c r="GA489" s="5"/>
      <c r="GB489" s="5"/>
      <c r="GC489" s="5"/>
      <c r="GD489" s="5"/>
      <c r="GE489" s="5"/>
      <c r="GF489" s="5"/>
      <c r="GG489" s="5"/>
      <c r="GH489" s="5"/>
      <c r="GI489" s="5"/>
      <c r="GJ489" s="5"/>
      <c r="GK489" s="5"/>
      <c r="GL489" s="5"/>
      <c r="GM489" s="5"/>
      <c r="GN489" s="5"/>
      <c r="GO489" s="5"/>
      <c r="GP489" s="5"/>
      <c r="GQ489" s="5"/>
      <c r="GR489" s="5"/>
      <c r="GS489" s="5"/>
      <c r="GT489" s="5"/>
      <c r="GU489" s="5"/>
      <c r="GV489" s="5"/>
      <c r="GW489" s="5"/>
      <c r="GX489" s="5"/>
      <c r="GY489" s="5"/>
      <c r="GZ489" s="5"/>
      <c r="HA489" s="5"/>
      <c r="HB489" s="5"/>
      <c r="HC489" s="5"/>
      <c r="HD489" s="5"/>
      <c r="HE489" s="5"/>
      <c r="HF489" s="5"/>
      <c r="HG489" s="5"/>
      <c r="HH489" s="5"/>
      <c r="HI489" s="5"/>
      <c r="HJ489" s="5"/>
      <c r="HK489" s="5"/>
      <c r="HL489" s="5"/>
      <c r="HM489" s="5"/>
      <c r="HN489" s="5"/>
      <c r="HO489" s="5"/>
      <c r="HP489" s="5"/>
      <c r="HQ489" s="5"/>
      <c r="HR489" s="5"/>
      <c r="HS489" s="5"/>
      <c r="HT489" s="5"/>
      <c r="HU489" s="5"/>
      <c r="HV489" s="5"/>
      <c r="HW489" s="5"/>
    </row>
    <row r="490" spans="1:231" s="148" customFormat="1">
      <c r="A490" s="5"/>
      <c r="B490" s="5"/>
      <c r="C490" s="13"/>
      <c r="D490" s="13"/>
      <c r="E490" s="14"/>
      <c r="F490" s="15"/>
      <c r="G490" s="13"/>
      <c r="H490" s="13"/>
      <c r="I490" s="16"/>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c r="BR490" s="5"/>
      <c r="BS490" s="5"/>
      <c r="BT490" s="5"/>
      <c r="BU490" s="5"/>
      <c r="BV490" s="5"/>
      <c r="BW490" s="5"/>
      <c r="BX490" s="5"/>
      <c r="BY490" s="5"/>
      <c r="BZ490" s="5"/>
      <c r="CA490" s="5"/>
      <c r="CB490" s="5"/>
      <c r="CC490" s="5"/>
      <c r="CD490" s="5"/>
      <c r="CE490" s="5"/>
      <c r="CF490" s="5"/>
      <c r="CG490" s="5"/>
      <c r="CH490" s="5"/>
      <c r="CI490" s="5"/>
      <c r="CJ490" s="5"/>
      <c r="CK490" s="5"/>
      <c r="CL490" s="5"/>
      <c r="CM490" s="5"/>
      <c r="CN490" s="5"/>
      <c r="CO490" s="5"/>
      <c r="CP490" s="5"/>
      <c r="CQ490" s="5"/>
      <c r="CR490" s="5"/>
      <c r="CS490" s="5"/>
      <c r="CT490" s="5"/>
      <c r="CU490" s="5"/>
      <c r="CV490" s="5"/>
      <c r="CW490" s="5"/>
      <c r="CX490" s="5"/>
      <c r="CY490" s="5"/>
      <c r="CZ490" s="5"/>
      <c r="DA490" s="5"/>
      <c r="DB490" s="5"/>
      <c r="DC490" s="5"/>
      <c r="DD490" s="5"/>
      <c r="DE490" s="5"/>
      <c r="DF490" s="5"/>
      <c r="DG490" s="5"/>
      <c r="DH490" s="5"/>
      <c r="DI490" s="5"/>
      <c r="DJ490" s="5"/>
      <c r="DK490" s="5"/>
      <c r="DL490" s="5"/>
      <c r="DM490" s="5"/>
      <c r="DN490" s="5"/>
      <c r="DO490" s="5"/>
      <c r="DP490" s="5"/>
      <c r="DQ490" s="5"/>
      <c r="DR490" s="5"/>
      <c r="DS490" s="5"/>
      <c r="DT490" s="5"/>
      <c r="DU490" s="5"/>
      <c r="DV490" s="5"/>
      <c r="DW490" s="5"/>
      <c r="DX490" s="5"/>
      <c r="DY490" s="5"/>
      <c r="DZ490" s="5"/>
      <c r="EA490" s="5"/>
      <c r="EB490" s="5"/>
      <c r="EC490" s="5"/>
      <c r="ED490" s="5"/>
      <c r="EE490" s="5"/>
      <c r="EF490" s="5"/>
      <c r="EG490" s="5"/>
      <c r="EH490" s="5"/>
      <c r="EI490" s="5"/>
      <c r="EJ490" s="5"/>
      <c r="EK490" s="5"/>
      <c r="EL490" s="5"/>
      <c r="EM490" s="5"/>
      <c r="EN490" s="5"/>
      <c r="EO490" s="5"/>
      <c r="EP490" s="5"/>
      <c r="EQ490" s="5"/>
      <c r="ER490" s="5"/>
      <c r="ES490" s="5"/>
      <c r="ET490" s="5"/>
      <c r="EU490" s="5"/>
      <c r="EV490" s="5"/>
      <c r="EW490" s="5"/>
      <c r="EX490" s="5"/>
      <c r="EY490" s="5"/>
      <c r="EZ490" s="5"/>
      <c r="FA490" s="5"/>
      <c r="FB490" s="5"/>
      <c r="FC490" s="5"/>
      <c r="FD490" s="5"/>
      <c r="FE490" s="5"/>
      <c r="FF490" s="5"/>
      <c r="FG490" s="5"/>
      <c r="FH490" s="5"/>
      <c r="FI490" s="5"/>
      <c r="FJ490" s="5"/>
      <c r="FK490" s="5"/>
      <c r="FL490" s="5"/>
      <c r="FM490" s="5"/>
      <c r="FN490" s="5"/>
      <c r="FO490" s="5"/>
      <c r="FP490" s="5"/>
      <c r="FQ490" s="5"/>
      <c r="FR490" s="5"/>
      <c r="FS490" s="5"/>
      <c r="FT490" s="5"/>
      <c r="FU490" s="5"/>
      <c r="FV490" s="5"/>
      <c r="FW490" s="5"/>
      <c r="FX490" s="5"/>
      <c r="FY490" s="5"/>
      <c r="FZ490" s="5"/>
      <c r="GA490" s="5"/>
      <c r="GB490" s="5"/>
      <c r="GC490" s="5"/>
      <c r="GD490" s="5"/>
      <c r="GE490" s="5"/>
      <c r="GF490" s="5"/>
      <c r="GG490" s="5"/>
      <c r="GH490" s="5"/>
      <c r="GI490" s="5"/>
      <c r="GJ490" s="5"/>
      <c r="GK490" s="5"/>
      <c r="GL490" s="5"/>
      <c r="GM490" s="5"/>
      <c r="GN490" s="5"/>
      <c r="GO490" s="5"/>
      <c r="GP490" s="5"/>
      <c r="GQ490" s="5"/>
      <c r="GR490" s="5"/>
      <c r="GS490" s="5"/>
      <c r="GT490" s="5"/>
      <c r="GU490" s="5"/>
      <c r="GV490" s="5"/>
      <c r="GW490" s="5"/>
      <c r="GX490" s="5"/>
      <c r="GY490" s="5"/>
      <c r="GZ490" s="5"/>
      <c r="HA490" s="5"/>
      <c r="HB490" s="5"/>
      <c r="HC490" s="5"/>
      <c r="HD490" s="5"/>
      <c r="HE490" s="5"/>
      <c r="HF490" s="5"/>
      <c r="HG490" s="5"/>
      <c r="HH490" s="5"/>
      <c r="HI490" s="5"/>
      <c r="HJ490" s="5"/>
      <c r="HK490" s="5"/>
      <c r="HL490" s="5"/>
      <c r="HM490" s="5"/>
      <c r="HN490" s="5"/>
      <c r="HO490" s="5"/>
      <c r="HP490" s="5"/>
      <c r="HQ490" s="5"/>
      <c r="HR490" s="5"/>
      <c r="HS490" s="5"/>
      <c r="HT490" s="5"/>
      <c r="HU490" s="5"/>
      <c r="HV490" s="5"/>
      <c r="HW490" s="5"/>
    </row>
    <row r="491" spans="1:231" s="148" customFormat="1">
      <c r="A491" s="5"/>
      <c r="B491" s="5"/>
      <c r="C491" s="13"/>
      <c r="D491" s="13"/>
      <c r="E491" s="14"/>
      <c r="F491" s="15"/>
      <c r="G491" s="13"/>
      <c r="H491" s="13"/>
      <c r="I491" s="16"/>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c r="BW491" s="5"/>
      <c r="BX491" s="5"/>
      <c r="BY491" s="5"/>
      <c r="BZ491" s="5"/>
      <c r="CA491" s="5"/>
      <c r="CB491" s="5"/>
      <c r="CC491" s="5"/>
      <c r="CD491" s="5"/>
      <c r="CE491" s="5"/>
      <c r="CF491" s="5"/>
      <c r="CG491" s="5"/>
      <c r="CH491" s="5"/>
      <c r="CI491" s="5"/>
      <c r="CJ491" s="5"/>
      <c r="CK491" s="5"/>
      <c r="CL491" s="5"/>
      <c r="CM491" s="5"/>
      <c r="CN491" s="5"/>
      <c r="CO491" s="5"/>
      <c r="CP491" s="5"/>
      <c r="CQ491" s="5"/>
      <c r="CR491" s="5"/>
      <c r="CS491" s="5"/>
      <c r="CT491" s="5"/>
      <c r="CU491" s="5"/>
      <c r="CV491" s="5"/>
      <c r="CW491" s="5"/>
      <c r="CX491" s="5"/>
      <c r="CY491" s="5"/>
      <c r="CZ491" s="5"/>
      <c r="DA491" s="5"/>
      <c r="DB491" s="5"/>
      <c r="DC491" s="5"/>
      <c r="DD491" s="5"/>
      <c r="DE491" s="5"/>
      <c r="DF491" s="5"/>
      <c r="DG491" s="5"/>
      <c r="DH491" s="5"/>
      <c r="DI491" s="5"/>
      <c r="DJ491" s="5"/>
      <c r="DK491" s="5"/>
      <c r="DL491" s="5"/>
      <c r="DM491" s="5"/>
      <c r="DN491" s="5"/>
      <c r="DO491" s="5"/>
      <c r="DP491" s="5"/>
      <c r="DQ491" s="5"/>
      <c r="DR491" s="5"/>
      <c r="DS491" s="5"/>
      <c r="DT491" s="5"/>
      <c r="DU491" s="5"/>
      <c r="DV491" s="5"/>
      <c r="DW491" s="5"/>
      <c r="DX491" s="5"/>
      <c r="DY491" s="5"/>
      <c r="DZ491" s="5"/>
      <c r="EA491" s="5"/>
      <c r="EB491" s="5"/>
      <c r="EC491" s="5"/>
      <c r="ED491" s="5"/>
      <c r="EE491" s="5"/>
      <c r="EF491" s="5"/>
      <c r="EG491" s="5"/>
      <c r="EH491" s="5"/>
      <c r="EI491" s="5"/>
      <c r="EJ491" s="5"/>
      <c r="EK491" s="5"/>
      <c r="EL491" s="5"/>
      <c r="EM491" s="5"/>
      <c r="EN491" s="5"/>
      <c r="EO491" s="5"/>
      <c r="EP491" s="5"/>
      <c r="EQ491" s="5"/>
      <c r="ER491" s="5"/>
      <c r="ES491" s="5"/>
      <c r="ET491" s="5"/>
      <c r="EU491" s="5"/>
      <c r="EV491" s="5"/>
      <c r="EW491" s="5"/>
      <c r="EX491" s="5"/>
      <c r="EY491" s="5"/>
      <c r="EZ491" s="5"/>
      <c r="FA491" s="5"/>
      <c r="FB491" s="5"/>
      <c r="FC491" s="5"/>
      <c r="FD491" s="5"/>
      <c r="FE491" s="5"/>
      <c r="FF491" s="5"/>
      <c r="FG491" s="5"/>
      <c r="FH491" s="5"/>
      <c r="FI491" s="5"/>
      <c r="FJ491" s="5"/>
      <c r="FK491" s="5"/>
      <c r="FL491" s="5"/>
      <c r="FM491" s="5"/>
      <c r="FN491" s="5"/>
      <c r="FO491" s="5"/>
      <c r="FP491" s="5"/>
      <c r="FQ491" s="5"/>
      <c r="FR491" s="5"/>
      <c r="FS491" s="5"/>
      <c r="FT491" s="5"/>
      <c r="FU491" s="5"/>
      <c r="FV491" s="5"/>
      <c r="FW491" s="5"/>
      <c r="FX491" s="5"/>
      <c r="FY491" s="5"/>
      <c r="FZ491" s="5"/>
      <c r="GA491" s="5"/>
      <c r="GB491" s="5"/>
      <c r="GC491" s="5"/>
      <c r="GD491" s="5"/>
      <c r="GE491" s="5"/>
      <c r="GF491" s="5"/>
      <c r="GG491" s="5"/>
      <c r="GH491" s="5"/>
      <c r="GI491" s="5"/>
      <c r="GJ491" s="5"/>
      <c r="GK491" s="5"/>
      <c r="GL491" s="5"/>
      <c r="GM491" s="5"/>
      <c r="GN491" s="5"/>
      <c r="GO491" s="5"/>
      <c r="GP491" s="5"/>
      <c r="GQ491" s="5"/>
      <c r="GR491" s="5"/>
      <c r="GS491" s="5"/>
      <c r="GT491" s="5"/>
      <c r="GU491" s="5"/>
      <c r="GV491" s="5"/>
      <c r="GW491" s="5"/>
      <c r="GX491" s="5"/>
      <c r="GY491" s="5"/>
      <c r="GZ491" s="5"/>
      <c r="HA491" s="5"/>
      <c r="HB491" s="5"/>
      <c r="HC491" s="5"/>
      <c r="HD491" s="5"/>
      <c r="HE491" s="5"/>
      <c r="HF491" s="5"/>
      <c r="HG491" s="5"/>
      <c r="HH491" s="5"/>
      <c r="HI491" s="5"/>
      <c r="HJ491" s="5"/>
      <c r="HK491" s="5"/>
      <c r="HL491" s="5"/>
      <c r="HM491" s="5"/>
      <c r="HN491" s="5"/>
      <c r="HO491" s="5"/>
      <c r="HP491" s="5"/>
      <c r="HQ491" s="5"/>
      <c r="HR491" s="5"/>
      <c r="HS491" s="5"/>
      <c r="HT491" s="5"/>
      <c r="HU491" s="5"/>
      <c r="HV491" s="5"/>
      <c r="HW491" s="5"/>
    </row>
    <row r="492" spans="1:231" s="148" customFormat="1">
      <c r="A492" s="5"/>
      <c r="B492" s="5"/>
      <c r="C492" s="13"/>
      <c r="D492" s="13"/>
      <c r="E492" s="14"/>
      <c r="F492" s="15"/>
      <c r="G492" s="13"/>
      <c r="H492" s="13"/>
      <c r="I492" s="16"/>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5"/>
      <c r="CM492" s="5"/>
      <c r="CN492" s="5"/>
      <c r="CO492" s="5"/>
      <c r="CP492" s="5"/>
      <c r="CQ492" s="5"/>
      <c r="CR492" s="5"/>
      <c r="CS492" s="5"/>
      <c r="CT492" s="5"/>
      <c r="CU492" s="5"/>
      <c r="CV492" s="5"/>
      <c r="CW492" s="5"/>
      <c r="CX492" s="5"/>
      <c r="CY492" s="5"/>
      <c r="CZ492" s="5"/>
      <c r="DA492" s="5"/>
      <c r="DB492" s="5"/>
      <c r="DC492" s="5"/>
      <c r="DD492" s="5"/>
      <c r="DE492" s="5"/>
      <c r="DF492" s="5"/>
      <c r="DG492" s="5"/>
      <c r="DH492" s="5"/>
      <c r="DI492" s="5"/>
      <c r="DJ492" s="5"/>
      <c r="DK492" s="5"/>
      <c r="DL492" s="5"/>
      <c r="DM492" s="5"/>
      <c r="DN492" s="5"/>
      <c r="DO492" s="5"/>
      <c r="DP492" s="5"/>
      <c r="DQ492" s="5"/>
      <c r="DR492" s="5"/>
      <c r="DS492" s="5"/>
      <c r="DT492" s="5"/>
      <c r="DU492" s="5"/>
      <c r="DV492" s="5"/>
      <c r="DW492" s="5"/>
      <c r="DX492" s="5"/>
      <c r="DY492" s="5"/>
      <c r="DZ492" s="5"/>
      <c r="EA492" s="5"/>
      <c r="EB492" s="5"/>
      <c r="EC492" s="5"/>
      <c r="ED492" s="5"/>
      <c r="EE492" s="5"/>
      <c r="EF492" s="5"/>
      <c r="EG492" s="5"/>
      <c r="EH492" s="5"/>
      <c r="EI492" s="5"/>
      <c r="EJ492" s="5"/>
      <c r="EK492" s="5"/>
      <c r="EL492" s="5"/>
      <c r="EM492" s="5"/>
      <c r="EN492" s="5"/>
      <c r="EO492" s="5"/>
      <c r="EP492" s="5"/>
      <c r="EQ492" s="5"/>
      <c r="ER492" s="5"/>
      <c r="ES492" s="5"/>
      <c r="ET492" s="5"/>
      <c r="EU492" s="5"/>
      <c r="EV492" s="5"/>
      <c r="EW492" s="5"/>
      <c r="EX492" s="5"/>
      <c r="EY492" s="5"/>
      <c r="EZ492" s="5"/>
      <c r="FA492" s="5"/>
      <c r="FB492" s="5"/>
      <c r="FC492" s="5"/>
      <c r="FD492" s="5"/>
      <c r="FE492" s="5"/>
      <c r="FF492" s="5"/>
      <c r="FG492" s="5"/>
      <c r="FH492" s="5"/>
      <c r="FI492" s="5"/>
      <c r="FJ492" s="5"/>
      <c r="FK492" s="5"/>
      <c r="FL492" s="5"/>
      <c r="FM492" s="5"/>
      <c r="FN492" s="5"/>
      <c r="FO492" s="5"/>
      <c r="FP492" s="5"/>
      <c r="FQ492" s="5"/>
      <c r="FR492" s="5"/>
      <c r="FS492" s="5"/>
      <c r="FT492" s="5"/>
      <c r="FU492" s="5"/>
      <c r="FV492" s="5"/>
      <c r="FW492" s="5"/>
      <c r="FX492" s="5"/>
      <c r="FY492" s="5"/>
      <c r="FZ492" s="5"/>
      <c r="GA492" s="5"/>
      <c r="GB492" s="5"/>
      <c r="GC492" s="5"/>
      <c r="GD492" s="5"/>
      <c r="GE492" s="5"/>
      <c r="GF492" s="5"/>
      <c r="GG492" s="5"/>
      <c r="GH492" s="5"/>
      <c r="GI492" s="5"/>
      <c r="GJ492" s="5"/>
      <c r="GK492" s="5"/>
      <c r="GL492" s="5"/>
      <c r="GM492" s="5"/>
      <c r="GN492" s="5"/>
      <c r="GO492" s="5"/>
      <c r="GP492" s="5"/>
      <c r="GQ492" s="5"/>
      <c r="GR492" s="5"/>
      <c r="GS492" s="5"/>
      <c r="GT492" s="5"/>
      <c r="GU492" s="5"/>
      <c r="GV492" s="5"/>
      <c r="GW492" s="5"/>
      <c r="GX492" s="5"/>
      <c r="GY492" s="5"/>
      <c r="GZ492" s="5"/>
      <c r="HA492" s="5"/>
      <c r="HB492" s="5"/>
      <c r="HC492" s="5"/>
      <c r="HD492" s="5"/>
      <c r="HE492" s="5"/>
      <c r="HF492" s="5"/>
      <c r="HG492" s="5"/>
      <c r="HH492" s="5"/>
      <c r="HI492" s="5"/>
      <c r="HJ492" s="5"/>
      <c r="HK492" s="5"/>
      <c r="HL492" s="5"/>
      <c r="HM492" s="5"/>
      <c r="HN492" s="5"/>
      <c r="HO492" s="5"/>
      <c r="HP492" s="5"/>
      <c r="HQ492" s="5"/>
      <c r="HR492" s="5"/>
      <c r="HS492" s="5"/>
      <c r="HT492" s="5"/>
      <c r="HU492" s="5"/>
      <c r="HV492" s="5"/>
      <c r="HW492" s="5"/>
    </row>
    <row r="493" spans="1:231" s="148" customFormat="1">
      <c r="A493" s="5"/>
      <c r="B493" s="5"/>
      <c r="C493" s="13"/>
      <c r="D493" s="13"/>
      <c r="E493" s="14"/>
      <c r="F493" s="15"/>
      <c r="G493" s="13"/>
      <c r="H493" s="13"/>
      <c r="I493" s="16"/>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c r="BW493" s="5"/>
      <c r="BX493" s="5"/>
      <c r="BY493" s="5"/>
      <c r="BZ493" s="5"/>
      <c r="CA493" s="5"/>
      <c r="CB493" s="5"/>
      <c r="CC493" s="5"/>
      <c r="CD493" s="5"/>
      <c r="CE493" s="5"/>
      <c r="CF493" s="5"/>
      <c r="CG493" s="5"/>
      <c r="CH493" s="5"/>
      <c r="CI493" s="5"/>
      <c r="CJ493" s="5"/>
      <c r="CK493" s="5"/>
      <c r="CL493" s="5"/>
      <c r="CM493" s="5"/>
      <c r="CN493" s="5"/>
      <c r="CO493" s="5"/>
      <c r="CP493" s="5"/>
      <c r="CQ493" s="5"/>
      <c r="CR493" s="5"/>
      <c r="CS493" s="5"/>
      <c r="CT493" s="5"/>
      <c r="CU493" s="5"/>
      <c r="CV493" s="5"/>
      <c r="CW493" s="5"/>
      <c r="CX493" s="5"/>
      <c r="CY493" s="5"/>
      <c r="CZ493" s="5"/>
      <c r="DA493" s="5"/>
      <c r="DB493" s="5"/>
      <c r="DC493" s="5"/>
      <c r="DD493" s="5"/>
      <c r="DE493" s="5"/>
      <c r="DF493" s="5"/>
      <c r="DG493" s="5"/>
      <c r="DH493" s="5"/>
      <c r="DI493" s="5"/>
      <c r="DJ493" s="5"/>
      <c r="DK493" s="5"/>
      <c r="DL493" s="5"/>
      <c r="DM493" s="5"/>
      <c r="DN493" s="5"/>
      <c r="DO493" s="5"/>
      <c r="DP493" s="5"/>
      <c r="DQ493" s="5"/>
      <c r="DR493" s="5"/>
      <c r="DS493" s="5"/>
      <c r="DT493" s="5"/>
      <c r="DU493" s="5"/>
      <c r="DV493" s="5"/>
      <c r="DW493" s="5"/>
      <c r="DX493" s="5"/>
      <c r="DY493" s="5"/>
      <c r="DZ493" s="5"/>
      <c r="EA493" s="5"/>
      <c r="EB493" s="5"/>
      <c r="EC493" s="5"/>
      <c r="ED493" s="5"/>
      <c r="EE493" s="5"/>
      <c r="EF493" s="5"/>
      <c r="EG493" s="5"/>
      <c r="EH493" s="5"/>
      <c r="EI493" s="5"/>
      <c r="EJ493" s="5"/>
      <c r="EK493" s="5"/>
      <c r="EL493" s="5"/>
      <c r="EM493" s="5"/>
      <c r="EN493" s="5"/>
      <c r="EO493" s="5"/>
      <c r="EP493" s="5"/>
      <c r="EQ493" s="5"/>
      <c r="ER493" s="5"/>
      <c r="ES493" s="5"/>
      <c r="ET493" s="5"/>
      <c r="EU493" s="5"/>
      <c r="EV493" s="5"/>
      <c r="EW493" s="5"/>
      <c r="EX493" s="5"/>
      <c r="EY493" s="5"/>
      <c r="EZ493" s="5"/>
      <c r="FA493" s="5"/>
      <c r="FB493" s="5"/>
      <c r="FC493" s="5"/>
      <c r="FD493" s="5"/>
      <c r="FE493" s="5"/>
      <c r="FF493" s="5"/>
      <c r="FG493" s="5"/>
      <c r="FH493" s="5"/>
      <c r="FI493" s="5"/>
      <c r="FJ493" s="5"/>
      <c r="FK493" s="5"/>
      <c r="FL493" s="5"/>
      <c r="FM493" s="5"/>
      <c r="FN493" s="5"/>
      <c r="FO493" s="5"/>
      <c r="FP493" s="5"/>
      <c r="FQ493" s="5"/>
      <c r="FR493" s="5"/>
      <c r="FS493" s="5"/>
      <c r="FT493" s="5"/>
      <c r="FU493" s="5"/>
      <c r="FV493" s="5"/>
      <c r="FW493" s="5"/>
      <c r="FX493" s="5"/>
      <c r="FY493" s="5"/>
      <c r="FZ493" s="5"/>
      <c r="GA493" s="5"/>
      <c r="GB493" s="5"/>
      <c r="GC493" s="5"/>
      <c r="GD493" s="5"/>
      <c r="GE493" s="5"/>
      <c r="GF493" s="5"/>
      <c r="GG493" s="5"/>
      <c r="GH493" s="5"/>
      <c r="GI493" s="5"/>
      <c r="GJ493" s="5"/>
      <c r="GK493" s="5"/>
      <c r="GL493" s="5"/>
      <c r="GM493" s="5"/>
      <c r="GN493" s="5"/>
      <c r="GO493" s="5"/>
      <c r="GP493" s="5"/>
      <c r="GQ493" s="5"/>
      <c r="GR493" s="5"/>
      <c r="GS493" s="5"/>
      <c r="GT493" s="5"/>
      <c r="GU493" s="5"/>
      <c r="GV493" s="5"/>
      <c r="GW493" s="5"/>
      <c r="GX493" s="5"/>
      <c r="GY493" s="5"/>
      <c r="GZ493" s="5"/>
      <c r="HA493" s="5"/>
      <c r="HB493" s="5"/>
      <c r="HC493" s="5"/>
      <c r="HD493" s="5"/>
      <c r="HE493" s="5"/>
      <c r="HF493" s="5"/>
      <c r="HG493" s="5"/>
      <c r="HH493" s="5"/>
      <c r="HI493" s="5"/>
      <c r="HJ493" s="5"/>
      <c r="HK493" s="5"/>
      <c r="HL493" s="5"/>
      <c r="HM493" s="5"/>
      <c r="HN493" s="5"/>
      <c r="HO493" s="5"/>
      <c r="HP493" s="5"/>
      <c r="HQ493" s="5"/>
      <c r="HR493" s="5"/>
      <c r="HS493" s="5"/>
      <c r="HT493" s="5"/>
      <c r="HU493" s="5"/>
      <c r="HV493" s="5"/>
      <c r="HW493" s="5"/>
    </row>
    <row r="494" spans="1:231" s="148" customFormat="1">
      <c r="A494" s="5"/>
      <c r="B494" s="5"/>
      <c r="C494" s="13"/>
      <c r="D494" s="13"/>
      <c r="E494" s="14"/>
      <c r="F494" s="15"/>
      <c r="G494" s="13"/>
      <c r="H494" s="13"/>
      <c r="I494" s="16"/>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c r="BZ494" s="5"/>
      <c r="CA494" s="5"/>
      <c r="CB494" s="5"/>
      <c r="CC494" s="5"/>
      <c r="CD494" s="5"/>
      <c r="CE494" s="5"/>
      <c r="CF494" s="5"/>
      <c r="CG494" s="5"/>
      <c r="CH494" s="5"/>
      <c r="CI494" s="5"/>
      <c r="CJ494" s="5"/>
      <c r="CK494" s="5"/>
      <c r="CL494" s="5"/>
      <c r="CM494" s="5"/>
      <c r="CN494" s="5"/>
      <c r="CO494" s="5"/>
      <c r="CP494" s="5"/>
      <c r="CQ494" s="5"/>
      <c r="CR494" s="5"/>
      <c r="CS494" s="5"/>
      <c r="CT494" s="5"/>
      <c r="CU494" s="5"/>
      <c r="CV494" s="5"/>
      <c r="CW494" s="5"/>
      <c r="CX494" s="5"/>
      <c r="CY494" s="5"/>
      <c r="CZ494" s="5"/>
      <c r="DA494" s="5"/>
      <c r="DB494" s="5"/>
      <c r="DC494" s="5"/>
      <c r="DD494" s="5"/>
      <c r="DE494" s="5"/>
      <c r="DF494" s="5"/>
      <c r="DG494" s="5"/>
      <c r="DH494" s="5"/>
      <c r="DI494" s="5"/>
      <c r="DJ494" s="5"/>
      <c r="DK494" s="5"/>
      <c r="DL494" s="5"/>
      <c r="DM494" s="5"/>
      <c r="DN494" s="5"/>
      <c r="DO494" s="5"/>
      <c r="DP494" s="5"/>
      <c r="DQ494" s="5"/>
      <c r="DR494" s="5"/>
      <c r="DS494" s="5"/>
      <c r="DT494" s="5"/>
      <c r="DU494" s="5"/>
      <c r="DV494" s="5"/>
      <c r="DW494" s="5"/>
      <c r="DX494" s="5"/>
      <c r="DY494" s="5"/>
      <c r="DZ494" s="5"/>
      <c r="EA494" s="5"/>
      <c r="EB494" s="5"/>
      <c r="EC494" s="5"/>
      <c r="ED494" s="5"/>
      <c r="EE494" s="5"/>
      <c r="EF494" s="5"/>
      <c r="EG494" s="5"/>
      <c r="EH494" s="5"/>
      <c r="EI494" s="5"/>
      <c r="EJ494" s="5"/>
      <c r="EK494" s="5"/>
      <c r="EL494" s="5"/>
      <c r="EM494" s="5"/>
      <c r="EN494" s="5"/>
      <c r="EO494" s="5"/>
      <c r="EP494" s="5"/>
      <c r="EQ494" s="5"/>
      <c r="ER494" s="5"/>
      <c r="ES494" s="5"/>
      <c r="ET494" s="5"/>
      <c r="EU494" s="5"/>
      <c r="EV494" s="5"/>
      <c r="EW494" s="5"/>
      <c r="EX494" s="5"/>
      <c r="EY494" s="5"/>
      <c r="EZ494" s="5"/>
      <c r="FA494" s="5"/>
      <c r="FB494" s="5"/>
      <c r="FC494" s="5"/>
      <c r="FD494" s="5"/>
      <c r="FE494" s="5"/>
      <c r="FF494" s="5"/>
      <c r="FG494" s="5"/>
      <c r="FH494" s="5"/>
      <c r="FI494" s="5"/>
      <c r="FJ494" s="5"/>
      <c r="FK494" s="5"/>
      <c r="FL494" s="5"/>
      <c r="FM494" s="5"/>
      <c r="FN494" s="5"/>
      <c r="FO494" s="5"/>
      <c r="FP494" s="5"/>
      <c r="FQ494" s="5"/>
      <c r="FR494" s="5"/>
      <c r="FS494" s="5"/>
      <c r="FT494" s="5"/>
      <c r="FU494" s="5"/>
      <c r="FV494" s="5"/>
      <c r="FW494" s="5"/>
      <c r="FX494" s="5"/>
      <c r="FY494" s="5"/>
      <c r="FZ494" s="5"/>
      <c r="GA494" s="5"/>
      <c r="GB494" s="5"/>
      <c r="GC494" s="5"/>
      <c r="GD494" s="5"/>
      <c r="GE494" s="5"/>
      <c r="GF494" s="5"/>
      <c r="GG494" s="5"/>
      <c r="GH494" s="5"/>
      <c r="GI494" s="5"/>
      <c r="GJ494" s="5"/>
      <c r="GK494" s="5"/>
      <c r="GL494" s="5"/>
      <c r="GM494" s="5"/>
      <c r="GN494" s="5"/>
      <c r="GO494" s="5"/>
      <c r="GP494" s="5"/>
      <c r="GQ494" s="5"/>
      <c r="GR494" s="5"/>
      <c r="GS494" s="5"/>
      <c r="GT494" s="5"/>
      <c r="GU494" s="5"/>
      <c r="GV494" s="5"/>
      <c r="GW494" s="5"/>
      <c r="GX494" s="5"/>
      <c r="GY494" s="5"/>
      <c r="GZ494" s="5"/>
      <c r="HA494" s="5"/>
      <c r="HB494" s="5"/>
      <c r="HC494" s="5"/>
      <c r="HD494" s="5"/>
      <c r="HE494" s="5"/>
      <c r="HF494" s="5"/>
      <c r="HG494" s="5"/>
      <c r="HH494" s="5"/>
      <c r="HI494" s="5"/>
      <c r="HJ494" s="5"/>
      <c r="HK494" s="5"/>
      <c r="HL494" s="5"/>
      <c r="HM494" s="5"/>
      <c r="HN494" s="5"/>
      <c r="HO494" s="5"/>
      <c r="HP494" s="5"/>
      <c r="HQ494" s="5"/>
      <c r="HR494" s="5"/>
      <c r="HS494" s="5"/>
      <c r="HT494" s="5"/>
      <c r="HU494" s="5"/>
      <c r="HV494" s="5"/>
      <c r="HW494" s="5"/>
    </row>
    <row r="495" spans="1:231" s="148" customFormat="1">
      <c r="A495" s="5"/>
      <c r="B495" s="5"/>
      <c r="C495" s="13"/>
      <c r="D495" s="13"/>
      <c r="E495" s="14"/>
      <c r="F495" s="15"/>
      <c r="G495" s="13"/>
      <c r="H495" s="13"/>
      <c r="I495" s="16"/>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c r="CW495" s="5"/>
      <c r="CX495" s="5"/>
      <c r="CY495" s="5"/>
      <c r="CZ495" s="5"/>
      <c r="DA495" s="5"/>
      <c r="DB495" s="5"/>
      <c r="DC495" s="5"/>
      <c r="DD495" s="5"/>
      <c r="DE495" s="5"/>
      <c r="DF495" s="5"/>
      <c r="DG495" s="5"/>
      <c r="DH495" s="5"/>
      <c r="DI495" s="5"/>
      <c r="DJ495" s="5"/>
      <c r="DK495" s="5"/>
      <c r="DL495" s="5"/>
      <c r="DM495" s="5"/>
      <c r="DN495" s="5"/>
      <c r="DO495" s="5"/>
      <c r="DP495" s="5"/>
      <c r="DQ495" s="5"/>
      <c r="DR495" s="5"/>
      <c r="DS495" s="5"/>
      <c r="DT495" s="5"/>
      <c r="DU495" s="5"/>
      <c r="DV495" s="5"/>
      <c r="DW495" s="5"/>
      <c r="DX495" s="5"/>
      <c r="DY495" s="5"/>
      <c r="DZ495" s="5"/>
      <c r="EA495" s="5"/>
      <c r="EB495" s="5"/>
      <c r="EC495" s="5"/>
      <c r="ED495" s="5"/>
      <c r="EE495" s="5"/>
      <c r="EF495" s="5"/>
      <c r="EG495" s="5"/>
      <c r="EH495" s="5"/>
      <c r="EI495" s="5"/>
      <c r="EJ495" s="5"/>
      <c r="EK495" s="5"/>
      <c r="EL495" s="5"/>
      <c r="EM495" s="5"/>
      <c r="EN495" s="5"/>
      <c r="EO495" s="5"/>
      <c r="EP495" s="5"/>
      <c r="EQ495" s="5"/>
      <c r="ER495" s="5"/>
      <c r="ES495" s="5"/>
      <c r="ET495" s="5"/>
      <c r="EU495" s="5"/>
      <c r="EV495" s="5"/>
      <c r="EW495" s="5"/>
      <c r="EX495" s="5"/>
      <c r="EY495" s="5"/>
      <c r="EZ495" s="5"/>
      <c r="FA495" s="5"/>
      <c r="FB495" s="5"/>
      <c r="FC495" s="5"/>
      <c r="FD495" s="5"/>
      <c r="FE495" s="5"/>
      <c r="FF495" s="5"/>
      <c r="FG495" s="5"/>
      <c r="FH495" s="5"/>
      <c r="FI495" s="5"/>
      <c r="FJ495" s="5"/>
      <c r="FK495" s="5"/>
      <c r="FL495" s="5"/>
      <c r="FM495" s="5"/>
      <c r="FN495" s="5"/>
      <c r="FO495" s="5"/>
      <c r="FP495" s="5"/>
      <c r="FQ495" s="5"/>
      <c r="FR495" s="5"/>
      <c r="FS495" s="5"/>
      <c r="FT495" s="5"/>
      <c r="FU495" s="5"/>
      <c r="FV495" s="5"/>
      <c r="FW495" s="5"/>
      <c r="FX495" s="5"/>
      <c r="FY495" s="5"/>
      <c r="FZ495" s="5"/>
      <c r="GA495" s="5"/>
      <c r="GB495" s="5"/>
      <c r="GC495" s="5"/>
      <c r="GD495" s="5"/>
      <c r="GE495" s="5"/>
      <c r="GF495" s="5"/>
      <c r="GG495" s="5"/>
      <c r="GH495" s="5"/>
      <c r="GI495" s="5"/>
      <c r="GJ495" s="5"/>
      <c r="GK495" s="5"/>
      <c r="GL495" s="5"/>
      <c r="GM495" s="5"/>
      <c r="GN495" s="5"/>
      <c r="GO495" s="5"/>
      <c r="GP495" s="5"/>
      <c r="GQ495" s="5"/>
      <c r="GR495" s="5"/>
      <c r="GS495" s="5"/>
      <c r="GT495" s="5"/>
      <c r="GU495" s="5"/>
      <c r="GV495" s="5"/>
      <c r="GW495" s="5"/>
      <c r="GX495" s="5"/>
      <c r="GY495" s="5"/>
      <c r="GZ495" s="5"/>
      <c r="HA495" s="5"/>
      <c r="HB495" s="5"/>
      <c r="HC495" s="5"/>
      <c r="HD495" s="5"/>
      <c r="HE495" s="5"/>
      <c r="HF495" s="5"/>
      <c r="HG495" s="5"/>
      <c r="HH495" s="5"/>
      <c r="HI495" s="5"/>
      <c r="HJ495" s="5"/>
      <c r="HK495" s="5"/>
      <c r="HL495" s="5"/>
      <c r="HM495" s="5"/>
      <c r="HN495" s="5"/>
      <c r="HO495" s="5"/>
      <c r="HP495" s="5"/>
      <c r="HQ495" s="5"/>
      <c r="HR495" s="5"/>
      <c r="HS495" s="5"/>
      <c r="HT495" s="5"/>
      <c r="HU495" s="5"/>
      <c r="HV495" s="5"/>
      <c r="HW495" s="5"/>
    </row>
    <row r="496" spans="1:231" s="148" customFormat="1">
      <c r="A496" s="5"/>
      <c r="B496" s="5"/>
      <c r="C496" s="13"/>
      <c r="D496" s="13"/>
      <c r="E496" s="14"/>
      <c r="F496" s="15"/>
      <c r="G496" s="13"/>
      <c r="H496" s="13"/>
      <c r="I496" s="16"/>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c r="BR496" s="5"/>
      <c r="BS496" s="5"/>
      <c r="BT496" s="5"/>
      <c r="BU496" s="5"/>
      <c r="BV496" s="5"/>
      <c r="BW496" s="5"/>
      <c r="BX496" s="5"/>
      <c r="BY496" s="5"/>
      <c r="BZ496" s="5"/>
      <c r="CA496" s="5"/>
      <c r="CB496" s="5"/>
      <c r="CC496" s="5"/>
      <c r="CD496" s="5"/>
      <c r="CE496" s="5"/>
      <c r="CF496" s="5"/>
      <c r="CG496" s="5"/>
      <c r="CH496" s="5"/>
      <c r="CI496" s="5"/>
      <c r="CJ496" s="5"/>
      <c r="CK496" s="5"/>
      <c r="CL496" s="5"/>
      <c r="CM496" s="5"/>
      <c r="CN496" s="5"/>
      <c r="CO496" s="5"/>
      <c r="CP496" s="5"/>
      <c r="CQ496" s="5"/>
      <c r="CR496" s="5"/>
      <c r="CS496" s="5"/>
      <c r="CT496" s="5"/>
      <c r="CU496" s="5"/>
      <c r="CV496" s="5"/>
      <c r="CW496" s="5"/>
      <c r="CX496" s="5"/>
      <c r="CY496" s="5"/>
      <c r="CZ496" s="5"/>
      <c r="DA496" s="5"/>
      <c r="DB496" s="5"/>
      <c r="DC496" s="5"/>
      <c r="DD496" s="5"/>
      <c r="DE496" s="5"/>
      <c r="DF496" s="5"/>
      <c r="DG496" s="5"/>
      <c r="DH496" s="5"/>
      <c r="DI496" s="5"/>
      <c r="DJ496" s="5"/>
      <c r="DK496" s="5"/>
      <c r="DL496" s="5"/>
      <c r="DM496" s="5"/>
      <c r="DN496" s="5"/>
      <c r="DO496" s="5"/>
      <c r="DP496" s="5"/>
      <c r="DQ496" s="5"/>
      <c r="DR496" s="5"/>
      <c r="DS496" s="5"/>
      <c r="DT496" s="5"/>
      <c r="DU496" s="5"/>
      <c r="DV496" s="5"/>
      <c r="DW496" s="5"/>
      <c r="DX496" s="5"/>
      <c r="DY496" s="5"/>
      <c r="DZ496" s="5"/>
      <c r="EA496" s="5"/>
      <c r="EB496" s="5"/>
      <c r="EC496" s="5"/>
      <c r="ED496" s="5"/>
      <c r="EE496" s="5"/>
      <c r="EF496" s="5"/>
      <c r="EG496" s="5"/>
      <c r="EH496" s="5"/>
      <c r="EI496" s="5"/>
      <c r="EJ496" s="5"/>
      <c r="EK496" s="5"/>
      <c r="EL496" s="5"/>
      <c r="EM496" s="5"/>
      <c r="EN496" s="5"/>
      <c r="EO496" s="5"/>
      <c r="EP496" s="5"/>
      <c r="EQ496" s="5"/>
      <c r="ER496" s="5"/>
      <c r="ES496" s="5"/>
      <c r="ET496" s="5"/>
      <c r="EU496" s="5"/>
      <c r="EV496" s="5"/>
      <c r="EW496" s="5"/>
      <c r="EX496" s="5"/>
      <c r="EY496" s="5"/>
      <c r="EZ496" s="5"/>
      <c r="FA496" s="5"/>
      <c r="FB496" s="5"/>
      <c r="FC496" s="5"/>
      <c r="FD496" s="5"/>
      <c r="FE496" s="5"/>
      <c r="FF496" s="5"/>
      <c r="FG496" s="5"/>
      <c r="FH496" s="5"/>
      <c r="FI496" s="5"/>
      <c r="FJ496" s="5"/>
      <c r="FK496" s="5"/>
      <c r="FL496" s="5"/>
      <c r="FM496" s="5"/>
      <c r="FN496" s="5"/>
      <c r="FO496" s="5"/>
      <c r="FP496" s="5"/>
      <c r="FQ496" s="5"/>
      <c r="FR496" s="5"/>
      <c r="FS496" s="5"/>
      <c r="FT496" s="5"/>
      <c r="FU496" s="5"/>
      <c r="FV496" s="5"/>
      <c r="FW496" s="5"/>
      <c r="FX496" s="5"/>
      <c r="FY496" s="5"/>
      <c r="FZ496" s="5"/>
      <c r="GA496" s="5"/>
      <c r="GB496" s="5"/>
      <c r="GC496" s="5"/>
      <c r="GD496" s="5"/>
      <c r="GE496" s="5"/>
      <c r="GF496" s="5"/>
      <c r="GG496" s="5"/>
      <c r="GH496" s="5"/>
      <c r="GI496" s="5"/>
      <c r="GJ496" s="5"/>
      <c r="GK496" s="5"/>
      <c r="GL496" s="5"/>
      <c r="GM496" s="5"/>
      <c r="GN496" s="5"/>
      <c r="GO496" s="5"/>
      <c r="GP496" s="5"/>
      <c r="GQ496" s="5"/>
      <c r="GR496" s="5"/>
      <c r="GS496" s="5"/>
      <c r="GT496" s="5"/>
      <c r="GU496" s="5"/>
      <c r="GV496" s="5"/>
      <c r="GW496" s="5"/>
      <c r="GX496" s="5"/>
      <c r="GY496" s="5"/>
      <c r="GZ496" s="5"/>
      <c r="HA496" s="5"/>
      <c r="HB496" s="5"/>
      <c r="HC496" s="5"/>
      <c r="HD496" s="5"/>
      <c r="HE496" s="5"/>
      <c r="HF496" s="5"/>
      <c r="HG496" s="5"/>
      <c r="HH496" s="5"/>
      <c r="HI496" s="5"/>
      <c r="HJ496" s="5"/>
      <c r="HK496" s="5"/>
      <c r="HL496" s="5"/>
      <c r="HM496" s="5"/>
      <c r="HN496" s="5"/>
      <c r="HO496" s="5"/>
      <c r="HP496" s="5"/>
      <c r="HQ496" s="5"/>
      <c r="HR496" s="5"/>
      <c r="HS496" s="5"/>
      <c r="HT496" s="5"/>
      <c r="HU496" s="5"/>
      <c r="HV496" s="5"/>
      <c r="HW496" s="5"/>
    </row>
    <row r="497" spans="1:231" s="148" customFormat="1">
      <c r="A497" s="5"/>
      <c r="B497" s="5"/>
      <c r="C497" s="13"/>
      <c r="D497" s="13"/>
      <c r="E497" s="14"/>
      <c r="F497" s="15"/>
      <c r="G497" s="13"/>
      <c r="H497" s="13"/>
      <c r="I497" s="16"/>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c r="BP497" s="5"/>
      <c r="BQ497" s="5"/>
      <c r="BR497" s="5"/>
      <c r="BS497" s="5"/>
      <c r="BT497" s="5"/>
      <c r="BU497" s="5"/>
      <c r="BV497" s="5"/>
      <c r="BW497" s="5"/>
      <c r="BX497" s="5"/>
      <c r="BY497" s="5"/>
      <c r="BZ497" s="5"/>
      <c r="CA497" s="5"/>
      <c r="CB497" s="5"/>
      <c r="CC497" s="5"/>
      <c r="CD497" s="5"/>
      <c r="CE497" s="5"/>
      <c r="CF497" s="5"/>
      <c r="CG497" s="5"/>
      <c r="CH497" s="5"/>
      <c r="CI497" s="5"/>
      <c r="CJ497" s="5"/>
      <c r="CK497" s="5"/>
      <c r="CL497" s="5"/>
      <c r="CM497" s="5"/>
      <c r="CN497" s="5"/>
      <c r="CO497" s="5"/>
      <c r="CP497" s="5"/>
      <c r="CQ497" s="5"/>
      <c r="CR497" s="5"/>
      <c r="CS497" s="5"/>
      <c r="CT497" s="5"/>
      <c r="CU497" s="5"/>
      <c r="CV497" s="5"/>
      <c r="CW497" s="5"/>
      <c r="CX497" s="5"/>
      <c r="CY497" s="5"/>
      <c r="CZ497" s="5"/>
      <c r="DA497" s="5"/>
      <c r="DB497" s="5"/>
      <c r="DC497" s="5"/>
      <c r="DD497" s="5"/>
      <c r="DE497" s="5"/>
      <c r="DF497" s="5"/>
      <c r="DG497" s="5"/>
      <c r="DH497" s="5"/>
      <c r="DI497" s="5"/>
      <c r="DJ497" s="5"/>
      <c r="DK497" s="5"/>
      <c r="DL497" s="5"/>
      <c r="DM497" s="5"/>
      <c r="DN497" s="5"/>
      <c r="DO497" s="5"/>
      <c r="DP497" s="5"/>
      <c r="DQ497" s="5"/>
      <c r="DR497" s="5"/>
      <c r="DS497" s="5"/>
      <c r="DT497" s="5"/>
      <c r="DU497" s="5"/>
      <c r="DV497" s="5"/>
      <c r="DW497" s="5"/>
      <c r="DX497" s="5"/>
      <c r="DY497" s="5"/>
      <c r="DZ497" s="5"/>
      <c r="EA497" s="5"/>
      <c r="EB497" s="5"/>
      <c r="EC497" s="5"/>
      <c r="ED497" s="5"/>
      <c r="EE497" s="5"/>
      <c r="EF497" s="5"/>
      <c r="EG497" s="5"/>
      <c r="EH497" s="5"/>
      <c r="EI497" s="5"/>
      <c r="EJ497" s="5"/>
      <c r="EK497" s="5"/>
      <c r="EL497" s="5"/>
      <c r="EM497" s="5"/>
      <c r="EN497" s="5"/>
      <c r="EO497" s="5"/>
      <c r="EP497" s="5"/>
      <c r="EQ497" s="5"/>
      <c r="ER497" s="5"/>
      <c r="ES497" s="5"/>
      <c r="ET497" s="5"/>
      <c r="EU497" s="5"/>
      <c r="EV497" s="5"/>
      <c r="EW497" s="5"/>
      <c r="EX497" s="5"/>
      <c r="EY497" s="5"/>
      <c r="EZ497" s="5"/>
      <c r="FA497" s="5"/>
      <c r="FB497" s="5"/>
      <c r="FC497" s="5"/>
      <c r="FD497" s="5"/>
      <c r="FE497" s="5"/>
      <c r="FF497" s="5"/>
      <c r="FG497" s="5"/>
      <c r="FH497" s="5"/>
      <c r="FI497" s="5"/>
      <c r="FJ497" s="5"/>
      <c r="FK497" s="5"/>
      <c r="FL497" s="5"/>
      <c r="FM497" s="5"/>
      <c r="FN497" s="5"/>
      <c r="FO497" s="5"/>
      <c r="FP497" s="5"/>
      <c r="FQ497" s="5"/>
      <c r="FR497" s="5"/>
      <c r="FS497" s="5"/>
      <c r="FT497" s="5"/>
      <c r="FU497" s="5"/>
      <c r="FV497" s="5"/>
      <c r="FW497" s="5"/>
      <c r="FX497" s="5"/>
      <c r="FY497" s="5"/>
      <c r="FZ497" s="5"/>
      <c r="GA497" s="5"/>
      <c r="GB497" s="5"/>
      <c r="GC497" s="5"/>
      <c r="GD497" s="5"/>
      <c r="GE497" s="5"/>
      <c r="GF497" s="5"/>
      <c r="GG497" s="5"/>
      <c r="GH497" s="5"/>
      <c r="GI497" s="5"/>
      <c r="GJ497" s="5"/>
      <c r="GK497" s="5"/>
      <c r="GL497" s="5"/>
      <c r="GM497" s="5"/>
      <c r="GN497" s="5"/>
      <c r="GO497" s="5"/>
      <c r="GP497" s="5"/>
      <c r="GQ497" s="5"/>
      <c r="GR497" s="5"/>
      <c r="GS497" s="5"/>
      <c r="GT497" s="5"/>
      <c r="GU497" s="5"/>
      <c r="GV497" s="5"/>
      <c r="GW497" s="5"/>
      <c r="GX497" s="5"/>
      <c r="GY497" s="5"/>
      <c r="GZ497" s="5"/>
      <c r="HA497" s="5"/>
      <c r="HB497" s="5"/>
      <c r="HC497" s="5"/>
      <c r="HD497" s="5"/>
      <c r="HE497" s="5"/>
      <c r="HF497" s="5"/>
      <c r="HG497" s="5"/>
      <c r="HH497" s="5"/>
      <c r="HI497" s="5"/>
      <c r="HJ497" s="5"/>
      <c r="HK497" s="5"/>
      <c r="HL497" s="5"/>
      <c r="HM497" s="5"/>
      <c r="HN497" s="5"/>
      <c r="HO497" s="5"/>
      <c r="HP497" s="5"/>
      <c r="HQ497" s="5"/>
      <c r="HR497" s="5"/>
      <c r="HS497" s="5"/>
      <c r="HT497" s="5"/>
      <c r="HU497" s="5"/>
      <c r="HV497" s="5"/>
      <c r="HW497" s="5"/>
    </row>
    <row r="498" spans="1:231" s="148" customFormat="1">
      <c r="A498" s="5"/>
      <c r="B498" s="5"/>
      <c r="C498" s="13"/>
      <c r="D498" s="13"/>
      <c r="E498" s="14"/>
      <c r="F498" s="15"/>
      <c r="G498" s="13"/>
      <c r="H498" s="13"/>
      <c r="I498" s="16"/>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5"/>
      <c r="CM498" s="5"/>
      <c r="CN498" s="5"/>
      <c r="CO498" s="5"/>
      <c r="CP498" s="5"/>
      <c r="CQ498" s="5"/>
      <c r="CR498" s="5"/>
      <c r="CS498" s="5"/>
      <c r="CT498" s="5"/>
      <c r="CU498" s="5"/>
      <c r="CV498" s="5"/>
      <c r="CW498" s="5"/>
      <c r="CX498" s="5"/>
      <c r="CY498" s="5"/>
      <c r="CZ498" s="5"/>
      <c r="DA498" s="5"/>
      <c r="DB498" s="5"/>
      <c r="DC498" s="5"/>
      <c r="DD498" s="5"/>
      <c r="DE498" s="5"/>
      <c r="DF498" s="5"/>
      <c r="DG498" s="5"/>
      <c r="DH498" s="5"/>
      <c r="DI498" s="5"/>
      <c r="DJ498" s="5"/>
      <c r="DK498" s="5"/>
      <c r="DL498" s="5"/>
      <c r="DM498" s="5"/>
      <c r="DN498" s="5"/>
      <c r="DO498" s="5"/>
      <c r="DP498" s="5"/>
      <c r="DQ498" s="5"/>
      <c r="DR498" s="5"/>
      <c r="DS498" s="5"/>
      <c r="DT498" s="5"/>
      <c r="DU498" s="5"/>
      <c r="DV498" s="5"/>
      <c r="DW498" s="5"/>
      <c r="DX498" s="5"/>
      <c r="DY498" s="5"/>
      <c r="DZ498" s="5"/>
      <c r="EA498" s="5"/>
      <c r="EB498" s="5"/>
      <c r="EC498" s="5"/>
      <c r="ED498" s="5"/>
      <c r="EE498" s="5"/>
      <c r="EF498" s="5"/>
      <c r="EG498" s="5"/>
      <c r="EH498" s="5"/>
      <c r="EI498" s="5"/>
      <c r="EJ498" s="5"/>
      <c r="EK498" s="5"/>
      <c r="EL498" s="5"/>
      <c r="EM498" s="5"/>
      <c r="EN498" s="5"/>
      <c r="EO498" s="5"/>
      <c r="EP498" s="5"/>
      <c r="EQ498" s="5"/>
      <c r="ER498" s="5"/>
      <c r="ES498" s="5"/>
      <c r="ET498" s="5"/>
      <c r="EU498" s="5"/>
      <c r="EV498" s="5"/>
      <c r="EW498" s="5"/>
      <c r="EX498" s="5"/>
      <c r="EY498" s="5"/>
      <c r="EZ498" s="5"/>
      <c r="FA498" s="5"/>
      <c r="FB498" s="5"/>
      <c r="FC498" s="5"/>
      <c r="FD498" s="5"/>
      <c r="FE498" s="5"/>
      <c r="FF498" s="5"/>
      <c r="FG498" s="5"/>
      <c r="FH498" s="5"/>
      <c r="FI498" s="5"/>
      <c r="FJ498" s="5"/>
      <c r="FK498" s="5"/>
      <c r="FL498" s="5"/>
      <c r="FM498" s="5"/>
      <c r="FN498" s="5"/>
      <c r="FO498" s="5"/>
      <c r="FP498" s="5"/>
      <c r="FQ498" s="5"/>
      <c r="FR498" s="5"/>
      <c r="FS498" s="5"/>
      <c r="FT498" s="5"/>
      <c r="FU498" s="5"/>
      <c r="FV498" s="5"/>
      <c r="FW498" s="5"/>
      <c r="FX498" s="5"/>
      <c r="FY498" s="5"/>
      <c r="FZ498" s="5"/>
      <c r="GA498" s="5"/>
      <c r="GB498" s="5"/>
      <c r="GC498" s="5"/>
      <c r="GD498" s="5"/>
      <c r="GE498" s="5"/>
      <c r="GF498" s="5"/>
      <c r="GG498" s="5"/>
      <c r="GH498" s="5"/>
      <c r="GI498" s="5"/>
      <c r="GJ498" s="5"/>
      <c r="GK498" s="5"/>
      <c r="GL498" s="5"/>
      <c r="GM498" s="5"/>
      <c r="GN498" s="5"/>
      <c r="GO498" s="5"/>
      <c r="GP498" s="5"/>
      <c r="GQ498" s="5"/>
      <c r="GR498" s="5"/>
      <c r="GS498" s="5"/>
      <c r="GT498" s="5"/>
      <c r="GU498" s="5"/>
      <c r="GV498" s="5"/>
      <c r="GW498" s="5"/>
      <c r="GX498" s="5"/>
      <c r="GY498" s="5"/>
      <c r="GZ498" s="5"/>
      <c r="HA498" s="5"/>
      <c r="HB498" s="5"/>
      <c r="HC498" s="5"/>
      <c r="HD498" s="5"/>
      <c r="HE498" s="5"/>
      <c r="HF498" s="5"/>
      <c r="HG498" s="5"/>
      <c r="HH498" s="5"/>
      <c r="HI498" s="5"/>
      <c r="HJ498" s="5"/>
      <c r="HK498" s="5"/>
      <c r="HL498" s="5"/>
      <c r="HM498" s="5"/>
      <c r="HN498" s="5"/>
      <c r="HO498" s="5"/>
      <c r="HP498" s="5"/>
      <c r="HQ498" s="5"/>
      <c r="HR498" s="5"/>
      <c r="HS498" s="5"/>
      <c r="HT498" s="5"/>
      <c r="HU498" s="5"/>
      <c r="HV498" s="5"/>
      <c r="HW498" s="5"/>
    </row>
    <row r="499" spans="1:231" s="148" customFormat="1">
      <c r="A499" s="5"/>
      <c r="B499" s="5"/>
      <c r="C499" s="13"/>
      <c r="D499" s="13"/>
      <c r="E499" s="14"/>
      <c r="F499" s="15"/>
      <c r="G499" s="13"/>
      <c r="H499" s="13"/>
      <c r="I499" s="16"/>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5"/>
      <c r="CM499" s="5"/>
      <c r="CN499" s="5"/>
      <c r="CO499" s="5"/>
      <c r="CP499" s="5"/>
      <c r="CQ499" s="5"/>
      <c r="CR499" s="5"/>
      <c r="CS499" s="5"/>
      <c r="CT499" s="5"/>
      <c r="CU499" s="5"/>
      <c r="CV499" s="5"/>
      <c r="CW499" s="5"/>
      <c r="CX499" s="5"/>
      <c r="CY499" s="5"/>
      <c r="CZ499" s="5"/>
      <c r="DA499" s="5"/>
      <c r="DB499" s="5"/>
      <c r="DC499" s="5"/>
      <c r="DD499" s="5"/>
      <c r="DE499" s="5"/>
      <c r="DF499" s="5"/>
      <c r="DG499" s="5"/>
      <c r="DH499" s="5"/>
      <c r="DI499" s="5"/>
      <c r="DJ499" s="5"/>
      <c r="DK499" s="5"/>
      <c r="DL499" s="5"/>
      <c r="DM499" s="5"/>
      <c r="DN499" s="5"/>
      <c r="DO499" s="5"/>
      <c r="DP499" s="5"/>
      <c r="DQ499" s="5"/>
      <c r="DR499" s="5"/>
      <c r="DS499" s="5"/>
      <c r="DT499" s="5"/>
      <c r="DU499" s="5"/>
      <c r="DV499" s="5"/>
      <c r="DW499" s="5"/>
      <c r="DX499" s="5"/>
      <c r="DY499" s="5"/>
      <c r="DZ499" s="5"/>
      <c r="EA499" s="5"/>
      <c r="EB499" s="5"/>
      <c r="EC499" s="5"/>
      <c r="ED499" s="5"/>
      <c r="EE499" s="5"/>
      <c r="EF499" s="5"/>
      <c r="EG499" s="5"/>
      <c r="EH499" s="5"/>
      <c r="EI499" s="5"/>
      <c r="EJ499" s="5"/>
      <c r="EK499" s="5"/>
      <c r="EL499" s="5"/>
      <c r="EM499" s="5"/>
      <c r="EN499" s="5"/>
      <c r="EO499" s="5"/>
      <c r="EP499" s="5"/>
      <c r="EQ499" s="5"/>
      <c r="ER499" s="5"/>
      <c r="ES499" s="5"/>
      <c r="ET499" s="5"/>
      <c r="EU499" s="5"/>
      <c r="EV499" s="5"/>
      <c r="EW499" s="5"/>
      <c r="EX499" s="5"/>
      <c r="EY499" s="5"/>
      <c r="EZ499" s="5"/>
      <c r="FA499" s="5"/>
      <c r="FB499" s="5"/>
      <c r="FC499" s="5"/>
      <c r="FD499" s="5"/>
      <c r="FE499" s="5"/>
      <c r="FF499" s="5"/>
      <c r="FG499" s="5"/>
      <c r="FH499" s="5"/>
      <c r="FI499" s="5"/>
      <c r="FJ499" s="5"/>
      <c r="FK499" s="5"/>
      <c r="FL499" s="5"/>
      <c r="FM499" s="5"/>
      <c r="FN499" s="5"/>
      <c r="FO499" s="5"/>
      <c r="FP499" s="5"/>
      <c r="FQ499" s="5"/>
      <c r="FR499" s="5"/>
      <c r="FS499" s="5"/>
      <c r="FT499" s="5"/>
      <c r="FU499" s="5"/>
      <c r="FV499" s="5"/>
      <c r="FW499" s="5"/>
      <c r="FX499" s="5"/>
      <c r="FY499" s="5"/>
      <c r="FZ499" s="5"/>
      <c r="GA499" s="5"/>
      <c r="GB499" s="5"/>
      <c r="GC499" s="5"/>
      <c r="GD499" s="5"/>
      <c r="GE499" s="5"/>
      <c r="GF499" s="5"/>
      <c r="GG499" s="5"/>
      <c r="GH499" s="5"/>
      <c r="GI499" s="5"/>
      <c r="GJ499" s="5"/>
      <c r="GK499" s="5"/>
      <c r="GL499" s="5"/>
      <c r="GM499" s="5"/>
      <c r="GN499" s="5"/>
      <c r="GO499" s="5"/>
      <c r="GP499" s="5"/>
      <c r="GQ499" s="5"/>
      <c r="GR499" s="5"/>
      <c r="GS499" s="5"/>
      <c r="GT499" s="5"/>
      <c r="GU499" s="5"/>
      <c r="GV499" s="5"/>
      <c r="GW499" s="5"/>
      <c r="GX499" s="5"/>
      <c r="GY499" s="5"/>
      <c r="GZ499" s="5"/>
      <c r="HA499" s="5"/>
      <c r="HB499" s="5"/>
      <c r="HC499" s="5"/>
      <c r="HD499" s="5"/>
      <c r="HE499" s="5"/>
      <c r="HF499" s="5"/>
      <c r="HG499" s="5"/>
      <c r="HH499" s="5"/>
      <c r="HI499" s="5"/>
      <c r="HJ499" s="5"/>
      <c r="HK499" s="5"/>
      <c r="HL499" s="5"/>
      <c r="HM499" s="5"/>
      <c r="HN499" s="5"/>
      <c r="HO499" s="5"/>
      <c r="HP499" s="5"/>
      <c r="HQ499" s="5"/>
      <c r="HR499" s="5"/>
      <c r="HS499" s="5"/>
      <c r="HT499" s="5"/>
      <c r="HU499" s="5"/>
      <c r="HV499" s="5"/>
      <c r="HW499" s="5"/>
    </row>
    <row r="500" spans="1:231" s="148" customFormat="1">
      <c r="A500" s="5"/>
      <c r="B500" s="5"/>
      <c r="C500" s="13"/>
      <c r="D500" s="13"/>
      <c r="E500" s="14"/>
      <c r="F500" s="15"/>
      <c r="G500" s="13"/>
      <c r="H500" s="13"/>
      <c r="I500" s="16"/>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c r="BQ500" s="5"/>
      <c r="BR500" s="5"/>
      <c r="BS500" s="5"/>
      <c r="BT500" s="5"/>
      <c r="BU500" s="5"/>
      <c r="BV500" s="5"/>
      <c r="BW500" s="5"/>
      <c r="BX500" s="5"/>
      <c r="BY500" s="5"/>
      <c r="BZ500" s="5"/>
      <c r="CA500" s="5"/>
      <c r="CB500" s="5"/>
      <c r="CC500" s="5"/>
      <c r="CD500" s="5"/>
      <c r="CE500" s="5"/>
      <c r="CF500" s="5"/>
      <c r="CG500" s="5"/>
      <c r="CH500" s="5"/>
      <c r="CI500" s="5"/>
      <c r="CJ500" s="5"/>
      <c r="CK500" s="5"/>
      <c r="CL500" s="5"/>
      <c r="CM500" s="5"/>
      <c r="CN500" s="5"/>
      <c r="CO500" s="5"/>
      <c r="CP500" s="5"/>
      <c r="CQ500" s="5"/>
      <c r="CR500" s="5"/>
      <c r="CS500" s="5"/>
      <c r="CT500" s="5"/>
      <c r="CU500" s="5"/>
      <c r="CV500" s="5"/>
      <c r="CW500" s="5"/>
      <c r="CX500" s="5"/>
      <c r="CY500" s="5"/>
      <c r="CZ500" s="5"/>
      <c r="DA500" s="5"/>
      <c r="DB500" s="5"/>
      <c r="DC500" s="5"/>
      <c r="DD500" s="5"/>
      <c r="DE500" s="5"/>
      <c r="DF500" s="5"/>
      <c r="DG500" s="5"/>
      <c r="DH500" s="5"/>
      <c r="DI500" s="5"/>
      <c r="DJ500" s="5"/>
      <c r="DK500" s="5"/>
      <c r="DL500" s="5"/>
      <c r="DM500" s="5"/>
      <c r="DN500" s="5"/>
      <c r="DO500" s="5"/>
      <c r="DP500" s="5"/>
      <c r="DQ500" s="5"/>
      <c r="DR500" s="5"/>
      <c r="DS500" s="5"/>
      <c r="DT500" s="5"/>
      <c r="DU500" s="5"/>
      <c r="DV500" s="5"/>
      <c r="DW500" s="5"/>
      <c r="DX500" s="5"/>
      <c r="DY500" s="5"/>
      <c r="DZ500" s="5"/>
      <c r="EA500" s="5"/>
      <c r="EB500" s="5"/>
      <c r="EC500" s="5"/>
      <c r="ED500" s="5"/>
      <c r="EE500" s="5"/>
      <c r="EF500" s="5"/>
      <c r="EG500" s="5"/>
      <c r="EH500" s="5"/>
      <c r="EI500" s="5"/>
      <c r="EJ500" s="5"/>
      <c r="EK500" s="5"/>
      <c r="EL500" s="5"/>
      <c r="EM500" s="5"/>
      <c r="EN500" s="5"/>
      <c r="EO500" s="5"/>
      <c r="EP500" s="5"/>
      <c r="EQ500" s="5"/>
      <c r="ER500" s="5"/>
      <c r="ES500" s="5"/>
      <c r="ET500" s="5"/>
      <c r="EU500" s="5"/>
      <c r="EV500" s="5"/>
      <c r="EW500" s="5"/>
      <c r="EX500" s="5"/>
      <c r="EY500" s="5"/>
      <c r="EZ500" s="5"/>
      <c r="FA500" s="5"/>
      <c r="FB500" s="5"/>
      <c r="FC500" s="5"/>
      <c r="FD500" s="5"/>
      <c r="FE500" s="5"/>
      <c r="FF500" s="5"/>
      <c r="FG500" s="5"/>
      <c r="FH500" s="5"/>
      <c r="FI500" s="5"/>
      <c r="FJ500" s="5"/>
      <c r="FK500" s="5"/>
      <c r="FL500" s="5"/>
      <c r="FM500" s="5"/>
      <c r="FN500" s="5"/>
      <c r="FO500" s="5"/>
      <c r="FP500" s="5"/>
      <c r="FQ500" s="5"/>
      <c r="FR500" s="5"/>
      <c r="FS500" s="5"/>
      <c r="FT500" s="5"/>
      <c r="FU500" s="5"/>
      <c r="FV500" s="5"/>
      <c r="FW500" s="5"/>
      <c r="FX500" s="5"/>
      <c r="FY500" s="5"/>
      <c r="FZ500" s="5"/>
      <c r="GA500" s="5"/>
      <c r="GB500" s="5"/>
      <c r="GC500" s="5"/>
      <c r="GD500" s="5"/>
      <c r="GE500" s="5"/>
      <c r="GF500" s="5"/>
      <c r="GG500" s="5"/>
      <c r="GH500" s="5"/>
      <c r="GI500" s="5"/>
      <c r="GJ500" s="5"/>
      <c r="GK500" s="5"/>
      <c r="GL500" s="5"/>
      <c r="GM500" s="5"/>
      <c r="GN500" s="5"/>
      <c r="GO500" s="5"/>
      <c r="GP500" s="5"/>
      <c r="GQ500" s="5"/>
      <c r="GR500" s="5"/>
      <c r="GS500" s="5"/>
      <c r="GT500" s="5"/>
      <c r="GU500" s="5"/>
      <c r="GV500" s="5"/>
      <c r="GW500" s="5"/>
      <c r="GX500" s="5"/>
      <c r="GY500" s="5"/>
      <c r="GZ500" s="5"/>
      <c r="HA500" s="5"/>
      <c r="HB500" s="5"/>
      <c r="HC500" s="5"/>
      <c r="HD500" s="5"/>
      <c r="HE500" s="5"/>
      <c r="HF500" s="5"/>
      <c r="HG500" s="5"/>
      <c r="HH500" s="5"/>
      <c r="HI500" s="5"/>
      <c r="HJ500" s="5"/>
      <c r="HK500" s="5"/>
      <c r="HL500" s="5"/>
      <c r="HM500" s="5"/>
      <c r="HN500" s="5"/>
      <c r="HO500" s="5"/>
      <c r="HP500" s="5"/>
      <c r="HQ500" s="5"/>
      <c r="HR500" s="5"/>
      <c r="HS500" s="5"/>
      <c r="HT500" s="5"/>
      <c r="HU500" s="5"/>
      <c r="HV500" s="5"/>
      <c r="HW500" s="5"/>
    </row>
    <row r="501" spans="1:231" s="148" customFormat="1">
      <c r="A501" s="5"/>
      <c r="B501" s="5"/>
      <c r="C501" s="13"/>
      <c r="D501" s="13"/>
      <c r="E501" s="14"/>
      <c r="F501" s="15"/>
      <c r="G501" s="13"/>
      <c r="H501" s="13"/>
      <c r="I501" s="16"/>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5"/>
      <c r="CM501" s="5"/>
      <c r="CN501" s="5"/>
      <c r="CO501" s="5"/>
      <c r="CP501" s="5"/>
      <c r="CQ501" s="5"/>
      <c r="CR501" s="5"/>
      <c r="CS501" s="5"/>
      <c r="CT501" s="5"/>
      <c r="CU501" s="5"/>
      <c r="CV501" s="5"/>
      <c r="CW501" s="5"/>
      <c r="CX501" s="5"/>
      <c r="CY501" s="5"/>
      <c r="CZ501" s="5"/>
      <c r="DA501" s="5"/>
      <c r="DB501" s="5"/>
      <c r="DC501" s="5"/>
      <c r="DD501" s="5"/>
      <c r="DE501" s="5"/>
      <c r="DF501" s="5"/>
      <c r="DG501" s="5"/>
      <c r="DH501" s="5"/>
      <c r="DI501" s="5"/>
      <c r="DJ501" s="5"/>
      <c r="DK501" s="5"/>
      <c r="DL501" s="5"/>
      <c r="DM501" s="5"/>
      <c r="DN501" s="5"/>
      <c r="DO501" s="5"/>
      <c r="DP501" s="5"/>
      <c r="DQ501" s="5"/>
      <c r="DR501" s="5"/>
      <c r="DS501" s="5"/>
      <c r="DT501" s="5"/>
      <c r="DU501" s="5"/>
      <c r="DV501" s="5"/>
      <c r="DW501" s="5"/>
      <c r="DX501" s="5"/>
      <c r="DY501" s="5"/>
      <c r="DZ501" s="5"/>
      <c r="EA501" s="5"/>
      <c r="EB501" s="5"/>
      <c r="EC501" s="5"/>
      <c r="ED501" s="5"/>
      <c r="EE501" s="5"/>
      <c r="EF501" s="5"/>
      <c r="EG501" s="5"/>
      <c r="EH501" s="5"/>
      <c r="EI501" s="5"/>
      <c r="EJ501" s="5"/>
      <c r="EK501" s="5"/>
      <c r="EL501" s="5"/>
      <c r="EM501" s="5"/>
      <c r="EN501" s="5"/>
      <c r="EO501" s="5"/>
      <c r="EP501" s="5"/>
      <c r="EQ501" s="5"/>
      <c r="ER501" s="5"/>
      <c r="ES501" s="5"/>
      <c r="ET501" s="5"/>
      <c r="EU501" s="5"/>
      <c r="EV501" s="5"/>
      <c r="EW501" s="5"/>
      <c r="EX501" s="5"/>
      <c r="EY501" s="5"/>
      <c r="EZ501" s="5"/>
      <c r="FA501" s="5"/>
      <c r="FB501" s="5"/>
      <c r="FC501" s="5"/>
      <c r="FD501" s="5"/>
      <c r="FE501" s="5"/>
      <c r="FF501" s="5"/>
      <c r="FG501" s="5"/>
      <c r="FH501" s="5"/>
      <c r="FI501" s="5"/>
      <c r="FJ501" s="5"/>
      <c r="FK501" s="5"/>
      <c r="FL501" s="5"/>
      <c r="FM501" s="5"/>
      <c r="FN501" s="5"/>
      <c r="FO501" s="5"/>
      <c r="FP501" s="5"/>
      <c r="FQ501" s="5"/>
      <c r="FR501" s="5"/>
      <c r="FS501" s="5"/>
      <c r="FT501" s="5"/>
      <c r="FU501" s="5"/>
      <c r="FV501" s="5"/>
      <c r="FW501" s="5"/>
      <c r="FX501" s="5"/>
      <c r="FY501" s="5"/>
      <c r="FZ501" s="5"/>
      <c r="GA501" s="5"/>
      <c r="GB501" s="5"/>
      <c r="GC501" s="5"/>
      <c r="GD501" s="5"/>
      <c r="GE501" s="5"/>
      <c r="GF501" s="5"/>
      <c r="GG501" s="5"/>
      <c r="GH501" s="5"/>
      <c r="GI501" s="5"/>
      <c r="GJ501" s="5"/>
      <c r="GK501" s="5"/>
      <c r="GL501" s="5"/>
      <c r="GM501" s="5"/>
      <c r="GN501" s="5"/>
      <c r="GO501" s="5"/>
      <c r="GP501" s="5"/>
      <c r="GQ501" s="5"/>
      <c r="GR501" s="5"/>
      <c r="GS501" s="5"/>
      <c r="GT501" s="5"/>
      <c r="GU501" s="5"/>
      <c r="GV501" s="5"/>
      <c r="GW501" s="5"/>
      <c r="GX501" s="5"/>
      <c r="GY501" s="5"/>
      <c r="GZ501" s="5"/>
      <c r="HA501" s="5"/>
      <c r="HB501" s="5"/>
      <c r="HC501" s="5"/>
      <c r="HD501" s="5"/>
      <c r="HE501" s="5"/>
      <c r="HF501" s="5"/>
      <c r="HG501" s="5"/>
      <c r="HH501" s="5"/>
      <c r="HI501" s="5"/>
      <c r="HJ501" s="5"/>
      <c r="HK501" s="5"/>
      <c r="HL501" s="5"/>
      <c r="HM501" s="5"/>
      <c r="HN501" s="5"/>
      <c r="HO501" s="5"/>
      <c r="HP501" s="5"/>
      <c r="HQ501" s="5"/>
      <c r="HR501" s="5"/>
      <c r="HS501" s="5"/>
      <c r="HT501" s="5"/>
      <c r="HU501" s="5"/>
      <c r="HV501" s="5"/>
      <c r="HW501" s="5"/>
    </row>
    <row r="502" spans="1:231" s="148" customFormat="1">
      <c r="A502" s="5"/>
      <c r="B502" s="5"/>
      <c r="C502" s="13"/>
      <c r="D502" s="13"/>
      <c r="E502" s="14"/>
      <c r="F502" s="15"/>
      <c r="G502" s="13"/>
      <c r="H502" s="13"/>
      <c r="I502" s="16"/>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c r="BP502" s="5"/>
      <c r="BQ502" s="5"/>
      <c r="BR502" s="5"/>
      <c r="BS502" s="5"/>
      <c r="BT502" s="5"/>
      <c r="BU502" s="5"/>
      <c r="BV502" s="5"/>
      <c r="BW502" s="5"/>
      <c r="BX502" s="5"/>
      <c r="BY502" s="5"/>
      <c r="BZ502" s="5"/>
      <c r="CA502" s="5"/>
      <c r="CB502" s="5"/>
      <c r="CC502" s="5"/>
      <c r="CD502" s="5"/>
      <c r="CE502" s="5"/>
      <c r="CF502" s="5"/>
      <c r="CG502" s="5"/>
      <c r="CH502" s="5"/>
      <c r="CI502" s="5"/>
      <c r="CJ502" s="5"/>
      <c r="CK502" s="5"/>
      <c r="CL502" s="5"/>
      <c r="CM502" s="5"/>
      <c r="CN502" s="5"/>
      <c r="CO502" s="5"/>
      <c r="CP502" s="5"/>
      <c r="CQ502" s="5"/>
      <c r="CR502" s="5"/>
      <c r="CS502" s="5"/>
      <c r="CT502" s="5"/>
      <c r="CU502" s="5"/>
      <c r="CV502" s="5"/>
      <c r="CW502" s="5"/>
      <c r="CX502" s="5"/>
      <c r="CY502" s="5"/>
      <c r="CZ502" s="5"/>
      <c r="DA502" s="5"/>
      <c r="DB502" s="5"/>
      <c r="DC502" s="5"/>
      <c r="DD502" s="5"/>
      <c r="DE502" s="5"/>
      <c r="DF502" s="5"/>
      <c r="DG502" s="5"/>
      <c r="DH502" s="5"/>
      <c r="DI502" s="5"/>
      <c r="DJ502" s="5"/>
      <c r="DK502" s="5"/>
      <c r="DL502" s="5"/>
      <c r="DM502" s="5"/>
      <c r="DN502" s="5"/>
      <c r="DO502" s="5"/>
      <c r="DP502" s="5"/>
      <c r="DQ502" s="5"/>
      <c r="DR502" s="5"/>
      <c r="DS502" s="5"/>
      <c r="DT502" s="5"/>
      <c r="DU502" s="5"/>
      <c r="DV502" s="5"/>
      <c r="DW502" s="5"/>
      <c r="DX502" s="5"/>
      <c r="DY502" s="5"/>
      <c r="DZ502" s="5"/>
      <c r="EA502" s="5"/>
      <c r="EB502" s="5"/>
      <c r="EC502" s="5"/>
      <c r="ED502" s="5"/>
      <c r="EE502" s="5"/>
      <c r="EF502" s="5"/>
      <c r="EG502" s="5"/>
      <c r="EH502" s="5"/>
      <c r="EI502" s="5"/>
      <c r="EJ502" s="5"/>
      <c r="EK502" s="5"/>
      <c r="EL502" s="5"/>
      <c r="EM502" s="5"/>
      <c r="EN502" s="5"/>
      <c r="EO502" s="5"/>
      <c r="EP502" s="5"/>
      <c r="EQ502" s="5"/>
      <c r="ER502" s="5"/>
      <c r="ES502" s="5"/>
      <c r="ET502" s="5"/>
      <c r="EU502" s="5"/>
      <c r="EV502" s="5"/>
      <c r="EW502" s="5"/>
      <c r="EX502" s="5"/>
      <c r="EY502" s="5"/>
      <c r="EZ502" s="5"/>
      <c r="FA502" s="5"/>
      <c r="FB502" s="5"/>
      <c r="FC502" s="5"/>
      <c r="FD502" s="5"/>
      <c r="FE502" s="5"/>
      <c r="FF502" s="5"/>
      <c r="FG502" s="5"/>
      <c r="FH502" s="5"/>
      <c r="FI502" s="5"/>
      <c r="FJ502" s="5"/>
      <c r="FK502" s="5"/>
      <c r="FL502" s="5"/>
      <c r="FM502" s="5"/>
      <c r="FN502" s="5"/>
      <c r="FO502" s="5"/>
      <c r="FP502" s="5"/>
      <c r="FQ502" s="5"/>
      <c r="FR502" s="5"/>
      <c r="FS502" s="5"/>
      <c r="FT502" s="5"/>
      <c r="FU502" s="5"/>
      <c r="FV502" s="5"/>
      <c r="FW502" s="5"/>
      <c r="FX502" s="5"/>
      <c r="FY502" s="5"/>
      <c r="FZ502" s="5"/>
      <c r="GA502" s="5"/>
      <c r="GB502" s="5"/>
      <c r="GC502" s="5"/>
      <c r="GD502" s="5"/>
      <c r="GE502" s="5"/>
      <c r="GF502" s="5"/>
      <c r="GG502" s="5"/>
      <c r="GH502" s="5"/>
      <c r="GI502" s="5"/>
      <c r="GJ502" s="5"/>
      <c r="GK502" s="5"/>
      <c r="GL502" s="5"/>
      <c r="GM502" s="5"/>
      <c r="GN502" s="5"/>
      <c r="GO502" s="5"/>
      <c r="GP502" s="5"/>
      <c r="GQ502" s="5"/>
      <c r="GR502" s="5"/>
      <c r="GS502" s="5"/>
      <c r="GT502" s="5"/>
      <c r="GU502" s="5"/>
      <c r="GV502" s="5"/>
      <c r="GW502" s="5"/>
      <c r="GX502" s="5"/>
      <c r="GY502" s="5"/>
      <c r="GZ502" s="5"/>
      <c r="HA502" s="5"/>
      <c r="HB502" s="5"/>
      <c r="HC502" s="5"/>
      <c r="HD502" s="5"/>
      <c r="HE502" s="5"/>
      <c r="HF502" s="5"/>
      <c r="HG502" s="5"/>
      <c r="HH502" s="5"/>
      <c r="HI502" s="5"/>
      <c r="HJ502" s="5"/>
      <c r="HK502" s="5"/>
      <c r="HL502" s="5"/>
      <c r="HM502" s="5"/>
      <c r="HN502" s="5"/>
      <c r="HO502" s="5"/>
      <c r="HP502" s="5"/>
      <c r="HQ502" s="5"/>
      <c r="HR502" s="5"/>
      <c r="HS502" s="5"/>
      <c r="HT502" s="5"/>
      <c r="HU502" s="5"/>
      <c r="HV502" s="5"/>
      <c r="HW502" s="5"/>
    </row>
    <row r="503" spans="1:231" s="148" customFormat="1">
      <c r="A503" s="5"/>
      <c r="B503" s="5"/>
      <c r="C503" s="13"/>
      <c r="D503" s="13"/>
      <c r="E503" s="14"/>
      <c r="F503" s="15"/>
      <c r="G503" s="13"/>
      <c r="H503" s="13"/>
      <c r="I503" s="16"/>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c r="BW503" s="5"/>
      <c r="BX503" s="5"/>
      <c r="BY503" s="5"/>
      <c r="BZ503" s="5"/>
      <c r="CA503" s="5"/>
      <c r="CB503" s="5"/>
      <c r="CC503" s="5"/>
      <c r="CD503" s="5"/>
      <c r="CE503" s="5"/>
      <c r="CF503" s="5"/>
      <c r="CG503" s="5"/>
      <c r="CH503" s="5"/>
      <c r="CI503" s="5"/>
      <c r="CJ503" s="5"/>
      <c r="CK503" s="5"/>
      <c r="CL503" s="5"/>
      <c r="CM503" s="5"/>
      <c r="CN503" s="5"/>
      <c r="CO503" s="5"/>
      <c r="CP503" s="5"/>
      <c r="CQ503" s="5"/>
      <c r="CR503" s="5"/>
      <c r="CS503" s="5"/>
      <c r="CT503" s="5"/>
      <c r="CU503" s="5"/>
      <c r="CV503" s="5"/>
      <c r="CW503" s="5"/>
      <c r="CX503" s="5"/>
      <c r="CY503" s="5"/>
      <c r="CZ503" s="5"/>
      <c r="DA503" s="5"/>
      <c r="DB503" s="5"/>
      <c r="DC503" s="5"/>
      <c r="DD503" s="5"/>
      <c r="DE503" s="5"/>
      <c r="DF503" s="5"/>
      <c r="DG503" s="5"/>
      <c r="DH503" s="5"/>
      <c r="DI503" s="5"/>
      <c r="DJ503" s="5"/>
      <c r="DK503" s="5"/>
      <c r="DL503" s="5"/>
      <c r="DM503" s="5"/>
      <c r="DN503" s="5"/>
      <c r="DO503" s="5"/>
      <c r="DP503" s="5"/>
      <c r="DQ503" s="5"/>
      <c r="DR503" s="5"/>
      <c r="DS503" s="5"/>
      <c r="DT503" s="5"/>
      <c r="DU503" s="5"/>
      <c r="DV503" s="5"/>
      <c r="DW503" s="5"/>
      <c r="DX503" s="5"/>
      <c r="DY503" s="5"/>
      <c r="DZ503" s="5"/>
      <c r="EA503" s="5"/>
      <c r="EB503" s="5"/>
      <c r="EC503" s="5"/>
      <c r="ED503" s="5"/>
      <c r="EE503" s="5"/>
      <c r="EF503" s="5"/>
      <c r="EG503" s="5"/>
      <c r="EH503" s="5"/>
      <c r="EI503" s="5"/>
      <c r="EJ503" s="5"/>
      <c r="EK503" s="5"/>
      <c r="EL503" s="5"/>
      <c r="EM503" s="5"/>
      <c r="EN503" s="5"/>
      <c r="EO503" s="5"/>
      <c r="EP503" s="5"/>
      <c r="EQ503" s="5"/>
      <c r="ER503" s="5"/>
      <c r="ES503" s="5"/>
      <c r="ET503" s="5"/>
      <c r="EU503" s="5"/>
      <c r="EV503" s="5"/>
      <c r="EW503" s="5"/>
      <c r="EX503" s="5"/>
      <c r="EY503" s="5"/>
      <c r="EZ503" s="5"/>
      <c r="FA503" s="5"/>
      <c r="FB503" s="5"/>
      <c r="FC503" s="5"/>
      <c r="FD503" s="5"/>
      <c r="FE503" s="5"/>
      <c r="FF503" s="5"/>
      <c r="FG503" s="5"/>
      <c r="FH503" s="5"/>
      <c r="FI503" s="5"/>
      <c r="FJ503" s="5"/>
      <c r="FK503" s="5"/>
      <c r="FL503" s="5"/>
      <c r="FM503" s="5"/>
      <c r="FN503" s="5"/>
      <c r="FO503" s="5"/>
      <c r="FP503" s="5"/>
      <c r="FQ503" s="5"/>
      <c r="FR503" s="5"/>
      <c r="FS503" s="5"/>
      <c r="FT503" s="5"/>
      <c r="FU503" s="5"/>
      <c r="FV503" s="5"/>
      <c r="FW503" s="5"/>
      <c r="FX503" s="5"/>
      <c r="FY503" s="5"/>
      <c r="FZ503" s="5"/>
      <c r="GA503" s="5"/>
      <c r="GB503" s="5"/>
      <c r="GC503" s="5"/>
      <c r="GD503" s="5"/>
      <c r="GE503" s="5"/>
      <c r="GF503" s="5"/>
      <c r="GG503" s="5"/>
      <c r="GH503" s="5"/>
      <c r="GI503" s="5"/>
      <c r="GJ503" s="5"/>
      <c r="GK503" s="5"/>
      <c r="GL503" s="5"/>
      <c r="GM503" s="5"/>
      <c r="GN503" s="5"/>
      <c r="GO503" s="5"/>
      <c r="GP503" s="5"/>
      <c r="GQ503" s="5"/>
      <c r="GR503" s="5"/>
      <c r="GS503" s="5"/>
      <c r="GT503" s="5"/>
      <c r="GU503" s="5"/>
      <c r="GV503" s="5"/>
      <c r="GW503" s="5"/>
      <c r="GX503" s="5"/>
      <c r="GY503" s="5"/>
      <c r="GZ503" s="5"/>
      <c r="HA503" s="5"/>
      <c r="HB503" s="5"/>
      <c r="HC503" s="5"/>
      <c r="HD503" s="5"/>
      <c r="HE503" s="5"/>
      <c r="HF503" s="5"/>
      <c r="HG503" s="5"/>
      <c r="HH503" s="5"/>
      <c r="HI503" s="5"/>
      <c r="HJ503" s="5"/>
      <c r="HK503" s="5"/>
      <c r="HL503" s="5"/>
      <c r="HM503" s="5"/>
      <c r="HN503" s="5"/>
      <c r="HO503" s="5"/>
      <c r="HP503" s="5"/>
      <c r="HQ503" s="5"/>
      <c r="HR503" s="5"/>
      <c r="HS503" s="5"/>
      <c r="HT503" s="5"/>
      <c r="HU503" s="5"/>
      <c r="HV503" s="5"/>
      <c r="HW503" s="5"/>
    </row>
    <row r="504" spans="1:231" s="148" customFormat="1">
      <c r="A504" s="5"/>
      <c r="B504" s="5"/>
      <c r="C504" s="13"/>
      <c r="D504" s="13"/>
      <c r="E504" s="14"/>
      <c r="F504" s="15"/>
      <c r="G504" s="13"/>
      <c r="H504" s="13"/>
      <c r="I504" s="16"/>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c r="BP504" s="5"/>
      <c r="BQ504" s="5"/>
      <c r="BR504" s="5"/>
      <c r="BS504" s="5"/>
      <c r="BT504" s="5"/>
      <c r="BU504" s="5"/>
      <c r="BV504" s="5"/>
      <c r="BW504" s="5"/>
      <c r="BX504" s="5"/>
      <c r="BY504" s="5"/>
      <c r="BZ504" s="5"/>
      <c r="CA504" s="5"/>
      <c r="CB504" s="5"/>
      <c r="CC504" s="5"/>
      <c r="CD504" s="5"/>
      <c r="CE504" s="5"/>
      <c r="CF504" s="5"/>
      <c r="CG504" s="5"/>
      <c r="CH504" s="5"/>
      <c r="CI504" s="5"/>
      <c r="CJ504" s="5"/>
      <c r="CK504" s="5"/>
      <c r="CL504" s="5"/>
      <c r="CM504" s="5"/>
      <c r="CN504" s="5"/>
      <c r="CO504" s="5"/>
      <c r="CP504" s="5"/>
      <c r="CQ504" s="5"/>
      <c r="CR504" s="5"/>
      <c r="CS504" s="5"/>
      <c r="CT504" s="5"/>
      <c r="CU504" s="5"/>
      <c r="CV504" s="5"/>
      <c r="CW504" s="5"/>
      <c r="CX504" s="5"/>
      <c r="CY504" s="5"/>
      <c r="CZ504" s="5"/>
      <c r="DA504" s="5"/>
      <c r="DB504" s="5"/>
      <c r="DC504" s="5"/>
      <c r="DD504" s="5"/>
      <c r="DE504" s="5"/>
      <c r="DF504" s="5"/>
      <c r="DG504" s="5"/>
      <c r="DH504" s="5"/>
      <c r="DI504" s="5"/>
      <c r="DJ504" s="5"/>
      <c r="DK504" s="5"/>
      <c r="DL504" s="5"/>
      <c r="DM504" s="5"/>
      <c r="DN504" s="5"/>
      <c r="DO504" s="5"/>
      <c r="DP504" s="5"/>
      <c r="DQ504" s="5"/>
      <c r="DR504" s="5"/>
      <c r="DS504" s="5"/>
      <c r="DT504" s="5"/>
      <c r="DU504" s="5"/>
      <c r="DV504" s="5"/>
      <c r="DW504" s="5"/>
      <c r="DX504" s="5"/>
      <c r="DY504" s="5"/>
      <c r="DZ504" s="5"/>
      <c r="EA504" s="5"/>
      <c r="EB504" s="5"/>
      <c r="EC504" s="5"/>
      <c r="ED504" s="5"/>
      <c r="EE504" s="5"/>
      <c r="EF504" s="5"/>
      <c r="EG504" s="5"/>
      <c r="EH504" s="5"/>
      <c r="EI504" s="5"/>
      <c r="EJ504" s="5"/>
      <c r="EK504" s="5"/>
      <c r="EL504" s="5"/>
      <c r="EM504" s="5"/>
      <c r="EN504" s="5"/>
      <c r="EO504" s="5"/>
      <c r="EP504" s="5"/>
      <c r="EQ504" s="5"/>
      <c r="ER504" s="5"/>
      <c r="ES504" s="5"/>
      <c r="ET504" s="5"/>
      <c r="EU504" s="5"/>
      <c r="EV504" s="5"/>
      <c r="EW504" s="5"/>
      <c r="EX504" s="5"/>
      <c r="EY504" s="5"/>
      <c r="EZ504" s="5"/>
      <c r="FA504" s="5"/>
      <c r="FB504" s="5"/>
      <c r="FC504" s="5"/>
      <c r="FD504" s="5"/>
      <c r="FE504" s="5"/>
      <c r="FF504" s="5"/>
      <c r="FG504" s="5"/>
      <c r="FH504" s="5"/>
      <c r="FI504" s="5"/>
      <c r="FJ504" s="5"/>
      <c r="FK504" s="5"/>
      <c r="FL504" s="5"/>
      <c r="FM504" s="5"/>
      <c r="FN504" s="5"/>
      <c r="FO504" s="5"/>
      <c r="FP504" s="5"/>
      <c r="FQ504" s="5"/>
      <c r="FR504" s="5"/>
      <c r="FS504" s="5"/>
      <c r="FT504" s="5"/>
      <c r="FU504" s="5"/>
      <c r="FV504" s="5"/>
      <c r="FW504" s="5"/>
      <c r="FX504" s="5"/>
      <c r="FY504" s="5"/>
      <c r="FZ504" s="5"/>
      <c r="GA504" s="5"/>
      <c r="GB504" s="5"/>
      <c r="GC504" s="5"/>
      <c r="GD504" s="5"/>
      <c r="GE504" s="5"/>
      <c r="GF504" s="5"/>
      <c r="GG504" s="5"/>
      <c r="GH504" s="5"/>
      <c r="GI504" s="5"/>
      <c r="GJ504" s="5"/>
      <c r="GK504" s="5"/>
      <c r="GL504" s="5"/>
      <c r="GM504" s="5"/>
      <c r="GN504" s="5"/>
      <c r="GO504" s="5"/>
      <c r="GP504" s="5"/>
      <c r="GQ504" s="5"/>
      <c r="GR504" s="5"/>
      <c r="GS504" s="5"/>
      <c r="GT504" s="5"/>
      <c r="GU504" s="5"/>
      <c r="GV504" s="5"/>
      <c r="GW504" s="5"/>
      <c r="GX504" s="5"/>
      <c r="GY504" s="5"/>
      <c r="GZ504" s="5"/>
      <c r="HA504" s="5"/>
      <c r="HB504" s="5"/>
      <c r="HC504" s="5"/>
      <c r="HD504" s="5"/>
      <c r="HE504" s="5"/>
      <c r="HF504" s="5"/>
      <c r="HG504" s="5"/>
      <c r="HH504" s="5"/>
      <c r="HI504" s="5"/>
      <c r="HJ504" s="5"/>
      <c r="HK504" s="5"/>
      <c r="HL504" s="5"/>
      <c r="HM504" s="5"/>
      <c r="HN504" s="5"/>
      <c r="HO504" s="5"/>
      <c r="HP504" s="5"/>
      <c r="HQ504" s="5"/>
      <c r="HR504" s="5"/>
      <c r="HS504" s="5"/>
      <c r="HT504" s="5"/>
      <c r="HU504" s="5"/>
      <c r="HV504" s="5"/>
      <c r="HW504" s="5"/>
    </row>
    <row r="505" spans="1:231" s="148" customFormat="1">
      <c r="A505" s="5"/>
      <c r="B505" s="5"/>
      <c r="C505" s="13"/>
      <c r="D505" s="13"/>
      <c r="E505" s="14"/>
      <c r="F505" s="15"/>
      <c r="G505" s="13"/>
      <c r="H505" s="13"/>
      <c r="I505" s="16"/>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c r="CK505" s="5"/>
      <c r="CL505" s="5"/>
      <c r="CM505" s="5"/>
      <c r="CN505" s="5"/>
      <c r="CO505" s="5"/>
      <c r="CP505" s="5"/>
      <c r="CQ505" s="5"/>
      <c r="CR505" s="5"/>
      <c r="CS505" s="5"/>
      <c r="CT505" s="5"/>
      <c r="CU505" s="5"/>
      <c r="CV505" s="5"/>
      <c r="CW505" s="5"/>
      <c r="CX505" s="5"/>
      <c r="CY505" s="5"/>
      <c r="CZ505" s="5"/>
      <c r="DA505" s="5"/>
      <c r="DB505" s="5"/>
      <c r="DC505" s="5"/>
      <c r="DD505" s="5"/>
      <c r="DE505" s="5"/>
      <c r="DF505" s="5"/>
      <c r="DG505" s="5"/>
      <c r="DH505" s="5"/>
      <c r="DI505" s="5"/>
      <c r="DJ505" s="5"/>
      <c r="DK505" s="5"/>
      <c r="DL505" s="5"/>
      <c r="DM505" s="5"/>
      <c r="DN505" s="5"/>
      <c r="DO505" s="5"/>
      <c r="DP505" s="5"/>
      <c r="DQ505" s="5"/>
      <c r="DR505" s="5"/>
      <c r="DS505" s="5"/>
      <c r="DT505" s="5"/>
      <c r="DU505" s="5"/>
      <c r="DV505" s="5"/>
      <c r="DW505" s="5"/>
      <c r="DX505" s="5"/>
      <c r="DY505" s="5"/>
      <c r="DZ505" s="5"/>
      <c r="EA505" s="5"/>
      <c r="EB505" s="5"/>
      <c r="EC505" s="5"/>
      <c r="ED505" s="5"/>
      <c r="EE505" s="5"/>
      <c r="EF505" s="5"/>
      <c r="EG505" s="5"/>
      <c r="EH505" s="5"/>
      <c r="EI505" s="5"/>
      <c r="EJ505" s="5"/>
      <c r="EK505" s="5"/>
      <c r="EL505" s="5"/>
      <c r="EM505" s="5"/>
      <c r="EN505" s="5"/>
      <c r="EO505" s="5"/>
      <c r="EP505" s="5"/>
      <c r="EQ505" s="5"/>
      <c r="ER505" s="5"/>
      <c r="ES505" s="5"/>
      <c r="ET505" s="5"/>
      <c r="EU505" s="5"/>
      <c r="EV505" s="5"/>
      <c r="EW505" s="5"/>
      <c r="EX505" s="5"/>
      <c r="EY505" s="5"/>
      <c r="EZ505" s="5"/>
      <c r="FA505" s="5"/>
      <c r="FB505" s="5"/>
      <c r="FC505" s="5"/>
      <c r="FD505" s="5"/>
      <c r="FE505" s="5"/>
      <c r="FF505" s="5"/>
      <c r="FG505" s="5"/>
      <c r="FH505" s="5"/>
      <c r="FI505" s="5"/>
      <c r="FJ505" s="5"/>
      <c r="FK505" s="5"/>
      <c r="FL505" s="5"/>
      <c r="FM505" s="5"/>
      <c r="FN505" s="5"/>
      <c r="FO505" s="5"/>
      <c r="FP505" s="5"/>
      <c r="FQ505" s="5"/>
      <c r="FR505" s="5"/>
      <c r="FS505" s="5"/>
      <c r="FT505" s="5"/>
      <c r="FU505" s="5"/>
      <c r="FV505" s="5"/>
      <c r="FW505" s="5"/>
      <c r="FX505" s="5"/>
      <c r="FY505" s="5"/>
      <c r="FZ505" s="5"/>
      <c r="GA505" s="5"/>
      <c r="GB505" s="5"/>
      <c r="GC505" s="5"/>
      <c r="GD505" s="5"/>
      <c r="GE505" s="5"/>
      <c r="GF505" s="5"/>
      <c r="GG505" s="5"/>
      <c r="GH505" s="5"/>
      <c r="GI505" s="5"/>
      <c r="GJ505" s="5"/>
      <c r="GK505" s="5"/>
      <c r="GL505" s="5"/>
      <c r="GM505" s="5"/>
      <c r="GN505" s="5"/>
      <c r="GO505" s="5"/>
      <c r="GP505" s="5"/>
      <c r="GQ505" s="5"/>
      <c r="GR505" s="5"/>
      <c r="GS505" s="5"/>
      <c r="GT505" s="5"/>
      <c r="GU505" s="5"/>
      <c r="GV505" s="5"/>
      <c r="GW505" s="5"/>
      <c r="GX505" s="5"/>
      <c r="GY505" s="5"/>
      <c r="GZ505" s="5"/>
      <c r="HA505" s="5"/>
      <c r="HB505" s="5"/>
      <c r="HC505" s="5"/>
      <c r="HD505" s="5"/>
      <c r="HE505" s="5"/>
      <c r="HF505" s="5"/>
      <c r="HG505" s="5"/>
      <c r="HH505" s="5"/>
      <c r="HI505" s="5"/>
      <c r="HJ505" s="5"/>
      <c r="HK505" s="5"/>
      <c r="HL505" s="5"/>
      <c r="HM505" s="5"/>
      <c r="HN505" s="5"/>
      <c r="HO505" s="5"/>
      <c r="HP505" s="5"/>
      <c r="HQ505" s="5"/>
      <c r="HR505" s="5"/>
      <c r="HS505" s="5"/>
      <c r="HT505" s="5"/>
      <c r="HU505" s="5"/>
      <c r="HV505" s="5"/>
      <c r="HW505" s="5"/>
    </row>
    <row r="506" spans="1:231" s="148" customFormat="1">
      <c r="A506" s="5"/>
      <c r="B506" s="5"/>
      <c r="C506" s="13"/>
      <c r="D506" s="13"/>
      <c r="E506" s="14"/>
      <c r="F506" s="15"/>
      <c r="G506" s="13"/>
      <c r="H506" s="13"/>
      <c r="I506" s="16"/>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c r="BP506" s="5"/>
      <c r="BQ506" s="5"/>
      <c r="BR506" s="5"/>
      <c r="BS506" s="5"/>
      <c r="BT506" s="5"/>
      <c r="BU506" s="5"/>
      <c r="BV506" s="5"/>
      <c r="BW506" s="5"/>
      <c r="BX506" s="5"/>
      <c r="BY506" s="5"/>
      <c r="BZ506" s="5"/>
      <c r="CA506" s="5"/>
      <c r="CB506" s="5"/>
      <c r="CC506" s="5"/>
      <c r="CD506" s="5"/>
      <c r="CE506" s="5"/>
      <c r="CF506" s="5"/>
      <c r="CG506" s="5"/>
      <c r="CH506" s="5"/>
      <c r="CI506" s="5"/>
      <c r="CJ506" s="5"/>
      <c r="CK506" s="5"/>
      <c r="CL506" s="5"/>
      <c r="CM506" s="5"/>
      <c r="CN506" s="5"/>
      <c r="CO506" s="5"/>
      <c r="CP506" s="5"/>
      <c r="CQ506" s="5"/>
      <c r="CR506" s="5"/>
      <c r="CS506" s="5"/>
      <c r="CT506" s="5"/>
      <c r="CU506" s="5"/>
      <c r="CV506" s="5"/>
      <c r="CW506" s="5"/>
      <c r="CX506" s="5"/>
      <c r="CY506" s="5"/>
      <c r="CZ506" s="5"/>
      <c r="DA506" s="5"/>
      <c r="DB506" s="5"/>
      <c r="DC506" s="5"/>
      <c r="DD506" s="5"/>
      <c r="DE506" s="5"/>
      <c r="DF506" s="5"/>
      <c r="DG506" s="5"/>
      <c r="DH506" s="5"/>
      <c r="DI506" s="5"/>
      <c r="DJ506" s="5"/>
      <c r="DK506" s="5"/>
      <c r="DL506" s="5"/>
      <c r="DM506" s="5"/>
      <c r="DN506" s="5"/>
      <c r="DO506" s="5"/>
      <c r="DP506" s="5"/>
      <c r="DQ506" s="5"/>
      <c r="DR506" s="5"/>
      <c r="DS506" s="5"/>
      <c r="DT506" s="5"/>
      <c r="DU506" s="5"/>
      <c r="DV506" s="5"/>
      <c r="DW506" s="5"/>
      <c r="DX506" s="5"/>
      <c r="DY506" s="5"/>
      <c r="DZ506" s="5"/>
      <c r="EA506" s="5"/>
      <c r="EB506" s="5"/>
      <c r="EC506" s="5"/>
      <c r="ED506" s="5"/>
      <c r="EE506" s="5"/>
      <c r="EF506" s="5"/>
      <c r="EG506" s="5"/>
      <c r="EH506" s="5"/>
      <c r="EI506" s="5"/>
      <c r="EJ506" s="5"/>
      <c r="EK506" s="5"/>
      <c r="EL506" s="5"/>
      <c r="EM506" s="5"/>
      <c r="EN506" s="5"/>
      <c r="EO506" s="5"/>
      <c r="EP506" s="5"/>
      <c r="EQ506" s="5"/>
      <c r="ER506" s="5"/>
      <c r="ES506" s="5"/>
      <c r="ET506" s="5"/>
      <c r="EU506" s="5"/>
      <c r="EV506" s="5"/>
      <c r="EW506" s="5"/>
      <c r="EX506" s="5"/>
      <c r="EY506" s="5"/>
      <c r="EZ506" s="5"/>
      <c r="FA506" s="5"/>
      <c r="FB506" s="5"/>
      <c r="FC506" s="5"/>
      <c r="FD506" s="5"/>
      <c r="FE506" s="5"/>
      <c r="FF506" s="5"/>
      <c r="FG506" s="5"/>
      <c r="FH506" s="5"/>
      <c r="FI506" s="5"/>
      <c r="FJ506" s="5"/>
      <c r="FK506" s="5"/>
      <c r="FL506" s="5"/>
      <c r="FM506" s="5"/>
      <c r="FN506" s="5"/>
      <c r="FO506" s="5"/>
      <c r="FP506" s="5"/>
      <c r="FQ506" s="5"/>
      <c r="FR506" s="5"/>
      <c r="FS506" s="5"/>
      <c r="FT506" s="5"/>
      <c r="FU506" s="5"/>
      <c r="FV506" s="5"/>
      <c r="FW506" s="5"/>
      <c r="FX506" s="5"/>
      <c r="FY506" s="5"/>
      <c r="FZ506" s="5"/>
      <c r="GA506" s="5"/>
      <c r="GB506" s="5"/>
      <c r="GC506" s="5"/>
      <c r="GD506" s="5"/>
      <c r="GE506" s="5"/>
      <c r="GF506" s="5"/>
      <c r="GG506" s="5"/>
      <c r="GH506" s="5"/>
      <c r="GI506" s="5"/>
      <c r="GJ506" s="5"/>
      <c r="GK506" s="5"/>
      <c r="GL506" s="5"/>
      <c r="GM506" s="5"/>
      <c r="GN506" s="5"/>
      <c r="GO506" s="5"/>
      <c r="GP506" s="5"/>
      <c r="GQ506" s="5"/>
      <c r="GR506" s="5"/>
      <c r="GS506" s="5"/>
      <c r="GT506" s="5"/>
      <c r="GU506" s="5"/>
      <c r="GV506" s="5"/>
      <c r="GW506" s="5"/>
      <c r="GX506" s="5"/>
      <c r="GY506" s="5"/>
      <c r="GZ506" s="5"/>
      <c r="HA506" s="5"/>
      <c r="HB506" s="5"/>
      <c r="HC506" s="5"/>
      <c r="HD506" s="5"/>
      <c r="HE506" s="5"/>
      <c r="HF506" s="5"/>
      <c r="HG506" s="5"/>
      <c r="HH506" s="5"/>
      <c r="HI506" s="5"/>
      <c r="HJ506" s="5"/>
      <c r="HK506" s="5"/>
      <c r="HL506" s="5"/>
      <c r="HM506" s="5"/>
      <c r="HN506" s="5"/>
      <c r="HO506" s="5"/>
      <c r="HP506" s="5"/>
      <c r="HQ506" s="5"/>
      <c r="HR506" s="5"/>
      <c r="HS506" s="5"/>
      <c r="HT506" s="5"/>
      <c r="HU506" s="5"/>
      <c r="HV506" s="5"/>
      <c r="HW506" s="5"/>
    </row>
    <row r="507" spans="1:231" s="148" customFormat="1">
      <c r="A507" s="5"/>
      <c r="B507" s="5"/>
      <c r="C507" s="13"/>
      <c r="D507" s="13"/>
      <c r="E507" s="14"/>
      <c r="F507" s="15"/>
      <c r="G507" s="13"/>
      <c r="H507" s="13"/>
      <c r="I507" s="16"/>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c r="CK507" s="5"/>
      <c r="CL507" s="5"/>
      <c r="CM507" s="5"/>
      <c r="CN507" s="5"/>
      <c r="CO507" s="5"/>
      <c r="CP507" s="5"/>
      <c r="CQ507" s="5"/>
      <c r="CR507" s="5"/>
      <c r="CS507" s="5"/>
      <c r="CT507" s="5"/>
      <c r="CU507" s="5"/>
      <c r="CV507" s="5"/>
      <c r="CW507" s="5"/>
      <c r="CX507" s="5"/>
      <c r="CY507" s="5"/>
      <c r="CZ507" s="5"/>
      <c r="DA507" s="5"/>
      <c r="DB507" s="5"/>
      <c r="DC507" s="5"/>
      <c r="DD507" s="5"/>
      <c r="DE507" s="5"/>
      <c r="DF507" s="5"/>
      <c r="DG507" s="5"/>
      <c r="DH507" s="5"/>
      <c r="DI507" s="5"/>
      <c r="DJ507" s="5"/>
      <c r="DK507" s="5"/>
      <c r="DL507" s="5"/>
      <c r="DM507" s="5"/>
      <c r="DN507" s="5"/>
      <c r="DO507" s="5"/>
      <c r="DP507" s="5"/>
      <c r="DQ507" s="5"/>
      <c r="DR507" s="5"/>
      <c r="DS507" s="5"/>
      <c r="DT507" s="5"/>
      <c r="DU507" s="5"/>
      <c r="DV507" s="5"/>
      <c r="DW507" s="5"/>
      <c r="DX507" s="5"/>
      <c r="DY507" s="5"/>
      <c r="DZ507" s="5"/>
      <c r="EA507" s="5"/>
      <c r="EB507" s="5"/>
      <c r="EC507" s="5"/>
      <c r="ED507" s="5"/>
      <c r="EE507" s="5"/>
      <c r="EF507" s="5"/>
      <c r="EG507" s="5"/>
      <c r="EH507" s="5"/>
      <c r="EI507" s="5"/>
      <c r="EJ507" s="5"/>
      <c r="EK507" s="5"/>
      <c r="EL507" s="5"/>
      <c r="EM507" s="5"/>
      <c r="EN507" s="5"/>
      <c r="EO507" s="5"/>
      <c r="EP507" s="5"/>
      <c r="EQ507" s="5"/>
      <c r="ER507" s="5"/>
      <c r="ES507" s="5"/>
      <c r="ET507" s="5"/>
      <c r="EU507" s="5"/>
      <c r="EV507" s="5"/>
      <c r="EW507" s="5"/>
      <c r="EX507" s="5"/>
      <c r="EY507" s="5"/>
      <c r="EZ507" s="5"/>
      <c r="FA507" s="5"/>
      <c r="FB507" s="5"/>
      <c r="FC507" s="5"/>
      <c r="FD507" s="5"/>
      <c r="FE507" s="5"/>
      <c r="FF507" s="5"/>
      <c r="FG507" s="5"/>
      <c r="FH507" s="5"/>
      <c r="FI507" s="5"/>
      <c r="FJ507" s="5"/>
      <c r="FK507" s="5"/>
      <c r="FL507" s="5"/>
      <c r="FM507" s="5"/>
      <c r="FN507" s="5"/>
      <c r="FO507" s="5"/>
      <c r="FP507" s="5"/>
      <c r="FQ507" s="5"/>
      <c r="FR507" s="5"/>
      <c r="FS507" s="5"/>
      <c r="FT507" s="5"/>
      <c r="FU507" s="5"/>
      <c r="FV507" s="5"/>
      <c r="FW507" s="5"/>
      <c r="FX507" s="5"/>
      <c r="FY507" s="5"/>
      <c r="FZ507" s="5"/>
      <c r="GA507" s="5"/>
      <c r="GB507" s="5"/>
      <c r="GC507" s="5"/>
      <c r="GD507" s="5"/>
      <c r="GE507" s="5"/>
      <c r="GF507" s="5"/>
      <c r="GG507" s="5"/>
      <c r="GH507" s="5"/>
      <c r="GI507" s="5"/>
      <c r="GJ507" s="5"/>
      <c r="GK507" s="5"/>
      <c r="GL507" s="5"/>
      <c r="GM507" s="5"/>
      <c r="GN507" s="5"/>
      <c r="GO507" s="5"/>
      <c r="GP507" s="5"/>
      <c r="GQ507" s="5"/>
      <c r="GR507" s="5"/>
      <c r="GS507" s="5"/>
      <c r="GT507" s="5"/>
      <c r="GU507" s="5"/>
      <c r="GV507" s="5"/>
      <c r="GW507" s="5"/>
      <c r="GX507" s="5"/>
      <c r="GY507" s="5"/>
      <c r="GZ507" s="5"/>
      <c r="HA507" s="5"/>
      <c r="HB507" s="5"/>
      <c r="HC507" s="5"/>
      <c r="HD507" s="5"/>
      <c r="HE507" s="5"/>
      <c r="HF507" s="5"/>
      <c r="HG507" s="5"/>
      <c r="HH507" s="5"/>
      <c r="HI507" s="5"/>
      <c r="HJ507" s="5"/>
      <c r="HK507" s="5"/>
      <c r="HL507" s="5"/>
      <c r="HM507" s="5"/>
      <c r="HN507" s="5"/>
      <c r="HO507" s="5"/>
      <c r="HP507" s="5"/>
      <c r="HQ507" s="5"/>
      <c r="HR507" s="5"/>
      <c r="HS507" s="5"/>
      <c r="HT507" s="5"/>
      <c r="HU507" s="5"/>
      <c r="HV507" s="5"/>
      <c r="HW507" s="5"/>
    </row>
    <row r="508" spans="1:231" s="148" customFormat="1">
      <c r="A508" s="5"/>
      <c r="B508" s="5"/>
      <c r="C508" s="13"/>
      <c r="D508" s="13"/>
      <c r="E508" s="14"/>
      <c r="F508" s="15"/>
      <c r="G508" s="13"/>
      <c r="H508" s="13"/>
      <c r="I508" s="16"/>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c r="BP508" s="5"/>
      <c r="BQ508" s="5"/>
      <c r="BR508" s="5"/>
      <c r="BS508" s="5"/>
      <c r="BT508" s="5"/>
      <c r="BU508" s="5"/>
      <c r="BV508" s="5"/>
      <c r="BW508" s="5"/>
      <c r="BX508" s="5"/>
      <c r="BY508" s="5"/>
      <c r="BZ508" s="5"/>
      <c r="CA508" s="5"/>
      <c r="CB508" s="5"/>
      <c r="CC508" s="5"/>
      <c r="CD508" s="5"/>
      <c r="CE508" s="5"/>
      <c r="CF508" s="5"/>
      <c r="CG508" s="5"/>
      <c r="CH508" s="5"/>
      <c r="CI508" s="5"/>
      <c r="CJ508" s="5"/>
      <c r="CK508" s="5"/>
      <c r="CL508" s="5"/>
      <c r="CM508" s="5"/>
      <c r="CN508" s="5"/>
      <c r="CO508" s="5"/>
      <c r="CP508" s="5"/>
      <c r="CQ508" s="5"/>
      <c r="CR508" s="5"/>
      <c r="CS508" s="5"/>
      <c r="CT508" s="5"/>
      <c r="CU508" s="5"/>
      <c r="CV508" s="5"/>
      <c r="CW508" s="5"/>
      <c r="CX508" s="5"/>
      <c r="CY508" s="5"/>
      <c r="CZ508" s="5"/>
      <c r="DA508" s="5"/>
      <c r="DB508" s="5"/>
      <c r="DC508" s="5"/>
      <c r="DD508" s="5"/>
      <c r="DE508" s="5"/>
      <c r="DF508" s="5"/>
      <c r="DG508" s="5"/>
      <c r="DH508" s="5"/>
      <c r="DI508" s="5"/>
      <c r="DJ508" s="5"/>
      <c r="DK508" s="5"/>
      <c r="DL508" s="5"/>
      <c r="DM508" s="5"/>
      <c r="DN508" s="5"/>
      <c r="DO508" s="5"/>
      <c r="DP508" s="5"/>
      <c r="DQ508" s="5"/>
      <c r="DR508" s="5"/>
      <c r="DS508" s="5"/>
      <c r="DT508" s="5"/>
      <c r="DU508" s="5"/>
      <c r="DV508" s="5"/>
      <c r="DW508" s="5"/>
      <c r="DX508" s="5"/>
      <c r="DY508" s="5"/>
      <c r="DZ508" s="5"/>
      <c r="EA508" s="5"/>
      <c r="EB508" s="5"/>
      <c r="EC508" s="5"/>
      <c r="ED508" s="5"/>
      <c r="EE508" s="5"/>
      <c r="EF508" s="5"/>
      <c r="EG508" s="5"/>
      <c r="EH508" s="5"/>
      <c r="EI508" s="5"/>
      <c r="EJ508" s="5"/>
      <c r="EK508" s="5"/>
      <c r="EL508" s="5"/>
      <c r="EM508" s="5"/>
      <c r="EN508" s="5"/>
      <c r="EO508" s="5"/>
      <c r="EP508" s="5"/>
      <c r="EQ508" s="5"/>
      <c r="ER508" s="5"/>
      <c r="ES508" s="5"/>
      <c r="ET508" s="5"/>
      <c r="EU508" s="5"/>
      <c r="EV508" s="5"/>
      <c r="EW508" s="5"/>
      <c r="EX508" s="5"/>
      <c r="EY508" s="5"/>
      <c r="EZ508" s="5"/>
      <c r="FA508" s="5"/>
      <c r="FB508" s="5"/>
      <c r="FC508" s="5"/>
      <c r="FD508" s="5"/>
      <c r="FE508" s="5"/>
      <c r="FF508" s="5"/>
      <c r="FG508" s="5"/>
      <c r="FH508" s="5"/>
      <c r="FI508" s="5"/>
      <c r="FJ508" s="5"/>
      <c r="FK508" s="5"/>
      <c r="FL508" s="5"/>
      <c r="FM508" s="5"/>
      <c r="FN508" s="5"/>
      <c r="FO508" s="5"/>
      <c r="FP508" s="5"/>
      <c r="FQ508" s="5"/>
      <c r="FR508" s="5"/>
      <c r="FS508" s="5"/>
      <c r="FT508" s="5"/>
      <c r="FU508" s="5"/>
      <c r="FV508" s="5"/>
      <c r="FW508" s="5"/>
      <c r="FX508" s="5"/>
      <c r="FY508" s="5"/>
      <c r="FZ508" s="5"/>
      <c r="GA508" s="5"/>
      <c r="GB508" s="5"/>
      <c r="GC508" s="5"/>
      <c r="GD508" s="5"/>
      <c r="GE508" s="5"/>
      <c r="GF508" s="5"/>
      <c r="GG508" s="5"/>
      <c r="GH508" s="5"/>
      <c r="GI508" s="5"/>
      <c r="GJ508" s="5"/>
      <c r="GK508" s="5"/>
      <c r="GL508" s="5"/>
      <c r="GM508" s="5"/>
      <c r="GN508" s="5"/>
      <c r="GO508" s="5"/>
      <c r="GP508" s="5"/>
      <c r="GQ508" s="5"/>
      <c r="GR508" s="5"/>
      <c r="GS508" s="5"/>
      <c r="GT508" s="5"/>
      <c r="GU508" s="5"/>
      <c r="GV508" s="5"/>
      <c r="GW508" s="5"/>
      <c r="GX508" s="5"/>
      <c r="GY508" s="5"/>
      <c r="GZ508" s="5"/>
      <c r="HA508" s="5"/>
      <c r="HB508" s="5"/>
      <c r="HC508" s="5"/>
      <c r="HD508" s="5"/>
      <c r="HE508" s="5"/>
      <c r="HF508" s="5"/>
      <c r="HG508" s="5"/>
      <c r="HH508" s="5"/>
      <c r="HI508" s="5"/>
      <c r="HJ508" s="5"/>
      <c r="HK508" s="5"/>
      <c r="HL508" s="5"/>
      <c r="HM508" s="5"/>
      <c r="HN508" s="5"/>
      <c r="HO508" s="5"/>
      <c r="HP508" s="5"/>
      <c r="HQ508" s="5"/>
      <c r="HR508" s="5"/>
      <c r="HS508" s="5"/>
      <c r="HT508" s="5"/>
      <c r="HU508" s="5"/>
      <c r="HV508" s="5"/>
      <c r="HW508" s="5"/>
    </row>
    <row r="509" spans="1:231" s="148" customFormat="1">
      <c r="A509" s="5"/>
      <c r="B509" s="5"/>
      <c r="C509" s="13"/>
      <c r="D509" s="13"/>
      <c r="E509" s="14"/>
      <c r="F509" s="15"/>
      <c r="G509" s="13"/>
      <c r="H509" s="13"/>
      <c r="I509" s="16"/>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c r="BP509" s="5"/>
      <c r="BQ509" s="5"/>
      <c r="BR509" s="5"/>
      <c r="BS509" s="5"/>
      <c r="BT509" s="5"/>
      <c r="BU509" s="5"/>
      <c r="BV509" s="5"/>
      <c r="BW509" s="5"/>
      <c r="BX509" s="5"/>
      <c r="BY509" s="5"/>
      <c r="BZ509" s="5"/>
      <c r="CA509" s="5"/>
      <c r="CB509" s="5"/>
      <c r="CC509" s="5"/>
      <c r="CD509" s="5"/>
      <c r="CE509" s="5"/>
      <c r="CF509" s="5"/>
      <c r="CG509" s="5"/>
      <c r="CH509" s="5"/>
      <c r="CI509" s="5"/>
      <c r="CJ509" s="5"/>
      <c r="CK509" s="5"/>
      <c r="CL509" s="5"/>
      <c r="CM509" s="5"/>
      <c r="CN509" s="5"/>
      <c r="CO509" s="5"/>
      <c r="CP509" s="5"/>
      <c r="CQ509" s="5"/>
      <c r="CR509" s="5"/>
      <c r="CS509" s="5"/>
      <c r="CT509" s="5"/>
      <c r="CU509" s="5"/>
      <c r="CV509" s="5"/>
      <c r="CW509" s="5"/>
      <c r="CX509" s="5"/>
      <c r="CY509" s="5"/>
      <c r="CZ509" s="5"/>
      <c r="DA509" s="5"/>
      <c r="DB509" s="5"/>
      <c r="DC509" s="5"/>
      <c r="DD509" s="5"/>
      <c r="DE509" s="5"/>
      <c r="DF509" s="5"/>
      <c r="DG509" s="5"/>
      <c r="DH509" s="5"/>
      <c r="DI509" s="5"/>
      <c r="DJ509" s="5"/>
      <c r="DK509" s="5"/>
      <c r="DL509" s="5"/>
      <c r="DM509" s="5"/>
      <c r="DN509" s="5"/>
      <c r="DO509" s="5"/>
      <c r="DP509" s="5"/>
      <c r="DQ509" s="5"/>
      <c r="DR509" s="5"/>
      <c r="DS509" s="5"/>
      <c r="DT509" s="5"/>
      <c r="DU509" s="5"/>
      <c r="DV509" s="5"/>
      <c r="DW509" s="5"/>
      <c r="DX509" s="5"/>
      <c r="DY509" s="5"/>
      <c r="DZ509" s="5"/>
      <c r="EA509" s="5"/>
      <c r="EB509" s="5"/>
      <c r="EC509" s="5"/>
      <c r="ED509" s="5"/>
      <c r="EE509" s="5"/>
      <c r="EF509" s="5"/>
      <c r="EG509" s="5"/>
      <c r="EH509" s="5"/>
      <c r="EI509" s="5"/>
      <c r="EJ509" s="5"/>
      <c r="EK509" s="5"/>
      <c r="EL509" s="5"/>
      <c r="EM509" s="5"/>
      <c r="EN509" s="5"/>
      <c r="EO509" s="5"/>
      <c r="EP509" s="5"/>
      <c r="EQ509" s="5"/>
      <c r="ER509" s="5"/>
      <c r="ES509" s="5"/>
      <c r="ET509" s="5"/>
      <c r="EU509" s="5"/>
      <c r="EV509" s="5"/>
      <c r="EW509" s="5"/>
      <c r="EX509" s="5"/>
      <c r="EY509" s="5"/>
      <c r="EZ509" s="5"/>
      <c r="FA509" s="5"/>
      <c r="FB509" s="5"/>
      <c r="FC509" s="5"/>
      <c r="FD509" s="5"/>
      <c r="FE509" s="5"/>
      <c r="FF509" s="5"/>
      <c r="FG509" s="5"/>
      <c r="FH509" s="5"/>
      <c r="FI509" s="5"/>
      <c r="FJ509" s="5"/>
      <c r="FK509" s="5"/>
      <c r="FL509" s="5"/>
      <c r="FM509" s="5"/>
      <c r="FN509" s="5"/>
      <c r="FO509" s="5"/>
      <c r="FP509" s="5"/>
      <c r="FQ509" s="5"/>
      <c r="FR509" s="5"/>
      <c r="FS509" s="5"/>
      <c r="FT509" s="5"/>
      <c r="FU509" s="5"/>
      <c r="FV509" s="5"/>
      <c r="FW509" s="5"/>
      <c r="FX509" s="5"/>
      <c r="FY509" s="5"/>
      <c r="FZ509" s="5"/>
      <c r="GA509" s="5"/>
      <c r="GB509" s="5"/>
      <c r="GC509" s="5"/>
      <c r="GD509" s="5"/>
      <c r="GE509" s="5"/>
      <c r="GF509" s="5"/>
      <c r="GG509" s="5"/>
      <c r="GH509" s="5"/>
      <c r="GI509" s="5"/>
      <c r="GJ509" s="5"/>
      <c r="GK509" s="5"/>
      <c r="GL509" s="5"/>
      <c r="GM509" s="5"/>
      <c r="GN509" s="5"/>
      <c r="GO509" s="5"/>
      <c r="GP509" s="5"/>
      <c r="GQ509" s="5"/>
      <c r="GR509" s="5"/>
      <c r="GS509" s="5"/>
      <c r="GT509" s="5"/>
      <c r="GU509" s="5"/>
      <c r="GV509" s="5"/>
      <c r="GW509" s="5"/>
      <c r="GX509" s="5"/>
      <c r="GY509" s="5"/>
      <c r="GZ509" s="5"/>
      <c r="HA509" s="5"/>
      <c r="HB509" s="5"/>
      <c r="HC509" s="5"/>
      <c r="HD509" s="5"/>
      <c r="HE509" s="5"/>
      <c r="HF509" s="5"/>
      <c r="HG509" s="5"/>
      <c r="HH509" s="5"/>
      <c r="HI509" s="5"/>
      <c r="HJ509" s="5"/>
      <c r="HK509" s="5"/>
      <c r="HL509" s="5"/>
      <c r="HM509" s="5"/>
      <c r="HN509" s="5"/>
      <c r="HO509" s="5"/>
      <c r="HP509" s="5"/>
      <c r="HQ509" s="5"/>
      <c r="HR509" s="5"/>
      <c r="HS509" s="5"/>
      <c r="HT509" s="5"/>
      <c r="HU509" s="5"/>
      <c r="HV509" s="5"/>
      <c r="HW509" s="5"/>
    </row>
    <row r="510" spans="1:231" s="148" customFormat="1">
      <c r="A510" s="5"/>
      <c r="B510" s="5"/>
      <c r="C510" s="13"/>
      <c r="D510" s="13"/>
      <c r="E510" s="14"/>
      <c r="F510" s="15"/>
      <c r="G510" s="13"/>
      <c r="H510" s="13"/>
      <c r="I510" s="16"/>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c r="BP510" s="5"/>
      <c r="BQ510" s="5"/>
      <c r="BR510" s="5"/>
      <c r="BS510" s="5"/>
      <c r="BT510" s="5"/>
      <c r="BU510" s="5"/>
      <c r="BV510" s="5"/>
      <c r="BW510" s="5"/>
      <c r="BX510" s="5"/>
      <c r="BY510" s="5"/>
      <c r="BZ510" s="5"/>
      <c r="CA510" s="5"/>
      <c r="CB510" s="5"/>
      <c r="CC510" s="5"/>
      <c r="CD510" s="5"/>
      <c r="CE510" s="5"/>
      <c r="CF510" s="5"/>
      <c r="CG510" s="5"/>
      <c r="CH510" s="5"/>
      <c r="CI510" s="5"/>
      <c r="CJ510" s="5"/>
      <c r="CK510" s="5"/>
      <c r="CL510" s="5"/>
      <c r="CM510" s="5"/>
      <c r="CN510" s="5"/>
      <c r="CO510" s="5"/>
      <c r="CP510" s="5"/>
      <c r="CQ510" s="5"/>
      <c r="CR510" s="5"/>
      <c r="CS510" s="5"/>
      <c r="CT510" s="5"/>
      <c r="CU510" s="5"/>
      <c r="CV510" s="5"/>
      <c r="CW510" s="5"/>
      <c r="CX510" s="5"/>
      <c r="CY510" s="5"/>
      <c r="CZ510" s="5"/>
      <c r="DA510" s="5"/>
      <c r="DB510" s="5"/>
      <c r="DC510" s="5"/>
      <c r="DD510" s="5"/>
      <c r="DE510" s="5"/>
      <c r="DF510" s="5"/>
      <c r="DG510" s="5"/>
      <c r="DH510" s="5"/>
      <c r="DI510" s="5"/>
      <c r="DJ510" s="5"/>
      <c r="DK510" s="5"/>
      <c r="DL510" s="5"/>
      <c r="DM510" s="5"/>
      <c r="DN510" s="5"/>
      <c r="DO510" s="5"/>
      <c r="DP510" s="5"/>
      <c r="DQ510" s="5"/>
      <c r="DR510" s="5"/>
      <c r="DS510" s="5"/>
      <c r="DT510" s="5"/>
      <c r="DU510" s="5"/>
      <c r="DV510" s="5"/>
      <c r="DW510" s="5"/>
      <c r="DX510" s="5"/>
      <c r="DY510" s="5"/>
      <c r="DZ510" s="5"/>
      <c r="EA510" s="5"/>
      <c r="EB510" s="5"/>
      <c r="EC510" s="5"/>
      <c r="ED510" s="5"/>
      <c r="EE510" s="5"/>
      <c r="EF510" s="5"/>
      <c r="EG510" s="5"/>
      <c r="EH510" s="5"/>
      <c r="EI510" s="5"/>
      <c r="EJ510" s="5"/>
      <c r="EK510" s="5"/>
      <c r="EL510" s="5"/>
      <c r="EM510" s="5"/>
      <c r="EN510" s="5"/>
      <c r="EO510" s="5"/>
      <c r="EP510" s="5"/>
      <c r="EQ510" s="5"/>
      <c r="ER510" s="5"/>
      <c r="ES510" s="5"/>
      <c r="ET510" s="5"/>
      <c r="EU510" s="5"/>
      <c r="EV510" s="5"/>
      <c r="EW510" s="5"/>
      <c r="EX510" s="5"/>
      <c r="EY510" s="5"/>
      <c r="EZ510" s="5"/>
      <c r="FA510" s="5"/>
      <c r="FB510" s="5"/>
      <c r="FC510" s="5"/>
      <c r="FD510" s="5"/>
      <c r="FE510" s="5"/>
      <c r="FF510" s="5"/>
      <c r="FG510" s="5"/>
      <c r="FH510" s="5"/>
      <c r="FI510" s="5"/>
      <c r="FJ510" s="5"/>
      <c r="FK510" s="5"/>
      <c r="FL510" s="5"/>
      <c r="FM510" s="5"/>
      <c r="FN510" s="5"/>
      <c r="FO510" s="5"/>
      <c r="FP510" s="5"/>
      <c r="FQ510" s="5"/>
      <c r="FR510" s="5"/>
      <c r="FS510" s="5"/>
      <c r="FT510" s="5"/>
      <c r="FU510" s="5"/>
      <c r="FV510" s="5"/>
      <c r="FW510" s="5"/>
      <c r="FX510" s="5"/>
      <c r="FY510" s="5"/>
      <c r="FZ510" s="5"/>
      <c r="GA510" s="5"/>
      <c r="GB510" s="5"/>
      <c r="GC510" s="5"/>
      <c r="GD510" s="5"/>
      <c r="GE510" s="5"/>
      <c r="GF510" s="5"/>
      <c r="GG510" s="5"/>
      <c r="GH510" s="5"/>
      <c r="GI510" s="5"/>
      <c r="GJ510" s="5"/>
      <c r="GK510" s="5"/>
      <c r="GL510" s="5"/>
      <c r="GM510" s="5"/>
      <c r="GN510" s="5"/>
      <c r="GO510" s="5"/>
      <c r="GP510" s="5"/>
      <c r="GQ510" s="5"/>
      <c r="GR510" s="5"/>
      <c r="GS510" s="5"/>
      <c r="GT510" s="5"/>
      <c r="GU510" s="5"/>
      <c r="GV510" s="5"/>
      <c r="GW510" s="5"/>
      <c r="GX510" s="5"/>
      <c r="GY510" s="5"/>
      <c r="GZ510" s="5"/>
      <c r="HA510" s="5"/>
      <c r="HB510" s="5"/>
      <c r="HC510" s="5"/>
      <c r="HD510" s="5"/>
      <c r="HE510" s="5"/>
      <c r="HF510" s="5"/>
      <c r="HG510" s="5"/>
      <c r="HH510" s="5"/>
      <c r="HI510" s="5"/>
      <c r="HJ510" s="5"/>
      <c r="HK510" s="5"/>
      <c r="HL510" s="5"/>
      <c r="HM510" s="5"/>
      <c r="HN510" s="5"/>
      <c r="HO510" s="5"/>
      <c r="HP510" s="5"/>
      <c r="HQ510" s="5"/>
      <c r="HR510" s="5"/>
      <c r="HS510" s="5"/>
      <c r="HT510" s="5"/>
      <c r="HU510" s="5"/>
      <c r="HV510" s="5"/>
      <c r="HW510" s="5"/>
    </row>
    <row r="511" spans="1:231" s="148" customFormat="1">
      <c r="A511" s="5"/>
      <c r="B511" s="5"/>
      <c r="C511" s="13"/>
      <c r="D511" s="13"/>
      <c r="E511" s="14"/>
      <c r="F511" s="15"/>
      <c r="G511" s="13"/>
      <c r="H511" s="13"/>
      <c r="I511" s="16"/>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5"/>
      <c r="CM511" s="5"/>
      <c r="CN511" s="5"/>
      <c r="CO511" s="5"/>
      <c r="CP511" s="5"/>
      <c r="CQ511" s="5"/>
      <c r="CR511" s="5"/>
      <c r="CS511" s="5"/>
      <c r="CT511" s="5"/>
      <c r="CU511" s="5"/>
      <c r="CV511" s="5"/>
      <c r="CW511" s="5"/>
      <c r="CX511" s="5"/>
      <c r="CY511" s="5"/>
      <c r="CZ511" s="5"/>
      <c r="DA511" s="5"/>
      <c r="DB511" s="5"/>
      <c r="DC511" s="5"/>
      <c r="DD511" s="5"/>
      <c r="DE511" s="5"/>
      <c r="DF511" s="5"/>
      <c r="DG511" s="5"/>
      <c r="DH511" s="5"/>
      <c r="DI511" s="5"/>
      <c r="DJ511" s="5"/>
      <c r="DK511" s="5"/>
      <c r="DL511" s="5"/>
      <c r="DM511" s="5"/>
      <c r="DN511" s="5"/>
      <c r="DO511" s="5"/>
      <c r="DP511" s="5"/>
      <c r="DQ511" s="5"/>
      <c r="DR511" s="5"/>
      <c r="DS511" s="5"/>
      <c r="DT511" s="5"/>
      <c r="DU511" s="5"/>
      <c r="DV511" s="5"/>
      <c r="DW511" s="5"/>
      <c r="DX511" s="5"/>
      <c r="DY511" s="5"/>
      <c r="DZ511" s="5"/>
      <c r="EA511" s="5"/>
      <c r="EB511" s="5"/>
      <c r="EC511" s="5"/>
      <c r="ED511" s="5"/>
      <c r="EE511" s="5"/>
      <c r="EF511" s="5"/>
      <c r="EG511" s="5"/>
      <c r="EH511" s="5"/>
      <c r="EI511" s="5"/>
      <c r="EJ511" s="5"/>
      <c r="EK511" s="5"/>
      <c r="EL511" s="5"/>
      <c r="EM511" s="5"/>
      <c r="EN511" s="5"/>
      <c r="EO511" s="5"/>
      <c r="EP511" s="5"/>
      <c r="EQ511" s="5"/>
      <c r="ER511" s="5"/>
      <c r="ES511" s="5"/>
      <c r="ET511" s="5"/>
      <c r="EU511" s="5"/>
      <c r="EV511" s="5"/>
      <c r="EW511" s="5"/>
      <c r="EX511" s="5"/>
      <c r="EY511" s="5"/>
      <c r="EZ511" s="5"/>
      <c r="FA511" s="5"/>
      <c r="FB511" s="5"/>
      <c r="FC511" s="5"/>
      <c r="FD511" s="5"/>
      <c r="FE511" s="5"/>
      <c r="FF511" s="5"/>
      <c r="FG511" s="5"/>
      <c r="FH511" s="5"/>
      <c r="FI511" s="5"/>
      <c r="FJ511" s="5"/>
      <c r="FK511" s="5"/>
      <c r="FL511" s="5"/>
      <c r="FM511" s="5"/>
      <c r="FN511" s="5"/>
      <c r="FO511" s="5"/>
      <c r="FP511" s="5"/>
      <c r="FQ511" s="5"/>
      <c r="FR511" s="5"/>
      <c r="FS511" s="5"/>
      <c r="FT511" s="5"/>
      <c r="FU511" s="5"/>
      <c r="FV511" s="5"/>
      <c r="FW511" s="5"/>
      <c r="FX511" s="5"/>
      <c r="FY511" s="5"/>
      <c r="FZ511" s="5"/>
      <c r="GA511" s="5"/>
      <c r="GB511" s="5"/>
      <c r="GC511" s="5"/>
      <c r="GD511" s="5"/>
      <c r="GE511" s="5"/>
      <c r="GF511" s="5"/>
      <c r="GG511" s="5"/>
      <c r="GH511" s="5"/>
      <c r="GI511" s="5"/>
      <c r="GJ511" s="5"/>
      <c r="GK511" s="5"/>
      <c r="GL511" s="5"/>
      <c r="GM511" s="5"/>
      <c r="GN511" s="5"/>
      <c r="GO511" s="5"/>
      <c r="GP511" s="5"/>
      <c r="GQ511" s="5"/>
      <c r="GR511" s="5"/>
      <c r="GS511" s="5"/>
      <c r="GT511" s="5"/>
      <c r="GU511" s="5"/>
      <c r="GV511" s="5"/>
      <c r="GW511" s="5"/>
      <c r="GX511" s="5"/>
      <c r="GY511" s="5"/>
      <c r="GZ511" s="5"/>
      <c r="HA511" s="5"/>
      <c r="HB511" s="5"/>
      <c r="HC511" s="5"/>
      <c r="HD511" s="5"/>
      <c r="HE511" s="5"/>
      <c r="HF511" s="5"/>
      <c r="HG511" s="5"/>
      <c r="HH511" s="5"/>
      <c r="HI511" s="5"/>
      <c r="HJ511" s="5"/>
      <c r="HK511" s="5"/>
      <c r="HL511" s="5"/>
      <c r="HM511" s="5"/>
      <c r="HN511" s="5"/>
      <c r="HO511" s="5"/>
      <c r="HP511" s="5"/>
      <c r="HQ511" s="5"/>
      <c r="HR511" s="5"/>
      <c r="HS511" s="5"/>
      <c r="HT511" s="5"/>
      <c r="HU511" s="5"/>
      <c r="HV511" s="5"/>
      <c r="HW511" s="5"/>
    </row>
    <row r="512" spans="1:231" s="148" customFormat="1">
      <c r="A512" s="5"/>
      <c r="B512" s="5"/>
      <c r="C512" s="13"/>
      <c r="D512" s="13"/>
      <c r="E512" s="14"/>
      <c r="F512" s="15"/>
      <c r="G512" s="13"/>
      <c r="H512" s="13"/>
      <c r="I512" s="16"/>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c r="BY512" s="5"/>
      <c r="BZ512" s="5"/>
      <c r="CA512" s="5"/>
      <c r="CB512" s="5"/>
      <c r="CC512" s="5"/>
      <c r="CD512" s="5"/>
      <c r="CE512" s="5"/>
      <c r="CF512" s="5"/>
      <c r="CG512" s="5"/>
      <c r="CH512" s="5"/>
      <c r="CI512" s="5"/>
      <c r="CJ512" s="5"/>
      <c r="CK512" s="5"/>
      <c r="CL512" s="5"/>
      <c r="CM512" s="5"/>
      <c r="CN512" s="5"/>
      <c r="CO512" s="5"/>
      <c r="CP512" s="5"/>
      <c r="CQ512" s="5"/>
      <c r="CR512" s="5"/>
      <c r="CS512" s="5"/>
      <c r="CT512" s="5"/>
      <c r="CU512" s="5"/>
      <c r="CV512" s="5"/>
      <c r="CW512" s="5"/>
      <c r="CX512" s="5"/>
      <c r="CY512" s="5"/>
      <c r="CZ512" s="5"/>
      <c r="DA512" s="5"/>
      <c r="DB512" s="5"/>
      <c r="DC512" s="5"/>
      <c r="DD512" s="5"/>
      <c r="DE512" s="5"/>
      <c r="DF512" s="5"/>
      <c r="DG512" s="5"/>
      <c r="DH512" s="5"/>
      <c r="DI512" s="5"/>
      <c r="DJ512" s="5"/>
      <c r="DK512" s="5"/>
      <c r="DL512" s="5"/>
      <c r="DM512" s="5"/>
      <c r="DN512" s="5"/>
      <c r="DO512" s="5"/>
      <c r="DP512" s="5"/>
      <c r="DQ512" s="5"/>
      <c r="DR512" s="5"/>
      <c r="DS512" s="5"/>
      <c r="DT512" s="5"/>
      <c r="DU512" s="5"/>
      <c r="DV512" s="5"/>
      <c r="DW512" s="5"/>
      <c r="DX512" s="5"/>
      <c r="DY512" s="5"/>
      <c r="DZ512" s="5"/>
      <c r="EA512" s="5"/>
      <c r="EB512" s="5"/>
      <c r="EC512" s="5"/>
      <c r="ED512" s="5"/>
      <c r="EE512" s="5"/>
      <c r="EF512" s="5"/>
      <c r="EG512" s="5"/>
      <c r="EH512" s="5"/>
      <c r="EI512" s="5"/>
      <c r="EJ512" s="5"/>
      <c r="EK512" s="5"/>
      <c r="EL512" s="5"/>
      <c r="EM512" s="5"/>
      <c r="EN512" s="5"/>
      <c r="EO512" s="5"/>
      <c r="EP512" s="5"/>
      <c r="EQ512" s="5"/>
      <c r="ER512" s="5"/>
      <c r="ES512" s="5"/>
      <c r="ET512" s="5"/>
      <c r="EU512" s="5"/>
      <c r="EV512" s="5"/>
      <c r="EW512" s="5"/>
      <c r="EX512" s="5"/>
      <c r="EY512" s="5"/>
      <c r="EZ512" s="5"/>
      <c r="FA512" s="5"/>
      <c r="FB512" s="5"/>
      <c r="FC512" s="5"/>
      <c r="FD512" s="5"/>
      <c r="FE512" s="5"/>
      <c r="FF512" s="5"/>
      <c r="FG512" s="5"/>
      <c r="FH512" s="5"/>
      <c r="FI512" s="5"/>
      <c r="FJ512" s="5"/>
      <c r="FK512" s="5"/>
      <c r="FL512" s="5"/>
      <c r="FM512" s="5"/>
      <c r="FN512" s="5"/>
      <c r="FO512" s="5"/>
      <c r="FP512" s="5"/>
      <c r="FQ512" s="5"/>
      <c r="FR512" s="5"/>
      <c r="FS512" s="5"/>
      <c r="FT512" s="5"/>
      <c r="FU512" s="5"/>
      <c r="FV512" s="5"/>
      <c r="FW512" s="5"/>
      <c r="FX512" s="5"/>
      <c r="FY512" s="5"/>
      <c r="FZ512" s="5"/>
      <c r="GA512" s="5"/>
      <c r="GB512" s="5"/>
      <c r="GC512" s="5"/>
      <c r="GD512" s="5"/>
      <c r="GE512" s="5"/>
      <c r="GF512" s="5"/>
      <c r="GG512" s="5"/>
      <c r="GH512" s="5"/>
      <c r="GI512" s="5"/>
      <c r="GJ512" s="5"/>
      <c r="GK512" s="5"/>
      <c r="GL512" s="5"/>
      <c r="GM512" s="5"/>
      <c r="GN512" s="5"/>
      <c r="GO512" s="5"/>
      <c r="GP512" s="5"/>
      <c r="GQ512" s="5"/>
      <c r="GR512" s="5"/>
      <c r="GS512" s="5"/>
      <c r="GT512" s="5"/>
      <c r="GU512" s="5"/>
      <c r="GV512" s="5"/>
      <c r="GW512" s="5"/>
      <c r="GX512" s="5"/>
      <c r="GY512" s="5"/>
      <c r="GZ512" s="5"/>
      <c r="HA512" s="5"/>
      <c r="HB512" s="5"/>
      <c r="HC512" s="5"/>
      <c r="HD512" s="5"/>
      <c r="HE512" s="5"/>
      <c r="HF512" s="5"/>
      <c r="HG512" s="5"/>
      <c r="HH512" s="5"/>
      <c r="HI512" s="5"/>
      <c r="HJ512" s="5"/>
      <c r="HK512" s="5"/>
      <c r="HL512" s="5"/>
      <c r="HM512" s="5"/>
      <c r="HN512" s="5"/>
      <c r="HO512" s="5"/>
      <c r="HP512" s="5"/>
      <c r="HQ512" s="5"/>
      <c r="HR512" s="5"/>
      <c r="HS512" s="5"/>
      <c r="HT512" s="5"/>
      <c r="HU512" s="5"/>
      <c r="HV512" s="5"/>
      <c r="HW512" s="5"/>
    </row>
    <row r="513" spans="1:231" s="148" customFormat="1">
      <c r="A513" s="5"/>
      <c r="B513" s="5"/>
      <c r="C513" s="13"/>
      <c r="D513" s="13"/>
      <c r="E513" s="14"/>
      <c r="F513" s="15"/>
      <c r="G513" s="13"/>
      <c r="H513" s="13"/>
      <c r="I513" s="16"/>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5"/>
      <c r="CM513" s="5"/>
      <c r="CN513" s="5"/>
      <c r="CO513" s="5"/>
      <c r="CP513" s="5"/>
      <c r="CQ513" s="5"/>
      <c r="CR513" s="5"/>
      <c r="CS513" s="5"/>
      <c r="CT513" s="5"/>
      <c r="CU513" s="5"/>
      <c r="CV513" s="5"/>
      <c r="CW513" s="5"/>
      <c r="CX513" s="5"/>
      <c r="CY513" s="5"/>
      <c r="CZ513" s="5"/>
      <c r="DA513" s="5"/>
      <c r="DB513" s="5"/>
      <c r="DC513" s="5"/>
      <c r="DD513" s="5"/>
      <c r="DE513" s="5"/>
      <c r="DF513" s="5"/>
      <c r="DG513" s="5"/>
      <c r="DH513" s="5"/>
      <c r="DI513" s="5"/>
      <c r="DJ513" s="5"/>
      <c r="DK513" s="5"/>
      <c r="DL513" s="5"/>
      <c r="DM513" s="5"/>
      <c r="DN513" s="5"/>
      <c r="DO513" s="5"/>
      <c r="DP513" s="5"/>
      <c r="DQ513" s="5"/>
      <c r="DR513" s="5"/>
      <c r="DS513" s="5"/>
      <c r="DT513" s="5"/>
      <c r="DU513" s="5"/>
      <c r="DV513" s="5"/>
      <c r="DW513" s="5"/>
      <c r="DX513" s="5"/>
      <c r="DY513" s="5"/>
      <c r="DZ513" s="5"/>
      <c r="EA513" s="5"/>
      <c r="EB513" s="5"/>
      <c r="EC513" s="5"/>
      <c r="ED513" s="5"/>
      <c r="EE513" s="5"/>
      <c r="EF513" s="5"/>
      <c r="EG513" s="5"/>
      <c r="EH513" s="5"/>
      <c r="EI513" s="5"/>
      <c r="EJ513" s="5"/>
      <c r="EK513" s="5"/>
      <c r="EL513" s="5"/>
      <c r="EM513" s="5"/>
      <c r="EN513" s="5"/>
      <c r="EO513" s="5"/>
      <c r="EP513" s="5"/>
      <c r="EQ513" s="5"/>
      <c r="ER513" s="5"/>
      <c r="ES513" s="5"/>
      <c r="ET513" s="5"/>
      <c r="EU513" s="5"/>
      <c r="EV513" s="5"/>
      <c r="EW513" s="5"/>
      <c r="EX513" s="5"/>
      <c r="EY513" s="5"/>
      <c r="EZ513" s="5"/>
      <c r="FA513" s="5"/>
      <c r="FB513" s="5"/>
      <c r="FC513" s="5"/>
      <c r="FD513" s="5"/>
      <c r="FE513" s="5"/>
      <c r="FF513" s="5"/>
      <c r="FG513" s="5"/>
      <c r="FH513" s="5"/>
      <c r="FI513" s="5"/>
      <c r="FJ513" s="5"/>
      <c r="FK513" s="5"/>
      <c r="FL513" s="5"/>
      <c r="FM513" s="5"/>
      <c r="FN513" s="5"/>
      <c r="FO513" s="5"/>
      <c r="FP513" s="5"/>
      <c r="FQ513" s="5"/>
      <c r="FR513" s="5"/>
      <c r="FS513" s="5"/>
      <c r="FT513" s="5"/>
      <c r="FU513" s="5"/>
      <c r="FV513" s="5"/>
      <c r="FW513" s="5"/>
      <c r="FX513" s="5"/>
      <c r="FY513" s="5"/>
      <c r="FZ513" s="5"/>
      <c r="GA513" s="5"/>
      <c r="GB513" s="5"/>
      <c r="GC513" s="5"/>
      <c r="GD513" s="5"/>
      <c r="GE513" s="5"/>
      <c r="GF513" s="5"/>
      <c r="GG513" s="5"/>
      <c r="GH513" s="5"/>
      <c r="GI513" s="5"/>
      <c r="GJ513" s="5"/>
      <c r="GK513" s="5"/>
      <c r="GL513" s="5"/>
      <c r="GM513" s="5"/>
      <c r="GN513" s="5"/>
      <c r="GO513" s="5"/>
      <c r="GP513" s="5"/>
      <c r="GQ513" s="5"/>
      <c r="GR513" s="5"/>
      <c r="GS513" s="5"/>
      <c r="GT513" s="5"/>
      <c r="GU513" s="5"/>
      <c r="GV513" s="5"/>
      <c r="GW513" s="5"/>
      <c r="GX513" s="5"/>
      <c r="GY513" s="5"/>
      <c r="GZ513" s="5"/>
      <c r="HA513" s="5"/>
      <c r="HB513" s="5"/>
      <c r="HC513" s="5"/>
      <c r="HD513" s="5"/>
      <c r="HE513" s="5"/>
      <c r="HF513" s="5"/>
      <c r="HG513" s="5"/>
      <c r="HH513" s="5"/>
      <c r="HI513" s="5"/>
      <c r="HJ513" s="5"/>
      <c r="HK513" s="5"/>
      <c r="HL513" s="5"/>
      <c r="HM513" s="5"/>
      <c r="HN513" s="5"/>
      <c r="HO513" s="5"/>
      <c r="HP513" s="5"/>
      <c r="HQ513" s="5"/>
      <c r="HR513" s="5"/>
      <c r="HS513" s="5"/>
      <c r="HT513" s="5"/>
      <c r="HU513" s="5"/>
      <c r="HV513" s="5"/>
      <c r="HW513" s="5"/>
    </row>
    <row r="514" spans="1:231" s="148" customFormat="1">
      <c r="A514" s="5"/>
      <c r="B514" s="5"/>
      <c r="C514" s="13"/>
      <c r="D514" s="13"/>
      <c r="E514" s="14"/>
      <c r="F514" s="15"/>
      <c r="G514" s="13"/>
      <c r="H514" s="13"/>
      <c r="I514" s="16"/>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c r="CB514" s="5"/>
      <c r="CC514" s="5"/>
      <c r="CD514" s="5"/>
      <c r="CE514" s="5"/>
      <c r="CF514" s="5"/>
      <c r="CG514" s="5"/>
      <c r="CH514" s="5"/>
      <c r="CI514" s="5"/>
      <c r="CJ514" s="5"/>
      <c r="CK514" s="5"/>
      <c r="CL514" s="5"/>
      <c r="CM514" s="5"/>
      <c r="CN514" s="5"/>
      <c r="CO514" s="5"/>
      <c r="CP514" s="5"/>
      <c r="CQ514" s="5"/>
      <c r="CR514" s="5"/>
      <c r="CS514" s="5"/>
      <c r="CT514" s="5"/>
      <c r="CU514" s="5"/>
      <c r="CV514" s="5"/>
      <c r="CW514" s="5"/>
      <c r="CX514" s="5"/>
      <c r="CY514" s="5"/>
      <c r="CZ514" s="5"/>
      <c r="DA514" s="5"/>
      <c r="DB514" s="5"/>
      <c r="DC514" s="5"/>
      <c r="DD514" s="5"/>
      <c r="DE514" s="5"/>
      <c r="DF514" s="5"/>
      <c r="DG514" s="5"/>
      <c r="DH514" s="5"/>
      <c r="DI514" s="5"/>
      <c r="DJ514" s="5"/>
      <c r="DK514" s="5"/>
      <c r="DL514" s="5"/>
      <c r="DM514" s="5"/>
      <c r="DN514" s="5"/>
      <c r="DO514" s="5"/>
      <c r="DP514" s="5"/>
      <c r="DQ514" s="5"/>
      <c r="DR514" s="5"/>
      <c r="DS514" s="5"/>
      <c r="DT514" s="5"/>
      <c r="DU514" s="5"/>
      <c r="DV514" s="5"/>
      <c r="DW514" s="5"/>
      <c r="DX514" s="5"/>
      <c r="DY514" s="5"/>
      <c r="DZ514" s="5"/>
      <c r="EA514" s="5"/>
      <c r="EB514" s="5"/>
      <c r="EC514" s="5"/>
      <c r="ED514" s="5"/>
      <c r="EE514" s="5"/>
      <c r="EF514" s="5"/>
      <c r="EG514" s="5"/>
      <c r="EH514" s="5"/>
      <c r="EI514" s="5"/>
      <c r="EJ514" s="5"/>
      <c r="EK514" s="5"/>
      <c r="EL514" s="5"/>
      <c r="EM514" s="5"/>
      <c r="EN514" s="5"/>
      <c r="EO514" s="5"/>
      <c r="EP514" s="5"/>
      <c r="EQ514" s="5"/>
      <c r="ER514" s="5"/>
      <c r="ES514" s="5"/>
      <c r="ET514" s="5"/>
      <c r="EU514" s="5"/>
      <c r="EV514" s="5"/>
      <c r="EW514" s="5"/>
      <c r="EX514" s="5"/>
      <c r="EY514" s="5"/>
      <c r="EZ514" s="5"/>
      <c r="FA514" s="5"/>
      <c r="FB514" s="5"/>
      <c r="FC514" s="5"/>
      <c r="FD514" s="5"/>
      <c r="FE514" s="5"/>
      <c r="FF514" s="5"/>
      <c r="FG514" s="5"/>
      <c r="FH514" s="5"/>
      <c r="FI514" s="5"/>
      <c r="FJ514" s="5"/>
      <c r="FK514" s="5"/>
      <c r="FL514" s="5"/>
      <c r="FM514" s="5"/>
      <c r="FN514" s="5"/>
      <c r="FO514" s="5"/>
      <c r="FP514" s="5"/>
      <c r="FQ514" s="5"/>
      <c r="FR514" s="5"/>
      <c r="FS514" s="5"/>
      <c r="FT514" s="5"/>
      <c r="FU514" s="5"/>
      <c r="FV514" s="5"/>
      <c r="FW514" s="5"/>
      <c r="FX514" s="5"/>
      <c r="FY514" s="5"/>
      <c r="FZ514" s="5"/>
      <c r="GA514" s="5"/>
      <c r="GB514" s="5"/>
      <c r="GC514" s="5"/>
      <c r="GD514" s="5"/>
      <c r="GE514" s="5"/>
      <c r="GF514" s="5"/>
      <c r="GG514" s="5"/>
      <c r="GH514" s="5"/>
      <c r="GI514" s="5"/>
      <c r="GJ514" s="5"/>
      <c r="GK514" s="5"/>
      <c r="GL514" s="5"/>
      <c r="GM514" s="5"/>
      <c r="GN514" s="5"/>
      <c r="GO514" s="5"/>
      <c r="GP514" s="5"/>
      <c r="GQ514" s="5"/>
      <c r="GR514" s="5"/>
      <c r="GS514" s="5"/>
      <c r="GT514" s="5"/>
      <c r="GU514" s="5"/>
      <c r="GV514" s="5"/>
      <c r="GW514" s="5"/>
      <c r="GX514" s="5"/>
      <c r="GY514" s="5"/>
      <c r="GZ514" s="5"/>
      <c r="HA514" s="5"/>
      <c r="HB514" s="5"/>
      <c r="HC514" s="5"/>
      <c r="HD514" s="5"/>
      <c r="HE514" s="5"/>
      <c r="HF514" s="5"/>
      <c r="HG514" s="5"/>
      <c r="HH514" s="5"/>
      <c r="HI514" s="5"/>
      <c r="HJ514" s="5"/>
      <c r="HK514" s="5"/>
      <c r="HL514" s="5"/>
      <c r="HM514" s="5"/>
      <c r="HN514" s="5"/>
      <c r="HO514" s="5"/>
      <c r="HP514" s="5"/>
      <c r="HQ514" s="5"/>
      <c r="HR514" s="5"/>
      <c r="HS514" s="5"/>
      <c r="HT514" s="5"/>
      <c r="HU514" s="5"/>
      <c r="HV514" s="5"/>
      <c r="HW514" s="5"/>
    </row>
    <row r="515" spans="1:231" s="148" customFormat="1">
      <c r="A515" s="5"/>
      <c r="B515" s="5"/>
      <c r="C515" s="13"/>
      <c r="D515" s="13"/>
      <c r="E515" s="14"/>
      <c r="F515" s="15"/>
      <c r="G515" s="13"/>
      <c r="H515" s="13"/>
      <c r="I515" s="16"/>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c r="BP515" s="5"/>
      <c r="BQ515" s="5"/>
      <c r="BR515" s="5"/>
      <c r="BS515" s="5"/>
      <c r="BT515" s="5"/>
      <c r="BU515" s="5"/>
      <c r="BV515" s="5"/>
      <c r="BW515" s="5"/>
      <c r="BX515" s="5"/>
      <c r="BY515" s="5"/>
      <c r="BZ515" s="5"/>
      <c r="CA515" s="5"/>
      <c r="CB515" s="5"/>
      <c r="CC515" s="5"/>
      <c r="CD515" s="5"/>
      <c r="CE515" s="5"/>
      <c r="CF515" s="5"/>
      <c r="CG515" s="5"/>
      <c r="CH515" s="5"/>
      <c r="CI515" s="5"/>
      <c r="CJ515" s="5"/>
      <c r="CK515" s="5"/>
      <c r="CL515" s="5"/>
      <c r="CM515" s="5"/>
      <c r="CN515" s="5"/>
      <c r="CO515" s="5"/>
      <c r="CP515" s="5"/>
      <c r="CQ515" s="5"/>
      <c r="CR515" s="5"/>
      <c r="CS515" s="5"/>
      <c r="CT515" s="5"/>
      <c r="CU515" s="5"/>
      <c r="CV515" s="5"/>
      <c r="CW515" s="5"/>
      <c r="CX515" s="5"/>
      <c r="CY515" s="5"/>
      <c r="CZ515" s="5"/>
      <c r="DA515" s="5"/>
      <c r="DB515" s="5"/>
      <c r="DC515" s="5"/>
      <c r="DD515" s="5"/>
      <c r="DE515" s="5"/>
      <c r="DF515" s="5"/>
      <c r="DG515" s="5"/>
      <c r="DH515" s="5"/>
      <c r="DI515" s="5"/>
      <c r="DJ515" s="5"/>
      <c r="DK515" s="5"/>
      <c r="DL515" s="5"/>
      <c r="DM515" s="5"/>
      <c r="DN515" s="5"/>
      <c r="DO515" s="5"/>
      <c r="DP515" s="5"/>
      <c r="DQ515" s="5"/>
      <c r="DR515" s="5"/>
      <c r="DS515" s="5"/>
      <c r="DT515" s="5"/>
      <c r="DU515" s="5"/>
      <c r="DV515" s="5"/>
      <c r="DW515" s="5"/>
      <c r="DX515" s="5"/>
      <c r="DY515" s="5"/>
      <c r="DZ515" s="5"/>
      <c r="EA515" s="5"/>
      <c r="EB515" s="5"/>
      <c r="EC515" s="5"/>
      <c r="ED515" s="5"/>
      <c r="EE515" s="5"/>
      <c r="EF515" s="5"/>
      <c r="EG515" s="5"/>
      <c r="EH515" s="5"/>
      <c r="EI515" s="5"/>
      <c r="EJ515" s="5"/>
      <c r="EK515" s="5"/>
      <c r="EL515" s="5"/>
      <c r="EM515" s="5"/>
      <c r="EN515" s="5"/>
      <c r="EO515" s="5"/>
      <c r="EP515" s="5"/>
      <c r="EQ515" s="5"/>
      <c r="ER515" s="5"/>
      <c r="ES515" s="5"/>
      <c r="ET515" s="5"/>
      <c r="EU515" s="5"/>
      <c r="EV515" s="5"/>
      <c r="EW515" s="5"/>
      <c r="EX515" s="5"/>
      <c r="EY515" s="5"/>
      <c r="EZ515" s="5"/>
      <c r="FA515" s="5"/>
      <c r="FB515" s="5"/>
      <c r="FC515" s="5"/>
      <c r="FD515" s="5"/>
      <c r="FE515" s="5"/>
      <c r="FF515" s="5"/>
      <c r="FG515" s="5"/>
      <c r="FH515" s="5"/>
      <c r="FI515" s="5"/>
      <c r="FJ515" s="5"/>
      <c r="FK515" s="5"/>
      <c r="FL515" s="5"/>
      <c r="FM515" s="5"/>
      <c r="FN515" s="5"/>
      <c r="FO515" s="5"/>
      <c r="FP515" s="5"/>
      <c r="FQ515" s="5"/>
      <c r="FR515" s="5"/>
      <c r="FS515" s="5"/>
      <c r="FT515" s="5"/>
      <c r="FU515" s="5"/>
      <c r="FV515" s="5"/>
      <c r="FW515" s="5"/>
      <c r="FX515" s="5"/>
      <c r="FY515" s="5"/>
      <c r="FZ515" s="5"/>
      <c r="GA515" s="5"/>
      <c r="GB515" s="5"/>
      <c r="GC515" s="5"/>
      <c r="GD515" s="5"/>
      <c r="GE515" s="5"/>
      <c r="GF515" s="5"/>
      <c r="GG515" s="5"/>
      <c r="GH515" s="5"/>
      <c r="GI515" s="5"/>
      <c r="GJ515" s="5"/>
      <c r="GK515" s="5"/>
      <c r="GL515" s="5"/>
      <c r="GM515" s="5"/>
      <c r="GN515" s="5"/>
      <c r="GO515" s="5"/>
      <c r="GP515" s="5"/>
      <c r="GQ515" s="5"/>
      <c r="GR515" s="5"/>
      <c r="GS515" s="5"/>
      <c r="GT515" s="5"/>
      <c r="GU515" s="5"/>
      <c r="GV515" s="5"/>
      <c r="GW515" s="5"/>
      <c r="GX515" s="5"/>
      <c r="GY515" s="5"/>
      <c r="GZ515" s="5"/>
      <c r="HA515" s="5"/>
      <c r="HB515" s="5"/>
      <c r="HC515" s="5"/>
      <c r="HD515" s="5"/>
      <c r="HE515" s="5"/>
      <c r="HF515" s="5"/>
      <c r="HG515" s="5"/>
      <c r="HH515" s="5"/>
      <c r="HI515" s="5"/>
      <c r="HJ515" s="5"/>
      <c r="HK515" s="5"/>
      <c r="HL515" s="5"/>
      <c r="HM515" s="5"/>
      <c r="HN515" s="5"/>
      <c r="HO515" s="5"/>
      <c r="HP515" s="5"/>
      <c r="HQ515" s="5"/>
      <c r="HR515" s="5"/>
      <c r="HS515" s="5"/>
      <c r="HT515" s="5"/>
      <c r="HU515" s="5"/>
      <c r="HV515" s="5"/>
      <c r="HW515" s="5"/>
    </row>
    <row r="516" spans="1:231" s="148" customFormat="1">
      <c r="A516" s="5"/>
      <c r="B516" s="5"/>
      <c r="C516" s="13"/>
      <c r="D516" s="13"/>
      <c r="E516" s="14"/>
      <c r="F516" s="15"/>
      <c r="G516" s="13"/>
      <c r="H516" s="13"/>
      <c r="I516" s="16"/>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c r="BP516" s="5"/>
      <c r="BQ516" s="5"/>
      <c r="BR516" s="5"/>
      <c r="BS516" s="5"/>
      <c r="BT516" s="5"/>
      <c r="BU516" s="5"/>
      <c r="BV516" s="5"/>
      <c r="BW516" s="5"/>
      <c r="BX516" s="5"/>
      <c r="BY516" s="5"/>
      <c r="BZ516" s="5"/>
      <c r="CA516" s="5"/>
      <c r="CB516" s="5"/>
      <c r="CC516" s="5"/>
      <c r="CD516" s="5"/>
      <c r="CE516" s="5"/>
      <c r="CF516" s="5"/>
      <c r="CG516" s="5"/>
      <c r="CH516" s="5"/>
      <c r="CI516" s="5"/>
      <c r="CJ516" s="5"/>
      <c r="CK516" s="5"/>
      <c r="CL516" s="5"/>
      <c r="CM516" s="5"/>
      <c r="CN516" s="5"/>
      <c r="CO516" s="5"/>
      <c r="CP516" s="5"/>
      <c r="CQ516" s="5"/>
      <c r="CR516" s="5"/>
      <c r="CS516" s="5"/>
      <c r="CT516" s="5"/>
      <c r="CU516" s="5"/>
      <c r="CV516" s="5"/>
      <c r="CW516" s="5"/>
      <c r="CX516" s="5"/>
      <c r="CY516" s="5"/>
      <c r="CZ516" s="5"/>
      <c r="DA516" s="5"/>
      <c r="DB516" s="5"/>
      <c r="DC516" s="5"/>
      <c r="DD516" s="5"/>
      <c r="DE516" s="5"/>
      <c r="DF516" s="5"/>
      <c r="DG516" s="5"/>
      <c r="DH516" s="5"/>
      <c r="DI516" s="5"/>
      <c r="DJ516" s="5"/>
      <c r="DK516" s="5"/>
      <c r="DL516" s="5"/>
      <c r="DM516" s="5"/>
      <c r="DN516" s="5"/>
      <c r="DO516" s="5"/>
      <c r="DP516" s="5"/>
      <c r="DQ516" s="5"/>
      <c r="DR516" s="5"/>
      <c r="DS516" s="5"/>
      <c r="DT516" s="5"/>
      <c r="DU516" s="5"/>
      <c r="DV516" s="5"/>
      <c r="DW516" s="5"/>
      <c r="DX516" s="5"/>
      <c r="DY516" s="5"/>
      <c r="DZ516" s="5"/>
      <c r="EA516" s="5"/>
      <c r="EB516" s="5"/>
      <c r="EC516" s="5"/>
      <c r="ED516" s="5"/>
      <c r="EE516" s="5"/>
      <c r="EF516" s="5"/>
      <c r="EG516" s="5"/>
      <c r="EH516" s="5"/>
      <c r="EI516" s="5"/>
      <c r="EJ516" s="5"/>
      <c r="EK516" s="5"/>
      <c r="EL516" s="5"/>
      <c r="EM516" s="5"/>
      <c r="EN516" s="5"/>
      <c r="EO516" s="5"/>
      <c r="EP516" s="5"/>
      <c r="EQ516" s="5"/>
      <c r="ER516" s="5"/>
      <c r="ES516" s="5"/>
      <c r="ET516" s="5"/>
      <c r="EU516" s="5"/>
      <c r="EV516" s="5"/>
      <c r="EW516" s="5"/>
      <c r="EX516" s="5"/>
      <c r="EY516" s="5"/>
      <c r="EZ516" s="5"/>
      <c r="FA516" s="5"/>
      <c r="FB516" s="5"/>
      <c r="FC516" s="5"/>
      <c r="FD516" s="5"/>
      <c r="FE516" s="5"/>
      <c r="FF516" s="5"/>
      <c r="FG516" s="5"/>
      <c r="FH516" s="5"/>
      <c r="FI516" s="5"/>
      <c r="FJ516" s="5"/>
      <c r="FK516" s="5"/>
      <c r="FL516" s="5"/>
      <c r="FM516" s="5"/>
      <c r="FN516" s="5"/>
      <c r="FO516" s="5"/>
      <c r="FP516" s="5"/>
      <c r="FQ516" s="5"/>
      <c r="FR516" s="5"/>
      <c r="FS516" s="5"/>
      <c r="FT516" s="5"/>
      <c r="FU516" s="5"/>
      <c r="FV516" s="5"/>
      <c r="FW516" s="5"/>
      <c r="FX516" s="5"/>
      <c r="FY516" s="5"/>
      <c r="FZ516" s="5"/>
      <c r="GA516" s="5"/>
      <c r="GB516" s="5"/>
      <c r="GC516" s="5"/>
      <c r="GD516" s="5"/>
      <c r="GE516" s="5"/>
      <c r="GF516" s="5"/>
      <c r="GG516" s="5"/>
      <c r="GH516" s="5"/>
      <c r="GI516" s="5"/>
      <c r="GJ516" s="5"/>
      <c r="GK516" s="5"/>
      <c r="GL516" s="5"/>
      <c r="GM516" s="5"/>
      <c r="GN516" s="5"/>
      <c r="GO516" s="5"/>
      <c r="GP516" s="5"/>
      <c r="GQ516" s="5"/>
      <c r="GR516" s="5"/>
      <c r="GS516" s="5"/>
      <c r="GT516" s="5"/>
      <c r="GU516" s="5"/>
      <c r="GV516" s="5"/>
      <c r="GW516" s="5"/>
      <c r="GX516" s="5"/>
      <c r="GY516" s="5"/>
      <c r="GZ516" s="5"/>
      <c r="HA516" s="5"/>
      <c r="HB516" s="5"/>
      <c r="HC516" s="5"/>
      <c r="HD516" s="5"/>
      <c r="HE516" s="5"/>
      <c r="HF516" s="5"/>
      <c r="HG516" s="5"/>
      <c r="HH516" s="5"/>
      <c r="HI516" s="5"/>
      <c r="HJ516" s="5"/>
      <c r="HK516" s="5"/>
      <c r="HL516" s="5"/>
      <c r="HM516" s="5"/>
      <c r="HN516" s="5"/>
      <c r="HO516" s="5"/>
      <c r="HP516" s="5"/>
      <c r="HQ516" s="5"/>
      <c r="HR516" s="5"/>
      <c r="HS516" s="5"/>
      <c r="HT516" s="5"/>
      <c r="HU516" s="5"/>
      <c r="HV516" s="5"/>
      <c r="HW516" s="5"/>
    </row>
    <row r="517" spans="1:231" s="148" customFormat="1">
      <c r="A517" s="5"/>
      <c r="B517" s="5"/>
      <c r="C517" s="13"/>
      <c r="D517" s="13"/>
      <c r="E517" s="14"/>
      <c r="F517" s="15"/>
      <c r="G517" s="13"/>
      <c r="H517" s="13"/>
      <c r="I517" s="16"/>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c r="CK517" s="5"/>
      <c r="CL517" s="5"/>
      <c r="CM517" s="5"/>
      <c r="CN517" s="5"/>
      <c r="CO517" s="5"/>
      <c r="CP517" s="5"/>
      <c r="CQ517" s="5"/>
      <c r="CR517" s="5"/>
      <c r="CS517" s="5"/>
      <c r="CT517" s="5"/>
      <c r="CU517" s="5"/>
      <c r="CV517" s="5"/>
      <c r="CW517" s="5"/>
      <c r="CX517" s="5"/>
      <c r="CY517" s="5"/>
      <c r="CZ517" s="5"/>
      <c r="DA517" s="5"/>
      <c r="DB517" s="5"/>
      <c r="DC517" s="5"/>
      <c r="DD517" s="5"/>
      <c r="DE517" s="5"/>
      <c r="DF517" s="5"/>
      <c r="DG517" s="5"/>
      <c r="DH517" s="5"/>
      <c r="DI517" s="5"/>
      <c r="DJ517" s="5"/>
      <c r="DK517" s="5"/>
      <c r="DL517" s="5"/>
      <c r="DM517" s="5"/>
      <c r="DN517" s="5"/>
      <c r="DO517" s="5"/>
      <c r="DP517" s="5"/>
      <c r="DQ517" s="5"/>
      <c r="DR517" s="5"/>
      <c r="DS517" s="5"/>
      <c r="DT517" s="5"/>
      <c r="DU517" s="5"/>
      <c r="DV517" s="5"/>
      <c r="DW517" s="5"/>
      <c r="DX517" s="5"/>
      <c r="DY517" s="5"/>
      <c r="DZ517" s="5"/>
      <c r="EA517" s="5"/>
      <c r="EB517" s="5"/>
      <c r="EC517" s="5"/>
      <c r="ED517" s="5"/>
      <c r="EE517" s="5"/>
      <c r="EF517" s="5"/>
      <c r="EG517" s="5"/>
      <c r="EH517" s="5"/>
      <c r="EI517" s="5"/>
      <c r="EJ517" s="5"/>
      <c r="EK517" s="5"/>
      <c r="EL517" s="5"/>
      <c r="EM517" s="5"/>
      <c r="EN517" s="5"/>
      <c r="EO517" s="5"/>
      <c r="EP517" s="5"/>
      <c r="EQ517" s="5"/>
      <c r="ER517" s="5"/>
      <c r="ES517" s="5"/>
      <c r="ET517" s="5"/>
      <c r="EU517" s="5"/>
      <c r="EV517" s="5"/>
      <c r="EW517" s="5"/>
      <c r="EX517" s="5"/>
      <c r="EY517" s="5"/>
      <c r="EZ517" s="5"/>
      <c r="FA517" s="5"/>
      <c r="FB517" s="5"/>
      <c r="FC517" s="5"/>
      <c r="FD517" s="5"/>
      <c r="FE517" s="5"/>
      <c r="FF517" s="5"/>
      <c r="FG517" s="5"/>
      <c r="FH517" s="5"/>
      <c r="FI517" s="5"/>
      <c r="FJ517" s="5"/>
      <c r="FK517" s="5"/>
      <c r="FL517" s="5"/>
      <c r="FM517" s="5"/>
      <c r="FN517" s="5"/>
      <c r="FO517" s="5"/>
      <c r="FP517" s="5"/>
      <c r="FQ517" s="5"/>
      <c r="FR517" s="5"/>
      <c r="FS517" s="5"/>
      <c r="FT517" s="5"/>
      <c r="FU517" s="5"/>
      <c r="FV517" s="5"/>
      <c r="FW517" s="5"/>
      <c r="FX517" s="5"/>
      <c r="FY517" s="5"/>
      <c r="FZ517" s="5"/>
      <c r="GA517" s="5"/>
      <c r="GB517" s="5"/>
      <c r="GC517" s="5"/>
      <c r="GD517" s="5"/>
      <c r="GE517" s="5"/>
      <c r="GF517" s="5"/>
      <c r="GG517" s="5"/>
      <c r="GH517" s="5"/>
      <c r="GI517" s="5"/>
      <c r="GJ517" s="5"/>
      <c r="GK517" s="5"/>
      <c r="GL517" s="5"/>
      <c r="GM517" s="5"/>
      <c r="GN517" s="5"/>
      <c r="GO517" s="5"/>
      <c r="GP517" s="5"/>
      <c r="GQ517" s="5"/>
      <c r="GR517" s="5"/>
      <c r="GS517" s="5"/>
      <c r="GT517" s="5"/>
      <c r="GU517" s="5"/>
      <c r="GV517" s="5"/>
      <c r="GW517" s="5"/>
      <c r="GX517" s="5"/>
      <c r="GY517" s="5"/>
      <c r="GZ517" s="5"/>
      <c r="HA517" s="5"/>
      <c r="HB517" s="5"/>
      <c r="HC517" s="5"/>
      <c r="HD517" s="5"/>
      <c r="HE517" s="5"/>
      <c r="HF517" s="5"/>
      <c r="HG517" s="5"/>
      <c r="HH517" s="5"/>
      <c r="HI517" s="5"/>
      <c r="HJ517" s="5"/>
      <c r="HK517" s="5"/>
      <c r="HL517" s="5"/>
      <c r="HM517" s="5"/>
      <c r="HN517" s="5"/>
      <c r="HO517" s="5"/>
      <c r="HP517" s="5"/>
      <c r="HQ517" s="5"/>
      <c r="HR517" s="5"/>
      <c r="HS517" s="5"/>
      <c r="HT517" s="5"/>
      <c r="HU517" s="5"/>
      <c r="HV517" s="5"/>
      <c r="HW517" s="5"/>
    </row>
    <row r="518" spans="1:231" s="148" customFormat="1">
      <c r="A518" s="5"/>
      <c r="B518" s="5"/>
      <c r="C518" s="13"/>
      <c r="D518" s="13"/>
      <c r="E518" s="14"/>
      <c r="F518" s="15"/>
      <c r="G518" s="13"/>
      <c r="H518" s="13"/>
      <c r="I518" s="16"/>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c r="BP518" s="5"/>
      <c r="BQ518" s="5"/>
      <c r="BR518" s="5"/>
      <c r="BS518" s="5"/>
      <c r="BT518" s="5"/>
      <c r="BU518" s="5"/>
      <c r="BV518" s="5"/>
      <c r="BW518" s="5"/>
      <c r="BX518" s="5"/>
      <c r="BY518" s="5"/>
      <c r="BZ518" s="5"/>
      <c r="CA518" s="5"/>
      <c r="CB518" s="5"/>
      <c r="CC518" s="5"/>
      <c r="CD518" s="5"/>
      <c r="CE518" s="5"/>
      <c r="CF518" s="5"/>
      <c r="CG518" s="5"/>
      <c r="CH518" s="5"/>
      <c r="CI518" s="5"/>
      <c r="CJ518" s="5"/>
      <c r="CK518" s="5"/>
      <c r="CL518" s="5"/>
      <c r="CM518" s="5"/>
      <c r="CN518" s="5"/>
      <c r="CO518" s="5"/>
      <c r="CP518" s="5"/>
      <c r="CQ518" s="5"/>
      <c r="CR518" s="5"/>
      <c r="CS518" s="5"/>
      <c r="CT518" s="5"/>
      <c r="CU518" s="5"/>
      <c r="CV518" s="5"/>
      <c r="CW518" s="5"/>
      <c r="CX518" s="5"/>
      <c r="CY518" s="5"/>
      <c r="CZ518" s="5"/>
      <c r="DA518" s="5"/>
      <c r="DB518" s="5"/>
      <c r="DC518" s="5"/>
      <c r="DD518" s="5"/>
      <c r="DE518" s="5"/>
      <c r="DF518" s="5"/>
      <c r="DG518" s="5"/>
      <c r="DH518" s="5"/>
      <c r="DI518" s="5"/>
      <c r="DJ518" s="5"/>
      <c r="DK518" s="5"/>
      <c r="DL518" s="5"/>
      <c r="DM518" s="5"/>
      <c r="DN518" s="5"/>
      <c r="DO518" s="5"/>
      <c r="DP518" s="5"/>
      <c r="DQ518" s="5"/>
      <c r="DR518" s="5"/>
      <c r="DS518" s="5"/>
      <c r="DT518" s="5"/>
      <c r="DU518" s="5"/>
      <c r="DV518" s="5"/>
      <c r="DW518" s="5"/>
      <c r="DX518" s="5"/>
      <c r="DY518" s="5"/>
      <c r="DZ518" s="5"/>
      <c r="EA518" s="5"/>
      <c r="EB518" s="5"/>
      <c r="EC518" s="5"/>
      <c r="ED518" s="5"/>
      <c r="EE518" s="5"/>
      <c r="EF518" s="5"/>
      <c r="EG518" s="5"/>
      <c r="EH518" s="5"/>
      <c r="EI518" s="5"/>
      <c r="EJ518" s="5"/>
      <c r="EK518" s="5"/>
      <c r="EL518" s="5"/>
      <c r="EM518" s="5"/>
      <c r="EN518" s="5"/>
      <c r="EO518" s="5"/>
      <c r="EP518" s="5"/>
      <c r="EQ518" s="5"/>
      <c r="ER518" s="5"/>
      <c r="ES518" s="5"/>
      <c r="ET518" s="5"/>
      <c r="EU518" s="5"/>
      <c r="EV518" s="5"/>
      <c r="EW518" s="5"/>
      <c r="EX518" s="5"/>
      <c r="EY518" s="5"/>
      <c r="EZ518" s="5"/>
      <c r="FA518" s="5"/>
      <c r="FB518" s="5"/>
      <c r="FC518" s="5"/>
      <c r="FD518" s="5"/>
      <c r="FE518" s="5"/>
      <c r="FF518" s="5"/>
      <c r="FG518" s="5"/>
      <c r="FH518" s="5"/>
      <c r="FI518" s="5"/>
      <c r="FJ518" s="5"/>
      <c r="FK518" s="5"/>
      <c r="FL518" s="5"/>
      <c r="FM518" s="5"/>
      <c r="FN518" s="5"/>
      <c r="FO518" s="5"/>
      <c r="FP518" s="5"/>
      <c r="FQ518" s="5"/>
      <c r="FR518" s="5"/>
      <c r="FS518" s="5"/>
      <c r="FT518" s="5"/>
      <c r="FU518" s="5"/>
      <c r="FV518" s="5"/>
      <c r="FW518" s="5"/>
      <c r="FX518" s="5"/>
      <c r="FY518" s="5"/>
      <c r="FZ518" s="5"/>
      <c r="GA518" s="5"/>
      <c r="GB518" s="5"/>
      <c r="GC518" s="5"/>
      <c r="GD518" s="5"/>
      <c r="GE518" s="5"/>
      <c r="GF518" s="5"/>
      <c r="GG518" s="5"/>
      <c r="GH518" s="5"/>
      <c r="GI518" s="5"/>
      <c r="GJ518" s="5"/>
      <c r="GK518" s="5"/>
      <c r="GL518" s="5"/>
      <c r="GM518" s="5"/>
      <c r="GN518" s="5"/>
      <c r="GO518" s="5"/>
      <c r="GP518" s="5"/>
      <c r="GQ518" s="5"/>
      <c r="GR518" s="5"/>
      <c r="GS518" s="5"/>
      <c r="GT518" s="5"/>
      <c r="GU518" s="5"/>
      <c r="GV518" s="5"/>
      <c r="GW518" s="5"/>
      <c r="GX518" s="5"/>
      <c r="GY518" s="5"/>
      <c r="GZ518" s="5"/>
      <c r="HA518" s="5"/>
      <c r="HB518" s="5"/>
      <c r="HC518" s="5"/>
      <c r="HD518" s="5"/>
      <c r="HE518" s="5"/>
      <c r="HF518" s="5"/>
      <c r="HG518" s="5"/>
      <c r="HH518" s="5"/>
      <c r="HI518" s="5"/>
      <c r="HJ518" s="5"/>
      <c r="HK518" s="5"/>
      <c r="HL518" s="5"/>
      <c r="HM518" s="5"/>
      <c r="HN518" s="5"/>
      <c r="HO518" s="5"/>
      <c r="HP518" s="5"/>
      <c r="HQ518" s="5"/>
      <c r="HR518" s="5"/>
      <c r="HS518" s="5"/>
      <c r="HT518" s="5"/>
      <c r="HU518" s="5"/>
      <c r="HV518" s="5"/>
      <c r="HW518" s="5"/>
    </row>
    <row r="519" spans="1:231" s="148" customFormat="1">
      <c r="A519" s="5"/>
      <c r="B519" s="5"/>
      <c r="C519" s="13"/>
      <c r="D519" s="13"/>
      <c r="E519" s="14"/>
      <c r="F519" s="15"/>
      <c r="G519" s="13"/>
      <c r="H519" s="13"/>
      <c r="I519" s="16"/>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5"/>
      <c r="CM519" s="5"/>
      <c r="CN519" s="5"/>
      <c r="CO519" s="5"/>
      <c r="CP519" s="5"/>
      <c r="CQ519" s="5"/>
      <c r="CR519" s="5"/>
      <c r="CS519" s="5"/>
      <c r="CT519" s="5"/>
      <c r="CU519" s="5"/>
      <c r="CV519" s="5"/>
      <c r="CW519" s="5"/>
      <c r="CX519" s="5"/>
      <c r="CY519" s="5"/>
      <c r="CZ519" s="5"/>
      <c r="DA519" s="5"/>
      <c r="DB519" s="5"/>
      <c r="DC519" s="5"/>
      <c r="DD519" s="5"/>
      <c r="DE519" s="5"/>
      <c r="DF519" s="5"/>
      <c r="DG519" s="5"/>
      <c r="DH519" s="5"/>
      <c r="DI519" s="5"/>
      <c r="DJ519" s="5"/>
      <c r="DK519" s="5"/>
      <c r="DL519" s="5"/>
      <c r="DM519" s="5"/>
      <c r="DN519" s="5"/>
      <c r="DO519" s="5"/>
      <c r="DP519" s="5"/>
      <c r="DQ519" s="5"/>
      <c r="DR519" s="5"/>
      <c r="DS519" s="5"/>
      <c r="DT519" s="5"/>
      <c r="DU519" s="5"/>
      <c r="DV519" s="5"/>
      <c r="DW519" s="5"/>
      <c r="DX519" s="5"/>
      <c r="DY519" s="5"/>
      <c r="DZ519" s="5"/>
      <c r="EA519" s="5"/>
      <c r="EB519" s="5"/>
      <c r="EC519" s="5"/>
      <c r="ED519" s="5"/>
      <c r="EE519" s="5"/>
      <c r="EF519" s="5"/>
      <c r="EG519" s="5"/>
      <c r="EH519" s="5"/>
      <c r="EI519" s="5"/>
      <c r="EJ519" s="5"/>
      <c r="EK519" s="5"/>
      <c r="EL519" s="5"/>
      <c r="EM519" s="5"/>
      <c r="EN519" s="5"/>
      <c r="EO519" s="5"/>
      <c r="EP519" s="5"/>
      <c r="EQ519" s="5"/>
      <c r="ER519" s="5"/>
      <c r="ES519" s="5"/>
      <c r="ET519" s="5"/>
      <c r="EU519" s="5"/>
      <c r="EV519" s="5"/>
      <c r="EW519" s="5"/>
      <c r="EX519" s="5"/>
      <c r="EY519" s="5"/>
      <c r="EZ519" s="5"/>
      <c r="FA519" s="5"/>
      <c r="FB519" s="5"/>
      <c r="FC519" s="5"/>
      <c r="FD519" s="5"/>
      <c r="FE519" s="5"/>
      <c r="FF519" s="5"/>
      <c r="FG519" s="5"/>
      <c r="FH519" s="5"/>
      <c r="FI519" s="5"/>
      <c r="FJ519" s="5"/>
      <c r="FK519" s="5"/>
      <c r="FL519" s="5"/>
      <c r="FM519" s="5"/>
      <c r="FN519" s="5"/>
      <c r="FO519" s="5"/>
      <c r="FP519" s="5"/>
      <c r="FQ519" s="5"/>
      <c r="FR519" s="5"/>
      <c r="FS519" s="5"/>
      <c r="FT519" s="5"/>
      <c r="FU519" s="5"/>
      <c r="FV519" s="5"/>
      <c r="FW519" s="5"/>
      <c r="FX519" s="5"/>
      <c r="FY519" s="5"/>
      <c r="FZ519" s="5"/>
      <c r="GA519" s="5"/>
      <c r="GB519" s="5"/>
      <c r="GC519" s="5"/>
      <c r="GD519" s="5"/>
      <c r="GE519" s="5"/>
      <c r="GF519" s="5"/>
      <c r="GG519" s="5"/>
      <c r="GH519" s="5"/>
      <c r="GI519" s="5"/>
      <c r="GJ519" s="5"/>
      <c r="GK519" s="5"/>
      <c r="GL519" s="5"/>
      <c r="GM519" s="5"/>
      <c r="GN519" s="5"/>
      <c r="GO519" s="5"/>
      <c r="GP519" s="5"/>
      <c r="GQ519" s="5"/>
      <c r="GR519" s="5"/>
      <c r="GS519" s="5"/>
      <c r="GT519" s="5"/>
      <c r="GU519" s="5"/>
      <c r="GV519" s="5"/>
      <c r="GW519" s="5"/>
      <c r="GX519" s="5"/>
      <c r="GY519" s="5"/>
      <c r="GZ519" s="5"/>
      <c r="HA519" s="5"/>
      <c r="HB519" s="5"/>
      <c r="HC519" s="5"/>
      <c r="HD519" s="5"/>
      <c r="HE519" s="5"/>
      <c r="HF519" s="5"/>
      <c r="HG519" s="5"/>
      <c r="HH519" s="5"/>
      <c r="HI519" s="5"/>
      <c r="HJ519" s="5"/>
      <c r="HK519" s="5"/>
      <c r="HL519" s="5"/>
      <c r="HM519" s="5"/>
      <c r="HN519" s="5"/>
      <c r="HO519" s="5"/>
      <c r="HP519" s="5"/>
      <c r="HQ519" s="5"/>
      <c r="HR519" s="5"/>
      <c r="HS519" s="5"/>
      <c r="HT519" s="5"/>
      <c r="HU519" s="5"/>
      <c r="HV519" s="5"/>
      <c r="HW519" s="5"/>
    </row>
    <row r="520" spans="1:231" s="148" customFormat="1">
      <c r="A520" s="5"/>
      <c r="B520" s="5"/>
      <c r="C520" s="13"/>
      <c r="D520" s="13"/>
      <c r="E520" s="14"/>
      <c r="F520" s="15"/>
      <c r="G520" s="13"/>
      <c r="H520" s="13"/>
      <c r="I520" s="16"/>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c r="BP520" s="5"/>
      <c r="BQ520" s="5"/>
      <c r="BR520" s="5"/>
      <c r="BS520" s="5"/>
      <c r="BT520" s="5"/>
      <c r="BU520" s="5"/>
      <c r="BV520" s="5"/>
      <c r="BW520" s="5"/>
      <c r="BX520" s="5"/>
      <c r="BY520" s="5"/>
      <c r="BZ520" s="5"/>
      <c r="CA520" s="5"/>
      <c r="CB520" s="5"/>
      <c r="CC520" s="5"/>
      <c r="CD520" s="5"/>
      <c r="CE520" s="5"/>
      <c r="CF520" s="5"/>
      <c r="CG520" s="5"/>
      <c r="CH520" s="5"/>
      <c r="CI520" s="5"/>
      <c r="CJ520" s="5"/>
      <c r="CK520" s="5"/>
      <c r="CL520" s="5"/>
      <c r="CM520" s="5"/>
      <c r="CN520" s="5"/>
      <c r="CO520" s="5"/>
      <c r="CP520" s="5"/>
      <c r="CQ520" s="5"/>
      <c r="CR520" s="5"/>
      <c r="CS520" s="5"/>
      <c r="CT520" s="5"/>
      <c r="CU520" s="5"/>
      <c r="CV520" s="5"/>
      <c r="CW520" s="5"/>
      <c r="CX520" s="5"/>
      <c r="CY520" s="5"/>
      <c r="CZ520" s="5"/>
      <c r="DA520" s="5"/>
      <c r="DB520" s="5"/>
      <c r="DC520" s="5"/>
      <c r="DD520" s="5"/>
      <c r="DE520" s="5"/>
      <c r="DF520" s="5"/>
      <c r="DG520" s="5"/>
      <c r="DH520" s="5"/>
      <c r="DI520" s="5"/>
      <c r="DJ520" s="5"/>
      <c r="DK520" s="5"/>
      <c r="DL520" s="5"/>
      <c r="DM520" s="5"/>
      <c r="DN520" s="5"/>
      <c r="DO520" s="5"/>
      <c r="DP520" s="5"/>
      <c r="DQ520" s="5"/>
      <c r="DR520" s="5"/>
      <c r="DS520" s="5"/>
      <c r="DT520" s="5"/>
      <c r="DU520" s="5"/>
      <c r="DV520" s="5"/>
      <c r="DW520" s="5"/>
      <c r="DX520" s="5"/>
      <c r="DY520" s="5"/>
      <c r="DZ520" s="5"/>
      <c r="EA520" s="5"/>
      <c r="EB520" s="5"/>
      <c r="EC520" s="5"/>
      <c r="ED520" s="5"/>
      <c r="EE520" s="5"/>
      <c r="EF520" s="5"/>
      <c r="EG520" s="5"/>
      <c r="EH520" s="5"/>
      <c r="EI520" s="5"/>
      <c r="EJ520" s="5"/>
      <c r="EK520" s="5"/>
      <c r="EL520" s="5"/>
      <c r="EM520" s="5"/>
      <c r="EN520" s="5"/>
      <c r="EO520" s="5"/>
      <c r="EP520" s="5"/>
      <c r="EQ520" s="5"/>
      <c r="ER520" s="5"/>
      <c r="ES520" s="5"/>
      <c r="ET520" s="5"/>
      <c r="EU520" s="5"/>
      <c r="EV520" s="5"/>
      <c r="EW520" s="5"/>
      <c r="EX520" s="5"/>
      <c r="EY520" s="5"/>
      <c r="EZ520" s="5"/>
      <c r="FA520" s="5"/>
      <c r="FB520" s="5"/>
      <c r="FC520" s="5"/>
      <c r="FD520" s="5"/>
      <c r="FE520" s="5"/>
      <c r="FF520" s="5"/>
      <c r="FG520" s="5"/>
      <c r="FH520" s="5"/>
      <c r="FI520" s="5"/>
      <c r="FJ520" s="5"/>
      <c r="FK520" s="5"/>
      <c r="FL520" s="5"/>
      <c r="FM520" s="5"/>
      <c r="FN520" s="5"/>
      <c r="FO520" s="5"/>
      <c r="FP520" s="5"/>
      <c r="FQ520" s="5"/>
      <c r="FR520" s="5"/>
      <c r="FS520" s="5"/>
      <c r="FT520" s="5"/>
      <c r="FU520" s="5"/>
      <c r="FV520" s="5"/>
      <c r="FW520" s="5"/>
      <c r="FX520" s="5"/>
      <c r="FY520" s="5"/>
      <c r="FZ520" s="5"/>
      <c r="GA520" s="5"/>
      <c r="GB520" s="5"/>
      <c r="GC520" s="5"/>
      <c r="GD520" s="5"/>
      <c r="GE520" s="5"/>
      <c r="GF520" s="5"/>
      <c r="GG520" s="5"/>
      <c r="GH520" s="5"/>
      <c r="GI520" s="5"/>
      <c r="GJ520" s="5"/>
      <c r="GK520" s="5"/>
      <c r="GL520" s="5"/>
      <c r="GM520" s="5"/>
      <c r="GN520" s="5"/>
      <c r="GO520" s="5"/>
      <c r="GP520" s="5"/>
      <c r="GQ520" s="5"/>
      <c r="GR520" s="5"/>
      <c r="GS520" s="5"/>
      <c r="GT520" s="5"/>
      <c r="GU520" s="5"/>
      <c r="GV520" s="5"/>
      <c r="GW520" s="5"/>
      <c r="GX520" s="5"/>
      <c r="GY520" s="5"/>
      <c r="GZ520" s="5"/>
      <c r="HA520" s="5"/>
      <c r="HB520" s="5"/>
      <c r="HC520" s="5"/>
      <c r="HD520" s="5"/>
      <c r="HE520" s="5"/>
      <c r="HF520" s="5"/>
      <c r="HG520" s="5"/>
      <c r="HH520" s="5"/>
      <c r="HI520" s="5"/>
      <c r="HJ520" s="5"/>
      <c r="HK520" s="5"/>
      <c r="HL520" s="5"/>
      <c r="HM520" s="5"/>
      <c r="HN520" s="5"/>
      <c r="HO520" s="5"/>
      <c r="HP520" s="5"/>
      <c r="HQ520" s="5"/>
      <c r="HR520" s="5"/>
      <c r="HS520" s="5"/>
      <c r="HT520" s="5"/>
      <c r="HU520" s="5"/>
      <c r="HV520" s="5"/>
      <c r="HW520" s="5"/>
    </row>
    <row r="521" spans="1:231" s="148" customFormat="1">
      <c r="A521" s="5"/>
      <c r="B521" s="5"/>
      <c r="C521" s="13"/>
      <c r="D521" s="13"/>
      <c r="E521" s="14"/>
      <c r="F521" s="15"/>
      <c r="G521" s="13"/>
      <c r="H521" s="13"/>
      <c r="I521" s="16"/>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c r="BP521" s="5"/>
      <c r="BQ521" s="5"/>
      <c r="BR521" s="5"/>
      <c r="BS521" s="5"/>
      <c r="BT521" s="5"/>
      <c r="BU521" s="5"/>
      <c r="BV521" s="5"/>
      <c r="BW521" s="5"/>
      <c r="BX521" s="5"/>
      <c r="BY521" s="5"/>
      <c r="BZ521" s="5"/>
      <c r="CA521" s="5"/>
      <c r="CB521" s="5"/>
      <c r="CC521" s="5"/>
      <c r="CD521" s="5"/>
      <c r="CE521" s="5"/>
      <c r="CF521" s="5"/>
      <c r="CG521" s="5"/>
      <c r="CH521" s="5"/>
      <c r="CI521" s="5"/>
      <c r="CJ521" s="5"/>
      <c r="CK521" s="5"/>
      <c r="CL521" s="5"/>
      <c r="CM521" s="5"/>
      <c r="CN521" s="5"/>
      <c r="CO521" s="5"/>
      <c r="CP521" s="5"/>
      <c r="CQ521" s="5"/>
      <c r="CR521" s="5"/>
      <c r="CS521" s="5"/>
      <c r="CT521" s="5"/>
      <c r="CU521" s="5"/>
      <c r="CV521" s="5"/>
      <c r="CW521" s="5"/>
      <c r="CX521" s="5"/>
      <c r="CY521" s="5"/>
      <c r="CZ521" s="5"/>
      <c r="DA521" s="5"/>
      <c r="DB521" s="5"/>
      <c r="DC521" s="5"/>
      <c r="DD521" s="5"/>
      <c r="DE521" s="5"/>
      <c r="DF521" s="5"/>
      <c r="DG521" s="5"/>
      <c r="DH521" s="5"/>
      <c r="DI521" s="5"/>
      <c r="DJ521" s="5"/>
      <c r="DK521" s="5"/>
      <c r="DL521" s="5"/>
      <c r="DM521" s="5"/>
      <c r="DN521" s="5"/>
      <c r="DO521" s="5"/>
      <c r="DP521" s="5"/>
      <c r="DQ521" s="5"/>
      <c r="DR521" s="5"/>
      <c r="DS521" s="5"/>
      <c r="DT521" s="5"/>
      <c r="DU521" s="5"/>
      <c r="DV521" s="5"/>
      <c r="DW521" s="5"/>
      <c r="DX521" s="5"/>
      <c r="DY521" s="5"/>
      <c r="DZ521" s="5"/>
      <c r="EA521" s="5"/>
      <c r="EB521" s="5"/>
      <c r="EC521" s="5"/>
      <c r="ED521" s="5"/>
      <c r="EE521" s="5"/>
      <c r="EF521" s="5"/>
      <c r="EG521" s="5"/>
      <c r="EH521" s="5"/>
      <c r="EI521" s="5"/>
      <c r="EJ521" s="5"/>
      <c r="EK521" s="5"/>
      <c r="EL521" s="5"/>
      <c r="EM521" s="5"/>
      <c r="EN521" s="5"/>
      <c r="EO521" s="5"/>
      <c r="EP521" s="5"/>
      <c r="EQ521" s="5"/>
      <c r="ER521" s="5"/>
      <c r="ES521" s="5"/>
      <c r="ET521" s="5"/>
      <c r="EU521" s="5"/>
      <c r="EV521" s="5"/>
      <c r="EW521" s="5"/>
      <c r="EX521" s="5"/>
      <c r="EY521" s="5"/>
      <c r="EZ521" s="5"/>
      <c r="FA521" s="5"/>
      <c r="FB521" s="5"/>
      <c r="FC521" s="5"/>
      <c r="FD521" s="5"/>
      <c r="FE521" s="5"/>
      <c r="FF521" s="5"/>
      <c r="FG521" s="5"/>
      <c r="FH521" s="5"/>
      <c r="FI521" s="5"/>
      <c r="FJ521" s="5"/>
      <c r="FK521" s="5"/>
      <c r="FL521" s="5"/>
      <c r="FM521" s="5"/>
      <c r="FN521" s="5"/>
      <c r="FO521" s="5"/>
      <c r="FP521" s="5"/>
      <c r="FQ521" s="5"/>
      <c r="FR521" s="5"/>
      <c r="FS521" s="5"/>
      <c r="FT521" s="5"/>
      <c r="FU521" s="5"/>
      <c r="FV521" s="5"/>
      <c r="FW521" s="5"/>
      <c r="FX521" s="5"/>
      <c r="FY521" s="5"/>
      <c r="FZ521" s="5"/>
      <c r="GA521" s="5"/>
      <c r="GB521" s="5"/>
      <c r="GC521" s="5"/>
      <c r="GD521" s="5"/>
      <c r="GE521" s="5"/>
      <c r="GF521" s="5"/>
      <c r="GG521" s="5"/>
      <c r="GH521" s="5"/>
      <c r="GI521" s="5"/>
      <c r="GJ521" s="5"/>
      <c r="GK521" s="5"/>
      <c r="GL521" s="5"/>
      <c r="GM521" s="5"/>
      <c r="GN521" s="5"/>
      <c r="GO521" s="5"/>
      <c r="GP521" s="5"/>
      <c r="GQ521" s="5"/>
      <c r="GR521" s="5"/>
      <c r="GS521" s="5"/>
      <c r="GT521" s="5"/>
      <c r="GU521" s="5"/>
      <c r="GV521" s="5"/>
      <c r="GW521" s="5"/>
      <c r="GX521" s="5"/>
      <c r="GY521" s="5"/>
      <c r="GZ521" s="5"/>
      <c r="HA521" s="5"/>
      <c r="HB521" s="5"/>
      <c r="HC521" s="5"/>
      <c r="HD521" s="5"/>
      <c r="HE521" s="5"/>
      <c r="HF521" s="5"/>
      <c r="HG521" s="5"/>
      <c r="HH521" s="5"/>
      <c r="HI521" s="5"/>
      <c r="HJ521" s="5"/>
      <c r="HK521" s="5"/>
      <c r="HL521" s="5"/>
      <c r="HM521" s="5"/>
      <c r="HN521" s="5"/>
      <c r="HO521" s="5"/>
      <c r="HP521" s="5"/>
      <c r="HQ521" s="5"/>
      <c r="HR521" s="5"/>
      <c r="HS521" s="5"/>
      <c r="HT521" s="5"/>
      <c r="HU521" s="5"/>
      <c r="HV521" s="5"/>
      <c r="HW521" s="5"/>
    </row>
    <row r="522" spans="1:231" s="148" customFormat="1">
      <c r="A522" s="5"/>
      <c r="B522" s="5"/>
      <c r="C522" s="13"/>
      <c r="D522" s="13"/>
      <c r="E522" s="14"/>
      <c r="F522" s="15"/>
      <c r="G522" s="13"/>
      <c r="H522" s="13"/>
      <c r="I522" s="16"/>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c r="BP522" s="5"/>
      <c r="BQ522" s="5"/>
      <c r="BR522" s="5"/>
      <c r="BS522" s="5"/>
      <c r="BT522" s="5"/>
      <c r="BU522" s="5"/>
      <c r="BV522" s="5"/>
      <c r="BW522" s="5"/>
      <c r="BX522" s="5"/>
      <c r="BY522" s="5"/>
      <c r="BZ522" s="5"/>
      <c r="CA522" s="5"/>
      <c r="CB522" s="5"/>
      <c r="CC522" s="5"/>
      <c r="CD522" s="5"/>
      <c r="CE522" s="5"/>
      <c r="CF522" s="5"/>
      <c r="CG522" s="5"/>
      <c r="CH522" s="5"/>
      <c r="CI522" s="5"/>
      <c r="CJ522" s="5"/>
      <c r="CK522" s="5"/>
      <c r="CL522" s="5"/>
      <c r="CM522" s="5"/>
      <c r="CN522" s="5"/>
      <c r="CO522" s="5"/>
      <c r="CP522" s="5"/>
      <c r="CQ522" s="5"/>
      <c r="CR522" s="5"/>
      <c r="CS522" s="5"/>
      <c r="CT522" s="5"/>
      <c r="CU522" s="5"/>
      <c r="CV522" s="5"/>
      <c r="CW522" s="5"/>
      <c r="CX522" s="5"/>
      <c r="CY522" s="5"/>
      <c r="CZ522" s="5"/>
      <c r="DA522" s="5"/>
      <c r="DB522" s="5"/>
      <c r="DC522" s="5"/>
      <c r="DD522" s="5"/>
      <c r="DE522" s="5"/>
      <c r="DF522" s="5"/>
      <c r="DG522" s="5"/>
      <c r="DH522" s="5"/>
      <c r="DI522" s="5"/>
      <c r="DJ522" s="5"/>
      <c r="DK522" s="5"/>
      <c r="DL522" s="5"/>
      <c r="DM522" s="5"/>
      <c r="DN522" s="5"/>
      <c r="DO522" s="5"/>
      <c r="DP522" s="5"/>
      <c r="DQ522" s="5"/>
      <c r="DR522" s="5"/>
      <c r="DS522" s="5"/>
      <c r="DT522" s="5"/>
      <c r="DU522" s="5"/>
      <c r="DV522" s="5"/>
      <c r="DW522" s="5"/>
      <c r="DX522" s="5"/>
      <c r="DY522" s="5"/>
      <c r="DZ522" s="5"/>
      <c r="EA522" s="5"/>
      <c r="EB522" s="5"/>
      <c r="EC522" s="5"/>
      <c r="ED522" s="5"/>
      <c r="EE522" s="5"/>
      <c r="EF522" s="5"/>
      <c r="EG522" s="5"/>
      <c r="EH522" s="5"/>
      <c r="EI522" s="5"/>
      <c r="EJ522" s="5"/>
      <c r="EK522" s="5"/>
      <c r="EL522" s="5"/>
      <c r="EM522" s="5"/>
      <c r="EN522" s="5"/>
      <c r="EO522" s="5"/>
      <c r="EP522" s="5"/>
      <c r="EQ522" s="5"/>
      <c r="ER522" s="5"/>
      <c r="ES522" s="5"/>
      <c r="ET522" s="5"/>
      <c r="EU522" s="5"/>
      <c r="EV522" s="5"/>
      <c r="EW522" s="5"/>
      <c r="EX522" s="5"/>
      <c r="EY522" s="5"/>
      <c r="EZ522" s="5"/>
      <c r="FA522" s="5"/>
      <c r="FB522" s="5"/>
      <c r="FC522" s="5"/>
      <c r="FD522" s="5"/>
      <c r="FE522" s="5"/>
      <c r="FF522" s="5"/>
      <c r="FG522" s="5"/>
      <c r="FH522" s="5"/>
      <c r="FI522" s="5"/>
      <c r="FJ522" s="5"/>
      <c r="FK522" s="5"/>
      <c r="FL522" s="5"/>
      <c r="FM522" s="5"/>
      <c r="FN522" s="5"/>
      <c r="FO522" s="5"/>
      <c r="FP522" s="5"/>
      <c r="FQ522" s="5"/>
      <c r="FR522" s="5"/>
      <c r="FS522" s="5"/>
      <c r="FT522" s="5"/>
      <c r="FU522" s="5"/>
      <c r="FV522" s="5"/>
      <c r="FW522" s="5"/>
      <c r="FX522" s="5"/>
      <c r="FY522" s="5"/>
      <c r="FZ522" s="5"/>
      <c r="GA522" s="5"/>
      <c r="GB522" s="5"/>
      <c r="GC522" s="5"/>
      <c r="GD522" s="5"/>
      <c r="GE522" s="5"/>
      <c r="GF522" s="5"/>
      <c r="GG522" s="5"/>
      <c r="GH522" s="5"/>
      <c r="GI522" s="5"/>
      <c r="GJ522" s="5"/>
      <c r="GK522" s="5"/>
      <c r="GL522" s="5"/>
      <c r="GM522" s="5"/>
      <c r="GN522" s="5"/>
      <c r="GO522" s="5"/>
      <c r="GP522" s="5"/>
      <c r="GQ522" s="5"/>
      <c r="GR522" s="5"/>
      <c r="GS522" s="5"/>
      <c r="GT522" s="5"/>
      <c r="GU522" s="5"/>
      <c r="GV522" s="5"/>
      <c r="GW522" s="5"/>
      <c r="GX522" s="5"/>
      <c r="GY522" s="5"/>
      <c r="GZ522" s="5"/>
      <c r="HA522" s="5"/>
      <c r="HB522" s="5"/>
      <c r="HC522" s="5"/>
      <c r="HD522" s="5"/>
      <c r="HE522" s="5"/>
      <c r="HF522" s="5"/>
      <c r="HG522" s="5"/>
      <c r="HH522" s="5"/>
      <c r="HI522" s="5"/>
      <c r="HJ522" s="5"/>
      <c r="HK522" s="5"/>
      <c r="HL522" s="5"/>
      <c r="HM522" s="5"/>
      <c r="HN522" s="5"/>
      <c r="HO522" s="5"/>
      <c r="HP522" s="5"/>
      <c r="HQ522" s="5"/>
      <c r="HR522" s="5"/>
      <c r="HS522" s="5"/>
      <c r="HT522" s="5"/>
      <c r="HU522" s="5"/>
      <c r="HV522" s="5"/>
      <c r="HW522" s="5"/>
    </row>
    <row r="523" spans="1:231" s="148" customFormat="1">
      <c r="A523" s="5"/>
      <c r="B523" s="5"/>
      <c r="C523" s="13"/>
      <c r="D523" s="13"/>
      <c r="E523" s="14"/>
      <c r="F523" s="15"/>
      <c r="G523" s="13"/>
      <c r="H523" s="13"/>
      <c r="I523" s="16"/>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5"/>
      <c r="CM523" s="5"/>
      <c r="CN523" s="5"/>
      <c r="CO523" s="5"/>
      <c r="CP523" s="5"/>
      <c r="CQ523" s="5"/>
      <c r="CR523" s="5"/>
      <c r="CS523" s="5"/>
      <c r="CT523" s="5"/>
      <c r="CU523" s="5"/>
      <c r="CV523" s="5"/>
      <c r="CW523" s="5"/>
      <c r="CX523" s="5"/>
      <c r="CY523" s="5"/>
      <c r="CZ523" s="5"/>
      <c r="DA523" s="5"/>
      <c r="DB523" s="5"/>
      <c r="DC523" s="5"/>
      <c r="DD523" s="5"/>
      <c r="DE523" s="5"/>
      <c r="DF523" s="5"/>
      <c r="DG523" s="5"/>
      <c r="DH523" s="5"/>
      <c r="DI523" s="5"/>
      <c r="DJ523" s="5"/>
      <c r="DK523" s="5"/>
      <c r="DL523" s="5"/>
      <c r="DM523" s="5"/>
      <c r="DN523" s="5"/>
      <c r="DO523" s="5"/>
      <c r="DP523" s="5"/>
      <c r="DQ523" s="5"/>
      <c r="DR523" s="5"/>
      <c r="DS523" s="5"/>
      <c r="DT523" s="5"/>
      <c r="DU523" s="5"/>
      <c r="DV523" s="5"/>
      <c r="DW523" s="5"/>
      <c r="DX523" s="5"/>
      <c r="DY523" s="5"/>
      <c r="DZ523" s="5"/>
      <c r="EA523" s="5"/>
      <c r="EB523" s="5"/>
      <c r="EC523" s="5"/>
      <c r="ED523" s="5"/>
      <c r="EE523" s="5"/>
      <c r="EF523" s="5"/>
      <c r="EG523" s="5"/>
      <c r="EH523" s="5"/>
      <c r="EI523" s="5"/>
      <c r="EJ523" s="5"/>
      <c r="EK523" s="5"/>
      <c r="EL523" s="5"/>
      <c r="EM523" s="5"/>
      <c r="EN523" s="5"/>
      <c r="EO523" s="5"/>
      <c r="EP523" s="5"/>
      <c r="EQ523" s="5"/>
      <c r="ER523" s="5"/>
      <c r="ES523" s="5"/>
      <c r="ET523" s="5"/>
      <c r="EU523" s="5"/>
      <c r="EV523" s="5"/>
      <c r="EW523" s="5"/>
      <c r="EX523" s="5"/>
      <c r="EY523" s="5"/>
      <c r="EZ523" s="5"/>
      <c r="FA523" s="5"/>
      <c r="FB523" s="5"/>
      <c r="FC523" s="5"/>
      <c r="FD523" s="5"/>
      <c r="FE523" s="5"/>
      <c r="FF523" s="5"/>
      <c r="FG523" s="5"/>
      <c r="FH523" s="5"/>
      <c r="FI523" s="5"/>
      <c r="FJ523" s="5"/>
      <c r="FK523" s="5"/>
      <c r="FL523" s="5"/>
      <c r="FM523" s="5"/>
      <c r="FN523" s="5"/>
      <c r="FO523" s="5"/>
      <c r="FP523" s="5"/>
      <c r="FQ523" s="5"/>
      <c r="FR523" s="5"/>
      <c r="FS523" s="5"/>
      <c r="FT523" s="5"/>
      <c r="FU523" s="5"/>
      <c r="FV523" s="5"/>
      <c r="FW523" s="5"/>
      <c r="FX523" s="5"/>
      <c r="FY523" s="5"/>
      <c r="FZ523" s="5"/>
      <c r="GA523" s="5"/>
      <c r="GB523" s="5"/>
      <c r="GC523" s="5"/>
      <c r="GD523" s="5"/>
      <c r="GE523" s="5"/>
      <c r="GF523" s="5"/>
      <c r="GG523" s="5"/>
      <c r="GH523" s="5"/>
      <c r="GI523" s="5"/>
      <c r="GJ523" s="5"/>
      <c r="GK523" s="5"/>
      <c r="GL523" s="5"/>
      <c r="GM523" s="5"/>
      <c r="GN523" s="5"/>
      <c r="GO523" s="5"/>
      <c r="GP523" s="5"/>
      <c r="GQ523" s="5"/>
      <c r="GR523" s="5"/>
      <c r="GS523" s="5"/>
      <c r="GT523" s="5"/>
      <c r="GU523" s="5"/>
      <c r="GV523" s="5"/>
      <c r="GW523" s="5"/>
      <c r="GX523" s="5"/>
      <c r="GY523" s="5"/>
      <c r="GZ523" s="5"/>
      <c r="HA523" s="5"/>
      <c r="HB523" s="5"/>
      <c r="HC523" s="5"/>
      <c r="HD523" s="5"/>
      <c r="HE523" s="5"/>
      <c r="HF523" s="5"/>
      <c r="HG523" s="5"/>
      <c r="HH523" s="5"/>
      <c r="HI523" s="5"/>
      <c r="HJ523" s="5"/>
      <c r="HK523" s="5"/>
      <c r="HL523" s="5"/>
      <c r="HM523" s="5"/>
      <c r="HN523" s="5"/>
      <c r="HO523" s="5"/>
      <c r="HP523" s="5"/>
      <c r="HQ523" s="5"/>
      <c r="HR523" s="5"/>
      <c r="HS523" s="5"/>
      <c r="HT523" s="5"/>
      <c r="HU523" s="5"/>
      <c r="HV523" s="5"/>
      <c r="HW523" s="5"/>
    </row>
    <row r="524" spans="1:231" s="148" customFormat="1">
      <c r="A524" s="5"/>
      <c r="B524" s="5"/>
      <c r="C524" s="13"/>
      <c r="D524" s="13"/>
      <c r="E524" s="14"/>
      <c r="F524" s="15"/>
      <c r="G524" s="13"/>
      <c r="H524" s="13"/>
      <c r="I524" s="16"/>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c r="BP524" s="5"/>
      <c r="BQ524" s="5"/>
      <c r="BR524" s="5"/>
      <c r="BS524" s="5"/>
      <c r="BT524" s="5"/>
      <c r="BU524" s="5"/>
      <c r="BV524" s="5"/>
      <c r="BW524" s="5"/>
      <c r="BX524" s="5"/>
      <c r="BY524" s="5"/>
      <c r="BZ524" s="5"/>
      <c r="CA524" s="5"/>
      <c r="CB524" s="5"/>
      <c r="CC524" s="5"/>
      <c r="CD524" s="5"/>
      <c r="CE524" s="5"/>
      <c r="CF524" s="5"/>
      <c r="CG524" s="5"/>
      <c r="CH524" s="5"/>
      <c r="CI524" s="5"/>
      <c r="CJ524" s="5"/>
      <c r="CK524" s="5"/>
      <c r="CL524" s="5"/>
      <c r="CM524" s="5"/>
      <c r="CN524" s="5"/>
      <c r="CO524" s="5"/>
      <c r="CP524" s="5"/>
      <c r="CQ524" s="5"/>
      <c r="CR524" s="5"/>
      <c r="CS524" s="5"/>
      <c r="CT524" s="5"/>
      <c r="CU524" s="5"/>
      <c r="CV524" s="5"/>
      <c r="CW524" s="5"/>
      <c r="CX524" s="5"/>
      <c r="CY524" s="5"/>
      <c r="CZ524" s="5"/>
      <c r="DA524" s="5"/>
      <c r="DB524" s="5"/>
      <c r="DC524" s="5"/>
      <c r="DD524" s="5"/>
      <c r="DE524" s="5"/>
      <c r="DF524" s="5"/>
      <c r="DG524" s="5"/>
      <c r="DH524" s="5"/>
      <c r="DI524" s="5"/>
      <c r="DJ524" s="5"/>
      <c r="DK524" s="5"/>
      <c r="DL524" s="5"/>
      <c r="DM524" s="5"/>
      <c r="DN524" s="5"/>
      <c r="DO524" s="5"/>
      <c r="DP524" s="5"/>
      <c r="DQ524" s="5"/>
      <c r="DR524" s="5"/>
      <c r="DS524" s="5"/>
      <c r="DT524" s="5"/>
      <c r="DU524" s="5"/>
      <c r="DV524" s="5"/>
      <c r="DW524" s="5"/>
      <c r="DX524" s="5"/>
      <c r="DY524" s="5"/>
      <c r="DZ524" s="5"/>
      <c r="EA524" s="5"/>
      <c r="EB524" s="5"/>
      <c r="EC524" s="5"/>
      <c r="ED524" s="5"/>
      <c r="EE524" s="5"/>
      <c r="EF524" s="5"/>
      <c r="EG524" s="5"/>
      <c r="EH524" s="5"/>
      <c r="EI524" s="5"/>
      <c r="EJ524" s="5"/>
      <c r="EK524" s="5"/>
      <c r="EL524" s="5"/>
      <c r="EM524" s="5"/>
      <c r="EN524" s="5"/>
      <c r="EO524" s="5"/>
      <c r="EP524" s="5"/>
      <c r="EQ524" s="5"/>
      <c r="ER524" s="5"/>
      <c r="ES524" s="5"/>
      <c r="ET524" s="5"/>
      <c r="EU524" s="5"/>
      <c r="EV524" s="5"/>
      <c r="EW524" s="5"/>
      <c r="EX524" s="5"/>
      <c r="EY524" s="5"/>
      <c r="EZ524" s="5"/>
      <c r="FA524" s="5"/>
      <c r="FB524" s="5"/>
      <c r="FC524" s="5"/>
      <c r="FD524" s="5"/>
      <c r="FE524" s="5"/>
      <c r="FF524" s="5"/>
      <c r="FG524" s="5"/>
      <c r="FH524" s="5"/>
      <c r="FI524" s="5"/>
      <c r="FJ524" s="5"/>
      <c r="FK524" s="5"/>
      <c r="FL524" s="5"/>
      <c r="FM524" s="5"/>
      <c r="FN524" s="5"/>
      <c r="FO524" s="5"/>
      <c r="FP524" s="5"/>
      <c r="FQ524" s="5"/>
      <c r="FR524" s="5"/>
      <c r="FS524" s="5"/>
      <c r="FT524" s="5"/>
      <c r="FU524" s="5"/>
      <c r="FV524" s="5"/>
      <c r="FW524" s="5"/>
      <c r="FX524" s="5"/>
      <c r="FY524" s="5"/>
      <c r="FZ524" s="5"/>
      <c r="GA524" s="5"/>
      <c r="GB524" s="5"/>
      <c r="GC524" s="5"/>
      <c r="GD524" s="5"/>
      <c r="GE524" s="5"/>
      <c r="GF524" s="5"/>
      <c r="GG524" s="5"/>
      <c r="GH524" s="5"/>
      <c r="GI524" s="5"/>
      <c r="GJ524" s="5"/>
      <c r="GK524" s="5"/>
      <c r="GL524" s="5"/>
      <c r="GM524" s="5"/>
      <c r="GN524" s="5"/>
      <c r="GO524" s="5"/>
      <c r="GP524" s="5"/>
      <c r="GQ524" s="5"/>
      <c r="GR524" s="5"/>
      <c r="GS524" s="5"/>
      <c r="GT524" s="5"/>
      <c r="GU524" s="5"/>
      <c r="GV524" s="5"/>
      <c r="GW524" s="5"/>
      <c r="GX524" s="5"/>
      <c r="GY524" s="5"/>
      <c r="GZ524" s="5"/>
      <c r="HA524" s="5"/>
      <c r="HB524" s="5"/>
      <c r="HC524" s="5"/>
      <c r="HD524" s="5"/>
      <c r="HE524" s="5"/>
      <c r="HF524" s="5"/>
      <c r="HG524" s="5"/>
      <c r="HH524" s="5"/>
      <c r="HI524" s="5"/>
      <c r="HJ524" s="5"/>
      <c r="HK524" s="5"/>
      <c r="HL524" s="5"/>
      <c r="HM524" s="5"/>
      <c r="HN524" s="5"/>
      <c r="HO524" s="5"/>
      <c r="HP524" s="5"/>
      <c r="HQ524" s="5"/>
      <c r="HR524" s="5"/>
      <c r="HS524" s="5"/>
      <c r="HT524" s="5"/>
      <c r="HU524" s="5"/>
      <c r="HV524" s="5"/>
      <c r="HW524" s="5"/>
    </row>
    <row r="525" spans="1:231" s="148" customFormat="1">
      <c r="A525" s="5"/>
      <c r="B525" s="5"/>
      <c r="C525" s="13"/>
      <c r="D525" s="13"/>
      <c r="E525" s="14"/>
      <c r="F525" s="15"/>
      <c r="G525" s="13"/>
      <c r="H525" s="13"/>
      <c r="I525" s="16"/>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5"/>
      <c r="CM525" s="5"/>
      <c r="CN525" s="5"/>
      <c r="CO525" s="5"/>
      <c r="CP525" s="5"/>
      <c r="CQ525" s="5"/>
      <c r="CR525" s="5"/>
      <c r="CS525" s="5"/>
      <c r="CT525" s="5"/>
      <c r="CU525" s="5"/>
      <c r="CV525" s="5"/>
      <c r="CW525" s="5"/>
      <c r="CX525" s="5"/>
      <c r="CY525" s="5"/>
      <c r="CZ525" s="5"/>
      <c r="DA525" s="5"/>
      <c r="DB525" s="5"/>
      <c r="DC525" s="5"/>
      <c r="DD525" s="5"/>
      <c r="DE525" s="5"/>
      <c r="DF525" s="5"/>
      <c r="DG525" s="5"/>
      <c r="DH525" s="5"/>
      <c r="DI525" s="5"/>
      <c r="DJ525" s="5"/>
      <c r="DK525" s="5"/>
      <c r="DL525" s="5"/>
      <c r="DM525" s="5"/>
      <c r="DN525" s="5"/>
      <c r="DO525" s="5"/>
      <c r="DP525" s="5"/>
      <c r="DQ525" s="5"/>
      <c r="DR525" s="5"/>
      <c r="DS525" s="5"/>
      <c r="DT525" s="5"/>
      <c r="DU525" s="5"/>
      <c r="DV525" s="5"/>
      <c r="DW525" s="5"/>
      <c r="DX525" s="5"/>
      <c r="DY525" s="5"/>
      <c r="DZ525" s="5"/>
      <c r="EA525" s="5"/>
      <c r="EB525" s="5"/>
      <c r="EC525" s="5"/>
      <c r="ED525" s="5"/>
      <c r="EE525" s="5"/>
      <c r="EF525" s="5"/>
      <c r="EG525" s="5"/>
      <c r="EH525" s="5"/>
      <c r="EI525" s="5"/>
      <c r="EJ525" s="5"/>
      <c r="EK525" s="5"/>
      <c r="EL525" s="5"/>
      <c r="EM525" s="5"/>
      <c r="EN525" s="5"/>
      <c r="EO525" s="5"/>
      <c r="EP525" s="5"/>
      <c r="EQ525" s="5"/>
      <c r="ER525" s="5"/>
      <c r="ES525" s="5"/>
      <c r="ET525" s="5"/>
      <c r="EU525" s="5"/>
      <c r="EV525" s="5"/>
      <c r="EW525" s="5"/>
      <c r="EX525" s="5"/>
      <c r="EY525" s="5"/>
      <c r="EZ525" s="5"/>
      <c r="FA525" s="5"/>
      <c r="FB525" s="5"/>
      <c r="FC525" s="5"/>
      <c r="FD525" s="5"/>
      <c r="FE525" s="5"/>
      <c r="FF525" s="5"/>
      <c r="FG525" s="5"/>
      <c r="FH525" s="5"/>
      <c r="FI525" s="5"/>
      <c r="FJ525" s="5"/>
      <c r="FK525" s="5"/>
      <c r="FL525" s="5"/>
      <c r="FM525" s="5"/>
      <c r="FN525" s="5"/>
      <c r="FO525" s="5"/>
      <c r="FP525" s="5"/>
      <c r="FQ525" s="5"/>
      <c r="FR525" s="5"/>
      <c r="FS525" s="5"/>
      <c r="FT525" s="5"/>
      <c r="FU525" s="5"/>
      <c r="FV525" s="5"/>
      <c r="FW525" s="5"/>
      <c r="FX525" s="5"/>
      <c r="FY525" s="5"/>
      <c r="FZ525" s="5"/>
      <c r="GA525" s="5"/>
      <c r="GB525" s="5"/>
      <c r="GC525" s="5"/>
      <c r="GD525" s="5"/>
      <c r="GE525" s="5"/>
      <c r="GF525" s="5"/>
      <c r="GG525" s="5"/>
      <c r="GH525" s="5"/>
      <c r="GI525" s="5"/>
      <c r="GJ525" s="5"/>
      <c r="GK525" s="5"/>
      <c r="GL525" s="5"/>
      <c r="GM525" s="5"/>
      <c r="GN525" s="5"/>
      <c r="GO525" s="5"/>
      <c r="GP525" s="5"/>
      <c r="GQ525" s="5"/>
      <c r="GR525" s="5"/>
      <c r="GS525" s="5"/>
      <c r="GT525" s="5"/>
      <c r="GU525" s="5"/>
      <c r="GV525" s="5"/>
      <c r="GW525" s="5"/>
      <c r="GX525" s="5"/>
      <c r="GY525" s="5"/>
      <c r="GZ525" s="5"/>
      <c r="HA525" s="5"/>
      <c r="HB525" s="5"/>
      <c r="HC525" s="5"/>
      <c r="HD525" s="5"/>
      <c r="HE525" s="5"/>
      <c r="HF525" s="5"/>
      <c r="HG525" s="5"/>
      <c r="HH525" s="5"/>
      <c r="HI525" s="5"/>
      <c r="HJ525" s="5"/>
      <c r="HK525" s="5"/>
      <c r="HL525" s="5"/>
      <c r="HM525" s="5"/>
      <c r="HN525" s="5"/>
      <c r="HO525" s="5"/>
      <c r="HP525" s="5"/>
      <c r="HQ525" s="5"/>
      <c r="HR525" s="5"/>
      <c r="HS525" s="5"/>
      <c r="HT525" s="5"/>
      <c r="HU525" s="5"/>
      <c r="HV525" s="5"/>
      <c r="HW525" s="5"/>
    </row>
    <row r="526" spans="1:231" s="148" customFormat="1">
      <c r="A526" s="5"/>
      <c r="B526" s="5"/>
      <c r="C526" s="13"/>
      <c r="D526" s="13"/>
      <c r="E526" s="14"/>
      <c r="F526" s="15"/>
      <c r="G526" s="13"/>
      <c r="H526" s="13"/>
      <c r="I526" s="16"/>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c r="BP526" s="5"/>
      <c r="BQ526" s="5"/>
      <c r="BR526" s="5"/>
      <c r="BS526" s="5"/>
      <c r="BT526" s="5"/>
      <c r="BU526" s="5"/>
      <c r="BV526" s="5"/>
      <c r="BW526" s="5"/>
      <c r="BX526" s="5"/>
      <c r="BY526" s="5"/>
      <c r="BZ526" s="5"/>
      <c r="CA526" s="5"/>
      <c r="CB526" s="5"/>
      <c r="CC526" s="5"/>
      <c r="CD526" s="5"/>
      <c r="CE526" s="5"/>
      <c r="CF526" s="5"/>
      <c r="CG526" s="5"/>
      <c r="CH526" s="5"/>
      <c r="CI526" s="5"/>
      <c r="CJ526" s="5"/>
      <c r="CK526" s="5"/>
      <c r="CL526" s="5"/>
      <c r="CM526" s="5"/>
      <c r="CN526" s="5"/>
      <c r="CO526" s="5"/>
      <c r="CP526" s="5"/>
      <c r="CQ526" s="5"/>
      <c r="CR526" s="5"/>
      <c r="CS526" s="5"/>
      <c r="CT526" s="5"/>
      <c r="CU526" s="5"/>
      <c r="CV526" s="5"/>
      <c r="CW526" s="5"/>
      <c r="CX526" s="5"/>
      <c r="CY526" s="5"/>
      <c r="CZ526" s="5"/>
      <c r="DA526" s="5"/>
      <c r="DB526" s="5"/>
      <c r="DC526" s="5"/>
      <c r="DD526" s="5"/>
      <c r="DE526" s="5"/>
      <c r="DF526" s="5"/>
      <c r="DG526" s="5"/>
      <c r="DH526" s="5"/>
      <c r="DI526" s="5"/>
      <c r="DJ526" s="5"/>
      <c r="DK526" s="5"/>
      <c r="DL526" s="5"/>
      <c r="DM526" s="5"/>
      <c r="DN526" s="5"/>
      <c r="DO526" s="5"/>
      <c r="DP526" s="5"/>
      <c r="DQ526" s="5"/>
      <c r="DR526" s="5"/>
      <c r="DS526" s="5"/>
      <c r="DT526" s="5"/>
      <c r="DU526" s="5"/>
      <c r="DV526" s="5"/>
      <c r="DW526" s="5"/>
      <c r="DX526" s="5"/>
      <c r="DY526" s="5"/>
      <c r="DZ526" s="5"/>
      <c r="EA526" s="5"/>
      <c r="EB526" s="5"/>
      <c r="EC526" s="5"/>
      <c r="ED526" s="5"/>
      <c r="EE526" s="5"/>
      <c r="EF526" s="5"/>
      <c r="EG526" s="5"/>
      <c r="EH526" s="5"/>
      <c r="EI526" s="5"/>
      <c r="EJ526" s="5"/>
      <c r="EK526" s="5"/>
      <c r="EL526" s="5"/>
      <c r="EM526" s="5"/>
      <c r="EN526" s="5"/>
      <c r="EO526" s="5"/>
      <c r="EP526" s="5"/>
      <c r="EQ526" s="5"/>
      <c r="ER526" s="5"/>
      <c r="ES526" s="5"/>
      <c r="ET526" s="5"/>
      <c r="EU526" s="5"/>
      <c r="EV526" s="5"/>
      <c r="EW526" s="5"/>
      <c r="EX526" s="5"/>
      <c r="EY526" s="5"/>
      <c r="EZ526" s="5"/>
      <c r="FA526" s="5"/>
      <c r="FB526" s="5"/>
      <c r="FC526" s="5"/>
      <c r="FD526" s="5"/>
      <c r="FE526" s="5"/>
      <c r="FF526" s="5"/>
      <c r="FG526" s="5"/>
      <c r="FH526" s="5"/>
      <c r="FI526" s="5"/>
      <c r="FJ526" s="5"/>
      <c r="FK526" s="5"/>
      <c r="FL526" s="5"/>
      <c r="FM526" s="5"/>
      <c r="FN526" s="5"/>
      <c r="FO526" s="5"/>
      <c r="FP526" s="5"/>
      <c r="FQ526" s="5"/>
      <c r="FR526" s="5"/>
      <c r="FS526" s="5"/>
      <c r="FT526" s="5"/>
      <c r="FU526" s="5"/>
      <c r="FV526" s="5"/>
      <c r="FW526" s="5"/>
      <c r="FX526" s="5"/>
      <c r="FY526" s="5"/>
      <c r="FZ526" s="5"/>
      <c r="GA526" s="5"/>
      <c r="GB526" s="5"/>
      <c r="GC526" s="5"/>
      <c r="GD526" s="5"/>
      <c r="GE526" s="5"/>
      <c r="GF526" s="5"/>
      <c r="GG526" s="5"/>
      <c r="GH526" s="5"/>
      <c r="GI526" s="5"/>
      <c r="GJ526" s="5"/>
      <c r="GK526" s="5"/>
      <c r="GL526" s="5"/>
      <c r="GM526" s="5"/>
      <c r="GN526" s="5"/>
      <c r="GO526" s="5"/>
      <c r="GP526" s="5"/>
      <c r="GQ526" s="5"/>
      <c r="GR526" s="5"/>
      <c r="GS526" s="5"/>
      <c r="GT526" s="5"/>
      <c r="GU526" s="5"/>
      <c r="GV526" s="5"/>
      <c r="GW526" s="5"/>
      <c r="GX526" s="5"/>
      <c r="GY526" s="5"/>
      <c r="GZ526" s="5"/>
      <c r="HA526" s="5"/>
      <c r="HB526" s="5"/>
      <c r="HC526" s="5"/>
      <c r="HD526" s="5"/>
      <c r="HE526" s="5"/>
      <c r="HF526" s="5"/>
      <c r="HG526" s="5"/>
      <c r="HH526" s="5"/>
      <c r="HI526" s="5"/>
      <c r="HJ526" s="5"/>
      <c r="HK526" s="5"/>
      <c r="HL526" s="5"/>
      <c r="HM526" s="5"/>
      <c r="HN526" s="5"/>
      <c r="HO526" s="5"/>
      <c r="HP526" s="5"/>
      <c r="HQ526" s="5"/>
      <c r="HR526" s="5"/>
      <c r="HS526" s="5"/>
      <c r="HT526" s="5"/>
      <c r="HU526" s="5"/>
      <c r="HV526" s="5"/>
      <c r="HW526" s="5"/>
    </row>
    <row r="527" spans="1:231" s="148" customFormat="1">
      <c r="A527" s="5"/>
      <c r="B527" s="5"/>
      <c r="C527" s="13"/>
      <c r="D527" s="13"/>
      <c r="E527" s="14"/>
      <c r="F527" s="15"/>
      <c r="G527" s="13"/>
      <c r="H527" s="13"/>
      <c r="I527" s="16"/>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5"/>
      <c r="BH527" s="5"/>
      <c r="BI527" s="5"/>
      <c r="BJ527" s="5"/>
      <c r="BK527" s="5"/>
      <c r="BL527" s="5"/>
      <c r="BM527" s="5"/>
      <c r="BN527" s="5"/>
      <c r="BO527" s="5"/>
      <c r="BP527" s="5"/>
      <c r="BQ527" s="5"/>
      <c r="BR527" s="5"/>
      <c r="BS527" s="5"/>
      <c r="BT527" s="5"/>
      <c r="BU527" s="5"/>
      <c r="BV527" s="5"/>
      <c r="BW527" s="5"/>
      <c r="BX527" s="5"/>
      <c r="BY527" s="5"/>
      <c r="BZ527" s="5"/>
      <c r="CA527" s="5"/>
      <c r="CB527" s="5"/>
      <c r="CC527" s="5"/>
      <c r="CD527" s="5"/>
      <c r="CE527" s="5"/>
      <c r="CF527" s="5"/>
      <c r="CG527" s="5"/>
      <c r="CH527" s="5"/>
      <c r="CI527" s="5"/>
      <c r="CJ527" s="5"/>
      <c r="CK527" s="5"/>
      <c r="CL527" s="5"/>
      <c r="CM527" s="5"/>
      <c r="CN527" s="5"/>
      <c r="CO527" s="5"/>
      <c r="CP527" s="5"/>
      <c r="CQ527" s="5"/>
      <c r="CR527" s="5"/>
      <c r="CS527" s="5"/>
      <c r="CT527" s="5"/>
      <c r="CU527" s="5"/>
      <c r="CV527" s="5"/>
      <c r="CW527" s="5"/>
      <c r="CX527" s="5"/>
      <c r="CY527" s="5"/>
      <c r="CZ527" s="5"/>
      <c r="DA527" s="5"/>
      <c r="DB527" s="5"/>
      <c r="DC527" s="5"/>
      <c r="DD527" s="5"/>
      <c r="DE527" s="5"/>
      <c r="DF527" s="5"/>
      <c r="DG527" s="5"/>
      <c r="DH527" s="5"/>
      <c r="DI527" s="5"/>
      <c r="DJ527" s="5"/>
      <c r="DK527" s="5"/>
      <c r="DL527" s="5"/>
      <c r="DM527" s="5"/>
      <c r="DN527" s="5"/>
      <c r="DO527" s="5"/>
      <c r="DP527" s="5"/>
      <c r="DQ527" s="5"/>
      <c r="DR527" s="5"/>
      <c r="DS527" s="5"/>
      <c r="DT527" s="5"/>
      <c r="DU527" s="5"/>
      <c r="DV527" s="5"/>
      <c r="DW527" s="5"/>
      <c r="DX527" s="5"/>
      <c r="DY527" s="5"/>
      <c r="DZ527" s="5"/>
      <c r="EA527" s="5"/>
      <c r="EB527" s="5"/>
      <c r="EC527" s="5"/>
      <c r="ED527" s="5"/>
      <c r="EE527" s="5"/>
      <c r="EF527" s="5"/>
      <c r="EG527" s="5"/>
      <c r="EH527" s="5"/>
      <c r="EI527" s="5"/>
      <c r="EJ527" s="5"/>
      <c r="EK527" s="5"/>
      <c r="EL527" s="5"/>
      <c r="EM527" s="5"/>
      <c r="EN527" s="5"/>
      <c r="EO527" s="5"/>
      <c r="EP527" s="5"/>
      <c r="EQ527" s="5"/>
      <c r="ER527" s="5"/>
      <c r="ES527" s="5"/>
      <c r="ET527" s="5"/>
      <c r="EU527" s="5"/>
      <c r="EV527" s="5"/>
      <c r="EW527" s="5"/>
      <c r="EX527" s="5"/>
      <c r="EY527" s="5"/>
      <c r="EZ527" s="5"/>
      <c r="FA527" s="5"/>
      <c r="FB527" s="5"/>
      <c r="FC527" s="5"/>
      <c r="FD527" s="5"/>
      <c r="FE527" s="5"/>
      <c r="FF527" s="5"/>
      <c r="FG527" s="5"/>
      <c r="FH527" s="5"/>
      <c r="FI527" s="5"/>
      <c r="FJ527" s="5"/>
      <c r="FK527" s="5"/>
      <c r="FL527" s="5"/>
      <c r="FM527" s="5"/>
      <c r="FN527" s="5"/>
      <c r="FO527" s="5"/>
      <c r="FP527" s="5"/>
      <c r="FQ527" s="5"/>
      <c r="FR527" s="5"/>
      <c r="FS527" s="5"/>
      <c r="FT527" s="5"/>
      <c r="FU527" s="5"/>
      <c r="FV527" s="5"/>
      <c r="FW527" s="5"/>
      <c r="FX527" s="5"/>
      <c r="FY527" s="5"/>
      <c r="FZ527" s="5"/>
      <c r="GA527" s="5"/>
      <c r="GB527" s="5"/>
      <c r="GC527" s="5"/>
      <c r="GD527" s="5"/>
      <c r="GE527" s="5"/>
      <c r="GF527" s="5"/>
      <c r="GG527" s="5"/>
      <c r="GH527" s="5"/>
      <c r="GI527" s="5"/>
      <c r="GJ527" s="5"/>
      <c r="GK527" s="5"/>
      <c r="GL527" s="5"/>
      <c r="GM527" s="5"/>
      <c r="GN527" s="5"/>
      <c r="GO527" s="5"/>
      <c r="GP527" s="5"/>
      <c r="GQ527" s="5"/>
      <c r="GR527" s="5"/>
      <c r="GS527" s="5"/>
      <c r="GT527" s="5"/>
      <c r="GU527" s="5"/>
      <c r="GV527" s="5"/>
      <c r="GW527" s="5"/>
      <c r="GX527" s="5"/>
      <c r="GY527" s="5"/>
      <c r="GZ527" s="5"/>
      <c r="HA527" s="5"/>
      <c r="HB527" s="5"/>
      <c r="HC527" s="5"/>
      <c r="HD527" s="5"/>
      <c r="HE527" s="5"/>
      <c r="HF527" s="5"/>
      <c r="HG527" s="5"/>
      <c r="HH527" s="5"/>
      <c r="HI527" s="5"/>
      <c r="HJ527" s="5"/>
      <c r="HK527" s="5"/>
      <c r="HL527" s="5"/>
      <c r="HM527" s="5"/>
      <c r="HN527" s="5"/>
      <c r="HO527" s="5"/>
      <c r="HP527" s="5"/>
      <c r="HQ527" s="5"/>
      <c r="HR527" s="5"/>
      <c r="HS527" s="5"/>
      <c r="HT527" s="5"/>
      <c r="HU527" s="5"/>
      <c r="HV527" s="5"/>
      <c r="HW527" s="5"/>
    </row>
    <row r="528" spans="1:231" s="148" customFormat="1">
      <c r="A528" s="5"/>
      <c r="B528" s="5"/>
      <c r="C528" s="13"/>
      <c r="D528" s="13"/>
      <c r="E528" s="14"/>
      <c r="F528" s="15"/>
      <c r="G528" s="13"/>
      <c r="H528" s="13"/>
      <c r="I528" s="16"/>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c r="BH528" s="5"/>
      <c r="BI528" s="5"/>
      <c r="BJ528" s="5"/>
      <c r="BK528" s="5"/>
      <c r="BL528" s="5"/>
      <c r="BM528" s="5"/>
      <c r="BN528" s="5"/>
      <c r="BO528" s="5"/>
      <c r="BP528" s="5"/>
      <c r="BQ528" s="5"/>
      <c r="BR528" s="5"/>
      <c r="BS528" s="5"/>
      <c r="BT528" s="5"/>
      <c r="BU528" s="5"/>
      <c r="BV528" s="5"/>
      <c r="BW528" s="5"/>
      <c r="BX528" s="5"/>
      <c r="BY528" s="5"/>
      <c r="BZ528" s="5"/>
      <c r="CA528" s="5"/>
      <c r="CB528" s="5"/>
      <c r="CC528" s="5"/>
      <c r="CD528" s="5"/>
      <c r="CE528" s="5"/>
      <c r="CF528" s="5"/>
      <c r="CG528" s="5"/>
      <c r="CH528" s="5"/>
      <c r="CI528" s="5"/>
      <c r="CJ528" s="5"/>
      <c r="CK528" s="5"/>
      <c r="CL528" s="5"/>
      <c r="CM528" s="5"/>
      <c r="CN528" s="5"/>
      <c r="CO528" s="5"/>
      <c r="CP528" s="5"/>
      <c r="CQ528" s="5"/>
      <c r="CR528" s="5"/>
      <c r="CS528" s="5"/>
      <c r="CT528" s="5"/>
      <c r="CU528" s="5"/>
      <c r="CV528" s="5"/>
      <c r="CW528" s="5"/>
      <c r="CX528" s="5"/>
      <c r="CY528" s="5"/>
      <c r="CZ528" s="5"/>
      <c r="DA528" s="5"/>
      <c r="DB528" s="5"/>
      <c r="DC528" s="5"/>
      <c r="DD528" s="5"/>
      <c r="DE528" s="5"/>
      <c r="DF528" s="5"/>
      <c r="DG528" s="5"/>
      <c r="DH528" s="5"/>
      <c r="DI528" s="5"/>
      <c r="DJ528" s="5"/>
      <c r="DK528" s="5"/>
      <c r="DL528" s="5"/>
      <c r="DM528" s="5"/>
      <c r="DN528" s="5"/>
      <c r="DO528" s="5"/>
      <c r="DP528" s="5"/>
      <c r="DQ528" s="5"/>
      <c r="DR528" s="5"/>
      <c r="DS528" s="5"/>
      <c r="DT528" s="5"/>
      <c r="DU528" s="5"/>
      <c r="DV528" s="5"/>
      <c r="DW528" s="5"/>
      <c r="DX528" s="5"/>
      <c r="DY528" s="5"/>
      <c r="DZ528" s="5"/>
      <c r="EA528" s="5"/>
      <c r="EB528" s="5"/>
      <c r="EC528" s="5"/>
      <c r="ED528" s="5"/>
      <c r="EE528" s="5"/>
      <c r="EF528" s="5"/>
      <c r="EG528" s="5"/>
      <c r="EH528" s="5"/>
      <c r="EI528" s="5"/>
      <c r="EJ528" s="5"/>
      <c r="EK528" s="5"/>
      <c r="EL528" s="5"/>
      <c r="EM528" s="5"/>
      <c r="EN528" s="5"/>
      <c r="EO528" s="5"/>
      <c r="EP528" s="5"/>
      <c r="EQ528" s="5"/>
      <c r="ER528" s="5"/>
      <c r="ES528" s="5"/>
      <c r="ET528" s="5"/>
      <c r="EU528" s="5"/>
      <c r="EV528" s="5"/>
      <c r="EW528" s="5"/>
      <c r="EX528" s="5"/>
      <c r="EY528" s="5"/>
      <c r="EZ528" s="5"/>
      <c r="FA528" s="5"/>
      <c r="FB528" s="5"/>
      <c r="FC528" s="5"/>
      <c r="FD528" s="5"/>
      <c r="FE528" s="5"/>
      <c r="FF528" s="5"/>
      <c r="FG528" s="5"/>
      <c r="FH528" s="5"/>
      <c r="FI528" s="5"/>
      <c r="FJ528" s="5"/>
      <c r="FK528" s="5"/>
      <c r="FL528" s="5"/>
      <c r="FM528" s="5"/>
      <c r="FN528" s="5"/>
      <c r="FO528" s="5"/>
      <c r="FP528" s="5"/>
      <c r="FQ528" s="5"/>
      <c r="FR528" s="5"/>
      <c r="FS528" s="5"/>
      <c r="FT528" s="5"/>
      <c r="FU528" s="5"/>
      <c r="FV528" s="5"/>
      <c r="FW528" s="5"/>
      <c r="FX528" s="5"/>
      <c r="FY528" s="5"/>
      <c r="FZ528" s="5"/>
      <c r="GA528" s="5"/>
      <c r="GB528" s="5"/>
      <c r="GC528" s="5"/>
      <c r="GD528" s="5"/>
      <c r="GE528" s="5"/>
      <c r="GF528" s="5"/>
      <c r="GG528" s="5"/>
      <c r="GH528" s="5"/>
      <c r="GI528" s="5"/>
      <c r="GJ528" s="5"/>
      <c r="GK528" s="5"/>
      <c r="GL528" s="5"/>
      <c r="GM528" s="5"/>
      <c r="GN528" s="5"/>
      <c r="GO528" s="5"/>
      <c r="GP528" s="5"/>
      <c r="GQ528" s="5"/>
      <c r="GR528" s="5"/>
      <c r="GS528" s="5"/>
      <c r="GT528" s="5"/>
      <c r="GU528" s="5"/>
      <c r="GV528" s="5"/>
      <c r="GW528" s="5"/>
      <c r="GX528" s="5"/>
      <c r="GY528" s="5"/>
      <c r="GZ528" s="5"/>
      <c r="HA528" s="5"/>
      <c r="HB528" s="5"/>
      <c r="HC528" s="5"/>
      <c r="HD528" s="5"/>
      <c r="HE528" s="5"/>
      <c r="HF528" s="5"/>
      <c r="HG528" s="5"/>
      <c r="HH528" s="5"/>
      <c r="HI528" s="5"/>
      <c r="HJ528" s="5"/>
      <c r="HK528" s="5"/>
      <c r="HL528" s="5"/>
      <c r="HM528" s="5"/>
      <c r="HN528" s="5"/>
      <c r="HO528" s="5"/>
      <c r="HP528" s="5"/>
      <c r="HQ528" s="5"/>
      <c r="HR528" s="5"/>
      <c r="HS528" s="5"/>
      <c r="HT528" s="5"/>
      <c r="HU528" s="5"/>
      <c r="HV528" s="5"/>
      <c r="HW528" s="5"/>
    </row>
    <row r="529" spans="1:231" s="148" customFormat="1">
      <c r="A529" s="5"/>
      <c r="B529" s="5"/>
      <c r="C529" s="13"/>
      <c r="D529" s="13"/>
      <c r="E529" s="14"/>
      <c r="F529" s="15"/>
      <c r="G529" s="13"/>
      <c r="H529" s="13"/>
      <c r="I529" s="16"/>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c r="BZ529" s="5"/>
      <c r="CA529" s="5"/>
      <c r="CB529" s="5"/>
      <c r="CC529" s="5"/>
      <c r="CD529" s="5"/>
      <c r="CE529" s="5"/>
      <c r="CF529" s="5"/>
      <c r="CG529" s="5"/>
      <c r="CH529" s="5"/>
      <c r="CI529" s="5"/>
      <c r="CJ529" s="5"/>
      <c r="CK529" s="5"/>
      <c r="CL529" s="5"/>
      <c r="CM529" s="5"/>
      <c r="CN529" s="5"/>
      <c r="CO529" s="5"/>
      <c r="CP529" s="5"/>
      <c r="CQ529" s="5"/>
      <c r="CR529" s="5"/>
      <c r="CS529" s="5"/>
      <c r="CT529" s="5"/>
      <c r="CU529" s="5"/>
      <c r="CV529" s="5"/>
      <c r="CW529" s="5"/>
      <c r="CX529" s="5"/>
      <c r="CY529" s="5"/>
      <c r="CZ529" s="5"/>
      <c r="DA529" s="5"/>
      <c r="DB529" s="5"/>
      <c r="DC529" s="5"/>
      <c r="DD529" s="5"/>
      <c r="DE529" s="5"/>
      <c r="DF529" s="5"/>
      <c r="DG529" s="5"/>
      <c r="DH529" s="5"/>
      <c r="DI529" s="5"/>
      <c r="DJ529" s="5"/>
      <c r="DK529" s="5"/>
      <c r="DL529" s="5"/>
      <c r="DM529" s="5"/>
      <c r="DN529" s="5"/>
      <c r="DO529" s="5"/>
      <c r="DP529" s="5"/>
      <c r="DQ529" s="5"/>
      <c r="DR529" s="5"/>
      <c r="DS529" s="5"/>
      <c r="DT529" s="5"/>
      <c r="DU529" s="5"/>
      <c r="DV529" s="5"/>
      <c r="DW529" s="5"/>
      <c r="DX529" s="5"/>
      <c r="DY529" s="5"/>
      <c r="DZ529" s="5"/>
      <c r="EA529" s="5"/>
      <c r="EB529" s="5"/>
      <c r="EC529" s="5"/>
      <c r="ED529" s="5"/>
      <c r="EE529" s="5"/>
      <c r="EF529" s="5"/>
      <c r="EG529" s="5"/>
      <c r="EH529" s="5"/>
      <c r="EI529" s="5"/>
      <c r="EJ529" s="5"/>
      <c r="EK529" s="5"/>
      <c r="EL529" s="5"/>
      <c r="EM529" s="5"/>
      <c r="EN529" s="5"/>
      <c r="EO529" s="5"/>
      <c r="EP529" s="5"/>
      <c r="EQ529" s="5"/>
      <c r="ER529" s="5"/>
      <c r="ES529" s="5"/>
      <c r="ET529" s="5"/>
      <c r="EU529" s="5"/>
      <c r="EV529" s="5"/>
      <c r="EW529" s="5"/>
      <c r="EX529" s="5"/>
      <c r="EY529" s="5"/>
      <c r="EZ529" s="5"/>
      <c r="FA529" s="5"/>
      <c r="FB529" s="5"/>
      <c r="FC529" s="5"/>
      <c r="FD529" s="5"/>
      <c r="FE529" s="5"/>
      <c r="FF529" s="5"/>
      <c r="FG529" s="5"/>
      <c r="FH529" s="5"/>
      <c r="FI529" s="5"/>
      <c r="FJ529" s="5"/>
      <c r="FK529" s="5"/>
      <c r="FL529" s="5"/>
      <c r="FM529" s="5"/>
      <c r="FN529" s="5"/>
      <c r="FO529" s="5"/>
      <c r="FP529" s="5"/>
      <c r="FQ529" s="5"/>
      <c r="FR529" s="5"/>
      <c r="FS529" s="5"/>
      <c r="FT529" s="5"/>
      <c r="FU529" s="5"/>
      <c r="FV529" s="5"/>
      <c r="FW529" s="5"/>
      <c r="FX529" s="5"/>
      <c r="FY529" s="5"/>
      <c r="FZ529" s="5"/>
      <c r="GA529" s="5"/>
      <c r="GB529" s="5"/>
      <c r="GC529" s="5"/>
      <c r="GD529" s="5"/>
      <c r="GE529" s="5"/>
      <c r="GF529" s="5"/>
      <c r="GG529" s="5"/>
      <c r="GH529" s="5"/>
      <c r="GI529" s="5"/>
      <c r="GJ529" s="5"/>
      <c r="GK529" s="5"/>
      <c r="GL529" s="5"/>
      <c r="GM529" s="5"/>
      <c r="GN529" s="5"/>
      <c r="GO529" s="5"/>
      <c r="GP529" s="5"/>
      <c r="GQ529" s="5"/>
      <c r="GR529" s="5"/>
      <c r="GS529" s="5"/>
      <c r="GT529" s="5"/>
      <c r="GU529" s="5"/>
      <c r="GV529" s="5"/>
      <c r="GW529" s="5"/>
      <c r="GX529" s="5"/>
      <c r="GY529" s="5"/>
      <c r="GZ529" s="5"/>
      <c r="HA529" s="5"/>
      <c r="HB529" s="5"/>
      <c r="HC529" s="5"/>
      <c r="HD529" s="5"/>
      <c r="HE529" s="5"/>
      <c r="HF529" s="5"/>
      <c r="HG529" s="5"/>
      <c r="HH529" s="5"/>
      <c r="HI529" s="5"/>
      <c r="HJ529" s="5"/>
      <c r="HK529" s="5"/>
      <c r="HL529" s="5"/>
      <c r="HM529" s="5"/>
      <c r="HN529" s="5"/>
      <c r="HO529" s="5"/>
      <c r="HP529" s="5"/>
      <c r="HQ529" s="5"/>
      <c r="HR529" s="5"/>
      <c r="HS529" s="5"/>
      <c r="HT529" s="5"/>
      <c r="HU529" s="5"/>
      <c r="HV529" s="5"/>
      <c r="HW529" s="5"/>
    </row>
    <row r="530" spans="1:231" s="148" customFormat="1">
      <c r="A530" s="5"/>
      <c r="B530" s="5"/>
      <c r="C530" s="13"/>
      <c r="D530" s="13"/>
      <c r="E530" s="14"/>
      <c r="F530" s="15"/>
      <c r="G530" s="13"/>
      <c r="H530" s="13"/>
      <c r="I530" s="16"/>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c r="BH530" s="5"/>
      <c r="BI530" s="5"/>
      <c r="BJ530" s="5"/>
      <c r="BK530" s="5"/>
      <c r="BL530" s="5"/>
      <c r="BM530" s="5"/>
      <c r="BN530" s="5"/>
      <c r="BO530" s="5"/>
      <c r="BP530" s="5"/>
      <c r="BQ530" s="5"/>
      <c r="BR530" s="5"/>
      <c r="BS530" s="5"/>
      <c r="BT530" s="5"/>
      <c r="BU530" s="5"/>
      <c r="BV530" s="5"/>
      <c r="BW530" s="5"/>
      <c r="BX530" s="5"/>
      <c r="BY530" s="5"/>
      <c r="BZ530" s="5"/>
      <c r="CA530" s="5"/>
      <c r="CB530" s="5"/>
      <c r="CC530" s="5"/>
      <c r="CD530" s="5"/>
      <c r="CE530" s="5"/>
      <c r="CF530" s="5"/>
      <c r="CG530" s="5"/>
      <c r="CH530" s="5"/>
      <c r="CI530" s="5"/>
      <c r="CJ530" s="5"/>
      <c r="CK530" s="5"/>
      <c r="CL530" s="5"/>
      <c r="CM530" s="5"/>
      <c r="CN530" s="5"/>
      <c r="CO530" s="5"/>
      <c r="CP530" s="5"/>
      <c r="CQ530" s="5"/>
      <c r="CR530" s="5"/>
      <c r="CS530" s="5"/>
      <c r="CT530" s="5"/>
      <c r="CU530" s="5"/>
      <c r="CV530" s="5"/>
      <c r="CW530" s="5"/>
      <c r="CX530" s="5"/>
      <c r="CY530" s="5"/>
      <c r="CZ530" s="5"/>
      <c r="DA530" s="5"/>
      <c r="DB530" s="5"/>
      <c r="DC530" s="5"/>
      <c r="DD530" s="5"/>
      <c r="DE530" s="5"/>
      <c r="DF530" s="5"/>
      <c r="DG530" s="5"/>
      <c r="DH530" s="5"/>
      <c r="DI530" s="5"/>
      <c r="DJ530" s="5"/>
      <c r="DK530" s="5"/>
      <c r="DL530" s="5"/>
      <c r="DM530" s="5"/>
      <c r="DN530" s="5"/>
      <c r="DO530" s="5"/>
      <c r="DP530" s="5"/>
      <c r="DQ530" s="5"/>
      <c r="DR530" s="5"/>
      <c r="DS530" s="5"/>
      <c r="DT530" s="5"/>
      <c r="DU530" s="5"/>
      <c r="DV530" s="5"/>
      <c r="DW530" s="5"/>
      <c r="DX530" s="5"/>
      <c r="DY530" s="5"/>
      <c r="DZ530" s="5"/>
      <c r="EA530" s="5"/>
      <c r="EB530" s="5"/>
      <c r="EC530" s="5"/>
      <c r="ED530" s="5"/>
      <c r="EE530" s="5"/>
      <c r="EF530" s="5"/>
      <c r="EG530" s="5"/>
      <c r="EH530" s="5"/>
      <c r="EI530" s="5"/>
      <c r="EJ530" s="5"/>
      <c r="EK530" s="5"/>
      <c r="EL530" s="5"/>
      <c r="EM530" s="5"/>
      <c r="EN530" s="5"/>
      <c r="EO530" s="5"/>
      <c r="EP530" s="5"/>
      <c r="EQ530" s="5"/>
      <c r="ER530" s="5"/>
      <c r="ES530" s="5"/>
      <c r="ET530" s="5"/>
      <c r="EU530" s="5"/>
      <c r="EV530" s="5"/>
      <c r="EW530" s="5"/>
      <c r="EX530" s="5"/>
      <c r="EY530" s="5"/>
      <c r="EZ530" s="5"/>
      <c r="FA530" s="5"/>
      <c r="FB530" s="5"/>
      <c r="FC530" s="5"/>
      <c r="FD530" s="5"/>
      <c r="FE530" s="5"/>
      <c r="FF530" s="5"/>
      <c r="FG530" s="5"/>
      <c r="FH530" s="5"/>
      <c r="FI530" s="5"/>
      <c r="FJ530" s="5"/>
      <c r="FK530" s="5"/>
      <c r="FL530" s="5"/>
      <c r="FM530" s="5"/>
      <c r="FN530" s="5"/>
      <c r="FO530" s="5"/>
      <c r="FP530" s="5"/>
      <c r="FQ530" s="5"/>
      <c r="FR530" s="5"/>
      <c r="FS530" s="5"/>
      <c r="FT530" s="5"/>
      <c r="FU530" s="5"/>
      <c r="FV530" s="5"/>
      <c r="FW530" s="5"/>
      <c r="FX530" s="5"/>
      <c r="FY530" s="5"/>
      <c r="FZ530" s="5"/>
      <c r="GA530" s="5"/>
      <c r="GB530" s="5"/>
      <c r="GC530" s="5"/>
      <c r="GD530" s="5"/>
      <c r="GE530" s="5"/>
      <c r="GF530" s="5"/>
      <c r="GG530" s="5"/>
      <c r="GH530" s="5"/>
      <c r="GI530" s="5"/>
      <c r="GJ530" s="5"/>
      <c r="GK530" s="5"/>
      <c r="GL530" s="5"/>
      <c r="GM530" s="5"/>
      <c r="GN530" s="5"/>
      <c r="GO530" s="5"/>
      <c r="GP530" s="5"/>
      <c r="GQ530" s="5"/>
      <c r="GR530" s="5"/>
      <c r="GS530" s="5"/>
      <c r="GT530" s="5"/>
      <c r="GU530" s="5"/>
      <c r="GV530" s="5"/>
      <c r="GW530" s="5"/>
      <c r="GX530" s="5"/>
      <c r="GY530" s="5"/>
      <c r="GZ530" s="5"/>
      <c r="HA530" s="5"/>
      <c r="HB530" s="5"/>
      <c r="HC530" s="5"/>
      <c r="HD530" s="5"/>
      <c r="HE530" s="5"/>
      <c r="HF530" s="5"/>
      <c r="HG530" s="5"/>
      <c r="HH530" s="5"/>
      <c r="HI530" s="5"/>
      <c r="HJ530" s="5"/>
      <c r="HK530" s="5"/>
      <c r="HL530" s="5"/>
      <c r="HM530" s="5"/>
      <c r="HN530" s="5"/>
      <c r="HO530" s="5"/>
      <c r="HP530" s="5"/>
      <c r="HQ530" s="5"/>
      <c r="HR530" s="5"/>
      <c r="HS530" s="5"/>
      <c r="HT530" s="5"/>
      <c r="HU530" s="5"/>
      <c r="HV530" s="5"/>
      <c r="HW530" s="5"/>
    </row>
    <row r="531" spans="1:231" s="148" customFormat="1">
      <c r="A531" s="5"/>
      <c r="B531" s="5"/>
      <c r="C531" s="13"/>
      <c r="D531" s="13"/>
      <c r="E531" s="14"/>
      <c r="F531" s="15"/>
      <c r="G531" s="13"/>
      <c r="H531" s="13"/>
      <c r="I531" s="16"/>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c r="CB531" s="5"/>
      <c r="CC531" s="5"/>
      <c r="CD531" s="5"/>
      <c r="CE531" s="5"/>
      <c r="CF531" s="5"/>
      <c r="CG531" s="5"/>
      <c r="CH531" s="5"/>
      <c r="CI531" s="5"/>
      <c r="CJ531" s="5"/>
      <c r="CK531" s="5"/>
      <c r="CL531" s="5"/>
      <c r="CM531" s="5"/>
      <c r="CN531" s="5"/>
      <c r="CO531" s="5"/>
      <c r="CP531" s="5"/>
      <c r="CQ531" s="5"/>
      <c r="CR531" s="5"/>
      <c r="CS531" s="5"/>
      <c r="CT531" s="5"/>
      <c r="CU531" s="5"/>
      <c r="CV531" s="5"/>
      <c r="CW531" s="5"/>
      <c r="CX531" s="5"/>
      <c r="CY531" s="5"/>
      <c r="CZ531" s="5"/>
      <c r="DA531" s="5"/>
      <c r="DB531" s="5"/>
      <c r="DC531" s="5"/>
      <c r="DD531" s="5"/>
      <c r="DE531" s="5"/>
      <c r="DF531" s="5"/>
      <c r="DG531" s="5"/>
      <c r="DH531" s="5"/>
      <c r="DI531" s="5"/>
      <c r="DJ531" s="5"/>
      <c r="DK531" s="5"/>
      <c r="DL531" s="5"/>
      <c r="DM531" s="5"/>
      <c r="DN531" s="5"/>
      <c r="DO531" s="5"/>
      <c r="DP531" s="5"/>
      <c r="DQ531" s="5"/>
      <c r="DR531" s="5"/>
      <c r="DS531" s="5"/>
      <c r="DT531" s="5"/>
      <c r="DU531" s="5"/>
      <c r="DV531" s="5"/>
      <c r="DW531" s="5"/>
      <c r="DX531" s="5"/>
      <c r="DY531" s="5"/>
      <c r="DZ531" s="5"/>
      <c r="EA531" s="5"/>
      <c r="EB531" s="5"/>
      <c r="EC531" s="5"/>
      <c r="ED531" s="5"/>
      <c r="EE531" s="5"/>
      <c r="EF531" s="5"/>
      <c r="EG531" s="5"/>
      <c r="EH531" s="5"/>
      <c r="EI531" s="5"/>
      <c r="EJ531" s="5"/>
      <c r="EK531" s="5"/>
      <c r="EL531" s="5"/>
      <c r="EM531" s="5"/>
      <c r="EN531" s="5"/>
      <c r="EO531" s="5"/>
      <c r="EP531" s="5"/>
      <c r="EQ531" s="5"/>
      <c r="ER531" s="5"/>
      <c r="ES531" s="5"/>
      <c r="ET531" s="5"/>
      <c r="EU531" s="5"/>
      <c r="EV531" s="5"/>
      <c r="EW531" s="5"/>
      <c r="EX531" s="5"/>
      <c r="EY531" s="5"/>
      <c r="EZ531" s="5"/>
      <c r="FA531" s="5"/>
      <c r="FB531" s="5"/>
      <c r="FC531" s="5"/>
      <c r="FD531" s="5"/>
      <c r="FE531" s="5"/>
      <c r="FF531" s="5"/>
      <c r="FG531" s="5"/>
      <c r="FH531" s="5"/>
      <c r="FI531" s="5"/>
      <c r="FJ531" s="5"/>
      <c r="FK531" s="5"/>
      <c r="FL531" s="5"/>
      <c r="FM531" s="5"/>
      <c r="FN531" s="5"/>
      <c r="FO531" s="5"/>
      <c r="FP531" s="5"/>
      <c r="FQ531" s="5"/>
      <c r="FR531" s="5"/>
      <c r="FS531" s="5"/>
      <c r="FT531" s="5"/>
      <c r="FU531" s="5"/>
      <c r="FV531" s="5"/>
      <c r="FW531" s="5"/>
      <c r="FX531" s="5"/>
      <c r="FY531" s="5"/>
      <c r="FZ531" s="5"/>
      <c r="GA531" s="5"/>
      <c r="GB531" s="5"/>
      <c r="GC531" s="5"/>
      <c r="GD531" s="5"/>
      <c r="GE531" s="5"/>
      <c r="GF531" s="5"/>
      <c r="GG531" s="5"/>
      <c r="GH531" s="5"/>
      <c r="GI531" s="5"/>
      <c r="GJ531" s="5"/>
      <c r="GK531" s="5"/>
      <c r="GL531" s="5"/>
      <c r="GM531" s="5"/>
      <c r="GN531" s="5"/>
      <c r="GO531" s="5"/>
      <c r="GP531" s="5"/>
      <c r="GQ531" s="5"/>
      <c r="GR531" s="5"/>
      <c r="GS531" s="5"/>
      <c r="GT531" s="5"/>
      <c r="GU531" s="5"/>
      <c r="GV531" s="5"/>
      <c r="GW531" s="5"/>
      <c r="GX531" s="5"/>
      <c r="GY531" s="5"/>
      <c r="GZ531" s="5"/>
      <c r="HA531" s="5"/>
      <c r="HB531" s="5"/>
      <c r="HC531" s="5"/>
      <c r="HD531" s="5"/>
      <c r="HE531" s="5"/>
      <c r="HF531" s="5"/>
      <c r="HG531" s="5"/>
      <c r="HH531" s="5"/>
      <c r="HI531" s="5"/>
      <c r="HJ531" s="5"/>
      <c r="HK531" s="5"/>
      <c r="HL531" s="5"/>
      <c r="HM531" s="5"/>
      <c r="HN531" s="5"/>
      <c r="HO531" s="5"/>
      <c r="HP531" s="5"/>
      <c r="HQ531" s="5"/>
      <c r="HR531" s="5"/>
      <c r="HS531" s="5"/>
      <c r="HT531" s="5"/>
      <c r="HU531" s="5"/>
      <c r="HV531" s="5"/>
      <c r="HW531" s="5"/>
    </row>
    <row r="532" spans="1:231" s="148" customFormat="1">
      <c r="A532" s="5"/>
      <c r="B532" s="5"/>
      <c r="C532" s="13"/>
      <c r="D532" s="13"/>
      <c r="E532" s="14"/>
      <c r="F532" s="15"/>
      <c r="G532" s="13"/>
      <c r="H532" s="13"/>
      <c r="I532" s="16"/>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c r="BF532" s="5"/>
      <c r="BG532" s="5"/>
      <c r="BH532" s="5"/>
      <c r="BI532" s="5"/>
      <c r="BJ532" s="5"/>
      <c r="BK532" s="5"/>
      <c r="BL532" s="5"/>
      <c r="BM532" s="5"/>
      <c r="BN532" s="5"/>
      <c r="BO532" s="5"/>
      <c r="BP532" s="5"/>
      <c r="BQ532" s="5"/>
      <c r="BR532" s="5"/>
      <c r="BS532" s="5"/>
      <c r="BT532" s="5"/>
      <c r="BU532" s="5"/>
      <c r="BV532" s="5"/>
      <c r="BW532" s="5"/>
      <c r="BX532" s="5"/>
      <c r="BY532" s="5"/>
      <c r="BZ532" s="5"/>
      <c r="CA532" s="5"/>
      <c r="CB532" s="5"/>
      <c r="CC532" s="5"/>
      <c r="CD532" s="5"/>
      <c r="CE532" s="5"/>
      <c r="CF532" s="5"/>
      <c r="CG532" s="5"/>
      <c r="CH532" s="5"/>
      <c r="CI532" s="5"/>
      <c r="CJ532" s="5"/>
      <c r="CK532" s="5"/>
      <c r="CL532" s="5"/>
      <c r="CM532" s="5"/>
      <c r="CN532" s="5"/>
      <c r="CO532" s="5"/>
      <c r="CP532" s="5"/>
      <c r="CQ532" s="5"/>
      <c r="CR532" s="5"/>
      <c r="CS532" s="5"/>
      <c r="CT532" s="5"/>
      <c r="CU532" s="5"/>
      <c r="CV532" s="5"/>
      <c r="CW532" s="5"/>
      <c r="CX532" s="5"/>
      <c r="CY532" s="5"/>
      <c r="CZ532" s="5"/>
      <c r="DA532" s="5"/>
      <c r="DB532" s="5"/>
      <c r="DC532" s="5"/>
      <c r="DD532" s="5"/>
      <c r="DE532" s="5"/>
      <c r="DF532" s="5"/>
      <c r="DG532" s="5"/>
      <c r="DH532" s="5"/>
      <c r="DI532" s="5"/>
      <c r="DJ532" s="5"/>
      <c r="DK532" s="5"/>
      <c r="DL532" s="5"/>
      <c r="DM532" s="5"/>
      <c r="DN532" s="5"/>
      <c r="DO532" s="5"/>
      <c r="DP532" s="5"/>
      <c r="DQ532" s="5"/>
      <c r="DR532" s="5"/>
      <c r="DS532" s="5"/>
      <c r="DT532" s="5"/>
      <c r="DU532" s="5"/>
      <c r="DV532" s="5"/>
      <c r="DW532" s="5"/>
      <c r="DX532" s="5"/>
      <c r="DY532" s="5"/>
      <c r="DZ532" s="5"/>
      <c r="EA532" s="5"/>
      <c r="EB532" s="5"/>
      <c r="EC532" s="5"/>
      <c r="ED532" s="5"/>
      <c r="EE532" s="5"/>
      <c r="EF532" s="5"/>
      <c r="EG532" s="5"/>
      <c r="EH532" s="5"/>
      <c r="EI532" s="5"/>
      <c r="EJ532" s="5"/>
      <c r="EK532" s="5"/>
      <c r="EL532" s="5"/>
      <c r="EM532" s="5"/>
      <c r="EN532" s="5"/>
      <c r="EO532" s="5"/>
      <c r="EP532" s="5"/>
      <c r="EQ532" s="5"/>
      <c r="ER532" s="5"/>
      <c r="ES532" s="5"/>
      <c r="ET532" s="5"/>
      <c r="EU532" s="5"/>
      <c r="EV532" s="5"/>
      <c r="EW532" s="5"/>
      <c r="EX532" s="5"/>
      <c r="EY532" s="5"/>
      <c r="EZ532" s="5"/>
      <c r="FA532" s="5"/>
      <c r="FB532" s="5"/>
      <c r="FC532" s="5"/>
      <c r="FD532" s="5"/>
      <c r="FE532" s="5"/>
      <c r="FF532" s="5"/>
      <c r="FG532" s="5"/>
      <c r="FH532" s="5"/>
      <c r="FI532" s="5"/>
      <c r="FJ532" s="5"/>
      <c r="FK532" s="5"/>
      <c r="FL532" s="5"/>
      <c r="FM532" s="5"/>
      <c r="FN532" s="5"/>
      <c r="FO532" s="5"/>
      <c r="FP532" s="5"/>
      <c r="FQ532" s="5"/>
      <c r="FR532" s="5"/>
      <c r="FS532" s="5"/>
      <c r="FT532" s="5"/>
      <c r="FU532" s="5"/>
      <c r="FV532" s="5"/>
      <c r="FW532" s="5"/>
      <c r="FX532" s="5"/>
      <c r="FY532" s="5"/>
      <c r="FZ532" s="5"/>
      <c r="GA532" s="5"/>
      <c r="GB532" s="5"/>
      <c r="GC532" s="5"/>
      <c r="GD532" s="5"/>
      <c r="GE532" s="5"/>
      <c r="GF532" s="5"/>
      <c r="GG532" s="5"/>
      <c r="GH532" s="5"/>
      <c r="GI532" s="5"/>
      <c r="GJ532" s="5"/>
      <c r="GK532" s="5"/>
      <c r="GL532" s="5"/>
      <c r="GM532" s="5"/>
      <c r="GN532" s="5"/>
      <c r="GO532" s="5"/>
      <c r="GP532" s="5"/>
      <c r="GQ532" s="5"/>
      <c r="GR532" s="5"/>
      <c r="GS532" s="5"/>
      <c r="GT532" s="5"/>
      <c r="GU532" s="5"/>
      <c r="GV532" s="5"/>
      <c r="GW532" s="5"/>
      <c r="GX532" s="5"/>
      <c r="GY532" s="5"/>
      <c r="GZ532" s="5"/>
      <c r="HA532" s="5"/>
      <c r="HB532" s="5"/>
      <c r="HC532" s="5"/>
      <c r="HD532" s="5"/>
      <c r="HE532" s="5"/>
      <c r="HF532" s="5"/>
      <c r="HG532" s="5"/>
      <c r="HH532" s="5"/>
      <c r="HI532" s="5"/>
      <c r="HJ532" s="5"/>
      <c r="HK532" s="5"/>
      <c r="HL532" s="5"/>
      <c r="HM532" s="5"/>
      <c r="HN532" s="5"/>
      <c r="HO532" s="5"/>
      <c r="HP532" s="5"/>
      <c r="HQ532" s="5"/>
      <c r="HR532" s="5"/>
      <c r="HS532" s="5"/>
      <c r="HT532" s="5"/>
      <c r="HU532" s="5"/>
      <c r="HV532" s="5"/>
      <c r="HW532" s="5"/>
    </row>
    <row r="533" spans="1:231" s="148" customFormat="1">
      <c r="A533" s="5"/>
      <c r="B533" s="5"/>
      <c r="C533" s="13"/>
      <c r="D533" s="13"/>
      <c r="E533" s="14"/>
      <c r="F533" s="15"/>
      <c r="G533" s="13"/>
      <c r="H533" s="13"/>
      <c r="I533" s="16"/>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c r="BP533" s="5"/>
      <c r="BQ533" s="5"/>
      <c r="BR533" s="5"/>
      <c r="BS533" s="5"/>
      <c r="BT533" s="5"/>
      <c r="BU533" s="5"/>
      <c r="BV533" s="5"/>
      <c r="BW533" s="5"/>
      <c r="BX533" s="5"/>
      <c r="BY533" s="5"/>
      <c r="BZ533" s="5"/>
      <c r="CA533" s="5"/>
      <c r="CB533" s="5"/>
      <c r="CC533" s="5"/>
      <c r="CD533" s="5"/>
      <c r="CE533" s="5"/>
      <c r="CF533" s="5"/>
      <c r="CG533" s="5"/>
      <c r="CH533" s="5"/>
      <c r="CI533" s="5"/>
      <c r="CJ533" s="5"/>
      <c r="CK533" s="5"/>
      <c r="CL533" s="5"/>
      <c r="CM533" s="5"/>
      <c r="CN533" s="5"/>
      <c r="CO533" s="5"/>
      <c r="CP533" s="5"/>
      <c r="CQ533" s="5"/>
      <c r="CR533" s="5"/>
      <c r="CS533" s="5"/>
      <c r="CT533" s="5"/>
      <c r="CU533" s="5"/>
      <c r="CV533" s="5"/>
      <c r="CW533" s="5"/>
      <c r="CX533" s="5"/>
      <c r="CY533" s="5"/>
      <c r="CZ533" s="5"/>
      <c r="DA533" s="5"/>
      <c r="DB533" s="5"/>
      <c r="DC533" s="5"/>
      <c r="DD533" s="5"/>
      <c r="DE533" s="5"/>
      <c r="DF533" s="5"/>
      <c r="DG533" s="5"/>
      <c r="DH533" s="5"/>
      <c r="DI533" s="5"/>
      <c r="DJ533" s="5"/>
      <c r="DK533" s="5"/>
      <c r="DL533" s="5"/>
      <c r="DM533" s="5"/>
      <c r="DN533" s="5"/>
      <c r="DO533" s="5"/>
      <c r="DP533" s="5"/>
      <c r="DQ533" s="5"/>
      <c r="DR533" s="5"/>
      <c r="DS533" s="5"/>
      <c r="DT533" s="5"/>
      <c r="DU533" s="5"/>
      <c r="DV533" s="5"/>
      <c r="DW533" s="5"/>
      <c r="DX533" s="5"/>
      <c r="DY533" s="5"/>
      <c r="DZ533" s="5"/>
      <c r="EA533" s="5"/>
      <c r="EB533" s="5"/>
      <c r="EC533" s="5"/>
      <c r="ED533" s="5"/>
      <c r="EE533" s="5"/>
      <c r="EF533" s="5"/>
      <c r="EG533" s="5"/>
      <c r="EH533" s="5"/>
      <c r="EI533" s="5"/>
      <c r="EJ533" s="5"/>
      <c r="EK533" s="5"/>
      <c r="EL533" s="5"/>
      <c r="EM533" s="5"/>
      <c r="EN533" s="5"/>
      <c r="EO533" s="5"/>
      <c r="EP533" s="5"/>
      <c r="EQ533" s="5"/>
      <c r="ER533" s="5"/>
      <c r="ES533" s="5"/>
      <c r="ET533" s="5"/>
      <c r="EU533" s="5"/>
      <c r="EV533" s="5"/>
      <c r="EW533" s="5"/>
      <c r="EX533" s="5"/>
      <c r="EY533" s="5"/>
      <c r="EZ533" s="5"/>
      <c r="FA533" s="5"/>
      <c r="FB533" s="5"/>
      <c r="FC533" s="5"/>
      <c r="FD533" s="5"/>
      <c r="FE533" s="5"/>
      <c r="FF533" s="5"/>
      <c r="FG533" s="5"/>
      <c r="FH533" s="5"/>
      <c r="FI533" s="5"/>
      <c r="FJ533" s="5"/>
      <c r="FK533" s="5"/>
      <c r="FL533" s="5"/>
      <c r="FM533" s="5"/>
      <c r="FN533" s="5"/>
      <c r="FO533" s="5"/>
      <c r="FP533" s="5"/>
      <c r="FQ533" s="5"/>
      <c r="FR533" s="5"/>
      <c r="FS533" s="5"/>
      <c r="FT533" s="5"/>
      <c r="FU533" s="5"/>
      <c r="FV533" s="5"/>
      <c r="FW533" s="5"/>
      <c r="FX533" s="5"/>
      <c r="FY533" s="5"/>
      <c r="FZ533" s="5"/>
      <c r="GA533" s="5"/>
      <c r="GB533" s="5"/>
      <c r="GC533" s="5"/>
      <c r="GD533" s="5"/>
      <c r="GE533" s="5"/>
      <c r="GF533" s="5"/>
      <c r="GG533" s="5"/>
      <c r="GH533" s="5"/>
      <c r="GI533" s="5"/>
      <c r="GJ533" s="5"/>
      <c r="GK533" s="5"/>
      <c r="GL533" s="5"/>
      <c r="GM533" s="5"/>
      <c r="GN533" s="5"/>
      <c r="GO533" s="5"/>
      <c r="GP533" s="5"/>
      <c r="GQ533" s="5"/>
      <c r="GR533" s="5"/>
      <c r="GS533" s="5"/>
      <c r="GT533" s="5"/>
      <c r="GU533" s="5"/>
      <c r="GV533" s="5"/>
      <c r="GW533" s="5"/>
      <c r="GX533" s="5"/>
      <c r="GY533" s="5"/>
      <c r="GZ533" s="5"/>
      <c r="HA533" s="5"/>
      <c r="HB533" s="5"/>
      <c r="HC533" s="5"/>
      <c r="HD533" s="5"/>
      <c r="HE533" s="5"/>
      <c r="HF533" s="5"/>
      <c r="HG533" s="5"/>
      <c r="HH533" s="5"/>
      <c r="HI533" s="5"/>
      <c r="HJ533" s="5"/>
      <c r="HK533" s="5"/>
      <c r="HL533" s="5"/>
      <c r="HM533" s="5"/>
      <c r="HN533" s="5"/>
      <c r="HO533" s="5"/>
      <c r="HP533" s="5"/>
      <c r="HQ533" s="5"/>
      <c r="HR533" s="5"/>
      <c r="HS533" s="5"/>
      <c r="HT533" s="5"/>
      <c r="HU533" s="5"/>
      <c r="HV533" s="5"/>
      <c r="HW533" s="5"/>
    </row>
    <row r="534" spans="1:231" s="148" customFormat="1">
      <c r="A534" s="5"/>
      <c r="B534" s="5"/>
      <c r="C534" s="13"/>
      <c r="D534" s="13"/>
      <c r="E534" s="14"/>
      <c r="F534" s="15"/>
      <c r="G534" s="13"/>
      <c r="H534" s="13"/>
      <c r="I534" s="16"/>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5"/>
      <c r="BH534" s="5"/>
      <c r="BI534" s="5"/>
      <c r="BJ534" s="5"/>
      <c r="BK534" s="5"/>
      <c r="BL534" s="5"/>
      <c r="BM534" s="5"/>
      <c r="BN534" s="5"/>
      <c r="BO534" s="5"/>
      <c r="BP534" s="5"/>
      <c r="BQ534" s="5"/>
      <c r="BR534" s="5"/>
      <c r="BS534" s="5"/>
      <c r="BT534" s="5"/>
      <c r="BU534" s="5"/>
      <c r="BV534" s="5"/>
      <c r="BW534" s="5"/>
      <c r="BX534" s="5"/>
      <c r="BY534" s="5"/>
      <c r="BZ534" s="5"/>
      <c r="CA534" s="5"/>
      <c r="CB534" s="5"/>
      <c r="CC534" s="5"/>
      <c r="CD534" s="5"/>
      <c r="CE534" s="5"/>
      <c r="CF534" s="5"/>
      <c r="CG534" s="5"/>
      <c r="CH534" s="5"/>
      <c r="CI534" s="5"/>
      <c r="CJ534" s="5"/>
      <c r="CK534" s="5"/>
      <c r="CL534" s="5"/>
      <c r="CM534" s="5"/>
      <c r="CN534" s="5"/>
      <c r="CO534" s="5"/>
      <c r="CP534" s="5"/>
      <c r="CQ534" s="5"/>
      <c r="CR534" s="5"/>
      <c r="CS534" s="5"/>
      <c r="CT534" s="5"/>
      <c r="CU534" s="5"/>
      <c r="CV534" s="5"/>
      <c r="CW534" s="5"/>
      <c r="CX534" s="5"/>
      <c r="CY534" s="5"/>
      <c r="CZ534" s="5"/>
      <c r="DA534" s="5"/>
      <c r="DB534" s="5"/>
      <c r="DC534" s="5"/>
      <c r="DD534" s="5"/>
      <c r="DE534" s="5"/>
      <c r="DF534" s="5"/>
      <c r="DG534" s="5"/>
      <c r="DH534" s="5"/>
      <c r="DI534" s="5"/>
      <c r="DJ534" s="5"/>
      <c r="DK534" s="5"/>
      <c r="DL534" s="5"/>
      <c r="DM534" s="5"/>
      <c r="DN534" s="5"/>
      <c r="DO534" s="5"/>
      <c r="DP534" s="5"/>
      <c r="DQ534" s="5"/>
      <c r="DR534" s="5"/>
      <c r="DS534" s="5"/>
      <c r="DT534" s="5"/>
      <c r="DU534" s="5"/>
      <c r="DV534" s="5"/>
      <c r="DW534" s="5"/>
      <c r="DX534" s="5"/>
      <c r="DY534" s="5"/>
      <c r="DZ534" s="5"/>
      <c r="EA534" s="5"/>
      <c r="EB534" s="5"/>
      <c r="EC534" s="5"/>
      <c r="ED534" s="5"/>
      <c r="EE534" s="5"/>
      <c r="EF534" s="5"/>
      <c r="EG534" s="5"/>
      <c r="EH534" s="5"/>
      <c r="EI534" s="5"/>
      <c r="EJ534" s="5"/>
      <c r="EK534" s="5"/>
      <c r="EL534" s="5"/>
      <c r="EM534" s="5"/>
      <c r="EN534" s="5"/>
      <c r="EO534" s="5"/>
      <c r="EP534" s="5"/>
      <c r="EQ534" s="5"/>
      <c r="ER534" s="5"/>
      <c r="ES534" s="5"/>
      <c r="ET534" s="5"/>
      <c r="EU534" s="5"/>
      <c r="EV534" s="5"/>
      <c r="EW534" s="5"/>
      <c r="EX534" s="5"/>
      <c r="EY534" s="5"/>
      <c r="EZ534" s="5"/>
      <c r="FA534" s="5"/>
      <c r="FB534" s="5"/>
      <c r="FC534" s="5"/>
      <c r="FD534" s="5"/>
      <c r="FE534" s="5"/>
      <c r="FF534" s="5"/>
      <c r="FG534" s="5"/>
      <c r="FH534" s="5"/>
      <c r="FI534" s="5"/>
      <c r="FJ534" s="5"/>
      <c r="FK534" s="5"/>
      <c r="FL534" s="5"/>
      <c r="FM534" s="5"/>
      <c r="FN534" s="5"/>
      <c r="FO534" s="5"/>
      <c r="FP534" s="5"/>
      <c r="FQ534" s="5"/>
      <c r="FR534" s="5"/>
      <c r="FS534" s="5"/>
      <c r="FT534" s="5"/>
      <c r="FU534" s="5"/>
      <c r="FV534" s="5"/>
      <c r="FW534" s="5"/>
      <c r="FX534" s="5"/>
      <c r="FY534" s="5"/>
      <c r="FZ534" s="5"/>
      <c r="GA534" s="5"/>
      <c r="GB534" s="5"/>
      <c r="GC534" s="5"/>
      <c r="GD534" s="5"/>
      <c r="GE534" s="5"/>
      <c r="GF534" s="5"/>
      <c r="GG534" s="5"/>
      <c r="GH534" s="5"/>
      <c r="GI534" s="5"/>
      <c r="GJ534" s="5"/>
      <c r="GK534" s="5"/>
      <c r="GL534" s="5"/>
      <c r="GM534" s="5"/>
      <c r="GN534" s="5"/>
      <c r="GO534" s="5"/>
      <c r="GP534" s="5"/>
      <c r="GQ534" s="5"/>
      <c r="GR534" s="5"/>
      <c r="GS534" s="5"/>
      <c r="GT534" s="5"/>
      <c r="GU534" s="5"/>
      <c r="GV534" s="5"/>
      <c r="GW534" s="5"/>
      <c r="GX534" s="5"/>
      <c r="GY534" s="5"/>
      <c r="GZ534" s="5"/>
      <c r="HA534" s="5"/>
      <c r="HB534" s="5"/>
      <c r="HC534" s="5"/>
      <c r="HD534" s="5"/>
      <c r="HE534" s="5"/>
      <c r="HF534" s="5"/>
      <c r="HG534" s="5"/>
      <c r="HH534" s="5"/>
      <c r="HI534" s="5"/>
      <c r="HJ534" s="5"/>
      <c r="HK534" s="5"/>
      <c r="HL534" s="5"/>
      <c r="HM534" s="5"/>
      <c r="HN534" s="5"/>
      <c r="HO534" s="5"/>
      <c r="HP534" s="5"/>
      <c r="HQ534" s="5"/>
      <c r="HR534" s="5"/>
      <c r="HS534" s="5"/>
      <c r="HT534" s="5"/>
      <c r="HU534" s="5"/>
      <c r="HV534" s="5"/>
      <c r="HW534" s="5"/>
    </row>
    <row r="535" spans="1:231" s="148" customFormat="1">
      <c r="A535" s="5"/>
      <c r="B535" s="5"/>
      <c r="C535" s="13"/>
      <c r="D535" s="13"/>
      <c r="E535" s="14"/>
      <c r="F535" s="15"/>
      <c r="G535" s="13"/>
      <c r="H535" s="13"/>
      <c r="I535" s="16"/>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c r="CB535" s="5"/>
      <c r="CC535" s="5"/>
      <c r="CD535" s="5"/>
      <c r="CE535" s="5"/>
      <c r="CF535" s="5"/>
      <c r="CG535" s="5"/>
      <c r="CH535" s="5"/>
      <c r="CI535" s="5"/>
      <c r="CJ535" s="5"/>
      <c r="CK535" s="5"/>
      <c r="CL535" s="5"/>
      <c r="CM535" s="5"/>
      <c r="CN535" s="5"/>
      <c r="CO535" s="5"/>
      <c r="CP535" s="5"/>
      <c r="CQ535" s="5"/>
      <c r="CR535" s="5"/>
      <c r="CS535" s="5"/>
      <c r="CT535" s="5"/>
      <c r="CU535" s="5"/>
      <c r="CV535" s="5"/>
      <c r="CW535" s="5"/>
      <c r="CX535" s="5"/>
      <c r="CY535" s="5"/>
      <c r="CZ535" s="5"/>
      <c r="DA535" s="5"/>
      <c r="DB535" s="5"/>
      <c r="DC535" s="5"/>
      <c r="DD535" s="5"/>
      <c r="DE535" s="5"/>
      <c r="DF535" s="5"/>
      <c r="DG535" s="5"/>
      <c r="DH535" s="5"/>
      <c r="DI535" s="5"/>
      <c r="DJ535" s="5"/>
      <c r="DK535" s="5"/>
      <c r="DL535" s="5"/>
      <c r="DM535" s="5"/>
      <c r="DN535" s="5"/>
      <c r="DO535" s="5"/>
      <c r="DP535" s="5"/>
      <c r="DQ535" s="5"/>
      <c r="DR535" s="5"/>
      <c r="DS535" s="5"/>
      <c r="DT535" s="5"/>
      <c r="DU535" s="5"/>
      <c r="DV535" s="5"/>
      <c r="DW535" s="5"/>
      <c r="DX535" s="5"/>
      <c r="DY535" s="5"/>
      <c r="DZ535" s="5"/>
      <c r="EA535" s="5"/>
      <c r="EB535" s="5"/>
      <c r="EC535" s="5"/>
      <c r="ED535" s="5"/>
      <c r="EE535" s="5"/>
      <c r="EF535" s="5"/>
      <c r="EG535" s="5"/>
      <c r="EH535" s="5"/>
      <c r="EI535" s="5"/>
      <c r="EJ535" s="5"/>
      <c r="EK535" s="5"/>
      <c r="EL535" s="5"/>
      <c r="EM535" s="5"/>
      <c r="EN535" s="5"/>
      <c r="EO535" s="5"/>
      <c r="EP535" s="5"/>
      <c r="EQ535" s="5"/>
      <c r="ER535" s="5"/>
      <c r="ES535" s="5"/>
      <c r="ET535" s="5"/>
      <c r="EU535" s="5"/>
      <c r="EV535" s="5"/>
      <c r="EW535" s="5"/>
      <c r="EX535" s="5"/>
      <c r="EY535" s="5"/>
      <c r="EZ535" s="5"/>
      <c r="FA535" s="5"/>
      <c r="FB535" s="5"/>
      <c r="FC535" s="5"/>
      <c r="FD535" s="5"/>
      <c r="FE535" s="5"/>
      <c r="FF535" s="5"/>
      <c r="FG535" s="5"/>
      <c r="FH535" s="5"/>
      <c r="FI535" s="5"/>
      <c r="FJ535" s="5"/>
      <c r="FK535" s="5"/>
      <c r="FL535" s="5"/>
      <c r="FM535" s="5"/>
      <c r="FN535" s="5"/>
      <c r="FO535" s="5"/>
      <c r="FP535" s="5"/>
      <c r="FQ535" s="5"/>
      <c r="FR535" s="5"/>
      <c r="FS535" s="5"/>
      <c r="FT535" s="5"/>
      <c r="FU535" s="5"/>
      <c r="FV535" s="5"/>
      <c r="FW535" s="5"/>
      <c r="FX535" s="5"/>
      <c r="FY535" s="5"/>
      <c r="FZ535" s="5"/>
      <c r="GA535" s="5"/>
      <c r="GB535" s="5"/>
      <c r="GC535" s="5"/>
      <c r="GD535" s="5"/>
      <c r="GE535" s="5"/>
      <c r="GF535" s="5"/>
      <c r="GG535" s="5"/>
      <c r="GH535" s="5"/>
      <c r="GI535" s="5"/>
      <c r="GJ535" s="5"/>
      <c r="GK535" s="5"/>
      <c r="GL535" s="5"/>
      <c r="GM535" s="5"/>
      <c r="GN535" s="5"/>
      <c r="GO535" s="5"/>
      <c r="GP535" s="5"/>
      <c r="GQ535" s="5"/>
      <c r="GR535" s="5"/>
      <c r="GS535" s="5"/>
      <c r="GT535" s="5"/>
      <c r="GU535" s="5"/>
      <c r="GV535" s="5"/>
      <c r="GW535" s="5"/>
      <c r="GX535" s="5"/>
      <c r="GY535" s="5"/>
      <c r="GZ535" s="5"/>
      <c r="HA535" s="5"/>
      <c r="HB535" s="5"/>
      <c r="HC535" s="5"/>
      <c r="HD535" s="5"/>
      <c r="HE535" s="5"/>
      <c r="HF535" s="5"/>
      <c r="HG535" s="5"/>
      <c r="HH535" s="5"/>
      <c r="HI535" s="5"/>
      <c r="HJ535" s="5"/>
      <c r="HK535" s="5"/>
      <c r="HL535" s="5"/>
      <c r="HM535" s="5"/>
      <c r="HN535" s="5"/>
      <c r="HO535" s="5"/>
      <c r="HP535" s="5"/>
      <c r="HQ535" s="5"/>
      <c r="HR535" s="5"/>
      <c r="HS535" s="5"/>
      <c r="HT535" s="5"/>
      <c r="HU535" s="5"/>
      <c r="HV535" s="5"/>
      <c r="HW535" s="5"/>
    </row>
    <row r="536" spans="1:231" s="148" customFormat="1">
      <c r="A536" s="5"/>
      <c r="B536" s="5"/>
      <c r="C536" s="13"/>
      <c r="D536" s="13"/>
      <c r="E536" s="14"/>
      <c r="F536" s="15"/>
      <c r="G536" s="13"/>
      <c r="H536" s="13"/>
      <c r="I536" s="16"/>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c r="BF536" s="5"/>
      <c r="BG536" s="5"/>
      <c r="BH536" s="5"/>
      <c r="BI536" s="5"/>
      <c r="BJ536" s="5"/>
      <c r="BK536" s="5"/>
      <c r="BL536" s="5"/>
      <c r="BM536" s="5"/>
      <c r="BN536" s="5"/>
      <c r="BO536" s="5"/>
      <c r="BP536" s="5"/>
      <c r="BQ536" s="5"/>
      <c r="BR536" s="5"/>
      <c r="BS536" s="5"/>
      <c r="BT536" s="5"/>
      <c r="BU536" s="5"/>
      <c r="BV536" s="5"/>
      <c r="BW536" s="5"/>
      <c r="BX536" s="5"/>
      <c r="BY536" s="5"/>
      <c r="BZ536" s="5"/>
      <c r="CA536" s="5"/>
      <c r="CB536" s="5"/>
      <c r="CC536" s="5"/>
      <c r="CD536" s="5"/>
      <c r="CE536" s="5"/>
      <c r="CF536" s="5"/>
      <c r="CG536" s="5"/>
      <c r="CH536" s="5"/>
      <c r="CI536" s="5"/>
      <c r="CJ536" s="5"/>
      <c r="CK536" s="5"/>
      <c r="CL536" s="5"/>
      <c r="CM536" s="5"/>
      <c r="CN536" s="5"/>
      <c r="CO536" s="5"/>
      <c r="CP536" s="5"/>
      <c r="CQ536" s="5"/>
      <c r="CR536" s="5"/>
      <c r="CS536" s="5"/>
      <c r="CT536" s="5"/>
      <c r="CU536" s="5"/>
      <c r="CV536" s="5"/>
      <c r="CW536" s="5"/>
      <c r="CX536" s="5"/>
      <c r="CY536" s="5"/>
      <c r="CZ536" s="5"/>
      <c r="DA536" s="5"/>
      <c r="DB536" s="5"/>
      <c r="DC536" s="5"/>
      <c r="DD536" s="5"/>
      <c r="DE536" s="5"/>
      <c r="DF536" s="5"/>
      <c r="DG536" s="5"/>
      <c r="DH536" s="5"/>
      <c r="DI536" s="5"/>
      <c r="DJ536" s="5"/>
      <c r="DK536" s="5"/>
      <c r="DL536" s="5"/>
      <c r="DM536" s="5"/>
      <c r="DN536" s="5"/>
      <c r="DO536" s="5"/>
      <c r="DP536" s="5"/>
      <c r="DQ536" s="5"/>
      <c r="DR536" s="5"/>
      <c r="DS536" s="5"/>
      <c r="DT536" s="5"/>
      <c r="DU536" s="5"/>
      <c r="DV536" s="5"/>
      <c r="DW536" s="5"/>
      <c r="DX536" s="5"/>
      <c r="DY536" s="5"/>
      <c r="DZ536" s="5"/>
      <c r="EA536" s="5"/>
      <c r="EB536" s="5"/>
      <c r="EC536" s="5"/>
      <c r="ED536" s="5"/>
      <c r="EE536" s="5"/>
      <c r="EF536" s="5"/>
      <c r="EG536" s="5"/>
      <c r="EH536" s="5"/>
      <c r="EI536" s="5"/>
      <c r="EJ536" s="5"/>
      <c r="EK536" s="5"/>
      <c r="EL536" s="5"/>
      <c r="EM536" s="5"/>
      <c r="EN536" s="5"/>
      <c r="EO536" s="5"/>
      <c r="EP536" s="5"/>
      <c r="EQ536" s="5"/>
      <c r="ER536" s="5"/>
      <c r="ES536" s="5"/>
      <c r="ET536" s="5"/>
      <c r="EU536" s="5"/>
      <c r="EV536" s="5"/>
      <c r="EW536" s="5"/>
      <c r="EX536" s="5"/>
      <c r="EY536" s="5"/>
      <c r="EZ536" s="5"/>
      <c r="FA536" s="5"/>
      <c r="FB536" s="5"/>
      <c r="FC536" s="5"/>
      <c r="FD536" s="5"/>
      <c r="FE536" s="5"/>
      <c r="FF536" s="5"/>
      <c r="FG536" s="5"/>
      <c r="FH536" s="5"/>
      <c r="FI536" s="5"/>
      <c r="FJ536" s="5"/>
      <c r="FK536" s="5"/>
      <c r="FL536" s="5"/>
      <c r="FM536" s="5"/>
      <c r="FN536" s="5"/>
      <c r="FO536" s="5"/>
      <c r="FP536" s="5"/>
      <c r="FQ536" s="5"/>
      <c r="FR536" s="5"/>
      <c r="FS536" s="5"/>
      <c r="FT536" s="5"/>
      <c r="FU536" s="5"/>
      <c r="FV536" s="5"/>
      <c r="FW536" s="5"/>
      <c r="FX536" s="5"/>
      <c r="FY536" s="5"/>
      <c r="FZ536" s="5"/>
      <c r="GA536" s="5"/>
      <c r="GB536" s="5"/>
      <c r="GC536" s="5"/>
      <c r="GD536" s="5"/>
      <c r="GE536" s="5"/>
      <c r="GF536" s="5"/>
      <c r="GG536" s="5"/>
      <c r="GH536" s="5"/>
      <c r="GI536" s="5"/>
      <c r="GJ536" s="5"/>
      <c r="GK536" s="5"/>
      <c r="GL536" s="5"/>
      <c r="GM536" s="5"/>
      <c r="GN536" s="5"/>
      <c r="GO536" s="5"/>
      <c r="GP536" s="5"/>
      <c r="GQ536" s="5"/>
      <c r="GR536" s="5"/>
      <c r="GS536" s="5"/>
      <c r="GT536" s="5"/>
      <c r="GU536" s="5"/>
      <c r="GV536" s="5"/>
      <c r="GW536" s="5"/>
      <c r="GX536" s="5"/>
      <c r="GY536" s="5"/>
      <c r="GZ536" s="5"/>
      <c r="HA536" s="5"/>
      <c r="HB536" s="5"/>
      <c r="HC536" s="5"/>
      <c r="HD536" s="5"/>
      <c r="HE536" s="5"/>
      <c r="HF536" s="5"/>
      <c r="HG536" s="5"/>
      <c r="HH536" s="5"/>
      <c r="HI536" s="5"/>
      <c r="HJ536" s="5"/>
      <c r="HK536" s="5"/>
      <c r="HL536" s="5"/>
      <c r="HM536" s="5"/>
      <c r="HN536" s="5"/>
      <c r="HO536" s="5"/>
      <c r="HP536" s="5"/>
      <c r="HQ536" s="5"/>
      <c r="HR536" s="5"/>
      <c r="HS536" s="5"/>
      <c r="HT536" s="5"/>
      <c r="HU536" s="5"/>
      <c r="HV536" s="5"/>
      <c r="HW536" s="5"/>
    </row>
    <row r="537" spans="1:231" s="148" customFormat="1">
      <c r="A537" s="5"/>
      <c r="B537" s="5"/>
      <c r="C537" s="13"/>
      <c r="D537" s="13"/>
      <c r="E537" s="14"/>
      <c r="F537" s="15"/>
      <c r="G537" s="13"/>
      <c r="H537" s="13"/>
      <c r="I537" s="16"/>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c r="CB537" s="5"/>
      <c r="CC537" s="5"/>
      <c r="CD537" s="5"/>
      <c r="CE537" s="5"/>
      <c r="CF537" s="5"/>
      <c r="CG537" s="5"/>
      <c r="CH537" s="5"/>
      <c r="CI537" s="5"/>
      <c r="CJ537" s="5"/>
      <c r="CK537" s="5"/>
      <c r="CL537" s="5"/>
      <c r="CM537" s="5"/>
      <c r="CN537" s="5"/>
      <c r="CO537" s="5"/>
      <c r="CP537" s="5"/>
      <c r="CQ537" s="5"/>
      <c r="CR537" s="5"/>
      <c r="CS537" s="5"/>
      <c r="CT537" s="5"/>
      <c r="CU537" s="5"/>
      <c r="CV537" s="5"/>
      <c r="CW537" s="5"/>
      <c r="CX537" s="5"/>
      <c r="CY537" s="5"/>
      <c r="CZ537" s="5"/>
      <c r="DA537" s="5"/>
      <c r="DB537" s="5"/>
      <c r="DC537" s="5"/>
      <c r="DD537" s="5"/>
      <c r="DE537" s="5"/>
      <c r="DF537" s="5"/>
      <c r="DG537" s="5"/>
      <c r="DH537" s="5"/>
      <c r="DI537" s="5"/>
      <c r="DJ537" s="5"/>
      <c r="DK537" s="5"/>
      <c r="DL537" s="5"/>
      <c r="DM537" s="5"/>
      <c r="DN537" s="5"/>
      <c r="DO537" s="5"/>
      <c r="DP537" s="5"/>
      <c r="DQ537" s="5"/>
      <c r="DR537" s="5"/>
      <c r="DS537" s="5"/>
      <c r="DT537" s="5"/>
      <c r="DU537" s="5"/>
      <c r="DV537" s="5"/>
      <c r="DW537" s="5"/>
      <c r="DX537" s="5"/>
      <c r="DY537" s="5"/>
      <c r="DZ537" s="5"/>
      <c r="EA537" s="5"/>
      <c r="EB537" s="5"/>
      <c r="EC537" s="5"/>
      <c r="ED537" s="5"/>
      <c r="EE537" s="5"/>
      <c r="EF537" s="5"/>
      <c r="EG537" s="5"/>
      <c r="EH537" s="5"/>
      <c r="EI537" s="5"/>
      <c r="EJ537" s="5"/>
      <c r="EK537" s="5"/>
      <c r="EL537" s="5"/>
      <c r="EM537" s="5"/>
      <c r="EN537" s="5"/>
      <c r="EO537" s="5"/>
      <c r="EP537" s="5"/>
      <c r="EQ537" s="5"/>
      <c r="ER537" s="5"/>
      <c r="ES537" s="5"/>
      <c r="ET537" s="5"/>
      <c r="EU537" s="5"/>
      <c r="EV537" s="5"/>
      <c r="EW537" s="5"/>
      <c r="EX537" s="5"/>
      <c r="EY537" s="5"/>
      <c r="EZ537" s="5"/>
      <c r="FA537" s="5"/>
      <c r="FB537" s="5"/>
      <c r="FC537" s="5"/>
      <c r="FD537" s="5"/>
      <c r="FE537" s="5"/>
      <c r="FF537" s="5"/>
      <c r="FG537" s="5"/>
      <c r="FH537" s="5"/>
      <c r="FI537" s="5"/>
      <c r="FJ537" s="5"/>
      <c r="FK537" s="5"/>
      <c r="FL537" s="5"/>
      <c r="FM537" s="5"/>
      <c r="FN537" s="5"/>
      <c r="FO537" s="5"/>
      <c r="FP537" s="5"/>
      <c r="FQ537" s="5"/>
      <c r="FR537" s="5"/>
      <c r="FS537" s="5"/>
      <c r="FT537" s="5"/>
      <c r="FU537" s="5"/>
      <c r="FV537" s="5"/>
      <c r="FW537" s="5"/>
      <c r="FX537" s="5"/>
      <c r="FY537" s="5"/>
      <c r="FZ537" s="5"/>
      <c r="GA537" s="5"/>
      <c r="GB537" s="5"/>
      <c r="GC537" s="5"/>
      <c r="GD537" s="5"/>
      <c r="GE537" s="5"/>
      <c r="GF537" s="5"/>
      <c r="GG537" s="5"/>
      <c r="GH537" s="5"/>
      <c r="GI537" s="5"/>
      <c r="GJ537" s="5"/>
      <c r="GK537" s="5"/>
      <c r="GL537" s="5"/>
      <c r="GM537" s="5"/>
      <c r="GN537" s="5"/>
      <c r="GO537" s="5"/>
      <c r="GP537" s="5"/>
      <c r="GQ537" s="5"/>
      <c r="GR537" s="5"/>
      <c r="GS537" s="5"/>
      <c r="GT537" s="5"/>
      <c r="GU537" s="5"/>
      <c r="GV537" s="5"/>
      <c r="GW537" s="5"/>
      <c r="GX537" s="5"/>
      <c r="GY537" s="5"/>
      <c r="GZ537" s="5"/>
      <c r="HA537" s="5"/>
      <c r="HB537" s="5"/>
      <c r="HC537" s="5"/>
      <c r="HD537" s="5"/>
      <c r="HE537" s="5"/>
      <c r="HF537" s="5"/>
      <c r="HG537" s="5"/>
      <c r="HH537" s="5"/>
      <c r="HI537" s="5"/>
      <c r="HJ537" s="5"/>
      <c r="HK537" s="5"/>
      <c r="HL537" s="5"/>
      <c r="HM537" s="5"/>
      <c r="HN537" s="5"/>
      <c r="HO537" s="5"/>
      <c r="HP537" s="5"/>
      <c r="HQ537" s="5"/>
      <c r="HR537" s="5"/>
      <c r="HS537" s="5"/>
      <c r="HT537" s="5"/>
      <c r="HU537" s="5"/>
      <c r="HV537" s="5"/>
      <c r="HW537" s="5"/>
    </row>
    <row r="538" spans="1:231" s="148" customFormat="1">
      <c r="A538" s="5"/>
      <c r="B538" s="5"/>
      <c r="C538" s="13"/>
      <c r="D538" s="13"/>
      <c r="E538" s="14"/>
      <c r="F538" s="15"/>
      <c r="G538" s="13"/>
      <c r="H538" s="13"/>
      <c r="I538" s="16"/>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5"/>
      <c r="BH538" s="5"/>
      <c r="BI538" s="5"/>
      <c r="BJ538" s="5"/>
      <c r="BK538" s="5"/>
      <c r="BL538" s="5"/>
      <c r="BM538" s="5"/>
      <c r="BN538" s="5"/>
      <c r="BO538" s="5"/>
      <c r="BP538" s="5"/>
      <c r="BQ538" s="5"/>
      <c r="BR538" s="5"/>
      <c r="BS538" s="5"/>
      <c r="BT538" s="5"/>
      <c r="BU538" s="5"/>
      <c r="BV538" s="5"/>
      <c r="BW538" s="5"/>
      <c r="BX538" s="5"/>
      <c r="BY538" s="5"/>
      <c r="BZ538" s="5"/>
      <c r="CA538" s="5"/>
      <c r="CB538" s="5"/>
      <c r="CC538" s="5"/>
      <c r="CD538" s="5"/>
      <c r="CE538" s="5"/>
      <c r="CF538" s="5"/>
      <c r="CG538" s="5"/>
      <c r="CH538" s="5"/>
      <c r="CI538" s="5"/>
      <c r="CJ538" s="5"/>
      <c r="CK538" s="5"/>
      <c r="CL538" s="5"/>
      <c r="CM538" s="5"/>
      <c r="CN538" s="5"/>
      <c r="CO538" s="5"/>
      <c r="CP538" s="5"/>
      <c r="CQ538" s="5"/>
      <c r="CR538" s="5"/>
      <c r="CS538" s="5"/>
      <c r="CT538" s="5"/>
      <c r="CU538" s="5"/>
      <c r="CV538" s="5"/>
      <c r="CW538" s="5"/>
      <c r="CX538" s="5"/>
      <c r="CY538" s="5"/>
      <c r="CZ538" s="5"/>
      <c r="DA538" s="5"/>
      <c r="DB538" s="5"/>
      <c r="DC538" s="5"/>
      <c r="DD538" s="5"/>
      <c r="DE538" s="5"/>
      <c r="DF538" s="5"/>
      <c r="DG538" s="5"/>
      <c r="DH538" s="5"/>
      <c r="DI538" s="5"/>
      <c r="DJ538" s="5"/>
      <c r="DK538" s="5"/>
      <c r="DL538" s="5"/>
      <c r="DM538" s="5"/>
      <c r="DN538" s="5"/>
      <c r="DO538" s="5"/>
      <c r="DP538" s="5"/>
      <c r="DQ538" s="5"/>
      <c r="DR538" s="5"/>
      <c r="DS538" s="5"/>
      <c r="DT538" s="5"/>
      <c r="DU538" s="5"/>
      <c r="DV538" s="5"/>
      <c r="DW538" s="5"/>
      <c r="DX538" s="5"/>
      <c r="DY538" s="5"/>
      <c r="DZ538" s="5"/>
      <c r="EA538" s="5"/>
      <c r="EB538" s="5"/>
      <c r="EC538" s="5"/>
      <c r="ED538" s="5"/>
      <c r="EE538" s="5"/>
      <c r="EF538" s="5"/>
      <c r="EG538" s="5"/>
      <c r="EH538" s="5"/>
      <c r="EI538" s="5"/>
      <c r="EJ538" s="5"/>
      <c r="EK538" s="5"/>
      <c r="EL538" s="5"/>
      <c r="EM538" s="5"/>
      <c r="EN538" s="5"/>
      <c r="EO538" s="5"/>
      <c r="EP538" s="5"/>
      <c r="EQ538" s="5"/>
      <c r="ER538" s="5"/>
      <c r="ES538" s="5"/>
      <c r="ET538" s="5"/>
      <c r="EU538" s="5"/>
      <c r="EV538" s="5"/>
      <c r="EW538" s="5"/>
      <c r="EX538" s="5"/>
      <c r="EY538" s="5"/>
      <c r="EZ538" s="5"/>
      <c r="FA538" s="5"/>
      <c r="FB538" s="5"/>
      <c r="FC538" s="5"/>
      <c r="FD538" s="5"/>
      <c r="FE538" s="5"/>
      <c r="FF538" s="5"/>
      <c r="FG538" s="5"/>
      <c r="FH538" s="5"/>
      <c r="FI538" s="5"/>
      <c r="FJ538" s="5"/>
      <c r="FK538" s="5"/>
      <c r="FL538" s="5"/>
      <c r="FM538" s="5"/>
      <c r="FN538" s="5"/>
      <c r="FO538" s="5"/>
      <c r="FP538" s="5"/>
      <c r="FQ538" s="5"/>
      <c r="FR538" s="5"/>
      <c r="FS538" s="5"/>
      <c r="FT538" s="5"/>
      <c r="FU538" s="5"/>
      <c r="FV538" s="5"/>
      <c r="FW538" s="5"/>
      <c r="FX538" s="5"/>
      <c r="FY538" s="5"/>
      <c r="FZ538" s="5"/>
      <c r="GA538" s="5"/>
      <c r="GB538" s="5"/>
      <c r="GC538" s="5"/>
      <c r="GD538" s="5"/>
      <c r="GE538" s="5"/>
      <c r="GF538" s="5"/>
      <c r="GG538" s="5"/>
      <c r="GH538" s="5"/>
      <c r="GI538" s="5"/>
      <c r="GJ538" s="5"/>
      <c r="GK538" s="5"/>
      <c r="GL538" s="5"/>
      <c r="GM538" s="5"/>
      <c r="GN538" s="5"/>
      <c r="GO538" s="5"/>
      <c r="GP538" s="5"/>
      <c r="GQ538" s="5"/>
      <c r="GR538" s="5"/>
      <c r="GS538" s="5"/>
      <c r="GT538" s="5"/>
      <c r="GU538" s="5"/>
      <c r="GV538" s="5"/>
      <c r="GW538" s="5"/>
      <c r="GX538" s="5"/>
      <c r="GY538" s="5"/>
      <c r="GZ538" s="5"/>
      <c r="HA538" s="5"/>
      <c r="HB538" s="5"/>
      <c r="HC538" s="5"/>
      <c r="HD538" s="5"/>
      <c r="HE538" s="5"/>
      <c r="HF538" s="5"/>
      <c r="HG538" s="5"/>
      <c r="HH538" s="5"/>
      <c r="HI538" s="5"/>
      <c r="HJ538" s="5"/>
      <c r="HK538" s="5"/>
      <c r="HL538" s="5"/>
      <c r="HM538" s="5"/>
      <c r="HN538" s="5"/>
      <c r="HO538" s="5"/>
      <c r="HP538" s="5"/>
      <c r="HQ538" s="5"/>
      <c r="HR538" s="5"/>
      <c r="HS538" s="5"/>
      <c r="HT538" s="5"/>
      <c r="HU538" s="5"/>
      <c r="HV538" s="5"/>
      <c r="HW538" s="5"/>
    </row>
    <row r="539" spans="1:231" s="148" customFormat="1">
      <c r="A539" s="5"/>
      <c r="B539" s="5"/>
      <c r="C539" s="13"/>
      <c r="D539" s="13"/>
      <c r="E539" s="14"/>
      <c r="F539" s="15"/>
      <c r="G539" s="13"/>
      <c r="H539" s="13"/>
      <c r="I539" s="16"/>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5"/>
      <c r="BM539" s="5"/>
      <c r="BN539" s="5"/>
      <c r="BO539" s="5"/>
      <c r="BP539" s="5"/>
      <c r="BQ539" s="5"/>
      <c r="BR539" s="5"/>
      <c r="BS539" s="5"/>
      <c r="BT539" s="5"/>
      <c r="BU539" s="5"/>
      <c r="BV539" s="5"/>
      <c r="BW539" s="5"/>
      <c r="BX539" s="5"/>
      <c r="BY539" s="5"/>
      <c r="BZ539" s="5"/>
      <c r="CA539" s="5"/>
      <c r="CB539" s="5"/>
      <c r="CC539" s="5"/>
      <c r="CD539" s="5"/>
      <c r="CE539" s="5"/>
      <c r="CF539" s="5"/>
      <c r="CG539" s="5"/>
      <c r="CH539" s="5"/>
      <c r="CI539" s="5"/>
      <c r="CJ539" s="5"/>
      <c r="CK539" s="5"/>
      <c r="CL539" s="5"/>
      <c r="CM539" s="5"/>
      <c r="CN539" s="5"/>
      <c r="CO539" s="5"/>
      <c r="CP539" s="5"/>
      <c r="CQ539" s="5"/>
      <c r="CR539" s="5"/>
      <c r="CS539" s="5"/>
      <c r="CT539" s="5"/>
      <c r="CU539" s="5"/>
      <c r="CV539" s="5"/>
      <c r="CW539" s="5"/>
      <c r="CX539" s="5"/>
      <c r="CY539" s="5"/>
      <c r="CZ539" s="5"/>
      <c r="DA539" s="5"/>
      <c r="DB539" s="5"/>
      <c r="DC539" s="5"/>
      <c r="DD539" s="5"/>
      <c r="DE539" s="5"/>
      <c r="DF539" s="5"/>
      <c r="DG539" s="5"/>
      <c r="DH539" s="5"/>
      <c r="DI539" s="5"/>
      <c r="DJ539" s="5"/>
      <c r="DK539" s="5"/>
      <c r="DL539" s="5"/>
      <c r="DM539" s="5"/>
      <c r="DN539" s="5"/>
      <c r="DO539" s="5"/>
      <c r="DP539" s="5"/>
      <c r="DQ539" s="5"/>
      <c r="DR539" s="5"/>
      <c r="DS539" s="5"/>
      <c r="DT539" s="5"/>
      <c r="DU539" s="5"/>
      <c r="DV539" s="5"/>
      <c r="DW539" s="5"/>
      <c r="DX539" s="5"/>
      <c r="DY539" s="5"/>
      <c r="DZ539" s="5"/>
      <c r="EA539" s="5"/>
      <c r="EB539" s="5"/>
      <c r="EC539" s="5"/>
      <c r="ED539" s="5"/>
      <c r="EE539" s="5"/>
      <c r="EF539" s="5"/>
      <c r="EG539" s="5"/>
      <c r="EH539" s="5"/>
      <c r="EI539" s="5"/>
      <c r="EJ539" s="5"/>
      <c r="EK539" s="5"/>
      <c r="EL539" s="5"/>
      <c r="EM539" s="5"/>
      <c r="EN539" s="5"/>
      <c r="EO539" s="5"/>
      <c r="EP539" s="5"/>
      <c r="EQ539" s="5"/>
      <c r="ER539" s="5"/>
      <c r="ES539" s="5"/>
      <c r="ET539" s="5"/>
      <c r="EU539" s="5"/>
      <c r="EV539" s="5"/>
      <c r="EW539" s="5"/>
      <c r="EX539" s="5"/>
      <c r="EY539" s="5"/>
      <c r="EZ539" s="5"/>
      <c r="FA539" s="5"/>
      <c r="FB539" s="5"/>
      <c r="FC539" s="5"/>
      <c r="FD539" s="5"/>
      <c r="FE539" s="5"/>
      <c r="FF539" s="5"/>
      <c r="FG539" s="5"/>
      <c r="FH539" s="5"/>
      <c r="FI539" s="5"/>
      <c r="FJ539" s="5"/>
      <c r="FK539" s="5"/>
      <c r="FL539" s="5"/>
      <c r="FM539" s="5"/>
      <c r="FN539" s="5"/>
      <c r="FO539" s="5"/>
      <c r="FP539" s="5"/>
      <c r="FQ539" s="5"/>
      <c r="FR539" s="5"/>
      <c r="FS539" s="5"/>
      <c r="FT539" s="5"/>
      <c r="FU539" s="5"/>
      <c r="FV539" s="5"/>
      <c r="FW539" s="5"/>
      <c r="FX539" s="5"/>
      <c r="FY539" s="5"/>
      <c r="FZ539" s="5"/>
      <c r="GA539" s="5"/>
      <c r="GB539" s="5"/>
      <c r="GC539" s="5"/>
      <c r="GD539" s="5"/>
      <c r="GE539" s="5"/>
      <c r="GF539" s="5"/>
      <c r="GG539" s="5"/>
      <c r="GH539" s="5"/>
      <c r="GI539" s="5"/>
      <c r="GJ539" s="5"/>
      <c r="GK539" s="5"/>
      <c r="GL539" s="5"/>
      <c r="GM539" s="5"/>
      <c r="GN539" s="5"/>
      <c r="GO539" s="5"/>
      <c r="GP539" s="5"/>
      <c r="GQ539" s="5"/>
      <c r="GR539" s="5"/>
      <c r="GS539" s="5"/>
      <c r="GT539" s="5"/>
      <c r="GU539" s="5"/>
      <c r="GV539" s="5"/>
      <c r="GW539" s="5"/>
      <c r="GX539" s="5"/>
      <c r="GY539" s="5"/>
      <c r="GZ539" s="5"/>
      <c r="HA539" s="5"/>
      <c r="HB539" s="5"/>
      <c r="HC539" s="5"/>
      <c r="HD539" s="5"/>
      <c r="HE539" s="5"/>
      <c r="HF539" s="5"/>
      <c r="HG539" s="5"/>
      <c r="HH539" s="5"/>
      <c r="HI539" s="5"/>
      <c r="HJ539" s="5"/>
      <c r="HK539" s="5"/>
      <c r="HL539" s="5"/>
      <c r="HM539" s="5"/>
      <c r="HN539" s="5"/>
      <c r="HO539" s="5"/>
      <c r="HP539" s="5"/>
      <c r="HQ539" s="5"/>
      <c r="HR539" s="5"/>
      <c r="HS539" s="5"/>
      <c r="HT539" s="5"/>
      <c r="HU539" s="5"/>
      <c r="HV539" s="5"/>
      <c r="HW539" s="5"/>
    </row>
    <row r="540" spans="1:231" s="148" customFormat="1">
      <c r="A540" s="5"/>
      <c r="B540" s="5"/>
      <c r="C540" s="13"/>
      <c r="D540" s="13"/>
      <c r="E540" s="14"/>
      <c r="F540" s="15"/>
      <c r="G540" s="13"/>
      <c r="H540" s="13"/>
      <c r="I540" s="16"/>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c r="BF540" s="5"/>
      <c r="BG540" s="5"/>
      <c r="BH540" s="5"/>
      <c r="BI540" s="5"/>
      <c r="BJ540" s="5"/>
      <c r="BK540" s="5"/>
      <c r="BL540" s="5"/>
      <c r="BM540" s="5"/>
      <c r="BN540" s="5"/>
      <c r="BO540" s="5"/>
      <c r="BP540" s="5"/>
      <c r="BQ540" s="5"/>
      <c r="BR540" s="5"/>
      <c r="BS540" s="5"/>
      <c r="BT540" s="5"/>
      <c r="BU540" s="5"/>
      <c r="BV540" s="5"/>
      <c r="BW540" s="5"/>
      <c r="BX540" s="5"/>
      <c r="BY540" s="5"/>
      <c r="BZ540" s="5"/>
      <c r="CA540" s="5"/>
      <c r="CB540" s="5"/>
      <c r="CC540" s="5"/>
      <c r="CD540" s="5"/>
      <c r="CE540" s="5"/>
      <c r="CF540" s="5"/>
      <c r="CG540" s="5"/>
      <c r="CH540" s="5"/>
      <c r="CI540" s="5"/>
      <c r="CJ540" s="5"/>
      <c r="CK540" s="5"/>
      <c r="CL540" s="5"/>
      <c r="CM540" s="5"/>
      <c r="CN540" s="5"/>
      <c r="CO540" s="5"/>
      <c r="CP540" s="5"/>
      <c r="CQ540" s="5"/>
      <c r="CR540" s="5"/>
      <c r="CS540" s="5"/>
      <c r="CT540" s="5"/>
      <c r="CU540" s="5"/>
      <c r="CV540" s="5"/>
      <c r="CW540" s="5"/>
      <c r="CX540" s="5"/>
      <c r="CY540" s="5"/>
      <c r="CZ540" s="5"/>
      <c r="DA540" s="5"/>
      <c r="DB540" s="5"/>
      <c r="DC540" s="5"/>
      <c r="DD540" s="5"/>
      <c r="DE540" s="5"/>
      <c r="DF540" s="5"/>
      <c r="DG540" s="5"/>
      <c r="DH540" s="5"/>
      <c r="DI540" s="5"/>
      <c r="DJ540" s="5"/>
      <c r="DK540" s="5"/>
      <c r="DL540" s="5"/>
      <c r="DM540" s="5"/>
      <c r="DN540" s="5"/>
      <c r="DO540" s="5"/>
      <c r="DP540" s="5"/>
      <c r="DQ540" s="5"/>
      <c r="DR540" s="5"/>
      <c r="DS540" s="5"/>
      <c r="DT540" s="5"/>
      <c r="DU540" s="5"/>
      <c r="DV540" s="5"/>
      <c r="DW540" s="5"/>
      <c r="DX540" s="5"/>
      <c r="DY540" s="5"/>
      <c r="DZ540" s="5"/>
      <c r="EA540" s="5"/>
      <c r="EB540" s="5"/>
      <c r="EC540" s="5"/>
      <c r="ED540" s="5"/>
      <c r="EE540" s="5"/>
      <c r="EF540" s="5"/>
      <c r="EG540" s="5"/>
      <c r="EH540" s="5"/>
      <c r="EI540" s="5"/>
      <c r="EJ540" s="5"/>
      <c r="EK540" s="5"/>
      <c r="EL540" s="5"/>
      <c r="EM540" s="5"/>
      <c r="EN540" s="5"/>
      <c r="EO540" s="5"/>
      <c r="EP540" s="5"/>
      <c r="EQ540" s="5"/>
      <c r="ER540" s="5"/>
      <c r="ES540" s="5"/>
      <c r="ET540" s="5"/>
      <c r="EU540" s="5"/>
      <c r="EV540" s="5"/>
      <c r="EW540" s="5"/>
      <c r="EX540" s="5"/>
      <c r="EY540" s="5"/>
      <c r="EZ540" s="5"/>
      <c r="FA540" s="5"/>
      <c r="FB540" s="5"/>
      <c r="FC540" s="5"/>
      <c r="FD540" s="5"/>
      <c r="FE540" s="5"/>
      <c r="FF540" s="5"/>
      <c r="FG540" s="5"/>
      <c r="FH540" s="5"/>
      <c r="FI540" s="5"/>
      <c r="FJ540" s="5"/>
      <c r="FK540" s="5"/>
      <c r="FL540" s="5"/>
      <c r="FM540" s="5"/>
      <c r="FN540" s="5"/>
      <c r="FO540" s="5"/>
      <c r="FP540" s="5"/>
      <c r="FQ540" s="5"/>
      <c r="FR540" s="5"/>
      <c r="FS540" s="5"/>
      <c r="FT540" s="5"/>
      <c r="FU540" s="5"/>
      <c r="FV540" s="5"/>
      <c r="FW540" s="5"/>
      <c r="FX540" s="5"/>
      <c r="FY540" s="5"/>
      <c r="FZ540" s="5"/>
      <c r="GA540" s="5"/>
      <c r="GB540" s="5"/>
      <c r="GC540" s="5"/>
      <c r="GD540" s="5"/>
      <c r="GE540" s="5"/>
      <c r="GF540" s="5"/>
      <c r="GG540" s="5"/>
      <c r="GH540" s="5"/>
      <c r="GI540" s="5"/>
      <c r="GJ540" s="5"/>
      <c r="GK540" s="5"/>
      <c r="GL540" s="5"/>
      <c r="GM540" s="5"/>
      <c r="GN540" s="5"/>
      <c r="GO540" s="5"/>
      <c r="GP540" s="5"/>
      <c r="GQ540" s="5"/>
      <c r="GR540" s="5"/>
      <c r="GS540" s="5"/>
      <c r="GT540" s="5"/>
      <c r="GU540" s="5"/>
      <c r="GV540" s="5"/>
      <c r="GW540" s="5"/>
      <c r="GX540" s="5"/>
      <c r="GY540" s="5"/>
      <c r="GZ540" s="5"/>
      <c r="HA540" s="5"/>
      <c r="HB540" s="5"/>
      <c r="HC540" s="5"/>
      <c r="HD540" s="5"/>
      <c r="HE540" s="5"/>
      <c r="HF540" s="5"/>
      <c r="HG540" s="5"/>
      <c r="HH540" s="5"/>
      <c r="HI540" s="5"/>
      <c r="HJ540" s="5"/>
      <c r="HK540" s="5"/>
      <c r="HL540" s="5"/>
      <c r="HM540" s="5"/>
      <c r="HN540" s="5"/>
      <c r="HO540" s="5"/>
      <c r="HP540" s="5"/>
      <c r="HQ540" s="5"/>
      <c r="HR540" s="5"/>
      <c r="HS540" s="5"/>
      <c r="HT540" s="5"/>
      <c r="HU540" s="5"/>
      <c r="HV540" s="5"/>
      <c r="HW540" s="5"/>
    </row>
    <row r="541" spans="1:231" s="148" customFormat="1">
      <c r="A541" s="5"/>
      <c r="B541" s="5"/>
      <c r="C541" s="13"/>
      <c r="D541" s="13"/>
      <c r="E541" s="14"/>
      <c r="F541" s="15"/>
      <c r="G541" s="13"/>
      <c r="H541" s="13"/>
      <c r="I541" s="16"/>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c r="BZ541" s="5"/>
      <c r="CA541" s="5"/>
      <c r="CB541" s="5"/>
      <c r="CC541" s="5"/>
      <c r="CD541" s="5"/>
      <c r="CE541" s="5"/>
      <c r="CF541" s="5"/>
      <c r="CG541" s="5"/>
      <c r="CH541" s="5"/>
      <c r="CI541" s="5"/>
      <c r="CJ541" s="5"/>
      <c r="CK541" s="5"/>
      <c r="CL541" s="5"/>
      <c r="CM541" s="5"/>
      <c r="CN541" s="5"/>
      <c r="CO541" s="5"/>
      <c r="CP541" s="5"/>
      <c r="CQ541" s="5"/>
      <c r="CR541" s="5"/>
      <c r="CS541" s="5"/>
      <c r="CT541" s="5"/>
      <c r="CU541" s="5"/>
      <c r="CV541" s="5"/>
      <c r="CW541" s="5"/>
      <c r="CX541" s="5"/>
      <c r="CY541" s="5"/>
      <c r="CZ541" s="5"/>
      <c r="DA541" s="5"/>
      <c r="DB541" s="5"/>
      <c r="DC541" s="5"/>
      <c r="DD541" s="5"/>
      <c r="DE541" s="5"/>
      <c r="DF541" s="5"/>
      <c r="DG541" s="5"/>
      <c r="DH541" s="5"/>
      <c r="DI541" s="5"/>
      <c r="DJ541" s="5"/>
      <c r="DK541" s="5"/>
      <c r="DL541" s="5"/>
      <c r="DM541" s="5"/>
      <c r="DN541" s="5"/>
      <c r="DO541" s="5"/>
      <c r="DP541" s="5"/>
      <c r="DQ541" s="5"/>
      <c r="DR541" s="5"/>
      <c r="DS541" s="5"/>
      <c r="DT541" s="5"/>
      <c r="DU541" s="5"/>
      <c r="DV541" s="5"/>
      <c r="DW541" s="5"/>
      <c r="DX541" s="5"/>
      <c r="DY541" s="5"/>
      <c r="DZ541" s="5"/>
      <c r="EA541" s="5"/>
      <c r="EB541" s="5"/>
      <c r="EC541" s="5"/>
      <c r="ED541" s="5"/>
      <c r="EE541" s="5"/>
      <c r="EF541" s="5"/>
      <c r="EG541" s="5"/>
      <c r="EH541" s="5"/>
      <c r="EI541" s="5"/>
      <c r="EJ541" s="5"/>
      <c r="EK541" s="5"/>
      <c r="EL541" s="5"/>
      <c r="EM541" s="5"/>
      <c r="EN541" s="5"/>
      <c r="EO541" s="5"/>
      <c r="EP541" s="5"/>
      <c r="EQ541" s="5"/>
      <c r="ER541" s="5"/>
      <c r="ES541" s="5"/>
      <c r="ET541" s="5"/>
      <c r="EU541" s="5"/>
      <c r="EV541" s="5"/>
      <c r="EW541" s="5"/>
      <c r="EX541" s="5"/>
      <c r="EY541" s="5"/>
      <c r="EZ541" s="5"/>
      <c r="FA541" s="5"/>
      <c r="FB541" s="5"/>
      <c r="FC541" s="5"/>
      <c r="FD541" s="5"/>
      <c r="FE541" s="5"/>
      <c r="FF541" s="5"/>
      <c r="FG541" s="5"/>
      <c r="FH541" s="5"/>
      <c r="FI541" s="5"/>
      <c r="FJ541" s="5"/>
      <c r="FK541" s="5"/>
      <c r="FL541" s="5"/>
      <c r="FM541" s="5"/>
      <c r="FN541" s="5"/>
      <c r="FO541" s="5"/>
      <c r="FP541" s="5"/>
      <c r="FQ541" s="5"/>
      <c r="FR541" s="5"/>
      <c r="FS541" s="5"/>
      <c r="FT541" s="5"/>
      <c r="FU541" s="5"/>
      <c r="FV541" s="5"/>
      <c r="FW541" s="5"/>
      <c r="FX541" s="5"/>
      <c r="FY541" s="5"/>
      <c r="FZ541" s="5"/>
      <c r="GA541" s="5"/>
      <c r="GB541" s="5"/>
      <c r="GC541" s="5"/>
      <c r="GD541" s="5"/>
      <c r="GE541" s="5"/>
      <c r="GF541" s="5"/>
      <c r="GG541" s="5"/>
      <c r="GH541" s="5"/>
      <c r="GI541" s="5"/>
      <c r="GJ541" s="5"/>
      <c r="GK541" s="5"/>
      <c r="GL541" s="5"/>
      <c r="GM541" s="5"/>
      <c r="GN541" s="5"/>
      <c r="GO541" s="5"/>
      <c r="GP541" s="5"/>
      <c r="GQ541" s="5"/>
      <c r="GR541" s="5"/>
      <c r="GS541" s="5"/>
      <c r="GT541" s="5"/>
      <c r="GU541" s="5"/>
      <c r="GV541" s="5"/>
      <c r="GW541" s="5"/>
      <c r="GX541" s="5"/>
      <c r="GY541" s="5"/>
      <c r="GZ541" s="5"/>
      <c r="HA541" s="5"/>
      <c r="HB541" s="5"/>
      <c r="HC541" s="5"/>
      <c r="HD541" s="5"/>
      <c r="HE541" s="5"/>
      <c r="HF541" s="5"/>
      <c r="HG541" s="5"/>
      <c r="HH541" s="5"/>
      <c r="HI541" s="5"/>
      <c r="HJ541" s="5"/>
      <c r="HK541" s="5"/>
      <c r="HL541" s="5"/>
      <c r="HM541" s="5"/>
      <c r="HN541" s="5"/>
      <c r="HO541" s="5"/>
      <c r="HP541" s="5"/>
      <c r="HQ541" s="5"/>
      <c r="HR541" s="5"/>
      <c r="HS541" s="5"/>
      <c r="HT541" s="5"/>
      <c r="HU541" s="5"/>
      <c r="HV541" s="5"/>
      <c r="HW541" s="5"/>
    </row>
    <row r="542" spans="1:231" s="148" customFormat="1">
      <c r="A542" s="5"/>
      <c r="B542" s="5"/>
      <c r="C542" s="13"/>
      <c r="D542" s="13"/>
      <c r="E542" s="14"/>
      <c r="F542" s="15"/>
      <c r="G542" s="13"/>
      <c r="H542" s="13"/>
      <c r="I542" s="16"/>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c r="BP542" s="5"/>
      <c r="BQ542" s="5"/>
      <c r="BR542" s="5"/>
      <c r="BS542" s="5"/>
      <c r="BT542" s="5"/>
      <c r="BU542" s="5"/>
      <c r="BV542" s="5"/>
      <c r="BW542" s="5"/>
      <c r="BX542" s="5"/>
      <c r="BY542" s="5"/>
      <c r="BZ542" s="5"/>
      <c r="CA542" s="5"/>
      <c r="CB542" s="5"/>
      <c r="CC542" s="5"/>
      <c r="CD542" s="5"/>
      <c r="CE542" s="5"/>
      <c r="CF542" s="5"/>
      <c r="CG542" s="5"/>
      <c r="CH542" s="5"/>
      <c r="CI542" s="5"/>
      <c r="CJ542" s="5"/>
      <c r="CK542" s="5"/>
      <c r="CL542" s="5"/>
      <c r="CM542" s="5"/>
      <c r="CN542" s="5"/>
      <c r="CO542" s="5"/>
      <c r="CP542" s="5"/>
      <c r="CQ542" s="5"/>
      <c r="CR542" s="5"/>
      <c r="CS542" s="5"/>
      <c r="CT542" s="5"/>
      <c r="CU542" s="5"/>
      <c r="CV542" s="5"/>
      <c r="CW542" s="5"/>
      <c r="CX542" s="5"/>
      <c r="CY542" s="5"/>
      <c r="CZ542" s="5"/>
      <c r="DA542" s="5"/>
      <c r="DB542" s="5"/>
      <c r="DC542" s="5"/>
      <c r="DD542" s="5"/>
      <c r="DE542" s="5"/>
      <c r="DF542" s="5"/>
      <c r="DG542" s="5"/>
      <c r="DH542" s="5"/>
      <c r="DI542" s="5"/>
      <c r="DJ542" s="5"/>
      <c r="DK542" s="5"/>
      <c r="DL542" s="5"/>
      <c r="DM542" s="5"/>
      <c r="DN542" s="5"/>
      <c r="DO542" s="5"/>
      <c r="DP542" s="5"/>
      <c r="DQ542" s="5"/>
      <c r="DR542" s="5"/>
      <c r="DS542" s="5"/>
      <c r="DT542" s="5"/>
      <c r="DU542" s="5"/>
      <c r="DV542" s="5"/>
      <c r="DW542" s="5"/>
      <c r="DX542" s="5"/>
      <c r="DY542" s="5"/>
      <c r="DZ542" s="5"/>
      <c r="EA542" s="5"/>
      <c r="EB542" s="5"/>
      <c r="EC542" s="5"/>
      <c r="ED542" s="5"/>
      <c r="EE542" s="5"/>
      <c r="EF542" s="5"/>
      <c r="EG542" s="5"/>
      <c r="EH542" s="5"/>
      <c r="EI542" s="5"/>
      <c r="EJ542" s="5"/>
      <c r="EK542" s="5"/>
      <c r="EL542" s="5"/>
      <c r="EM542" s="5"/>
      <c r="EN542" s="5"/>
      <c r="EO542" s="5"/>
      <c r="EP542" s="5"/>
      <c r="EQ542" s="5"/>
      <c r="ER542" s="5"/>
      <c r="ES542" s="5"/>
      <c r="ET542" s="5"/>
      <c r="EU542" s="5"/>
      <c r="EV542" s="5"/>
      <c r="EW542" s="5"/>
      <c r="EX542" s="5"/>
      <c r="EY542" s="5"/>
      <c r="EZ542" s="5"/>
      <c r="FA542" s="5"/>
      <c r="FB542" s="5"/>
      <c r="FC542" s="5"/>
      <c r="FD542" s="5"/>
      <c r="FE542" s="5"/>
      <c r="FF542" s="5"/>
      <c r="FG542" s="5"/>
      <c r="FH542" s="5"/>
      <c r="FI542" s="5"/>
      <c r="FJ542" s="5"/>
      <c r="FK542" s="5"/>
      <c r="FL542" s="5"/>
      <c r="FM542" s="5"/>
      <c r="FN542" s="5"/>
      <c r="FO542" s="5"/>
      <c r="FP542" s="5"/>
      <c r="FQ542" s="5"/>
      <c r="FR542" s="5"/>
      <c r="FS542" s="5"/>
      <c r="FT542" s="5"/>
      <c r="FU542" s="5"/>
      <c r="FV542" s="5"/>
      <c r="FW542" s="5"/>
      <c r="FX542" s="5"/>
      <c r="FY542" s="5"/>
      <c r="FZ542" s="5"/>
      <c r="GA542" s="5"/>
      <c r="GB542" s="5"/>
      <c r="GC542" s="5"/>
      <c r="GD542" s="5"/>
      <c r="GE542" s="5"/>
      <c r="GF542" s="5"/>
      <c r="GG542" s="5"/>
      <c r="GH542" s="5"/>
      <c r="GI542" s="5"/>
      <c r="GJ542" s="5"/>
      <c r="GK542" s="5"/>
      <c r="GL542" s="5"/>
      <c r="GM542" s="5"/>
      <c r="GN542" s="5"/>
      <c r="GO542" s="5"/>
      <c r="GP542" s="5"/>
      <c r="GQ542" s="5"/>
      <c r="GR542" s="5"/>
      <c r="GS542" s="5"/>
      <c r="GT542" s="5"/>
      <c r="GU542" s="5"/>
      <c r="GV542" s="5"/>
      <c r="GW542" s="5"/>
      <c r="GX542" s="5"/>
      <c r="GY542" s="5"/>
      <c r="GZ542" s="5"/>
      <c r="HA542" s="5"/>
      <c r="HB542" s="5"/>
      <c r="HC542" s="5"/>
      <c r="HD542" s="5"/>
      <c r="HE542" s="5"/>
      <c r="HF542" s="5"/>
      <c r="HG542" s="5"/>
      <c r="HH542" s="5"/>
      <c r="HI542" s="5"/>
      <c r="HJ542" s="5"/>
      <c r="HK542" s="5"/>
      <c r="HL542" s="5"/>
      <c r="HM542" s="5"/>
      <c r="HN542" s="5"/>
      <c r="HO542" s="5"/>
      <c r="HP542" s="5"/>
      <c r="HQ542" s="5"/>
      <c r="HR542" s="5"/>
      <c r="HS542" s="5"/>
      <c r="HT542" s="5"/>
      <c r="HU542" s="5"/>
      <c r="HV542" s="5"/>
      <c r="HW542" s="5"/>
    </row>
    <row r="543" spans="1:231" s="148" customFormat="1">
      <c r="A543" s="5"/>
      <c r="B543" s="5"/>
      <c r="C543" s="13"/>
      <c r="D543" s="13"/>
      <c r="E543" s="14"/>
      <c r="F543" s="15"/>
      <c r="G543" s="13"/>
      <c r="H543" s="13"/>
      <c r="I543" s="16"/>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c r="BZ543" s="5"/>
      <c r="CA543" s="5"/>
      <c r="CB543" s="5"/>
      <c r="CC543" s="5"/>
      <c r="CD543" s="5"/>
      <c r="CE543" s="5"/>
      <c r="CF543" s="5"/>
      <c r="CG543" s="5"/>
      <c r="CH543" s="5"/>
      <c r="CI543" s="5"/>
      <c r="CJ543" s="5"/>
      <c r="CK543" s="5"/>
      <c r="CL543" s="5"/>
      <c r="CM543" s="5"/>
      <c r="CN543" s="5"/>
      <c r="CO543" s="5"/>
      <c r="CP543" s="5"/>
      <c r="CQ543" s="5"/>
      <c r="CR543" s="5"/>
      <c r="CS543" s="5"/>
      <c r="CT543" s="5"/>
      <c r="CU543" s="5"/>
      <c r="CV543" s="5"/>
      <c r="CW543" s="5"/>
      <c r="CX543" s="5"/>
      <c r="CY543" s="5"/>
      <c r="CZ543" s="5"/>
      <c r="DA543" s="5"/>
      <c r="DB543" s="5"/>
      <c r="DC543" s="5"/>
      <c r="DD543" s="5"/>
      <c r="DE543" s="5"/>
      <c r="DF543" s="5"/>
      <c r="DG543" s="5"/>
      <c r="DH543" s="5"/>
      <c r="DI543" s="5"/>
      <c r="DJ543" s="5"/>
      <c r="DK543" s="5"/>
      <c r="DL543" s="5"/>
      <c r="DM543" s="5"/>
      <c r="DN543" s="5"/>
      <c r="DO543" s="5"/>
      <c r="DP543" s="5"/>
      <c r="DQ543" s="5"/>
      <c r="DR543" s="5"/>
      <c r="DS543" s="5"/>
      <c r="DT543" s="5"/>
      <c r="DU543" s="5"/>
      <c r="DV543" s="5"/>
      <c r="DW543" s="5"/>
      <c r="DX543" s="5"/>
      <c r="DY543" s="5"/>
      <c r="DZ543" s="5"/>
      <c r="EA543" s="5"/>
      <c r="EB543" s="5"/>
      <c r="EC543" s="5"/>
      <c r="ED543" s="5"/>
      <c r="EE543" s="5"/>
      <c r="EF543" s="5"/>
      <c r="EG543" s="5"/>
      <c r="EH543" s="5"/>
      <c r="EI543" s="5"/>
      <c r="EJ543" s="5"/>
      <c r="EK543" s="5"/>
      <c r="EL543" s="5"/>
      <c r="EM543" s="5"/>
      <c r="EN543" s="5"/>
      <c r="EO543" s="5"/>
      <c r="EP543" s="5"/>
      <c r="EQ543" s="5"/>
      <c r="ER543" s="5"/>
      <c r="ES543" s="5"/>
      <c r="ET543" s="5"/>
      <c r="EU543" s="5"/>
      <c r="EV543" s="5"/>
      <c r="EW543" s="5"/>
      <c r="EX543" s="5"/>
      <c r="EY543" s="5"/>
      <c r="EZ543" s="5"/>
      <c r="FA543" s="5"/>
      <c r="FB543" s="5"/>
      <c r="FC543" s="5"/>
      <c r="FD543" s="5"/>
      <c r="FE543" s="5"/>
      <c r="FF543" s="5"/>
      <c r="FG543" s="5"/>
      <c r="FH543" s="5"/>
      <c r="FI543" s="5"/>
      <c r="FJ543" s="5"/>
      <c r="FK543" s="5"/>
      <c r="FL543" s="5"/>
      <c r="FM543" s="5"/>
      <c r="FN543" s="5"/>
      <c r="FO543" s="5"/>
      <c r="FP543" s="5"/>
      <c r="FQ543" s="5"/>
      <c r="FR543" s="5"/>
      <c r="FS543" s="5"/>
      <c r="FT543" s="5"/>
      <c r="FU543" s="5"/>
      <c r="FV543" s="5"/>
      <c r="FW543" s="5"/>
      <c r="FX543" s="5"/>
      <c r="FY543" s="5"/>
      <c r="FZ543" s="5"/>
      <c r="GA543" s="5"/>
      <c r="GB543" s="5"/>
      <c r="GC543" s="5"/>
      <c r="GD543" s="5"/>
      <c r="GE543" s="5"/>
      <c r="GF543" s="5"/>
      <c r="GG543" s="5"/>
      <c r="GH543" s="5"/>
      <c r="GI543" s="5"/>
      <c r="GJ543" s="5"/>
      <c r="GK543" s="5"/>
      <c r="GL543" s="5"/>
      <c r="GM543" s="5"/>
      <c r="GN543" s="5"/>
      <c r="GO543" s="5"/>
      <c r="GP543" s="5"/>
      <c r="GQ543" s="5"/>
      <c r="GR543" s="5"/>
      <c r="GS543" s="5"/>
      <c r="GT543" s="5"/>
      <c r="GU543" s="5"/>
      <c r="GV543" s="5"/>
      <c r="GW543" s="5"/>
      <c r="GX543" s="5"/>
      <c r="GY543" s="5"/>
      <c r="GZ543" s="5"/>
      <c r="HA543" s="5"/>
      <c r="HB543" s="5"/>
      <c r="HC543" s="5"/>
      <c r="HD543" s="5"/>
      <c r="HE543" s="5"/>
      <c r="HF543" s="5"/>
      <c r="HG543" s="5"/>
      <c r="HH543" s="5"/>
      <c r="HI543" s="5"/>
      <c r="HJ543" s="5"/>
      <c r="HK543" s="5"/>
      <c r="HL543" s="5"/>
      <c r="HM543" s="5"/>
      <c r="HN543" s="5"/>
      <c r="HO543" s="5"/>
      <c r="HP543" s="5"/>
      <c r="HQ543" s="5"/>
      <c r="HR543" s="5"/>
      <c r="HS543" s="5"/>
      <c r="HT543" s="5"/>
      <c r="HU543" s="5"/>
      <c r="HV543" s="5"/>
      <c r="HW543" s="5"/>
    </row>
    <row r="544" spans="1:231" s="148" customFormat="1">
      <c r="A544" s="5"/>
      <c r="B544" s="5"/>
      <c r="C544" s="13"/>
      <c r="D544" s="13"/>
      <c r="E544" s="14"/>
      <c r="F544" s="15"/>
      <c r="G544" s="13"/>
      <c r="H544" s="13"/>
      <c r="I544" s="16"/>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c r="BF544" s="5"/>
      <c r="BG544" s="5"/>
      <c r="BH544" s="5"/>
      <c r="BI544" s="5"/>
      <c r="BJ544" s="5"/>
      <c r="BK544" s="5"/>
      <c r="BL544" s="5"/>
      <c r="BM544" s="5"/>
      <c r="BN544" s="5"/>
      <c r="BO544" s="5"/>
      <c r="BP544" s="5"/>
      <c r="BQ544" s="5"/>
      <c r="BR544" s="5"/>
      <c r="BS544" s="5"/>
      <c r="BT544" s="5"/>
      <c r="BU544" s="5"/>
      <c r="BV544" s="5"/>
      <c r="BW544" s="5"/>
      <c r="BX544" s="5"/>
      <c r="BY544" s="5"/>
      <c r="BZ544" s="5"/>
      <c r="CA544" s="5"/>
      <c r="CB544" s="5"/>
      <c r="CC544" s="5"/>
      <c r="CD544" s="5"/>
      <c r="CE544" s="5"/>
      <c r="CF544" s="5"/>
      <c r="CG544" s="5"/>
      <c r="CH544" s="5"/>
      <c r="CI544" s="5"/>
      <c r="CJ544" s="5"/>
      <c r="CK544" s="5"/>
      <c r="CL544" s="5"/>
      <c r="CM544" s="5"/>
      <c r="CN544" s="5"/>
      <c r="CO544" s="5"/>
      <c r="CP544" s="5"/>
      <c r="CQ544" s="5"/>
      <c r="CR544" s="5"/>
      <c r="CS544" s="5"/>
      <c r="CT544" s="5"/>
      <c r="CU544" s="5"/>
      <c r="CV544" s="5"/>
      <c r="CW544" s="5"/>
      <c r="CX544" s="5"/>
      <c r="CY544" s="5"/>
      <c r="CZ544" s="5"/>
      <c r="DA544" s="5"/>
      <c r="DB544" s="5"/>
      <c r="DC544" s="5"/>
      <c r="DD544" s="5"/>
      <c r="DE544" s="5"/>
      <c r="DF544" s="5"/>
      <c r="DG544" s="5"/>
      <c r="DH544" s="5"/>
      <c r="DI544" s="5"/>
      <c r="DJ544" s="5"/>
      <c r="DK544" s="5"/>
      <c r="DL544" s="5"/>
      <c r="DM544" s="5"/>
      <c r="DN544" s="5"/>
      <c r="DO544" s="5"/>
      <c r="DP544" s="5"/>
      <c r="DQ544" s="5"/>
      <c r="DR544" s="5"/>
      <c r="DS544" s="5"/>
      <c r="DT544" s="5"/>
      <c r="DU544" s="5"/>
      <c r="DV544" s="5"/>
      <c r="DW544" s="5"/>
      <c r="DX544" s="5"/>
      <c r="DY544" s="5"/>
      <c r="DZ544" s="5"/>
      <c r="EA544" s="5"/>
      <c r="EB544" s="5"/>
      <c r="EC544" s="5"/>
      <c r="ED544" s="5"/>
      <c r="EE544" s="5"/>
      <c r="EF544" s="5"/>
      <c r="EG544" s="5"/>
      <c r="EH544" s="5"/>
      <c r="EI544" s="5"/>
      <c r="EJ544" s="5"/>
      <c r="EK544" s="5"/>
      <c r="EL544" s="5"/>
      <c r="EM544" s="5"/>
      <c r="EN544" s="5"/>
      <c r="EO544" s="5"/>
      <c r="EP544" s="5"/>
      <c r="EQ544" s="5"/>
      <c r="ER544" s="5"/>
      <c r="ES544" s="5"/>
      <c r="ET544" s="5"/>
      <c r="EU544" s="5"/>
      <c r="EV544" s="5"/>
      <c r="EW544" s="5"/>
      <c r="EX544" s="5"/>
      <c r="EY544" s="5"/>
      <c r="EZ544" s="5"/>
      <c r="FA544" s="5"/>
      <c r="FB544" s="5"/>
      <c r="FC544" s="5"/>
      <c r="FD544" s="5"/>
      <c r="FE544" s="5"/>
      <c r="FF544" s="5"/>
      <c r="FG544" s="5"/>
      <c r="FH544" s="5"/>
      <c r="FI544" s="5"/>
      <c r="FJ544" s="5"/>
      <c r="FK544" s="5"/>
      <c r="FL544" s="5"/>
      <c r="FM544" s="5"/>
      <c r="FN544" s="5"/>
      <c r="FO544" s="5"/>
      <c r="FP544" s="5"/>
      <c r="FQ544" s="5"/>
      <c r="FR544" s="5"/>
      <c r="FS544" s="5"/>
      <c r="FT544" s="5"/>
      <c r="FU544" s="5"/>
      <c r="FV544" s="5"/>
      <c r="FW544" s="5"/>
      <c r="FX544" s="5"/>
      <c r="FY544" s="5"/>
      <c r="FZ544" s="5"/>
      <c r="GA544" s="5"/>
      <c r="GB544" s="5"/>
      <c r="GC544" s="5"/>
      <c r="GD544" s="5"/>
      <c r="GE544" s="5"/>
      <c r="GF544" s="5"/>
      <c r="GG544" s="5"/>
      <c r="GH544" s="5"/>
      <c r="GI544" s="5"/>
      <c r="GJ544" s="5"/>
      <c r="GK544" s="5"/>
      <c r="GL544" s="5"/>
      <c r="GM544" s="5"/>
      <c r="GN544" s="5"/>
      <c r="GO544" s="5"/>
      <c r="GP544" s="5"/>
      <c r="GQ544" s="5"/>
      <c r="GR544" s="5"/>
      <c r="GS544" s="5"/>
      <c r="GT544" s="5"/>
      <c r="GU544" s="5"/>
      <c r="GV544" s="5"/>
      <c r="GW544" s="5"/>
      <c r="GX544" s="5"/>
      <c r="GY544" s="5"/>
      <c r="GZ544" s="5"/>
      <c r="HA544" s="5"/>
      <c r="HB544" s="5"/>
      <c r="HC544" s="5"/>
      <c r="HD544" s="5"/>
      <c r="HE544" s="5"/>
      <c r="HF544" s="5"/>
      <c r="HG544" s="5"/>
      <c r="HH544" s="5"/>
      <c r="HI544" s="5"/>
      <c r="HJ544" s="5"/>
      <c r="HK544" s="5"/>
      <c r="HL544" s="5"/>
      <c r="HM544" s="5"/>
      <c r="HN544" s="5"/>
      <c r="HO544" s="5"/>
      <c r="HP544" s="5"/>
      <c r="HQ544" s="5"/>
      <c r="HR544" s="5"/>
      <c r="HS544" s="5"/>
      <c r="HT544" s="5"/>
      <c r="HU544" s="5"/>
      <c r="HV544" s="5"/>
      <c r="HW544" s="5"/>
    </row>
    <row r="545" spans="1:231" s="148" customFormat="1">
      <c r="A545" s="5"/>
      <c r="B545" s="5"/>
      <c r="C545" s="13"/>
      <c r="D545" s="13"/>
      <c r="E545" s="14"/>
      <c r="F545" s="15"/>
      <c r="G545" s="13"/>
      <c r="H545" s="13"/>
      <c r="I545" s="16"/>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c r="BP545" s="5"/>
      <c r="BQ545" s="5"/>
      <c r="BR545" s="5"/>
      <c r="BS545" s="5"/>
      <c r="BT545" s="5"/>
      <c r="BU545" s="5"/>
      <c r="BV545" s="5"/>
      <c r="BW545" s="5"/>
      <c r="BX545" s="5"/>
      <c r="BY545" s="5"/>
      <c r="BZ545" s="5"/>
      <c r="CA545" s="5"/>
      <c r="CB545" s="5"/>
      <c r="CC545" s="5"/>
      <c r="CD545" s="5"/>
      <c r="CE545" s="5"/>
      <c r="CF545" s="5"/>
      <c r="CG545" s="5"/>
      <c r="CH545" s="5"/>
      <c r="CI545" s="5"/>
      <c r="CJ545" s="5"/>
      <c r="CK545" s="5"/>
      <c r="CL545" s="5"/>
      <c r="CM545" s="5"/>
      <c r="CN545" s="5"/>
      <c r="CO545" s="5"/>
      <c r="CP545" s="5"/>
      <c r="CQ545" s="5"/>
      <c r="CR545" s="5"/>
      <c r="CS545" s="5"/>
      <c r="CT545" s="5"/>
      <c r="CU545" s="5"/>
      <c r="CV545" s="5"/>
      <c r="CW545" s="5"/>
      <c r="CX545" s="5"/>
      <c r="CY545" s="5"/>
      <c r="CZ545" s="5"/>
      <c r="DA545" s="5"/>
      <c r="DB545" s="5"/>
      <c r="DC545" s="5"/>
      <c r="DD545" s="5"/>
      <c r="DE545" s="5"/>
      <c r="DF545" s="5"/>
      <c r="DG545" s="5"/>
      <c r="DH545" s="5"/>
      <c r="DI545" s="5"/>
      <c r="DJ545" s="5"/>
      <c r="DK545" s="5"/>
      <c r="DL545" s="5"/>
      <c r="DM545" s="5"/>
      <c r="DN545" s="5"/>
      <c r="DO545" s="5"/>
      <c r="DP545" s="5"/>
      <c r="DQ545" s="5"/>
      <c r="DR545" s="5"/>
      <c r="DS545" s="5"/>
      <c r="DT545" s="5"/>
      <c r="DU545" s="5"/>
      <c r="DV545" s="5"/>
      <c r="DW545" s="5"/>
      <c r="DX545" s="5"/>
      <c r="DY545" s="5"/>
      <c r="DZ545" s="5"/>
      <c r="EA545" s="5"/>
      <c r="EB545" s="5"/>
      <c r="EC545" s="5"/>
      <c r="ED545" s="5"/>
      <c r="EE545" s="5"/>
      <c r="EF545" s="5"/>
      <c r="EG545" s="5"/>
      <c r="EH545" s="5"/>
      <c r="EI545" s="5"/>
      <c r="EJ545" s="5"/>
      <c r="EK545" s="5"/>
      <c r="EL545" s="5"/>
      <c r="EM545" s="5"/>
      <c r="EN545" s="5"/>
      <c r="EO545" s="5"/>
      <c r="EP545" s="5"/>
      <c r="EQ545" s="5"/>
      <c r="ER545" s="5"/>
      <c r="ES545" s="5"/>
      <c r="ET545" s="5"/>
      <c r="EU545" s="5"/>
      <c r="EV545" s="5"/>
      <c r="EW545" s="5"/>
      <c r="EX545" s="5"/>
      <c r="EY545" s="5"/>
      <c r="EZ545" s="5"/>
      <c r="FA545" s="5"/>
      <c r="FB545" s="5"/>
      <c r="FC545" s="5"/>
      <c r="FD545" s="5"/>
      <c r="FE545" s="5"/>
      <c r="FF545" s="5"/>
      <c r="FG545" s="5"/>
      <c r="FH545" s="5"/>
      <c r="FI545" s="5"/>
      <c r="FJ545" s="5"/>
      <c r="FK545" s="5"/>
      <c r="FL545" s="5"/>
      <c r="FM545" s="5"/>
      <c r="FN545" s="5"/>
      <c r="FO545" s="5"/>
      <c r="FP545" s="5"/>
      <c r="FQ545" s="5"/>
      <c r="FR545" s="5"/>
      <c r="FS545" s="5"/>
      <c r="FT545" s="5"/>
      <c r="FU545" s="5"/>
      <c r="FV545" s="5"/>
      <c r="FW545" s="5"/>
      <c r="FX545" s="5"/>
      <c r="FY545" s="5"/>
      <c r="FZ545" s="5"/>
      <c r="GA545" s="5"/>
      <c r="GB545" s="5"/>
      <c r="GC545" s="5"/>
      <c r="GD545" s="5"/>
      <c r="GE545" s="5"/>
      <c r="GF545" s="5"/>
      <c r="GG545" s="5"/>
      <c r="GH545" s="5"/>
      <c r="GI545" s="5"/>
      <c r="GJ545" s="5"/>
      <c r="GK545" s="5"/>
      <c r="GL545" s="5"/>
      <c r="GM545" s="5"/>
      <c r="GN545" s="5"/>
      <c r="GO545" s="5"/>
      <c r="GP545" s="5"/>
      <c r="GQ545" s="5"/>
      <c r="GR545" s="5"/>
      <c r="GS545" s="5"/>
      <c r="GT545" s="5"/>
      <c r="GU545" s="5"/>
      <c r="GV545" s="5"/>
      <c r="GW545" s="5"/>
      <c r="GX545" s="5"/>
      <c r="GY545" s="5"/>
      <c r="GZ545" s="5"/>
      <c r="HA545" s="5"/>
      <c r="HB545" s="5"/>
      <c r="HC545" s="5"/>
      <c r="HD545" s="5"/>
      <c r="HE545" s="5"/>
      <c r="HF545" s="5"/>
      <c r="HG545" s="5"/>
      <c r="HH545" s="5"/>
      <c r="HI545" s="5"/>
      <c r="HJ545" s="5"/>
      <c r="HK545" s="5"/>
      <c r="HL545" s="5"/>
      <c r="HM545" s="5"/>
      <c r="HN545" s="5"/>
      <c r="HO545" s="5"/>
      <c r="HP545" s="5"/>
      <c r="HQ545" s="5"/>
      <c r="HR545" s="5"/>
      <c r="HS545" s="5"/>
      <c r="HT545" s="5"/>
      <c r="HU545" s="5"/>
      <c r="HV545" s="5"/>
      <c r="HW545" s="5"/>
    </row>
    <row r="546" spans="1:231" s="148" customFormat="1">
      <c r="A546" s="5"/>
      <c r="B546" s="5"/>
      <c r="C546" s="13"/>
      <c r="D546" s="13"/>
      <c r="E546" s="14"/>
      <c r="F546" s="15"/>
      <c r="G546" s="13"/>
      <c r="H546" s="13"/>
      <c r="I546" s="16"/>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5"/>
      <c r="BM546" s="5"/>
      <c r="BN546" s="5"/>
      <c r="BO546" s="5"/>
      <c r="BP546" s="5"/>
      <c r="BQ546" s="5"/>
      <c r="BR546" s="5"/>
      <c r="BS546" s="5"/>
      <c r="BT546" s="5"/>
      <c r="BU546" s="5"/>
      <c r="BV546" s="5"/>
      <c r="BW546" s="5"/>
      <c r="BX546" s="5"/>
      <c r="BY546" s="5"/>
      <c r="BZ546" s="5"/>
      <c r="CA546" s="5"/>
      <c r="CB546" s="5"/>
      <c r="CC546" s="5"/>
      <c r="CD546" s="5"/>
      <c r="CE546" s="5"/>
      <c r="CF546" s="5"/>
      <c r="CG546" s="5"/>
      <c r="CH546" s="5"/>
      <c r="CI546" s="5"/>
      <c r="CJ546" s="5"/>
      <c r="CK546" s="5"/>
      <c r="CL546" s="5"/>
      <c r="CM546" s="5"/>
      <c r="CN546" s="5"/>
      <c r="CO546" s="5"/>
      <c r="CP546" s="5"/>
      <c r="CQ546" s="5"/>
      <c r="CR546" s="5"/>
      <c r="CS546" s="5"/>
      <c r="CT546" s="5"/>
      <c r="CU546" s="5"/>
      <c r="CV546" s="5"/>
      <c r="CW546" s="5"/>
      <c r="CX546" s="5"/>
      <c r="CY546" s="5"/>
      <c r="CZ546" s="5"/>
      <c r="DA546" s="5"/>
      <c r="DB546" s="5"/>
      <c r="DC546" s="5"/>
      <c r="DD546" s="5"/>
      <c r="DE546" s="5"/>
      <c r="DF546" s="5"/>
      <c r="DG546" s="5"/>
      <c r="DH546" s="5"/>
      <c r="DI546" s="5"/>
      <c r="DJ546" s="5"/>
      <c r="DK546" s="5"/>
      <c r="DL546" s="5"/>
      <c r="DM546" s="5"/>
      <c r="DN546" s="5"/>
      <c r="DO546" s="5"/>
      <c r="DP546" s="5"/>
      <c r="DQ546" s="5"/>
      <c r="DR546" s="5"/>
      <c r="DS546" s="5"/>
      <c r="DT546" s="5"/>
      <c r="DU546" s="5"/>
      <c r="DV546" s="5"/>
      <c r="DW546" s="5"/>
      <c r="DX546" s="5"/>
      <c r="DY546" s="5"/>
      <c r="DZ546" s="5"/>
      <c r="EA546" s="5"/>
      <c r="EB546" s="5"/>
      <c r="EC546" s="5"/>
      <c r="ED546" s="5"/>
      <c r="EE546" s="5"/>
      <c r="EF546" s="5"/>
      <c r="EG546" s="5"/>
      <c r="EH546" s="5"/>
      <c r="EI546" s="5"/>
      <c r="EJ546" s="5"/>
      <c r="EK546" s="5"/>
      <c r="EL546" s="5"/>
      <c r="EM546" s="5"/>
      <c r="EN546" s="5"/>
      <c r="EO546" s="5"/>
      <c r="EP546" s="5"/>
      <c r="EQ546" s="5"/>
      <c r="ER546" s="5"/>
      <c r="ES546" s="5"/>
      <c r="ET546" s="5"/>
      <c r="EU546" s="5"/>
      <c r="EV546" s="5"/>
      <c r="EW546" s="5"/>
      <c r="EX546" s="5"/>
      <c r="EY546" s="5"/>
      <c r="EZ546" s="5"/>
      <c r="FA546" s="5"/>
      <c r="FB546" s="5"/>
      <c r="FC546" s="5"/>
      <c r="FD546" s="5"/>
      <c r="FE546" s="5"/>
      <c r="FF546" s="5"/>
      <c r="FG546" s="5"/>
      <c r="FH546" s="5"/>
      <c r="FI546" s="5"/>
      <c r="FJ546" s="5"/>
      <c r="FK546" s="5"/>
      <c r="FL546" s="5"/>
      <c r="FM546" s="5"/>
      <c r="FN546" s="5"/>
      <c r="FO546" s="5"/>
      <c r="FP546" s="5"/>
      <c r="FQ546" s="5"/>
      <c r="FR546" s="5"/>
      <c r="FS546" s="5"/>
      <c r="FT546" s="5"/>
      <c r="FU546" s="5"/>
      <c r="FV546" s="5"/>
      <c r="FW546" s="5"/>
      <c r="FX546" s="5"/>
      <c r="FY546" s="5"/>
      <c r="FZ546" s="5"/>
      <c r="GA546" s="5"/>
      <c r="GB546" s="5"/>
      <c r="GC546" s="5"/>
      <c r="GD546" s="5"/>
      <c r="GE546" s="5"/>
      <c r="GF546" s="5"/>
      <c r="GG546" s="5"/>
      <c r="GH546" s="5"/>
      <c r="GI546" s="5"/>
      <c r="GJ546" s="5"/>
      <c r="GK546" s="5"/>
      <c r="GL546" s="5"/>
      <c r="GM546" s="5"/>
      <c r="GN546" s="5"/>
      <c r="GO546" s="5"/>
      <c r="GP546" s="5"/>
      <c r="GQ546" s="5"/>
      <c r="GR546" s="5"/>
      <c r="GS546" s="5"/>
      <c r="GT546" s="5"/>
      <c r="GU546" s="5"/>
      <c r="GV546" s="5"/>
      <c r="GW546" s="5"/>
      <c r="GX546" s="5"/>
      <c r="GY546" s="5"/>
      <c r="GZ546" s="5"/>
      <c r="HA546" s="5"/>
      <c r="HB546" s="5"/>
      <c r="HC546" s="5"/>
      <c r="HD546" s="5"/>
      <c r="HE546" s="5"/>
      <c r="HF546" s="5"/>
      <c r="HG546" s="5"/>
      <c r="HH546" s="5"/>
      <c r="HI546" s="5"/>
      <c r="HJ546" s="5"/>
      <c r="HK546" s="5"/>
      <c r="HL546" s="5"/>
      <c r="HM546" s="5"/>
      <c r="HN546" s="5"/>
      <c r="HO546" s="5"/>
      <c r="HP546" s="5"/>
      <c r="HQ546" s="5"/>
      <c r="HR546" s="5"/>
      <c r="HS546" s="5"/>
      <c r="HT546" s="5"/>
      <c r="HU546" s="5"/>
      <c r="HV546" s="5"/>
      <c r="HW546" s="5"/>
    </row>
    <row r="547" spans="1:231" s="148" customFormat="1">
      <c r="A547" s="5"/>
      <c r="B547" s="5"/>
      <c r="C547" s="13"/>
      <c r="D547" s="13"/>
      <c r="E547" s="14"/>
      <c r="F547" s="15"/>
      <c r="G547" s="13"/>
      <c r="H547" s="13"/>
      <c r="I547" s="16"/>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5"/>
      <c r="CD547" s="5"/>
      <c r="CE547" s="5"/>
      <c r="CF547" s="5"/>
      <c r="CG547" s="5"/>
      <c r="CH547" s="5"/>
      <c r="CI547" s="5"/>
      <c r="CJ547" s="5"/>
      <c r="CK547" s="5"/>
      <c r="CL547" s="5"/>
      <c r="CM547" s="5"/>
      <c r="CN547" s="5"/>
      <c r="CO547" s="5"/>
      <c r="CP547" s="5"/>
      <c r="CQ547" s="5"/>
      <c r="CR547" s="5"/>
      <c r="CS547" s="5"/>
      <c r="CT547" s="5"/>
      <c r="CU547" s="5"/>
      <c r="CV547" s="5"/>
      <c r="CW547" s="5"/>
      <c r="CX547" s="5"/>
      <c r="CY547" s="5"/>
      <c r="CZ547" s="5"/>
      <c r="DA547" s="5"/>
      <c r="DB547" s="5"/>
      <c r="DC547" s="5"/>
      <c r="DD547" s="5"/>
      <c r="DE547" s="5"/>
      <c r="DF547" s="5"/>
      <c r="DG547" s="5"/>
      <c r="DH547" s="5"/>
      <c r="DI547" s="5"/>
      <c r="DJ547" s="5"/>
      <c r="DK547" s="5"/>
      <c r="DL547" s="5"/>
      <c r="DM547" s="5"/>
      <c r="DN547" s="5"/>
      <c r="DO547" s="5"/>
      <c r="DP547" s="5"/>
      <c r="DQ547" s="5"/>
      <c r="DR547" s="5"/>
      <c r="DS547" s="5"/>
      <c r="DT547" s="5"/>
      <c r="DU547" s="5"/>
      <c r="DV547" s="5"/>
      <c r="DW547" s="5"/>
      <c r="DX547" s="5"/>
      <c r="DY547" s="5"/>
      <c r="DZ547" s="5"/>
      <c r="EA547" s="5"/>
      <c r="EB547" s="5"/>
      <c r="EC547" s="5"/>
      <c r="ED547" s="5"/>
      <c r="EE547" s="5"/>
      <c r="EF547" s="5"/>
      <c r="EG547" s="5"/>
      <c r="EH547" s="5"/>
      <c r="EI547" s="5"/>
      <c r="EJ547" s="5"/>
      <c r="EK547" s="5"/>
      <c r="EL547" s="5"/>
      <c r="EM547" s="5"/>
      <c r="EN547" s="5"/>
      <c r="EO547" s="5"/>
      <c r="EP547" s="5"/>
      <c r="EQ547" s="5"/>
      <c r="ER547" s="5"/>
      <c r="ES547" s="5"/>
      <c r="ET547" s="5"/>
      <c r="EU547" s="5"/>
      <c r="EV547" s="5"/>
      <c r="EW547" s="5"/>
      <c r="EX547" s="5"/>
      <c r="EY547" s="5"/>
      <c r="EZ547" s="5"/>
      <c r="FA547" s="5"/>
      <c r="FB547" s="5"/>
      <c r="FC547" s="5"/>
      <c r="FD547" s="5"/>
      <c r="FE547" s="5"/>
      <c r="FF547" s="5"/>
      <c r="FG547" s="5"/>
      <c r="FH547" s="5"/>
      <c r="FI547" s="5"/>
      <c r="FJ547" s="5"/>
      <c r="FK547" s="5"/>
      <c r="FL547" s="5"/>
      <c r="FM547" s="5"/>
      <c r="FN547" s="5"/>
      <c r="FO547" s="5"/>
      <c r="FP547" s="5"/>
      <c r="FQ547" s="5"/>
      <c r="FR547" s="5"/>
      <c r="FS547" s="5"/>
      <c r="FT547" s="5"/>
      <c r="FU547" s="5"/>
      <c r="FV547" s="5"/>
      <c r="FW547" s="5"/>
      <c r="FX547" s="5"/>
      <c r="FY547" s="5"/>
      <c r="FZ547" s="5"/>
      <c r="GA547" s="5"/>
      <c r="GB547" s="5"/>
      <c r="GC547" s="5"/>
      <c r="GD547" s="5"/>
      <c r="GE547" s="5"/>
      <c r="GF547" s="5"/>
      <c r="GG547" s="5"/>
      <c r="GH547" s="5"/>
      <c r="GI547" s="5"/>
      <c r="GJ547" s="5"/>
      <c r="GK547" s="5"/>
      <c r="GL547" s="5"/>
      <c r="GM547" s="5"/>
      <c r="GN547" s="5"/>
      <c r="GO547" s="5"/>
      <c r="GP547" s="5"/>
      <c r="GQ547" s="5"/>
      <c r="GR547" s="5"/>
      <c r="GS547" s="5"/>
      <c r="GT547" s="5"/>
      <c r="GU547" s="5"/>
      <c r="GV547" s="5"/>
      <c r="GW547" s="5"/>
      <c r="GX547" s="5"/>
      <c r="GY547" s="5"/>
      <c r="GZ547" s="5"/>
      <c r="HA547" s="5"/>
      <c r="HB547" s="5"/>
      <c r="HC547" s="5"/>
      <c r="HD547" s="5"/>
      <c r="HE547" s="5"/>
      <c r="HF547" s="5"/>
      <c r="HG547" s="5"/>
      <c r="HH547" s="5"/>
      <c r="HI547" s="5"/>
      <c r="HJ547" s="5"/>
      <c r="HK547" s="5"/>
      <c r="HL547" s="5"/>
      <c r="HM547" s="5"/>
      <c r="HN547" s="5"/>
      <c r="HO547" s="5"/>
      <c r="HP547" s="5"/>
      <c r="HQ547" s="5"/>
      <c r="HR547" s="5"/>
      <c r="HS547" s="5"/>
      <c r="HT547" s="5"/>
      <c r="HU547" s="5"/>
      <c r="HV547" s="5"/>
      <c r="HW547" s="5"/>
    </row>
    <row r="548" spans="1:231" s="148" customFormat="1">
      <c r="A548" s="5"/>
      <c r="B548" s="5"/>
      <c r="C548" s="13"/>
      <c r="D548" s="13"/>
      <c r="E548" s="14"/>
      <c r="F548" s="15"/>
      <c r="G548" s="13"/>
      <c r="H548" s="13"/>
      <c r="I548" s="16"/>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5"/>
      <c r="BM548" s="5"/>
      <c r="BN548" s="5"/>
      <c r="BO548" s="5"/>
      <c r="BP548" s="5"/>
      <c r="BQ548" s="5"/>
      <c r="BR548" s="5"/>
      <c r="BS548" s="5"/>
      <c r="BT548" s="5"/>
      <c r="BU548" s="5"/>
      <c r="BV548" s="5"/>
      <c r="BW548" s="5"/>
      <c r="BX548" s="5"/>
      <c r="BY548" s="5"/>
      <c r="BZ548" s="5"/>
      <c r="CA548" s="5"/>
      <c r="CB548" s="5"/>
      <c r="CC548" s="5"/>
      <c r="CD548" s="5"/>
      <c r="CE548" s="5"/>
      <c r="CF548" s="5"/>
      <c r="CG548" s="5"/>
      <c r="CH548" s="5"/>
      <c r="CI548" s="5"/>
      <c r="CJ548" s="5"/>
      <c r="CK548" s="5"/>
      <c r="CL548" s="5"/>
      <c r="CM548" s="5"/>
      <c r="CN548" s="5"/>
      <c r="CO548" s="5"/>
      <c r="CP548" s="5"/>
      <c r="CQ548" s="5"/>
      <c r="CR548" s="5"/>
      <c r="CS548" s="5"/>
      <c r="CT548" s="5"/>
      <c r="CU548" s="5"/>
      <c r="CV548" s="5"/>
      <c r="CW548" s="5"/>
      <c r="CX548" s="5"/>
      <c r="CY548" s="5"/>
      <c r="CZ548" s="5"/>
      <c r="DA548" s="5"/>
      <c r="DB548" s="5"/>
      <c r="DC548" s="5"/>
      <c r="DD548" s="5"/>
      <c r="DE548" s="5"/>
      <c r="DF548" s="5"/>
      <c r="DG548" s="5"/>
      <c r="DH548" s="5"/>
      <c r="DI548" s="5"/>
      <c r="DJ548" s="5"/>
      <c r="DK548" s="5"/>
      <c r="DL548" s="5"/>
      <c r="DM548" s="5"/>
      <c r="DN548" s="5"/>
      <c r="DO548" s="5"/>
      <c r="DP548" s="5"/>
      <c r="DQ548" s="5"/>
      <c r="DR548" s="5"/>
      <c r="DS548" s="5"/>
      <c r="DT548" s="5"/>
      <c r="DU548" s="5"/>
      <c r="DV548" s="5"/>
      <c r="DW548" s="5"/>
      <c r="DX548" s="5"/>
      <c r="DY548" s="5"/>
      <c r="DZ548" s="5"/>
      <c r="EA548" s="5"/>
      <c r="EB548" s="5"/>
      <c r="EC548" s="5"/>
      <c r="ED548" s="5"/>
      <c r="EE548" s="5"/>
      <c r="EF548" s="5"/>
      <c r="EG548" s="5"/>
      <c r="EH548" s="5"/>
      <c r="EI548" s="5"/>
      <c r="EJ548" s="5"/>
      <c r="EK548" s="5"/>
      <c r="EL548" s="5"/>
      <c r="EM548" s="5"/>
      <c r="EN548" s="5"/>
      <c r="EO548" s="5"/>
      <c r="EP548" s="5"/>
      <c r="EQ548" s="5"/>
      <c r="ER548" s="5"/>
      <c r="ES548" s="5"/>
      <c r="ET548" s="5"/>
      <c r="EU548" s="5"/>
      <c r="EV548" s="5"/>
      <c r="EW548" s="5"/>
      <c r="EX548" s="5"/>
      <c r="EY548" s="5"/>
      <c r="EZ548" s="5"/>
      <c r="FA548" s="5"/>
      <c r="FB548" s="5"/>
      <c r="FC548" s="5"/>
      <c r="FD548" s="5"/>
      <c r="FE548" s="5"/>
      <c r="FF548" s="5"/>
      <c r="FG548" s="5"/>
      <c r="FH548" s="5"/>
      <c r="FI548" s="5"/>
      <c r="FJ548" s="5"/>
      <c r="FK548" s="5"/>
      <c r="FL548" s="5"/>
      <c r="FM548" s="5"/>
      <c r="FN548" s="5"/>
      <c r="FO548" s="5"/>
      <c r="FP548" s="5"/>
      <c r="FQ548" s="5"/>
      <c r="FR548" s="5"/>
      <c r="FS548" s="5"/>
      <c r="FT548" s="5"/>
      <c r="FU548" s="5"/>
      <c r="FV548" s="5"/>
      <c r="FW548" s="5"/>
      <c r="FX548" s="5"/>
      <c r="FY548" s="5"/>
      <c r="FZ548" s="5"/>
      <c r="GA548" s="5"/>
      <c r="GB548" s="5"/>
      <c r="GC548" s="5"/>
      <c r="GD548" s="5"/>
      <c r="GE548" s="5"/>
      <c r="GF548" s="5"/>
      <c r="GG548" s="5"/>
      <c r="GH548" s="5"/>
      <c r="GI548" s="5"/>
      <c r="GJ548" s="5"/>
      <c r="GK548" s="5"/>
      <c r="GL548" s="5"/>
      <c r="GM548" s="5"/>
      <c r="GN548" s="5"/>
      <c r="GO548" s="5"/>
      <c r="GP548" s="5"/>
      <c r="GQ548" s="5"/>
      <c r="GR548" s="5"/>
      <c r="GS548" s="5"/>
      <c r="GT548" s="5"/>
      <c r="GU548" s="5"/>
      <c r="GV548" s="5"/>
      <c r="GW548" s="5"/>
      <c r="GX548" s="5"/>
      <c r="GY548" s="5"/>
      <c r="GZ548" s="5"/>
      <c r="HA548" s="5"/>
      <c r="HB548" s="5"/>
      <c r="HC548" s="5"/>
      <c r="HD548" s="5"/>
      <c r="HE548" s="5"/>
      <c r="HF548" s="5"/>
      <c r="HG548" s="5"/>
      <c r="HH548" s="5"/>
      <c r="HI548" s="5"/>
      <c r="HJ548" s="5"/>
      <c r="HK548" s="5"/>
      <c r="HL548" s="5"/>
      <c r="HM548" s="5"/>
      <c r="HN548" s="5"/>
      <c r="HO548" s="5"/>
      <c r="HP548" s="5"/>
      <c r="HQ548" s="5"/>
      <c r="HR548" s="5"/>
      <c r="HS548" s="5"/>
      <c r="HT548" s="5"/>
      <c r="HU548" s="5"/>
      <c r="HV548" s="5"/>
      <c r="HW548" s="5"/>
    </row>
    <row r="549" spans="1:231" s="148" customFormat="1">
      <c r="A549" s="5"/>
      <c r="B549" s="5"/>
      <c r="C549" s="13"/>
      <c r="D549" s="13"/>
      <c r="E549" s="14"/>
      <c r="F549" s="15"/>
      <c r="G549" s="13"/>
      <c r="H549" s="13"/>
      <c r="I549" s="16"/>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c r="BP549" s="5"/>
      <c r="BQ549" s="5"/>
      <c r="BR549" s="5"/>
      <c r="BS549" s="5"/>
      <c r="BT549" s="5"/>
      <c r="BU549" s="5"/>
      <c r="BV549" s="5"/>
      <c r="BW549" s="5"/>
      <c r="BX549" s="5"/>
      <c r="BY549" s="5"/>
      <c r="BZ549" s="5"/>
      <c r="CA549" s="5"/>
      <c r="CB549" s="5"/>
      <c r="CC549" s="5"/>
      <c r="CD549" s="5"/>
      <c r="CE549" s="5"/>
      <c r="CF549" s="5"/>
      <c r="CG549" s="5"/>
      <c r="CH549" s="5"/>
      <c r="CI549" s="5"/>
      <c r="CJ549" s="5"/>
      <c r="CK549" s="5"/>
      <c r="CL549" s="5"/>
      <c r="CM549" s="5"/>
      <c r="CN549" s="5"/>
      <c r="CO549" s="5"/>
      <c r="CP549" s="5"/>
      <c r="CQ549" s="5"/>
      <c r="CR549" s="5"/>
      <c r="CS549" s="5"/>
      <c r="CT549" s="5"/>
      <c r="CU549" s="5"/>
      <c r="CV549" s="5"/>
      <c r="CW549" s="5"/>
      <c r="CX549" s="5"/>
      <c r="CY549" s="5"/>
      <c r="CZ549" s="5"/>
      <c r="DA549" s="5"/>
      <c r="DB549" s="5"/>
      <c r="DC549" s="5"/>
      <c r="DD549" s="5"/>
      <c r="DE549" s="5"/>
      <c r="DF549" s="5"/>
      <c r="DG549" s="5"/>
      <c r="DH549" s="5"/>
      <c r="DI549" s="5"/>
      <c r="DJ549" s="5"/>
      <c r="DK549" s="5"/>
      <c r="DL549" s="5"/>
      <c r="DM549" s="5"/>
      <c r="DN549" s="5"/>
      <c r="DO549" s="5"/>
      <c r="DP549" s="5"/>
      <c r="DQ549" s="5"/>
      <c r="DR549" s="5"/>
      <c r="DS549" s="5"/>
      <c r="DT549" s="5"/>
      <c r="DU549" s="5"/>
      <c r="DV549" s="5"/>
      <c r="DW549" s="5"/>
      <c r="DX549" s="5"/>
      <c r="DY549" s="5"/>
      <c r="DZ549" s="5"/>
      <c r="EA549" s="5"/>
      <c r="EB549" s="5"/>
      <c r="EC549" s="5"/>
      <c r="ED549" s="5"/>
      <c r="EE549" s="5"/>
      <c r="EF549" s="5"/>
      <c r="EG549" s="5"/>
      <c r="EH549" s="5"/>
      <c r="EI549" s="5"/>
      <c r="EJ549" s="5"/>
      <c r="EK549" s="5"/>
      <c r="EL549" s="5"/>
      <c r="EM549" s="5"/>
      <c r="EN549" s="5"/>
      <c r="EO549" s="5"/>
      <c r="EP549" s="5"/>
      <c r="EQ549" s="5"/>
      <c r="ER549" s="5"/>
      <c r="ES549" s="5"/>
      <c r="ET549" s="5"/>
      <c r="EU549" s="5"/>
      <c r="EV549" s="5"/>
      <c r="EW549" s="5"/>
      <c r="EX549" s="5"/>
      <c r="EY549" s="5"/>
      <c r="EZ549" s="5"/>
      <c r="FA549" s="5"/>
      <c r="FB549" s="5"/>
      <c r="FC549" s="5"/>
      <c r="FD549" s="5"/>
      <c r="FE549" s="5"/>
      <c r="FF549" s="5"/>
      <c r="FG549" s="5"/>
      <c r="FH549" s="5"/>
      <c r="FI549" s="5"/>
      <c r="FJ549" s="5"/>
      <c r="FK549" s="5"/>
      <c r="FL549" s="5"/>
      <c r="FM549" s="5"/>
      <c r="FN549" s="5"/>
      <c r="FO549" s="5"/>
      <c r="FP549" s="5"/>
      <c r="FQ549" s="5"/>
      <c r="FR549" s="5"/>
      <c r="FS549" s="5"/>
      <c r="FT549" s="5"/>
      <c r="FU549" s="5"/>
      <c r="FV549" s="5"/>
      <c r="FW549" s="5"/>
      <c r="FX549" s="5"/>
      <c r="FY549" s="5"/>
      <c r="FZ549" s="5"/>
      <c r="GA549" s="5"/>
      <c r="GB549" s="5"/>
      <c r="GC549" s="5"/>
      <c r="GD549" s="5"/>
      <c r="GE549" s="5"/>
      <c r="GF549" s="5"/>
      <c r="GG549" s="5"/>
      <c r="GH549" s="5"/>
      <c r="GI549" s="5"/>
      <c r="GJ549" s="5"/>
      <c r="GK549" s="5"/>
      <c r="GL549" s="5"/>
      <c r="GM549" s="5"/>
      <c r="GN549" s="5"/>
      <c r="GO549" s="5"/>
      <c r="GP549" s="5"/>
      <c r="GQ549" s="5"/>
      <c r="GR549" s="5"/>
      <c r="GS549" s="5"/>
      <c r="GT549" s="5"/>
      <c r="GU549" s="5"/>
      <c r="GV549" s="5"/>
      <c r="GW549" s="5"/>
      <c r="GX549" s="5"/>
      <c r="GY549" s="5"/>
      <c r="GZ549" s="5"/>
      <c r="HA549" s="5"/>
      <c r="HB549" s="5"/>
      <c r="HC549" s="5"/>
      <c r="HD549" s="5"/>
      <c r="HE549" s="5"/>
      <c r="HF549" s="5"/>
      <c r="HG549" s="5"/>
      <c r="HH549" s="5"/>
      <c r="HI549" s="5"/>
      <c r="HJ549" s="5"/>
      <c r="HK549" s="5"/>
      <c r="HL549" s="5"/>
      <c r="HM549" s="5"/>
      <c r="HN549" s="5"/>
      <c r="HO549" s="5"/>
      <c r="HP549" s="5"/>
      <c r="HQ549" s="5"/>
      <c r="HR549" s="5"/>
      <c r="HS549" s="5"/>
      <c r="HT549" s="5"/>
      <c r="HU549" s="5"/>
      <c r="HV549" s="5"/>
      <c r="HW549" s="5"/>
    </row>
    <row r="550" spans="1:231" s="148" customFormat="1">
      <c r="A550" s="5"/>
      <c r="B550" s="5"/>
      <c r="C550" s="13"/>
      <c r="D550" s="13"/>
      <c r="E550" s="14"/>
      <c r="F550" s="15"/>
      <c r="G550" s="13"/>
      <c r="H550" s="13"/>
      <c r="I550" s="16"/>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c r="CB550" s="5"/>
      <c r="CC550" s="5"/>
      <c r="CD550" s="5"/>
      <c r="CE550" s="5"/>
      <c r="CF550" s="5"/>
      <c r="CG550" s="5"/>
      <c r="CH550" s="5"/>
      <c r="CI550" s="5"/>
      <c r="CJ550" s="5"/>
      <c r="CK550" s="5"/>
      <c r="CL550" s="5"/>
      <c r="CM550" s="5"/>
      <c r="CN550" s="5"/>
      <c r="CO550" s="5"/>
      <c r="CP550" s="5"/>
      <c r="CQ550" s="5"/>
      <c r="CR550" s="5"/>
      <c r="CS550" s="5"/>
      <c r="CT550" s="5"/>
      <c r="CU550" s="5"/>
      <c r="CV550" s="5"/>
      <c r="CW550" s="5"/>
      <c r="CX550" s="5"/>
      <c r="CY550" s="5"/>
      <c r="CZ550" s="5"/>
      <c r="DA550" s="5"/>
      <c r="DB550" s="5"/>
      <c r="DC550" s="5"/>
      <c r="DD550" s="5"/>
      <c r="DE550" s="5"/>
      <c r="DF550" s="5"/>
      <c r="DG550" s="5"/>
      <c r="DH550" s="5"/>
      <c r="DI550" s="5"/>
      <c r="DJ550" s="5"/>
      <c r="DK550" s="5"/>
      <c r="DL550" s="5"/>
      <c r="DM550" s="5"/>
      <c r="DN550" s="5"/>
      <c r="DO550" s="5"/>
      <c r="DP550" s="5"/>
      <c r="DQ550" s="5"/>
      <c r="DR550" s="5"/>
      <c r="DS550" s="5"/>
      <c r="DT550" s="5"/>
      <c r="DU550" s="5"/>
      <c r="DV550" s="5"/>
      <c r="DW550" s="5"/>
      <c r="DX550" s="5"/>
      <c r="DY550" s="5"/>
      <c r="DZ550" s="5"/>
      <c r="EA550" s="5"/>
      <c r="EB550" s="5"/>
      <c r="EC550" s="5"/>
      <c r="ED550" s="5"/>
      <c r="EE550" s="5"/>
      <c r="EF550" s="5"/>
      <c r="EG550" s="5"/>
      <c r="EH550" s="5"/>
      <c r="EI550" s="5"/>
      <c r="EJ550" s="5"/>
      <c r="EK550" s="5"/>
      <c r="EL550" s="5"/>
      <c r="EM550" s="5"/>
      <c r="EN550" s="5"/>
      <c r="EO550" s="5"/>
      <c r="EP550" s="5"/>
      <c r="EQ550" s="5"/>
      <c r="ER550" s="5"/>
      <c r="ES550" s="5"/>
      <c r="ET550" s="5"/>
      <c r="EU550" s="5"/>
      <c r="EV550" s="5"/>
      <c r="EW550" s="5"/>
      <c r="EX550" s="5"/>
      <c r="EY550" s="5"/>
      <c r="EZ550" s="5"/>
      <c r="FA550" s="5"/>
      <c r="FB550" s="5"/>
      <c r="FC550" s="5"/>
      <c r="FD550" s="5"/>
      <c r="FE550" s="5"/>
      <c r="FF550" s="5"/>
      <c r="FG550" s="5"/>
      <c r="FH550" s="5"/>
      <c r="FI550" s="5"/>
      <c r="FJ550" s="5"/>
      <c r="FK550" s="5"/>
      <c r="FL550" s="5"/>
      <c r="FM550" s="5"/>
      <c r="FN550" s="5"/>
      <c r="FO550" s="5"/>
      <c r="FP550" s="5"/>
      <c r="FQ550" s="5"/>
      <c r="FR550" s="5"/>
      <c r="FS550" s="5"/>
      <c r="FT550" s="5"/>
      <c r="FU550" s="5"/>
      <c r="FV550" s="5"/>
      <c r="FW550" s="5"/>
      <c r="FX550" s="5"/>
      <c r="FY550" s="5"/>
      <c r="FZ550" s="5"/>
      <c r="GA550" s="5"/>
      <c r="GB550" s="5"/>
      <c r="GC550" s="5"/>
      <c r="GD550" s="5"/>
      <c r="GE550" s="5"/>
      <c r="GF550" s="5"/>
      <c r="GG550" s="5"/>
      <c r="GH550" s="5"/>
      <c r="GI550" s="5"/>
      <c r="GJ550" s="5"/>
      <c r="GK550" s="5"/>
      <c r="GL550" s="5"/>
      <c r="GM550" s="5"/>
      <c r="GN550" s="5"/>
      <c r="GO550" s="5"/>
      <c r="GP550" s="5"/>
      <c r="GQ550" s="5"/>
      <c r="GR550" s="5"/>
      <c r="GS550" s="5"/>
      <c r="GT550" s="5"/>
      <c r="GU550" s="5"/>
      <c r="GV550" s="5"/>
      <c r="GW550" s="5"/>
      <c r="GX550" s="5"/>
      <c r="GY550" s="5"/>
      <c r="GZ550" s="5"/>
      <c r="HA550" s="5"/>
      <c r="HB550" s="5"/>
      <c r="HC550" s="5"/>
      <c r="HD550" s="5"/>
      <c r="HE550" s="5"/>
      <c r="HF550" s="5"/>
      <c r="HG550" s="5"/>
      <c r="HH550" s="5"/>
      <c r="HI550" s="5"/>
      <c r="HJ550" s="5"/>
      <c r="HK550" s="5"/>
      <c r="HL550" s="5"/>
      <c r="HM550" s="5"/>
      <c r="HN550" s="5"/>
      <c r="HO550" s="5"/>
      <c r="HP550" s="5"/>
      <c r="HQ550" s="5"/>
      <c r="HR550" s="5"/>
      <c r="HS550" s="5"/>
      <c r="HT550" s="5"/>
      <c r="HU550" s="5"/>
      <c r="HV550" s="5"/>
      <c r="HW550" s="5"/>
    </row>
    <row r="551" spans="1:231" s="148" customFormat="1">
      <c r="A551" s="5"/>
      <c r="B551" s="5"/>
      <c r="C551" s="13"/>
      <c r="D551" s="13"/>
      <c r="E551" s="14"/>
      <c r="F551" s="15"/>
      <c r="G551" s="13"/>
      <c r="H551" s="13"/>
      <c r="I551" s="16"/>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5"/>
      <c r="CD551" s="5"/>
      <c r="CE551" s="5"/>
      <c r="CF551" s="5"/>
      <c r="CG551" s="5"/>
      <c r="CH551" s="5"/>
      <c r="CI551" s="5"/>
      <c r="CJ551" s="5"/>
      <c r="CK551" s="5"/>
      <c r="CL551" s="5"/>
      <c r="CM551" s="5"/>
      <c r="CN551" s="5"/>
      <c r="CO551" s="5"/>
      <c r="CP551" s="5"/>
      <c r="CQ551" s="5"/>
      <c r="CR551" s="5"/>
      <c r="CS551" s="5"/>
      <c r="CT551" s="5"/>
      <c r="CU551" s="5"/>
      <c r="CV551" s="5"/>
      <c r="CW551" s="5"/>
      <c r="CX551" s="5"/>
      <c r="CY551" s="5"/>
      <c r="CZ551" s="5"/>
      <c r="DA551" s="5"/>
      <c r="DB551" s="5"/>
      <c r="DC551" s="5"/>
      <c r="DD551" s="5"/>
      <c r="DE551" s="5"/>
      <c r="DF551" s="5"/>
      <c r="DG551" s="5"/>
      <c r="DH551" s="5"/>
      <c r="DI551" s="5"/>
      <c r="DJ551" s="5"/>
      <c r="DK551" s="5"/>
      <c r="DL551" s="5"/>
      <c r="DM551" s="5"/>
      <c r="DN551" s="5"/>
      <c r="DO551" s="5"/>
      <c r="DP551" s="5"/>
      <c r="DQ551" s="5"/>
      <c r="DR551" s="5"/>
      <c r="DS551" s="5"/>
      <c r="DT551" s="5"/>
      <c r="DU551" s="5"/>
      <c r="DV551" s="5"/>
      <c r="DW551" s="5"/>
      <c r="DX551" s="5"/>
      <c r="DY551" s="5"/>
      <c r="DZ551" s="5"/>
      <c r="EA551" s="5"/>
      <c r="EB551" s="5"/>
      <c r="EC551" s="5"/>
      <c r="ED551" s="5"/>
      <c r="EE551" s="5"/>
      <c r="EF551" s="5"/>
      <c r="EG551" s="5"/>
      <c r="EH551" s="5"/>
      <c r="EI551" s="5"/>
      <c r="EJ551" s="5"/>
      <c r="EK551" s="5"/>
      <c r="EL551" s="5"/>
      <c r="EM551" s="5"/>
      <c r="EN551" s="5"/>
      <c r="EO551" s="5"/>
      <c r="EP551" s="5"/>
      <c r="EQ551" s="5"/>
      <c r="ER551" s="5"/>
      <c r="ES551" s="5"/>
      <c r="ET551" s="5"/>
      <c r="EU551" s="5"/>
      <c r="EV551" s="5"/>
      <c r="EW551" s="5"/>
      <c r="EX551" s="5"/>
      <c r="EY551" s="5"/>
      <c r="EZ551" s="5"/>
      <c r="FA551" s="5"/>
      <c r="FB551" s="5"/>
      <c r="FC551" s="5"/>
      <c r="FD551" s="5"/>
      <c r="FE551" s="5"/>
      <c r="FF551" s="5"/>
      <c r="FG551" s="5"/>
      <c r="FH551" s="5"/>
      <c r="FI551" s="5"/>
      <c r="FJ551" s="5"/>
      <c r="FK551" s="5"/>
      <c r="FL551" s="5"/>
      <c r="FM551" s="5"/>
      <c r="FN551" s="5"/>
      <c r="FO551" s="5"/>
      <c r="FP551" s="5"/>
      <c r="FQ551" s="5"/>
      <c r="FR551" s="5"/>
      <c r="FS551" s="5"/>
      <c r="FT551" s="5"/>
      <c r="FU551" s="5"/>
      <c r="FV551" s="5"/>
      <c r="FW551" s="5"/>
      <c r="FX551" s="5"/>
      <c r="FY551" s="5"/>
      <c r="FZ551" s="5"/>
      <c r="GA551" s="5"/>
      <c r="GB551" s="5"/>
      <c r="GC551" s="5"/>
      <c r="GD551" s="5"/>
      <c r="GE551" s="5"/>
      <c r="GF551" s="5"/>
      <c r="GG551" s="5"/>
      <c r="GH551" s="5"/>
      <c r="GI551" s="5"/>
      <c r="GJ551" s="5"/>
      <c r="GK551" s="5"/>
      <c r="GL551" s="5"/>
      <c r="GM551" s="5"/>
      <c r="GN551" s="5"/>
      <c r="GO551" s="5"/>
      <c r="GP551" s="5"/>
      <c r="GQ551" s="5"/>
      <c r="GR551" s="5"/>
      <c r="GS551" s="5"/>
      <c r="GT551" s="5"/>
      <c r="GU551" s="5"/>
      <c r="GV551" s="5"/>
      <c r="GW551" s="5"/>
      <c r="GX551" s="5"/>
      <c r="GY551" s="5"/>
      <c r="GZ551" s="5"/>
      <c r="HA551" s="5"/>
      <c r="HB551" s="5"/>
      <c r="HC551" s="5"/>
      <c r="HD551" s="5"/>
      <c r="HE551" s="5"/>
      <c r="HF551" s="5"/>
      <c r="HG551" s="5"/>
      <c r="HH551" s="5"/>
      <c r="HI551" s="5"/>
      <c r="HJ551" s="5"/>
      <c r="HK551" s="5"/>
      <c r="HL551" s="5"/>
      <c r="HM551" s="5"/>
      <c r="HN551" s="5"/>
      <c r="HO551" s="5"/>
      <c r="HP551" s="5"/>
      <c r="HQ551" s="5"/>
      <c r="HR551" s="5"/>
      <c r="HS551" s="5"/>
      <c r="HT551" s="5"/>
      <c r="HU551" s="5"/>
      <c r="HV551" s="5"/>
      <c r="HW551" s="5"/>
    </row>
    <row r="552" spans="1:231" s="148" customFormat="1">
      <c r="A552" s="5"/>
      <c r="B552" s="5"/>
      <c r="C552" s="13"/>
      <c r="D552" s="13"/>
      <c r="E552" s="14"/>
      <c r="F552" s="15"/>
      <c r="G552" s="13"/>
      <c r="H552" s="13"/>
      <c r="I552" s="16"/>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c r="BN552" s="5"/>
      <c r="BO552" s="5"/>
      <c r="BP552" s="5"/>
      <c r="BQ552" s="5"/>
      <c r="BR552" s="5"/>
      <c r="BS552" s="5"/>
      <c r="BT552" s="5"/>
      <c r="BU552" s="5"/>
      <c r="BV552" s="5"/>
      <c r="BW552" s="5"/>
      <c r="BX552" s="5"/>
      <c r="BY552" s="5"/>
      <c r="BZ552" s="5"/>
      <c r="CA552" s="5"/>
      <c r="CB552" s="5"/>
      <c r="CC552" s="5"/>
      <c r="CD552" s="5"/>
      <c r="CE552" s="5"/>
      <c r="CF552" s="5"/>
      <c r="CG552" s="5"/>
      <c r="CH552" s="5"/>
      <c r="CI552" s="5"/>
      <c r="CJ552" s="5"/>
      <c r="CK552" s="5"/>
      <c r="CL552" s="5"/>
      <c r="CM552" s="5"/>
      <c r="CN552" s="5"/>
      <c r="CO552" s="5"/>
      <c r="CP552" s="5"/>
      <c r="CQ552" s="5"/>
      <c r="CR552" s="5"/>
      <c r="CS552" s="5"/>
      <c r="CT552" s="5"/>
      <c r="CU552" s="5"/>
      <c r="CV552" s="5"/>
      <c r="CW552" s="5"/>
      <c r="CX552" s="5"/>
      <c r="CY552" s="5"/>
      <c r="CZ552" s="5"/>
      <c r="DA552" s="5"/>
      <c r="DB552" s="5"/>
      <c r="DC552" s="5"/>
      <c r="DD552" s="5"/>
      <c r="DE552" s="5"/>
      <c r="DF552" s="5"/>
      <c r="DG552" s="5"/>
      <c r="DH552" s="5"/>
      <c r="DI552" s="5"/>
      <c r="DJ552" s="5"/>
      <c r="DK552" s="5"/>
      <c r="DL552" s="5"/>
      <c r="DM552" s="5"/>
      <c r="DN552" s="5"/>
      <c r="DO552" s="5"/>
      <c r="DP552" s="5"/>
      <c r="DQ552" s="5"/>
      <c r="DR552" s="5"/>
      <c r="DS552" s="5"/>
      <c r="DT552" s="5"/>
      <c r="DU552" s="5"/>
      <c r="DV552" s="5"/>
      <c r="DW552" s="5"/>
      <c r="DX552" s="5"/>
      <c r="DY552" s="5"/>
      <c r="DZ552" s="5"/>
      <c r="EA552" s="5"/>
      <c r="EB552" s="5"/>
      <c r="EC552" s="5"/>
      <c r="ED552" s="5"/>
      <c r="EE552" s="5"/>
      <c r="EF552" s="5"/>
      <c r="EG552" s="5"/>
      <c r="EH552" s="5"/>
      <c r="EI552" s="5"/>
      <c r="EJ552" s="5"/>
      <c r="EK552" s="5"/>
      <c r="EL552" s="5"/>
      <c r="EM552" s="5"/>
      <c r="EN552" s="5"/>
      <c r="EO552" s="5"/>
      <c r="EP552" s="5"/>
      <c r="EQ552" s="5"/>
      <c r="ER552" s="5"/>
      <c r="ES552" s="5"/>
      <c r="ET552" s="5"/>
      <c r="EU552" s="5"/>
      <c r="EV552" s="5"/>
      <c r="EW552" s="5"/>
      <c r="EX552" s="5"/>
      <c r="EY552" s="5"/>
      <c r="EZ552" s="5"/>
      <c r="FA552" s="5"/>
      <c r="FB552" s="5"/>
      <c r="FC552" s="5"/>
      <c r="FD552" s="5"/>
      <c r="FE552" s="5"/>
      <c r="FF552" s="5"/>
      <c r="FG552" s="5"/>
      <c r="FH552" s="5"/>
      <c r="FI552" s="5"/>
      <c r="FJ552" s="5"/>
      <c r="FK552" s="5"/>
      <c r="FL552" s="5"/>
      <c r="FM552" s="5"/>
      <c r="FN552" s="5"/>
      <c r="FO552" s="5"/>
      <c r="FP552" s="5"/>
      <c r="FQ552" s="5"/>
      <c r="FR552" s="5"/>
      <c r="FS552" s="5"/>
      <c r="FT552" s="5"/>
      <c r="FU552" s="5"/>
      <c r="FV552" s="5"/>
      <c r="FW552" s="5"/>
      <c r="FX552" s="5"/>
      <c r="FY552" s="5"/>
      <c r="FZ552" s="5"/>
      <c r="GA552" s="5"/>
      <c r="GB552" s="5"/>
      <c r="GC552" s="5"/>
      <c r="GD552" s="5"/>
      <c r="GE552" s="5"/>
      <c r="GF552" s="5"/>
      <c r="GG552" s="5"/>
      <c r="GH552" s="5"/>
      <c r="GI552" s="5"/>
      <c r="GJ552" s="5"/>
      <c r="GK552" s="5"/>
      <c r="GL552" s="5"/>
      <c r="GM552" s="5"/>
      <c r="GN552" s="5"/>
      <c r="GO552" s="5"/>
      <c r="GP552" s="5"/>
      <c r="GQ552" s="5"/>
      <c r="GR552" s="5"/>
      <c r="GS552" s="5"/>
      <c r="GT552" s="5"/>
      <c r="GU552" s="5"/>
      <c r="GV552" s="5"/>
      <c r="GW552" s="5"/>
      <c r="GX552" s="5"/>
      <c r="GY552" s="5"/>
      <c r="GZ552" s="5"/>
      <c r="HA552" s="5"/>
      <c r="HB552" s="5"/>
      <c r="HC552" s="5"/>
      <c r="HD552" s="5"/>
      <c r="HE552" s="5"/>
      <c r="HF552" s="5"/>
      <c r="HG552" s="5"/>
      <c r="HH552" s="5"/>
      <c r="HI552" s="5"/>
      <c r="HJ552" s="5"/>
      <c r="HK552" s="5"/>
      <c r="HL552" s="5"/>
      <c r="HM552" s="5"/>
      <c r="HN552" s="5"/>
      <c r="HO552" s="5"/>
      <c r="HP552" s="5"/>
      <c r="HQ552" s="5"/>
      <c r="HR552" s="5"/>
      <c r="HS552" s="5"/>
      <c r="HT552" s="5"/>
      <c r="HU552" s="5"/>
      <c r="HV552" s="5"/>
      <c r="HW552" s="5"/>
    </row>
    <row r="553" spans="1:231" s="148" customFormat="1">
      <c r="A553" s="5"/>
      <c r="B553" s="5"/>
      <c r="C553" s="13"/>
      <c r="D553" s="13"/>
      <c r="E553" s="14"/>
      <c r="F553" s="15"/>
      <c r="G553" s="13"/>
      <c r="H553" s="13"/>
      <c r="I553" s="16"/>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c r="CI553" s="5"/>
      <c r="CJ553" s="5"/>
      <c r="CK553" s="5"/>
      <c r="CL553" s="5"/>
      <c r="CM553" s="5"/>
      <c r="CN553" s="5"/>
      <c r="CO553" s="5"/>
      <c r="CP553" s="5"/>
      <c r="CQ553" s="5"/>
      <c r="CR553" s="5"/>
      <c r="CS553" s="5"/>
      <c r="CT553" s="5"/>
      <c r="CU553" s="5"/>
      <c r="CV553" s="5"/>
      <c r="CW553" s="5"/>
      <c r="CX553" s="5"/>
      <c r="CY553" s="5"/>
      <c r="CZ553" s="5"/>
      <c r="DA553" s="5"/>
      <c r="DB553" s="5"/>
      <c r="DC553" s="5"/>
      <c r="DD553" s="5"/>
      <c r="DE553" s="5"/>
      <c r="DF553" s="5"/>
      <c r="DG553" s="5"/>
      <c r="DH553" s="5"/>
      <c r="DI553" s="5"/>
      <c r="DJ553" s="5"/>
      <c r="DK553" s="5"/>
      <c r="DL553" s="5"/>
      <c r="DM553" s="5"/>
      <c r="DN553" s="5"/>
      <c r="DO553" s="5"/>
      <c r="DP553" s="5"/>
      <c r="DQ553" s="5"/>
      <c r="DR553" s="5"/>
      <c r="DS553" s="5"/>
      <c r="DT553" s="5"/>
      <c r="DU553" s="5"/>
      <c r="DV553" s="5"/>
      <c r="DW553" s="5"/>
      <c r="DX553" s="5"/>
      <c r="DY553" s="5"/>
      <c r="DZ553" s="5"/>
      <c r="EA553" s="5"/>
      <c r="EB553" s="5"/>
      <c r="EC553" s="5"/>
      <c r="ED553" s="5"/>
      <c r="EE553" s="5"/>
      <c r="EF553" s="5"/>
      <c r="EG553" s="5"/>
      <c r="EH553" s="5"/>
      <c r="EI553" s="5"/>
      <c r="EJ553" s="5"/>
      <c r="EK553" s="5"/>
      <c r="EL553" s="5"/>
      <c r="EM553" s="5"/>
      <c r="EN553" s="5"/>
      <c r="EO553" s="5"/>
      <c r="EP553" s="5"/>
      <c r="EQ553" s="5"/>
      <c r="ER553" s="5"/>
      <c r="ES553" s="5"/>
      <c r="ET553" s="5"/>
      <c r="EU553" s="5"/>
      <c r="EV553" s="5"/>
      <c r="EW553" s="5"/>
      <c r="EX553" s="5"/>
      <c r="EY553" s="5"/>
      <c r="EZ553" s="5"/>
      <c r="FA553" s="5"/>
      <c r="FB553" s="5"/>
      <c r="FC553" s="5"/>
      <c r="FD553" s="5"/>
      <c r="FE553" s="5"/>
      <c r="FF553" s="5"/>
      <c r="FG553" s="5"/>
      <c r="FH553" s="5"/>
      <c r="FI553" s="5"/>
      <c r="FJ553" s="5"/>
      <c r="FK553" s="5"/>
      <c r="FL553" s="5"/>
      <c r="FM553" s="5"/>
      <c r="FN553" s="5"/>
      <c r="FO553" s="5"/>
      <c r="FP553" s="5"/>
      <c r="FQ553" s="5"/>
      <c r="FR553" s="5"/>
      <c r="FS553" s="5"/>
      <c r="FT553" s="5"/>
      <c r="FU553" s="5"/>
      <c r="FV553" s="5"/>
      <c r="FW553" s="5"/>
      <c r="FX553" s="5"/>
      <c r="FY553" s="5"/>
      <c r="FZ553" s="5"/>
      <c r="GA553" s="5"/>
      <c r="GB553" s="5"/>
      <c r="GC553" s="5"/>
      <c r="GD553" s="5"/>
      <c r="GE553" s="5"/>
      <c r="GF553" s="5"/>
      <c r="GG553" s="5"/>
      <c r="GH553" s="5"/>
      <c r="GI553" s="5"/>
      <c r="GJ553" s="5"/>
      <c r="GK553" s="5"/>
      <c r="GL553" s="5"/>
      <c r="GM553" s="5"/>
      <c r="GN553" s="5"/>
      <c r="GO553" s="5"/>
      <c r="GP553" s="5"/>
      <c r="GQ553" s="5"/>
      <c r="GR553" s="5"/>
      <c r="GS553" s="5"/>
      <c r="GT553" s="5"/>
      <c r="GU553" s="5"/>
      <c r="GV553" s="5"/>
      <c r="GW553" s="5"/>
      <c r="GX553" s="5"/>
      <c r="GY553" s="5"/>
      <c r="GZ553" s="5"/>
      <c r="HA553" s="5"/>
      <c r="HB553" s="5"/>
      <c r="HC553" s="5"/>
      <c r="HD553" s="5"/>
      <c r="HE553" s="5"/>
      <c r="HF553" s="5"/>
      <c r="HG553" s="5"/>
      <c r="HH553" s="5"/>
      <c r="HI553" s="5"/>
      <c r="HJ553" s="5"/>
      <c r="HK553" s="5"/>
      <c r="HL553" s="5"/>
      <c r="HM553" s="5"/>
      <c r="HN553" s="5"/>
      <c r="HO553" s="5"/>
      <c r="HP553" s="5"/>
      <c r="HQ553" s="5"/>
      <c r="HR553" s="5"/>
      <c r="HS553" s="5"/>
      <c r="HT553" s="5"/>
      <c r="HU553" s="5"/>
      <c r="HV553" s="5"/>
      <c r="HW553" s="5"/>
    </row>
    <row r="554" spans="1:231" s="148" customFormat="1">
      <c r="A554" s="5"/>
      <c r="B554" s="5"/>
      <c r="C554" s="13"/>
      <c r="D554" s="13"/>
      <c r="E554" s="14"/>
      <c r="F554" s="15"/>
      <c r="G554" s="13"/>
      <c r="H554" s="13"/>
      <c r="I554" s="16"/>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c r="BG554" s="5"/>
      <c r="BH554" s="5"/>
      <c r="BI554" s="5"/>
      <c r="BJ554" s="5"/>
      <c r="BK554" s="5"/>
      <c r="BL554" s="5"/>
      <c r="BM554" s="5"/>
      <c r="BN554" s="5"/>
      <c r="BO554" s="5"/>
      <c r="BP554" s="5"/>
      <c r="BQ554" s="5"/>
      <c r="BR554" s="5"/>
      <c r="BS554" s="5"/>
      <c r="BT554" s="5"/>
      <c r="BU554" s="5"/>
      <c r="BV554" s="5"/>
      <c r="BW554" s="5"/>
      <c r="BX554" s="5"/>
      <c r="BY554" s="5"/>
      <c r="BZ554" s="5"/>
      <c r="CA554" s="5"/>
      <c r="CB554" s="5"/>
      <c r="CC554" s="5"/>
      <c r="CD554" s="5"/>
      <c r="CE554" s="5"/>
      <c r="CF554" s="5"/>
      <c r="CG554" s="5"/>
      <c r="CH554" s="5"/>
      <c r="CI554" s="5"/>
      <c r="CJ554" s="5"/>
      <c r="CK554" s="5"/>
      <c r="CL554" s="5"/>
      <c r="CM554" s="5"/>
      <c r="CN554" s="5"/>
      <c r="CO554" s="5"/>
      <c r="CP554" s="5"/>
      <c r="CQ554" s="5"/>
      <c r="CR554" s="5"/>
      <c r="CS554" s="5"/>
      <c r="CT554" s="5"/>
      <c r="CU554" s="5"/>
      <c r="CV554" s="5"/>
      <c r="CW554" s="5"/>
      <c r="CX554" s="5"/>
      <c r="CY554" s="5"/>
      <c r="CZ554" s="5"/>
      <c r="DA554" s="5"/>
      <c r="DB554" s="5"/>
      <c r="DC554" s="5"/>
      <c r="DD554" s="5"/>
      <c r="DE554" s="5"/>
      <c r="DF554" s="5"/>
      <c r="DG554" s="5"/>
      <c r="DH554" s="5"/>
      <c r="DI554" s="5"/>
      <c r="DJ554" s="5"/>
      <c r="DK554" s="5"/>
      <c r="DL554" s="5"/>
      <c r="DM554" s="5"/>
      <c r="DN554" s="5"/>
      <c r="DO554" s="5"/>
      <c r="DP554" s="5"/>
      <c r="DQ554" s="5"/>
      <c r="DR554" s="5"/>
      <c r="DS554" s="5"/>
      <c r="DT554" s="5"/>
      <c r="DU554" s="5"/>
      <c r="DV554" s="5"/>
      <c r="DW554" s="5"/>
      <c r="DX554" s="5"/>
      <c r="DY554" s="5"/>
      <c r="DZ554" s="5"/>
      <c r="EA554" s="5"/>
      <c r="EB554" s="5"/>
      <c r="EC554" s="5"/>
      <c r="ED554" s="5"/>
      <c r="EE554" s="5"/>
      <c r="EF554" s="5"/>
      <c r="EG554" s="5"/>
      <c r="EH554" s="5"/>
      <c r="EI554" s="5"/>
      <c r="EJ554" s="5"/>
      <c r="EK554" s="5"/>
      <c r="EL554" s="5"/>
      <c r="EM554" s="5"/>
      <c r="EN554" s="5"/>
      <c r="EO554" s="5"/>
      <c r="EP554" s="5"/>
      <c r="EQ554" s="5"/>
      <c r="ER554" s="5"/>
      <c r="ES554" s="5"/>
      <c r="ET554" s="5"/>
      <c r="EU554" s="5"/>
      <c r="EV554" s="5"/>
      <c r="EW554" s="5"/>
      <c r="EX554" s="5"/>
      <c r="EY554" s="5"/>
      <c r="EZ554" s="5"/>
      <c r="FA554" s="5"/>
      <c r="FB554" s="5"/>
      <c r="FC554" s="5"/>
      <c r="FD554" s="5"/>
      <c r="FE554" s="5"/>
      <c r="FF554" s="5"/>
      <c r="FG554" s="5"/>
      <c r="FH554" s="5"/>
      <c r="FI554" s="5"/>
      <c r="FJ554" s="5"/>
      <c r="FK554" s="5"/>
      <c r="FL554" s="5"/>
      <c r="FM554" s="5"/>
      <c r="FN554" s="5"/>
      <c r="FO554" s="5"/>
      <c r="FP554" s="5"/>
      <c r="FQ554" s="5"/>
      <c r="FR554" s="5"/>
      <c r="FS554" s="5"/>
      <c r="FT554" s="5"/>
      <c r="FU554" s="5"/>
      <c r="FV554" s="5"/>
      <c r="FW554" s="5"/>
      <c r="FX554" s="5"/>
      <c r="FY554" s="5"/>
      <c r="FZ554" s="5"/>
      <c r="GA554" s="5"/>
      <c r="GB554" s="5"/>
      <c r="GC554" s="5"/>
      <c r="GD554" s="5"/>
      <c r="GE554" s="5"/>
      <c r="GF554" s="5"/>
      <c r="GG554" s="5"/>
      <c r="GH554" s="5"/>
      <c r="GI554" s="5"/>
      <c r="GJ554" s="5"/>
      <c r="GK554" s="5"/>
      <c r="GL554" s="5"/>
      <c r="GM554" s="5"/>
      <c r="GN554" s="5"/>
      <c r="GO554" s="5"/>
      <c r="GP554" s="5"/>
      <c r="GQ554" s="5"/>
      <c r="GR554" s="5"/>
      <c r="GS554" s="5"/>
      <c r="GT554" s="5"/>
      <c r="GU554" s="5"/>
      <c r="GV554" s="5"/>
      <c r="GW554" s="5"/>
      <c r="GX554" s="5"/>
      <c r="GY554" s="5"/>
      <c r="GZ554" s="5"/>
      <c r="HA554" s="5"/>
      <c r="HB554" s="5"/>
      <c r="HC554" s="5"/>
      <c r="HD554" s="5"/>
      <c r="HE554" s="5"/>
      <c r="HF554" s="5"/>
      <c r="HG554" s="5"/>
      <c r="HH554" s="5"/>
      <c r="HI554" s="5"/>
      <c r="HJ554" s="5"/>
      <c r="HK554" s="5"/>
      <c r="HL554" s="5"/>
      <c r="HM554" s="5"/>
      <c r="HN554" s="5"/>
      <c r="HO554" s="5"/>
      <c r="HP554" s="5"/>
      <c r="HQ554" s="5"/>
      <c r="HR554" s="5"/>
      <c r="HS554" s="5"/>
      <c r="HT554" s="5"/>
      <c r="HU554" s="5"/>
      <c r="HV554" s="5"/>
      <c r="HW554" s="5"/>
    </row>
    <row r="555" spans="1:231" s="148" customFormat="1">
      <c r="A555" s="5"/>
      <c r="B555" s="5"/>
      <c r="C555" s="13"/>
      <c r="D555" s="13"/>
      <c r="E555" s="14"/>
      <c r="F555" s="15"/>
      <c r="G555" s="13"/>
      <c r="H555" s="13"/>
      <c r="I555" s="16"/>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c r="BF555" s="5"/>
      <c r="BG555" s="5"/>
      <c r="BH555" s="5"/>
      <c r="BI555" s="5"/>
      <c r="BJ555" s="5"/>
      <c r="BK555" s="5"/>
      <c r="BL555" s="5"/>
      <c r="BM555" s="5"/>
      <c r="BN555" s="5"/>
      <c r="BO555" s="5"/>
      <c r="BP555" s="5"/>
      <c r="BQ555" s="5"/>
      <c r="BR555" s="5"/>
      <c r="BS555" s="5"/>
      <c r="BT555" s="5"/>
      <c r="BU555" s="5"/>
      <c r="BV555" s="5"/>
      <c r="BW555" s="5"/>
      <c r="BX555" s="5"/>
      <c r="BY555" s="5"/>
      <c r="BZ555" s="5"/>
      <c r="CA555" s="5"/>
      <c r="CB555" s="5"/>
      <c r="CC555" s="5"/>
      <c r="CD555" s="5"/>
      <c r="CE555" s="5"/>
      <c r="CF555" s="5"/>
      <c r="CG555" s="5"/>
      <c r="CH555" s="5"/>
      <c r="CI555" s="5"/>
      <c r="CJ555" s="5"/>
      <c r="CK555" s="5"/>
      <c r="CL555" s="5"/>
      <c r="CM555" s="5"/>
      <c r="CN555" s="5"/>
      <c r="CO555" s="5"/>
      <c r="CP555" s="5"/>
      <c r="CQ555" s="5"/>
      <c r="CR555" s="5"/>
      <c r="CS555" s="5"/>
      <c r="CT555" s="5"/>
      <c r="CU555" s="5"/>
      <c r="CV555" s="5"/>
      <c r="CW555" s="5"/>
      <c r="CX555" s="5"/>
      <c r="CY555" s="5"/>
      <c r="CZ555" s="5"/>
      <c r="DA555" s="5"/>
      <c r="DB555" s="5"/>
      <c r="DC555" s="5"/>
      <c r="DD555" s="5"/>
      <c r="DE555" s="5"/>
      <c r="DF555" s="5"/>
      <c r="DG555" s="5"/>
      <c r="DH555" s="5"/>
      <c r="DI555" s="5"/>
      <c r="DJ555" s="5"/>
      <c r="DK555" s="5"/>
      <c r="DL555" s="5"/>
      <c r="DM555" s="5"/>
      <c r="DN555" s="5"/>
      <c r="DO555" s="5"/>
      <c r="DP555" s="5"/>
      <c r="DQ555" s="5"/>
      <c r="DR555" s="5"/>
      <c r="DS555" s="5"/>
      <c r="DT555" s="5"/>
      <c r="DU555" s="5"/>
      <c r="DV555" s="5"/>
      <c r="DW555" s="5"/>
      <c r="DX555" s="5"/>
      <c r="DY555" s="5"/>
      <c r="DZ555" s="5"/>
      <c r="EA555" s="5"/>
      <c r="EB555" s="5"/>
      <c r="EC555" s="5"/>
      <c r="ED555" s="5"/>
      <c r="EE555" s="5"/>
      <c r="EF555" s="5"/>
      <c r="EG555" s="5"/>
      <c r="EH555" s="5"/>
      <c r="EI555" s="5"/>
      <c r="EJ555" s="5"/>
      <c r="EK555" s="5"/>
      <c r="EL555" s="5"/>
      <c r="EM555" s="5"/>
      <c r="EN555" s="5"/>
      <c r="EO555" s="5"/>
      <c r="EP555" s="5"/>
      <c r="EQ555" s="5"/>
      <c r="ER555" s="5"/>
      <c r="ES555" s="5"/>
      <c r="ET555" s="5"/>
      <c r="EU555" s="5"/>
      <c r="EV555" s="5"/>
      <c r="EW555" s="5"/>
      <c r="EX555" s="5"/>
      <c r="EY555" s="5"/>
      <c r="EZ555" s="5"/>
      <c r="FA555" s="5"/>
      <c r="FB555" s="5"/>
      <c r="FC555" s="5"/>
      <c r="FD555" s="5"/>
      <c r="FE555" s="5"/>
      <c r="FF555" s="5"/>
      <c r="FG555" s="5"/>
      <c r="FH555" s="5"/>
      <c r="FI555" s="5"/>
      <c r="FJ555" s="5"/>
      <c r="FK555" s="5"/>
      <c r="FL555" s="5"/>
      <c r="FM555" s="5"/>
      <c r="FN555" s="5"/>
      <c r="FO555" s="5"/>
      <c r="FP555" s="5"/>
      <c r="FQ555" s="5"/>
      <c r="FR555" s="5"/>
      <c r="FS555" s="5"/>
      <c r="FT555" s="5"/>
      <c r="FU555" s="5"/>
      <c r="FV555" s="5"/>
      <c r="FW555" s="5"/>
      <c r="FX555" s="5"/>
      <c r="FY555" s="5"/>
      <c r="FZ555" s="5"/>
      <c r="GA555" s="5"/>
      <c r="GB555" s="5"/>
      <c r="GC555" s="5"/>
      <c r="GD555" s="5"/>
      <c r="GE555" s="5"/>
      <c r="GF555" s="5"/>
      <c r="GG555" s="5"/>
      <c r="GH555" s="5"/>
      <c r="GI555" s="5"/>
      <c r="GJ555" s="5"/>
      <c r="GK555" s="5"/>
      <c r="GL555" s="5"/>
      <c r="GM555" s="5"/>
      <c r="GN555" s="5"/>
      <c r="GO555" s="5"/>
      <c r="GP555" s="5"/>
      <c r="GQ555" s="5"/>
      <c r="GR555" s="5"/>
      <c r="GS555" s="5"/>
      <c r="GT555" s="5"/>
      <c r="GU555" s="5"/>
      <c r="GV555" s="5"/>
      <c r="GW555" s="5"/>
      <c r="GX555" s="5"/>
      <c r="GY555" s="5"/>
      <c r="GZ555" s="5"/>
      <c r="HA555" s="5"/>
      <c r="HB555" s="5"/>
      <c r="HC555" s="5"/>
      <c r="HD555" s="5"/>
      <c r="HE555" s="5"/>
      <c r="HF555" s="5"/>
      <c r="HG555" s="5"/>
      <c r="HH555" s="5"/>
      <c r="HI555" s="5"/>
      <c r="HJ555" s="5"/>
      <c r="HK555" s="5"/>
      <c r="HL555" s="5"/>
      <c r="HM555" s="5"/>
      <c r="HN555" s="5"/>
      <c r="HO555" s="5"/>
      <c r="HP555" s="5"/>
      <c r="HQ555" s="5"/>
      <c r="HR555" s="5"/>
      <c r="HS555" s="5"/>
      <c r="HT555" s="5"/>
      <c r="HU555" s="5"/>
      <c r="HV555" s="5"/>
      <c r="HW555" s="5"/>
    </row>
    <row r="556" spans="1:231" s="148" customFormat="1">
      <c r="A556" s="5"/>
      <c r="B556" s="5"/>
      <c r="C556" s="13"/>
      <c r="D556" s="13"/>
      <c r="E556" s="14"/>
      <c r="F556" s="15"/>
      <c r="G556" s="13"/>
      <c r="H556" s="13"/>
      <c r="I556" s="16"/>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c r="BF556" s="5"/>
      <c r="BG556" s="5"/>
      <c r="BH556" s="5"/>
      <c r="BI556" s="5"/>
      <c r="BJ556" s="5"/>
      <c r="BK556" s="5"/>
      <c r="BL556" s="5"/>
      <c r="BM556" s="5"/>
      <c r="BN556" s="5"/>
      <c r="BO556" s="5"/>
      <c r="BP556" s="5"/>
      <c r="BQ556" s="5"/>
      <c r="BR556" s="5"/>
      <c r="BS556" s="5"/>
      <c r="BT556" s="5"/>
      <c r="BU556" s="5"/>
      <c r="BV556" s="5"/>
      <c r="BW556" s="5"/>
      <c r="BX556" s="5"/>
      <c r="BY556" s="5"/>
      <c r="BZ556" s="5"/>
      <c r="CA556" s="5"/>
      <c r="CB556" s="5"/>
      <c r="CC556" s="5"/>
      <c r="CD556" s="5"/>
      <c r="CE556" s="5"/>
      <c r="CF556" s="5"/>
      <c r="CG556" s="5"/>
      <c r="CH556" s="5"/>
      <c r="CI556" s="5"/>
      <c r="CJ556" s="5"/>
      <c r="CK556" s="5"/>
      <c r="CL556" s="5"/>
      <c r="CM556" s="5"/>
      <c r="CN556" s="5"/>
      <c r="CO556" s="5"/>
      <c r="CP556" s="5"/>
      <c r="CQ556" s="5"/>
      <c r="CR556" s="5"/>
      <c r="CS556" s="5"/>
      <c r="CT556" s="5"/>
      <c r="CU556" s="5"/>
      <c r="CV556" s="5"/>
      <c r="CW556" s="5"/>
      <c r="CX556" s="5"/>
      <c r="CY556" s="5"/>
      <c r="CZ556" s="5"/>
      <c r="DA556" s="5"/>
      <c r="DB556" s="5"/>
      <c r="DC556" s="5"/>
      <c r="DD556" s="5"/>
      <c r="DE556" s="5"/>
      <c r="DF556" s="5"/>
      <c r="DG556" s="5"/>
      <c r="DH556" s="5"/>
      <c r="DI556" s="5"/>
      <c r="DJ556" s="5"/>
      <c r="DK556" s="5"/>
      <c r="DL556" s="5"/>
      <c r="DM556" s="5"/>
      <c r="DN556" s="5"/>
      <c r="DO556" s="5"/>
      <c r="DP556" s="5"/>
      <c r="DQ556" s="5"/>
      <c r="DR556" s="5"/>
      <c r="DS556" s="5"/>
      <c r="DT556" s="5"/>
      <c r="DU556" s="5"/>
      <c r="DV556" s="5"/>
      <c r="DW556" s="5"/>
      <c r="DX556" s="5"/>
      <c r="DY556" s="5"/>
      <c r="DZ556" s="5"/>
      <c r="EA556" s="5"/>
      <c r="EB556" s="5"/>
      <c r="EC556" s="5"/>
      <c r="ED556" s="5"/>
      <c r="EE556" s="5"/>
      <c r="EF556" s="5"/>
      <c r="EG556" s="5"/>
      <c r="EH556" s="5"/>
      <c r="EI556" s="5"/>
      <c r="EJ556" s="5"/>
      <c r="EK556" s="5"/>
      <c r="EL556" s="5"/>
      <c r="EM556" s="5"/>
      <c r="EN556" s="5"/>
      <c r="EO556" s="5"/>
      <c r="EP556" s="5"/>
      <c r="EQ556" s="5"/>
      <c r="ER556" s="5"/>
      <c r="ES556" s="5"/>
      <c r="ET556" s="5"/>
      <c r="EU556" s="5"/>
      <c r="EV556" s="5"/>
      <c r="EW556" s="5"/>
      <c r="EX556" s="5"/>
      <c r="EY556" s="5"/>
      <c r="EZ556" s="5"/>
      <c r="FA556" s="5"/>
      <c r="FB556" s="5"/>
      <c r="FC556" s="5"/>
      <c r="FD556" s="5"/>
      <c r="FE556" s="5"/>
      <c r="FF556" s="5"/>
      <c r="FG556" s="5"/>
      <c r="FH556" s="5"/>
      <c r="FI556" s="5"/>
      <c r="FJ556" s="5"/>
      <c r="FK556" s="5"/>
      <c r="FL556" s="5"/>
      <c r="FM556" s="5"/>
      <c r="FN556" s="5"/>
      <c r="FO556" s="5"/>
      <c r="FP556" s="5"/>
      <c r="FQ556" s="5"/>
      <c r="FR556" s="5"/>
      <c r="FS556" s="5"/>
      <c r="FT556" s="5"/>
      <c r="FU556" s="5"/>
      <c r="FV556" s="5"/>
      <c r="FW556" s="5"/>
      <c r="FX556" s="5"/>
      <c r="FY556" s="5"/>
      <c r="FZ556" s="5"/>
      <c r="GA556" s="5"/>
      <c r="GB556" s="5"/>
      <c r="GC556" s="5"/>
      <c r="GD556" s="5"/>
      <c r="GE556" s="5"/>
      <c r="GF556" s="5"/>
      <c r="GG556" s="5"/>
      <c r="GH556" s="5"/>
      <c r="GI556" s="5"/>
      <c r="GJ556" s="5"/>
      <c r="GK556" s="5"/>
      <c r="GL556" s="5"/>
      <c r="GM556" s="5"/>
      <c r="GN556" s="5"/>
      <c r="GO556" s="5"/>
      <c r="GP556" s="5"/>
      <c r="GQ556" s="5"/>
      <c r="GR556" s="5"/>
      <c r="GS556" s="5"/>
      <c r="GT556" s="5"/>
      <c r="GU556" s="5"/>
      <c r="GV556" s="5"/>
      <c r="GW556" s="5"/>
      <c r="GX556" s="5"/>
      <c r="GY556" s="5"/>
      <c r="GZ556" s="5"/>
      <c r="HA556" s="5"/>
      <c r="HB556" s="5"/>
      <c r="HC556" s="5"/>
      <c r="HD556" s="5"/>
      <c r="HE556" s="5"/>
      <c r="HF556" s="5"/>
      <c r="HG556" s="5"/>
      <c r="HH556" s="5"/>
      <c r="HI556" s="5"/>
      <c r="HJ556" s="5"/>
      <c r="HK556" s="5"/>
      <c r="HL556" s="5"/>
      <c r="HM556" s="5"/>
      <c r="HN556" s="5"/>
      <c r="HO556" s="5"/>
      <c r="HP556" s="5"/>
      <c r="HQ556" s="5"/>
      <c r="HR556" s="5"/>
      <c r="HS556" s="5"/>
      <c r="HT556" s="5"/>
      <c r="HU556" s="5"/>
      <c r="HV556" s="5"/>
      <c r="HW556" s="5"/>
    </row>
    <row r="557" spans="1:231" s="148" customFormat="1">
      <c r="A557" s="5"/>
      <c r="B557" s="5"/>
      <c r="C557" s="13"/>
      <c r="D557" s="13"/>
      <c r="E557" s="14"/>
      <c r="F557" s="15"/>
      <c r="G557" s="13"/>
      <c r="H557" s="13"/>
      <c r="I557" s="16"/>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5"/>
      <c r="CD557" s="5"/>
      <c r="CE557" s="5"/>
      <c r="CF557" s="5"/>
      <c r="CG557" s="5"/>
      <c r="CH557" s="5"/>
      <c r="CI557" s="5"/>
      <c r="CJ557" s="5"/>
      <c r="CK557" s="5"/>
      <c r="CL557" s="5"/>
      <c r="CM557" s="5"/>
      <c r="CN557" s="5"/>
      <c r="CO557" s="5"/>
      <c r="CP557" s="5"/>
      <c r="CQ557" s="5"/>
      <c r="CR557" s="5"/>
      <c r="CS557" s="5"/>
      <c r="CT557" s="5"/>
      <c r="CU557" s="5"/>
      <c r="CV557" s="5"/>
      <c r="CW557" s="5"/>
      <c r="CX557" s="5"/>
      <c r="CY557" s="5"/>
      <c r="CZ557" s="5"/>
      <c r="DA557" s="5"/>
      <c r="DB557" s="5"/>
      <c r="DC557" s="5"/>
      <c r="DD557" s="5"/>
      <c r="DE557" s="5"/>
      <c r="DF557" s="5"/>
      <c r="DG557" s="5"/>
      <c r="DH557" s="5"/>
      <c r="DI557" s="5"/>
      <c r="DJ557" s="5"/>
      <c r="DK557" s="5"/>
      <c r="DL557" s="5"/>
      <c r="DM557" s="5"/>
      <c r="DN557" s="5"/>
      <c r="DO557" s="5"/>
      <c r="DP557" s="5"/>
      <c r="DQ557" s="5"/>
      <c r="DR557" s="5"/>
      <c r="DS557" s="5"/>
      <c r="DT557" s="5"/>
      <c r="DU557" s="5"/>
      <c r="DV557" s="5"/>
      <c r="DW557" s="5"/>
      <c r="DX557" s="5"/>
      <c r="DY557" s="5"/>
      <c r="DZ557" s="5"/>
      <c r="EA557" s="5"/>
      <c r="EB557" s="5"/>
      <c r="EC557" s="5"/>
      <c r="ED557" s="5"/>
      <c r="EE557" s="5"/>
      <c r="EF557" s="5"/>
      <c r="EG557" s="5"/>
      <c r="EH557" s="5"/>
      <c r="EI557" s="5"/>
      <c r="EJ557" s="5"/>
      <c r="EK557" s="5"/>
      <c r="EL557" s="5"/>
      <c r="EM557" s="5"/>
      <c r="EN557" s="5"/>
      <c r="EO557" s="5"/>
      <c r="EP557" s="5"/>
      <c r="EQ557" s="5"/>
      <c r="ER557" s="5"/>
      <c r="ES557" s="5"/>
      <c r="ET557" s="5"/>
      <c r="EU557" s="5"/>
      <c r="EV557" s="5"/>
      <c r="EW557" s="5"/>
      <c r="EX557" s="5"/>
      <c r="EY557" s="5"/>
      <c r="EZ557" s="5"/>
      <c r="FA557" s="5"/>
      <c r="FB557" s="5"/>
      <c r="FC557" s="5"/>
      <c r="FD557" s="5"/>
      <c r="FE557" s="5"/>
      <c r="FF557" s="5"/>
      <c r="FG557" s="5"/>
      <c r="FH557" s="5"/>
      <c r="FI557" s="5"/>
      <c r="FJ557" s="5"/>
      <c r="FK557" s="5"/>
      <c r="FL557" s="5"/>
      <c r="FM557" s="5"/>
      <c r="FN557" s="5"/>
      <c r="FO557" s="5"/>
      <c r="FP557" s="5"/>
      <c r="FQ557" s="5"/>
      <c r="FR557" s="5"/>
      <c r="FS557" s="5"/>
      <c r="FT557" s="5"/>
      <c r="FU557" s="5"/>
      <c r="FV557" s="5"/>
      <c r="FW557" s="5"/>
      <c r="FX557" s="5"/>
      <c r="FY557" s="5"/>
      <c r="FZ557" s="5"/>
      <c r="GA557" s="5"/>
      <c r="GB557" s="5"/>
      <c r="GC557" s="5"/>
      <c r="GD557" s="5"/>
      <c r="GE557" s="5"/>
      <c r="GF557" s="5"/>
      <c r="GG557" s="5"/>
      <c r="GH557" s="5"/>
      <c r="GI557" s="5"/>
      <c r="GJ557" s="5"/>
      <c r="GK557" s="5"/>
      <c r="GL557" s="5"/>
      <c r="GM557" s="5"/>
      <c r="GN557" s="5"/>
      <c r="GO557" s="5"/>
      <c r="GP557" s="5"/>
      <c r="GQ557" s="5"/>
      <c r="GR557" s="5"/>
      <c r="GS557" s="5"/>
      <c r="GT557" s="5"/>
      <c r="GU557" s="5"/>
      <c r="GV557" s="5"/>
      <c r="GW557" s="5"/>
      <c r="GX557" s="5"/>
      <c r="GY557" s="5"/>
      <c r="GZ557" s="5"/>
      <c r="HA557" s="5"/>
      <c r="HB557" s="5"/>
      <c r="HC557" s="5"/>
      <c r="HD557" s="5"/>
      <c r="HE557" s="5"/>
      <c r="HF557" s="5"/>
      <c r="HG557" s="5"/>
      <c r="HH557" s="5"/>
      <c r="HI557" s="5"/>
      <c r="HJ557" s="5"/>
      <c r="HK557" s="5"/>
      <c r="HL557" s="5"/>
      <c r="HM557" s="5"/>
      <c r="HN557" s="5"/>
      <c r="HO557" s="5"/>
      <c r="HP557" s="5"/>
      <c r="HQ557" s="5"/>
      <c r="HR557" s="5"/>
      <c r="HS557" s="5"/>
      <c r="HT557" s="5"/>
      <c r="HU557" s="5"/>
      <c r="HV557" s="5"/>
      <c r="HW557" s="5"/>
    </row>
    <row r="558" spans="1:231" s="148" customFormat="1">
      <c r="A558" s="5"/>
      <c r="B558" s="5"/>
      <c r="C558" s="13"/>
      <c r="D558" s="13"/>
      <c r="E558" s="14"/>
      <c r="F558" s="15"/>
      <c r="G558" s="13"/>
      <c r="H558" s="13"/>
      <c r="I558" s="16"/>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c r="BF558" s="5"/>
      <c r="BG558" s="5"/>
      <c r="BH558" s="5"/>
      <c r="BI558" s="5"/>
      <c r="BJ558" s="5"/>
      <c r="BK558" s="5"/>
      <c r="BL558" s="5"/>
      <c r="BM558" s="5"/>
      <c r="BN558" s="5"/>
      <c r="BO558" s="5"/>
      <c r="BP558" s="5"/>
      <c r="BQ558" s="5"/>
      <c r="BR558" s="5"/>
      <c r="BS558" s="5"/>
      <c r="BT558" s="5"/>
      <c r="BU558" s="5"/>
      <c r="BV558" s="5"/>
      <c r="BW558" s="5"/>
      <c r="BX558" s="5"/>
      <c r="BY558" s="5"/>
      <c r="BZ558" s="5"/>
      <c r="CA558" s="5"/>
      <c r="CB558" s="5"/>
      <c r="CC558" s="5"/>
      <c r="CD558" s="5"/>
      <c r="CE558" s="5"/>
      <c r="CF558" s="5"/>
      <c r="CG558" s="5"/>
      <c r="CH558" s="5"/>
      <c r="CI558" s="5"/>
      <c r="CJ558" s="5"/>
      <c r="CK558" s="5"/>
      <c r="CL558" s="5"/>
      <c r="CM558" s="5"/>
      <c r="CN558" s="5"/>
      <c r="CO558" s="5"/>
      <c r="CP558" s="5"/>
      <c r="CQ558" s="5"/>
      <c r="CR558" s="5"/>
      <c r="CS558" s="5"/>
      <c r="CT558" s="5"/>
      <c r="CU558" s="5"/>
      <c r="CV558" s="5"/>
      <c r="CW558" s="5"/>
      <c r="CX558" s="5"/>
      <c r="CY558" s="5"/>
      <c r="CZ558" s="5"/>
      <c r="DA558" s="5"/>
      <c r="DB558" s="5"/>
      <c r="DC558" s="5"/>
      <c r="DD558" s="5"/>
      <c r="DE558" s="5"/>
      <c r="DF558" s="5"/>
      <c r="DG558" s="5"/>
      <c r="DH558" s="5"/>
      <c r="DI558" s="5"/>
      <c r="DJ558" s="5"/>
      <c r="DK558" s="5"/>
      <c r="DL558" s="5"/>
      <c r="DM558" s="5"/>
      <c r="DN558" s="5"/>
      <c r="DO558" s="5"/>
      <c r="DP558" s="5"/>
      <c r="DQ558" s="5"/>
      <c r="DR558" s="5"/>
      <c r="DS558" s="5"/>
      <c r="DT558" s="5"/>
      <c r="DU558" s="5"/>
      <c r="DV558" s="5"/>
      <c r="DW558" s="5"/>
      <c r="DX558" s="5"/>
      <c r="DY558" s="5"/>
      <c r="DZ558" s="5"/>
      <c r="EA558" s="5"/>
      <c r="EB558" s="5"/>
      <c r="EC558" s="5"/>
      <c r="ED558" s="5"/>
      <c r="EE558" s="5"/>
      <c r="EF558" s="5"/>
      <c r="EG558" s="5"/>
      <c r="EH558" s="5"/>
      <c r="EI558" s="5"/>
      <c r="EJ558" s="5"/>
      <c r="EK558" s="5"/>
      <c r="EL558" s="5"/>
      <c r="EM558" s="5"/>
      <c r="EN558" s="5"/>
      <c r="EO558" s="5"/>
      <c r="EP558" s="5"/>
      <c r="EQ558" s="5"/>
      <c r="ER558" s="5"/>
      <c r="ES558" s="5"/>
      <c r="ET558" s="5"/>
      <c r="EU558" s="5"/>
      <c r="EV558" s="5"/>
      <c r="EW558" s="5"/>
      <c r="EX558" s="5"/>
      <c r="EY558" s="5"/>
      <c r="EZ558" s="5"/>
      <c r="FA558" s="5"/>
      <c r="FB558" s="5"/>
      <c r="FC558" s="5"/>
      <c r="FD558" s="5"/>
      <c r="FE558" s="5"/>
      <c r="FF558" s="5"/>
      <c r="FG558" s="5"/>
      <c r="FH558" s="5"/>
      <c r="FI558" s="5"/>
      <c r="FJ558" s="5"/>
      <c r="FK558" s="5"/>
      <c r="FL558" s="5"/>
      <c r="FM558" s="5"/>
      <c r="FN558" s="5"/>
      <c r="FO558" s="5"/>
      <c r="FP558" s="5"/>
      <c r="FQ558" s="5"/>
      <c r="FR558" s="5"/>
      <c r="FS558" s="5"/>
      <c r="FT558" s="5"/>
      <c r="FU558" s="5"/>
      <c r="FV558" s="5"/>
      <c r="FW558" s="5"/>
      <c r="FX558" s="5"/>
      <c r="FY558" s="5"/>
      <c r="FZ558" s="5"/>
      <c r="GA558" s="5"/>
      <c r="GB558" s="5"/>
      <c r="GC558" s="5"/>
      <c r="GD558" s="5"/>
      <c r="GE558" s="5"/>
      <c r="GF558" s="5"/>
      <c r="GG558" s="5"/>
      <c r="GH558" s="5"/>
      <c r="GI558" s="5"/>
      <c r="GJ558" s="5"/>
      <c r="GK558" s="5"/>
      <c r="GL558" s="5"/>
      <c r="GM558" s="5"/>
      <c r="GN558" s="5"/>
      <c r="GO558" s="5"/>
      <c r="GP558" s="5"/>
      <c r="GQ558" s="5"/>
      <c r="GR558" s="5"/>
      <c r="GS558" s="5"/>
      <c r="GT558" s="5"/>
      <c r="GU558" s="5"/>
      <c r="GV558" s="5"/>
      <c r="GW558" s="5"/>
      <c r="GX558" s="5"/>
      <c r="GY558" s="5"/>
      <c r="GZ558" s="5"/>
      <c r="HA558" s="5"/>
      <c r="HB558" s="5"/>
      <c r="HC558" s="5"/>
      <c r="HD558" s="5"/>
      <c r="HE558" s="5"/>
      <c r="HF558" s="5"/>
      <c r="HG558" s="5"/>
      <c r="HH558" s="5"/>
      <c r="HI558" s="5"/>
      <c r="HJ558" s="5"/>
      <c r="HK558" s="5"/>
      <c r="HL558" s="5"/>
      <c r="HM558" s="5"/>
      <c r="HN558" s="5"/>
      <c r="HO558" s="5"/>
      <c r="HP558" s="5"/>
      <c r="HQ558" s="5"/>
      <c r="HR558" s="5"/>
      <c r="HS558" s="5"/>
      <c r="HT558" s="5"/>
      <c r="HU558" s="5"/>
      <c r="HV558" s="5"/>
      <c r="HW558" s="5"/>
    </row>
    <row r="559" spans="1:231" s="148" customFormat="1">
      <c r="A559" s="5"/>
      <c r="B559" s="5"/>
      <c r="C559" s="13"/>
      <c r="D559" s="13"/>
      <c r="E559" s="14"/>
      <c r="F559" s="15"/>
      <c r="G559" s="13"/>
      <c r="H559" s="13"/>
      <c r="I559" s="16"/>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c r="BH559" s="5"/>
      <c r="BI559" s="5"/>
      <c r="BJ559" s="5"/>
      <c r="BK559" s="5"/>
      <c r="BL559" s="5"/>
      <c r="BM559" s="5"/>
      <c r="BN559" s="5"/>
      <c r="BO559" s="5"/>
      <c r="BP559" s="5"/>
      <c r="BQ559" s="5"/>
      <c r="BR559" s="5"/>
      <c r="BS559" s="5"/>
      <c r="BT559" s="5"/>
      <c r="BU559" s="5"/>
      <c r="BV559" s="5"/>
      <c r="BW559" s="5"/>
      <c r="BX559" s="5"/>
      <c r="BY559" s="5"/>
      <c r="BZ559" s="5"/>
      <c r="CA559" s="5"/>
      <c r="CB559" s="5"/>
      <c r="CC559" s="5"/>
      <c r="CD559" s="5"/>
      <c r="CE559" s="5"/>
      <c r="CF559" s="5"/>
      <c r="CG559" s="5"/>
      <c r="CH559" s="5"/>
      <c r="CI559" s="5"/>
      <c r="CJ559" s="5"/>
      <c r="CK559" s="5"/>
      <c r="CL559" s="5"/>
      <c r="CM559" s="5"/>
      <c r="CN559" s="5"/>
      <c r="CO559" s="5"/>
      <c r="CP559" s="5"/>
      <c r="CQ559" s="5"/>
      <c r="CR559" s="5"/>
      <c r="CS559" s="5"/>
      <c r="CT559" s="5"/>
      <c r="CU559" s="5"/>
      <c r="CV559" s="5"/>
      <c r="CW559" s="5"/>
      <c r="CX559" s="5"/>
      <c r="CY559" s="5"/>
      <c r="CZ559" s="5"/>
      <c r="DA559" s="5"/>
      <c r="DB559" s="5"/>
      <c r="DC559" s="5"/>
      <c r="DD559" s="5"/>
      <c r="DE559" s="5"/>
      <c r="DF559" s="5"/>
      <c r="DG559" s="5"/>
      <c r="DH559" s="5"/>
      <c r="DI559" s="5"/>
      <c r="DJ559" s="5"/>
      <c r="DK559" s="5"/>
      <c r="DL559" s="5"/>
      <c r="DM559" s="5"/>
      <c r="DN559" s="5"/>
      <c r="DO559" s="5"/>
      <c r="DP559" s="5"/>
      <c r="DQ559" s="5"/>
      <c r="DR559" s="5"/>
      <c r="DS559" s="5"/>
      <c r="DT559" s="5"/>
      <c r="DU559" s="5"/>
      <c r="DV559" s="5"/>
      <c r="DW559" s="5"/>
      <c r="DX559" s="5"/>
      <c r="DY559" s="5"/>
      <c r="DZ559" s="5"/>
      <c r="EA559" s="5"/>
      <c r="EB559" s="5"/>
      <c r="EC559" s="5"/>
      <c r="ED559" s="5"/>
      <c r="EE559" s="5"/>
      <c r="EF559" s="5"/>
      <c r="EG559" s="5"/>
      <c r="EH559" s="5"/>
      <c r="EI559" s="5"/>
      <c r="EJ559" s="5"/>
      <c r="EK559" s="5"/>
      <c r="EL559" s="5"/>
      <c r="EM559" s="5"/>
      <c r="EN559" s="5"/>
      <c r="EO559" s="5"/>
      <c r="EP559" s="5"/>
      <c r="EQ559" s="5"/>
      <c r="ER559" s="5"/>
      <c r="ES559" s="5"/>
      <c r="ET559" s="5"/>
      <c r="EU559" s="5"/>
      <c r="EV559" s="5"/>
      <c r="EW559" s="5"/>
      <c r="EX559" s="5"/>
      <c r="EY559" s="5"/>
      <c r="EZ559" s="5"/>
      <c r="FA559" s="5"/>
      <c r="FB559" s="5"/>
      <c r="FC559" s="5"/>
      <c r="FD559" s="5"/>
      <c r="FE559" s="5"/>
      <c r="FF559" s="5"/>
      <c r="FG559" s="5"/>
      <c r="FH559" s="5"/>
      <c r="FI559" s="5"/>
      <c r="FJ559" s="5"/>
      <c r="FK559" s="5"/>
      <c r="FL559" s="5"/>
      <c r="FM559" s="5"/>
      <c r="FN559" s="5"/>
      <c r="FO559" s="5"/>
      <c r="FP559" s="5"/>
      <c r="FQ559" s="5"/>
      <c r="FR559" s="5"/>
      <c r="FS559" s="5"/>
      <c r="FT559" s="5"/>
      <c r="FU559" s="5"/>
      <c r="FV559" s="5"/>
      <c r="FW559" s="5"/>
      <c r="FX559" s="5"/>
      <c r="FY559" s="5"/>
      <c r="FZ559" s="5"/>
      <c r="GA559" s="5"/>
      <c r="GB559" s="5"/>
      <c r="GC559" s="5"/>
      <c r="GD559" s="5"/>
      <c r="GE559" s="5"/>
      <c r="GF559" s="5"/>
      <c r="GG559" s="5"/>
      <c r="GH559" s="5"/>
      <c r="GI559" s="5"/>
      <c r="GJ559" s="5"/>
      <c r="GK559" s="5"/>
      <c r="GL559" s="5"/>
      <c r="GM559" s="5"/>
      <c r="GN559" s="5"/>
      <c r="GO559" s="5"/>
      <c r="GP559" s="5"/>
      <c r="GQ559" s="5"/>
      <c r="GR559" s="5"/>
      <c r="GS559" s="5"/>
      <c r="GT559" s="5"/>
      <c r="GU559" s="5"/>
      <c r="GV559" s="5"/>
      <c r="GW559" s="5"/>
      <c r="GX559" s="5"/>
      <c r="GY559" s="5"/>
      <c r="GZ559" s="5"/>
      <c r="HA559" s="5"/>
      <c r="HB559" s="5"/>
      <c r="HC559" s="5"/>
      <c r="HD559" s="5"/>
      <c r="HE559" s="5"/>
      <c r="HF559" s="5"/>
      <c r="HG559" s="5"/>
      <c r="HH559" s="5"/>
      <c r="HI559" s="5"/>
      <c r="HJ559" s="5"/>
      <c r="HK559" s="5"/>
      <c r="HL559" s="5"/>
      <c r="HM559" s="5"/>
      <c r="HN559" s="5"/>
      <c r="HO559" s="5"/>
      <c r="HP559" s="5"/>
      <c r="HQ559" s="5"/>
      <c r="HR559" s="5"/>
      <c r="HS559" s="5"/>
      <c r="HT559" s="5"/>
      <c r="HU559" s="5"/>
      <c r="HV559" s="5"/>
      <c r="HW559" s="5"/>
    </row>
    <row r="560" spans="1:231" s="148" customFormat="1">
      <c r="A560" s="5"/>
      <c r="B560" s="5"/>
      <c r="C560" s="13"/>
      <c r="D560" s="13"/>
      <c r="E560" s="14"/>
      <c r="F560" s="15"/>
      <c r="G560" s="13"/>
      <c r="H560" s="13"/>
      <c r="I560" s="16"/>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c r="CB560" s="5"/>
      <c r="CC560" s="5"/>
      <c r="CD560" s="5"/>
      <c r="CE560" s="5"/>
      <c r="CF560" s="5"/>
      <c r="CG560" s="5"/>
      <c r="CH560" s="5"/>
      <c r="CI560" s="5"/>
      <c r="CJ560" s="5"/>
      <c r="CK560" s="5"/>
      <c r="CL560" s="5"/>
      <c r="CM560" s="5"/>
      <c r="CN560" s="5"/>
      <c r="CO560" s="5"/>
      <c r="CP560" s="5"/>
      <c r="CQ560" s="5"/>
      <c r="CR560" s="5"/>
      <c r="CS560" s="5"/>
      <c r="CT560" s="5"/>
      <c r="CU560" s="5"/>
      <c r="CV560" s="5"/>
      <c r="CW560" s="5"/>
      <c r="CX560" s="5"/>
      <c r="CY560" s="5"/>
      <c r="CZ560" s="5"/>
      <c r="DA560" s="5"/>
      <c r="DB560" s="5"/>
      <c r="DC560" s="5"/>
      <c r="DD560" s="5"/>
      <c r="DE560" s="5"/>
      <c r="DF560" s="5"/>
      <c r="DG560" s="5"/>
      <c r="DH560" s="5"/>
      <c r="DI560" s="5"/>
      <c r="DJ560" s="5"/>
      <c r="DK560" s="5"/>
      <c r="DL560" s="5"/>
      <c r="DM560" s="5"/>
      <c r="DN560" s="5"/>
      <c r="DO560" s="5"/>
      <c r="DP560" s="5"/>
      <c r="DQ560" s="5"/>
      <c r="DR560" s="5"/>
      <c r="DS560" s="5"/>
      <c r="DT560" s="5"/>
      <c r="DU560" s="5"/>
      <c r="DV560" s="5"/>
      <c r="DW560" s="5"/>
      <c r="DX560" s="5"/>
      <c r="DY560" s="5"/>
      <c r="DZ560" s="5"/>
      <c r="EA560" s="5"/>
      <c r="EB560" s="5"/>
      <c r="EC560" s="5"/>
      <c r="ED560" s="5"/>
      <c r="EE560" s="5"/>
      <c r="EF560" s="5"/>
      <c r="EG560" s="5"/>
      <c r="EH560" s="5"/>
      <c r="EI560" s="5"/>
      <c r="EJ560" s="5"/>
      <c r="EK560" s="5"/>
      <c r="EL560" s="5"/>
      <c r="EM560" s="5"/>
      <c r="EN560" s="5"/>
      <c r="EO560" s="5"/>
      <c r="EP560" s="5"/>
      <c r="EQ560" s="5"/>
      <c r="ER560" s="5"/>
      <c r="ES560" s="5"/>
      <c r="ET560" s="5"/>
      <c r="EU560" s="5"/>
      <c r="EV560" s="5"/>
      <c r="EW560" s="5"/>
      <c r="EX560" s="5"/>
      <c r="EY560" s="5"/>
      <c r="EZ560" s="5"/>
      <c r="FA560" s="5"/>
      <c r="FB560" s="5"/>
      <c r="FC560" s="5"/>
      <c r="FD560" s="5"/>
      <c r="FE560" s="5"/>
      <c r="FF560" s="5"/>
      <c r="FG560" s="5"/>
      <c r="FH560" s="5"/>
      <c r="FI560" s="5"/>
      <c r="FJ560" s="5"/>
      <c r="FK560" s="5"/>
      <c r="FL560" s="5"/>
      <c r="FM560" s="5"/>
      <c r="FN560" s="5"/>
      <c r="FO560" s="5"/>
      <c r="FP560" s="5"/>
      <c r="FQ560" s="5"/>
      <c r="FR560" s="5"/>
      <c r="FS560" s="5"/>
      <c r="FT560" s="5"/>
      <c r="FU560" s="5"/>
      <c r="FV560" s="5"/>
      <c r="FW560" s="5"/>
      <c r="FX560" s="5"/>
      <c r="FY560" s="5"/>
      <c r="FZ560" s="5"/>
      <c r="GA560" s="5"/>
      <c r="GB560" s="5"/>
      <c r="GC560" s="5"/>
      <c r="GD560" s="5"/>
      <c r="GE560" s="5"/>
      <c r="GF560" s="5"/>
      <c r="GG560" s="5"/>
      <c r="GH560" s="5"/>
      <c r="GI560" s="5"/>
      <c r="GJ560" s="5"/>
      <c r="GK560" s="5"/>
      <c r="GL560" s="5"/>
      <c r="GM560" s="5"/>
      <c r="GN560" s="5"/>
      <c r="GO560" s="5"/>
      <c r="GP560" s="5"/>
      <c r="GQ560" s="5"/>
      <c r="GR560" s="5"/>
      <c r="GS560" s="5"/>
      <c r="GT560" s="5"/>
      <c r="GU560" s="5"/>
      <c r="GV560" s="5"/>
      <c r="GW560" s="5"/>
      <c r="GX560" s="5"/>
      <c r="GY560" s="5"/>
      <c r="GZ560" s="5"/>
      <c r="HA560" s="5"/>
      <c r="HB560" s="5"/>
      <c r="HC560" s="5"/>
      <c r="HD560" s="5"/>
      <c r="HE560" s="5"/>
      <c r="HF560" s="5"/>
      <c r="HG560" s="5"/>
      <c r="HH560" s="5"/>
      <c r="HI560" s="5"/>
      <c r="HJ560" s="5"/>
      <c r="HK560" s="5"/>
      <c r="HL560" s="5"/>
      <c r="HM560" s="5"/>
      <c r="HN560" s="5"/>
      <c r="HO560" s="5"/>
      <c r="HP560" s="5"/>
      <c r="HQ560" s="5"/>
      <c r="HR560" s="5"/>
      <c r="HS560" s="5"/>
      <c r="HT560" s="5"/>
      <c r="HU560" s="5"/>
      <c r="HV560" s="5"/>
      <c r="HW560" s="5"/>
    </row>
    <row r="561" spans="1:231" s="148" customFormat="1">
      <c r="A561" s="5"/>
      <c r="B561" s="5"/>
      <c r="C561" s="13"/>
      <c r="D561" s="13"/>
      <c r="E561" s="14"/>
      <c r="F561" s="15"/>
      <c r="G561" s="13"/>
      <c r="H561" s="13"/>
      <c r="I561" s="16"/>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c r="CB561" s="5"/>
      <c r="CC561" s="5"/>
      <c r="CD561" s="5"/>
      <c r="CE561" s="5"/>
      <c r="CF561" s="5"/>
      <c r="CG561" s="5"/>
      <c r="CH561" s="5"/>
      <c r="CI561" s="5"/>
      <c r="CJ561" s="5"/>
      <c r="CK561" s="5"/>
      <c r="CL561" s="5"/>
      <c r="CM561" s="5"/>
      <c r="CN561" s="5"/>
      <c r="CO561" s="5"/>
      <c r="CP561" s="5"/>
      <c r="CQ561" s="5"/>
      <c r="CR561" s="5"/>
      <c r="CS561" s="5"/>
      <c r="CT561" s="5"/>
      <c r="CU561" s="5"/>
      <c r="CV561" s="5"/>
      <c r="CW561" s="5"/>
      <c r="CX561" s="5"/>
      <c r="CY561" s="5"/>
      <c r="CZ561" s="5"/>
      <c r="DA561" s="5"/>
      <c r="DB561" s="5"/>
      <c r="DC561" s="5"/>
      <c r="DD561" s="5"/>
      <c r="DE561" s="5"/>
      <c r="DF561" s="5"/>
      <c r="DG561" s="5"/>
      <c r="DH561" s="5"/>
      <c r="DI561" s="5"/>
      <c r="DJ561" s="5"/>
      <c r="DK561" s="5"/>
      <c r="DL561" s="5"/>
      <c r="DM561" s="5"/>
      <c r="DN561" s="5"/>
      <c r="DO561" s="5"/>
      <c r="DP561" s="5"/>
      <c r="DQ561" s="5"/>
      <c r="DR561" s="5"/>
      <c r="DS561" s="5"/>
      <c r="DT561" s="5"/>
      <c r="DU561" s="5"/>
      <c r="DV561" s="5"/>
      <c r="DW561" s="5"/>
      <c r="DX561" s="5"/>
      <c r="DY561" s="5"/>
      <c r="DZ561" s="5"/>
      <c r="EA561" s="5"/>
      <c r="EB561" s="5"/>
      <c r="EC561" s="5"/>
      <c r="ED561" s="5"/>
      <c r="EE561" s="5"/>
      <c r="EF561" s="5"/>
      <c r="EG561" s="5"/>
      <c r="EH561" s="5"/>
      <c r="EI561" s="5"/>
      <c r="EJ561" s="5"/>
      <c r="EK561" s="5"/>
      <c r="EL561" s="5"/>
      <c r="EM561" s="5"/>
      <c r="EN561" s="5"/>
      <c r="EO561" s="5"/>
      <c r="EP561" s="5"/>
      <c r="EQ561" s="5"/>
      <c r="ER561" s="5"/>
      <c r="ES561" s="5"/>
      <c r="ET561" s="5"/>
      <c r="EU561" s="5"/>
      <c r="EV561" s="5"/>
      <c r="EW561" s="5"/>
      <c r="EX561" s="5"/>
      <c r="EY561" s="5"/>
      <c r="EZ561" s="5"/>
      <c r="FA561" s="5"/>
      <c r="FB561" s="5"/>
      <c r="FC561" s="5"/>
      <c r="FD561" s="5"/>
      <c r="FE561" s="5"/>
      <c r="FF561" s="5"/>
      <c r="FG561" s="5"/>
      <c r="FH561" s="5"/>
      <c r="FI561" s="5"/>
      <c r="FJ561" s="5"/>
      <c r="FK561" s="5"/>
      <c r="FL561" s="5"/>
      <c r="FM561" s="5"/>
      <c r="FN561" s="5"/>
      <c r="FO561" s="5"/>
      <c r="FP561" s="5"/>
      <c r="FQ561" s="5"/>
      <c r="FR561" s="5"/>
      <c r="FS561" s="5"/>
      <c r="FT561" s="5"/>
      <c r="FU561" s="5"/>
      <c r="FV561" s="5"/>
      <c r="FW561" s="5"/>
      <c r="FX561" s="5"/>
      <c r="FY561" s="5"/>
      <c r="FZ561" s="5"/>
      <c r="GA561" s="5"/>
      <c r="GB561" s="5"/>
      <c r="GC561" s="5"/>
      <c r="GD561" s="5"/>
      <c r="GE561" s="5"/>
      <c r="GF561" s="5"/>
      <c r="GG561" s="5"/>
      <c r="GH561" s="5"/>
      <c r="GI561" s="5"/>
      <c r="GJ561" s="5"/>
      <c r="GK561" s="5"/>
      <c r="GL561" s="5"/>
      <c r="GM561" s="5"/>
      <c r="GN561" s="5"/>
      <c r="GO561" s="5"/>
      <c r="GP561" s="5"/>
      <c r="GQ561" s="5"/>
      <c r="GR561" s="5"/>
      <c r="GS561" s="5"/>
      <c r="GT561" s="5"/>
      <c r="GU561" s="5"/>
      <c r="GV561" s="5"/>
      <c r="GW561" s="5"/>
      <c r="GX561" s="5"/>
      <c r="GY561" s="5"/>
      <c r="GZ561" s="5"/>
      <c r="HA561" s="5"/>
      <c r="HB561" s="5"/>
      <c r="HC561" s="5"/>
      <c r="HD561" s="5"/>
      <c r="HE561" s="5"/>
      <c r="HF561" s="5"/>
      <c r="HG561" s="5"/>
      <c r="HH561" s="5"/>
      <c r="HI561" s="5"/>
      <c r="HJ561" s="5"/>
      <c r="HK561" s="5"/>
      <c r="HL561" s="5"/>
      <c r="HM561" s="5"/>
      <c r="HN561" s="5"/>
      <c r="HO561" s="5"/>
      <c r="HP561" s="5"/>
      <c r="HQ561" s="5"/>
      <c r="HR561" s="5"/>
      <c r="HS561" s="5"/>
      <c r="HT561" s="5"/>
      <c r="HU561" s="5"/>
      <c r="HV561" s="5"/>
      <c r="HW561" s="5"/>
    </row>
    <row r="562" spans="1:231" s="148" customFormat="1">
      <c r="A562" s="5"/>
      <c r="B562" s="5"/>
      <c r="C562" s="13"/>
      <c r="D562" s="13"/>
      <c r="E562" s="14"/>
      <c r="F562" s="15"/>
      <c r="G562" s="13"/>
      <c r="H562" s="13"/>
      <c r="I562" s="16"/>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c r="BF562" s="5"/>
      <c r="BG562" s="5"/>
      <c r="BH562" s="5"/>
      <c r="BI562" s="5"/>
      <c r="BJ562" s="5"/>
      <c r="BK562" s="5"/>
      <c r="BL562" s="5"/>
      <c r="BM562" s="5"/>
      <c r="BN562" s="5"/>
      <c r="BO562" s="5"/>
      <c r="BP562" s="5"/>
      <c r="BQ562" s="5"/>
      <c r="BR562" s="5"/>
      <c r="BS562" s="5"/>
      <c r="BT562" s="5"/>
      <c r="BU562" s="5"/>
      <c r="BV562" s="5"/>
      <c r="BW562" s="5"/>
      <c r="BX562" s="5"/>
      <c r="BY562" s="5"/>
      <c r="BZ562" s="5"/>
      <c r="CA562" s="5"/>
      <c r="CB562" s="5"/>
      <c r="CC562" s="5"/>
      <c r="CD562" s="5"/>
      <c r="CE562" s="5"/>
      <c r="CF562" s="5"/>
      <c r="CG562" s="5"/>
      <c r="CH562" s="5"/>
      <c r="CI562" s="5"/>
      <c r="CJ562" s="5"/>
      <c r="CK562" s="5"/>
      <c r="CL562" s="5"/>
      <c r="CM562" s="5"/>
      <c r="CN562" s="5"/>
      <c r="CO562" s="5"/>
      <c r="CP562" s="5"/>
      <c r="CQ562" s="5"/>
      <c r="CR562" s="5"/>
      <c r="CS562" s="5"/>
      <c r="CT562" s="5"/>
      <c r="CU562" s="5"/>
      <c r="CV562" s="5"/>
      <c r="CW562" s="5"/>
      <c r="CX562" s="5"/>
      <c r="CY562" s="5"/>
      <c r="CZ562" s="5"/>
      <c r="DA562" s="5"/>
      <c r="DB562" s="5"/>
      <c r="DC562" s="5"/>
      <c r="DD562" s="5"/>
      <c r="DE562" s="5"/>
      <c r="DF562" s="5"/>
      <c r="DG562" s="5"/>
      <c r="DH562" s="5"/>
      <c r="DI562" s="5"/>
      <c r="DJ562" s="5"/>
      <c r="DK562" s="5"/>
      <c r="DL562" s="5"/>
      <c r="DM562" s="5"/>
      <c r="DN562" s="5"/>
      <c r="DO562" s="5"/>
      <c r="DP562" s="5"/>
      <c r="DQ562" s="5"/>
      <c r="DR562" s="5"/>
      <c r="DS562" s="5"/>
      <c r="DT562" s="5"/>
      <c r="DU562" s="5"/>
      <c r="DV562" s="5"/>
      <c r="DW562" s="5"/>
      <c r="DX562" s="5"/>
      <c r="DY562" s="5"/>
      <c r="DZ562" s="5"/>
      <c r="EA562" s="5"/>
      <c r="EB562" s="5"/>
      <c r="EC562" s="5"/>
      <c r="ED562" s="5"/>
      <c r="EE562" s="5"/>
      <c r="EF562" s="5"/>
      <c r="EG562" s="5"/>
      <c r="EH562" s="5"/>
      <c r="EI562" s="5"/>
      <c r="EJ562" s="5"/>
      <c r="EK562" s="5"/>
      <c r="EL562" s="5"/>
      <c r="EM562" s="5"/>
      <c r="EN562" s="5"/>
      <c r="EO562" s="5"/>
      <c r="EP562" s="5"/>
      <c r="EQ562" s="5"/>
      <c r="ER562" s="5"/>
      <c r="ES562" s="5"/>
      <c r="ET562" s="5"/>
      <c r="EU562" s="5"/>
      <c r="EV562" s="5"/>
      <c r="EW562" s="5"/>
      <c r="EX562" s="5"/>
      <c r="EY562" s="5"/>
      <c r="EZ562" s="5"/>
      <c r="FA562" s="5"/>
      <c r="FB562" s="5"/>
      <c r="FC562" s="5"/>
      <c r="FD562" s="5"/>
      <c r="FE562" s="5"/>
      <c r="FF562" s="5"/>
      <c r="FG562" s="5"/>
      <c r="FH562" s="5"/>
      <c r="FI562" s="5"/>
      <c r="FJ562" s="5"/>
      <c r="FK562" s="5"/>
      <c r="FL562" s="5"/>
      <c r="FM562" s="5"/>
      <c r="FN562" s="5"/>
      <c r="FO562" s="5"/>
      <c r="FP562" s="5"/>
      <c r="FQ562" s="5"/>
      <c r="FR562" s="5"/>
      <c r="FS562" s="5"/>
      <c r="FT562" s="5"/>
      <c r="FU562" s="5"/>
      <c r="FV562" s="5"/>
      <c r="FW562" s="5"/>
      <c r="FX562" s="5"/>
      <c r="FY562" s="5"/>
      <c r="FZ562" s="5"/>
      <c r="GA562" s="5"/>
      <c r="GB562" s="5"/>
      <c r="GC562" s="5"/>
      <c r="GD562" s="5"/>
      <c r="GE562" s="5"/>
      <c r="GF562" s="5"/>
      <c r="GG562" s="5"/>
      <c r="GH562" s="5"/>
      <c r="GI562" s="5"/>
      <c r="GJ562" s="5"/>
      <c r="GK562" s="5"/>
      <c r="GL562" s="5"/>
      <c r="GM562" s="5"/>
      <c r="GN562" s="5"/>
      <c r="GO562" s="5"/>
      <c r="GP562" s="5"/>
      <c r="GQ562" s="5"/>
      <c r="GR562" s="5"/>
      <c r="GS562" s="5"/>
      <c r="GT562" s="5"/>
      <c r="GU562" s="5"/>
      <c r="GV562" s="5"/>
      <c r="GW562" s="5"/>
      <c r="GX562" s="5"/>
      <c r="GY562" s="5"/>
      <c r="GZ562" s="5"/>
      <c r="HA562" s="5"/>
      <c r="HB562" s="5"/>
      <c r="HC562" s="5"/>
      <c r="HD562" s="5"/>
      <c r="HE562" s="5"/>
      <c r="HF562" s="5"/>
      <c r="HG562" s="5"/>
      <c r="HH562" s="5"/>
      <c r="HI562" s="5"/>
      <c r="HJ562" s="5"/>
      <c r="HK562" s="5"/>
      <c r="HL562" s="5"/>
      <c r="HM562" s="5"/>
      <c r="HN562" s="5"/>
      <c r="HO562" s="5"/>
      <c r="HP562" s="5"/>
      <c r="HQ562" s="5"/>
      <c r="HR562" s="5"/>
      <c r="HS562" s="5"/>
      <c r="HT562" s="5"/>
      <c r="HU562" s="5"/>
      <c r="HV562" s="5"/>
      <c r="HW562" s="5"/>
    </row>
  </sheetData>
  <pageMargins left="1.0236220472440944" right="0.23622047244094491" top="0.43307086614173229" bottom="0.70866141732283472" header="0.78740157480314965" footer="0.55118110236220474"/>
  <pageSetup paperSize="9" orientation="portrait" r:id="rId1"/>
  <headerFooter>
    <oddFooter>&amp;R&amp;"Calibri,Regular"&amp;K000000&amp;P/&amp;N</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7D10C-5E4F-431D-B19D-018A90936E62}">
  <sheetPr>
    <tabColor rgb="FF0070C0"/>
  </sheetPr>
  <dimension ref="A1:JH1043"/>
  <sheetViews>
    <sheetView tabSelected="1" zoomScale="85" zoomScaleNormal="85" zoomScaleSheetLayoutView="100" workbookViewId="0">
      <pane ySplit="7" topLeftCell="A16" activePane="bottomLeft" state="frozen"/>
      <selection pane="bottomLeft" activeCell="H389" sqref="H389"/>
      <selection activeCell="F16" sqref="F16"/>
    </sheetView>
  </sheetViews>
  <sheetFormatPr defaultColWidth="11.42578125" defaultRowHeight="14.45" outlineLevelCol="1"/>
  <cols>
    <col min="1" max="1" width="2.42578125" style="5" customWidth="1"/>
    <col min="2" max="2" width="3.42578125" style="5" customWidth="1"/>
    <col min="3" max="3" width="3.42578125" style="13" customWidth="1"/>
    <col min="4" max="4" width="4.28515625" style="13" customWidth="1"/>
    <col min="5" max="5" width="4.85546875" style="14" customWidth="1"/>
    <col min="6" max="6" width="43.85546875" style="15" customWidth="1"/>
    <col min="7" max="7" width="7.28515625" style="13" customWidth="1"/>
    <col min="8" max="8" width="6" style="13" customWidth="1"/>
    <col min="9" max="12" width="15" style="16" customWidth="1" outlineLevel="1"/>
    <col min="13" max="13" width="19" style="16" customWidth="1"/>
    <col min="14" max="14" width="5.85546875" style="17" customWidth="1"/>
    <col min="15" max="15" width="18.42578125" style="179" customWidth="1" outlineLevel="1"/>
    <col min="16" max="16" width="17.140625" style="179" customWidth="1" outlineLevel="1"/>
    <col min="17" max="17" width="2.140625" style="179" customWidth="1" outlineLevel="1"/>
    <col min="18" max="20" width="12.140625" style="180" customWidth="1" outlineLevel="1"/>
    <col min="21" max="21" width="16.7109375" style="178" customWidth="1" outlineLevel="1"/>
    <col min="22" max="22" width="2.140625" style="179" customWidth="1" outlineLevel="1"/>
    <col min="23" max="23" width="18.28515625" style="178" customWidth="1" outlineLevel="1"/>
    <col min="24" max="24" width="22" style="178" customWidth="1" outlineLevel="1"/>
    <col min="25" max="25" width="2.140625" style="147" customWidth="1" outlineLevel="1"/>
    <col min="26" max="28" width="12.42578125" style="178" customWidth="1" outlineLevel="1"/>
    <col min="29" max="30" width="10.7109375" style="148" customWidth="1" outlineLevel="1"/>
    <col min="31" max="31" width="11.42578125" style="149" customWidth="1" outlineLevel="1"/>
    <col min="32" max="32" width="15.28515625" style="149" customWidth="1" outlineLevel="1"/>
    <col min="33" max="33" width="11.42578125" style="149" customWidth="1" outlineLevel="1"/>
    <col min="34" max="16384" width="11.42578125" style="5"/>
  </cols>
  <sheetData>
    <row r="1" spans="1:33">
      <c r="M1" s="132">
        <f>M508</f>
        <v>234526085.148987</v>
      </c>
      <c r="O1" s="137"/>
      <c r="P1" s="137"/>
      <c r="Q1" s="137"/>
      <c r="R1" s="137"/>
      <c r="S1" s="137"/>
      <c r="T1" s="137"/>
      <c r="U1" s="138"/>
      <c r="V1" s="137"/>
      <c r="W1" s="138"/>
      <c r="X1" s="138"/>
      <c r="Y1" s="139"/>
      <c r="Z1" s="138"/>
      <c r="AA1" s="138"/>
      <c r="AB1" s="138"/>
      <c r="AC1" s="138"/>
      <c r="AD1" s="139">
        <f>SUM(AD8:AD508)</f>
        <v>2217.9769444444451</v>
      </c>
      <c r="AE1" s="140" t="s">
        <v>17</v>
      </c>
      <c r="AF1" s="140" t="s">
        <v>18</v>
      </c>
      <c r="AG1" s="141" t="s">
        <v>19</v>
      </c>
    </row>
    <row r="2" spans="1:33">
      <c r="B2" s="18"/>
      <c r="C2" s="19"/>
      <c r="D2" s="19"/>
      <c r="E2" s="20"/>
      <c r="F2" s="12"/>
      <c r="G2" s="19"/>
      <c r="H2" s="19"/>
      <c r="I2" s="21"/>
      <c r="J2" s="21"/>
      <c r="K2" s="21"/>
      <c r="L2" s="21"/>
      <c r="M2" s="22"/>
      <c r="O2" s="137"/>
      <c r="P2" s="137"/>
      <c r="Q2" s="137"/>
      <c r="R2" s="137"/>
      <c r="S2" s="137"/>
      <c r="T2" s="137"/>
      <c r="U2" s="138"/>
      <c r="V2" s="137"/>
      <c r="W2" s="138"/>
      <c r="X2" s="138"/>
      <c r="Y2" s="142"/>
      <c r="Z2" s="138"/>
      <c r="AA2" s="138"/>
      <c r="AB2" s="138"/>
      <c r="AC2" s="138"/>
      <c r="AD2" s="143"/>
      <c r="AE2" s="144">
        <f>AD1/AF2</f>
        <v>42.653402777777792</v>
      </c>
      <c r="AF2" s="145">
        <f>52</f>
        <v>52</v>
      </c>
      <c r="AG2" s="145">
        <f>AF2/4.2</f>
        <v>12.38095238095238</v>
      </c>
    </row>
    <row r="3" spans="1:33" ht="15.6">
      <c r="B3" s="23"/>
      <c r="C3" s="24"/>
      <c r="D3" s="24"/>
      <c r="E3" s="25"/>
      <c r="F3" s="26"/>
      <c r="G3" s="27" t="s">
        <v>2</v>
      </c>
      <c r="H3" s="24"/>
      <c r="I3" s="28"/>
      <c r="J3" s="28"/>
      <c r="K3" s="28"/>
      <c r="L3" s="28"/>
      <c r="M3" s="272" t="s">
        <v>20</v>
      </c>
      <c r="O3" s="146"/>
      <c r="P3" s="146"/>
      <c r="Q3" s="137"/>
      <c r="R3" s="137"/>
      <c r="S3" s="137"/>
      <c r="T3" s="137"/>
      <c r="U3" s="138"/>
      <c r="V3" s="137"/>
      <c r="W3" s="138"/>
      <c r="X3" s="138"/>
      <c r="Z3" s="138"/>
      <c r="AA3" s="138"/>
      <c r="AB3" s="138"/>
      <c r="AC3" s="138"/>
      <c r="AF3" s="150"/>
    </row>
    <row r="4" spans="1:33" s="1" customFormat="1">
      <c r="A4" s="5"/>
      <c r="B4" s="18"/>
      <c r="C4" s="29"/>
      <c r="D4" s="29"/>
      <c r="E4" s="30"/>
      <c r="F4" s="31" t="str">
        <f>'Project Input'!B2 &amp; " " &amp;'Project Input'!C2</f>
        <v>Client: CTS</v>
      </c>
      <c r="G4" s="32" t="s">
        <v>21</v>
      </c>
      <c r="H4" s="19"/>
      <c r="I4" s="33"/>
      <c r="J4" s="33"/>
      <c r="K4" s="33"/>
      <c r="L4" s="33"/>
      <c r="M4" s="34"/>
      <c r="N4" s="35"/>
      <c r="O4" s="151"/>
      <c r="P4" s="152">
        <f>SUBTOTAL(9,P8:P507)</f>
        <v>92490232.439999998</v>
      </c>
      <c r="Q4" s="137"/>
      <c r="R4" s="137"/>
      <c r="S4" s="137"/>
      <c r="T4" s="137"/>
      <c r="U4" s="152">
        <f>SUM(U8:U508)</f>
        <v>104189152.99999999</v>
      </c>
      <c r="V4" s="137"/>
      <c r="W4" s="152">
        <f>SUBTOTAL(9,W8:W507)</f>
        <v>196679385.44000003</v>
      </c>
      <c r="X4" s="154"/>
      <c r="Y4" s="147"/>
      <c r="Z4" s="153">
        <f>SUBTOTAL(9,Z8:Z508)</f>
        <v>100547.4</v>
      </c>
      <c r="AA4" s="153">
        <f>SUBTOTAL(9,AA8:AA508)</f>
        <v>27975.439999999999</v>
      </c>
      <c r="AB4" s="153">
        <f>SUBTOTAL(9,AB8:AB508)</f>
        <v>31171.5</v>
      </c>
      <c r="AC4" s="195">
        <f>SUBTOTAL(9,AC8:AC508)</f>
        <v>159694.33999999997</v>
      </c>
      <c r="AD4" s="148"/>
      <c r="AE4" s="141"/>
      <c r="AF4" s="141"/>
      <c r="AG4" s="141"/>
    </row>
    <row r="5" spans="1:33" s="1" customFormat="1" ht="15" thickBot="1">
      <c r="A5" s="5"/>
      <c r="B5" s="36"/>
      <c r="C5" s="37"/>
      <c r="D5" s="37"/>
      <c r="E5" s="38"/>
      <c r="F5" s="39" t="str">
        <f>'Project Input'!B3 &amp; " " &amp;'Project Input'!C3</f>
        <v>Responsible: QS Manager</v>
      </c>
      <c r="G5" s="40" t="s">
        <v>22</v>
      </c>
      <c r="H5" s="41"/>
      <c r="I5" s="42"/>
      <c r="J5" s="42"/>
      <c r="K5" s="42"/>
      <c r="L5" s="42"/>
      <c r="M5" s="43"/>
      <c r="N5" s="35"/>
      <c r="O5" s="155"/>
      <c r="P5" s="156">
        <f>P4/W4</f>
        <v>0.47025890503514678</v>
      </c>
      <c r="Q5" s="137"/>
      <c r="R5" s="157"/>
      <c r="S5" s="157"/>
      <c r="T5" s="157"/>
      <c r="U5" s="156">
        <f>U4/W4</f>
        <v>0.529741094964853</v>
      </c>
      <c r="V5" s="137"/>
      <c r="W5" s="158"/>
      <c r="X5" s="158"/>
      <c r="Y5" s="147"/>
      <c r="Z5" s="158"/>
      <c r="AA5" s="158"/>
      <c r="AB5" s="158"/>
      <c r="AC5" s="158"/>
      <c r="AD5" s="148"/>
      <c r="AE5" s="141"/>
      <c r="AF5" s="141"/>
      <c r="AG5" s="141"/>
    </row>
    <row r="6" spans="1:33" s="1" customFormat="1" ht="16.149999999999999" thickBot="1">
      <c r="A6" s="5"/>
      <c r="B6" s="44"/>
      <c r="C6" s="45"/>
      <c r="D6" s="46"/>
      <c r="E6" s="47"/>
      <c r="F6" s="48"/>
      <c r="G6" s="47"/>
      <c r="H6" s="45"/>
      <c r="I6" s="848" t="s">
        <v>23</v>
      </c>
      <c r="J6" s="849"/>
      <c r="K6" s="848" t="s">
        <v>24</v>
      </c>
      <c r="L6" s="849"/>
      <c r="M6" s="43"/>
      <c r="N6" s="35"/>
      <c r="O6" s="850" t="s">
        <v>23</v>
      </c>
      <c r="P6" s="851"/>
      <c r="Q6" s="159"/>
      <c r="R6" s="845" t="s">
        <v>25</v>
      </c>
      <c r="S6" s="846"/>
      <c r="T6" s="846"/>
      <c r="U6" s="847"/>
      <c r="V6" s="159"/>
      <c r="W6" s="198" t="s">
        <v>26</v>
      </c>
      <c r="X6" s="160"/>
      <c r="Y6" s="147"/>
      <c r="Z6" s="134" t="s">
        <v>27</v>
      </c>
      <c r="AA6" s="134" t="s">
        <v>27</v>
      </c>
      <c r="AB6" s="184" t="s">
        <v>27</v>
      </c>
      <c r="AC6" s="184" t="s">
        <v>27</v>
      </c>
      <c r="AD6" s="148"/>
      <c r="AE6" s="141"/>
      <c r="AF6" s="141"/>
      <c r="AG6" s="141"/>
    </row>
    <row r="7" spans="1:33" s="1" customFormat="1" ht="16.149999999999999" thickBot="1">
      <c r="A7" s="5"/>
      <c r="B7" s="3"/>
      <c r="C7" s="49"/>
      <c r="D7" s="49"/>
      <c r="E7" s="49" t="s">
        <v>1</v>
      </c>
      <c r="F7" s="50" t="s">
        <v>2</v>
      </c>
      <c r="G7" s="49" t="s">
        <v>28</v>
      </c>
      <c r="H7" s="49" t="s">
        <v>29</v>
      </c>
      <c r="I7" s="204" t="s">
        <v>30</v>
      </c>
      <c r="J7" s="205" t="s">
        <v>3</v>
      </c>
      <c r="K7" s="205" t="s">
        <v>30</v>
      </c>
      <c r="L7" s="206" t="s">
        <v>3</v>
      </c>
      <c r="M7" s="207" t="s">
        <v>3</v>
      </c>
      <c r="N7" s="35"/>
      <c r="O7" s="161" t="s">
        <v>31</v>
      </c>
      <c r="P7" s="162" t="s">
        <v>32</v>
      </c>
      <c r="Q7" s="159"/>
      <c r="R7" s="189" t="s">
        <v>33</v>
      </c>
      <c r="S7" s="194" t="s">
        <v>34</v>
      </c>
      <c r="T7" s="192" t="s">
        <v>35</v>
      </c>
      <c r="U7" s="163" t="s">
        <v>32</v>
      </c>
      <c r="V7" s="159"/>
      <c r="W7" s="197"/>
      <c r="X7" s="160" t="s">
        <v>36</v>
      </c>
      <c r="Y7" s="164"/>
      <c r="Z7" s="134" t="s">
        <v>33</v>
      </c>
      <c r="AA7" s="134" t="s">
        <v>34</v>
      </c>
      <c r="AB7" s="184" t="s">
        <v>35</v>
      </c>
      <c r="AC7" s="184"/>
      <c r="AD7" s="164" t="s">
        <v>37</v>
      </c>
      <c r="AE7" s="141"/>
      <c r="AF7" s="141"/>
      <c r="AG7" s="141"/>
    </row>
    <row r="8" spans="1:33" s="1" customFormat="1">
      <c r="A8" s="5"/>
      <c r="B8" s="4"/>
      <c r="C8" s="51"/>
      <c r="D8" s="51"/>
      <c r="E8" s="51"/>
      <c r="F8" s="52"/>
      <c r="G8" s="53"/>
      <c r="H8" s="54"/>
      <c r="I8" s="55" t="str">
        <f>IF(G8&lt;&gt;"",O8/(1-($O$1+#REF!)),"")</f>
        <v/>
      </c>
      <c r="J8" s="199" t="str">
        <f t="shared" ref="J8:J112" si="0">IF(G8&lt;&gt;"",G8*I8,"")</f>
        <v/>
      </c>
      <c r="K8" s="200" t="str">
        <f>IF(G8&lt;&gt;0,(U8/G8)/(1-('Project Input'!$C$16+'Project Input'!$C$17)),"")</f>
        <v/>
      </c>
      <c r="L8" s="56" t="str">
        <f t="shared" ref="L8:L112" si="1">IF(G8&lt;&gt;0,K8*G8,"")</f>
        <v/>
      </c>
      <c r="M8" s="218" t="str">
        <f t="shared" ref="M8" si="2">IF(G8&lt;&gt;0,J8+L8,"")</f>
        <v/>
      </c>
      <c r="N8" s="219"/>
      <c r="O8" s="135"/>
      <c r="P8" s="165" t="str">
        <f t="shared" ref="P8:P62" si="3">IF(G8&lt;&gt;"",G8*O8,"")</f>
        <v/>
      </c>
      <c r="Q8" s="159"/>
      <c r="R8" s="190"/>
      <c r="S8" s="190"/>
      <c r="T8" s="190"/>
      <c r="U8" s="167" t="str">
        <f>IF(G8&lt;&gt;"",(R8*G8*'Project Input'!$C$47)+(S8*G8*'Project Input'!$C$46)+(T8*G8*'Project Input'!$C$45),"")</f>
        <v/>
      </c>
      <c r="V8" s="159"/>
      <c r="W8" s="168" t="str">
        <f t="shared" ref="W8:W49" si="4">IF(G8&lt;&gt;"",U8+P8,"")</f>
        <v/>
      </c>
      <c r="X8" s="169"/>
      <c r="Y8" s="147"/>
      <c r="Z8" s="185">
        <f t="shared" ref="Z8" si="5">R8*G8</f>
        <v>0</v>
      </c>
      <c r="AA8" s="166">
        <f t="shared" ref="AA8" si="6">S8*G8</f>
        <v>0</v>
      </c>
      <c r="AB8" s="166">
        <f t="shared" ref="AB8" si="7">T8*G8</f>
        <v>0</v>
      </c>
      <c r="AC8" s="186">
        <f t="shared" ref="AC8:AC40" si="8">SUM(Z8:AB8)</f>
        <v>0</v>
      </c>
      <c r="AD8" s="148" t="str">
        <f>IF(G8&lt;&gt;"",AC8/'Project Input'!$C$41,"")</f>
        <v/>
      </c>
      <c r="AE8" s="141"/>
      <c r="AF8" s="141"/>
      <c r="AG8" s="141"/>
    </row>
    <row r="9" spans="1:33" s="1" customFormat="1" ht="15.75" customHeight="1">
      <c r="A9" s="5"/>
      <c r="B9" s="114"/>
      <c r="C9" s="94"/>
      <c r="D9" s="115"/>
      <c r="E9" s="81">
        <v>216</v>
      </c>
      <c r="F9" s="112" t="s">
        <v>38</v>
      </c>
      <c r="G9" s="96"/>
      <c r="H9" s="97"/>
      <c r="I9" s="97"/>
      <c r="J9" s="201" t="str">
        <f>IF(G9&lt;&gt;"",G9*I9,"")</f>
        <v/>
      </c>
      <c r="K9" s="203" t="str">
        <f t="shared" ref="K9" si="9">IF(H9&lt;&gt;"",H9*J9,"")</f>
        <v/>
      </c>
      <c r="L9" s="60" t="str">
        <f t="shared" ref="L9" si="10">IF(I9&lt;&gt;"",I9*K9,"")</f>
        <v/>
      </c>
      <c r="M9" s="220">
        <f>SUBTOTAL(9,M10:M26)</f>
        <v>40885876.042908221</v>
      </c>
      <c r="N9" s="219"/>
      <c r="O9" s="135"/>
      <c r="P9" s="165" t="str">
        <f t="shared" ref="P9:P26" si="11">IF(G9&lt;&gt;"",G9*O9,"")</f>
        <v/>
      </c>
      <c r="Q9" s="159"/>
      <c r="R9" s="190"/>
      <c r="S9" s="190"/>
      <c r="T9" s="190"/>
      <c r="U9" s="167" t="str">
        <f>IF(G9&lt;&gt;"",(R9*G9*'Project Input'!$C$47)+(S9*G9*'Project Input'!$C$46)+(T9*G9*'Project Input'!$C$45),"")</f>
        <v/>
      </c>
      <c r="V9" s="159"/>
      <c r="W9" s="168" t="str">
        <f t="shared" ref="W9:W40" si="12">IF(G9&lt;&gt;"",U9+P9,"")</f>
        <v/>
      </c>
      <c r="X9" s="169"/>
      <c r="Y9" s="147"/>
      <c r="Z9" s="185">
        <f t="shared" ref="Z9:Z40" si="13">R9*G9</f>
        <v>0</v>
      </c>
      <c r="AA9" s="166">
        <f t="shared" ref="AA9:AA40" si="14">S9*G9</f>
        <v>0</v>
      </c>
      <c r="AB9" s="166">
        <f t="shared" ref="AB9:AB40" si="15">T9*G9</f>
        <v>0</v>
      </c>
      <c r="AC9" s="186">
        <f t="shared" si="8"/>
        <v>0</v>
      </c>
      <c r="AD9" s="148" t="str">
        <f>IF(G9&lt;&gt;"",AC9/'Project Input'!$C$41,"")</f>
        <v/>
      </c>
      <c r="AE9" s="141"/>
      <c r="AF9" s="141"/>
      <c r="AG9" s="141"/>
    </row>
    <row r="10" spans="1:33" s="1" customFormat="1">
      <c r="A10" s="5"/>
      <c r="B10" s="117"/>
      <c r="C10" s="62"/>
      <c r="D10" s="51"/>
      <c r="E10" s="51"/>
      <c r="F10" s="64"/>
      <c r="G10" s="89"/>
      <c r="H10" s="54"/>
      <c r="I10" s="66" t="str">
        <f>IF(G10&lt;&gt;"",O10/(1-('Project Input'!$C$20+'Project Input'!$C$21)),"")</f>
        <v/>
      </c>
      <c r="J10" s="66" t="str">
        <f t="shared" si="0"/>
        <v/>
      </c>
      <c r="K10" s="202" t="str">
        <f>IF(G10&lt;&gt;0,(U10/G10)/(1-('Project Input'!$C$20+'Project Input'!$C$21)),"")</f>
        <v/>
      </c>
      <c r="L10" s="56" t="str">
        <f>IF(G10&lt;&gt;0,K10*G10,"")</f>
        <v/>
      </c>
      <c r="M10" s="218" t="str">
        <f>IF(G10&lt;&gt;0,J10+L10,"")</f>
        <v/>
      </c>
      <c r="N10" s="219"/>
      <c r="O10" s="135"/>
      <c r="P10" s="165" t="str">
        <f>IF(G10&lt;&gt;"",G10*O10,"")</f>
        <v/>
      </c>
      <c r="Q10" s="159"/>
      <c r="R10" s="837"/>
      <c r="S10" s="837"/>
      <c r="T10" s="190"/>
      <c r="U10" s="167" t="str">
        <f>IF(G10&lt;&gt;"",(R10*G10*'Project Input'!$C$47)+(S10*G10*'Project Input'!$C$46)+(T10*G10*'Project Input'!$C$45),"")</f>
        <v/>
      </c>
      <c r="V10" s="159"/>
      <c r="W10" s="168" t="str">
        <f>IF(G10&lt;&gt;"",U10+P10,"")</f>
        <v/>
      </c>
      <c r="X10" s="169"/>
      <c r="Y10" s="147"/>
      <c r="Z10" s="185">
        <f>R10*G10</f>
        <v>0</v>
      </c>
      <c r="AA10" s="166">
        <f>S10*G10</f>
        <v>0</v>
      </c>
      <c r="AB10" s="166">
        <f>T10*G10</f>
        <v>0</v>
      </c>
      <c r="AC10" s="186">
        <f>SUM(Z10:AB10)</f>
        <v>0</v>
      </c>
      <c r="AD10" s="148" t="str">
        <f>IF(G10&lt;&gt;"",AC10/'Project Input'!$C$41,"")</f>
        <v/>
      </c>
      <c r="AE10" s="141"/>
      <c r="AF10" s="141"/>
      <c r="AG10" s="141"/>
    </row>
    <row r="11" spans="1:33" s="1" customFormat="1">
      <c r="A11" s="5"/>
      <c r="B11" s="117"/>
      <c r="C11" s="62"/>
      <c r="D11" s="51"/>
      <c r="E11" s="51"/>
      <c r="F11" s="64" t="s">
        <v>39</v>
      </c>
      <c r="G11" s="89">
        <v>1</v>
      </c>
      <c r="H11" s="54" t="s">
        <v>40</v>
      </c>
      <c r="I11" s="66">
        <f>IF(G11&lt;&gt;"",O11/(1-('Project Input'!$C$20+'Project Input'!$C$21)),"")</f>
        <v>0</v>
      </c>
      <c r="J11" s="66">
        <f t="shared" si="0"/>
        <v>0</v>
      </c>
      <c r="K11" s="202">
        <f>IF(G11&lt;&gt;0,(U11/G11)/(1-('Project Input'!$C$20+'Project Input'!$C$21)),"")</f>
        <v>3358164.481525626</v>
      </c>
      <c r="L11" s="56">
        <f>IF(G11&lt;&gt;0,K11*G11,"")</f>
        <v>3358164.481525626</v>
      </c>
      <c r="M11" s="218">
        <f>IF(G11&lt;&gt;0,J11+L11,"")</f>
        <v>3358164.481525626</v>
      </c>
      <c r="N11" s="219"/>
      <c r="O11" s="135"/>
      <c r="P11" s="165">
        <f>IF(G11&lt;&gt;"",G11*O11,"")</f>
        <v>0</v>
      </c>
      <c r="Q11" s="159"/>
      <c r="R11" s="837"/>
      <c r="S11" s="837"/>
      <c r="T11" s="190">
        <v>3500</v>
      </c>
      <c r="U11" s="167">
        <f>IF(G11&lt;&gt;"",(R11*G11*'Project Input'!$C$47)+(S11*G11*'Project Input'!$C$46)+(T11*G11*'Project Input'!$C$45),"")</f>
        <v>2817500</v>
      </c>
      <c r="V11" s="159"/>
      <c r="W11" s="168">
        <f>IF(G11&lt;&gt;"",U11+P11,"")</f>
        <v>2817500</v>
      </c>
      <c r="X11" s="169"/>
      <c r="Y11" s="147"/>
      <c r="Z11" s="185">
        <f>R11*G11</f>
        <v>0</v>
      </c>
      <c r="AA11" s="166">
        <f>S11*G11</f>
        <v>0</v>
      </c>
      <c r="AB11" s="166">
        <f>T11*G11</f>
        <v>3500</v>
      </c>
      <c r="AC11" s="186">
        <f>SUM(Z11:AB11)</f>
        <v>3500</v>
      </c>
      <c r="AD11" s="148">
        <f>IF(G11&lt;&gt;"",AC11/'Project Input'!$C$41,"")</f>
        <v>48.611111111111114</v>
      </c>
      <c r="AE11" s="141"/>
      <c r="AF11" s="141"/>
      <c r="AG11" s="141"/>
    </row>
    <row r="12" spans="1:33" s="67" customFormat="1">
      <c r="A12" s="61"/>
      <c r="B12" s="117"/>
      <c r="C12" s="62"/>
      <c r="D12" s="51"/>
      <c r="E12" s="51"/>
      <c r="F12" s="91" t="s">
        <v>41</v>
      </c>
      <c r="G12" s="89">
        <v>3</v>
      </c>
      <c r="H12" s="54" t="s">
        <v>40</v>
      </c>
      <c r="I12" s="66">
        <f>IF(G12&lt;&gt;"",O12/(1-('Project Input'!$C$20+'Project Input'!$C$21)),"")</f>
        <v>0</v>
      </c>
      <c r="J12" s="66">
        <f t="shared" si="0"/>
        <v>0</v>
      </c>
      <c r="K12" s="202">
        <f>IF(G12&lt;&gt;0,(U12/G12)/(1-('Project Input'!$C$20+'Project Input'!$C$21)),"")</f>
        <v>2398688.9153754469</v>
      </c>
      <c r="L12" s="56">
        <f t="shared" ref="L12:L26" si="16">IF(G12&lt;&gt;0,K12*G12,"")</f>
        <v>7196066.7461263407</v>
      </c>
      <c r="M12" s="218">
        <f t="shared" ref="M12:M26" si="17">IF(G12&lt;&gt;0,J12+L12,"")</f>
        <v>7196066.7461263407</v>
      </c>
      <c r="N12" s="219"/>
      <c r="O12" s="135"/>
      <c r="P12" s="165"/>
      <c r="Q12" s="159"/>
      <c r="R12" s="837"/>
      <c r="S12" s="837"/>
      <c r="T12" s="190">
        <v>2500</v>
      </c>
      <c r="U12" s="167">
        <f>IF(G12&lt;&gt;"",(R12*G12*'Project Input'!$C$47)+(S12*G12*'Project Input'!$C$46)+(T12*G12*'Project Input'!$C$45),"")</f>
        <v>6037500</v>
      </c>
      <c r="V12" s="159"/>
      <c r="W12" s="168">
        <f t="shared" si="12"/>
        <v>6037500</v>
      </c>
      <c r="X12" s="169"/>
      <c r="Y12" s="147"/>
      <c r="Z12" s="185">
        <f t="shared" si="13"/>
        <v>0</v>
      </c>
      <c r="AA12" s="166">
        <f t="shared" si="14"/>
        <v>0</v>
      </c>
      <c r="AB12" s="166">
        <f t="shared" si="15"/>
        <v>7500</v>
      </c>
      <c r="AC12" s="186">
        <f t="shared" si="8"/>
        <v>7500</v>
      </c>
      <c r="AD12" s="148">
        <f>IF(G12&lt;&gt;"",AC12/'Project Input'!$C$41,"")</f>
        <v>104.16666666666667</v>
      </c>
      <c r="AE12" s="141"/>
      <c r="AF12" s="171"/>
      <c r="AG12" s="141"/>
    </row>
    <row r="13" spans="1:33" s="1" customFormat="1">
      <c r="A13" s="5"/>
      <c r="B13" s="117"/>
      <c r="C13" s="62"/>
      <c r="D13" s="51"/>
      <c r="E13" s="51"/>
      <c r="F13" s="91" t="s">
        <v>42</v>
      </c>
      <c r="G13" s="89">
        <v>1</v>
      </c>
      <c r="H13" s="118" t="s">
        <v>40</v>
      </c>
      <c r="I13" s="66">
        <f>IF(G13&lt;&gt;"",O13/(1-('Project Input'!$C$20+'Project Input'!$C$21)),"")</f>
        <v>0</v>
      </c>
      <c r="J13" s="66">
        <f t="shared" si="0"/>
        <v>0</v>
      </c>
      <c r="K13" s="202">
        <f>IF(G13&lt;&gt;0,(U13/G13)/(1-('Project Input'!$C$20+'Project Input'!$C$21)),"")</f>
        <v>2206793.8021454113</v>
      </c>
      <c r="L13" s="56">
        <f t="shared" si="16"/>
        <v>2206793.8021454113</v>
      </c>
      <c r="M13" s="218">
        <f t="shared" si="17"/>
        <v>2206793.8021454113</v>
      </c>
      <c r="N13" s="219"/>
      <c r="O13" s="135"/>
      <c r="P13" s="165">
        <f t="shared" si="11"/>
        <v>0</v>
      </c>
      <c r="Q13" s="159"/>
      <c r="R13" s="837"/>
      <c r="S13" s="837"/>
      <c r="T13" s="190">
        <v>2300</v>
      </c>
      <c r="U13" s="167">
        <f>IF(G13&lt;&gt;"",(R13*G13*'Project Input'!$C$47)+(S13*G13*'Project Input'!$C$46)+(T13*G13*'Project Input'!$C$45),"")</f>
        <v>1851500</v>
      </c>
      <c r="V13" s="159"/>
      <c r="W13" s="168">
        <f t="shared" si="12"/>
        <v>1851500</v>
      </c>
      <c r="X13" s="169"/>
      <c r="Y13" s="147"/>
      <c r="Z13" s="185">
        <f t="shared" si="13"/>
        <v>0</v>
      </c>
      <c r="AA13" s="166">
        <f t="shared" si="14"/>
        <v>0</v>
      </c>
      <c r="AB13" s="166">
        <f t="shared" si="15"/>
        <v>2300</v>
      </c>
      <c r="AC13" s="186">
        <f t="shared" si="8"/>
        <v>2300</v>
      </c>
      <c r="AD13" s="148">
        <f>IF(G13&lt;&gt;"",AC13/'Project Input'!$C$41,"")</f>
        <v>31.944444444444443</v>
      </c>
      <c r="AE13" s="141"/>
      <c r="AF13" s="141"/>
      <c r="AG13" s="141"/>
    </row>
    <row r="14" spans="1:33" s="67" customFormat="1">
      <c r="A14" s="61"/>
      <c r="B14" s="117"/>
      <c r="C14" s="62"/>
      <c r="D14" s="51"/>
      <c r="E14" s="51"/>
      <c r="F14" s="91" t="s">
        <v>43</v>
      </c>
      <c r="G14" s="89">
        <v>1</v>
      </c>
      <c r="H14" s="118" t="s">
        <v>40</v>
      </c>
      <c r="I14" s="66">
        <f>IF(G14&lt;&gt;"",O14/(1-('Project Input'!$C$20+'Project Input'!$C$21)),"")</f>
        <v>0</v>
      </c>
      <c r="J14" s="66">
        <f t="shared" si="0"/>
        <v>0</v>
      </c>
      <c r="K14" s="202">
        <f>IF(G14&lt;&gt;0,(U14/G14)/(1-('Project Input'!$C$20+'Project Input'!$C$21)),"")</f>
        <v>2398688.9153754469</v>
      </c>
      <c r="L14" s="56">
        <f t="shared" si="16"/>
        <v>2398688.9153754469</v>
      </c>
      <c r="M14" s="218">
        <f t="shared" si="17"/>
        <v>2398688.9153754469</v>
      </c>
      <c r="N14" s="219"/>
      <c r="O14" s="135"/>
      <c r="P14" s="165">
        <f t="shared" si="11"/>
        <v>0</v>
      </c>
      <c r="Q14" s="159"/>
      <c r="R14" s="837"/>
      <c r="S14" s="837"/>
      <c r="T14" s="190">
        <v>2500</v>
      </c>
      <c r="U14" s="167">
        <f>IF(G14&lt;&gt;"",(R14*G14*'Project Input'!$C$47)+(S14*G14*'Project Input'!$C$46)+(T14*G14*'Project Input'!$C$45),"")</f>
        <v>2012500</v>
      </c>
      <c r="V14" s="159"/>
      <c r="W14" s="168">
        <f t="shared" si="12"/>
        <v>2012500</v>
      </c>
      <c r="X14" s="169"/>
      <c r="Y14" s="147"/>
      <c r="Z14" s="185">
        <f t="shared" si="13"/>
        <v>0</v>
      </c>
      <c r="AA14" s="166">
        <f t="shared" si="14"/>
        <v>0</v>
      </c>
      <c r="AB14" s="166">
        <f t="shared" si="15"/>
        <v>2500</v>
      </c>
      <c r="AC14" s="186">
        <f t="shared" si="8"/>
        <v>2500</v>
      </c>
      <c r="AD14" s="148">
        <f>IF(G14&lt;&gt;"",AC14/'Project Input'!$C$41,"")</f>
        <v>34.722222222222221</v>
      </c>
      <c r="AE14" s="141"/>
      <c r="AF14" s="141"/>
      <c r="AG14" s="141"/>
    </row>
    <row r="15" spans="1:33" s="1" customFormat="1">
      <c r="A15" s="5"/>
      <c r="B15" s="117"/>
      <c r="C15" s="62"/>
      <c r="D15" s="51"/>
      <c r="E15" s="51"/>
      <c r="F15" s="91" t="s">
        <v>44</v>
      </c>
      <c r="G15" s="89">
        <v>1</v>
      </c>
      <c r="H15" s="118" t="s">
        <v>40</v>
      </c>
      <c r="I15" s="66">
        <f>IF(G15&lt;&gt;"",O15/(1-('Project Input'!$C$20+'Project Input'!$C$21)),"")</f>
        <v>0</v>
      </c>
      <c r="J15" s="66">
        <f t="shared" si="0"/>
        <v>0</v>
      </c>
      <c r="K15" s="202">
        <f>IF(G15&lt;&gt;0,(U15/G15)/(1-('Project Input'!$C$20+'Project Input'!$C$21)),"")</f>
        <v>722884.38617401675</v>
      </c>
      <c r="L15" s="56">
        <f t="shared" ref="L15" si="18">IF(G15&lt;&gt;0,K15*G15,"")</f>
        <v>722884.38617401675</v>
      </c>
      <c r="M15" s="218">
        <f t="shared" ref="M15" si="19">IF(G15&lt;&gt;0,J15+L15,"")</f>
        <v>722884.38617401675</v>
      </c>
      <c r="N15" s="219"/>
      <c r="O15" s="135"/>
      <c r="P15" s="165">
        <f t="shared" ref="P15" si="20">IF(G15&lt;&gt;"",G15*O15,"")</f>
        <v>0</v>
      </c>
      <c r="Q15" s="159"/>
      <c r="R15" s="190">
        <v>1000</v>
      </c>
      <c r="S15" s="190"/>
      <c r="T15" s="837"/>
      <c r="U15" s="167">
        <f>IF(G15&lt;&gt;"",(R15*G15*'Project Input'!$C$47)+(S15*G15*'Project Input'!$C$46)+(T15*G15*'Project Input'!$C$45),"")</f>
        <v>606500</v>
      </c>
      <c r="V15" s="159"/>
      <c r="W15" s="168">
        <f t="shared" ref="W15" si="21">IF(G15&lt;&gt;"",U15+P15,"")</f>
        <v>606500</v>
      </c>
      <c r="X15" s="169"/>
      <c r="Y15" s="147"/>
      <c r="Z15" s="185">
        <f t="shared" ref="Z15" si="22">R15*G15</f>
        <v>1000</v>
      </c>
      <c r="AA15" s="166">
        <f t="shared" ref="AA15" si="23">S15*G15</f>
        <v>0</v>
      </c>
      <c r="AB15" s="166">
        <f t="shared" ref="AB15" si="24">T15*G15</f>
        <v>0</v>
      </c>
      <c r="AC15" s="186">
        <f t="shared" ref="AC15" si="25">SUM(Z15:AB15)</f>
        <v>1000</v>
      </c>
      <c r="AD15" s="148">
        <f>IF(G15&lt;&gt;"",AC15/'Project Input'!$C$41,"")</f>
        <v>13.888888888888889</v>
      </c>
      <c r="AE15" s="141"/>
      <c r="AF15" s="141"/>
      <c r="AG15" s="141"/>
    </row>
    <row r="16" spans="1:33" s="1" customFormat="1">
      <c r="A16" s="5"/>
      <c r="B16" s="117"/>
      <c r="C16" s="62"/>
      <c r="D16" s="51"/>
      <c r="E16" s="51"/>
      <c r="F16" s="91" t="s">
        <v>45</v>
      </c>
      <c r="G16" s="89">
        <v>4</v>
      </c>
      <c r="H16" s="118" t="s">
        <v>40</v>
      </c>
      <c r="I16" s="66">
        <f>IF(G16&lt;&gt;"",O16/(1-('Project Input'!$C$20+'Project Input'!$C$21)),"")</f>
        <v>0</v>
      </c>
      <c r="J16" s="66">
        <f t="shared" ref="J16:J25" si="26">IF(G16&lt;&gt;"",G16*I16,"")</f>
        <v>0</v>
      </c>
      <c r="K16" s="202">
        <f>IF(G16&lt;&gt;0,(U16/G16)/(1-('Project Input'!$C$20+'Project Input'!$C$21)),"")</f>
        <v>1929380.2145411205</v>
      </c>
      <c r="L16" s="56">
        <f>IF(G16&lt;&gt;0,K16*G16,"")</f>
        <v>7717520.8581644818</v>
      </c>
      <c r="M16" s="218">
        <f>IF(G16&lt;&gt;0,J16+L16,"")</f>
        <v>7717520.8581644818</v>
      </c>
      <c r="N16" s="219"/>
      <c r="O16" s="135"/>
      <c r="P16" s="165">
        <f>IF(G16&lt;&gt;"",G16*O16,"")</f>
        <v>0</v>
      </c>
      <c r="Q16" s="159"/>
      <c r="R16" s="190"/>
      <c r="S16" s="190">
        <v>2500</v>
      </c>
      <c r="T16" s="190"/>
      <c r="U16" s="167">
        <f>IF(G16&lt;&gt;"",(R16*G16*'Project Input'!$C$47)+(S16*G16*'Project Input'!$C$46)+(T16*G16*'Project Input'!$C$45),"")</f>
        <v>6475000</v>
      </c>
      <c r="V16" s="159"/>
      <c r="W16" s="168">
        <f>IF(G16&lt;&gt;"",U16+P16,"")</f>
        <v>6475000</v>
      </c>
      <c r="X16" s="169"/>
      <c r="Y16" s="147"/>
      <c r="Z16" s="185">
        <f>R16*G16</f>
        <v>0</v>
      </c>
      <c r="AA16" s="166">
        <f>S16*G16</f>
        <v>10000</v>
      </c>
      <c r="AB16" s="166">
        <f>T16*G16</f>
        <v>0</v>
      </c>
      <c r="AC16" s="186">
        <f>SUM(Z16:AB16)</f>
        <v>10000</v>
      </c>
      <c r="AD16" s="148">
        <f>IF(G16&lt;&gt;"",AC16/'Project Input'!$C$41,"")</f>
        <v>138.88888888888889</v>
      </c>
      <c r="AE16" s="141"/>
      <c r="AF16" s="141"/>
      <c r="AG16" s="141"/>
    </row>
    <row r="17" spans="1:33" s="1" customFormat="1">
      <c r="A17" s="5"/>
      <c r="B17" s="117"/>
      <c r="C17" s="62"/>
      <c r="D17" s="51"/>
      <c r="E17" s="51"/>
      <c r="F17" s="91" t="s">
        <v>46</v>
      </c>
      <c r="G17" s="89">
        <v>1</v>
      </c>
      <c r="H17" s="118" t="s">
        <v>40</v>
      </c>
      <c r="I17" s="66">
        <f>IF(G17&lt;&gt;"",O17/(1-('Project Input'!$C$20+'Project Input'!$C$21)),"")</f>
        <v>0</v>
      </c>
      <c r="J17" s="66">
        <f t="shared" si="26"/>
        <v>0</v>
      </c>
      <c r="K17" s="202">
        <f>IF(G17&lt;&gt;0,(U17/G17)/(1-('Project Input'!$C$20+'Project Input'!$C$21)),"")</f>
        <v>771752.08581644821</v>
      </c>
      <c r="L17" s="56">
        <f>IF(G17&lt;&gt;0,K17*G17,"")</f>
        <v>771752.08581644821</v>
      </c>
      <c r="M17" s="218">
        <f>IF(G17&lt;&gt;0,J17+L17,"")</f>
        <v>771752.08581644821</v>
      </c>
      <c r="N17" s="219"/>
      <c r="O17" s="135"/>
      <c r="P17" s="165">
        <f>IF(G17&lt;&gt;"",G17*O17,"")</f>
        <v>0</v>
      </c>
      <c r="Q17" s="159"/>
      <c r="R17" s="190"/>
      <c r="S17" s="190">
        <v>1000</v>
      </c>
      <c r="T17" s="190"/>
      <c r="U17" s="167">
        <f>IF(G17&lt;&gt;"",(R17*G17*'Project Input'!$C$47)+(S17*G17*'Project Input'!$C$46)+(T17*G17*'Project Input'!$C$45),"")</f>
        <v>647500</v>
      </c>
      <c r="V17" s="159"/>
      <c r="W17" s="168">
        <f>IF(G17&lt;&gt;"",U17+P17,"")</f>
        <v>647500</v>
      </c>
      <c r="X17" s="169"/>
      <c r="Y17" s="147"/>
      <c r="Z17" s="185">
        <f>R17*G17</f>
        <v>0</v>
      </c>
      <c r="AA17" s="166">
        <f>S17*G17</f>
        <v>1000</v>
      </c>
      <c r="AB17" s="166">
        <f>T17*G17</f>
        <v>0</v>
      </c>
      <c r="AC17" s="186">
        <f>SUM(Z17:AB17)</f>
        <v>1000</v>
      </c>
      <c r="AD17" s="148">
        <f>IF(G17&lt;&gt;"",AC17/'Project Input'!$C$41,"")</f>
        <v>13.888888888888889</v>
      </c>
      <c r="AE17" s="141"/>
      <c r="AF17" s="141"/>
      <c r="AG17" s="141"/>
    </row>
    <row r="18" spans="1:33" s="67" customFormat="1">
      <c r="A18" s="61"/>
      <c r="B18" s="117"/>
      <c r="C18" s="62"/>
      <c r="D18" s="51"/>
      <c r="E18" s="51"/>
      <c r="F18" s="91" t="s">
        <v>47</v>
      </c>
      <c r="G18" s="89">
        <v>3</v>
      </c>
      <c r="H18" s="118" t="s">
        <v>40</v>
      </c>
      <c r="I18" s="66">
        <f>IF(G18&lt;&gt;"",O18/(1-('Project Input'!$C$20+'Project Input'!$C$21)),"")</f>
        <v>0</v>
      </c>
      <c r="J18" s="66">
        <f t="shared" si="26"/>
        <v>0</v>
      </c>
      <c r="K18" s="202">
        <f>IF(G18&lt;&gt;0,(U18/G18)/(1-('Project Input'!$C$20+'Project Input'!$C$21)),"")</f>
        <v>1807210.9654350418</v>
      </c>
      <c r="L18" s="56">
        <f t="shared" ref="L18:L21" si="27">IF(G18&lt;&gt;0,K18*G18,"")</f>
        <v>5421632.8963051252</v>
      </c>
      <c r="M18" s="218">
        <f t="shared" ref="M18:M21" si="28">IF(G18&lt;&gt;0,J18+L18,"")</f>
        <v>5421632.8963051252</v>
      </c>
      <c r="N18" s="219"/>
      <c r="O18" s="135"/>
      <c r="P18" s="165">
        <f t="shared" ref="P18:P21" si="29">IF(G18&lt;&gt;"",G18*O18,"")</f>
        <v>0</v>
      </c>
      <c r="Q18" s="159"/>
      <c r="R18" s="190">
        <v>2500</v>
      </c>
      <c r="S18" s="190"/>
      <c r="T18" s="190"/>
      <c r="U18" s="167">
        <f>IF(G18&lt;&gt;"",(R18*G18*'Project Input'!$C$47)+(S18*G18*'Project Input'!$C$46)+(T18*G18*'Project Input'!$C$45),"")</f>
        <v>4548750</v>
      </c>
      <c r="V18" s="159"/>
      <c r="W18" s="168">
        <f t="shared" ref="W18:W21" si="30">IF(G18&lt;&gt;"",U18+P18,"")</f>
        <v>4548750</v>
      </c>
      <c r="X18" s="169"/>
      <c r="Y18" s="147"/>
      <c r="Z18" s="185">
        <f t="shared" ref="Z18:Z21" si="31">R18*G18</f>
        <v>7500</v>
      </c>
      <c r="AA18" s="166">
        <f t="shared" ref="AA18:AA21" si="32">S18*G18</f>
        <v>0</v>
      </c>
      <c r="AB18" s="166">
        <f t="shared" ref="AB18:AB21" si="33">T18*G18</f>
        <v>0</v>
      </c>
      <c r="AC18" s="186">
        <f t="shared" ref="AC18:AC21" si="34">SUM(Z18:AB18)</f>
        <v>7500</v>
      </c>
      <c r="AD18" s="148">
        <f>IF(G18&lt;&gt;"",AC18/'Project Input'!$C$41,"")</f>
        <v>104.16666666666667</v>
      </c>
      <c r="AE18" s="141"/>
      <c r="AF18" s="171"/>
      <c r="AG18" s="141"/>
    </row>
    <row r="19" spans="1:33" s="1" customFormat="1">
      <c r="A19" s="5"/>
      <c r="B19" s="117"/>
      <c r="C19" s="62"/>
      <c r="D19" s="51"/>
      <c r="E19" s="51"/>
      <c r="F19" s="91" t="s">
        <v>48</v>
      </c>
      <c r="G19" s="89">
        <v>1</v>
      </c>
      <c r="H19" s="118" t="s">
        <v>40</v>
      </c>
      <c r="I19" s="66">
        <f>IF(G19&lt;&gt;"",O19/(1-('Project Input'!$C$20+'Project Input'!$C$21)),"")</f>
        <v>893921.33492252685</v>
      </c>
      <c r="J19" s="66">
        <f t="shared" si="26"/>
        <v>893921.33492252685</v>
      </c>
      <c r="K19" s="202">
        <f>IF(G19&lt;&gt;0,(U19/G19)/(1-('Project Input'!$C$20+'Project Input'!$C$21)),"")</f>
        <v>0</v>
      </c>
      <c r="L19" s="56">
        <f t="shared" si="27"/>
        <v>0</v>
      </c>
      <c r="M19" s="218">
        <f t="shared" si="28"/>
        <v>893921.33492252685</v>
      </c>
      <c r="N19" s="219"/>
      <c r="O19" s="135">
        <v>750000</v>
      </c>
      <c r="P19" s="165">
        <f t="shared" si="29"/>
        <v>750000</v>
      </c>
      <c r="Q19" s="159"/>
      <c r="R19" s="190"/>
      <c r="S19" s="190"/>
      <c r="T19" s="190"/>
      <c r="U19" s="167">
        <f>IF(G19&lt;&gt;"",(R19*G19*'Project Input'!$C$47)+(S19*G19*'Project Input'!$C$46)+(T19*G19*'Project Input'!$C$45),"")</f>
        <v>0</v>
      </c>
      <c r="V19" s="159"/>
      <c r="W19" s="168">
        <f t="shared" si="30"/>
        <v>750000</v>
      </c>
      <c r="X19" s="169"/>
      <c r="Y19" s="147"/>
      <c r="Z19" s="185">
        <f t="shared" si="31"/>
        <v>0</v>
      </c>
      <c r="AA19" s="166">
        <f t="shared" si="32"/>
        <v>0</v>
      </c>
      <c r="AB19" s="166">
        <f t="shared" si="33"/>
        <v>0</v>
      </c>
      <c r="AC19" s="186">
        <f t="shared" si="34"/>
        <v>0</v>
      </c>
      <c r="AD19" s="148">
        <f>IF(G19&lt;&gt;"",AC19/'Project Input'!$C$41,"")</f>
        <v>0</v>
      </c>
      <c r="AE19" s="141"/>
      <c r="AF19" s="141"/>
      <c r="AG19" s="141"/>
    </row>
    <row r="20" spans="1:33" s="67" customFormat="1">
      <c r="A20" s="61"/>
      <c r="B20" s="117"/>
      <c r="C20" s="62"/>
      <c r="D20" s="51"/>
      <c r="E20" s="51"/>
      <c r="F20" s="91" t="s">
        <v>49</v>
      </c>
      <c r="G20" s="89">
        <v>1</v>
      </c>
      <c r="H20" s="118" t="s">
        <v>40</v>
      </c>
      <c r="I20" s="66">
        <f>IF(G20&lt;&gt;"",O20/(1-('Project Input'!$C$20+'Project Input'!$C$21)),"")</f>
        <v>0</v>
      </c>
      <c r="J20" s="66">
        <f t="shared" si="26"/>
        <v>0</v>
      </c>
      <c r="K20" s="202">
        <f>IF(G20&lt;&gt;0,(U20/G20)/(1-('Project Input'!$C$20+'Project Input'!$C$21)),"")</f>
        <v>479737.78307508939</v>
      </c>
      <c r="L20" s="56">
        <f t="shared" si="27"/>
        <v>479737.78307508939</v>
      </c>
      <c r="M20" s="218">
        <f t="shared" si="28"/>
        <v>479737.78307508939</v>
      </c>
      <c r="N20" s="219"/>
      <c r="O20" s="135"/>
      <c r="P20" s="165">
        <f t="shared" si="29"/>
        <v>0</v>
      </c>
      <c r="Q20" s="159"/>
      <c r="R20" s="190"/>
      <c r="S20" s="190"/>
      <c r="T20" s="190">
        <v>500</v>
      </c>
      <c r="U20" s="167">
        <f>IF(G20&lt;&gt;"",(R20*G20*'Project Input'!$C$47)+(S20*G20*'Project Input'!$C$46)+(T20*G20*'Project Input'!$C$45),"")</f>
        <v>402500</v>
      </c>
      <c r="V20" s="159"/>
      <c r="W20" s="168">
        <f t="shared" si="30"/>
        <v>402500</v>
      </c>
      <c r="X20" s="169"/>
      <c r="Y20" s="147"/>
      <c r="Z20" s="185">
        <f t="shared" si="31"/>
        <v>0</v>
      </c>
      <c r="AA20" s="166">
        <f t="shared" si="32"/>
        <v>0</v>
      </c>
      <c r="AB20" s="166">
        <f t="shared" si="33"/>
        <v>500</v>
      </c>
      <c r="AC20" s="186">
        <f t="shared" si="34"/>
        <v>500</v>
      </c>
      <c r="AD20" s="148">
        <f>IF(G20&lt;&gt;"",AC20/'Project Input'!$C$41,"")</f>
        <v>6.9444444444444446</v>
      </c>
      <c r="AE20" s="141"/>
      <c r="AF20" s="141"/>
      <c r="AG20" s="141"/>
    </row>
    <row r="21" spans="1:33" s="1" customFormat="1">
      <c r="A21" s="5"/>
      <c r="B21" s="117"/>
      <c r="C21" s="62"/>
      <c r="D21" s="51"/>
      <c r="E21" s="51"/>
      <c r="F21" s="91" t="s">
        <v>50</v>
      </c>
      <c r="G21" s="89">
        <v>8</v>
      </c>
      <c r="H21" s="54" t="s">
        <v>40</v>
      </c>
      <c r="I21" s="66">
        <f>IF(G21&lt;&gt;"",O21/(1-('Project Input'!$C$20+'Project Input'!$C$21)),"")</f>
        <v>0</v>
      </c>
      <c r="J21" s="66">
        <f t="shared" si="26"/>
        <v>0</v>
      </c>
      <c r="K21" s="202">
        <f>IF(G21&lt;&gt;0,(U21/G21)/(1-('Project Input'!$C$20+'Project Input'!$C$21)),"")</f>
        <v>361442.19308700837</v>
      </c>
      <c r="L21" s="56">
        <f t="shared" si="27"/>
        <v>2891537.544696067</v>
      </c>
      <c r="M21" s="218">
        <f t="shared" si="28"/>
        <v>2891537.544696067</v>
      </c>
      <c r="N21" s="219"/>
      <c r="O21" s="135"/>
      <c r="P21" s="165">
        <f t="shared" si="29"/>
        <v>0</v>
      </c>
      <c r="Q21" s="159"/>
      <c r="R21" s="190">
        <v>500</v>
      </c>
      <c r="S21" s="837"/>
      <c r="T21" s="190"/>
      <c r="U21" s="167">
        <f>IF(G21&lt;&gt;"",(R21*G21*'Project Input'!$C$47)+(S21*G21*'Project Input'!$C$46)+(T21*G21*'Project Input'!$C$45),"")</f>
        <v>2426000</v>
      </c>
      <c r="V21" s="159"/>
      <c r="W21" s="168">
        <f t="shared" si="30"/>
        <v>2426000</v>
      </c>
      <c r="X21" s="169"/>
      <c r="Y21" s="147"/>
      <c r="Z21" s="185">
        <f t="shared" si="31"/>
        <v>4000</v>
      </c>
      <c r="AA21" s="166">
        <f t="shared" si="32"/>
        <v>0</v>
      </c>
      <c r="AB21" s="166">
        <f t="shared" si="33"/>
        <v>0</v>
      </c>
      <c r="AC21" s="186">
        <f t="shared" si="34"/>
        <v>4000</v>
      </c>
      <c r="AD21" s="148">
        <f>IF(G21&lt;&gt;"",AC21/'Project Input'!$C$41,"")</f>
        <v>55.555555555555557</v>
      </c>
      <c r="AE21" s="141"/>
      <c r="AF21" s="141"/>
      <c r="AG21" s="141"/>
    </row>
    <row r="22" spans="1:33" s="1" customFormat="1">
      <c r="A22" s="5"/>
      <c r="B22" s="117"/>
      <c r="C22" s="62"/>
      <c r="D22" s="51"/>
      <c r="E22" s="51"/>
      <c r="F22" s="91" t="s">
        <v>51</v>
      </c>
      <c r="G22" s="89">
        <v>1</v>
      </c>
      <c r="H22" s="54" t="s">
        <v>40</v>
      </c>
      <c r="I22" s="66">
        <f>IF(G22&lt;&gt;"",O22/(1-('Project Input'!$C$20+'Project Input'!$C$21)),"")</f>
        <v>0</v>
      </c>
      <c r="J22" s="66">
        <f t="shared" si="26"/>
        <v>0</v>
      </c>
      <c r="K22" s="202">
        <f>IF(G22&lt;&gt;0,(U22/G22)/(1-('Project Input'!$C$20+'Project Input'!$C$21)),"")</f>
        <v>1439213.3492252682</v>
      </c>
      <c r="L22" s="56">
        <f>IF(G22&lt;&gt;0,K22*G22,"")</f>
        <v>1439213.3492252682</v>
      </c>
      <c r="M22" s="218">
        <f>IF(G22&lt;&gt;0,J22+L22,"")</f>
        <v>1439213.3492252682</v>
      </c>
      <c r="N22" s="219"/>
      <c r="O22" s="135"/>
      <c r="P22" s="165">
        <f>IF(G22&lt;&gt;"",G22*O22,"")</f>
        <v>0</v>
      </c>
      <c r="Q22" s="159"/>
      <c r="R22" s="190"/>
      <c r="S22" s="837"/>
      <c r="T22" s="190">
        <v>1500</v>
      </c>
      <c r="U22" s="167">
        <f>IF(G22&lt;&gt;"",(R22*G22*'Project Input'!$C$47)+(S22*G22*'Project Input'!$C$46)+(T22*G22*'Project Input'!$C$45),"")</f>
        <v>1207500</v>
      </c>
      <c r="V22" s="159"/>
      <c r="W22" s="168">
        <f>IF(G22&lt;&gt;"",U22+P22,"")</f>
        <v>1207500</v>
      </c>
      <c r="X22" s="169"/>
      <c r="Y22" s="147"/>
      <c r="Z22" s="185">
        <f>R22*G22</f>
        <v>0</v>
      </c>
      <c r="AA22" s="166">
        <f>S22*G22</f>
        <v>0</v>
      </c>
      <c r="AB22" s="166">
        <f>T22*G22</f>
        <v>1500</v>
      </c>
      <c r="AC22" s="186">
        <f>SUM(Z22:AB22)</f>
        <v>1500</v>
      </c>
      <c r="AD22" s="148">
        <f>IF(G22&lt;&gt;"",AC22/'Project Input'!$C$41,"")</f>
        <v>20.833333333333332</v>
      </c>
      <c r="AE22" s="141"/>
      <c r="AF22" s="141"/>
      <c r="AG22" s="141"/>
    </row>
    <row r="23" spans="1:33" s="1" customFormat="1">
      <c r="A23" s="5"/>
      <c r="B23" s="117"/>
      <c r="C23" s="62"/>
      <c r="D23" s="51"/>
      <c r="E23" s="51"/>
      <c r="F23" s="91" t="s">
        <v>52</v>
      </c>
      <c r="G23" s="89">
        <v>1</v>
      </c>
      <c r="H23" s="54"/>
      <c r="I23" s="66">
        <f>IF(G23&lt;&gt;"",O23/(1-('Project Input'!$C$20+'Project Input'!$C$21)),"")</f>
        <v>0</v>
      </c>
      <c r="J23" s="66">
        <f t="shared" si="26"/>
        <v>0</v>
      </c>
      <c r="K23" s="202">
        <f>IF(G23&lt;&gt;0,(U23/G23)/(1-('Project Input'!$C$20+'Project Input'!$C$21)),"")</f>
        <v>1439213.3492252682</v>
      </c>
      <c r="L23" s="56">
        <f>IF(G23&lt;&gt;0,K23*G23,"")</f>
        <v>1439213.3492252682</v>
      </c>
      <c r="M23" s="218">
        <f>IF(G23&lt;&gt;0,J23+L23,"")</f>
        <v>1439213.3492252682</v>
      </c>
      <c r="N23" s="219"/>
      <c r="O23" s="135"/>
      <c r="P23" s="165">
        <f>IF(G23&lt;&gt;"",G23*O23,"")</f>
        <v>0</v>
      </c>
      <c r="Q23" s="159"/>
      <c r="R23" s="190"/>
      <c r="S23" s="190"/>
      <c r="T23" s="190">
        <v>1500</v>
      </c>
      <c r="U23" s="167">
        <f>IF(G23&lt;&gt;"",(R23*G23*'Project Input'!$C$47)+(S23*G23*'Project Input'!$C$46)+(T23*G23*'Project Input'!$C$45),"")</f>
        <v>1207500</v>
      </c>
      <c r="V23" s="159"/>
      <c r="W23" s="168">
        <f>IF(G23&lt;&gt;"",U23+P23,"")</f>
        <v>1207500</v>
      </c>
      <c r="X23" s="169"/>
      <c r="Y23" s="147"/>
      <c r="Z23" s="185">
        <f>R23*G23</f>
        <v>0</v>
      </c>
      <c r="AA23" s="166">
        <f>S23*G23</f>
        <v>0</v>
      </c>
      <c r="AB23" s="166">
        <f>T23*G23</f>
        <v>1500</v>
      </c>
      <c r="AC23" s="186">
        <f>SUM(Z23:AB23)</f>
        <v>1500</v>
      </c>
      <c r="AD23" s="148">
        <f>IF(G23&lt;&gt;"",AC23/'Project Input'!$C$41,"")</f>
        <v>20.833333333333332</v>
      </c>
      <c r="AE23" s="141"/>
      <c r="AF23" s="141"/>
      <c r="AG23" s="141"/>
    </row>
    <row r="24" spans="1:33" s="67" customFormat="1">
      <c r="A24" s="61"/>
      <c r="B24" s="117"/>
      <c r="C24" s="62"/>
      <c r="D24" s="51"/>
      <c r="E24" s="51"/>
      <c r="F24" s="91" t="s">
        <v>53</v>
      </c>
      <c r="G24" s="89">
        <v>1</v>
      </c>
      <c r="H24" s="54" t="s">
        <v>54</v>
      </c>
      <c r="I24" s="66">
        <f>IF(G24&lt;&gt;"",O24/(1-('Project Input'!$C$20+'Project Input'!$C$21)),"")</f>
        <v>0</v>
      </c>
      <c r="J24" s="66">
        <f t="shared" si="26"/>
        <v>0</v>
      </c>
      <c r="K24" s="202">
        <f>IF(G24&lt;&gt;0,(U24/G24)/(1-('Project Input'!$C$20+'Project Input'!$C$21)),"")</f>
        <v>3948748.5101311086</v>
      </c>
      <c r="L24" s="56">
        <f t="shared" ref="L24:L25" si="35">IF(G24&lt;&gt;0,K24*G24,"")</f>
        <v>3948748.5101311086</v>
      </c>
      <c r="M24" s="218">
        <f t="shared" ref="M24:M25" si="36">IF(G24&lt;&gt;0,J24+L24,"")</f>
        <v>3948748.5101311086</v>
      </c>
      <c r="N24" s="219"/>
      <c r="O24" s="135"/>
      <c r="P24" s="165">
        <f t="shared" ref="P24:P25" si="37">IF(G24&lt;&gt;"",G24*O24,"")</f>
        <v>0</v>
      </c>
      <c r="Q24" s="159"/>
      <c r="R24" s="190">
        <v>2000</v>
      </c>
      <c r="S24" s="190">
        <v>2000</v>
      </c>
      <c r="T24" s="190">
        <v>1000</v>
      </c>
      <c r="U24" s="167">
        <f>IF(G24&lt;&gt;"",(R24*G24*'Project Input'!$C$47)+(S24*G24*'Project Input'!$C$46)+(T24*G24*'Project Input'!$C$45),"")</f>
        <v>3313000</v>
      </c>
      <c r="V24" s="159"/>
      <c r="W24" s="168">
        <f t="shared" ref="W24:W25" si="38">IF(G24&lt;&gt;"",U24+P24,"")</f>
        <v>3313000</v>
      </c>
      <c r="X24" s="169"/>
      <c r="Y24" s="147"/>
      <c r="Z24" s="185">
        <f t="shared" ref="Z24:Z25" si="39">R24*G24</f>
        <v>2000</v>
      </c>
      <c r="AA24" s="166">
        <f t="shared" ref="AA24:AA25" si="40">S24*G24</f>
        <v>2000</v>
      </c>
      <c r="AB24" s="166">
        <f t="shared" ref="AB24:AB25" si="41">T24*G24</f>
        <v>1000</v>
      </c>
      <c r="AC24" s="186">
        <f t="shared" ref="AC24:AC25" si="42">SUM(Z24:AB24)</f>
        <v>5000</v>
      </c>
      <c r="AD24" s="148">
        <f>IF(G24&lt;&gt;"",AC24/'Project Input'!$C$41,"")</f>
        <v>69.444444444444443</v>
      </c>
      <c r="AE24" s="141"/>
      <c r="AF24" s="171"/>
      <c r="AG24" s="141"/>
    </row>
    <row r="25" spans="1:33" s="67" customFormat="1">
      <c r="A25" s="61"/>
      <c r="B25" s="117"/>
      <c r="C25" s="62"/>
      <c r="D25" s="51"/>
      <c r="E25" s="51"/>
      <c r="F25" s="91"/>
      <c r="G25" s="89"/>
      <c r="H25" s="54"/>
      <c r="I25" s="66" t="str">
        <f>IF(G25&lt;&gt;"",O25/(1-('Project Input'!$C$20+'Project Input'!$C$21)),"")</f>
        <v/>
      </c>
      <c r="J25" s="66" t="str">
        <f t="shared" si="26"/>
        <v/>
      </c>
      <c r="K25" s="202" t="str">
        <f>IF(G25&lt;&gt;0,(U25/G25)/(1-('Project Input'!$C$20+'Project Input'!$C$21)),"")</f>
        <v/>
      </c>
      <c r="L25" s="56" t="str">
        <f t="shared" si="35"/>
        <v/>
      </c>
      <c r="M25" s="218" t="str">
        <f t="shared" si="36"/>
        <v/>
      </c>
      <c r="N25" s="219"/>
      <c r="O25" s="135"/>
      <c r="P25" s="165" t="str">
        <f t="shared" si="37"/>
        <v/>
      </c>
      <c r="Q25" s="159"/>
      <c r="R25" s="190"/>
      <c r="S25" s="190"/>
      <c r="T25" s="190"/>
      <c r="U25" s="167" t="str">
        <f>IF(G25&lt;&gt;"",(R25*G25*'Project Input'!$C$47)+(S25*G25*'Project Input'!$C$46)+(T25*G25*'Project Input'!$C$45),"")</f>
        <v/>
      </c>
      <c r="V25" s="159"/>
      <c r="W25" s="168" t="str">
        <f t="shared" si="38"/>
        <v/>
      </c>
      <c r="X25" s="169"/>
      <c r="Y25" s="147"/>
      <c r="Z25" s="185">
        <f t="shared" si="39"/>
        <v>0</v>
      </c>
      <c r="AA25" s="166">
        <f t="shared" si="40"/>
        <v>0</v>
      </c>
      <c r="AB25" s="166">
        <f t="shared" si="41"/>
        <v>0</v>
      </c>
      <c r="AC25" s="186">
        <f t="shared" si="42"/>
        <v>0</v>
      </c>
      <c r="AD25" s="148" t="str">
        <f>IF(G25&lt;&gt;"",AC25/'Project Input'!$C$41,"")</f>
        <v/>
      </c>
      <c r="AE25" s="141"/>
      <c r="AF25" s="141"/>
      <c r="AG25" s="141"/>
    </row>
    <row r="26" spans="1:33" s="1" customFormat="1">
      <c r="A26" s="5"/>
      <c r="B26" s="117"/>
      <c r="C26" s="62"/>
      <c r="D26" s="51"/>
      <c r="E26" s="51"/>
      <c r="F26" s="91"/>
      <c r="G26" s="89"/>
      <c r="H26" s="54"/>
      <c r="I26" s="66" t="str">
        <f>IF(G26&lt;&gt;"",O26/(1-('Project Input'!$C$20+'Project Input'!$C$21)),"")</f>
        <v/>
      </c>
      <c r="J26" s="66" t="str">
        <f t="shared" si="0"/>
        <v/>
      </c>
      <c r="K26" s="202" t="str">
        <f>IF(G26&lt;&gt;0,(U26/G26)/(1-('Project Input'!$C$20+'Project Input'!$C$21)),"")</f>
        <v/>
      </c>
      <c r="L26" s="56" t="str">
        <f t="shared" si="16"/>
        <v/>
      </c>
      <c r="M26" s="218" t="str">
        <f t="shared" si="17"/>
        <v/>
      </c>
      <c r="N26" s="219"/>
      <c r="O26" s="135"/>
      <c r="P26" s="165" t="str">
        <f t="shared" si="11"/>
        <v/>
      </c>
      <c r="Q26" s="159"/>
      <c r="R26" s="190"/>
      <c r="S26" s="190"/>
      <c r="T26" s="190"/>
      <c r="U26" s="167" t="str">
        <f>IF(G26&lt;&gt;"",(R26*G26*'Project Input'!$C$47)+(S26*G26*'Project Input'!$C$46)+(T26*G26*'Project Input'!$C$45),"")</f>
        <v/>
      </c>
      <c r="V26" s="159"/>
      <c r="W26" s="168" t="str">
        <f t="shared" si="12"/>
        <v/>
      </c>
      <c r="X26" s="169"/>
      <c r="Y26" s="147"/>
      <c r="Z26" s="185">
        <f t="shared" si="13"/>
        <v>0</v>
      </c>
      <c r="AA26" s="166">
        <f t="shared" si="14"/>
        <v>0</v>
      </c>
      <c r="AB26" s="166">
        <f t="shared" si="15"/>
        <v>0</v>
      </c>
      <c r="AC26" s="186">
        <f t="shared" si="8"/>
        <v>0</v>
      </c>
      <c r="AD26" s="148" t="str">
        <f>IF(G26&lt;&gt;"",AC26/'Project Input'!$C$41,"")</f>
        <v/>
      </c>
      <c r="AE26" s="141"/>
      <c r="AF26" s="141"/>
      <c r="AG26" s="141"/>
    </row>
    <row r="27" spans="1:33" s="1" customFormat="1">
      <c r="A27" s="5"/>
      <c r="B27" s="114"/>
      <c r="C27" s="94"/>
      <c r="D27" s="115"/>
      <c r="E27" s="81">
        <v>211</v>
      </c>
      <c r="F27" s="112" t="s">
        <v>55</v>
      </c>
      <c r="G27" s="96"/>
      <c r="H27" s="97"/>
      <c r="I27" s="97"/>
      <c r="J27" s="97"/>
      <c r="K27" s="97"/>
      <c r="L27" s="60" t="str">
        <f t="shared" ref="L27" si="43">IF(I27&lt;&gt;"",I27*K27,"")</f>
        <v/>
      </c>
      <c r="M27" s="220">
        <f>SUBTOTAL(9,M28:M33)</f>
        <v>0</v>
      </c>
      <c r="N27" s="219"/>
      <c r="O27" s="135"/>
      <c r="P27" s="165" t="str">
        <f t="shared" ref="P27:P33" si="44">IF(G27&lt;&gt;"",G27*O27,"")</f>
        <v/>
      </c>
      <c r="Q27" s="159"/>
      <c r="R27" s="190"/>
      <c r="S27" s="190"/>
      <c r="T27" s="190"/>
      <c r="U27" s="167" t="str">
        <f>IF(G27&lt;&gt;"",(R27*G27*'Project Input'!$C$47)+(S27*G27*'Project Input'!$C$46)+(T27*G27*'Project Input'!$C$45),"")</f>
        <v/>
      </c>
      <c r="V27" s="159"/>
      <c r="W27" s="168" t="str">
        <f t="shared" ref="W27:W33" si="45">IF(G27&lt;&gt;"",U27+P27,"")</f>
        <v/>
      </c>
      <c r="X27" s="169"/>
      <c r="Y27" s="147"/>
      <c r="Z27" s="185">
        <f t="shared" ref="Z27:Z33" si="46">R27*G27</f>
        <v>0</v>
      </c>
      <c r="AA27" s="166">
        <f t="shared" ref="AA27:AA33" si="47">S27*G27</f>
        <v>0</v>
      </c>
      <c r="AB27" s="166">
        <f t="shared" ref="AB27:AB33" si="48">T27*G27</f>
        <v>0</v>
      </c>
      <c r="AC27" s="186">
        <f t="shared" ref="AC27:AC33" si="49">SUM(Z27:AB27)</f>
        <v>0</v>
      </c>
      <c r="AD27" s="148" t="str">
        <f>IF(G27&lt;&gt;"",AC27/'Project Input'!$C$41,"")</f>
        <v/>
      </c>
      <c r="AE27" s="141"/>
      <c r="AF27" s="141"/>
      <c r="AG27" s="140"/>
    </row>
    <row r="28" spans="1:33" s="67" customFormat="1">
      <c r="A28" s="61"/>
      <c r="B28" s="72"/>
      <c r="C28" s="62"/>
      <c r="D28" s="65"/>
      <c r="E28" s="63"/>
      <c r="F28" s="91" t="s">
        <v>56</v>
      </c>
      <c r="G28" s="89">
        <v>0</v>
      </c>
      <c r="H28" s="54" t="s">
        <v>57</v>
      </c>
      <c r="I28" s="66">
        <f>IF(G28&lt;&gt;"",O28/(1-('Project Input'!$C$20+'Project Input'!$C$21)),"")</f>
        <v>0</v>
      </c>
      <c r="J28" s="66">
        <f t="shared" ref="J28:J33" si="50">IF(G28&lt;&gt;"",G28*I28,"")</f>
        <v>0</v>
      </c>
      <c r="K28" s="202" t="str">
        <f>IF(G28&lt;&gt;0,(U28/G28)/(1-('Project Input'!$C$20+'Project Input'!$C$21)),"")</f>
        <v/>
      </c>
      <c r="L28" s="56" t="str">
        <f t="shared" ref="L28:L33" si="51">IF(G28&lt;&gt;0,K28*G28,"")</f>
        <v/>
      </c>
      <c r="M28" s="218" t="str">
        <f t="shared" ref="M28:M33" si="52">IF(G28&lt;&gt;0,J28+L28,"")</f>
        <v/>
      </c>
      <c r="N28" s="219"/>
      <c r="O28" s="135"/>
      <c r="P28" s="165">
        <f t="shared" si="44"/>
        <v>0</v>
      </c>
      <c r="Q28" s="159"/>
      <c r="R28" s="190"/>
      <c r="S28" s="190"/>
      <c r="T28" s="190"/>
      <c r="U28" s="167">
        <f>IF(G28&lt;&gt;"",(R28*G28*'Project Input'!$C$47)+(S28*G28*'Project Input'!$C$46)+(T28*G28*'Project Input'!$C$45),"")</f>
        <v>0</v>
      </c>
      <c r="V28" s="159"/>
      <c r="W28" s="168">
        <f t="shared" si="45"/>
        <v>0</v>
      </c>
      <c r="X28" s="169"/>
      <c r="Y28" s="147"/>
      <c r="Z28" s="185">
        <f t="shared" si="46"/>
        <v>0</v>
      </c>
      <c r="AA28" s="166">
        <f t="shared" si="47"/>
        <v>0</v>
      </c>
      <c r="AB28" s="166">
        <f t="shared" si="48"/>
        <v>0</v>
      </c>
      <c r="AC28" s="186">
        <f t="shared" si="49"/>
        <v>0</v>
      </c>
      <c r="AD28" s="148">
        <f>IF(G28&lt;&gt;"",AC28/'Project Input'!$C$41,"")</f>
        <v>0</v>
      </c>
      <c r="AE28" s="141"/>
      <c r="AF28" s="141"/>
      <c r="AG28" s="141"/>
    </row>
    <row r="29" spans="1:33" s="1" customFormat="1">
      <c r="A29" s="5"/>
      <c r="B29" s="72"/>
      <c r="C29" s="62"/>
      <c r="D29" s="65"/>
      <c r="E29" s="73"/>
      <c r="F29" s="74" t="s">
        <v>58</v>
      </c>
      <c r="G29" s="89">
        <v>0</v>
      </c>
      <c r="H29" s="54" t="s">
        <v>57</v>
      </c>
      <c r="I29" s="66">
        <f>IF(G29&lt;&gt;"",O29/(1-('Project Input'!$C$20+'Project Input'!$C$21)),"")</f>
        <v>0</v>
      </c>
      <c r="J29" s="66">
        <f t="shared" si="50"/>
        <v>0</v>
      </c>
      <c r="K29" s="202" t="str">
        <f>IF(G29&lt;&gt;0,(U29/G29)/(1-('Project Input'!$C$20+'Project Input'!$C$21)),"")</f>
        <v/>
      </c>
      <c r="L29" s="56" t="str">
        <f t="shared" si="51"/>
        <v/>
      </c>
      <c r="M29" s="218" t="str">
        <f t="shared" si="52"/>
        <v/>
      </c>
      <c r="N29" s="219"/>
      <c r="O29" s="135"/>
      <c r="P29" s="165">
        <f t="shared" si="44"/>
        <v>0</v>
      </c>
      <c r="Q29" s="159"/>
      <c r="R29" s="190"/>
      <c r="S29" s="190"/>
      <c r="T29" s="190"/>
      <c r="U29" s="167">
        <f>IF(G29&lt;&gt;"",(R29*G29*'Project Input'!$C$47)+(S29*G29*'Project Input'!$C$46)+(T29*G29*'Project Input'!$C$45),"")</f>
        <v>0</v>
      </c>
      <c r="V29" s="159"/>
      <c r="W29" s="168">
        <f t="shared" si="45"/>
        <v>0</v>
      </c>
      <c r="X29" s="169"/>
      <c r="Y29" s="147"/>
      <c r="Z29" s="185">
        <f t="shared" si="46"/>
        <v>0</v>
      </c>
      <c r="AA29" s="166">
        <f t="shared" si="47"/>
        <v>0</v>
      </c>
      <c r="AB29" s="166">
        <f t="shared" si="48"/>
        <v>0</v>
      </c>
      <c r="AC29" s="186">
        <f t="shared" si="49"/>
        <v>0</v>
      </c>
      <c r="AD29" s="148">
        <f>IF(G29&lt;&gt;"",AC29/'Project Input'!$C$41,"")</f>
        <v>0</v>
      </c>
      <c r="AE29" s="141"/>
      <c r="AF29" s="141"/>
      <c r="AG29" s="141"/>
    </row>
    <row r="30" spans="1:33" s="1" customFormat="1" ht="15.75" customHeight="1">
      <c r="A30" s="5"/>
      <c r="B30" s="117"/>
      <c r="C30" s="62"/>
      <c r="D30" s="51"/>
      <c r="E30" s="51"/>
      <c r="F30" s="91" t="s">
        <v>59</v>
      </c>
      <c r="G30" s="89">
        <v>0</v>
      </c>
      <c r="H30" s="54" t="s">
        <v>60</v>
      </c>
      <c r="I30" s="66">
        <f>IF(G30&lt;&gt;"",O30/(1-('Project Input'!$C$20+'Project Input'!$C$21)),"")</f>
        <v>0</v>
      </c>
      <c r="J30" s="66">
        <f t="shared" si="50"/>
        <v>0</v>
      </c>
      <c r="K30" s="202" t="str">
        <f>IF(G30&lt;&gt;0,(U30/G30)/(1-('Project Input'!$C$20+'Project Input'!$C$21)),"")</f>
        <v/>
      </c>
      <c r="L30" s="56" t="str">
        <f t="shared" si="51"/>
        <v/>
      </c>
      <c r="M30" s="218" t="str">
        <f t="shared" si="52"/>
        <v/>
      </c>
      <c r="N30" s="219"/>
      <c r="O30" s="135"/>
      <c r="P30" s="165">
        <f t="shared" si="44"/>
        <v>0</v>
      </c>
      <c r="Q30" s="159"/>
      <c r="R30" s="190"/>
      <c r="S30" s="190"/>
      <c r="T30" s="190"/>
      <c r="U30" s="167">
        <f>IF(G30&lt;&gt;"",(R30*G30*'Project Input'!$C$47)+(S30*G30*'Project Input'!$C$46)+(T30*G30*'Project Input'!$C$45),"")</f>
        <v>0</v>
      </c>
      <c r="V30" s="159"/>
      <c r="W30" s="168">
        <f t="shared" si="45"/>
        <v>0</v>
      </c>
      <c r="X30" s="169"/>
      <c r="Y30" s="147"/>
      <c r="Z30" s="185">
        <f t="shared" si="46"/>
        <v>0</v>
      </c>
      <c r="AA30" s="166">
        <f t="shared" si="47"/>
        <v>0</v>
      </c>
      <c r="AB30" s="166">
        <f t="shared" si="48"/>
        <v>0</v>
      </c>
      <c r="AC30" s="186">
        <f t="shared" si="49"/>
        <v>0</v>
      </c>
      <c r="AD30" s="148">
        <f>IF(G30&lt;&gt;"",AC30/'Project Input'!$C$41,"")</f>
        <v>0</v>
      </c>
      <c r="AE30" s="141"/>
      <c r="AF30" s="141"/>
      <c r="AG30" s="141"/>
    </row>
    <row r="31" spans="1:33" s="67" customFormat="1">
      <c r="A31" s="61"/>
      <c r="B31" s="72"/>
      <c r="C31" s="62"/>
      <c r="D31" s="65"/>
      <c r="E31" s="63"/>
      <c r="F31" s="91" t="s">
        <v>61</v>
      </c>
      <c r="G31" s="89">
        <v>0</v>
      </c>
      <c r="H31" s="54" t="s">
        <v>60</v>
      </c>
      <c r="I31" s="66">
        <f>IF(G31&lt;&gt;"",O31/(1-('Project Input'!$C$20+'Project Input'!$C$21)),"")</f>
        <v>0</v>
      </c>
      <c r="J31" s="66">
        <f t="shared" si="50"/>
        <v>0</v>
      </c>
      <c r="K31" s="202" t="str">
        <f>IF(G31&lt;&gt;0,(U31/G31)/(1-('Project Input'!$C$20+'Project Input'!$C$21)),"")</f>
        <v/>
      </c>
      <c r="L31" s="56" t="str">
        <f t="shared" si="51"/>
        <v/>
      </c>
      <c r="M31" s="218" t="str">
        <f t="shared" si="52"/>
        <v/>
      </c>
      <c r="N31" s="219"/>
      <c r="O31" s="135"/>
      <c r="P31" s="165">
        <f t="shared" si="44"/>
        <v>0</v>
      </c>
      <c r="Q31" s="159"/>
      <c r="R31" s="190"/>
      <c r="S31" s="190"/>
      <c r="T31" s="190"/>
      <c r="U31" s="167">
        <f>IF(G31&lt;&gt;"",(R31*G31*'Project Input'!$C$47)+(S31*G31*'Project Input'!$C$46)+(T31*G31*'Project Input'!$C$45),"")</f>
        <v>0</v>
      </c>
      <c r="V31" s="159"/>
      <c r="W31" s="168">
        <f t="shared" si="45"/>
        <v>0</v>
      </c>
      <c r="X31" s="169"/>
      <c r="Y31" s="147"/>
      <c r="Z31" s="185">
        <f t="shared" si="46"/>
        <v>0</v>
      </c>
      <c r="AA31" s="166">
        <f t="shared" si="47"/>
        <v>0</v>
      </c>
      <c r="AB31" s="166">
        <f t="shared" si="48"/>
        <v>0</v>
      </c>
      <c r="AC31" s="186">
        <f t="shared" si="49"/>
        <v>0</v>
      </c>
      <c r="AD31" s="148">
        <f>IF(G31&lt;&gt;"",AC31/'Project Input'!$C$41,"")</f>
        <v>0</v>
      </c>
      <c r="AE31" s="141"/>
      <c r="AF31" s="141"/>
      <c r="AG31" s="141"/>
    </row>
    <row r="32" spans="1:33" s="1" customFormat="1">
      <c r="A32" s="5"/>
      <c r="B32" s="72"/>
      <c r="C32" s="65"/>
      <c r="D32" s="65"/>
      <c r="E32" s="73"/>
      <c r="F32" s="74"/>
      <c r="G32" s="73"/>
      <c r="H32" s="65"/>
      <c r="I32" s="66" t="str">
        <f>IF(G32&lt;&gt;"",O32/(1-('Project Input'!$C$20+'Project Input'!$C$21)),"")</f>
        <v/>
      </c>
      <c r="J32" s="66" t="str">
        <f t="shared" si="50"/>
        <v/>
      </c>
      <c r="K32" s="202" t="str">
        <f>IF(G32&lt;&gt;0,(U32/G32)/(1-('Project Input'!$C$20+'Project Input'!$C$21)),"")</f>
        <v/>
      </c>
      <c r="L32" s="56" t="str">
        <f t="shared" si="51"/>
        <v/>
      </c>
      <c r="M32" s="218" t="str">
        <f t="shared" si="52"/>
        <v/>
      </c>
      <c r="N32" s="219"/>
      <c r="O32" s="135"/>
      <c r="P32" s="165" t="str">
        <f t="shared" si="44"/>
        <v/>
      </c>
      <c r="Q32" s="159"/>
      <c r="R32" s="190"/>
      <c r="S32" s="190"/>
      <c r="T32" s="190"/>
      <c r="U32" s="167" t="str">
        <f>IF(G32&lt;&gt;"",(R32*G32*'Project Input'!$C$47)+(S32*G32*'Project Input'!$C$46)+(T32*G32*'Project Input'!$C$45),"")</f>
        <v/>
      </c>
      <c r="V32" s="159"/>
      <c r="W32" s="168" t="str">
        <f t="shared" si="45"/>
        <v/>
      </c>
      <c r="X32" s="169"/>
      <c r="Y32" s="147"/>
      <c r="Z32" s="185">
        <f t="shared" si="46"/>
        <v>0</v>
      </c>
      <c r="AA32" s="166">
        <f t="shared" si="47"/>
        <v>0</v>
      </c>
      <c r="AB32" s="166">
        <f t="shared" si="48"/>
        <v>0</v>
      </c>
      <c r="AC32" s="186">
        <f t="shared" si="49"/>
        <v>0</v>
      </c>
      <c r="AD32" s="148" t="str">
        <f>IF(G32&lt;&gt;"",AC32/'Project Input'!$C$41,"")</f>
        <v/>
      </c>
      <c r="AE32" s="141"/>
      <c r="AF32" s="141"/>
      <c r="AG32" s="141"/>
    </row>
    <row r="33" spans="1:33" s="1" customFormat="1">
      <c r="A33" s="5"/>
      <c r="B33" s="116"/>
      <c r="C33" s="65"/>
      <c r="D33" s="65"/>
      <c r="E33" s="63"/>
      <c r="F33" s="64"/>
      <c r="G33" s="63"/>
      <c r="H33" s="65"/>
      <c r="I33" s="66" t="str">
        <f>IF(G33&lt;&gt;"",O33/(1-('Project Input'!$C$20+'Project Input'!$C$21)),"")</f>
        <v/>
      </c>
      <c r="J33" s="66" t="str">
        <f t="shared" si="50"/>
        <v/>
      </c>
      <c r="K33" s="202" t="str">
        <f>IF(G33&lt;&gt;0,(U33/G33)/(1-('Project Input'!$C$20+'Project Input'!$C$21)),"")</f>
        <v/>
      </c>
      <c r="L33" s="56" t="str">
        <f t="shared" si="51"/>
        <v/>
      </c>
      <c r="M33" s="218" t="str">
        <f t="shared" si="52"/>
        <v/>
      </c>
      <c r="N33" s="219"/>
      <c r="O33" s="135"/>
      <c r="P33" s="165" t="str">
        <f t="shared" si="44"/>
        <v/>
      </c>
      <c r="Q33" s="159"/>
      <c r="R33" s="190"/>
      <c r="S33" s="190"/>
      <c r="T33" s="190"/>
      <c r="U33" s="167" t="str">
        <f>IF(G33&lt;&gt;"",(R33*G33*'Project Input'!$C$47)+(S33*G33*'Project Input'!$C$46)+(T33*G33*'Project Input'!$C$45),"")</f>
        <v/>
      </c>
      <c r="V33" s="159"/>
      <c r="W33" s="168" t="str">
        <f t="shared" si="45"/>
        <v/>
      </c>
      <c r="X33" s="169"/>
      <c r="Y33" s="147"/>
      <c r="Z33" s="185">
        <f t="shared" si="46"/>
        <v>0</v>
      </c>
      <c r="AA33" s="166">
        <f t="shared" si="47"/>
        <v>0</v>
      </c>
      <c r="AB33" s="166">
        <f t="shared" si="48"/>
        <v>0</v>
      </c>
      <c r="AC33" s="186">
        <f t="shared" si="49"/>
        <v>0</v>
      </c>
      <c r="AD33" s="148" t="str">
        <f>IF(G33&lt;&gt;"",AC33/'Project Input'!$C$41,"")</f>
        <v/>
      </c>
      <c r="AE33" s="141"/>
      <c r="AF33" s="141"/>
      <c r="AG33" s="141"/>
    </row>
    <row r="34" spans="1:33" s="67" customFormat="1">
      <c r="A34" s="61"/>
      <c r="B34" s="114"/>
      <c r="C34" s="94"/>
      <c r="D34" s="115"/>
      <c r="E34" s="81">
        <v>419</v>
      </c>
      <c r="F34" s="112" t="s">
        <v>62</v>
      </c>
      <c r="G34" s="96"/>
      <c r="H34" s="97"/>
      <c r="I34" s="97"/>
      <c r="J34" s="97"/>
      <c r="K34" s="97"/>
      <c r="L34" s="60" t="str">
        <f t="shared" ref="L34" si="53">IF(I34&lt;&gt;"",I34*K34,"")</f>
        <v/>
      </c>
      <c r="M34" s="220">
        <f>SUBTOTAL(9,M35:M44)</f>
        <v>10636531.585220501</v>
      </c>
      <c r="N34" s="219"/>
      <c r="O34" s="135"/>
      <c r="P34" s="165" t="str">
        <f t="shared" ref="P34:P40" si="54">IF(G34&lt;&gt;"",G34*O34,"")</f>
        <v/>
      </c>
      <c r="Q34" s="159"/>
      <c r="R34" s="190"/>
      <c r="S34" s="190"/>
      <c r="T34" s="190"/>
      <c r="U34" s="167" t="str">
        <f>IF(G34&lt;&gt;"",(R34*G34*'Project Input'!$C$47)+(S34*G34*'Project Input'!$C$46)+(T34*G34*'Project Input'!$C$45),"")</f>
        <v/>
      </c>
      <c r="V34" s="159"/>
      <c r="W34" s="168" t="str">
        <f t="shared" si="12"/>
        <v/>
      </c>
      <c r="X34" s="169"/>
      <c r="Y34" s="147"/>
      <c r="Z34" s="185">
        <f t="shared" si="13"/>
        <v>0</v>
      </c>
      <c r="AA34" s="166">
        <f t="shared" si="14"/>
        <v>0</v>
      </c>
      <c r="AB34" s="166">
        <f t="shared" si="15"/>
        <v>0</v>
      </c>
      <c r="AC34" s="186">
        <f t="shared" si="8"/>
        <v>0</v>
      </c>
      <c r="AD34" s="148" t="str">
        <f>IF(G34&lt;&gt;"",AC34/'Project Input'!$C$41,"")</f>
        <v/>
      </c>
      <c r="AE34" s="141"/>
      <c r="AF34" s="141"/>
      <c r="AG34" s="141"/>
    </row>
    <row r="35" spans="1:33" s="1" customFormat="1">
      <c r="A35" s="5"/>
      <c r="B35" s="117"/>
      <c r="C35" s="62"/>
      <c r="D35" s="51"/>
      <c r="E35" s="51"/>
      <c r="F35" s="91" t="s">
        <v>63</v>
      </c>
      <c r="G35" s="89">
        <v>1</v>
      </c>
      <c r="H35" s="54"/>
      <c r="I35" s="66">
        <f>IF(G35&lt;&gt;"",O35/(1-('Project Input'!$C$20+'Project Input'!$C$21)),"")</f>
        <v>357568.53396901075</v>
      </c>
      <c r="J35" s="66">
        <f>IF(G35&lt;&gt;"",G35*I35,"")</f>
        <v>357568.53396901075</v>
      </c>
      <c r="K35" s="202">
        <f>IF(G35&lt;&gt;0,(U35/G35)/(1-('Project Input'!$C$20+'Project Input'!$C$21)),"")</f>
        <v>6716328.9630512521</v>
      </c>
      <c r="L35" s="56">
        <f>IF(G35&lt;&gt;0,K35*G35,"")</f>
        <v>6716328.9630512521</v>
      </c>
      <c r="M35" s="218">
        <f>IF(G35&lt;&gt;0,J35+L35,"")</f>
        <v>7073897.4970202632</v>
      </c>
      <c r="N35" s="219"/>
      <c r="O35" s="135">
        <v>300000</v>
      </c>
      <c r="P35" s="165">
        <f>IF(G35&lt;&gt;"",G35*O35,"")</f>
        <v>300000</v>
      </c>
      <c r="Q35" s="159"/>
      <c r="R35" s="190"/>
      <c r="S35" s="190"/>
      <c r="T35" s="190">
        <v>7000</v>
      </c>
      <c r="U35" s="167">
        <f>IF(G35&lt;&gt;"",(R35*G35*'Project Input'!$C$47)+(S35*G35*'Project Input'!$C$46)+(T35*G35*'Project Input'!$C$45),"")</f>
        <v>5635000</v>
      </c>
      <c r="V35" s="159"/>
      <c r="W35" s="168">
        <f>IF(G35&lt;&gt;"",U35+P35,"")</f>
        <v>5935000</v>
      </c>
      <c r="X35" s="169"/>
      <c r="Y35" s="147"/>
      <c r="Z35" s="185">
        <f>R35*G35</f>
        <v>0</v>
      </c>
      <c r="AA35" s="166">
        <f>S35*G35</f>
        <v>0</v>
      </c>
      <c r="AB35" s="166">
        <f>T35*G35</f>
        <v>7000</v>
      </c>
      <c r="AC35" s="186">
        <f t="shared" si="8"/>
        <v>7000</v>
      </c>
      <c r="AD35" s="148">
        <f>IF(G35&lt;&gt;"",AC35/'Project Input'!$C$41,"")</f>
        <v>97.222222222222229</v>
      </c>
      <c r="AE35" s="141"/>
      <c r="AF35" s="141"/>
      <c r="AG35" s="141"/>
    </row>
    <row r="36" spans="1:33" s="1" customFormat="1">
      <c r="A36" s="5"/>
      <c r="B36" s="117"/>
      <c r="C36" s="62"/>
      <c r="D36" s="51"/>
      <c r="E36" s="51"/>
      <c r="F36" s="223" t="s">
        <v>64</v>
      </c>
      <c r="G36" s="89">
        <v>1</v>
      </c>
      <c r="H36" s="54"/>
      <c r="I36" s="66">
        <f>IF(G36&lt;&gt;"",O36/(1-('Project Input'!$C$20+'Project Input'!$C$21)),"")</f>
        <v>119189.51132300358</v>
      </c>
      <c r="J36" s="66">
        <f t="shared" si="0"/>
        <v>119189.51132300358</v>
      </c>
      <c r="K36" s="202">
        <f>IF(G36&lt;&gt;0,(U36/G36)/(1-('Project Input'!$C$20+'Project Input'!$C$21)),"")</f>
        <v>154350.41716328965</v>
      </c>
      <c r="L36" s="56">
        <f t="shared" ref="L36:L40" si="55">IF(G36&lt;&gt;0,K36*G36,"")</f>
        <v>154350.41716328965</v>
      </c>
      <c r="M36" s="218">
        <f t="shared" ref="M36:M40" si="56">IF(G36&lt;&gt;0,J36+L36,"")</f>
        <v>273539.92848629324</v>
      </c>
      <c r="N36" s="219"/>
      <c r="O36" s="135">
        <v>100000</v>
      </c>
      <c r="P36" s="165">
        <f t="shared" si="54"/>
        <v>100000</v>
      </c>
      <c r="Q36" s="159"/>
      <c r="R36" s="190"/>
      <c r="S36" s="190">
        <v>200</v>
      </c>
      <c r="T36" s="190"/>
      <c r="U36" s="167">
        <f>IF(G36&lt;&gt;"",(R36*G36*'Project Input'!$C$47)+(S36*G36*'Project Input'!$C$46)+(T36*G36*'Project Input'!$C$45),"")</f>
        <v>129500</v>
      </c>
      <c r="V36" s="159"/>
      <c r="W36" s="168">
        <f t="shared" si="12"/>
        <v>229500</v>
      </c>
      <c r="X36" s="169"/>
      <c r="Y36" s="147"/>
      <c r="Z36" s="185">
        <f t="shared" si="13"/>
        <v>0</v>
      </c>
      <c r="AA36" s="166">
        <f t="shared" si="14"/>
        <v>200</v>
      </c>
      <c r="AB36" s="166">
        <f t="shared" si="15"/>
        <v>0</v>
      </c>
      <c r="AC36" s="186">
        <f t="shared" si="8"/>
        <v>200</v>
      </c>
      <c r="AD36" s="148">
        <f>IF(G36&lt;&gt;"",AC36/'Project Input'!$C$41,"")</f>
        <v>2.7777777777777777</v>
      </c>
      <c r="AE36" s="141"/>
      <c r="AF36" s="141"/>
      <c r="AG36" s="141"/>
    </row>
    <row r="37" spans="1:33" s="1" customFormat="1">
      <c r="A37" s="5"/>
      <c r="B37" s="117"/>
      <c r="C37" s="62"/>
      <c r="D37" s="51"/>
      <c r="E37" s="51"/>
      <c r="F37" s="223"/>
      <c r="G37" s="89"/>
      <c r="H37" s="54"/>
      <c r="I37" s="66" t="str">
        <f>IF(G37&lt;&gt;"",O37/(1-('Project Input'!$C$20+'Project Input'!$C$21)),"")</f>
        <v/>
      </c>
      <c r="J37" s="66" t="str">
        <f>IF(G37&lt;&gt;"",G37*I37,"")</f>
        <v/>
      </c>
      <c r="K37" s="202" t="str">
        <f>IF(G37&lt;&gt;0,(U37/G37)/(1-('Project Input'!$C$20+'Project Input'!$C$21)),"")</f>
        <v/>
      </c>
      <c r="L37" s="56" t="str">
        <f>IF(G37&lt;&gt;0,K37*G37,"")</f>
        <v/>
      </c>
      <c r="M37" s="218" t="str">
        <f>IF(G37&lt;&gt;0,J37+L37,"")</f>
        <v/>
      </c>
      <c r="N37" s="219"/>
      <c r="O37" s="135"/>
      <c r="P37" s="165" t="str">
        <f>IF(G37&lt;&gt;"",G37*O37,"")</f>
        <v/>
      </c>
      <c r="Q37" s="159"/>
      <c r="R37" s="190"/>
      <c r="S37" s="190"/>
      <c r="T37" s="190"/>
      <c r="U37" s="167" t="str">
        <f>IF(G37&lt;&gt;"",(R37*G37*'Project Input'!$C$47)+(S37*G37*'Project Input'!$C$46)+(T37*G37*'Project Input'!$C$45),"")</f>
        <v/>
      </c>
      <c r="V37" s="159"/>
      <c r="W37" s="168" t="str">
        <f>IF(G37&lt;&gt;"",U37+P37,"")</f>
        <v/>
      </c>
      <c r="X37" s="169"/>
      <c r="Y37" s="147"/>
      <c r="Z37" s="185">
        <f>R37*G37</f>
        <v>0</v>
      </c>
      <c r="AA37" s="166">
        <f>S37*G37</f>
        <v>0</v>
      </c>
      <c r="AB37" s="166">
        <f>T37*G37</f>
        <v>0</v>
      </c>
      <c r="AC37" s="186">
        <f t="shared" ref="AC37:AC38" si="57">SUM(Z37:AB37)</f>
        <v>0</v>
      </c>
      <c r="AD37" s="148" t="str">
        <f>IF(G37&lt;&gt;"",AC37/'Project Input'!$C$41,"")</f>
        <v/>
      </c>
      <c r="AE37" s="141"/>
      <c r="AF37" s="141"/>
      <c r="AG37" s="141"/>
    </row>
    <row r="38" spans="1:33" s="1" customFormat="1">
      <c r="A38" s="5"/>
      <c r="B38" s="117"/>
      <c r="C38" s="62"/>
      <c r="D38" s="51"/>
      <c r="E38" s="51"/>
      <c r="F38" s="224" t="s">
        <v>65</v>
      </c>
      <c r="G38" s="89">
        <v>1</v>
      </c>
      <c r="H38" s="54"/>
      <c r="I38" s="66">
        <f>IF(G38&lt;&gt;"",O38/(1-('Project Input'!$C$20+'Project Input'!$C$21)),"")</f>
        <v>119189.51132300358</v>
      </c>
      <c r="J38" s="66">
        <f t="shared" si="0"/>
        <v>119189.51132300358</v>
      </c>
      <c r="K38" s="202">
        <f>IF(G38&lt;&gt;0,(U38/G38)/(1-('Project Input'!$C$20+'Project Input'!$C$21)),"")</f>
        <v>287842.66984505364</v>
      </c>
      <c r="L38" s="56">
        <f t="shared" ref="L38" si="58">IF(G38&lt;&gt;0,K38*G38,"")</f>
        <v>287842.66984505364</v>
      </c>
      <c r="M38" s="218">
        <f t="shared" ref="M38" si="59">IF(G38&lt;&gt;0,J38+L38,"")</f>
        <v>407032.1811680572</v>
      </c>
      <c r="N38" s="219"/>
      <c r="O38" s="135">
        <v>100000</v>
      </c>
      <c r="P38" s="165">
        <f t="shared" ref="P38" si="60">IF(G38&lt;&gt;"",G38*O38,"")</f>
        <v>100000</v>
      </c>
      <c r="Q38" s="159"/>
      <c r="R38" s="190"/>
      <c r="S38" s="190"/>
      <c r="T38" s="190">
        <v>300</v>
      </c>
      <c r="U38" s="167">
        <f>IF(G38&lt;&gt;"",(R38*G38*'Project Input'!$C$47)+(S38*G38*'Project Input'!$C$46)+(T38*G38*'Project Input'!$C$45),"")</f>
        <v>241500</v>
      </c>
      <c r="V38" s="159"/>
      <c r="W38" s="168">
        <f t="shared" ref="W38" si="61">IF(G38&lt;&gt;"",U38+P38,"")</f>
        <v>341500</v>
      </c>
      <c r="X38" s="169"/>
      <c r="Y38" s="147"/>
      <c r="Z38" s="185">
        <f t="shared" ref="Z38" si="62">R38*G38</f>
        <v>0</v>
      </c>
      <c r="AA38" s="166">
        <f t="shared" ref="AA38" si="63">S38*G38</f>
        <v>0</v>
      </c>
      <c r="AB38" s="166">
        <f t="shared" ref="AB38" si="64">T38*G38</f>
        <v>300</v>
      </c>
      <c r="AC38" s="186">
        <f t="shared" si="57"/>
        <v>300</v>
      </c>
      <c r="AD38" s="148">
        <f>IF(G38&lt;&gt;"",AC38/'Project Input'!$C$41,"")</f>
        <v>4.166666666666667</v>
      </c>
      <c r="AE38" s="141"/>
      <c r="AF38" s="141"/>
      <c r="AG38" s="141"/>
    </row>
    <row r="39" spans="1:33" s="1" customFormat="1">
      <c r="A39" s="5"/>
      <c r="B39" s="117"/>
      <c r="C39" s="62"/>
      <c r="D39" s="51"/>
      <c r="E39" s="51"/>
      <c r="F39" s="224" t="s">
        <v>66</v>
      </c>
      <c r="G39" s="89">
        <v>1</v>
      </c>
      <c r="H39" s="54"/>
      <c r="I39" s="66">
        <f>IF(G39&lt;&gt;"",O39/(1-('Project Input'!$C$20+'Project Input'!$C$21)),"")</f>
        <v>297973.77830750897</v>
      </c>
      <c r="J39" s="66">
        <f t="shared" si="0"/>
        <v>297973.77830750897</v>
      </c>
      <c r="K39" s="202">
        <f>IF(G39&lt;&gt;0,(U39/G39)/(1-('Project Input'!$C$20+'Project Input'!$C$21)),"")</f>
        <v>361442.19308700837</v>
      </c>
      <c r="L39" s="56">
        <f t="shared" ref="L39" si="65">IF(G39&lt;&gt;0,K39*G39,"")</f>
        <v>361442.19308700837</v>
      </c>
      <c r="M39" s="218">
        <f t="shared" ref="M39" si="66">IF(G39&lt;&gt;0,J39+L39,"")</f>
        <v>659415.97139451734</v>
      </c>
      <c r="N39" s="219"/>
      <c r="O39" s="135">
        <v>250000</v>
      </c>
      <c r="P39" s="165">
        <f t="shared" ref="P39" si="67">IF(G39&lt;&gt;"",G39*O39,"")</f>
        <v>250000</v>
      </c>
      <c r="Q39" s="159"/>
      <c r="R39" s="190">
        <v>500</v>
      </c>
      <c r="S39" s="190"/>
      <c r="T39" s="190"/>
      <c r="U39" s="167">
        <f>IF(G39&lt;&gt;"",(R39*G39*'Project Input'!$C$47)+(S39*G39*'Project Input'!$C$46)+(T39*G39*'Project Input'!$C$45),"")</f>
        <v>303250</v>
      </c>
      <c r="V39" s="159"/>
      <c r="W39" s="168">
        <f t="shared" ref="W39" si="68">IF(G39&lt;&gt;"",U39+P39,"")</f>
        <v>553250</v>
      </c>
      <c r="X39" s="169"/>
      <c r="Y39" s="147"/>
      <c r="Z39" s="185">
        <f t="shared" ref="Z39" si="69">R39*G39</f>
        <v>500</v>
      </c>
      <c r="AA39" s="166">
        <f t="shared" ref="AA39" si="70">S39*G39</f>
        <v>0</v>
      </c>
      <c r="AB39" s="166">
        <f t="shared" ref="AB39" si="71">T39*G39</f>
        <v>0</v>
      </c>
      <c r="AC39" s="186">
        <f t="shared" ref="AC39" si="72">SUM(Z39:AB39)</f>
        <v>500</v>
      </c>
      <c r="AD39" s="148">
        <f>IF(G39&lt;&gt;"",AC39/'Project Input'!$C$41,"")</f>
        <v>6.9444444444444446</v>
      </c>
      <c r="AE39" s="141"/>
      <c r="AF39" s="141"/>
      <c r="AG39" s="141"/>
    </row>
    <row r="40" spans="1:33" s="1" customFormat="1">
      <c r="A40" s="5"/>
      <c r="B40" s="117"/>
      <c r="C40" s="62"/>
      <c r="D40" s="51"/>
      <c r="E40" s="51"/>
      <c r="F40" s="815"/>
      <c r="G40" s="89"/>
      <c r="H40" s="54"/>
      <c r="I40" s="66" t="str">
        <f>IF(G40&lt;&gt;"",O40/(1-('Project Input'!$C$20+'Project Input'!$C$21)),"")</f>
        <v/>
      </c>
      <c r="J40" s="66" t="str">
        <f t="shared" si="0"/>
        <v/>
      </c>
      <c r="K40" s="202" t="str">
        <f>IF(G40&lt;&gt;0,(U40/G40)/(1-('Project Input'!$C$20+'Project Input'!$C$21)),"")</f>
        <v/>
      </c>
      <c r="L40" s="56" t="str">
        <f t="shared" si="55"/>
        <v/>
      </c>
      <c r="M40" s="218" t="str">
        <f t="shared" si="56"/>
        <v/>
      </c>
      <c r="N40" s="219"/>
      <c r="O40" s="135"/>
      <c r="P40" s="165" t="str">
        <f t="shared" si="54"/>
        <v/>
      </c>
      <c r="Q40" s="159"/>
      <c r="R40" s="190"/>
      <c r="S40" s="190"/>
      <c r="T40" s="190"/>
      <c r="U40" s="167" t="str">
        <f>IF(G40&lt;&gt;"",(R40*G40*'Project Input'!$C$47)+(S40*G40*'Project Input'!$C$46)+(T40*G40*'Project Input'!$C$45),"")</f>
        <v/>
      </c>
      <c r="V40" s="159"/>
      <c r="W40" s="168" t="str">
        <f t="shared" si="12"/>
        <v/>
      </c>
      <c r="X40" s="169"/>
      <c r="Y40" s="147"/>
      <c r="Z40" s="185">
        <f t="shared" si="13"/>
        <v>0</v>
      </c>
      <c r="AA40" s="166">
        <f t="shared" si="14"/>
        <v>0</v>
      </c>
      <c r="AB40" s="166">
        <f t="shared" si="15"/>
        <v>0</v>
      </c>
      <c r="AC40" s="186">
        <f t="shared" si="8"/>
        <v>0</v>
      </c>
      <c r="AD40" s="148" t="str">
        <f>IF(G40&lt;&gt;"",AC40/'Project Input'!$C$41,"")</f>
        <v/>
      </c>
      <c r="AE40" s="141"/>
      <c r="AF40" s="141"/>
      <c r="AG40" s="141"/>
    </row>
    <row r="41" spans="1:33" s="1" customFormat="1">
      <c r="A41" s="5"/>
      <c r="B41" s="117"/>
      <c r="C41" s="62"/>
      <c r="D41" s="51"/>
      <c r="E41" s="51"/>
      <c r="F41" s="815" t="s">
        <v>67</v>
      </c>
      <c r="G41" s="89">
        <v>24</v>
      </c>
      <c r="H41" s="54"/>
      <c r="I41" s="66">
        <f>IF(G41&lt;&gt;"",O41/(1-('Project Input'!$C$20+'Project Input'!$C$21)),"")</f>
        <v>0</v>
      </c>
      <c r="J41" s="66">
        <f t="shared" ref="J41:J44" si="73">IF(G41&lt;&gt;"",G41*I41,"")</f>
        <v>0</v>
      </c>
      <c r="K41" s="202">
        <f>IF(G41&lt;&gt;0,(U41/G41)/(1-('Project Input'!$C$20+'Project Input'!$C$21)),"")</f>
        <v>92610.250297973776</v>
      </c>
      <c r="L41" s="56">
        <f t="shared" ref="L41:L44" si="74">IF(G41&lt;&gt;0,K41*G41,"")</f>
        <v>2222646.0071513709</v>
      </c>
      <c r="M41" s="218">
        <f t="shared" ref="M41:M44" si="75">IF(G41&lt;&gt;0,J41+L41,"")</f>
        <v>2222646.0071513709</v>
      </c>
      <c r="N41" s="219"/>
      <c r="O41" s="135"/>
      <c r="P41" s="165">
        <f t="shared" ref="P41:P44" si="76">IF(G41&lt;&gt;"",G41*O41,"")</f>
        <v>0</v>
      </c>
      <c r="Q41" s="159"/>
      <c r="R41" s="190"/>
      <c r="S41" s="190">
        <v>120</v>
      </c>
      <c r="T41" s="190"/>
      <c r="U41" s="167">
        <f>IF(G41&lt;&gt;"",(R41*G41*'Project Input'!$C$47)+(S41*G41*'Project Input'!$C$46)+(T41*G41*'Project Input'!$C$45),"")</f>
        <v>1864800</v>
      </c>
      <c r="V41" s="159"/>
      <c r="W41" s="168">
        <f t="shared" ref="W41:W44" si="77">IF(G41&lt;&gt;"",U41+P41,"")</f>
        <v>1864800</v>
      </c>
      <c r="X41" s="169"/>
      <c r="Y41" s="147"/>
      <c r="Z41" s="185">
        <f t="shared" ref="Z41:Z44" si="78">R41*G41</f>
        <v>0</v>
      </c>
      <c r="AA41" s="166">
        <f t="shared" ref="AA41:AA44" si="79">S41*G41</f>
        <v>2880</v>
      </c>
      <c r="AB41" s="166">
        <f t="shared" ref="AB41:AB44" si="80">T41*G41</f>
        <v>0</v>
      </c>
      <c r="AC41" s="186">
        <f t="shared" ref="AC41:AC44" si="81">SUM(Z41:AB41)</f>
        <v>2880</v>
      </c>
      <c r="AD41" s="148">
        <f>IF(G41&lt;&gt;"",AC41/'Project Input'!$C$41,"")</f>
        <v>40</v>
      </c>
      <c r="AE41" s="141"/>
      <c r="AF41" s="141"/>
      <c r="AG41" s="141"/>
    </row>
    <row r="42" spans="1:33" s="1" customFormat="1">
      <c r="A42" s="5"/>
      <c r="B42" s="117"/>
      <c r="C42" s="62"/>
      <c r="D42" s="51"/>
      <c r="E42" s="51"/>
      <c r="F42" s="815" t="s">
        <v>68</v>
      </c>
      <c r="G42" s="89">
        <v>1</v>
      </c>
      <c r="H42" s="54"/>
      <c r="I42" s="66">
        <f>IF(G42&lt;&gt;"",O42/(1-('Project Input'!$C$20+'Project Input'!$C$21)),"")</f>
        <v>0</v>
      </c>
      <c r="J42" s="66">
        <f t="shared" si="73"/>
        <v>0</v>
      </c>
      <c r="K42" s="202">
        <f>IF(G42&lt;&gt;0,(U42/G42)/(1-('Project Input'!$C$20+'Project Input'!$C$21)),"")</f>
        <v>0</v>
      </c>
      <c r="L42" s="56">
        <f t="shared" si="74"/>
        <v>0</v>
      </c>
      <c r="M42" s="218">
        <f t="shared" si="75"/>
        <v>0</v>
      </c>
      <c r="N42" s="219"/>
      <c r="O42" s="135"/>
      <c r="P42" s="165">
        <f t="shared" si="76"/>
        <v>0</v>
      </c>
      <c r="Q42" s="159"/>
      <c r="R42" s="190"/>
      <c r="S42" s="190"/>
      <c r="T42" s="190"/>
      <c r="U42" s="167">
        <f>IF(G42&lt;&gt;"",(R42*G42*'Project Input'!$C$47)+(S42*G42*'Project Input'!$C$46)+(T42*G42*'Project Input'!$C$45),"")</f>
        <v>0</v>
      </c>
      <c r="V42" s="159"/>
      <c r="W42" s="168">
        <f t="shared" si="77"/>
        <v>0</v>
      </c>
      <c r="X42" s="169"/>
      <c r="Y42" s="147"/>
      <c r="Z42" s="185">
        <f t="shared" si="78"/>
        <v>0</v>
      </c>
      <c r="AA42" s="166">
        <f t="shared" si="79"/>
        <v>0</v>
      </c>
      <c r="AB42" s="166">
        <f t="shared" si="80"/>
        <v>0</v>
      </c>
      <c r="AC42" s="186">
        <f t="shared" si="81"/>
        <v>0</v>
      </c>
      <c r="AD42" s="148">
        <f>IF(G42&lt;&gt;"",AC42/'Project Input'!$C$41,"")</f>
        <v>0</v>
      </c>
      <c r="AE42" s="141"/>
      <c r="AF42" s="141"/>
      <c r="AG42" s="141"/>
    </row>
    <row r="43" spans="1:33" s="1" customFormat="1">
      <c r="A43" s="5"/>
      <c r="B43" s="117"/>
      <c r="C43" s="62"/>
      <c r="D43" s="51"/>
      <c r="E43" s="51"/>
      <c r="F43" s="223"/>
      <c r="G43" s="89"/>
      <c r="H43" s="54"/>
      <c r="I43" s="66" t="str">
        <f>IF(G43&lt;&gt;"",O43/(1-('Project Input'!$C$20+'Project Input'!$C$21)),"")</f>
        <v/>
      </c>
      <c r="J43" s="66" t="str">
        <f t="shared" si="73"/>
        <v/>
      </c>
      <c r="K43" s="202" t="str">
        <f>IF(G43&lt;&gt;0,(U43/G43)/(1-('Project Input'!$C$20+'Project Input'!$C$21)),"")</f>
        <v/>
      </c>
      <c r="L43" s="56" t="str">
        <f t="shared" si="74"/>
        <v/>
      </c>
      <c r="M43" s="218" t="str">
        <f t="shared" si="75"/>
        <v/>
      </c>
      <c r="N43" s="219"/>
      <c r="O43" s="135"/>
      <c r="P43" s="165" t="str">
        <f t="shared" si="76"/>
        <v/>
      </c>
      <c r="Q43" s="159"/>
      <c r="R43" s="190"/>
      <c r="S43" s="190"/>
      <c r="T43" s="190"/>
      <c r="U43" s="167" t="str">
        <f>IF(G43&lt;&gt;"",(R43*G43*'Project Input'!$C$47)+(S43*G43*'Project Input'!$C$46)+(T43*G43*'Project Input'!$C$45),"")</f>
        <v/>
      </c>
      <c r="V43" s="159"/>
      <c r="W43" s="168" t="str">
        <f t="shared" si="77"/>
        <v/>
      </c>
      <c r="X43" s="169"/>
      <c r="Y43" s="147"/>
      <c r="Z43" s="185">
        <f t="shared" si="78"/>
        <v>0</v>
      </c>
      <c r="AA43" s="166">
        <f t="shared" si="79"/>
        <v>0</v>
      </c>
      <c r="AB43" s="166">
        <f t="shared" si="80"/>
        <v>0</v>
      </c>
      <c r="AC43" s="186">
        <f t="shared" si="81"/>
        <v>0</v>
      </c>
      <c r="AD43" s="148" t="str">
        <f>IF(G43&lt;&gt;"",AC43/'Project Input'!$C$41,"")</f>
        <v/>
      </c>
      <c r="AE43" s="141"/>
      <c r="AF43" s="141"/>
      <c r="AG43" s="141"/>
    </row>
    <row r="44" spans="1:33" s="1" customFormat="1">
      <c r="A44" s="5"/>
      <c r="B44" s="117"/>
      <c r="C44" s="62"/>
      <c r="D44" s="51"/>
      <c r="E44" s="51"/>
      <c r="F44" s="224"/>
      <c r="G44" s="89"/>
      <c r="H44" s="54"/>
      <c r="I44" s="66" t="str">
        <f>IF(G44&lt;&gt;"",O44/(1-('Project Input'!$C$20+'Project Input'!$C$21)),"")</f>
        <v/>
      </c>
      <c r="J44" s="66" t="str">
        <f t="shared" si="73"/>
        <v/>
      </c>
      <c r="K44" s="202" t="str">
        <f>IF(G44&lt;&gt;0,(U44/G44)/(1-('Project Input'!$C$20+'Project Input'!$C$21)),"")</f>
        <v/>
      </c>
      <c r="L44" s="56" t="str">
        <f t="shared" si="74"/>
        <v/>
      </c>
      <c r="M44" s="218" t="str">
        <f t="shared" si="75"/>
        <v/>
      </c>
      <c r="N44" s="219"/>
      <c r="O44" s="135"/>
      <c r="P44" s="165" t="str">
        <f t="shared" si="76"/>
        <v/>
      </c>
      <c r="Q44" s="159"/>
      <c r="R44" s="190"/>
      <c r="S44" s="190"/>
      <c r="T44" s="190"/>
      <c r="U44" s="167" t="str">
        <f>IF(G44&lt;&gt;"",(R44*G44*'Project Input'!$C$47)+(S44*G44*'Project Input'!$C$46)+(T44*G44*'Project Input'!$C$45),"")</f>
        <v/>
      </c>
      <c r="V44" s="159"/>
      <c r="W44" s="168" t="str">
        <f t="shared" si="77"/>
        <v/>
      </c>
      <c r="X44" s="169"/>
      <c r="Y44" s="147"/>
      <c r="Z44" s="185">
        <f t="shared" si="78"/>
        <v>0</v>
      </c>
      <c r="AA44" s="166">
        <f t="shared" si="79"/>
        <v>0</v>
      </c>
      <c r="AB44" s="166">
        <f t="shared" si="80"/>
        <v>0</v>
      </c>
      <c r="AC44" s="186">
        <f t="shared" si="81"/>
        <v>0</v>
      </c>
      <c r="AD44" s="148" t="str">
        <f>IF(G44&lt;&gt;"",AC44/'Project Input'!$C$41,"")</f>
        <v/>
      </c>
      <c r="AE44" s="141"/>
      <c r="AF44" s="141"/>
      <c r="AG44" s="141"/>
    </row>
    <row r="45" spans="1:33" s="1" customFormat="1">
      <c r="A45" s="5"/>
      <c r="B45" s="69"/>
      <c r="C45" s="59"/>
      <c r="D45" s="59"/>
      <c r="E45" s="58">
        <v>218</v>
      </c>
      <c r="F45" s="70" t="s">
        <v>69</v>
      </c>
      <c r="G45" s="71"/>
      <c r="H45" s="97"/>
      <c r="I45" s="97"/>
      <c r="J45" s="97"/>
      <c r="K45" s="97"/>
      <c r="L45" s="60" t="str">
        <f t="shared" ref="L45" si="82">IF(I45&lt;&gt;"",I45*K45,"")</f>
        <v/>
      </c>
      <c r="M45" s="221">
        <f>SUBTOTAL(9,M46:M55)</f>
        <v>6650953.5160905849</v>
      </c>
      <c r="N45" s="219"/>
      <c r="O45" s="135"/>
      <c r="P45" s="165" t="str">
        <f t="shared" si="3"/>
        <v/>
      </c>
      <c r="Q45" s="159"/>
      <c r="R45" s="190"/>
      <c r="S45" s="190"/>
      <c r="T45" s="190"/>
      <c r="U45" s="167" t="str">
        <f>IF(G45&lt;&gt;"",(R45*G45*'Project Input'!$C$47)+(S45*G45*'Project Input'!$C$46)+(T45*G45*'Project Input'!$C$45),"")</f>
        <v/>
      </c>
      <c r="V45" s="159"/>
      <c r="W45" s="168" t="str">
        <f t="shared" si="4"/>
        <v/>
      </c>
      <c r="X45" s="169"/>
      <c r="Y45" s="147"/>
      <c r="Z45" s="185">
        <f t="shared" ref="Z45:Z113" si="83">R45*G45</f>
        <v>0</v>
      </c>
      <c r="AA45" s="166">
        <f t="shared" ref="AA45:AA113" si="84">S45*G45</f>
        <v>0</v>
      </c>
      <c r="AB45" s="166">
        <f t="shared" ref="AB45:AB113" si="85">T45*G45</f>
        <v>0</v>
      </c>
      <c r="AC45" s="186">
        <f t="shared" ref="AC45:AC113" si="86">SUM(Z45:AB45)</f>
        <v>0</v>
      </c>
      <c r="AD45" s="148" t="str">
        <f>IF(G45&lt;&gt;"",AC45/'Project Input'!$C$41,"")</f>
        <v/>
      </c>
      <c r="AE45" s="141"/>
      <c r="AF45" s="141"/>
      <c r="AG45" s="141"/>
    </row>
    <row r="46" spans="1:33" s="67" customFormat="1">
      <c r="A46" s="5"/>
      <c r="B46" s="72"/>
      <c r="C46" s="65"/>
      <c r="D46" s="65"/>
      <c r="E46" s="73"/>
      <c r="F46" s="74"/>
      <c r="G46" s="63"/>
      <c r="H46" s="65"/>
      <c r="I46" s="66" t="str">
        <f>IF(G46&lt;&gt;"",O46/(1-('Project Input'!$C$20+'Project Input'!$C$21)),"")</f>
        <v/>
      </c>
      <c r="J46" s="66" t="str">
        <f t="shared" si="0"/>
        <v/>
      </c>
      <c r="K46" s="202" t="str">
        <f>IF(G46&lt;&gt;0,(U46/G46)/(1-('Project Input'!$C$20+'Project Input'!$C$21)),"")</f>
        <v/>
      </c>
      <c r="L46" s="56" t="str">
        <f t="shared" si="1"/>
        <v/>
      </c>
      <c r="M46" s="218" t="str">
        <f t="shared" ref="M46:M49" si="87">IF(G46&lt;&gt;0,J46+L46,"")</f>
        <v/>
      </c>
      <c r="N46" s="219"/>
      <c r="O46" s="135"/>
      <c r="P46" s="165" t="str">
        <f t="shared" si="3"/>
        <v/>
      </c>
      <c r="Q46" s="159"/>
      <c r="R46" s="190"/>
      <c r="S46" s="190"/>
      <c r="T46" s="190"/>
      <c r="U46" s="167" t="str">
        <f>IF(G46&lt;&gt;"",(R46*G46*'Project Input'!$C$47)+(S46*G46*'Project Input'!$C$46)+(T46*G46*'Project Input'!$C$45),"")</f>
        <v/>
      </c>
      <c r="V46" s="159"/>
      <c r="W46" s="168" t="str">
        <f t="shared" si="4"/>
        <v/>
      </c>
      <c r="X46" s="169"/>
      <c r="Y46" s="147"/>
      <c r="Z46" s="185">
        <f t="shared" si="83"/>
        <v>0</v>
      </c>
      <c r="AA46" s="166">
        <f t="shared" si="84"/>
        <v>0</v>
      </c>
      <c r="AB46" s="166">
        <f t="shared" si="85"/>
        <v>0</v>
      </c>
      <c r="AC46" s="186">
        <f t="shared" si="86"/>
        <v>0</v>
      </c>
      <c r="AD46" s="148" t="str">
        <f>IF(G46&lt;&gt;"",AC46/'Project Input'!$C$41,"")</f>
        <v/>
      </c>
      <c r="AE46" s="141"/>
      <c r="AF46" s="141"/>
      <c r="AG46" s="141"/>
    </row>
    <row r="47" spans="1:33" s="1" customFormat="1" ht="41.45">
      <c r="A47" s="5"/>
      <c r="B47" s="72"/>
      <c r="C47" s="65"/>
      <c r="D47" s="65"/>
      <c r="E47" s="73"/>
      <c r="F47" s="91" t="s">
        <v>70</v>
      </c>
      <c r="G47" s="63">
        <v>1</v>
      </c>
      <c r="H47" s="65" t="s">
        <v>54</v>
      </c>
      <c r="I47" s="66">
        <f>IF(G47&lt;&gt;"",O47/(1-('Project Input'!$C$20+'Project Input'!$C$21)),"")</f>
        <v>2383790.2264600717</v>
      </c>
      <c r="J47" s="66">
        <f t="shared" si="0"/>
        <v>2383790.2264600717</v>
      </c>
      <c r="K47" s="202">
        <f>IF(G47&lt;&gt;0,(U47/G47)/(1-('Project Input'!$C$20+'Project Input'!$C$21)),"")</f>
        <v>1807210.9654350418</v>
      </c>
      <c r="L47" s="56">
        <f t="shared" si="1"/>
        <v>1807210.9654350418</v>
      </c>
      <c r="M47" s="218">
        <f t="shared" si="87"/>
        <v>4191001.1918951133</v>
      </c>
      <c r="N47" s="219"/>
      <c r="O47" s="135">
        <v>2000000</v>
      </c>
      <c r="P47" s="165">
        <f t="shared" si="3"/>
        <v>2000000</v>
      </c>
      <c r="Q47" s="159"/>
      <c r="R47" s="190">
        <v>2500</v>
      </c>
      <c r="S47" s="190"/>
      <c r="T47" s="190"/>
      <c r="U47" s="167">
        <f>IF(G47&lt;&gt;"",(R47*G47*'Project Input'!$C$47)+(S47*G47*'Project Input'!$C$46)+(T47*G47*'Project Input'!$C$45),"")</f>
        <v>1516250</v>
      </c>
      <c r="V47" s="159"/>
      <c r="W47" s="168">
        <f t="shared" si="4"/>
        <v>3516250</v>
      </c>
      <c r="X47" s="169"/>
      <c r="Y47" s="147"/>
      <c r="Z47" s="185">
        <f t="shared" si="83"/>
        <v>2500</v>
      </c>
      <c r="AA47" s="166">
        <f t="shared" si="84"/>
        <v>0</v>
      </c>
      <c r="AB47" s="166">
        <f t="shared" si="85"/>
        <v>0</v>
      </c>
      <c r="AC47" s="186">
        <f t="shared" si="86"/>
        <v>2500</v>
      </c>
      <c r="AD47" s="148">
        <f>IF(G47&lt;&gt;"",AC47/'Project Input'!$C$41,"")</f>
        <v>34.722222222222221</v>
      </c>
      <c r="AE47" s="141"/>
      <c r="AF47" s="141"/>
      <c r="AG47" s="141"/>
    </row>
    <row r="48" spans="1:33" s="1" customFormat="1">
      <c r="A48" s="5"/>
      <c r="B48" s="72"/>
      <c r="C48" s="65"/>
      <c r="D48" s="65"/>
      <c r="E48" s="63"/>
      <c r="F48" s="91" t="s">
        <v>71</v>
      </c>
      <c r="G48" s="63">
        <v>1</v>
      </c>
      <c r="H48" s="65" t="s">
        <v>54</v>
      </c>
      <c r="I48" s="66">
        <f>IF(G48&lt;&gt;"",O48/(1-('Project Input'!$C$20+'Project Input'!$C$21)),"")</f>
        <v>595947.55661501794</v>
      </c>
      <c r="J48" s="66">
        <f t="shared" si="0"/>
        <v>595947.55661501794</v>
      </c>
      <c r="K48" s="202">
        <f>IF(G48&lt;&gt;0,(U48/G48)/(1-('Project Input'!$C$20+'Project Input'!$C$21)),"")</f>
        <v>144576.87723480334</v>
      </c>
      <c r="L48" s="56">
        <f t="shared" si="1"/>
        <v>144576.87723480334</v>
      </c>
      <c r="M48" s="218">
        <f t="shared" si="87"/>
        <v>740524.43384982133</v>
      </c>
      <c r="N48" s="219"/>
      <c r="O48" s="135">
        <v>500000</v>
      </c>
      <c r="P48" s="165">
        <f t="shared" si="3"/>
        <v>500000</v>
      </c>
      <c r="Q48" s="159"/>
      <c r="R48" s="190">
        <v>200</v>
      </c>
      <c r="S48" s="190"/>
      <c r="T48" s="190"/>
      <c r="U48" s="167">
        <f>IF(G48&lt;&gt;"",(R48*G48*'Project Input'!$C$47)+(S48*G48*'Project Input'!$C$46)+(T48*G48*'Project Input'!$C$45),"")</f>
        <v>121300</v>
      </c>
      <c r="V48" s="159"/>
      <c r="W48" s="168">
        <f t="shared" si="4"/>
        <v>621300</v>
      </c>
      <c r="X48" s="169"/>
      <c r="Y48" s="147"/>
      <c r="Z48" s="185">
        <f t="shared" si="83"/>
        <v>200</v>
      </c>
      <c r="AA48" s="166">
        <f t="shared" si="84"/>
        <v>0</v>
      </c>
      <c r="AB48" s="166">
        <f t="shared" si="85"/>
        <v>0</v>
      </c>
      <c r="AC48" s="186">
        <f t="shared" si="86"/>
        <v>200</v>
      </c>
      <c r="AD48" s="148">
        <f>IF(G48&lt;&gt;"",AC48/'Project Input'!$C$41,"")</f>
        <v>2.7777777777777777</v>
      </c>
      <c r="AE48" s="141"/>
      <c r="AF48" s="141"/>
      <c r="AG48" s="170"/>
    </row>
    <row r="49" spans="1:34" s="67" customFormat="1">
      <c r="A49" s="61"/>
      <c r="B49" s="72"/>
      <c r="C49" s="65"/>
      <c r="D49" s="65"/>
      <c r="E49" s="75"/>
      <c r="F49" s="74" t="s">
        <v>72</v>
      </c>
      <c r="G49" s="63">
        <v>1</v>
      </c>
      <c r="H49" s="65" t="s">
        <v>54</v>
      </c>
      <c r="I49" s="66">
        <f>IF(G49&lt;&gt;"",O49/(1-('Project Input'!$C$20+'Project Input'!$C$21)),"")</f>
        <v>476758.04529201431</v>
      </c>
      <c r="J49" s="66">
        <f t="shared" si="0"/>
        <v>476758.04529201431</v>
      </c>
      <c r="K49" s="202">
        <f>IF(G49&lt;&gt;0,(U49/G49)/(1-('Project Input'!$C$20+'Project Input'!$C$21)),"")</f>
        <v>144576.87723480334</v>
      </c>
      <c r="L49" s="56">
        <f t="shared" si="1"/>
        <v>144576.87723480334</v>
      </c>
      <c r="M49" s="218">
        <f t="shared" si="87"/>
        <v>621334.92252681765</v>
      </c>
      <c r="N49" s="219"/>
      <c r="O49" s="135">
        <v>400000</v>
      </c>
      <c r="P49" s="165">
        <f t="shared" si="3"/>
        <v>400000</v>
      </c>
      <c r="Q49" s="159"/>
      <c r="R49" s="190">
        <v>200</v>
      </c>
      <c r="S49" s="190"/>
      <c r="T49" s="190"/>
      <c r="U49" s="167">
        <f>IF(G49&lt;&gt;"",(R49*G49*'Project Input'!$C$47)+(S49*G49*'Project Input'!$C$46)+(T49*G49*'Project Input'!$C$45),"")</f>
        <v>121300</v>
      </c>
      <c r="V49" s="159"/>
      <c r="W49" s="168">
        <f t="shared" si="4"/>
        <v>521300</v>
      </c>
      <c r="X49" s="169"/>
      <c r="Y49" s="147"/>
      <c r="Z49" s="185">
        <f t="shared" si="83"/>
        <v>200</v>
      </c>
      <c r="AA49" s="166">
        <f t="shared" si="84"/>
        <v>0</v>
      </c>
      <c r="AB49" s="166">
        <f t="shared" si="85"/>
        <v>0</v>
      </c>
      <c r="AC49" s="186">
        <f t="shared" si="86"/>
        <v>200</v>
      </c>
      <c r="AD49" s="148">
        <f>IF(G49&lt;&gt;"",AC49/'Project Input'!$C$41,"")</f>
        <v>2.7777777777777777</v>
      </c>
      <c r="AE49" s="141"/>
      <c r="AF49" s="141"/>
      <c r="AG49" s="141"/>
    </row>
    <row r="50" spans="1:34" s="67" customFormat="1">
      <c r="A50" s="5"/>
      <c r="B50" s="72"/>
      <c r="C50" s="65"/>
      <c r="D50" s="65"/>
      <c r="E50" s="73"/>
      <c r="F50" s="74"/>
      <c r="G50" s="63"/>
      <c r="H50" s="65"/>
      <c r="I50" s="66" t="str">
        <f>IF(G50&lt;&gt;"",O50/(1-('Project Input'!$C$20+'Project Input'!$C$21)),"")</f>
        <v/>
      </c>
      <c r="J50" s="66" t="str">
        <f t="shared" ref="J50:J54" si="88">IF(G50&lt;&gt;"",G50*I50,"")</f>
        <v/>
      </c>
      <c r="K50" s="202" t="str">
        <f>IF(G50&lt;&gt;0,(U50/G50)/(1-('Project Input'!$C$20+'Project Input'!$C$21)),"")</f>
        <v/>
      </c>
      <c r="L50" s="56" t="str">
        <f t="shared" ref="L50:L54" si="89">IF(G50&lt;&gt;0,K50*G50,"")</f>
        <v/>
      </c>
      <c r="M50" s="218" t="str">
        <f t="shared" ref="M50:M54" si="90">IF(G50&lt;&gt;0,J50+L50,"")</f>
        <v/>
      </c>
      <c r="N50" s="219"/>
      <c r="O50" s="135"/>
      <c r="P50" s="165" t="str">
        <f t="shared" ref="P50:P54" si="91">IF(G50&lt;&gt;"",G50*O50,"")</f>
        <v/>
      </c>
      <c r="Q50" s="159"/>
      <c r="R50" s="190"/>
      <c r="S50" s="190"/>
      <c r="T50" s="190"/>
      <c r="U50" s="167" t="str">
        <f>IF(G50&lt;&gt;"",(R50*G50*'Project Input'!$C$47)+(S50*G50*'Project Input'!$C$46)+(T50*G50*'Project Input'!$C$45),"")</f>
        <v/>
      </c>
      <c r="V50" s="159"/>
      <c r="W50" s="168" t="str">
        <f t="shared" ref="W50:W54" si="92">IF(G50&lt;&gt;"",U50+P50,"")</f>
        <v/>
      </c>
      <c r="X50" s="169"/>
      <c r="Y50" s="147"/>
      <c r="Z50" s="185">
        <f t="shared" ref="Z50:Z54" si="93">R50*G50</f>
        <v>0</v>
      </c>
      <c r="AA50" s="166">
        <f t="shared" ref="AA50:AA54" si="94">S50*G50</f>
        <v>0</v>
      </c>
      <c r="AB50" s="166">
        <f t="shared" ref="AB50:AB54" si="95">T50*G50</f>
        <v>0</v>
      </c>
      <c r="AC50" s="186">
        <f t="shared" ref="AC50:AC54" si="96">SUM(Z50:AB50)</f>
        <v>0</v>
      </c>
      <c r="AD50" s="148" t="str">
        <f>IF(G50&lt;&gt;"",AC50/'Project Input'!$C$41,"")</f>
        <v/>
      </c>
      <c r="AE50" s="141"/>
      <c r="AF50" s="141"/>
      <c r="AG50" s="141"/>
    </row>
    <row r="51" spans="1:34" s="1" customFormat="1">
      <c r="A51" s="5"/>
      <c r="B51" s="72"/>
      <c r="C51" s="65"/>
      <c r="D51" s="65"/>
      <c r="E51" s="73"/>
      <c r="F51" s="91" t="s">
        <v>73</v>
      </c>
      <c r="G51" s="63">
        <v>2</v>
      </c>
      <c r="H51" s="65" t="s">
        <v>40</v>
      </c>
      <c r="I51" s="66">
        <f>IF(G51&lt;&gt;"",O51/(1-('Project Input'!$C$20+'Project Input'!$C$21)),"")</f>
        <v>476758.04529201431</v>
      </c>
      <c r="J51" s="66">
        <f t="shared" si="88"/>
        <v>953516.09058402863</v>
      </c>
      <c r="K51" s="202">
        <f>IF(G51&lt;&gt;0,(U51/G51)/(1-('Project Input'!$C$20+'Project Input'!$C$21)),"")</f>
        <v>72288.438617401669</v>
      </c>
      <c r="L51" s="56">
        <f t="shared" si="89"/>
        <v>144576.87723480334</v>
      </c>
      <c r="M51" s="218">
        <f t="shared" si="90"/>
        <v>1098092.967818832</v>
      </c>
      <c r="N51" s="219"/>
      <c r="O51" s="135">
        <v>400000</v>
      </c>
      <c r="P51" s="165">
        <f t="shared" si="91"/>
        <v>800000</v>
      </c>
      <c r="Q51" s="159"/>
      <c r="R51" s="190">
        <v>100</v>
      </c>
      <c r="S51" s="190"/>
      <c r="T51" s="190"/>
      <c r="U51" s="167">
        <f>IF(G51&lt;&gt;"",(R51*G51*'Project Input'!$C$47)+(S51*G51*'Project Input'!$C$46)+(T51*G51*'Project Input'!$C$45),"")</f>
        <v>121300</v>
      </c>
      <c r="V51" s="159"/>
      <c r="W51" s="168">
        <f t="shared" si="92"/>
        <v>921300</v>
      </c>
      <c r="X51" s="169"/>
      <c r="Y51" s="147"/>
      <c r="Z51" s="185">
        <f t="shared" si="93"/>
        <v>200</v>
      </c>
      <c r="AA51" s="166">
        <f t="shared" si="94"/>
        <v>0</v>
      </c>
      <c r="AB51" s="166">
        <f t="shared" si="95"/>
        <v>0</v>
      </c>
      <c r="AC51" s="186">
        <f t="shared" si="96"/>
        <v>200</v>
      </c>
      <c r="AD51" s="148">
        <f>IF(G51&lt;&gt;"",AC51/'Project Input'!$C$41,"")</f>
        <v>2.7777777777777777</v>
      </c>
      <c r="AE51" s="141"/>
      <c r="AF51" s="141"/>
      <c r="AG51" s="141"/>
    </row>
    <row r="52" spans="1:34" s="1" customFormat="1">
      <c r="A52" s="5"/>
      <c r="B52" s="72"/>
      <c r="C52" s="65"/>
      <c r="D52" s="65"/>
      <c r="E52" s="63"/>
      <c r="F52" s="74"/>
      <c r="G52" s="63"/>
      <c r="H52" s="65"/>
      <c r="I52" s="66" t="str">
        <f>IF(G52&lt;&gt;"",O52/(1-('Project Input'!$C$20+'Project Input'!$C$21)),"")</f>
        <v/>
      </c>
      <c r="J52" s="66" t="str">
        <f t="shared" si="88"/>
        <v/>
      </c>
      <c r="K52" s="202" t="str">
        <f>IF(G52&lt;&gt;0,(U52/G52)/(1-('Project Input'!$C$20+'Project Input'!$C$21)),"")</f>
        <v/>
      </c>
      <c r="L52" s="56" t="str">
        <f t="shared" si="89"/>
        <v/>
      </c>
      <c r="M52" s="218" t="str">
        <f t="shared" si="90"/>
        <v/>
      </c>
      <c r="N52" s="219"/>
      <c r="O52" s="135"/>
      <c r="P52" s="165" t="str">
        <f t="shared" si="91"/>
        <v/>
      </c>
      <c r="Q52" s="159"/>
      <c r="R52" s="190"/>
      <c r="S52" s="190"/>
      <c r="T52" s="190"/>
      <c r="U52" s="167" t="str">
        <f>IF(G52&lt;&gt;"",(R52*G52*'Project Input'!$C$47)+(S52*G52*'Project Input'!$C$46)+(T52*G52*'Project Input'!$C$45),"")</f>
        <v/>
      </c>
      <c r="V52" s="159"/>
      <c r="W52" s="168" t="str">
        <f t="shared" si="92"/>
        <v/>
      </c>
      <c r="X52" s="169"/>
      <c r="Y52" s="147"/>
      <c r="Z52" s="185">
        <f t="shared" si="93"/>
        <v>0</v>
      </c>
      <c r="AA52" s="166">
        <f t="shared" si="94"/>
        <v>0</v>
      </c>
      <c r="AB52" s="166">
        <f t="shared" si="95"/>
        <v>0</v>
      </c>
      <c r="AC52" s="186">
        <f t="shared" si="96"/>
        <v>0</v>
      </c>
      <c r="AD52" s="148" t="str">
        <f>IF(G52&lt;&gt;"",AC52/'Project Input'!$C$41,"")</f>
        <v/>
      </c>
      <c r="AE52" s="141"/>
      <c r="AF52" s="141"/>
      <c r="AG52" s="170"/>
    </row>
    <row r="53" spans="1:34" s="67" customFormat="1">
      <c r="A53" s="5"/>
      <c r="B53" s="72"/>
      <c r="C53" s="65"/>
      <c r="D53" s="65"/>
      <c r="E53" s="73"/>
      <c r="F53" s="74"/>
      <c r="G53" s="63"/>
      <c r="H53" s="65"/>
      <c r="I53" s="66" t="str">
        <f>IF(G53&lt;&gt;"",O53/(1-('Project Input'!$C$20+'Project Input'!$C$21)),"")</f>
        <v/>
      </c>
      <c r="J53" s="66" t="str">
        <f t="shared" si="88"/>
        <v/>
      </c>
      <c r="K53" s="202" t="str">
        <f>IF(G53&lt;&gt;0,(U53/G53)/(1-('Project Input'!$C$20+'Project Input'!$C$21)),"")</f>
        <v/>
      </c>
      <c r="L53" s="56" t="str">
        <f t="shared" si="89"/>
        <v/>
      </c>
      <c r="M53" s="218" t="str">
        <f t="shared" si="90"/>
        <v/>
      </c>
      <c r="N53" s="219"/>
      <c r="O53" s="135"/>
      <c r="P53" s="165" t="str">
        <f t="shared" si="91"/>
        <v/>
      </c>
      <c r="Q53" s="159"/>
      <c r="R53" s="190"/>
      <c r="S53" s="190"/>
      <c r="T53" s="190"/>
      <c r="U53" s="167" t="str">
        <f>IF(G53&lt;&gt;"",(R53*G53*'Project Input'!$C$47)+(S53*G53*'Project Input'!$C$46)+(T53*G53*'Project Input'!$C$45),"")</f>
        <v/>
      </c>
      <c r="V53" s="159"/>
      <c r="W53" s="168" t="str">
        <f t="shared" si="92"/>
        <v/>
      </c>
      <c r="X53" s="169"/>
      <c r="Y53" s="147"/>
      <c r="Z53" s="185">
        <f t="shared" si="93"/>
        <v>0</v>
      </c>
      <c r="AA53" s="166">
        <f t="shared" si="94"/>
        <v>0</v>
      </c>
      <c r="AB53" s="166">
        <f t="shared" si="95"/>
        <v>0</v>
      </c>
      <c r="AC53" s="186">
        <f t="shared" si="96"/>
        <v>0</v>
      </c>
      <c r="AD53" s="148" t="str">
        <f>IF(G53&lt;&gt;"",AC53/'Project Input'!$C$41,"")</f>
        <v/>
      </c>
      <c r="AE53" s="141"/>
      <c r="AF53" s="141"/>
      <c r="AG53" s="141"/>
    </row>
    <row r="54" spans="1:34" s="67" customFormat="1">
      <c r="A54" s="61"/>
      <c r="B54" s="72"/>
      <c r="C54" s="65"/>
      <c r="D54" s="65"/>
      <c r="E54" s="75"/>
      <c r="F54" s="74"/>
      <c r="G54" s="63"/>
      <c r="H54" s="65"/>
      <c r="I54" s="66" t="str">
        <f>IF(G54&lt;&gt;"",O54/(1-('Project Input'!$C$20+'Project Input'!$C$21)),"")</f>
        <v/>
      </c>
      <c r="J54" s="66" t="str">
        <f t="shared" si="88"/>
        <v/>
      </c>
      <c r="K54" s="202" t="str">
        <f>IF(G54&lt;&gt;0,(U54/G54)/(1-('Project Input'!$C$20+'Project Input'!$C$21)),"")</f>
        <v/>
      </c>
      <c r="L54" s="56" t="str">
        <f t="shared" si="89"/>
        <v/>
      </c>
      <c r="M54" s="218" t="str">
        <f t="shared" si="90"/>
        <v/>
      </c>
      <c r="N54" s="219"/>
      <c r="O54" s="135"/>
      <c r="P54" s="165" t="str">
        <f t="shared" si="91"/>
        <v/>
      </c>
      <c r="Q54" s="159"/>
      <c r="R54" s="190"/>
      <c r="S54" s="190"/>
      <c r="T54" s="190"/>
      <c r="U54" s="167" t="str">
        <f>IF(G54&lt;&gt;"",(R54*G54*'Project Input'!$C$47)+(S54*G54*'Project Input'!$C$46)+(T54*G54*'Project Input'!$C$45),"")</f>
        <v/>
      </c>
      <c r="V54" s="159"/>
      <c r="W54" s="168" t="str">
        <f t="shared" si="92"/>
        <v/>
      </c>
      <c r="X54" s="169"/>
      <c r="Y54" s="147"/>
      <c r="Z54" s="185">
        <f t="shared" si="93"/>
        <v>0</v>
      </c>
      <c r="AA54" s="166">
        <f t="shared" si="94"/>
        <v>0</v>
      </c>
      <c r="AB54" s="166">
        <f t="shared" si="95"/>
        <v>0</v>
      </c>
      <c r="AC54" s="186">
        <f t="shared" si="96"/>
        <v>0</v>
      </c>
      <c r="AD54" s="148" t="str">
        <f>IF(G54&lt;&gt;"",AC54/'Project Input'!$C$41,"")</f>
        <v/>
      </c>
      <c r="AE54" s="141"/>
      <c r="AF54" s="141"/>
      <c r="AG54" s="141"/>
    </row>
    <row r="55" spans="1:34" s="67" customFormat="1">
      <c r="A55" s="76"/>
      <c r="B55" s="77"/>
      <c r="C55" s="62"/>
      <c r="D55" s="65"/>
      <c r="E55" s="73"/>
      <c r="F55" s="74"/>
      <c r="G55" s="73"/>
      <c r="H55" s="65"/>
      <c r="I55" s="66" t="str">
        <f>IF(G55&lt;&gt;"",O55/(1-('Project Input'!$C$20+'Project Input'!$C$21)),"")</f>
        <v/>
      </c>
      <c r="J55" s="66" t="str">
        <f t="shared" si="0"/>
        <v/>
      </c>
      <c r="K55" s="202" t="str">
        <f>IF(G55&lt;&gt;0,(U55/G55)/(1-('Project Input'!$C$20+'Project Input'!$C$21)),"")</f>
        <v/>
      </c>
      <c r="L55" s="56" t="str">
        <f t="shared" si="1"/>
        <v/>
      </c>
      <c r="M55" s="218" t="str">
        <f t="shared" ref="M55:M83" si="97">IF(G55&lt;&gt;0,J55+L55,"")</f>
        <v/>
      </c>
      <c r="N55" s="219"/>
      <c r="O55" s="135"/>
      <c r="P55" s="165" t="str">
        <f t="shared" si="3"/>
        <v/>
      </c>
      <c r="Q55" s="159"/>
      <c r="R55" s="190"/>
      <c r="S55" s="190"/>
      <c r="T55" s="190"/>
      <c r="U55" s="167" t="str">
        <f>IF(G55&lt;&gt;"",(R55*G55*'Project Input'!$C$47)+(S55*G55*'Project Input'!$C$46)+(T55*G55*'Project Input'!$C$45),"")</f>
        <v/>
      </c>
      <c r="V55" s="159"/>
      <c r="W55" s="168" t="str">
        <f>IF(G55&lt;&gt;"",U55+P55,"")</f>
        <v/>
      </c>
      <c r="X55" s="169"/>
      <c r="Y55" s="147"/>
      <c r="Z55" s="185">
        <f t="shared" si="83"/>
        <v>0</v>
      </c>
      <c r="AA55" s="166">
        <f t="shared" si="84"/>
        <v>0</v>
      </c>
      <c r="AB55" s="166">
        <f t="shared" si="85"/>
        <v>0</v>
      </c>
      <c r="AC55" s="186">
        <f t="shared" si="86"/>
        <v>0</v>
      </c>
      <c r="AD55" s="148" t="str">
        <f>IF(G55&lt;&gt;"",AC55/'Project Input'!$C$41,"")</f>
        <v/>
      </c>
      <c r="AE55" s="141"/>
      <c r="AF55" s="141"/>
      <c r="AG55" s="141"/>
    </row>
    <row r="56" spans="1:34" s="1" customFormat="1">
      <c r="A56" s="78"/>
      <c r="B56" s="79"/>
      <c r="C56" s="80"/>
      <c r="D56" s="80"/>
      <c r="E56" s="81">
        <v>411</v>
      </c>
      <c r="F56" s="82" t="s">
        <v>74</v>
      </c>
      <c r="G56" s="83"/>
      <c r="H56" s="97"/>
      <c r="I56" s="97"/>
      <c r="J56" s="97"/>
      <c r="K56" s="97"/>
      <c r="L56" s="60" t="str">
        <f t="shared" ref="L56" si="98">IF(I56&lt;&gt;"",I56*K56,"")</f>
        <v/>
      </c>
      <c r="M56" s="221">
        <f>SUBTOTAL(9,M57:M112)</f>
        <v>60103897.199046493</v>
      </c>
      <c r="N56" s="219"/>
      <c r="O56" s="135"/>
      <c r="P56" s="165" t="str">
        <f t="shared" si="3"/>
        <v/>
      </c>
      <c r="Q56" s="159"/>
      <c r="R56" s="190"/>
      <c r="S56" s="190"/>
      <c r="T56" s="190"/>
      <c r="U56" s="167" t="str">
        <f>IF(G56&lt;&gt;"",(R56*G56*'Project Input'!$C$47)+(S56*G56*'Project Input'!$C$46)+(T56*G56*'Project Input'!$C$45),"")</f>
        <v/>
      </c>
      <c r="V56" s="159"/>
      <c r="W56" s="168" t="str">
        <f t="shared" ref="W56:W113" si="99">IF(G56&lt;&gt;"",U56+P56,"")</f>
        <v/>
      </c>
      <c r="X56" s="169"/>
      <c r="Y56" s="147"/>
      <c r="Z56" s="185">
        <f t="shared" si="83"/>
        <v>0</v>
      </c>
      <c r="AA56" s="166">
        <f t="shared" si="84"/>
        <v>0</v>
      </c>
      <c r="AB56" s="166">
        <f t="shared" si="85"/>
        <v>0</v>
      </c>
      <c r="AC56" s="186">
        <f t="shared" si="86"/>
        <v>0</v>
      </c>
      <c r="AD56" s="148" t="str">
        <f>IF(G56&lt;&gt;"",AC56/'Project Input'!$C$41,"")</f>
        <v/>
      </c>
      <c r="AE56" s="141"/>
      <c r="AF56" s="141"/>
      <c r="AG56" s="141"/>
      <c r="AH56" s="67"/>
    </row>
    <row r="57" spans="1:34" s="1" customFormat="1">
      <c r="A57" s="5"/>
      <c r="B57" s="84"/>
      <c r="C57" s="85"/>
      <c r="D57" s="85"/>
      <c r="E57" s="86"/>
      <c r="F57" s="87"/>
      <c r="G57" s="63"/>
      <c r="H57" s="65"/>
      <c r="I57" s="66" t="str">
        <f>IF(G57&lt;&gt;"",O57/(1-('Project Input'!$C$20+'Project Input'!$C$21)),"")</f>
        <v/>
      </c>
      <c r="J57" s="66" t="str">
        <f t="shared" si="0"/>
        <v/>
      </c>
      <c r="K57" s="202" t="str">
        <f>IF(G57&lt;&gt;0,(U57/G57)/(1-('Project Input'!$C$20+'Project Input'!$C$21)),"")</f>
        <v/>
      </c>
      <c r="L57" s="56" t="str">
        <f t="shared" si="1"/>
        <v/>
      </c>
      <c r="M57" s="218" t="str">
        <f t="shared" si="97"/>
        <v/>
      </c>
      <c r="N57" s="219"/>
      <c r="O57" s="135"/>
      <c r="P57" s="165" t="str">
        <f t="shared" si="3"/>
        <v/>
      </c>
      <c r="Q57" s="159"/>
      <c r="R57" s="190"/>
      <c r="S57" s="190"/>
      <c r="T57" s="190"/>
      <c r="U57" s="167" t="str">
        <f>IF(G57&lt;&gt;"",(R57*G57*'Project Input'!$C$47)+(S57*G57*'Project Input'!$C$46)+(T57*G57*'Project Input'!$C$45),"")</f>
        <v/>
      </c>
      <c r="V57" s="159"/>
      <c r="W57" s="168" t="str">
        <f t="shared" si="99"/>
        <v/>
      </c>
      <c r="X57" s="169"/>
      <c r="Y57" s="147"/>
      <c r="Z57" s="185">
        <f t="shared" si="83"/>
        <v>0</v>
      </c>
      <c r="AA57" s="166">
        <f t="shared" si="84"/>
        <v>0</v>
      </c>
      <c r="AB57" s="166">
        <f t="shared" si="85"/>
        <v>0</v>
      </c>
      <c r="AC57" s="186">
        <f t="shared" si="86"/>
        <v>0</v>
      </c>
      <c r="AD57" s="148" t="str">
        <f>IF(G57&lt;&gt;"",AC57/'Project Input'!$C$41,"")</f>
        <v/>
      </c>
      <c r="AE57" s="141"/>
      <c r="AF57" s="141"/>
      <c r="AG57" s="141"/>
    </row>
    <row r="58" spans="1:34" s="67" customFormat="1">
      <c r="A58" s="76"/>
      <c r="B58" s="88"/>
      <c r="C58" s="51"/>
      <c r="D58" s="51"/>
      <c r="E58" s="73"/>
      <c r="F58" s="816" t="s">
        <v>75</v>
      </c>
      <c r="G58" s="817"/>
      <c r="H58" s="818"/>
      <c r="I58" s="66" t="str">
        <f>IF(G58&lt;&gt;"",O58/(1-('Project Input'!$C$20+'Project Input'!$C$21)),"")</f>
        <v/>
      </c>
      <c r="J58" s="66" t="str">
        <f t="shared" si="0"/>
        <v/>
      </c>
      <c r="K58" s="202" t="str">
        <f>IF(G58&lt;&gt;0,(U58/G58)/(1-('Project Input'!$C$20+'Project Input'!$C$21)),"")</f>
        <v/>
      </c>
      <c r="L58" s="56" t="str">
        <f t="shared" si="1"/>
        <v/>
      </c>
      <c r="M58" s="218" t="str">
        <f t="shared" si="97"/>
        <v/>
      </c>
      <c r="N58" s="219"/>
      <c r="O58" s="135"/>
      <c r="P58" s="165" t="str">
        <f t="shared" si="3"/>
        <v/>
      </c>
      <c r="Q58" s="159"/>
      <c r="R58" s="190"/>
      <c r="S58" s="190"/>
      <c r="T58" s="190"/>
      <c r="U58" s="167" t="str">
        <f>IF(G58&lt;&gt;"",(R58*G58*'Project Input'!$C$47)+(S58*G58*'Project Input'!$C$46)+(T58*G58*'Project Input'!$C$45),"")</f>
        <v/>
      </c>
      <c r="V58" s="159"/>
      <c r="W58" s="168" t="str">
        <f t="shared" si="99"/>
        <v/>
      </c>
      <c r="X58" s="169"/>
      <c r="Y58" s="147"/>
      <c r="Z58" s="185">
        <f t="shared" si="83"/>
        <v>0</v>
      </c>
      <c r="AA58" s="166">
        <f t="shared" si="84"/>
        <v>0</v>
      </c>
      <c r="AB58" s="166">
        <f t="shared" si="85"/>
        <v>0</v>
      </c>
      <c r="AC58" s="186">
        <f t="shared" si="86"/>
        <v>0</v>
      </c>
      <c r="AD58" s="148" t="str">
        <f>IF(G58&lt;&gt;"",AC58/'Project Input'!$C$41,"")</f>
        <v/>
      </c>
      <c r="AE58" s="141"/>
      <c r="AF58" s="141"/>
      <c r="AG58" s="141"/>
    </row>
    <row r="59" spans="1:34" s="67" customFormat="1">
      <c r="A59" s="76"/>
      <c r="B59" s="88"/>
      <c r="C59" s="51"/>
      <c r="D59" s="51"/>
      <c r="E59" s="73"/>
      <c r="F59" s="98" t="s">
        <v>76</v>
      </c>
      <c r="G59" s="63">
        <f>1100*1.2</f>
        <v>1320</v>
      </c>
      <c r="H59" s="65" t="s">
        <v>77</v>
      </c>
      <c r="I59" s="66">
        <f>IF(G59&lt;&gt;"",O59/(1-('Project Input'!$C$20+'Project Input'!$C$21)),"")</f>
        <v>1668.65315852205</v>
      </c>
      <c r="J59" s="66">
        <f t="shared" si="0"/>
        <v>2202622.1692491062</v>
      </c>
      <c r="K59" s="202">
        <f>IF(G59&lt;&gt;0,(U59/G59)/(1-('Project Input'!$C$20+'Project Input'!$C$21)),"")</f>
        <v>1048.1823599523241</v>
      </c>
      <c r="L59" s="56">
        <f t="shared" si="1"/>
        <v>1383600.7151370677</v>
      </c>
      <c r="M59" s="218">
        <f t="shared" si="97"/>
        <v>3586222.8843861739</v>
      </c>
      <c r="N59" s="219"/>
      <c r="O59" s="135">
        <v>1400</v>
      </c>
      <c r="P59" s="165">
        <f t="shared" si="3"/>
        <v>1848000</v>
      </c>
      <c r="Q59" s="159"/>
      <c r="R59" s="190">
        <v>1.45</v>
      </c>
      <c r="S59" s="190"/>
      <c r="T59" s="190"/>
      <c r="U59" s="167">
        <f>IF(G59&lt;&gt;"",(R59*G59*'Project Input'!$C$47)+(S59*G59*'Project Input'!$C$46)+(T59*G59*'Project Input'!$C$45),"")</f>
        <v>1160841</v>
      </c>
      <c r="V59" s="159"/>
      <c r="W59" s="168">
        <f t="shared" si="99"/>
        <v>3008841</v>
      </c>
      <c r="X59" s="169"/>
      <c r="Y59" s="147"/>
      <c r="Z59" s="185">
        <f t="shared" si="83"/>
        <v>1914</v>
      </c>
      <c r="AA59" s="166">
        <f t="shared" si="84"/>
        <v>0</v>
      </c>
      <c r="AB59" s="166">
        <f t="shared" si="85"/>
        <v>0</v>
      </c>
      <c r="AC59" s="186">
        <f t="shared" si="86"/>
        <v>1914</v>
      </c>
      <c r="AD59" s="148">
        <f>IF(G59&lt;&gt;"",AC59/'Project Input'!$C$41,"")</f>
        <v>26.583333333333332</v>
      </c>
      <c r="AE59" s="141"/>
      <c r="AF59" s="141"/>
      <c r="AG59" s="141"/>
    </row>
    <row r="60" spans="1:34" s="1" customFormat="1">
      <c r="A60" s="76"/>
      <c r="B60" s="88"/>
      <c r="C60" s="51"/>
      <c r="D60" s="51"/>
      <c r="E60" s="63"/>
      <c r="F60" s="98" t="s">
        <v>78</v>
      </c>
      <c r="G60" s="63">
        <v>350</v>
      </c>
      <c r="H60" s="65" t="s">
        <v>77</v>
      </c>
      <c r="I60" s="66">
        <f>IF(G60&lt;&gt;"",O60/(1-('Project Input'!$C$20+'Project Input'!$C$21)),"")</f>
        <v>1483.9094159713945</v>
      </c>
      <c r="J60" s="66">
        <f t="shared" si="0"/>
        <v>519368.29558998806</v>
      </c>
      <c r="K60" s="202">
        <f>IF(G60&lt;&gt;0,(U60/G60)/(1-('Project Input'!$C$20+'Project Input'!$C$21)),"")</f>
        <v>939.74970202622183</v>
      </c>
      <c r="L60" s="56">
        <f t="shared" si="1"/>
        <v>328912.39570917765</v>
      </c>
      <c r="M60" s="218">
        <f t="shared" si="97"/>
        <v>848280.69129916572</v>
      </c>
      <c r="N60" s="219"/>
      <c r="O60" s="135">
        <v>1245</v>
      </c>
      <c r="P60" s="165">
        <f t="shared" si="3"/>
        <v>435750</v>
      </c>
      <c r="Q60" s="159"/>
      <c r="R60" s="190">
        <v>1.3</v>
      </c>
      <c r="S60" s="190"/>
      <c r="T60" s="190"/>
      <c r="U60" s="167">
        <f>IF(G60&lt;&gt;"",(R60*G60*'Project Input'!$C$47)+(S60*G60*'Project Input'!$C$46)+(T60*G60*'Project Input'!$C$45),"")</f>
        <v>275957.5</v>
      </c>
      <c r="V60" s="159"/>
      <c r="W60" s="168">
        <f t="shared" si="99"/>
        <v>711707.5</v>
      </c>
      <c r="X60" s="169"/>
      <c r="Y60" s="147"/>
      <c r="Z60" s="185">
        <f t="shared" si="83"/>
        <v>455</v>
      </c>
      <c r="AA60" s="166">
        <f t="shared" si="84"/>
        <v>0</v>
      </c>
      <c r="AB60" s="166">
        <f t="shared" si="85"/>
        <v>0</v>
      </c>
      <c r="AC60" s="186">
        <f t="shared" si="86"/>
        <v>455</v>
      </c>
      <c r="AD60" s="148">
        <f>IF(G60&lt;&gt;"",AC60/'Project Input'!$C$41,"")</f>
        <v>6.3194444444444446</v>
      </c>
      <c r="AE60" s="141"/>
      <c r="AF60" s="141"/>
      <c r="AG60" s="170"/>
    </row>
    <row r="61" spans="1:34" s="1" customFormat="1">
      <c r="A61" s="76"/>
      <c r="B61" s="88"/>
      <c r="C61" s="51"/>
      <c r="D61" s="51"/>
      <c r="E61" s="63"/>
      <c r="F61" s="64" t="s">
        <v>79</v>
      </c>
      <c r="G61" s="63">
        <v>350</v>
      </c>
      <c r="H61" s="65" t="s">
        <v>77</v>
      </c>
      <c r="I61" s="66">
        <f>IF(G61&lt;&gt;"",O61/(1-('Project Input'!$C$20+'Project Input'!$C$21)),"")</f>
        <v>1311.0846245530395</v>
      </c>
      <c r="J61" s="66">
        <f t="shared" si="0"/>
        <v>458879.61859356379</v>
      </c>
      <c r="K61" s="202">
        <f>IF(G61&lt;&gt;0,(U61/G61)/(1-('Project Input'!$C$20+'Project Input'!$C$21)),"")</f>
        <v>831.31704410011912</v>
      </c>
      <c r="L61" s="56">
        <f t="shared" si="1"/>
        <v>290960.9654350417</v>
      </c>
      <c r="M61" s="218">
        <f t="shared" si="97"/>
        <v>749840.58402860549</v>
      </c>
      <c r="N61" s="219"/>
      <c r="O61" s="135">
        <v>1100</v>
      </c>
      <c r="P61" s="165">
        <f t="shared" si="3"/>
        <v>385000</v>
      </c>
      <c r="Q61" s="159"/>
      <c r="R61" s="190">
        <v>1.1499999999999999</v>
      </c>
      <c r="S61" s="190"/>
      <c r="T61" s="190"/>
      <c r="U61" s="167">
        <f>IF(G61&lt;&gt;"",(R61*G61*'Project Input'!$C$47)+(S61*G61*'Project Input'!$C$46)+(T61*G61*'Project Input'!$C$45),"")</f>
        <v>244116.24999999997</v>
      </c>
      <c r="V61" s="159"/>
      <c r="W61" s="168">
        <f t="shared" si="99"/>
        <v>629116.25</v>
      </c>
      <c r="X61" s="169"/>
      <c r="Y61" s="147"/>
      <c r="Z61" s="185">
        <f t="shared" si="83"/>
        <v>402.49999999999994</v>
      </c>
      <c r="AA61" s="166">
        <f t="shared" si="84"/>
        <v>0</v>
      </c>
      <c r="AB61" s="166">
        <f t="shared" si="85"/>
        <v>0</v>
      </c>
      <c r="AC61" s="186">
        <f t="shared" si="86"/>
        <v>402.49999999999994</v>
      </c>
      <c r="AD61" s="148">
        <f>IF(G61&lt;&gt;"",AC61/'Project Input'!$C$41,"")</f>
        <v>5.5902777777777768</v>
      </c>
      <c r="AE61" s="141"/>
      <c r="AF61" s="141"/>
      <c r="AG61" s="170"/>
    </row>
    <row r="62" spans="1:34" s="1" customFormat="1">
      <c r="A62" s="76"/>
      <c r="B62" s="88"/>
      <c r="C62" s="51"/>
      <c r="D62" s="51"/>
      <c r="E62" s="63"/>
      <c r="F62" s="64" t="s">
        <v>80</v>
      </c>
      <c r="G62" s="63">
        <v>200</v>
      </c>
      <c r="H62" s="65" t="s">
        <v>77</v>
      </c>
      <c r="I62" s="66">
        <f>IF(G62&lt;&gt;"",O62/(1-('Project Input'!$C$20+'Project Input'!$C$21)),"")</f>
        <v>1191.8951132300358</v>
      </c>
      <c r="J62" s="66">
        <f t="shared" si="0"/>
        <v>238379.02264600716</v>
      </c>
      <c r="K62" s="202">
        <f>IF(G62&lt;&gt;0,(U62/G62)/(1-('Project Input'!$C$20+'Project Input'!$C$21)),"")</f>
        <v>831.31704410011912</v>
      </c>
      <c r="L62" s="56">
        <f t="shared" si="1"/>
        <v>166263.40882002382</v>
      </c>
      <c r="M62" s="218">
        <f t="shared" si="97"/>
        <v>404642.431466031</v>
      </c>
      <c r="N62" s="219"/>
      <c r="O62" s="135">
        <v>1000</v>
      </c>
      <c r="P62" s="165">
        <f t="shared" si="3"/>
        <v>200000</v>
      </c>
      <c r="Q62" s="159"/>
      <c r="R62" s="190">
        <v>1.1499999999999999</v>
      </c>
      <c r="S62" s="190"/>
      <c r="T62" s="190"/>
      <c r="U62" s="167">
        <f>IF(G62&lt;&gt;"",(R62*G62*'Project Input'!$C$47)+(S62*G62*'Project Input'!$C$46)+(T62*G62*'Project Input'!$C$45),"")</f>
        <v>139494.99999999997</v>
      </c>
      <c r="V62" s="159"/>
      <c r="W62" s="168">
        <f t="shared" si="99"/>
        <v>339495</v>
      </c>
      <c r="X62" s="169"/>
      <c r="Y62" s="147"/>
      <c r="Z62" s="185">
        <f t="shared" si="83"/>
        <v>229.99999999999997</v>
      </c>
      <c r="AA62" s="166">
        <f t="shared" si="84"/>
        <v>0</v>
      </c>
      <c r="AB62" s="166">
        <f t="shared" si="85"/>
        <v>0</v>
      </c>
      <c r="AC62" s="186">
        <f t="shared" si="86"/>
        <v>229.99999999999997</v>
      </c>
      <c r="AD62" s="148">
        <f>IF(G62&lt;&gt;"",AC62/'Project Input'!$C$41,"")</f>
        <v>3.1944444444444442</v>
      </c>
      <c r="AE62" s="141"/>
      <c r="AF62" s="141"/>
      <c r="AG62" s="170"/>
    </row>
    <row r="63" spans="1:34" s="67" customFormat="1">
      <c r="A63" s="76"/>
      <c r="B63" s="88"/>
      <c r="C63" s="51"/>
      <c r="D63" s="51"/>
      <c r="E63" s="73"/>
      <c r="F63" s="64"/>
      <c r="G63" s="73"/>
      <c r="H63" s="65"/>
      <c r="I63" s="66" t="str">
        <f>IF(G63&lt;&gt;"",O63/(1-('Project Input'!$C$20+'Project Input'!$C$21)),"")</f>
        <v/>
      </c>
      <c r="J63" s="66" t="str">
        <f t="shared" si="0"/>
        <v/>
      </c>
      <c r="K63" s="202" t="str">
        <f>IF(G63&lt;&gt;0,(U63/G63)/(1-('Project Input'!$C$20+'Project Input'!$C$21)),"")</f>
        <v/>
      </c>
      <c r="L63" s="56" t="str">
        <f t="shared" si="1"/>
        <v/>
      </c>
      <c r="M63" s="218" t="str">
        <f t="shared" si="97"/>
        <v/>
      </c>
      <c r="N63" s="219"/>
      <c r="O63" s="135"/>
      <c r="P63" s="165" t="str">
        <f t="shared" ref="P63:P113" si="100">IF(G63&lt;&gt;"",G63*O63,"")</f>
        <v/>
      </c>
      <c r="Q63" s="159"/>
      <c r="R63" s="190"/>
      <c r="S63" s="190"/>
      <c r="T63" s="190"/>
      <c r="U63" s="167" t="str">
        <f>IF(G63&lt;&gt;"",(R63*G63*'Project Input'!$C$47)+(S63*G63*'Project Input'!$C$46)+(T63*G63*'Project Input'!$C$45),"")</f>
        <v/>
      </c>
      <c r="V63" s="159"/>
      <c r="W63" s="168" t="str">
        <f t="shared" si="99"/>
        <v/>
      </c>
      <c r="X63" s="169"/>
      <c r="Y63" s="147"/>
      <c r="Z63" s="185">
        <f t="shared" si="83"/>
        <v>0</v>
      </c>
      <c r="AA63" s="166">
        <f t="shared" si="84"/>
        <v>0</v>
      </c>
      <c r="AB63" s="166">
        <f t="shared" si="85"/>
        <v>0</v>
      </c>
      <c r="AC63" s="186">
        <f t="shared" si="86"/>
        <v>0</v>
      </c>
      <c r="AD63" s="148" t="str">
        <f>IF(G63&lt;&gt;"",AC63/'Project Input'!$C$41,"")</f>
        <v/>
      </c>
      <c r="AE63" s="141"/>
      <c r="AF63" s="141"/>
      <c r="AG63" s="141"/>
    </row>
    <row r="64" spans="1:34" s="67" customFormat="1">
      <c r="A64" s="76"/>
      <c r="B64" s="88"/>
      <c r="C64" s="51"/>
      <c r="D64" s="51"/>
      <c r="E64" s="73"/>
      <c r="F64" s="64" t="s">
        <v>81</v>
      </c>
      <c r="G64" s="63"/>
      <c r="H64" s="65" t="s">
        <v>77</v>
      </c>
      <c r="I64" s="66" t="str">
        <f>IF(G64&lt;&gt;"",O64/(1-('Project Input'!$C$20+'Project Input'!$C$21)),"")</f>
        <v/>
      </c>
      <c r="J64" s="66" t="str">
        <f t="shared" si="0"/>
        <v/>
      </c>
      <c r="K64" s="202" t="str">
        <f>IF(G64&lt;&gt;0,(U64/G64)/(1-('Project Input'!$C$20+'Project Input'!$C$21)),"")</f>
        <v/>
      </c>
      <c r="L64" s="56" t="str">
        <f t="shared" si="1"/>
        <v/>
      </c>
      <c r="M64" s="218" t="str">
        <f t="shared" si="97"/>
        <v/>
      </c>
      <c r="N64" s="219"/>
      <c r="O64" s="135"/>
      <c r="P64" s="165" t="str">
        <f t="shared" si="100"/>
        <v/>
      </c>
      <c r="Q64" s="159"/>
      <c r="R64" s="190"/>
      <c r="S64" s="190"/>
      <c r="T64" s="190"/>
      <c r="U64" s="167" t="str">
        <f>IF(G64&lt;&gt;"",(R64*G64*'Project Input'!$C$47)+(S64*G64*'Project Input'!$C$46)+(T64*G64*'Project Input'!$C$45),"")</f>
        <v/>
      </c>
      <c r="V64" s="159"/>
      <c r="W64" s="168" t="str">
        <f t="shared" si="99"/>
        <v/>
      </c>
      <c r="X64" s="169"/>
      <c r="Y64" s="147"/>
      <c r="Z64" s="185">
        <f t="shared" si="83"/>
        <v>0</v>
      </c>
      <c r="AA64" s="166">
        <f t="shared" si="84"/>
        <v>0</v>
      </c>
      <c r="AB64" s="166">
        <f t="shared" si="85"/>
        <v>0</v>
      </c>
      <c r="AC64" s="186">
        <f t="shared" si="86"/>
        <v>0</v>
      </c>
      <c r="AD64" s="148" t="str">
        <f>IF(G64&lt;&gt;"",AC64/'Project Input'!$C$41,"")</f>
        <v/>
      </c>
      <c r="AE64" s="141"/>
      <c r="AF64" s="141"/>
      <c r="AG64" s="141"/>
    </row>
    <row r="65" spans="1:33" s="1" customFormat="1">
      <c r="A65" s="76"/>
      <c r="B65" s="88"/>
      <c r="C65" s="51"/>
      <c r="D65" s="51"/>
      <c r="E65" s="63"/>
      <c r="G65" s="63"/>
      <c r="H65" s="65"/>
      <c r="I65" s="66" t="str">
        <f>IF(G65&lt;&gt;"",O65/(1-('Project Input'!$C$20+'Project Input'!$C$21)),"")</f>
        <v/>
      </c>
      <c r="J65" s="66" t="str">
        <f t="shared" si="0"/>
        <v/>
      </c>
      <c r="K65" s="202" t="str">
        <f>IF(G65&lt;&gt;0,(U65/G65)/(1-('Project Input'!$C$20+'Project Input'!$C$21)),"")</f>
        <v/>
      </c>
      <c r="L65" s="56" t="str">
        <f t="shared" si="1"/>
        <v/>
      </c>
      <c r="M65" s="218" t="str">
        <f t="shared" si="97"/>
        <v/>
      </c>
      <c r="N65" s="219"/>
      <c r="O65" s="135"/>
      <c r="P65" s="165" t="str">
        <f t="shared" si="100"/>
        <v/>
      </c>
      <c r="Q65" s="159"/>
      <c r="R65" s="190"/>
      <c r="S65" s="190"/>
      <c r="T65" s="190"/>
      <c r="U65" s="167" t="str">
        <f>IF(G65&lt;&gt;"",(R65*G65*'Project Input'!$C$47)+(S65*G65*'Project Input'!$C$46)+(T65*G65*'Project Input'!$C$45),"")</f>
        <v/>
      </c>
      <c r="V65" s="159"/>
      <c r="W65" s="168" t="str">
        <f t="shared" si="99"/>
        <v/>
      </c>
      <c r="X65" s="169"/>
      <c r="Y65" s="147"/>
      <c r="Z65" s="185">
        <f t="shared" si="83"/>
        <v>0</v>
      </c>
      <c r="AA65" s="166">
        <f t="shared" si="84"/>
        <v>0</v>
      </c>
      <c r="AB65" s="166">
        <f t="shared" si="85"/>
        <v>0</v>
      </c>
      <c r="AC65" s="186">
        <f t="shared" si="86"/>
        <v>0</v>
      </c>
      <c r="AD65" s="148" t="str">
        <f>IF(G65&lt;&gt;"",AC65/'Project Input'!$C$41,"")</f>
        <v/>
      </c>
      <c r="AE65" s="141"/>
      <c r="AF65" s="141"/>
      <c r="AG65" s="170"/>
    </row>
    <row r="66" spans="1:33" s="67" customFormat="1">
      <c r="A66" s="76"/>
      <c r="B66" s="88"/>
      <c r="C66" s="51"/>
      <c r="D66" s="51"/>
      <c r="E66" s="73"/>
      <c r="F66" s="98"/>
      <c r="G66" s="63"/>
      <c r="H66" s="65"/>
      <c r="I66" s="66" t="str">
        <f>IF(G66&lt;&gt;"",O66/(1-('Project Input'!$C$20+'Project Input'!$C$21)),"")</f>
        <v/>
      </c>
      <c r="J66" s="66" t="str">
        <f t="shared" ref="J66:J70" si="101">IF(G66&lt;&gt;"",G66*I66,"")</f>
        <v/>
      </c>
      <c r="K66" s="202" t="str">
        <f>IF(G66&lt;&gt;0,(U66/G66)/(1-('Project Input'!$C$20+'Project Input'!$C$21)),"")</f>
        <v/>
      </c>
      <c r="L66" s="56" t="str">
        <f t="shared" ref="L66:L70" si="102">IF(G66&lt;&gt;0,K66*G66,"")</f>
        <v/>
      </c>
      <c r="M66" s="218" t="str">
        <f t="shared" ref="M66:M70" si="103">IF(G66&lt;&gt;0,J66+L66,"")</f>
        <v/>
      </c>
      <c r="N66" s="219"/>
      <c r="O66" s="135"/>
      <c r="P66" s="165" t="str">
        <f t="shared" si="100"/>
        <v/>
      </c>
      <c r="Q66" s="159"/>
      <c r="R66" s="190"/>
      <c r="S66" s="190"/>
      <c r="T66" s="190"/>
      <c r="U66" s="167" t="str">
        <f>IF(G66&lt;&gt;"",(R66*G66*'Project Input'!$C$47)+(S66*G66*'Project Input'!$C$46)+(T66*G66*'Project Input'!$C$45),"")</f>
        <v/>
      </c>
      <c r="V66" s="159"/>
      <c r="W66" s="168" t="str">
        <f t="shared" ref="W66:W70" si="104">IF(G66&lt;&gt;"",U66+P66,"")</f>
        <v/>
      </c>
      <c r="X66" s="169"/>
      <c r="Y66" s="147"/>
      <c r="Z66" s="185">
        <f t="shared" ref="Z66:Z70" si="105">R66*G66</f>
        <v>0</v>
      </c>
      <c r="AA66" s="166">
        <f t="shared" ref="AA66:AA70" si="106">S66*G66</f>
        <v>0</v>
      </c>
      <c r="AB66" s="166">
        <f t="shared" ref="AB66:AB70" si="107">T66*G66</f>
        <v>0</v>
      </c>
      <c r="AC66" s="186">
        <f t="shared" ref="AC66:AC70" si="108">SUM(Z66:AB66)</f>
        <v>0</v>
      </c>
      <c r="AD66" s="148" t="str">
        <f>IF(G66&lt;&gt;"",AC66/'Project Input'!$C$41,"")</f>
        <v/>
      </c>
      <c r="AE66" s="141"/>
      <c r="AF66" s="141"/>
      <c r="AG66" s="141"/>
    </row>
    <row r="67" spans="1:33" s="1" customFormat="1">
      <c r="A67" s="76"/>
      <c r="B67" s="88"/>
      <c r="C67" s="51"/>
      <c r="D67" s="51"/>
      <c r="E67" s="63"/>
      <c r="F67" s="74" t="s">
        <v>82</v>
      </c>
      <c r="G67" s="63">
        <v>1000</v>
      </c>
      <c r="H67" s="65" t="s">
        <v>77</v>
      </c>
      <c r="I67" s="66">
        <f>IF(G67&lt;&gt;"",O67/(1-('Project Input'!$C$20+'Project Input'!$C$21)),"")</f>
        <v>756.85339690107276</v>
      </c>
      <c r="J67" s="66">
        <f t="shared" si="101"/>
        <v>756853.3969010727</v>
      </c>
      <c r="K67" s="202">
        <f>IF(G67&lt;&gt;0,(U67/G67)/(1-('Project Input'!$C$20+'Project Input'!$C$21)),"")</f>
        <v>469.87485101311091</v>
      </c>
      <c r="L67" s="56">
        <f t="shared" si="102"/>
        <v>469874.85101311089</v>
      </c>
      <c r="M67" s="218">
        <f t="shared" si="103"/>
        <v>1226728.2479141837</v>
      </c>
      <c r="N67" s="219"/>
      <c r="O67" s="135">
        <v>635</v>
      </c>
      <c r="P67" s="165">
        <f t="shared" si="100"/>
        <v>635000</v>
      </c>
      <c r="Q67" s="159"/>
      <c r="R67" s="190">
        <v>0.65</v>
      </c>
      <c r="S67" s="190"/>
      <c r="T67" s="190"/>
      <c r="U67" s="167">
        <f>IF(G67&lt;&gt;"",(R67*G67*'Project Input'!$C$47)+(S67*G67*'Project Input'!$C$46)+(T67*G67*'Project Input'!$C$45),"")</f>
        <v>394225</v>
      </c>
      <c r="V67" s="159"/>
      <c r="W67" s="168">
        <f t="shared" si="104"/>
        <v>1029225</v>
      </c>
      <c r="X67" s="169"/>
      <c r="Y67" s="147"/>
      <c r="Z67" s="185">
        <f t="shared" si="105"/>
        <v>650</v>
      </c>
      <c r="AA67" s="166">
        <f t="shared" si="106"/>
        <v>0</v>
      </c>
      <c r="AB67" s="166">
        <f t="shared" si="107"/>
        <v>0</v>
      </c>
      <c r="AC67" s="186">
        <f t="shared" si="108"/>
        <v>650</v>
      </c>
      <c r="AD67" s="148">
        <f>IF(G67&lt;&gt;"",AC67/'Project Input'!$C$41,"")</f>
        <v>9.0277777777777786</v>
      </c>
      <c r="AE67" s="141"/>
      <c r="AF67" s="141"/>
      <c r="AG67" s="170"/>
    </row>
    <row r="68" spans="1:33" s="1" customFormat="1">
      <c r="A68" s="76"/>
      <c r="B68" s="88"/>
      <c r="C68" s="51"/>
      <c r="D68" s="51"/>
      <c r="E68" s="63"/>
      <c r="F68" s="74" t="s">
        <v>83</v>
      </c>
      <c r="G68" s="63">
        <v>1000</v>
      </c>
      <c r="H68" s="65" t="s">
        <v>77</v>
      </c>
      <c r="I68" s="66">
        <f>IF(G68&lt;&gt;"",O68/(1-('Project Input'!$C$20+'Project Input'!$C$21)),"")</f>
        <v>756.85339690107276</v>
      </c>
      <c r="J68" s="66">
        <f t="shared" si="101"/>
        <v>756853.3969010727</v>
      </c>
      <c r="K68" s="202">
        <f>IF(G68&lt;&gt;0,(U68/G68)/(1-('Project Input'!$C$20+'Project Input'!$C$21)),"")</f>
        <v>469.87485101311091</v>
      </c>
      <c r="L68" s="56">
        <f t="shared" si="102"/>
        <v>469874.85101311089</v>
      </c>
      <c r="M68" s="218">
        <f t="shared" si="103"/>
        <v>1226728.2479141837</v>
      </c>
      <c r="N68" s="219"/>
      <c r="O68" s="135">
        <v>635</v>
      </c>
      <c r="P68" s="165">
        <f t="shared" si="100"/>
        <v>635000</v>
      </c>
      <c r="Q68" s="159"/>
      <c r="R68" s="190">
        <v>0.65</v>
      </c>
      <c r="S68" s="190"/>
      <c r="T68" s="190"/>
      <c r="U68" s="167">
        <f>IF(G68&lt;&gt;"",(R68*G68*'Project Input'!$C$47)+(S68*G68*'Project Input'!$C$46)+(T68*G68*'Project Input'!$C$45),"")</f>
        <v>394225</v>
      </c>
      <c r="V68" s="159"/>
      <c r="W68" s="168">
        <f t="shared" si="104"/>
        <v>1029225</v>
      </c>
      <c r="X68" s="169"/>
      <c r="Y68" s="147"/>
      <c r="Z68" s="185">
        <f t="shared" si="105"/>
        <v>650</v>
      </c>
      <c r="AA68" s="166">
        <f t="shared" si="106"/>
        <v>0</v>
      </c>
      <c r="AB68" s="166">
        <f t="shared" si="107"/>
        <v>0</v>
      </c>
      <c r="AC68" s="186">
        <f t="shared" si="108"/>
        <v>650</v>
      </c>
      <c r="AD68" s="148">
        <f>IF(G68&lt;&gt;"",AC68/'Project Input'!$C$41,"")</f>
        <v>9.0277777777777786</v>
      </c>
      <c r="AE68" s="141"/>
      <c r="AF68" s="141"/>
      <c r="AG68" s="170"/>
    </row>
    <row r="69" spans="1:33" s="1" customFormat="1">
      <c r="A69" s="76"/>
      <c r="B69" s="88"/>
      <c r="C69" s="51"/>
      <c r="D69" s="51"/>
      <c r="E69" s="63"/>
      <c r="F69" s="74" t="s">
        <v>84</v>
      </c>
      <c r="G69" s="63">
        <v>1000</v>
      </c>
      <c r="H69" s="65" t="s">
        <v>77</v>
      </c>
      <c r="I69" s="66">
        <f>IF(G69&lt;&gt;"",O69/(1-('Project Input'!$C$20+'Project Input'!$C$21)),"")</f>
        <v>595.9475566150179</v>
      </c>
      <c r="J69" s="66">
        <f t="shared" si="101"/>
        <v>595947.55661501794</v>
      </c>
      <c r="K69" s="202">
        <f>IF(G69&lt;&gt;0,(U69/G69)/(1-('Project Input'!$C$20+'Project Input'!$C$21)),"")</f>
        <v>433.73063170441003</v>
      </c>
      <c r="L69" s="56">
        <f t="shared" si="102"/>
        <v>433730.63170441001</v>
      </c>
      <c r="M69" s="218">
        <f t="shared" si="103"/>
        <v>1029678.1883194279</v>
      </c>
      <c r="N69" s="219"/>
      <c r="O69" s="135">
        <v>500</v>
      </c>
      <c r="P69" s="165">
        <f t="shared" si="100"/>
        <v>500000</v>
      </c>
      <c r="Q69" s="159"/>
      <c r="R69" s="190">
        <v>0.6</v>
      </c>
      <c r="S69" s="190"/>
      <c r="T69" s="190"/>
      <c r="U69" s="167">
        <f>IF(G69&lt;&gt;"",(R69*G69*'Project Input'!$C$47)+(S69*G69*'Project Input'!$C$46)+(T69*G69*'Project Input'!$C$45),"")</f>
        <v>363900</v>
      </c>
      <c r="V69" s="159"/>
      <c r="W69" s="168">
        <f t="shared" si="104"/>
        <v>863900</v>
      </c>
      <c r="X69" s="169"/>
      <c r="Y69" s="147"/>
      <c r="Z69" s="185">
        <f t="shared" si="105"/>
        <v>600</v>
      </c>
      <c r="AA69" s="166">
        <f t="shared" si="106"/>
        <v>0</v>
      </c>
      <c r="AB69" s="166">
        <f t="shared" si="107"/>
        <v>0</v>
      </c>
      <c r="AC69" s="186">
        <f t="shared" si="108"/>
        <v>600</v>
      </c>
      <c r="AD69" s="148">
        <f>IF(G69&lt;&gt;"",AC69/'Project Input'!$C$41,"")</f>
        <v>8.3333333333333339</v>
      </c>
      <c r="AE69" s="141"/>
      <c r="AF69" s="141"/>
      <c r="AG69" s="170"/>
    </row>
    <row r="70" spans="1:33" s="1" customFormat="1">
      <c r="A70" s="76"/>
      <c r="B70" s="88"/>
      <c r="C70" s="51"/>
      <c r="D70" s="51"/>
      <c r="E70" s="63"/>
      <c r="F70" s="74"/>
      <c r="G70" s="63"/>
      <c r="H70" s="65"/>
      <c r="I70" s="66" t="str">
        <f>IF(G70&lt;&gt;"",O70/(1-('Project Input'!$C$20+'Project Input'!$C$21)),"")</f>
        <v/>
      </c>
      <c r="J70" s="66" t="str">
        <f t="shared" si="101"/>
        <v/>
      </c>
      <c r="K70" s="202" t="str">
        <f>IF(G70&lt;&gt;0,(U70/G70)/(1-('Project Input'!$C$20+'Project Input'!$C$21)),"")</f>
        <v/>
      </c>
      <c r="L70" s="56" t="str">
        <f t="shared" si="102"/>
        <v/>
      </c>
      <c r="M70" s="218" t="str">
        <f t="shared" si="103"/>
        <v/>
      </c>
      <c r="N70" s="219"/>
      <c r="O70" s="135"/>
      <c r="P70" s="165" t="str">
        <f t="shared" ref="P70" si="109">IF(G70&lt;&gt;"",G70*O70,"")</f>
        <v/>
      </c>
      <c r="Q70" s="159"/>
      <c r="R70" s="190"/>
      <c r="S70" s="190"/>
      <c r="T70" s="190"/>
      <c r="U70" s="167" t="str">
        <f>IF(G70&lt;&gt;"",(R70*G70*'Project Input'!$C$47)+(S70*G70*'Project Input'!$C$46)+(T70*G70*'Project Input'!$C$45),"")</f>
        <v/>
      </c>
      <c r="V70" s="159"/>
      <c r="W70" s="168" t="str">
        <f t="shared" si="104"/>
        <v/>
      </c>
      <c r="X70" s="169"/>
      <c r="Y70" s="147"/>
      <c r="Z70" s="185">
        <f t="shared" si="105"/>
        <v>0</v>
      </c>
      <c r="AA70" s="166">
        <f t="shared" si="106"/>
        <v>0</v>
      </c>
      <c r="AB70" s="166">
        <f t="shared" si="107"/>
        <v>0</v>
      </c>
      <c r="AC70" s="186">
        <f t="shared" si="108"/>
        <v>0</v>
      </c>
      <c r="AD70" s="148" t="str">
        <f>IF(G70&lt;&gt;"",AC70/'Project Input'!$C$41,"")</f>
        <v/>
      </c>
      <c r="AE70" s="141"/>
      <c r="AF70" s="141"/>
      <c r="AG70" s="170"/>
    </row>
    <row r="71" spans="1:33" s="1" customFormat="1">
      <c r="A71" s="76"/>
      <c r="B71" s="88"/>
      <c r="C71" s="51"/>
      <c r="D71" s="51"/>
      <c r="E71" s="63"/>
      <c r="F71" s="64"/>
      <c r="G71" s="63"/>
      <c r="H71" s="65"/>
      <c r="I71" s="66" t="str">
        <f>IF(G71&lt;&gt;"",O71/(1-('Project Input'!$C$20+'Project Input'!$C$21)),"")</f>
        <v/>
      </c>
      <c r="J71" s="66" t="str">
        <f t="shared" si="0"/>
        <v/>
      </c>
      <c r="K71" s="202" t="str">
        <f>IF(G71&lt;&gt;0,(U71/G71)/(1-('Project Input'!$C$20+'Project Input'!$C$21)),"")</f>
        <v/>
      </c>
      <c r="L71" s="56" t="str">
        <f t="shared" si="1"/>
        <v/>
      </c>
      <c r="M71" s="218" t="str">
        <f t="shared" si="97"/>
        <v/>
      </c>
      <c r="N71" s="219"/>
      <c r="O71" s="135"/>
      <c r="P71" s="165" t="str">
        <f t="shared" si="100"/>
        <v/>
      </c>
      <c r="Q71" s="159"/>
      <c r="R71" s="190"/>
      <c r="S71" s="190"/>
      <c r="T71" s="190"/>
      <c r="U71" s="167" t="str">
        <f>IF(G71&lt;&gt;"",(R71*G71*'Project Input'!$C$47)+(S71*G71*'Project Input'!$C$46)+(T71*G71*'Project Input'!$C$45),"")</f>
        <v/>
      </c>
      <c r="V71" s="159"/>
      <c r="W71" s="168" t="str">
        <f t="shared" si="99"/>
        <v/>
      </c>
      <c r="X71" s="169"/>
      <c r="Y71" s="147"/>
      <c r="Z71" s="185">
        <f t="shared" si="83"/>
        <v>0</v>
      </c>
      <c r="AA71" s="166">
        <f t="shared" si="84"/>
        <v>0</v>
      </c>
      <c r="AB71" s="166">
        <f t="shared" si="85"/>
        <v>0</v>
      </c>
      <c r="AC71" s="186">
        <f t="shared" si="86"/>
        <v>0</v>
      </c>
      <c r="AD71" s="148" t="str">
        <f>IF(G71&lt;&gt;"",AC71/'Project Input'!$C$41,"")</f>
        <v/>
      </c>
      <c r="AE71" s="141"/>
      <c r="AF71" s="141"/>
      <c r="AG71" s="170"/>
    </row>
    <row r="72" spans="1:33" s="67" customFormat="1">
      <c r="A72" s="76"/>
      <c r="B72" s="88"/>
      <c r="C72" s="51"/>
      <c r="D72" s="51"/>
      <c r="E72" s="73"/>
      <c r="F72" s="816" t="s">
        <v>85</v>
      </c>
      <c r="G72" s="817"/>
      <c r="H72" s="818"/>
      <c r="I72" s="66" t="str">
        <f>IF(G72&lt;&gt;"",O72/(1-('Project Input'!$C$20+'Project Input'!$C$21)),"")</f>
        <v/>
      </c>
      <c r="J72" s="66" t="str">
        <f t="shared" ref="J72:J79" si="110">IF(G72&lt;&gt;"",G72*I72,"")</f>
        <v/>
      </c>
      <c r="K72" s="202" t="str">
        <f>IF(G72&lt;&gt;0,(U72/G72)/(1-('Project Input'!$C$20+'Project Input'!$C$21)),"")</f>
        <v/>
      </c>
      <c r="L72" s="56" t="str">
        <f t="shared" ref="L72:L79" si="111">IF(G72&lt;&gt;0,K72*G72,"")</f>
        <v/>
      </c>
      <c r="M72" s="218" t="str">
        <f t="shared" ref="M72:M79" si="112">IF(G72&lt;&gt;0,J72+L72,"")</f>
        <v/>
      </c>
      <c r="N72" s="219"/>
      <c r="O72" s="135"/>
      <c r="P72" s="165" t="str">
        <f t="shared" si="100"/>
        <v/>
      </c>
      <c r="Q72" s="159"/>
      <c r="R72" s="190"/>
      <c r="S72" s="190"/>
      <c r="T72" s="190"/>
      <c r="U72" s="167" t="str">
        <f>IF(G72&lt;&gt;"",(R72*G72*'Project Input'!$C$47)+(S72*G72*'Project Input'!$C$46)+(T72*G72*'Project Input'!$C$45),"")</f>
        <v/>
      </c>
      <c r="V72" s="159"/>
      <c r="W72" s="168" t="str">
        <f t="shared" ref="W72:W79" si="113">IF(G72&lt;&gt;"",U72+P72,"")</f>
        <v/>
      </c>
      <c r="X72" s="169"/>
      <c r="Y72" s="147"/>
      <c r="Z72" s="185">
        <f t="shared" ref="Z72:Z79" si="114">R72*G72</f>
        <v>0</v>
      </c>
      <c r="AA72" s="166">
        <f t="shared" ref="AA72:AA79" si="115">S72*G72</f>
        <v>0</v>
      </c>
      <c r="AB72" s="166">
        <f t="shared" ref="AB72:AB79" si="116">T72*G72</f>
        <v>0</v>
      </c>
      <c r="AC72" s="186">
        <f t="shared" ref="AC72:AC79" si="117">SUM(Z72:AB72)</f>
        <v>0</v>
      </c>
      <c r="AD72" s="148" t="str">
        <f>IF(G72&lt;&gt;"",AC72/'Project Input'!$C$41,"")</f>
        <v/>
      </c>
      <c r="AE72" s="141"/>
      <c r="AF72" s="141"/>
      <c r="AG72" s="141"/>
    </row>
    <row r="73" spans="1:33" s="67" customFormat="1">
      <c r="A73" s="76"/>
      <c r="B73" s="88"/>
      <c r="C73" s="51"/>
      <c r="D73" s="51"/>
      <c r="E73" s="73"/>
      <c r="F73" s="98" t="s">
        <v>78</v>
      </c>
      <c r="G73" s="63">
        <v>600</v>
      </c>
      <c r="H73" s="65" t="s">
        <v>77</v>
      </c>
      <c r="I73" s="66">
        <f>IF(G73&lt;&gt;"",O73/(1-('Project Input'!$C$20+'Project Input'!$C$21)),"")</f>
        <v>1483.9094159713945</v>
      </c>
      <c r="J73" s="66">
        <f t="shared" si="110"/>
        <v>890345.64958283678</v>
      </c>
      <c r="K73" s="202">
        <f>IF(G73&lt;&gt;0,(U73/G73)/(1-('Project Input'!$C$20+'Project Input'!$C$21)),"")</f>
        <v>939.74970202622183</v>
      </c>
      <c r="L73" s="56">
        <f t="shared" si="111"/>
        <v>563849.82121573307</v>
      </c>
      <c r="M73" s="218">
        <f t="shared" si="112"/>
        <v>1454195.4707985697</v>
      </c>
      <c r="N73" s="219"/>
      <c r="O73" s="135">
        <v>1245</v>
      </c>
      <c r="P73" s="165">
        <f t="shared" si="100"/>
        <v>747000</v>
      </c>
      <c r="Q73" s="159"/>
      <c r="R73" s="190">
        <v>1.3</v>
      </c>
      <c r="S73" s="190"/>
      <c r="T73" s="190"/>
      <c r="U73" s="167">
        <f>IF(G73&lt;&gt;"",(R73*G73*'Project Input'!$C$47)+(S73*G73*'Project Input'!$C$46)+(T73*G73*'Project Input'!$C$45),"")</f>
        <v>473070</v>
      </c>
      <c r="V73" s="159"/>
      <c r="W73" s="168">
        <f t="shared" si="113"/>
        <v>1220070</v>
      </c>
      <c r="X73" s="169"/>
      <c r="Y73" s="147"/>
      <c r="Z73" s="185">
        <f t="shared" si="114"/>
        <v>780</v>
      </c>
      <c r="AA73" s="166">
        <f t="shared" si="115"/>
        <v>0</v>
      </c>
      <c r="AB73" s="166">
        <f t="shared" si="116"/>
        <v>0</v>
      </c>
      <c r="AC73" s="186">
        <f t="shared" si="117"/>
        <v>780</v>
      </c>
      <c r="AD73" s="148">
        <f>IF(G73&lt;&gt;"",AC73/'Project Input'!$C$41,"")</f>
        <v>10.833333333333334</v>
      </c>
      <c r="AE73" s="141"/>
      <c r="AF73" s="141"/>
      <c r="AG73" s="141"/>
    </row>
    <row r="74" spans="1:33" s="1" customFormat="1">
      <c r="A74" s="76"/>
      <c r="B74" s="88"/>
      <c r="C74" s="51"/>
      <c r="D74" s="51"/>
      <c r="E74" s="63"/>
      <c r="F74" s="64" t="s">
        <v>79</v>
      </c>
      <c r="G74" s="63">
        <v>800</v>
      </c>
      <c r="H74" s="65" t="s">
        <v>77</v>
      </c>
      <c r="I74" s="66">
        <f>IF(G74&lt;&gt;"",O74/(1-('Project Input'!$C$20+'Project Input'!$C$21)),"")</f>
        <v>1311.0846245530395</v>
      </c>
      <c r="J74" s="66">
        <f t="shared" si="110"/>
        <v>1048867.6996424317</v>
      </c>
      <c r="K74" s="202">
        <f>IF(G74&lt;&gt;0,(U74/G74)/(1-('Project Input'!$C$20+'Project Input'!$C$21)),"")</f>
        <v>831.31704410011912</v>
      </c>
      <c r="L74" s="56">
        <f t="shared" si="111"/>
        <v>665053.63528009527</v>
      </c>
      <c r="M74" s="218">
        <f t="shared" si="112"/>
        <v>1713921.334922527</v>
      </c>
      <c r="N74" s="219"/>
      <c r="O74" s="135">
        <v>1100</v>
      </c>
      <c r="P74" s="165">
        <f t="shared" si="100"/>
        <v>880000</v>
      </c>
      <c r="Q74" s="159"/>
      <c r="R74" s="190">
        <v>1.1499999999999999</v>
      </c>
      <c r="S74" s="190"/>
      <c r="T74" s="190"/>
      <c r="U74" s="167">
        <f>IF(G74&lt;&gt;"",(R74*G74*'Project Input'!$C$47)+(S74*G74*'Project Input'!$C$46)+(T74*G74*'Project Input'!$C$45),"")</f>
        <v>557979.99999999988</v>
      </c>
      <c r="V74" s="159"/>
      <c r="W74" s="168">
        <f t="shared" si="113"/>
        <v>1437980</v>
      </c>
      <c r="X74" s="169"/>
      <c r="Y74" s="147"/>
      <c r="Z74" s="185">
        <f t="shared" si="114"/>
        <v>919.99999999999989</v>
      </c>
      <c r="AA74" s="166">
        <f t="shared" si="115"/>
        <v>0</v>
      </c>
      <c r="AB74" s="166">
        <f t="shared" si="116"/>
        <v>0</v>
      </c>
      <c r="AC74" s="186">
        <f t="shared" si="117"/>
        <v>919.99999999999989</v>
      </c>
      <c r="AD74" s="148">
        <f>IF(G74&lt;&gt;"",AC74/'Project Input'!$C$41,"")</f>
        <v>12.777777777777777</v>
      </c>
      <c r="AE74" s="141"/>
      <c r="AF74" s="141"/>
      <c r="AG74" s="170"/>
    </row>
    <row r="75" spans="1:33" s="1" customFormat="1">
      <c r="A75" s="76"/>
      <c r="B75" s="88"/>
      <c r="C75" s="51"/>
      <c r="D75" s="51"/>
      <c r="E75" s="63"/>
      <c r="F75" s="64"/>
      <c r="G75" s="63"/>
      <c r="H75" s="65"/>
      <c r="I75" s="66" t="str">
        <f>IF(G75&lt;&gt;"",O75/(1-('Project Input'!$C$20+'Project Input'!$C$21)),"")</f>
        <v/>
      </c>
      <c r="J75" s="66" t="str">
        <f t="shared" si="110"/>
        <v/>
      </c>
      <c r="K75" s="202" t="str">
        <f>IF(G75&lt;&gt;0,(U75/G75)/(1-('Project Input'!$C$20+'Project Input'!$C$21)),"")</f>
        <v/>
      </c>
      <c r="L75" s="56" t="str">
        <f t="shared" si="111"/>
        <v/>
      </c>
      <c r="M75" s="218" t="str">
        <f t="shared" si="112"/>
        <v/>
      </c>
      <c r="N75" s="219"/>
      <c r="O75" s="135"/>
      <c r="P75" s="165" t="str">
        <f t="shared" ref="P75:P79" si="118">IF(G75&lt;&gt;"",G75*O75,"")</f>
        <v/>
      </c>
      <c r="Q75" s="159"/>
      <c r="R75" s="190"/>
      <c r="S75" s="190"/>
      <c r="T75" s="190"/>
      <c r="U75" s="167" t="str">
        <f>IF(G75&lt;&gt;"",(R75*G75*'Project Input'!$C$47)+(S75*G75*'Project Input'!$C$46)+(T75*G75*'Project Input'!$C$45),"")</f>
        <v/>
      </c>
      <c r="V75" s="159"/>
      <c r="W75" s="168" t="str">
        <f t="shared" si="113"/>
        <v/>
      </c>
      <c r="X75" s="169"/>
      <c r="Y75" s="147"/>
      <c r="Z75" s="185">
        <f t="shared" si="114"/>
        <v>0</v>
      </c>
      <c r="AA75" s="166">
        <f t="shared" si="115"/>
        <v>0</v>
      </c>
      <c r="AB75" s="166">
        <f t="shared" si="116"/>
        <v>0</v>
      </c>
      <c r="AC75" s="186">
        <f t="shared" si="117"/>
        <v>0</v>
      </c>
      <c r="AD75" s="148" t="str">
        <f>IF(G75&lt;&gt;"",AC75/'Project Input'!$C$41,"")</f>
        <v/>
      </c>
      <c r="AE75" s="141"/>
      <c r="AF75" s="141"/>
      <c r="AG75" s="170"/>
    </row>
    <row r="76" spans="1:33" s="67" customFormat="1">
      <c r="A76" s="76"/>
      <c r="B76" s="88"/>
      <c r="C76" s="51"/>
      <c r="D76" s="51"/>
      <c r="E76" s="73"/>
      <c r="F76" s="74" t="s">
        <v>82</v>
      </c>
      <c r="G76" s="63">
        <v>750</v>
      </c>
      <c r="H76" s="65" t="s">
        <v>77</v>
      </c>
      <c r="I76" s="66">
        <f>IF(G76&lt;&gt;"",O76/(1-('Project Input'!$C$20+'Project Input'!$C$21)),"")</f>
        <v>756.85339690107276</v>
      </c>
      <c r="J76" s="66">
        <f t="shared" si="110"/>
        <v>567640.04767580458</v>
      </c>
      <c r="K76" s="202">
        <f>IF(G76&lt;&gt;0,(U76/G76)/(1-('Project Input'!$C$20+'Project Input'!$C$21)),"")</f>
        <v>469.87485101311091</v>
      </c>
      <c r="L76" s="56">
        <f t="shared" si="111"/>
        <v>352406.13825983321</v>
      </c>
      <c r="M76" s="218">
        <f t="shared" si="112"/>
        <v>920046.1859356378</v>
      </c>
      <c r="N76" s="219"/>
      <c r="O76" s="135">
        <v>635</v>
      </c>
      <c r="P76" s="165">
        <f t="shared" si="118"/>
        <v>476250</v>
      </c>
      <c r="Q76" s="159"/>
      <c r="R76" s="190">
        <v>0.65</v>
      </c>
      <c r="S76" s="190"/>
      <c r="T76" s="190"/>
      <c r="U76" s="167">
        <f>IF(G76&lt;&gt;"",(R76*G76*'Project Input'!$C$47)+(S76*G76*'Project Input'!$C$46)+(T76*G76*'Project Input'!$C$45),"")</f>
        <v>295668.75</v>
      </c>
      <c r="V76" s="159"/>
      <c r="W76" s="168">
        <f t="shared" si="113"/>
        <v>771918.75</v>
      </c>
      <c r="X76" s="169"/>
      <c r="Y76" s="147"/>
      <c r="Z76" s="185">
        <f t="shared" si="114"/>
        <v>487.5</v>
      </c>
      <c r="AA76" s="166">
        <f t="shared" si="115"/>
        <v>0</v>
      </c>
      <c r="AB76" s="166">
        <f t="shared" si="116"/>
        <v>0</v>
      </c>
      <c r="AC76" s="186">
        <f t="shared" si="117"/>
        <v>487.5</v>
      </c>
      <c r="AD76" s="148">
        <f>IF(G76&lt;&gt;"",AC76/'Project Input'!$C$41,"")</f>
        <v>6.770833333333333</v>
      </c>
      <c r="AE76" s="141"/>
      <c r="AF76" s="141"/>
      <c r="AG76" s="141"/>
    </row>
    <row r="77" spans="1:33" s="1" customFormat="1">
      <c r="A77" s="76"/>
      <c r="B77" s="88"/>
      <c r="C77" s="51"/>
      <c r="D77" s="51"/>
      <c r="E77" s="63"/>
      <c r="F77" s="74" t="s">
        <v>83</v>
      </c>
      <c r="G77" s="63">
        <v>750</v>
      </c>
      <c r="H77" s="65" t="s">
        <v>77</v>
      </c>
      <c r="I77" s="66">
        <f>IF(G77&lt;&gt;"",O77/(1-('Project Input'!$C$20+'Project Input'!$C$21)),"")</f>
        <v>756.85339690107276</v>
      </c>
      <c r="J77" s="66">
        <f t="shared" si="110"/>
        <v>567640.04767580458</v>
      </c>
      <c r="K77" s="202">
        <f>IF(G77&lt;&gt;0,(U77/G77)/(1-('Project Input'!$C$20+'Project Input'!$C$21)),"")</f>
        <v>469.87485101311091</v>
      </c>
      <c r="L77" s="56">
        <f t="shared" si="111"/>
        <v>352406.13825983321</v>
      </c>
      <c r="M77" s="218">
        <f t="shared" si="112"/>
        <v>920046.1859356378</v>
      </c>
      <c r="N77" s="219"/>
      <c r="O77" s="135">
        <v>635</v>
      </c>
      <c r="P77" s="165">
        <f t="shared" si="118"/>
        <v>476250</v>
      </c>
      <c r="Q77" s="159"/>
      <c r="R77" s="190">
        <v>0.65</v>
      </c>
      <c r="S77" s="190"/>
      <c r="T77" s="190"/>
      <c r="U77" s="167">
        <f>IF(G77&lt;&gt;"",(R77*G77*'Project Input'!$C$47)+(S77*G77*'Project Input'!$C$46)+(T77*G77*'Project Input'!$C$45),"")</f>
        <v>295668.75</v>
      </c>
      <c r="V77" s="159"/>
      <c r="W77" s="168">
        <f t="shared" si="113"/>
        <v>771918.75</v>
      </c>
      <c r="X77" s="169"/>
      <c r="Y77" s="147"/>
      <c r="Z77" s="185">
        <f t="shared" si="114"/>
        <v>487.5</v>
      </c>
      <c r="AA77" s="166">
        <f t="shared" si="115"/>
        <v>0</v>
      </c>
      <c r="AB77" s="166">
        <f t="shared" si="116"/>
        <v>0</v>
      </c>
      <c r="AC77" s="186">
        <f t="shared" si="117"/>
        <v>487.5</v>
      </c>
      <c r="AD77" s="148">
        <f>IF(G77&lt;&gt;"",AC77/'Project Input'!$C$41,"")</f>
        <v>6.770833333333333</v>
      </c>
      <c r="AE77" s="141"/>
      <c r="AF77" s="141"/>
      <c r="AG77" s="170"/>
    </row>
    <row r="78" spans="1:33" s="67" customFormat="1">
      <c r="A78" s="76"/>
      <c r="B78" s="88"/>
      <c r="C78" s="51"/>
      <c r="D78" s="51"/>
      <c r="E78" s="73"/>
      <c r="F78" s="74" t="s">
        <v>84</v>
      </c>
      <c r="G78" s="63">
        <v>750</v>
      </c>
      <c r="H78" s="65" t="s">
        <v>77</v>
      </c>
      <c r="I78" s="66">
        <f>IF(G78&lt;&gt;"",O78/(1-('Project Input'!$C$20+'Project Input'!$C$21)),"")</f>
        <v>595.9475566150179</v>
      </c>
      <c r="J78" s="66">
        <f t="shared" si="110"/>
        <v>446960.66746126342</v>
      </c>
      <c r="K78" s="202">
        <f>IF(G78&lt;&gt;0,(U78/G78)/(1-('Project Input'!$C$20+'Project Input'!$C$21)),"")</f>
        <v>433.73063170441003</v>
      </c>
      <c r="L78" s="56">
        <f t="shared" si="111"/>
        <v>325297.9737783075</v>
      </c>
      <c r="M78" s="218">
        <f t="shared" si="112"/>
        <v>772258.64123957092</v>
      </c>
      <c r="N78" s="219"/>
      <c r="O78" s="135">
        <v>500</v>
      </c>
      <c r="P78" s="165">
        <f t="shared" si="118"/>
        <v>375000</v>
      </c>
      <c r="Q78" s="159"/>
      <c r="R78" s="190">
        <v>0.6</v>
      </c>
      <c r="S78" s="190"/>
      <c r="T78" s="190"/>
      <c r="U78" s="167">
        <f>IF(G78&lt;&gt;"",(R78*G78*'Project Input'!$C$47)+(S78*G78*'Project Input'!$C$46)+(T78*G78*'Project Input'!$C$45),"")</f>
        <v>272925</v>
      </c>
      <c r="V78" s="159"/>
      <c r="W78" s="168">
        <f t="shared" si="113"/>
        <v>647925</v>
      </c>
      <c r="X78" s="169"/>
      <c r="Y78" s="147"/>
      <c r="Z78" s="185">
        <f t="shared" si="114"/>
        <v>450</v>
      </c>
      <c r="AA78" s="166">
        <f t="shared" si="115"/>
        <v>0</v>
      </c>
      <c r="AB78" s="166">
        <f t="shared" si="116"/>
        <v>0</v>
      </c>
      <c r="AC78" s="186">
        <f t="shared" ref="AC78" si="119">SUM(Z78:AB78)</f>
        <v>450</v>
      </c>
      <c r="AD78" s="148">
        <f>IF(G78&lt;&gt;"",AC78/'Project Input'!$C$41,"")</f>
        <v>6.25</v>
      </c>
      <c r="AE78" s="141"/>
      <c r="AF78" s="141"/>
      <c r="AG78" s="141"/>
    </row>
    <row r="79" spans="1:33" s="1" customFormat="1">
      <c r="A79" s="76"/>
      <c r="B79" s="88"/>
      <c r="C79" s="51"/>
      <c r="D79" s="51"/>
      <c r="E79" s="63"/>
      <c r="F79" s="64"/>
      <c r="G79" s="63"/>
      <c r="H79" s="65"/>
      <c r="I79" s="66" t="str">
        <f>IF(G79&lt;&gt;"",O79/(1-('Project Input'!$C$20+'Project Input'!$C$21)),"")</f>
        <v/>
      </c>
      <c r="J79" s="66" t="str">
        <f t="shared" si="110"/>
        <v/>
      </c>
      <c r="K79" s="202" t="str">
        <f>IF(G79&lt;&gt;0,(U79/G79)/(1-('Project Input'!$C$20+'Project Input'!$C$21)),"")</f>
        <v/>
      </c>
      <c r="L79" s="56" t="str">
        <f t="shared" si="111"/>
        <v/>
      </c>
      <c r="M79" s="218" t="str">
        <f t="shared" si="112"/>
        <v/>
      </c>
      <c r="N79" s="219"/>
      <c r="O79" s="135"/>
      <c r="P79" s="165" t="str">
        <f t="shared" si="118"/>
        <v/>
      </c>
      <c r="Q79" s="159"/>
      <c r="R79" s="190"/>
      <c r="S79" s="190"/>
      <c r="T79" s="190"/>
      <c r="U79" s="167" t="str">
        <f>IF(G79&lt;&gt;"",(R79*G79*'Project Input'!$C$47)+(S79*G79*'Project Input'!$C$46)+(T79*G79*'Project Input'!$C$45),"")</f>
        <v/>
      </c>
      <c r="V79" s="159"/>
      <c r="W79" s="168" t="str">
        <f t="shared" si="113"/>
        <v/>
      </c>
      <c r="X79" s="169"/>
      <c r="Y79" s="147"/>
      <c r="Z79" s="185">
        <f t="shared" si="114"/>
        <v>0</v>
      </c>
      <c r="AA79" s="166">
        <f t="shared" si="115"/>
        <v>0</v>
      </c>
      <c r="AB79" s="166">
        <f t="shared" si="116"/>
        <v>0</v>
      </c>
      <c r="AC79" s="186">
        <f t="shared" si="117"/>
        <v>0</v>
      </c>
      <c r="AD79" s="148" t="str">
        <f>IF(G79&lt;&gt;"",AC79/'Project Input'!$C$41,"")</f>
        <v/>
      </c>
      <c r="AE79" s="141"/>
      <c r="AF79" s="141"/>
      <c r="AG79" s="170"/>
    </row>
    <row r="80" spans="1:33" s="1" customFormat="1">
      <c r="A80" s="76"/>
      <c r="B80" s="88"/>
      <c r="C80" s="51"/>
      <c r="D80" s="51"/>
      <c r="E80" s="63"/>
      <c r="F80" s="816" t="s">
        <v>86</v>
      </c>
      <c r="G80" s="816"/>
      <c r="H80" s="816"/>
      <c r="I80" s="66" t="str">
        <f>IF(G80&lt;&gt;"",O80/(1-('Project Input'!$C$20+'Project Input'!$C$21)),"")</f>
        <v/>
      </c>
      <c r="J80" s="66" t="str">
        <f t="shared" si="0"/>
        <v/>
      </c>
      <c r="K80" s="202" t="str">
        <f>IF(G80&lt;&gt;0,(U80/G80)/(1-('Project Input'!$C$20+'Project Input'!$C$21)),"")</f>
        <v/>
      </c>
      <c r="L80" s="56" t="str">
        <f t="shared" si="1"/>
        <v/>
      </c>
      <c r="M80" s="218" t="str">
        <f t="shared" si="97"/>
        <v/>
      </c>
      <c r="N80" s="219"/>
      <c r="O80" s="135"/>
      <c r="P80" s="165" t="str">
        <f t="shared" si="100"/>
        <v/>
      </c>
      <c r="Q80" s="159"/>
      <c r="R80" s="190"/>
      <c r="S80" s="190"/>
      <c r="T80" s="190"/>
      <c r="U80" s="167" t="str">
        <f>IF(G80&lt;&gt;"",(R80*G80*'Project Input'!$C$47)+(S80*G80*'Project Input'!$C$46)+(T80*G80*'Project Input'!$C$45),"")</f>
        <v/>
      </c>
      <c r="V80" s="159"/>
      <c r="W80" s="168" t="str">
        <f t="shared" si="99"/>
        <v/>
      </c>
      <c r="X80" s="169"/>
      <c r="Y80" s="147"/>
      <c r="Z80" s="185">
        <f t="shared" si="83"/>
        <v>0</v>
      </c>
      <c r="AA80" s="166">
        <f t="shared" si="84"/>
        <v>0</v>
      </c>
      <c r="AB80" s="166">
        <f t="shared" si="85"/>
        <v>0</v>
      </c>
      <c r="AC80" s="186">
        <f t="shared" si="86"/>
        <v>0</v>
      </c>
      <c r="AD80" s="148" t="str">
        <f>IF(G80&lt;&gt;"",AC80/'Project Input'!$C$41,"")</f>
        <v/>
      </c>
      <c r="AE80" s="141"/>
      <c r="AF80" s="141"/>
      <c r="AG80" s="170"/>
    </row>
    <row r="81" spans="1:33" s="67" customFormat="1">
      <c r="A81" s="76"/>
      <c r="B81" s="88"/>
      <c r="C81" s="51"/>
      <c r="D81" s="51"/>
      <c r="E81" s="73"/>
      <c r="F81" s="64" t="s">
        <v>87</v>
      </c>
      <c r="G81" s="63">
        <v>3000</v>
      </c>
      <c r="H81" s="65" t="s">
        <v>77</v>
      </c>
      <c r="I81" s="66">
        <f>IF(G81&lt;&gt;"",O81/(1-('Project Input'!$C$20+'Project Input'!$C$21)),"")</f>
        <v>1162.0977353992848</v>
      </c>
      <c r="J81" s="66">
        <f t="shared" si="0"/>
        <v>3486293.2061978546</v>
      </c>
      <c r="K81" s="202">
        <f>IF(G81&lt;&gt;0,(U81/G81)/(1-('Project Input'!$C$20+'Project Input'!$C$21)),"")</f>
        <v>2168.65315852205</v>
      </c>
      <c r="L81" s="56">
        <f t="shared" si="1"/>
        <v>6505959.4755661497</v>
      </c>
      <c r="M81" s="218">
        <f t="shared" si="97"/>
        <v>9992252.6817640048</v>
      </c>
      <c r="N81" s="219"/>
      <c r="O81" s="135">
        <v>975</v>
      </c>
      <c r="P81" s="165">
        <f t="shared" si="100"/>
        <v>2925000</v>
      </c>
      <c r="Q81" s="159"/>
      <c r="R81" s="190">
        <v>3</v>
      </c>
      <c r="S81" s="190"/>
      <c r="T81" s="190"/>
      <c r="U81" s="167">
        <f>IF(G81&lt;&gt;"",(R81*G81*'Project Input'!$C$47)+(S81*G81*'Project Input'!$C$46)+(T81*G81*'Project Input'!$C$45),"")</f>
        <v>5458500</v>
      </c>
      <c r="V81" s="159"/>
      <c r="W81" s="168">
        <f t="shared" si="99"/>
        <v>8383500</v>
      </c>
      <c r="X81" s="169"/>
      <c r="Y81" s="147"/>
      <c r="Z81" s="185">
        <f t="shared" si="83"/>
        <v>9000</v>
      </c>
      <c r="AA81" s="166">
        <f t="shared" si="84"/>
        <v>0</v>
      </c>
      <c r="AB81" s="166">
        <f t="shared" si="85"/>
        <v>0</v>
      </c>
      <c r="AC81" s="186">
        <f t="shared" ref="AC81" si="120">SUM(Z81:AB81)</f>
        <v>9000</v>
      </c>
      <c r="AD81" s="148">
        <f>IF(G81&lt;&gt;"",AC81/'Project Input'!$C$41,"")</f>
        <v>125</v>
      </c>
      <c r="AE81" s="141"/>
      <c r="AF81" s="141"/>
      <c r="AG81" s="141"/>
    </row>
    <row r="82" spans="1:33" s="67" customFormat="1">
      <c r="A82" s="76"/>
      <c r="B82" s="88"/>
      <c r="C82" s="51"/>
      <c r="D82" s="51"/>
      <c r="E82" s="73"/>
      <c r="F82" s="64" t="s">
        <v>88</v>
      </c>
      <c r="G82" s="63">
        <f>24*45+950+270</f>
        <v>2300</v>
      </c>
      <c r="H82" s="65" t="s">
        <v>77</v>
      </c>
      <c r="I82" s="66">
        <f>IF(G82&lt;&gt;"",O82/(1-('Project Input'!$C$20+'Project Input'!$C$21)),"")</f>
        <v>1179.9761620977354</v>
      </c>
      <c r="J82" s="66">
        <f t="shared" ref="J82" si="121">IF(G82&lt;&gt;"",G82*I82,"")</f>
        <v>2713945.1728247912</v>
      </c>
      <c r="K82" s="202">
        <f>IF(G82&lt;&gt;0,(U82/G82)/(1-('Project Input'!$C$20+'Project Input'!$C$21)),"")</f>
        <v>831.31704410011923</v>
      </c>
      <c r="L82" s="56">
        <f t="shared" ref="L82" si="122">IF(G82&lt;&gt;0,K82*G82,"")</f>
        <v>1912029.2014302742</v>
      </c>
      <c r="M82" s="218">
        <f t="shared" ref="M82" si="123">IF(G82&lt;&gt;0,J82+L82,"")</f>
        <v>4625974.3742550649</v>
      </c>
      <c r="N82" s="219"/>
      <c r="O82" s="135">
        <v>990</v>
      </c>
      <c r="P82" s="165">
        <f t="shared" ref="P82" si="124">IF(G82&lt;&gt;"",G82*O82,"")</f>
        <v>2277000</v>
      </c>
      <c r="Q82" s="159"/>
      <c r="R82" s="190">
        <v>1.1499999999999999</v>
      </c>
      <c r="S82" s="190"/>
      <c r="T82" s="190"/>
      <c r="U82" s="167">
        <f>IF(G82&lt;&gt;"",(R82*G82*'Project Input'!$C$47)+(S82*G82*'Project Input'!$C$46)+(T82*G82*'Project Input'!$C$45),"")</f>
        <v>1604192.5</v>
      </c>
      <c r="V82" s="159"/>
      <c r="W82" s="168">
        <f t="shared" ref="W82" si="125">IF(G82&lt;&gt;"",U82+P82,"")</f>
        <v>3881192.5</v>
      </c>
      <c r="X82" s="169"/>
      <c r="Y82" s="147"/>
      <c r="Z82" s="185">
        <f t="shared" ref="Z82" si="126">R82*G82</f>
        <v>2645</v>
      </c>
      <c r="AA82" s="166">
        <f t="shared" ref="AA82" si="127">S82*G82</f>
        <v>0</v>
      </c>
      <c r="AB82" s="166">
        <f t="shared" ref="AB82" si="128">T82*G82</f>
        <v>0</v>
      </c>
      <c r="AC82" s="186">
        <f t="shared" ref="AC82" si="129">SUM(Z82:AB82)</f>
        <v>2645</v>
      </c>
      <c r="AD82" s="148">
        <f>IF(G82&lt;&gt;"",AC82/'Project Input'!$C$41,"")</f>
        <v>36.736111111111114</v>
      </c>
      <c r="AE82" s="141"/>
      <c r="AF82" s="141"/>
      <c r="AG82" s="141"/>
    </row>
    <row r="83" spans="1:33" s="67" customFormat="1">
      <c r="A83" s="76"/>
      <c r="B83" s="88"/>
      <c r="C83" s="51"/>
      <c r="D83" s="51"/>
      <c r="E83" s="90"/>
      <c r="F83" s="87"/>
      <c r="G83" s="63"/>
      <c r="H83" s="65"/>
      <c r="I83" s="66" t="str">
        <f>IF(G83&lt;&gt;"",O83/(1-('Project Input'!$C$20+'Project Input'!$C$21)),"")</f>
        <v/>
      </c>
      <c r="J83" s="66" t="str">
        <f t="shared" si="0"/>
        <v/>
      </c>
      <c r="K83" s="202" t="str">
        <f>IF(G83&lt;&gt;0,(U83/G83)/(1-('Project Input'!$C$20+'Project Input'!$C$21)),"")</f>
        <v/>
      </c>
      <c r="L83" s="56" t="str">
        <f t="shared" si="1"/>
        <v/>
      </c>
      <c r="M83" s="218" t="str">
        <f t="shared" si="97"/>
        <v/>
      </c>
      <c r="N83" s="219"/>
      <c r="O83" s="135"/>
      <c r="P83" s="165" t="str">
        <f t="shared" si="100"/>
        <v/>
      </c>
      <c r="Q83" s="159"/>
      <c r="R83" s="190"/>
      <c r="S83" s="190"/>
      <c r="T83" s="190"/>
      <c r="U83" s="167" t="str">
        <f>IF(G83&lt;&gt;"",(R83*G83*'Project Input'!$C$47)+(S83*G83*'Project Input'!$C$46)+(T83*G83*'Project Input'!$C$45),"")</f>
        <v/>
      </c>
      <c r="V83" s="159"/>
      <c r="W83" s="168" t="str">
        <f t="shared" si="99"/>
        <v/>
      </c>
      <c r="X83" s="169"/>
      <c r="Y83" s="147"/>
      <c r="Z83" s="185">
        <f t="shared" si="83"/>
        <v>0</v>
      </c>
      <c r="AA83" s="166">
        <f t="shared" si="84"/>
        <v>0</v>
      </c>
      <c r="AB83" s="166">
        <f t="shared" si="85"/>
        <v>0</v>
      </c>
      <c r="AC83" s="186">
        <f t="shared" si="86"/>
        <v>0</v>
      </c>
      <c r="AD83" s="148" t="str">
        <f>IF(G83&lt;&gt;"",AC83/'Project Input'!$C$41,"")</f>
        <v/>
      </c>
      <c r="AE83" s="141"/>
      <c r="AF83" s="141"/>
      <c r="AG83" s="141"/>
    </row>
    <row r="84" spans="1:33" s="67" customFormat="1">
      <c r="A84" s="76"/>
      <c r="B84" s="88"/>
      <c r="C84" s="51"/>
      <c r="D84" s="51"/>
      <c r="E84" s="90"/>
      <c r="F84" s="98" t="s">
        <v>89</v>
      </c>
      <c r="G84" s="63">
        <v>600</v>
      </c>
      <c r="H84" s="65" t="s">
        <v>77</v>
      </c>
      <c r="I84" s="66">
        <f>IF(G84&lt;&gt;"",O84/(1-('Project Input'!$C$20+'Project Input'!$C$21)),"")</f>
        <v>1871.2753277711563</v>
      </c>
      <c r="J84" s="66">
        <f t="shared" si="0"/>
        <v>1122765.1966626938</v>
      </c>
      <c r="K84" s="202">
        <f>IF(G84&lt;&gt;0,(U84/G84)/(1-('Project Input'!$C$20+'Project Input'!$C$21)),"")</f>
        <v>1084.326579261025</v>
      </c>
      <c r="L84" s="56">
        <f t="shared" si="1"/>
        <v>650595.94755661499</v>
      </c>
      <c r="M84" s="218">
        <f t="shared" ref="M84:M102" si="130">IF(G84&lt;&gt;0,J84+L84,"")</f>
        <v>1773361.1442193086</v>
      </c>
      <c r="N84" s="219"/>
      <c r="O84" s="135">
        <v>1570</v>
      </c>
      <c r="P84" s="165">
        <f t="shared" si="100"/>
        <v>942000</v>
      </c>
      <c r="Q84" s="159"/>
      <c r="R84" s="190">
        <v>1.5</v>
      </c>
      <c r="S84" s="190"/>
      <c r="T84" s="190"/>
      <c r="U84" s="167">
        <f>IF(G84&lt;&gt;"",(R84*G84*'Project Input'!$C$47)+(S84*G84*'Project Input'!$C$46)+(T84*G84*'Project Input'!$C$45),"")</f>
        <v>545850</v>
      </c>
      <c r="V84" s="159"/>
      <c r="W84" s="168">
        <f t="shared" si="99"/>
        <v>1487850</v>
      </c>
      <c r="X84" s="169"/>
      <c r="Y84" s="147"/>
      <c r="Z84" s="185">
        <f t="shared" si="83"/>
        <v>900</v>
      </c>
      <c r="AA84" s="166">
        <f t="shared" si="84"/>
        <v>0</v>
      </c>
      <c r="AB84" s="166">
        <f t="shared" si="85"/>
        <v>0</v>
      </c>
      <c r="AC84" s="186">
        <f t="shared" si="86"/>
        <v>900</v>
      </c>
      <c r="AD84" s="148">
        <f>IF(G84&lt;&gt;"",AC84/'Project Input'!$C$41,"")</f>
        <v>12.5</v>
      </c>
      <c r="AE84" s="141"/>
      <c r="AF84" s="141"/>
      <c r="AG84" s="141"/>
    </row>
    <row r="85" spans="1:33" s="1" customFormat="1">
      <c r="A85" s="5"/>
      <c r="B85" s="84"/>
      <c r="C85" s="85"/>
      <c r="D85" s="85"/>
      <c r="E85" s="86"/>
      <c r="F85" s="64" t="s">
        <v>90</v>
      </c>
      <c r="G85" s="73"/>
      <c r="H85" s="65" t="s">
        <v>77</v>
      </c>
      <c r="I85" s="66" t="str">
        <f>IF(G85&lt;&gt;"",O85/(1-('Project Input'!$C$20+'Project Input'!$C$21)),"")</f>
        <v/>
      </c>
      <c r="J85" s="66" t="str">
        <f t="shared" si="0"/>
        <v/>
      </c>
      <c r="K85" s="202" t="str">
        <f>IF(G85&lt;&gt;0,(U85/G85)/(1-('Project Input'!$C$20+'Project Input'!$C$21)),"")</f>
        <v/>
      </c>
      <c r="L85" s="56" t="str">
        <f t="shared" si="1"/>
        <v/>
      </c>
      <c r="M85" s="218" t="str">
        <f t="shared" si="130"/>
        <v/>
      </c>
      <c r="N85" s="219"/>
      <c r="O85" s="135"/>
      <c r="P85" s="165" t="str">
        <f t="shared" si="100"/>
        <v/>
      </c>
      <c r="Q85" s="159"/>
      <c r="R85" s="190"/>
      <c r="S85" s="190"/>
      <c r="T85" s="190"/>
      <c r="U85" s="167" t="str">
        <f>IF(G85&lt;&gt;"",(R85*G85*'Project Input'!$C$47)+(S85*G85*'Project Input'!$C$46)+(T85*G85*'Project Input'!$C$45),"")</f>
        <v/>
      </c>
      <c r="V85" s="159"/>
      <c r="W85" s="168" t="str">
        <f t="shared" si="99"/>
        <v/>
      </c>
      <c r="X85" s="169"/>
      <c r="Y85" s="147"/>
      <c r="Z85" s="185">
        <f t="shared" si="83"/>
        <v>0</v>
      </c>
      <c r="AA85" s="166">
        <f t="shared" si="84"/>
        <v>0</v>
      </c>
      <c r="AB85" s="166">
        <f t="shared" si="85"/>
        <v>0</v>
      </c>
      <c r="AC85" s="186">
        <f t="shared" si="86"/>
        <v>0</v>
      </c>
      <c r="AD85" s="148" t="str">
        <f>IF(G85&lt;&gt;"",AC85/'Project Input'!$C$41,"")</f>
        <v/>
      </c>
      <c r="AE85" s="141"/>
      <c r="AF85" s="141"/>
      <c r="AG85" s="141"/>
    </row>
    <row r="86" spans="1:33" s="67" customFormat="1">
      <c r="A86" s="76"/>
      <c r="B86" s="88"/>
      <c r="C86" s="51"/>
      <c r="D86" s="51"/>
      <c r="E86" s="73"/>
      <c r="F86" s="64" t="s">
        <v>91</v>
      </c>
      <c r="G86" s="73"/>
      <c r="H86" s="65" t="s">
        <v>77</v>
      </c>
      <c r="I86" s="66" t="str">
        <f>IF(G86&lt;&gt;"",O86/(1-('Project Input'!$C$20+'Project Input'!$C$21)),"")</f>
        <v/>
      </c>
      <c r="J86" s="66" t="str">
        <f t="shared" si="0"/>
        <v/>
      </c>
      <c r="K86" s="202" t="str">
        <f>IF(G86&lt;&gt;0,(U86/G86)/(1-('Project Input'!$C$20+'Project Input'!$C$21)),"")</f>
        <v/>
      </c>
      <c r="L86" s="56" t="str">
        <f t="shared" si="1"/>
        <v/>
      </c>
      <c r="M86" s="218" t="str">
        <f t="shared" si="130"/>
        <v/>
      </c>
      <c r="N86" s="219"/>
      <c r="O86" s="135"/>
      <c r="P86" s="165" t="str">
        <f t="shared" si="100"/>
        <v/>
      </c>
      <c r="Q86" s="159"/>
      <c r="R86" s="190"/>
      <c r="S86" s="190"/>
      <c r="T86" s="190"/>
      <c r="U86" s="167" t="str">
        <f>IF(G86&lt;&gt;"",(R86*G86*'Project Input'!$C$47)+(S86*G86*'Project Input'!$C$46)+(T86*G86*'Project Input'!$C$45),"")</f>
        <v/>
      </c>
      <c r="V86" s="159"/>
      <c r="W86" s="168" t="str">
        <f t="shared" si="99"/>
        <v/>
      </c>
      <c r="X86" s="169"/>
      <c r="Y86" s="147"/>
      <c r="Z86" s="185">
        <f t="shared" si="83"/>
        <v>0</v>
      </c>
      <c r="AA86" s="166">
        <f t="shared" si="84"/>
        <v>0</v>
      </c>
      <c r="AB86" s="166">
        <f t="shared" si="85"/>
        <v>0</v>
      </c>
      <c r="AC86" s="186">
        <f t="shared" si="86"/>
        <v>0</v>
      </c>
      <c r="AD86" s="148" t="str">
        <f>IF(G86&lt;&gt;"",AC86/'Project Input'!$C$41,"")</f>
        <v/>
      </c>
      <c r="AE86" s="140"/>
      <c r="AF86" s="141"/>
      <c r="AG86" s="141"/>
    </row>
    <row r="87" spans="1:33" s="1" customFormat="1">
      <c r="A87" s="76"/>
      <c r="B87" s="88"/>
      <c r="C87" s="51"/>
      <c r="D87" s="51"/>
      <c r="E87" s="63"/>
      <c r="F87" s="64"/>
      <c r="G87" s="73"/>
      <c r="H87" s="65"/>
      <c r="I87" s="66" t="str">
        <f>IF(G87&lt;&gt;"",O87/(1-('Project Input'!$C$20+'Project Input'!$C$21)),"")</f>
        <v/>
      </c>
      <c r="J87" s="66" t="str">
        <f t="shared" si="0"/>
        <v/>
      </c>
      <c r="K87" s="202" t="str">
        <f>IF(G87&lt;&gt;0,(U87/G87)/(1-('Project Input'!$C$20+'Project Input'!$C$21)),"")</f>
        <v/>
      </c>
      <c r="L87" s="56" t="str">
        <f t="shared" si="1"/>
        <v/>
      </c>
      <c r="M87" s="218" t="str">
        <f t="shared" si="130"/>
        <v/>
      </c>
      <c r="N87" s="219"/>
      <c r="O87" s="135"/>
      <c r="P87" s="165" t="str">
        <f t="shared" si="100"/>
        <v/>
      </c>
      <c r="Q87" s="159"/>
      <c r="R87" s="190"/>
      <c r="S87" s="190"/>
      <c r="T87" s="190"/>
      <c r="U87" s="167" t="str">
        <f>IF(G87&lt;&gt;"",(R87*G87*'Project Input'!$C$47)+(S87*G87*'Project Input'!$C$46)+(T87*G87*'Project Input'!$C$45),"")</f>
        <v/>
      </c>
      <c r="V87" s="159"/>
      <c r="W87" s="168" t="str">
        <f t="shared" si="99"/>
        <v/>
      </c>
      <c r="X87" s="169"/>
      <c r="Y87" s="147"/>
      <c r="Z87" s="185">
        <f t="shared" si="83"/>
        <v>0</v>
      </c>
      <c r="AA87" s="166">
        <f t="shared" si="84"/>
        <v>0</v>
      </c>
      <c r="AB87" s="166">
        <f t="shared" si="85"/>
        <v>0</v>
      </c>
      <c r="AC87" s="186">
        <f t="shared" si="86"/>
        <v>0</v>
      </c>
      <c r="AD87" s="148" t="str">
        <f>IF(G87&lt;&gt;"",AC87/'Project Input'!$C$41,"")</f>
        <v/>
      </c>
      <c r="AE87" s="141"/>
      <c r="AF87" s="141"/>
      <c r="AG87" s="141"/>
    </row>
    <row r="88" spans="1:33" s="1" customFormat="1">
      <c r="A88" s="76"/>
      <c r="B88" s="88"/>
      <c r="C88" s="51"/>
      <c r="D88" s="51"/>
      <c r="E88" s="63"/>
      <c r="F88" s="74" t="s">
        <v>92</v>
      </c>
      <c r="G88" s="73">
        <v>3000</v>
      </c>
      <c r="H88" s="65" t="s">
        <v>77</v>
      </c>
      <c r="I88" s="66">
        <f>IF(G88&lt;&gt;"",O88/(1-('Project Input'!$C$20+'Project Input'!$C$21)),"")</f>
        <v>995.23241954707987</v>
      </c>
      <c r="J88" s="66">
        <f t="shared" si="0"/>
        <v>2985697.2586412397</v>
      </c>
      <c r="K88" s="202">
        <f>IF(G88&lt;&gt;0,(U88/G88)/(1-('Project Input'!$C$20+'Project Input'!$C$21)),"")</f>
        <v>939.74970202622183</v>
      </c>
      <c r="L88" s="56">
        <f t="shared" si="1"/>
        <v>2819249.1060786657</v>
      </c>
      <c r="M88" s="218">
        <f t="shared" si="130"/>
        <v>5804946.364719905</v>
      </c>
      <c r="N88" s="219"/>
      <c r="O88" s="135">
        <v>835</v>
      </c>
      <c r="P88" s="165">
        <f t="shared" si="100"/>
        <v>2505000</v>
      </c>
      <c r="Q88" s="159"/>
      <c r="R88" s="190">
        <v>1.3</v>
      </c>
      <c r="S88" s="190"/>
      <c r="T88" s="190"/>
      <c r="U88" s="167">
        <f>IF(G88&lt;&gt;"",(R88*G88*'Project Input'!$C$47)+(S88*G88*'Project Input'!$C$46)+(T88*G88*'Project Input'!$C$45),"")</f>
        <v>2365350</v>
      </c>
      <c r="V88" s="159"/>
      <c r="W88" s="168">
        <f t="shared" si="99"/>
        <v>4870350</v>
      </c>
      <c r="X88" s="169"/>
      <c r="Y88" s="147"/>
      <c r="Z88" s="185">
        <f t="shared" si="83"/>
        <v>3900</v>
      </c>
      <c r="AA88" s="166">
        <f t="shared" si="84"/>
        <v>0</v>
      </c>
      <c r="AB88" s="166">
        <f t="shared" si="85"/>
        <v>0</v>
      </c>
      <c r="AC88" s="186">
        <f t="shared" si="86"/>
        <v>3900</v>
      </c>
      <c r="AD88" s="148">
        <f>IF(G88&lt;&gt;"",AC88/'Project Input'!$C$41,"")</f>
        <v>54.166666666666664</v>
      </c>
      <c r="AE88" s="141"/>
      <c r="AF88" s="141"/>
      <c r="AG88" s="141"/>
    </row>
    <row r="89" spans="1:33" s="1" customFormat="1">
      <c r="A89" s="5"/>
      <c r="B89" s="88"/>
      <c r="C89" s="65"/>
      <c r="D89" s="65"/>
      <c r="E89" s="92"/>
      <c r="F89" s="74" t="s">
        <v>93</v>
      </c>
      <c r="G89" s="63">
        <v>2250</v>
      </c>
      <c r="H89" s="65" t="s">
        <v>77</v>
      </c>
      <c r="I89" s="66">
        <f>IF(G89&lt;&gt;"",O89/(1-('Project Input'!$C$20+'Project Input'!$C$21)),"")</f>
        <v>756.85339690107276</v>
      </c>
      <c r="J89" s="66">
        <f t="shared" si="0"/>
        <v>1702920.1430274136</v>
      </c>
      <c r="K89" s="202">
        <f>IF(G89&lt;&gt;0,(U89/G89)/(1-('Project Input'!$C$20+'Project Input'!$C$21)),"")</f>
        <v>469.87485101311091</v>
      </c>
      <c r="L89" s="56">
        <f t="shared" si="1"/>
        <v>1057218.4147794996</v>
      </c>
      <c r="M89" s="218">
        <f t="shared" si="130"/>
        <v>2760138.5578069133</v>
      </c>
      <c r="N89" s="219"/>
      <c r="O89" s="135">
        <v>635</v>
      </c>
      <c r="P89" s="165">
        <f t="shared" si="100"/>
        <v>1428750</v>
      </c>
      <c r="Q89" s="159"/>
      <c r="R89" s="190">
        <v>0.65</v>
      </c>
      <c r="S89" s="190"/>
      <c r="T89" s="190"/>
      <c r="U89" s="167">
        <f>IF(G89&lt;&gt;"",(R89*G89*'Project Input'!$C$47)+(S89*G89*'Project Input'!$C$46)+(T89*G89*'Project Input'!$C$45),"")</f>
        <v>887006.25</v>
      </c>
      <c r="V89" s="159"/>
      <c r="W89" s="168">
        <f t="shared" si="99"/>
        <v>2315756.25</v>
      </c>
      <c r="X89" s="169"/>
      <c r="Y89" s="147"/>
      <c r="Z89" s="185">
        <f t="shared" si="83"/>
        <v>1462.5</v>
      </c>
      <c r="AA89" s="166">
        <f t="shared" si="84"/>
        <v>0</v>
      </c>
      <c r="AB89" s="166">
        <f t="shared" si="85"/>
        <v>0</v>
      </c>
      <c r="AC89" s="186">
        <f t="shared" si="86"/>
        <v>1462.5</v>
      </c>
      <c r="AD89" s="148">
        <f>IF(G89&lt;&gt;"",AC89/'Project Input'!$C$41,"")</f>
        <v>20.3125</v>
      </c>
      <c r="AE89" s="141"/>
      <c r="AF89" s="141"/>
      <c r="AG89" s="141"/>
    </row>
    <row r="90" spans="1:33" s="1" customFormat="1">
      <c r="A90" s="5"/>
      <c r="B90" s="84"/>
      <c r="C90" s="85"/>
      <c r="D90" s="85"/>
      <c r="E90" s="86"/>
      <c r="F90" s="74" t="s">
        <v>94</v>
      </c>
      <c r="G90" s="63">
        <v>2250</v>
      </c>
      <c r="H90" s="65" t="s">
        <v>77</v>
      </c>
      <c r="I90" s="66">
        <f>IF(G90&lt;&gt;"",O90/(1-('Project Input'!$C$20+'Project Input'!$C$21)),"")</f>
        <v>756.85339690107276</v>
      </c>
      <c r="J90" s="66">
        <f t="shared" ref="J90:J111" si="131">IF(G90&lt;&gt;"",G90*I90,"")</f>
        <v>1702920.1430274136</v>
      </c>
      <c r="K90" s="202">
        <f>IF(G90&lt;&gt;0,(U90/G90)/(1-('Project Input'!$C$20+'Project Input'!$C$21)),"")</f>
        <v>469.87485101311091</v>
      </c>
      <c r="L90" s="56">
        <f t="shared" ref="L90:L111" si="132">IF(G90&lt;&gt;0,K90*G90,"")</f>
        <v>1057218.4147794996</v>
      </c>
      <c r="M90" s="218">
        <f t="shared" si="130"/>
        <v>2760138.5578069133</v>
      </c>
      <c r="N90" s="219"/>
      <c r="O90" s="135">
        <v>635</v>
      </c>
      <c r="P90" s="165">
        <f t="shared" si="100"/>
        <v>1428750</v>
      </c>
      <c r="Q90" s="159"/>
      <c r="R90" s="190">
        <v>0.65</v>
      </c>
      <c r="S90" s="190"/>
      <c r="T90" s="190"/>
      <c r="U90" s="167">
        <f>IF(G90&lt;&gt;"",(R90*G90*'Project Input'!$C$47)+(S90*G90*'Project Input'!$C$46)+(T90*G90*'Project Input'!$C$45),"")</f>
        <v>887006.25</v>
      </c>
      <c r="V90" s="159"/>
      <c r="W90" s="168">
        <f t="shared" ref="W90:W111" si="133">IF(G90&lt;&gt;"",U90+P90,"")</f>
        <v>2315756.25</v>
      </c>
      <c r="X90" s="169"/>
      <c r="Y90" s="147"/>
      <c r="Z90" s="185">
        <f t="shared" ref="Z90:Z111" si="134">R90*G90</f>
        <v>1462.5</v>
      </c>
      <c r="AA90" s="166">
        <f t="shared" ref="AA90:AA111" si="135">S90*G90</f>
        <v>0</v>
      </c>
      <c r="AB90" s="166">
        <f t="shared" ref="AB90:AB111" si="136">T90*G90</f>
        <v>0</v>
      </c>
      <c r="AC90" s="186">
        <f t="shared" ref="AC90:AC111" si="137">SUM(Z90:AB90)</f>
        <v>1462.5</v>
      </c>
      <c r="AD90" s="148">
        <f>IF(G90&lt;&gt;"",AC90/'Project Input'!$C$41,"")</f>
        <v>20.3125</v>
      </c>
      <c r="AE90" s="141"/>
      <c r="AF90" s="141"/>
      <c r="AG90" s="141"/>
    </row>
    <row r="91" spans="1:33" s="67" customFormat="1">
      <c r="A91" s="76"/>
      <c r="B91" s="88"/>
      <c r="C91" s="51"/>
      <c r="D91" s="51"/>
      <c r="E91" s="73"/>
      <c r="F91" s="74" t="s">
        <v>84</v>
      </c>
      <c r="G91" s="63">
        <v>1200</v>
      </c>
      <c r="H91" s="65" t="s">
        <v>77</v>
      </c>
      <c r="I91" s="66">
        <f>IF(G91&lt;&gt;"",O91/(1-('Project Input'!$C$20+'Project Input'!$C$21)),"")</f>
        <v>595.9475566150179</v>
      </c>
      <c r="J91" s="66">
        <f t="shared" si="131"/>
        <v>715137.0679380215</v>
      </c>
      <c r="K91" s="202">
        <f>IF(G91&lt;&gt;0,(U91/G91)/(1-('Project Input'!$C$20+'Project Input'!$C$21)),"")</f>
        <v>433.73063170441003</v>
      </c>
      <c r="L91" s="56">
        <f t="shared" si="132"/>
        <v>520476.75804529205</v>
      </c>
      <c r="M91" s="218">
        <f t="shared" si="130"/>
        <v>1235613.8259833136</v>
      </c>
      <c r="N91" s="219"/>
      <c r="O91" s="135">
        <v>500</v>
      </c>
      <c r="P91" s="165">
        <f t="shared" si="100"/>
        <v>600000</v>
      </c>
      <c r="Q91" s="159"/>
      <c r="R91" s="190">
        <v>0.6</v>
      </c>
      <c r="S91" s="190"/>
      <c r="T91" s="190"/>
      <c r="U91" s="167">
        <f>IF(G91&lt;&gt;"",(R91*G91*'Project Input'!$C$47)+(S91*G91*'Project Input'!$C$46)+(T91*G91*'Project Input'!$C$45),"")</f>
        <v>436680</v>
      </c>
      <c r="V91" s="159"/>
      <c r="W91" s="168">
        <f t="shared" si="133"/>
        <v>1036680</v>
      </c>
      <c r="X91" s="169"/>
      <c r="Y91" s="147"/>
      <c r="Z91" s="185">
        <f t="shared" si="134"/>
        <v>720</v>
      </c>
      <c r="AA91" s="166">
        <f t="shared" si="135"/>
        <v>0</v>
      </c>
      <c r="AB91" s="166">
        <f t="shared" si="136"/>
        <v>0</v>
      </c>
      <c r="AC91" s="186">
        <f t="shared" si="137"/>
        <v>720</v>
      </c>
      <c r="AD91" s="148">
        <f>IF(G91&lt;&gt;"",AC91/'Project Input'!$C$41,"")</f>
        <v>10</v>
      </c>
      <c r="AE91" s="141"/>
      <c r="AF91" s="141"/>
      <c r="AG91" s="141"/>
    </row>
    <row r="92" spans="1:33" s="67" customFormat="1">
      <c r="A92" s="76"/>
      <c r="B92" s="88"/>
      <c r="C92" s="51"/>
      <c r="D92" s="51"/>
      <c r="E92" s="73"/>
      <c r="F92" s="74"/>
      <c r="G92" s="63"/>
      <c r="H92" s="65"/>
      <c r="I92" s="66" t="str">
        <f>IF(G92&lt;&gt;"",O92/(1-('Project Input'!$C$20+'Project Input'!$C$21)),"")</f>
        <v/>
      </c>
      <c r="J92" s="66" t="str">
        <f t="shared" si="131"/>
        <v/>
      </c>
      <c r="K92" s="202" t="str">
        <f>IF(G92&lt;&gt;0,(U92/G92)/(1-('Project Input'!$C$20+'Project Input'!$C$21)),"")</f>
        <v/>
      </c>
      <c r="L92" s="56" t="str">
        <f t="shared" si="132"/>
        <v/>
      </c>
      <c r="M92" s="218" t="str">
        <f t="shared" si="130"/>
        <v/>
      </c>
      <c r="N92" s="219"/>
      <c r="O92" s="135"/>
      <c r="P92" s="165" t="str">
        <f t="shared" si="100"/>
        <v/>
      </c>
      <c r="Q92" s="159"/>
      <c r="R92" s="190"/>
      <c r="S92" s="190"/>
      <c r="T92" s="190"/>
      <c r="U92" s="167" t="str">
        <f>IF(G92&lt;&gt;"",(R92*G92*'Project Input'!$C$47)+(S92*G92*'Project Input'!$C$46)+(T92*G92*'Project Input'!$C$45),"")</f>
        <v/>
      </c>
      <c r="V92" s="159"/>
      <c r="W92" s="168" t="str">
        <f t="shared" si="133"/>
        <v/>
      </c>
      <c r="X92" s="169"/>
      <c r="Y92" s="147"/>
      <c r="Z92" s="185">
        <f t="shared" si="134"/>
        <v>0</v>
      </c>
      <c r="AA92" s="166">
        <f t="shared" si="135"/>
        <v>0</v>
      </c>
      <c r="AB92" s="166">
        <f t="shared" si="136"/>
        <v>0</v>
      </c>
      <c r="AC92" s="186">
        <f t="shared" si="137"/>
        <v>0</v>
      </c>
      <c r="AD92" s="148" t="str">
        <f>IF(G92&lt;&gt;"",AC92/'Project Input'!$C$41,"")</f>
        <v/>
      </c>
      <c r="AE92" s="141"/>
      <c r="AF92" s="141"/>
      <c r="AG92" s="141"/>
    </row>
    <row r="93" spans="1:33" s="1" customFormat="1">
      <c r="A93" s="76"/>
      <c r="B93" s="88"/>
      <c r="C93" s="51"/>
      <c r="D93" s="51"/>
      <c r="E93" s="63"/>
      <c r="F93" s="816" t="s">
        <v>95</v>
      </c>
      <c r="G93" s="816"/>
      <c r="H93" s="816"/>
      <c r="I93" s="66" t="str">
        <f>IF(G93&lt;&gt;"",O93/(1-('Project Input'!$C$20+'Project Input'!$C$21)),"")</f>
        <v/>
      </c>
      <c r="J93" s="66" t="str">
        <f t="shared" si="131"/>
        <v/>
      </c>
      <c r="K93" s="202" t="str">
        <f>IF(G93&lt;&gt;0,(U93/G93)/(1-('Project Input'!$C$20+'Project Input'!$C$21)),"")</f>
        <v/>
      </c>
      <c r="L93" s="56" t="str">
        <f t="shared" si="132"/>
        <v/>
      </c>
      <c r="M93" s="218" t="str">
        <f t="shared" si="130"/>
        <v/>
      </c>
      <c r="N93" s="219"/>
      <c r="O93" s="135"/>
      <c r="P93" s="165" t="str">
        <f t="shared" si="100"/>
        <v/>
      </c>
      <c r="Q93" s="159"/>
      <c r="R93" s="190"/>
      <c r="S93" s="190"/>
      <c r="T93" s="190"/>
      <c r="U93" s="167" t="str">
        <f>IF(G93&lt;&gt;"",(R93*G93*'Project Input'!$C$47)+(S93*G93*'Project Input'!$C$46)+(T93*G93*'Project Input'!$C$45),"")</f>
        <v/>
      </c>
      <c r="V93" s="159"/>
      <c r="W93" s="168" t="str">
        <f t="shared" si="133"/>
        <v/>
      </c>
      <c r="X93" s="169"/>
      <c r="Y93" s="147"/>
      <c r="Z93" s="185">
        <f t="shared" si="134"/>
        <v>0</v>
      </c>
      <c r="AA93" s="166">
        <f t="shared" si="135"/>
        <v>0</v>
      </c>
      <c r="AB93" s="166">
        <f t="shared" si="136"/>
        <v>0</v>
      </c>
      <c r="AC93" s="186">
        <f t="shared" si="137"/>
        <v>0</v>
      </c>
      <c r="AD93" s="148" t="str">
        <f>IF(G93&lt;&gt;"",AC93/'Project Input'!$C$41,"")</f>
        <v/>
      </c>
      <c r="AE93" s="141"/>
      <c r="AF93" s="141"/>
      <c r="AG93" s="170"/>
    </row>
    <row r="94" spans="1:33" s="1" customFormat="1">
      <c r="A94" s="76"/>
      <c r="B94" s="88"/>
      <c r="C94" s="51"/>
      <c r="D94" s="51"/>
      <c r="E94" s="63"/>
      <c r="F94" s="91" t="s">
        <v>96</v>
      </c>
      <c r="G94" s="63">
        <v>1000</v>
      </c>
      <c r="H94" s="819" t="s">
        <v>77</v>
      </c>
      <c r="I94" s="66">
        <f>IF(G94&lt;&gt;"",O94/(1-('Project Input'!$C$20+'Project Input'!$C$21)),"")</f>
        <v>810.48867699642437</v>
      </c>
      <c r="J94" s="66">
        <f t="shared" si="131"/>
        <v>810488.67699642433</v>
      </c>
      <c r="K94" s="202">
        <f>IF(G94&lt;&gt;0,(U94/G94)/(1-('Project Input'!$C$20+'Project Input'!$C$21)),"")</f>
        <v>469.87485101311091</v>
      </c>
      <c r="L94" s="56">
        <f t="shared" si="132"/>
        <v>469874.85101311089</v>
      </c>
      <c r="M94" s="218">
        <f t="shared" si="130"/>
        <v>1280363.5280095353</v>
      </c>
      <c r="N94" s="219"/>
      <c r="O94" s="135">
        <v>680</v>
      </c>
      <c r="P94" s="165">
        <f t="shared" si="100"/>
        <v>680000</v>
      </c>
      <c r="Q94" s="159"/>
      <c r="R94" s="190">
        <v>0.65</v>
      </c>
      <c r="S94" s="190"/>
      <c r="T94" s="190"/>
      <c r="U94" s="167">
        <f>IF(G94&lt;&gt;"",(R94*G94*'Project Input'!$C$47)+(S94*G94*'Project Input'!$C$46)+(T94*G94*'Project Input'!$C$45),"")</f>
        <v>394225</v>
      </c>
      <c r="V94" s="159"/>
      <c r="W94" s="168">
        <f t="shared" si="133"/>
        <v>1074225</v>
      </c>
      <c r="X94" s="169"/>
      <c r="Y94" s="147"/>
      <c r="Z94" s="185">
        <f t="shared" si="134"/>
        <v>650</v>
      </c>
      <c r="AA94" s="166">
        <f t="shared" si="135"/>
        <v>0</v>
      </c>
      <c r="AB94" s="166">
        <f t="shared" si="136"/>
        <v>0</v>
      </c>
      <c r="AC94" s="186">
        <f t="shared" si="137"/>
        <v>650</v>
      </c>
      <c r="AD94" s="148">
        <f>IF(G94&lt;&gt;"",AC94/'Project Input'!$C$41,"")</f>
        <v>9.0277777777777786</v>
      </c>
      <c r="AE94" s="141"/>
      <c r="AF94" s="141"/>
      <c r="AG94" s="170"/>
    </row>
    <row r="95" spans="1:33" s="1" customFormat="1">
      <c r="A95" s="76"/>
      <c r="B95" s="88"/>
      <c r="C95" s="51"/>
      <c r="D95" s="51"/>
      <c r="E95" s="63"/>
      <c r="F95" s="91" t="s">
        <v>97</v>
      </c>
      <c r="G95" s="63">
        <v>2000</v>
      </c>
      <c r="H95" s="819" t="s">
        <v>77</v>
      </c>
      <c r="I95" s="66">
        <f>IF(G95&lt;&gt;"",O95/(1-('Project Input'!$C$20+'Project Input'!$C$21)),"")</f>
        <v>595.9475566150179</v>
      </c>
      <c r="J95" s="66">
        <f t="shared" si="131"/>
        <v>1191895.1132300359</v>
      </c>
      <c r="K95" s="202">
        <f>IF(G95&lt;&gt;0,(U95/G95)/(1-('Project Input'!$C$20+'Project Input'!$C$21)),"")</f>
        <v>433.73063170441003</v>
      </c>
      <c r="L95" s="56">
        <f t="shared" si="132"/>
        <v>867461.26340882003</v>
      </c>
      <c r="M95" s="218">
        <f t="shared" si="130"/>
        <v>2059356.3766388558</v>
      </c>
      <c r="N95" s="219"/>
      <c r="O95" s="135">
        <v>500</v>
      </c>
      <c r="P95" s="165">
        <f t="shared" si="100"/>
        <v>1000000</v>
      </c>
      <c r="Q95" s="159"/>
      <c r="R95" s="190">
        <v>0.6</v>
      </c>
      <c r="S95" s="190"/>
      <c r="T95" s="190"/>
      <c r="U95" s="167">
        <f>IF(G95&lt;&gt;"",(R95*G95*'Project Input'!$C$47)+(S95*G95*'Project Input'!$C$46)+(T95*G95*'Project Input'!$C$45),"")</f>
        <v>727800</v>
      </c>
      <c r="V95" s="159"/>
      <c r="W95" s="168">
        <f t="shared" si="133"/>
        <v>1727800</v>
      </c>
      <c r="X95" s="169"/>
      <c r="Y95" s="147"/>
      <c r="Z95" s="185">
        <f t="shared" si="134"/>
        <v>1200</v>
      </c>
      <c r="AA95" s="166">
        <f t="shared" si="135"/>
        <v>0</v>
      </c>
      <c r="AB95" s="166">
        <f t="shared" si="136"/>
        <v>0</v>
      </c>
      <c r="AC95" s="186">
        <f t="shared" si="137"/>
        <v>1200</v>
      </c>
      <c r="AD95" s="148">
        <f>IF(G95&lt;&gt;"",AC95/'Project Input'!$C$41,"")</f>
        <v>16.666666666666668</v>
      </c>
      <c r="AE95" s="141"/>
      <c r="AF95" s="141"/>
      <c r="AG95" s="170"/>
    </row>
    <row r="96" spans="1:33" s="67" customFormat="1">
      <c r="A96" s="76"/>
      <c r="B96" s="88"/>
      <c r="C96" s="51"/>
      <c r="D96" s="51"/>
      <c r="E96" s="73"/>
      <c r="F96" s="64" t="s">
        <v>91</v>
      </c>
      <c r="G96" s="63">
        <v>3000</v>
      </c>
      <c r="H96" s="65" t="s">
        <v>77</v>
      </c>
      <c r="I96" s="66">
        <f>IF(G96&lt;&gt;"",O96/(1-('Project Input'!$C$20+'Project Input'!$C$21)),"")</f>
        <v>417.16328963051251</v>
      </c>
      <c r="J96" s="66">
        <f t="shared" si="131"/>
        <v>1251489.8688915374</v>
      </c>
      <c r="K96" s="202">
        <f>IF(G96&lt;&gt;0,(U96/G96)/(1-('Project Input'!$C$20+'Project Input'!$C$21)),"")</f>
        <v>253.00953516090587</v>
      </c>
      <c r="L96" s="56">
        <f t="shared" si="132"/>
        <v>759028.60548271763</v>
      </c>
      <c r="M96" s="218">
        <f t="shared" ref="M96" si="138">IF(G96&lt;&gt;0,J96+L96,"")</f>
        <v>2010518.4743742552</v>
      </c>
      <c r="N96" s="219"/>
      <c r="O96" s="135">
        <v>350</v>
      </c>
      <c r="P96" s="165">
        <f t="shared" ref="P96" si="139">IF(G96&lt;&gt;"",G96*O96,"")</f>
        <v>1050000</v>
      </c>
      <c r="Q96" s="159"/>
      <c r="R96" s="190">
        <v>0.35</v>
      </c>
      <c r="S96" s="190"/>
      <c r="T96" s="190"/>
      <c r="U96" s="167">
        <f>IF(G96&lt;&gt;"",(R96*G96*'Project Input'!$C$47)+(S96*G96*'Project Input'!$C$46)+(T96*G96*'Project Input'!$C$45),"")</f>
        <v>636825</v>
      </c>
      <c r="V96" s="159"/>
      <c r="W96" s="168">
        <f t="shared" si="133"/>
        <v>1686825</v>
      </c>
      <c r="X96" s="169"/>
      <c r="Y96" s="147"/>
      <c r="Z96" s="185">
        <f t="shared" si="134"/>
        <v>1050</v>
      </c>
      <c r="AA96" s="166">
        <f t="shared" si="135"/>
        <v>0</v>
      </c>
      <c r="AB96" s="166">
        <f t="shared" si="136"/>
        <v>0</v>
      </c>
      <c r="AC96" s="186">
        <f t="shared" ref="AC96" si="140">SUM(Z96:AB96)</f>
        <v>1050</v>
      </c>
      <c r="AD96" s="148">
        <f>IF(G96&lt;&gt;"",AC96/'Project Input'!$C$41,"")</f>
        <v>14.583333333333334</v>
      </c>
      <c r="AE96" s="140"/>
      <c r="AF96" s="141"/>
      <c r="AG96" s="141"/>
    </row>
    <row r="97" spans="1:33" s="67" customFormat="1">
      <c r="A97" s="76"/>
      <c r="B97" s="88"/>
      <c r="C97" s="51"/>
      <c r="D97" s="51"/>
      <c r="E97" s="73"/>
      <c r="F97" s="91" t="s">
        <v>98</v>
      </c>
      <c r="G97" s="63">
        <v>3500</v>
      </c>
      <c r="H97" s="819" t="s">
        <v>77</v>
      </c>
      <c r="I97" s="66">
        <f>IF(G97&lt;&gt;"",O97/(1-('Project Input'!$C$20+'Project Input'!$C$21)),"")</f>
        <v>101.31108462455305</v>
      </c>
      <c r="J97" s="66">
        <f t="shared" si="131"/>
        <v>354588.79618593567</v>
      </c>
      <c r="K97" s="202">
        <f>IF(G97&lt;&gt;0,(U97/G97)/(1-('Project Input'!$C$20+'Project Input'!$C$21)),"")</f>
        <v>253.00953516090587</v>
      </c>
      <c r="L97" s="56">
        <f t="shared" si="132"/>
        <v>885533.37306317058</v>
      </c>
      <c r="M97" s="218">
        <f t="shared" si="130"/>
        <v>1240122.1692491062</v>
      </c>
      <c r="N97" s="219"/>
      <c r="O97" s="135">
        <v>85</v>
      </c>
      <c r="P97" s="165">
        <f t="shared" ref="P97:P111" si="141">IF(G97&lt;&gt;"",G97*O97,"")</f>
        <v>297500</v>
      </c>
      <c r="Q97" s="159"/>
      <c r="R97" s="190">
        <v>0.35</v>
      </c>
      <c r="S97" s="190"/>
      <c r="T97" s="190"/>
      <c r="U97" s="167">
        <f>IF(G97&lt;&gt;"",(R97*G97*'Project Input'!$C$47)+(S97*G97*'Project Input'!$C$46)+(T97*G97*'Project Input'!$C$45),"")</f>
        <v>742962.5</v>
      </c>
      <c r="V97" s="159"/>
      <c r="W97" s="168">
        <f t="shared" si="133"/>
        <v>1040462.5</v>
      </c>
      <c r="X97" s="169"/>
      <c r="Y97" s="147"/>
      <c r="Z97" s="185">
        <f t="shared" si="134"/>
        <v>1225</v>
      </c>
      <c r="AA97" s="166">
        <f t="shared" si="135"/>
        <v>0</v>
      </c>
      <c r="AB97" s="166">
        <f t="shared" si="136"/>
        <v>0</v>
      </c>
      <c r="AC97" s="186">
        <f t="shared" si="137"/>
        <v>1225</v>
      </c>
      <c r="AD97" s="148">
        <f>IF(G97&lt;&gt;"",AC97/'Project Input'!$C$41,"")</f>
        <v>17.013888888888889</v>
      </c>
      <c r="AE97" s="141"/>
      <c r="AF97" s="141"/>
      <c r="AG97" s="141"/>
    </row>
    <row r="98" spans="1:33" s="67" customFormat="1">
      <c r="A98" s="76"/>
      <c r="B98" s="88"/>
      <c r="C98" s="51"/>
      <c r="D98" s="51"/>
      <c r="E98" s="73"/>
      <c r="F98" s="91"/>
      <c r="G98" s="63"/>
      <c r="H98" s="819"/>
      <c r="I98" s="66" t="str">
        <f>IF(G98&lt;&gt;"",O98/(1-('Project Input'!$C$20+'Project Input'!$C$21)),"")</f>
        <v/>
      </c>
      <c r="J98" s="66" t="str">
        <f t="shared" si="131"/>
        <v/>
      </c>
      <c r="K98" s="202" t="str">
        <f>IF(G98&lt;&gt;0,(U98/G98)/(1-('Project Input'!$C$20+'Project Input'!$C$21)),"")</f>
        <v/>
      </c>
      <c r="L98" s="56" t="str">
        <f t="shared" si="132"/>
        <v/>
      </c>
      <c r="M98" s="218" t="str">
        <f t="shared" si="130"/>
        <v/>
      </c>
      <c r="N98" s="219"/>
      <c r="O98" s="135"/>
      <c r="P98" s="165" t="str">
        <f t="shared" si="141"/>
        <v/>
      </c>
      <c r="Q98" s="159"/>
      <c r="R98" s="190"/>
      <c r="S98" s="190"/>
      <c r="T98" s="190"/>
      <c r="U98" s="167" t="str">
        <f>IF(G98&lt;&gt;"",(R98*G98*'Project Input'!$C$47)+(S98*G98*'Project Input'!$C$46)+(T98*G98*'Project Input'!$C$45),"")</f>
        <v/>
      </c>
      <c r="V98" s="159"/>
      <c r="W98" s="168" t="str">
        <f t="shared" si="133"/>
        <v/>
      </c>
      <c r="X98" s="169"/>
      <c r="Y98" s="147"/>
      <c r="Z98" s="185">
        <f t="shared" si="134"/>
        <v>0</v>
      </c>
      <c r="AA98" s="166">
        <f t="shared" si="135"/>
        <v>0</v>
      </c>
      <c r="AB98" s="166">
        <f t="shared" si="136"/>
        <v>0</v>
      </c>
      <c r="AC98" s="186">
        <f t="shared" si="137"/>
        <v>0</v>
      </c>
      <c r="AD98" s="148" t="str">
        <f>IF(G98&lt;&gt;"",AC98/'Project Input'!$C$41,"")</f>
        <v/>
      </c>
      <c r="AE98" s="141"/>
      <c r="AF98" s="141"/>
      <c r="AG98" s="141"/>
    </row>
    <row r="99" spans="1:33" s="1" customFormat="1">
      <c r="A99" s="76"/>
      <c r="B99" s="88"/>
      <c r="C99" s="51"/>
      <c r="D99" s="51"/>
      <c r="E99" s="63"/>
      <c r="F99" s="816" t="s">
        <v>99</v>
      </c>
      <c r="G99" s="816"/>
      <c r="H99" s="816"/>
      <c r="I99" s="66" t="str">
        <f>IF(G99&lt;&gt;"",O99/(1-('Project Input'!$C$20+'Project Input'!$C$21)),"")</f>
        <v/>
      </c>
      <c r="J99" s="66" t="str">
        <f t="shared" si="131"/>
        <v/>
      </c>
      <c r="K99" s="202" t="str">
        <f>IF(G99&lt;&gt;0,(U99/G99)/(1-('Project Input'!$C$20+'Project Input'!$C$21)),"")</f>
        <v/>
      </c>
      <c r="L99" s="56" t="str">
        <f t="shared" si="132"/>
        <v/>
      </c>
      <c r="M99" s="218" t="str">
        <f t="shared" si="130"/>
        <v/>
      </c>
      <c r="N99" s="219"/>
      <c r="O99" s="135"/>
      <c r="P99" s="165" t="str">
        <f t="shared" si="141"/>
        <v/>
      </c>
      <c r="Q99" s="159"/>
      <c r="R99" s="190"/>
      <c r="S99" s="190"/>
      <c r="T99" s="190"/>
      <c r="U99" s="167" t="str">
        <f>IF(G99&lt;&gt;"",(R99*G99*'Project Input'!$C$47)+(S99*G99*'Project Input'!$C$46)+(T99*G99*'Project Input'!$C$45),"")</f>
        <v/>
      </c>
      <c r="V99" s="159"/>
      <c r="W99" s="168" t="str">
        <f t="shared" si="133"/>
        <v/>
      </c>
      <c r="X99" s="169"/>
      <c r="Y99" s="147"/>
      <c r="Z99" s="185">
        <f t="shared" si="134"/>
        <v>0</v>
      </c>
      <c r="AA99" s="166">
        <f t="shared" si="135"/>
        <v>0</v>
      </c>
      <c r="AB99" s="166">
        <f t="shared" si="136"/>
        <v>0</v>
      </c>
      <c r="AC99" s="186">
        <f t="shared" si="137"/>
        <v>0</v>
      </c>
      <c r="AD99" s="148" t="str">
        <f>IF(G99&lt;&gt;"",AC99/'Project Input'!$C$41,"")</f>
        <v/>
      </c>
      <c r="AE99" s="141"/>
      <c r="AF99" s="141"/>
      <c r="AG99" s="170"/>
    </row>
    <row r="100" spans="1:33" s="1" customFormat="1">
      <c r="A100" s="76"/>
      <c r="B100" s="88"/>
      <c r="C100" s="51"/>
      <c r="D100" s="51"/>
      <c r="E100" s="63"/>
      <c r="F100" s="98" t="s">
        <v>100</v>
      </c>
      <c r="G100" s="63"/>
      <c r="H100" s="65" t="s">
        <v>77</v>
      </c>
      <c r="I100" s="66" t="str">
        <f>IF(G100&lt;&gt;"",O100/(1-('Project Input'!$C$20+'Project Input'!$C$21)),"")</f>
        <v/>
      </c>
      <c r="J100" s="66" t="str">
        <f t="shared" si="131"/>
        <v/>
      </c>
      <c r="K100" s="202" t="str">
        <f>IF(G100&lt;&gt;0,(U100/G100)/(1-('Project Input'!$C$20+'Project Input'!$C$21)),"")</f>
        <v/>
      </c>
      <c r="L100" s="56" t="str">
        <f t="shared" si="132"/>
        <v/>
      </c>
      <c r="M100" s="218" t="str">
        <f t="shared" si="130"/>
        <v/>
      </c>
      <c r="N100" s="219"/>
      <c r="O100" s="135"/>
      <c r="P100" s="165" t="str">
        <f t="shared" si="141"/>
        <v/>
      </c>
      <c r="Q100" s="159"/>
      <c r="R100" s="190"/>
      <c r="S100" s="190"/>
      <c r="T100" s="190"/>
      <c r="U100" s="167" t="str">
        <f>IF(G100&lt;&gt;"",(R100*G100*'Project Input'!$C$47)+(S100*G100*'Project Input'!$C$46)+(T100*G100*'Project Input'!$C$45),"")</f>
        <v/>
      </c>
      <c r="V100" s="159"/>
      <c r="W100" s="168" t="str">
        <f t="shared" si="133"/>
        <v/>
      </c>
      <c r="X100" s="169"/>
      <c r="Y100" s="147"/>
      <c r="Z100" s="185">
        <f t="shared" si="134"/>
        <v>0</v>
      </c>
      <c r="AA100" s="166">
        <f t="shared" si="135"/>
        <v>0</v>
      </c>
      <c r="AB100" s="166">
        <f t="shared" si="136"/>
        <v>0</v>
      </c>
      <c r="AC100" s="186">
        <f t="shared" si="137"/>
        <v>0</v>
      </c>
      <c r="AD100" s="148" t="str">
        <f>IF(G100&lt;&gt;"",AC100/'Project Input'!$C$41,"")</f>
        <v/>
      </c>
      <c r="AE100" s="141"/>
      <c r="AF100" s="141"/>
      <c r="AG100" s="170"/>
    </row>
    <row r="101" spans="1:33" s="1" customFormat="1">
      <c r="A101" s="76"/>
      <c r="B101" s="88"/>
      <c r="C101" s="51"/>
      <c r="D101" s="51"/>
      <c r="E101" s="63"/>
      <c r="F101" s="64"/>
      <c r="G101" s="73"/>
      <c r="H101" s="65"/>
      <c r="I101" s="66" t="str">
        <f>IF(G101&lt;&gt;"",O101/(1-('Project Input'!$C$20+'Project Input'!$C$21)),"")</f>
        <v/>
      </c>
      <c r="J101" s="66" t="str">
        <f t="shared" si="131"/>
        <v/>
      </c>
      <c r="K101" s="202" t="str">
        <f>IF(G101&lt;&gt;0,(U101/G101)/(1-('Project Input'!$C$20+'Project Input'!$C$21)),"")</f>
        <v/>
      </c>
      <c r="L101" s="56" t="str">
        <f t="shared" si="132"/>
        <v/>
      </c>
      <c r="M101" s="218" t="str">
        <f t="shared" si="130"/>
        <v/>
      </c>
      <c r="N101" s="219"/>
      <c r="O101" s="135"/>
      <c r="P101" s="165" t="str">
        <f t="shared" si="141"/>
        <v/>
      </c>
      <c r="Q101" s="159"/>
      <c r="R101" s="190"/>
      <c r="S101" s="190"/>
      <c r="T101" s="190"/>
      <c r="U101" s="167" t="str">
        <f>IF(G101&lt;&gt;"",(R101*G101*'Project Input'!$C$47)+(S101*G101*'Project Input'!$C$46)+(T101*G101*'Project Input'!$C$45),"")</f>
        <v/>
      </c>
      <c r="V101" s="159"/>
      <c r="W101" s="168" t="str">
        <f t="shared" si="133"/>
        <v/>
      </c>
      <c r="X101" s="169"/>
      <c r="Y101" s="147"/>
      <c r="Z101" s="185">
        <f t="shared" si="134"/>
        <v>0</v>
      </c>
      <c r="AA101" s="166">
        <f t="shared" si="135"/>
        <v>0</v>
      </c>
      <c r="AB101" s="166">
        <f t="shared" si="136"/>
        <v>0</v>
      </c>
      <c r="AC101" s="186">
        <f t="shared" si="137"/>
        <v>0</v>
      </c>
      <c r="AD101" s="148" t="str">
        <f>IF(G101&lt;&gt;"",AC101/'Project Input'!$C$41,"")</f>
        <v/>
      </c>
      <c r="AE101" s="141"/>
      <c r="AF101" s="141"/>
      <c r="AG101" s="170"/>
    </row>
    <row r="102" spans="1:33" s="67" customFormat="1">
      <c r="A102" s="76"/>
      <c r="B102" s="88"/>
      <c r="C102" s="51"/>
      <c r="D102" s="51"/>
      <c r="E102" s="90"/>
      <c r="F102" s="74" t="s">
        <v>93</v>
      </c>
      <c r="G102" s="63">
        <v>1800</v>
      </c>
      <c r="H102" s="65" t="s">
        <v>77</v>
      </c>
      <c r="I102" s="66">
        <f>IF(G102&lt;&gt;"",O102/(1-('Project Input'!$C$20+'Project Input'!$C$21)),"")</f>
        <v>756.85339690107276</v>
      </c>
      <c r="J102" s="66">
        <f t="shared" si="131"/>
        <v>1362336.1144219309</v>
      </c>
      <c r="K102" s="202">
        <f>IF(G102&lt;&gt;0,(U102/G102)/(1-('Project Input'!$C$20+'Project Input'!$C$21)),"")</f>
        <v>469.87485101311091</v>
      </c>
      <c r="L102" s="56">
        <f t="shared" si="132"/>
        <v>845774.73182359966</v>
      </c>
      <c r="M102" s="218">
        <f t="shared" si="130"/>
        <v>2208110.8462455305</v>
      </c>
      <c r="N102" s="219"/>
      <c r="O102" s="135">
        <v>635</v>
      </c>
      <c r="P102" s="165">
        <f t="shared" si="141"/>
        <v>1143000</v>
      </c>
      <c r="Q102" s="159"/>
      <c r="R102" s="190">
        <v>0.65</v>
      </c>
      <c r="S102" s="190"/>
      <c r="T102" s="190"/>
      <c r="U102" s="167">
        <f>IF(G102&lt;&gt;"",(R102*G102*'Project Input'!$C$47)+(S102*G102*'Project Input'!$C$46)+(T102*G102*'Project Input'!$C$45),"")</f>
        <v>709605</v>
      </c>
      <c r="V102" s="159"/>
      <c r="W102" s="168">
        <f t="shared" si="133"/>
        <v>1852605</v>
      </c>
      <c r="X102" s="169"/>
      <c r="Y102" s="147"/>
      <c r="Z102" s="185">
        <f t="shared" si="134"/>
        <v>1170</v>
      </c>
      <c r="AA102" s="166">
        <f t="shared" si="135"/>
        <v>0</v>
      </c>
      <c r="AB102" s="166">
        <f t="shared" si="136"/>
        <v>0</v>
      </c>
      <c r="AC102" s="186">
        <f t="shared" si="137"/>
        <v>1170</v>
      </c>
      <c r="AD102" s="148">
        <f>IF(G102&lt;&gt;"",AC102/'Project Input'!$C$41,"")</f>
        <v>16.25</v>
      </c>
      <c r="AE102" s="141"/>
      <c r="AF102" s="141"/>
      <c r="AG102" s="141"/>
    </row>
    <row r="103" spans="1:33" s="67" customFormat="1">
      <c r="A103" s="76"/>
      <c r="B103" s="88"/>
      <c r="C103" s="51"/>
      <c r="D103" s="51"/>
      <c r="E103" s="90"/>
      <c r="F103" s="74" t="s">
        <v>94</v>
      </c>
      <c r="G103" s="73">
        <v>1800</v>
      </c>
      <c r="H103" s="65" t="s">
        <v>77</v>
      </c>
      <c r="I103" s="66">
        <f>IF(G103&lt;&gt;"",O103/(1-('Project Input'!$C$20+'Project Input'!$C$21)),"")</f>
        <v>756.85339690107276</v>
      </c>
      <c r="J103" s="66">
        <f t="shared" si="131"/>
        <v>1362336.1144219309</v>
      </c>
      <c r="K103" s="202">
        <f>IF(G103&lt;&gt;0,(U103/G103)/(1-('Project Input'!$C$20+'Project Input'!$C$21)),"")</f>
        <v>469.87485101311091</v>
      </c>
      <c r="L103" s="56">
        <f t="shared" si="132"/>
        <v>845774.73182359966</v>
      </c>
      <c r="M103" s="218">
        <f t="shared" ref="M103:M111" si="142">IF(G103&lt;&gt;0,J103+L103,"")</f>
        <v>2208110.8462455305</v>
      </c>
      <c r="N103" s="219"/>
      <c r="O103" s="135">
        <v>635</v>
      </c>
      <c r="P103" s="165">
        <f t="shared" si="141"/>
        <v>1143000</v>
      </c>
      <c r="Q103" s="159"/>
      <c r="R103" s="190">
        <v>0.65</v>
      </c>
      <c r="S103" s="190"/>
      <c r="T103" s="190"/>
      <c r="U103" s="167">
        <f>IF(G103&lt;&gt;"",(R103*G103*'Project Input'!$C$47)+(S103*G103*'Project Input'!$C$46)+(T103*G103*'Project Input'!$C$45),"")</f>
        <v>709605</v>
      </c>
      <c r="V103" s="159"/>
      <c r="W103" s="168">
        <f t="shared" si="133"/>
        <v>1852605</v>
      </c>
      <c r="X103" s="169"/>
      <c r="Y103" s="147"/>
      <c r="Z103" s="185">
        <f t="shared" si="134"/>
        <v>1170</v>
      </c>
      <c r="AA103" s="166">
        <f t="shared" si="135"/>
        <v>0</v>
      </c>
      <c r="AB103" s="166">
        <f t="shared" si="136"/>
        <v>0</v>
      </c>
      <c r="AC103" s="186">
        <f t="shared" si="137"/>
        <v>1170</v>
      </c>
      <c r="AD103" s="148">
        <f>IF(G103&lt;&gt;"",AC103/'Project Input'!$C$41,"")</f>
        <v>16.25</v>
      </c>
      <c r="AE103" s="141"/>
      <c r="AF103" s="141"/>
      <c r="AG103" s="141"/>
    </row>
    <row r="104" spans="1:33" s="1" customFormat="1">
      <c r="A104" s="5"/>
      <c r="B104" s="84"/>
      <c r="C104" s="85"/>
      <c r="D104" s="85"/>
      <c r="E104" s="86"/>
      <c r="F104" s="74" t="s">
        <v>101</v>
      </c>
      <c r="G104" s="63">
        <v>800</v>
      </c>
      <c r="H104" s="65" t="s">
        <v>77</v>
      </c>
      <c r="I104" s="66">
        <f>IF(G104&lt;&gt;"",O104/(1-('Project Input'!$C$20+'Project Input'!$C$21)),"")</f>
        <v>655.54231227651974</v>
      </c>
      <c r="J104" s="66">
        <f t="shared" si="131"/>
        <v>524433.84982121584</v>
      </c>
      <c r="K104" s="202">
        <f>IF(G104&lt;&gt;0,(U104/G104)/(1-('Project Input'!$C$20+'Project Input'!$C$21)),"")</f>
        <v>469.87485101311091</v>
      </c>
      <c r="L104" s="56">
        <f t="shared" si="132"/>
        <v>375899.88081048871</v>
      </c>
      <c r="M104" s="218">
        <f t="shared" si="142"/>
        <v>900333.73063170456</v>
      </c>
      <c r="N104" s="219"/>
      <c r="O104" s="135">
        <v>550</v>
      </c>
      <c r="P104" s="165">
        <f t="shared" si="141"/>
        <v>440000</v>
      </c>
      <c r="Q104" s="159"/>
      <c r="R104" s="190">
        <v>0.65</v>
      </c>
      <c r="S104" s="190"/>
      <c r="T104" s="190"/>
      <c r="U104" s="167">
        <f>IF(G104&lt;&gt;"",(R104*G104*'Project Input'!$C$47)+(S104*G104*'Project Input'!$C$46)+(T104*G104*'Project Input'!$C$45),"")</f>
        <v>315380</v>
      </c>
      <c r="V104" s="159"/>
      <c r="W104" s="168">
        <f t="shared" si="133"/>
        <v>755380</v>
      </c>
      <c r="X104" s="169"/>
      <c r="Y104" s="147"/>
      <c r="Z104" s="185">
        <f t="shared" si="134"/>
        <v>520</v>
      </c>
      <c r="AA104" s="166">
        <f t="shared" si="135"/>
        <v>0</v>
      </c>
      <c r="AB104" s="166">
        <f t="shared" si="136"/>
        <v>0</v>
      </c>
      <c r="AC104" s="186">
        <f t="shared" si="137"/>
        <v>520</v>
      </c>
      <c r="AD104" s="148">
        <f>IF(G104&lt;&gt;"",AC104/'Project Input'!$C$41,"")</f>
        <v>7.2222222222222223</v>
      </c>
      <c r="AE104" s="141"/>
      <c r="AF104" s="141"/>
      <c r="AG104" s="141"/>
    </row>
    <row r="105" spans="1:33" s="67" customFormat="1">
      <c r="A105" s="76"/>
      <c r="B105" s="88"/>
      <c r="C105" s="51"/>
      <c r="D105" s="51"/>
      <c r="E105" s="73"/>
      <c r="F105" s="74" t="s">
        <v>102</v>
      </c>
      <c r="G105" s="73">
        <v>800</v>
      </c>
      <c r="H105" s="65" t="s">
        <v>77</v>
      </c>
      <c r="I105" s="66">
        <f>IF(G105&lt;&gt;"",O105/(1-('Project Input'!$C$20+'Project Input'!$C$21)),"")</f>
        <v>655.54231227651974</v>
      </c>
      <c r="J105" s="66">
        <f t="shared" si="131"/>
        <v>524433.84982121584</v>
      </c>
      <c r="K105" s="202">
        <f>IF(G105&lt;&gt;0,(U105/G105)/(1-('Project Input'!$C$20+'Project Input'!$C$21)),"")</f>
        <v>469.87485101311091</v>
      </c>
      <c r="L105" s="56">
        <f t="shared" si="132"/>
        <v>375899.88081048871</v>
      </c>
      <c r="M105" s="218">
        <f t="shared" si="142"/>
        <v>900333.73063170456</v>
      </c>
      <c r="N105" s="219"/>
      <c r="O105" s="135">
        <v>550</v>
      </c>
      <c r="P105" s="165">
        <f t="shared" si="141"/>
        <v>440000</v>
      </c>
      <c r="Q105" s="159"/>
      <c r="R105" s="190">
        <v>0.65</v>
      </c>
      <c r="S105" s="190"/>
      <c r="T105" s="190"/>
      <c r="U105" s="167">
        <f>IF(G105&lt;&gt;"",(R105*G105*'Project Input'!$C$47)+(S105*G105*'Project Input'!$C$46)+(T105*G105*'Project Input'!$C$45),"")</f>
        <v>315380</v>
      </c>
      <c r="V105" s="159"/>
      <c r="W105" s="168">
        <f t="shared" si="133"/>
        <v>755380</v>
      </c>
      <c r="X105" s="169"/>
      <c r="Y105" s="147"/>
      <c r="Z105" s="185">
        <f t="shared" si="134"/>
        <v>520</v>
      </c>
      <c r="AA105" s="166">
        <f t="shared" si="135"/>
        <v>0</v>
      </c>
      <c r="AB105" s="166">
        <f t="shared" si="136"/>
        <v>0</v>
      </c>
      <c r="AC105" s="186">
        <f t="shared" si="137"/>
        <v>520</v>
      </c>
      <c r="AD105" s="148">
        <f>IF(G105&lt;&gt;"",AC105/'Project Input'!$C$41,"")</f>
        <v>7.2222222222222223</v>
      </c>
      <c r="AE105" s="140"/>
      <c r="AF105" s="141"/>
      <c r="AG105" s="141"/>
    </row>
    <row r="106" spans="1:33" s="1" customFormat="1">
      <c r="A106" s="76"/>
      <c r="B106" s="88"/>
      <c r="C106" s="51"/>
      <c r="D106" s="51"/>
      <c r="E106" s="63"/>
      <c r="F106" s="74" t="s">
        <v>84</v>
      </c>
      <c r="G106" s="63">
        <v>2000</v>
      </c>
      <c r="H106" s="65" t="s">
        <v>77</v>
      </c>
      <c r="I106" s="66">
        <f>IF(G106&lt;&gt;"",O106/(1-('Project Input'!$C$20+'Project Input'!$C$21)),"")</f>
        <v>595.9475566150179</v>
      </c>
      <c r="J106" s="66">
        <f t="shared" si="131"/>
        <v>1191895.1132300359</v>
      </c>
      <c r="K106" s="202">
        <f>IF(G106&lt;&gt;0,(U106/G106)/(1-('Project Input'!$C$20+'Project Input'!$C$21)),"")</f>
        <v>433.73063170441003</v>
      </c>
      <c r="L106" s="56">
        <f t="shared" si="132"/>
        <v>867461.26340882003</v>
      </c>
      <c r="M106" s="218">
        <f t="shared" si="142"/>
        <v>2059356.3766388558</v>
      </c>
      <c r="N106" s="219"/>
      <c r="O106" s="135">
        <v>500</v>
      </c>
      <c r="P106" s="165">
        <f t="shared" si="141"/>
        <v>1000000</v>
      </c>
      <c r="Q106" s="159"/>
      <c r="R106" s="190">
        <v>0.6</v>
      </c>
      <c r="S106" s="190"/>
      <c r="T106" s="190"/>
      <c r="U106" s="167">
        <f>IF(G106&lt;&gt;"",(R106*G106*'Project Input'!$C$47)+(S106*G106*'Project Input'!$C$46)+(T106*G106*'Project Input'!$C$45),"")</f>
        <v>727800</v>
      </c>
      <c r="V106" s="159"/>
      <c r="W106" s="168">
        <f t="shared" si="133"/>
        <v>1727800</v>
      </c>
      <c r="X106" s="169"/>
      <c r="Y106" s="147"/>
      <c r="Z106" s="185">
        <f t="shared" si="134"/>
        <v>1200</v>
      </c>
      <c r="AA106" s="166">
        <f t="shared" si="135"/>
        <v>0</v>
      </c>
      <c r="AB106" s="166">
        <f t="shared" si="136"/>
        <v>0</v>
      </c>
      <c r="AC106" s="186">
        <f t="shared" si="137"/>
        <v>1200</v>
      </c>
      <c r="AD106" s="148">
        <f>IF(G106&lt;&gt;"",AC106/'Project Input'!$C$41,"")</f>
        <v>16.666666666666668</v>
      </c>
      <c r="AE106" s="141"/>
      <c r="AF106" s="141"/>
      <c r="AG106" s="141"/>
    </row>
    <row r="107" spans="1:33" s="1" customFormat="1">
      <c r="A107" s="76"/>
      <c r="B107" s="88"/>
      <c r="C107" s="51"/>
      <c r="D107" s="51"/>
      <c r="E107" s="63"/>
      <c r="F107" s="64"/>
      <c r="G107" s="63"/>
      <c r="H107" s="65"/>
      <c r="I107" s="66" t="str">
        <f>IF(G107&lt;&gt;"",O107/(1-('Project Input'!$C$20+'Project Input'!$C$21)),"")</f>
        <v/>
      </c>
      <c r="J107" s="66" t="str">
        <f t="shared" si="131"/>
        <v/>
      </c>
      <c r="K107" s="202" t="str">
        <f>IF(G107&lt;&gt;0,(U107/G107)/(1-('Project Input'!$C$20+'Project Input'!$C$21)),"")</f>
        <v/>
      </c>
      <c r="L107" s="56" t="str">
        <f t="shared" si="132"/>
        <v/>
      </c>
      <c r="M107" s="218" t="str">
        <f t="shared" si="142"/>
        <v/>
      </c>
      <c r="N107" s="219"/>
      <c r="O107" s="135"/>
      <c r="P107" s="165" t="str">
        <f t="shared" si="141"/>
        <v/>
      </c>
      <c r="Q107" s="159"/>
      <c r="R107" s="190"/>
      <c r="S107" s="190"/>
      <c r="T107" s="190"/>
      <c r="U107" s="167" t="str">
        <f>IF(G107&lt;&gt;"",(R107*G107*'Project Input'!$C$47)+(S107*G107*'Project Input'!$C$46)+(T107*G107*'Project Input'!$C$45),"")</f>
        <v/>
      </c>
      <c r="V107" s="159"/>
      <c r="W107" s="168" t="str">
        <f t="shared" si="133"/>
        <v/>
      </c>
      <c r="X107" s="169"/>
      <c r="Y107" s="147"/>
      <c r="Z107" s="185">
        <f t="shared" si="134"/>
        <v>0</v>
      </c>
      <c r="AA107" s="166">
        <f t="shared" si="135"/>
        <v>0</v>
      </c>
      <c r="AB107" s="166">
        <f t="shared" si="136"/>
        <v>0</v>
      </c>
      <c r="AC107" s="186">
        <f t="shared" si="137"/>
        <v>0</v>
      </c>
      <c r="AD107" s="148" t="str">
        <f>IF(G107&lt;&gt;"",AC107/'Project Input'!$C$41,"")</f>
        <v/>
      </c>
      <c r="AE107" s="141"/>
      <c r="AF107" s="141"/>
      <c r="AG107" s="141"/>
    </row>
    <row r="108" spans="1:33" s="1" customFormat="1">
      <c r="A108" s="5"/>
      <c r="B108" s="84"/>
      <c r="C108" s="85"/>
      <c r="D108" s="85"/>
      <c r="E108" s="86"/>
      <c r="F108" s="74" t="s">
        <v>103</v>
      </c>
      <c r="G108" s="63">
        <v>900</v>
      </c>
      <c r="H108" s="65" t="s">
        <v>77</v>
      </c>
      <c r="I108" s="66">
        <f>IF(G108&lt;&gt;"",O108/(1-('Project Input'!$C$20+'Project Input'!$C$21)),"")</f>
        <v>1013.1108462455304</v>
      </c>
      <c r="J108" s="66">
        <f t="shared" si="131"/>
        <v>911799.76162097743</v>
      </c>
      <c r="K108" s="202">
        <f>IF(G108&lt;&gt;0,(U108/G108)/(1-('Project Input'!$C$20+'Project Input'!$C$21)),"")</f>
        <v>578.30750893921333</v>
      </c>
      <c r="L108" s="56">
        <f t="shared" si="132"/>
        <v>520476.75804529199</v>
      </c>
      <c r="M108" s="218">
        <f t="shared" si="142"/>
        <v>1432276.5196662694</v>
      </c>
      <c r="N108" s="219"/>
      <c r="O108" s="135">
        <v>850</v>
      </c>
      <c r="P108" s="165">
        <f t="shared" si="141"/>
        <v>765000</v>
      </c>
      <c r="Q108" s="159"/>
      <c r="R108" s="190">
        <v>0.8</v>
      </c>
      <c r="S108" s="190"/>
      <c r="T108" s="190"/>
      <c r="U108" s="167">
        <f>IF(G108&lt;&gt;"",(R108*G108*'Project Input'!$C$47)+(S108*G108*'Project Input'!$C$46)+(T108*G108*'Project Input'!$C$45),"")</f>
        <v>436680</v>
      </c>
      <c r="V108" s="159"/>
      <c r="W108" s="168">
        <f t="shared" si="133"/>
        <v>1201680</v>
      </c>
      <c r="X108" s="169"/>
      <c r="Y108" s="147"/>
      <c r="Z108" s="185">
        <f t="shared" si="134"/>
        <v>720</v>
      </c>
      <c r="AA108" s="166">
        <f t="shared" si="135"/>
        <v>0</v>
      </c>
      <c r="AB108" s="166">
        <f t="shared" si="136"/>
        <v>0</v>
      </c>
      <c r="AC108" s="186">
        <f t="shared" si="137"/>
        <v>720</v>
      </c>
      <c r="AD108" s="148">
        <f>IF(G108&lt;&gt;"",AC108/'Project Input'!$C$41,"")</f>
        <v>10</v>
      </c>
      <c r="AE108" s="141"/>
      <c r="AF108" s="141"/>
      <c r="AG108" s="141"/>
    </row>
    <row r="109" spans="1:33" s="67" customFormat="1">
      <c r="A109" s="76"/>
      <c r="B109" s="88"/>
      <c r="C109" s="51"/>
      <c r="D109" s="51"/>
      <c r="E109" s="73"/>
      <c r="F109" s="64"/>
      <c r="G109" s="63"/>
      <c r="H109" s="65"/>
      <c r="I109" s="66" t="str">
        <f>IF(G109&lt;&gt;"",O109/(1-('Project Input'!$C$20+'Project Input'!$C$21)),"")</f>
        <v/>
      </c>
      <c r="J109" s="66" t="str">
        <f t="shared" si="131"/>
        <v/>
      </c>
      <c r="K109" s="202" t="str">
        <f>IF(G109&lt;&gt;0,(U109/G109)/(1-('Project Input'!$C$20+'Project Input'!$C$21)),"")</f>
        <v/>
      </c>
      <c r="L109" s="56" t="str">
        <f t="shared" si="132"/>
        <v/>
      </c>
      <c r="M109" s="218" t="str">
        <f t="shared" si="142"/>
        <v/>
      </c>
      <c r="N109" s="219"/>
      <c r="O109" s="135"/>
      <c r="P109" s="165" t="str">
        <f t="shared" si="141"/>
        <v/>
      </c>
      <c r="Q109" s="159"/>
      <c r="R109" s="190"/>
      <c r="S109" s="190"/>
      <c r="T109" s="190"/>
      <c r="U109" s="167" t="str">
        <f>IF(G109&lt;&gt;"",(R109*G109*'Project Input'!$C$47)+(S109*G109*'Project Input'!$C$46)+(T109*G109*'Project Input'!$C$45),"")</f>
        <v/>
      </c>
      <c r="V109" s="159"/>
      <c r="W109" s="168" t="str">
        <f t="shared" si="133"/>
        <v/>
      </c>
      <c r="X109" s="169"/>
      <c r="Y109" s="147"/>
      <c r="Z109" s="185">
        <f t="shared" si="134"/>
        <v>0</v>
      </c>
      <c r="AA109" s="166">
        <f t="shared" si="135"/>
        <v>0</v>
      </c>
      <c r="AB109" s="166">
        <f t="shared" si="136"/>
        <v>0</v>
      </c>
      <c r="AC109" s="186">
        <f t="shared" si="137"/>
        <v>0</v>
      </c>
      <c r="AD109" s="148" t="str">
        <f>IF(G109&lt;&gt;"",AC109/'Project Input'!$C$41,"")</f>
        <v/>
      </c>
      <c r="AE109" s="141"/>
      <c r="AF109" s="141"/>
      <c r="AG109" s="141"/>
    </row>
    <row r="110" spans="1:33" s="67" customFormat="1">
      <c r="A110" s="76"/>
      <c r="B110" s="88"/>
      <c r="C110" s="51"/>
      <c r="D110" s="51"/>
      <c r="E110" s="73"/>
      <c r="F110" s="87"/>
      <c r="G110" s="63"/>
      <c r="H110" s="65"/>
      <c r="I110" s="66" t="str">
        <f>IF(G110&lt;&gt;"",O110/(1-('Project Input'!$C$20+'Project Input'!$C$21)),"")</f>
        <v/>
      </c>
      <c r="J110" s="66" t="str">
        <f t="shared" si="131"/>
        <v/>
      </c>
      <c r="K110" s="202" t="str">
        <f>IF(G110&lt;&gt;0,(U110/G110)/(1-('Project Input'!$C$20+'Project Input'!$C$21)),"")</f>
        <v/>
      </c>
      <c r="L110" s="56" t="str">
        <f t="shared" si="132"/>
        <v/>
      </c>
      <c r="M110" s="218" t="str">
        <f t="shared" si="142"/>
        <v/>
      </c>
      <c r="N110" s="219"/>
      <c r="O110" s="135"/>
      <c r="P110" s="165" t="str">
        <f t="shared" si="141"/>
        <v/>
      </c>
      <c r="Q110" s="159"/>
      <c r="R110" s="190"/>
      <c r="S110" s="190"/>
      <c r="T110" s="190"/>
      <c r="U110" s="167" t="str">
        <f>IF(G110&lt;&gt;"",(R110*G110*'Project Input'!$C$47)+(S110*G110*'Project Input'!$C$46)+(T110*G110*'Project Input'!$C$45),"")</f>
        <v/>
      </c>
      <c r="V110" s="159"/>
      <c r="W110" s="168" t="str">
        <f t="shared" si="133"/>
        <v/>
      </c>
      <c r="X110" s="169"/>
      <c r="Y110" s="147"/>
      <c r="Z110" s="185">
        <f t="shared" si="134"/>
        <v>0</v>
      </c>
      <c r="AA110" s="166">
        <f t="shared" si="135"/>
        <v>0</v>
      </c>
      <c r="AB110" s="166">
        <f t="shared" si="136"/>
        <v>0</v>
      </c>
      <c r="AC110" s="186">
        <f t="shared" si="137"/>
        <v>0</v>
      </c>
      <c r="AD110" s="148" t="str">
        <f>IF(G110&lt;&gt;"",AC110/'Project Input'!$C$41,"")</f>
        <v/>
      </c>
      <c r="AE110" s="141"/>
      <c r="AF110" s="141"/>
      <c r="AG110" s="141"/>
    </row>
    <row r="111" spans="1:33" s="1" customFormat="1">
      <c r="A111" s="76"/>
      <c r="B111" s="88"/>
      <c r="C111" s="51"/>
      <c r="D111" s="51"/>
      <c r="E111" s="63"/>
      <c r="F111" s="64"/>
      <c r="G111" s="63"/>
      <c r="H111" s="65"/>
      <c r="I111" s="66" t="str">
        <f>IF(G111&lt;&gt;"",O111/(1-('Project Input'!$C$20+'Project Input'!$C$21)),"")</f>
        <v/>
      </c>
      <c r="J111" s="66" t="str">
        <f t="shared" si="131"/>
        <v/>
      </c>
      <c r="K111" s="202" t="str">
        <f>IF(G111&lt;&gt;0,(U111/G111)/(1-('Project Input'!$C$20+'Project Input'!$C$21)),"")</f>
        <v/>
      </c>
      <c r="L111" s="56" t="str">
        <f t="shared" si="132"/>
        <v/>
      </c>
      <c r="M111" s="218" t="str">
        <f t="shared" si="142"/>
        <v/>
      </c>
      <c r="N111" s="219"/>
      <c r="O111" s="135"/>
      <c r="P111" s="165" t="str">
        <f t="shared" si="141"/>
        <v/>
      </c>
      <c r="Q111" s="159"/>
      <c r="R111" s="190"/>
      <c r="S111" s="190"/>
      <c r="T111" s="190"/>
      <c r="U111" s="167" t="str">
        <f>IF(G111&lt;&gt;"",(R111*G111*'Project Input'!$C$47)+(S111*G111*'Project Input'!$C$46)+(T111*G111*'Project Input'!$C$45),"")</f>
        <v/>
      </c>
      <c r="V111" s="159"/>
      <c r="W111" s="168" t="str">
        <f t="shared" si="133"/>
        <v/>
      </c>
      <c r="X111" s="169"/>
      <c r="Y111" s="147"/>
      <c r="Z111" s="185">
        <f t="shared" si="134"/>
        <v>0</v>
      </c>
      <c r="AA111" s="166">
        <f t="shared" si="135"/>
        <v>0</v>
      </c>
      <c r="AB111" s="166">
        <f t="shared" si="136"/>
        <v>0</v>
      </c>
      <c r="AC111" s="186">
        <f t="shared" si="137"/>
        <v>0</v>
      </c>
      <c r="AD111" s="148" t="str">
        <f>IF(G111&lt;&gt;"",AC111/'Project Input'!$C$41,"")</f>
        <v/>
      </c>
      <c r="AE111" s="141"/>
      <c r="AF111" s="141"/>
      <c r="AG111" s="170"/>
    </row>
    <row r="112" spans="1:33" s="1" customFormat="1">
      <c r="A112" s="5"/>
      <c r="B112" s="88"/>
      <c r="C112" s="62"/>
      <c r="D112" s="62"/>
      <c r="E112" s="63"/>
      <c r="F112" s="64"/>
      <c r="G112" s="63"/>
      <c r="H112" s="65"/>
      <c r="I112" s="66" t="str">
        <f>IF(G112&lt;&gt;"",O112/(1-('Project Input'!$C$20+'Project Input'!$C$21)),"")</f>
        <v/>
      </c>
      <c r="J112" s="66" t="str">
        <f t="shared" si="0"/>
        <v/>
      </c>
      <c r="K112" s="202" t="str">
        <f>IF(G112&lt;&gt;0,(U112/G112)/(1-('Project Input'!$C$20+'Project Input'!$C$21)),"")</f>
        <v/>
      </c>
      <c r="L112" s="56" t="str">
        <f t="shared" si="1"/>
        <v/>
      </c>
      <c r="M112" s="218" t="str">
        <f t="shared" ref="M112" si="143">IF(G112&lt;&gt;0,J112+L112,"")</f>
        <v/>
      </c>
      <c r="N112" s="219"/>
      <c r="O112" s="135"/>
      <c r="P112" s="165" t="str">
        <f t="shared" si="100"/>
        <v/>
      </c>
      <c r="Q112" s="159"/>
      <c r="R112" s="190"/>
      <c r="S112" s="190"/>
      <c r="T112" s="190"/>
      <c r="U112" s="167" t="str">
        <f>IF(G112&lt;&gt;"",(R112*G112*'Project Input'!$C$47)+(S112*G112*'Project Input'!$C$46)+(T112*G112*'Project Input'!$C$45),"")</f>
        <v/>
      </c>
      <c r="V112" s="159"/>
      <c r="W112" s="168" t="str">
        <f t="shared" si="99"/>
        <v/>
      </c>
      <c r="X112" s="169"/>
      <c r="Y112" s="147"/>
      <c r="Z112" s="185">
        <f t="shared" si="83"/>
        <v>0</v>
      </c>
      <c r="AA112" s="166">
        <f t="shared" si="84"/>
        <v>0</v>
      </c>
      <c r="AB112" s="166">
        <f t="shared" si="85"/>
        <v>0</v>
      </c>
      <c r="AC112" s="186">
        <f t="shared" si="86"/>
        <v>0</v>
      </c>
      <c r="AD112" s="148" t="str">
        <f>IF(G112&lt;&gt;"",AC112/'Project Input'!$C$41,"")</f>
        <v/>
      </c>
      <c r="AE112" s="141"/>
      <c r="AF112" s="141"/>
      <c r="AG112" s="141"/>
    </row>
    <row r="113" spans="1:33" s="1" customFormat="1">
      <c r="A113" s="5"/>
      <c r="B113" s="93"/>
      <c r="C113" s="94"/>
      <c r="D113" s="94"/>
      <c r="E113" s="81">
        <v>412</v>
      </c>
      <c r="F113" s="95" t="s">
        <v>104</v>
      </c>
      <c r="G113" s="96"/>
      <c r="H113" s="97"/>
      <c r="I113" s="97"/>
      <c r="J113" s="97"/>
      <c r="K113" s="97"/>
      <c r="L113" s="60" t="str">
        <f t="shared" ref="L113" si="144">IF(I113&lt;&gt;"",I113*K113,"")</f>
        <v/>
      </c>
      <c r="M113" s="221">
        <f>SUBTOTAL(9,M114:M134)</f>
        <v>8917705.6019070335</v>
      </c>
      <c r="N113" s="219"/>
      <c r="O113" s="135"/>
      <c r="P113" s="165" t="str">
        <f t="shared" si="100"/>
        <v/>
      </c>
      <c r="Q113" s="159"/>
      <c r="R113" s="190"/>
      <c r="S113" s="190"/>
      <c r="T113" s="190"/>
      <c r="U113" s="167" t="str">
        <f>IF(G113&lt;&gt;"",(R113*G113*'Project Input'!$C$47)+(S113*G113*'Project Input'!$C$46)+(T113*G113*'Project Input'!$C$45),"")</f>
        <v/>
      </c>
      <c r="V113" s="159"/>
      <c r="W113" s="168" t="str">
        <f t="shared" si="99"/>
        <v/>
      </c>
      <c r="X113" s="169"/>
      <c r="Y113" s="147"/>
      <c r="Z113" s="185">
        <f t="shared" si="83"/>
        <v>0</v>
      </c>
      <c r="AA113" s="166">
        <f t="shared" si="84"/>
        <v>0</v>
      </c>
      <c r="AB113" s="166">
        <f t="shared" si="85"/>
        <v>0</v>
      </c>
      <c r="AC113" s="186">
        <f t="shared" si="86"/>
        <v>0</v>
      </c>
      <c r="AD113" s="148" t="str">
        <f>IF(G113&lt;&gt;"",AC113/'Project Input'!$C$41,"")</f>
        <v/>
      </c>
      <c r="AE113" s="141"/>
      <c r="AF113" s="141"/>
      <c r="AG113" s="141"/>
    </row>
    <row r="114" spans="1:33" s="1" customFormat="1">
      <c r="A114" s="5"/>
      <c r="B114" s="84"/>
      <c r="C114" s="85"/>
      <c r="D114" s="85"/>
      <c r="E114" s="86"/>
      <c r="F114" s="74"/>
      <c r="G114" s="73"/>
      <c r="H114" s="65"/>
      <c r="I114" s="66" t="str">
        <f>IF(G114&lt;&gt;"",O114/(1-('Project Input'!$C$20+'Project Input'!$C$21)),"")</f>
        <v/>
      </c>
      <c r="J114" s="66" t="str">
        <f t="shared" ref="J114:J127" si="145">IF(G114&lt;&gt;"",G114*I114,"")</f>
        <v/>
      </c>
      <c r="K114" s="202" t="str">
        <f>IF(G114&lt;&gt;0,(U114/G114)/(1-('Project Input'!$C$20+'Project Input'!$C$21)),"")</f>
        <v/>
      </c>
      <c r="L114" s="56" t="str">
        <f t="shared" ref="L114:L129" si="146">IF(G114&lt;&gt;0,K114*G114,"")</f>
        <v/>
      </c>
      <c r="M114" s="218" t="str">
        <f t="shared" ref="M114:M127" si="147">IF(G114&lt;&gt;0,J114+L114,"")</f>
        <v/>
      </c>
      <c r="N114" s="219"/>
      <c r="O114" s="135"/>
      <c r="P114" s="165" t="str">
        <f t="shared" ref="P114:P127" si="148">IF(G114&lt;&gt;"",G114*O114,"")</f>
        <v/>
      </c>
      <c r="Q114" s="159"/>
      <c r="R114" s="190"/>
      <c r="S114" s="190"/>
      <c r="T114" s="190"/>
      <c r="U114" s="167" t="str">
        <f>IF(G114&lt;&gt;"",(R114*G114*'Project Input'!$C$47)+(S114*G114*'Project Input'!$C$46)+(T114*G114*'Project Input'!$C$45),"")</f>
        <v/>
      </c>
      <c r="V114" s="159"/>
      <c r="W114" s="168" t="str">
        <f t="shared" ref="W114:W127" si="149">IF(G114&lt;&gt;"",U114+P114,"")</f>
        <v/>
      </c>
      <c r="X114" s="169"/>
      <c r="Y114" s="147"/>
      <c r="Z114" s="185">
        <f t="shared" ref="Z114:Z129" si="150">R114*G114</f>
        <v>0</v>
      </c>
      <c r="AA114" s="166">
        <f t="shared" ref="AA114:AA129" si="151">S114*G114</f>
        <v>0</v>
      </c>
      <c r="AB114" s="166">
        <f t="shared" ref="AB114:AB129" si="152">T114*G114</f>
        <v>0</v>
      </c>
      <c r="AC114" s="186">
        <f t="shared" ref="AC114" si="153">SUM(Z114:AB114)</f>
        <v>0</v>
      </c>
      <c r="AD114" s="148" t="str">
        <f>IF(G114&lt;&gt;"",AC114/'Project Input'!$C$41,"")</f>
        <v/>
      </c>
      <c r="AE114" s="141"/>
      <c r="AF114" s="141"/>
      <c r="AG114" s="141"/>
    </row>
    <row r="115" spans="1:33" s="1" customFormat="1">
      <c r="A115" s="5"/>
      <c r="B115" s="68"/>
      <c r="C115" s="62"/>
      <c r="D115" s="62"/>
      <c r="E115" s="63"/>
      <c r="F115" s="816" t="s">
        <v>105</v>
      </c>
      <c r="G115" s="817"/>
      <c r="H115" s="818"/>
      <c r="I115" s="66" t="str">
        <f>IF(G115&lt;&gt;"",O115/(1-('Project Input'!$C$20+'Project Input'!$C$21)),"")</f>
        <v/>
      </c>
      <c r="J115" s="66" t="str">
        <f t="shared" si="145"/>
        <v/>
      </c>
      <c r="K115" s="202" t="str">
        <f>IF(G115&lt;&gt;0,(U115/G115)/(1-('Project Input'!$C$20+'Project Input'!$C$21)),"")</f>
        <v/>
      </c>
      <c r="L115" s="56" t="str">
        <f t="shared" si="146"/>
        <v/>
      </c>
      <c r="M115" s="218" t="str">
        <f t="shared" si="147"/>
        <v/>
      </c>
      <c r="N115" s="219"/>
      <c r="O115" s="135"/>
      <c r="P115" s="165" t="str">
        <f t="shared" si="148"/>
        <v/>
      </c>
      <c r="Q115" s="159"/>
      <c r="R115" s="190"/>
      <c r="S115" s="190"/>
      <c r="T115" s="190"/>
      <c r="U115" s="167" t="str">
        <f>IF(G115&lt;&gt;"",(R115*G115*'Project Input'!$C$47)+(S115*G115*'Project Input'!$C$46)+(T115*G115*'Project Input'!$C$45),"")</f>
        <v/>
      </c>
      <c r="V115" s="159"/>
      <c r="W115" s="168" t="str">
        <f t="shared" si="149"/>
        <v/>
      </c>
      <c r="X115" s="169"/>
      <c r="Y115" s="147"/>
      <c r="Z115" s="185">
        <f t="shared" si="150"/>
        <v>0</v>
      </c>
      <c r="AA115" s="166">
        <f t="shared" si="151"/>
        <v>0</v>
      </c>
      <c r="AB115" s="166">
        <f t="shared" si="152"/>
        <v>0</v>
      </c>
      <c r="AC115" s="186">
        <f t="shared" ref="AC115:AC118" si="154">SUM(Z115:AB115)</f>
        <v>0</v>
      </c>
      <c r="AD115" s="148" t="str">
        <f>IF(G115&lt;&gt;"",AC115/'Project Input'!$C$41,"")</f>
        <v/>
      </c>
      <c r="AE115" s="140"/>
      <c r="AF115" s="141"/>
      <c r="AG115" s="141"/>
    </row>
    <row r="116" spans="1:33" s="1" customFormat="1">
      <c r="A116" s="5"/>
      <c r="B116" s="99"/>
      <c r="C116" s="100"/>
      <c r="D116" s="100"/>
      <c r="E116" s="102"/>
      <c r="F116" s="820"/>
      <c r="G116" s="73"/>
      <c r="H116" s="65"/>
      <c r="I116" s="66" t="str">
        <f>IF(G116&lt;&gt;"",O116/(1-('Project Input'!$C$20+'Project Input'!$C$21)),"")</f>
        <v/>
      </c>
      <c r="J116" s="66" t="str">
        <f t="shared" si="145"/>
        <v/>
      </c>
      <c r="K116" s="202" t="str">
        <f>IF(G116&lt;&gt;0,(U116/G116)/(1-('Project Input'!$C$20+'Project Input'!$C$21)),"")</f>
        <v/>
      </c>
      <c r="L116" s="56" t="str">
        <f t="shared" si="146"/>
        <v/>
      </c>
      <c r="M116" s="218" t="str">
        <f t="shared" si="147"/>
        <v/>
      </c>
      <c r="N116" s="219"/>
      <c r="O116" s="135"/>
      <c r="P116" s="165" t="str">
        <f t="shared" si="148"/>
        <v/>
      </c>
      <c r="Q116" s="159"/>
      <c r="R116" s="190"/>
      <c r="S116" s="190"/>
      <c r="T116" s="190"/>
      <c r="U116" s="167" t="str">
        <f>IF(G116&lt;&gt;"",(R116*G116*'Project Input'!$C$47)+(S116*G116*'Project Input'!$C$46)+(T116*G116*'Project Input'!$C$45),"")</f>
        <v/>
      </c>
      <c r="V116" s="159"/>
      <c r="W116" s="168" t="str">
        <f t="shared" si="149"/>
        <v/>
      </c>
      <c r="X116" s="169"/>
      <c r="Y116" s="147"/>
      <c r="Z116" s="185">
        <f t="shared" si="150"/>
        <v>0</v>
      </c>
      <c r="AA116" s="166">
        <f t="shared" si="151"/>
        <v>0</v>
      </c>
      <c r="AB116" s="166">
        <f t="shared" si="152"/>
        <v>0</v>
      </c>
      <c r="AC116" s="186">
        <f t="shared" si="154"/>
        <v>0</v>
      </c>
      <c r="AD116" s="148" t="str">
        <f>IF(G116&lt;&gt;"",AC116/'Project Input'!$C$41,"")</f>
        <v/>
      </c>
      <c r="AE116" s="141"/>
      <c r="AF116" s="141"/>
      <c r="AG116" s="141"/>
    </row>
    <row r="117" spans="1:33" s="1" customFormat="1">
      <c r="A117" s="5"/>
      <c r="B117" s="84"/>
      <c r="C117" s="85"/>
      <c r="D117" s="85"/>
      <c r="E117" s="86"/>
      <c r="F117" s="64" t="s">
        <v>106</v>
      </c>
      <c r="G117" s="73">
        <v>5152</v>
      </c>
      <c r="H117" s="65" t="s">
        <v>107</v>
      </c>
      <c r="I117" s="66">
        <f>IF(G117&lt;&gt;"",O117/(1-('Project Input'!$C$20+'Project Input'!$C$21)),"")</f>
        <v>637.6638855780692</v>
      </c>
      <c r="J117" s="66">
        <f t="shared" si="145"/>
        <v>3285244.3384982124</v>
      </c>
      <c r="K117" s="202">
        <f>IF(G117&lt;&gt;0,(U117/G117)/(1-('Project Input'!$C$20+'Project Input'!$C$21)),"")</f>
        <v>0</v>
      </c>
      <c r="L117" s="56">
        <f t="shared" si="146"/>
        <v>0</v>
      </c>
      <c r="M117" s="218">
        <f t="shared" si="147"/>
        <v>3285244.3384982124</v>
      </c>
      <c r="N117" s="219"/>
      <c r="O117" s="135">
        <v>535</v>
      </c>
      <c r="P117" s="165">
        <f t="shared" si="148"/>
        <v>2756320</v>
      </c>
      <c r="Q117" s="159"/>
      <c r="R117" s="190"/>
      <c r="S117" s="190"/>
      <c r="T117" s="190"/>
      <c r="U117" s="167">
        <f>IF(G117&lt;&gt;"",(R117*G117*'Project Input'!$C$47)+(S117*G117*'Project Input'!$C$46)+(T117*G117*'Project Input'!$C$45),"")</f>
        <v>0</v>
      </c>
      <c r="V117" s="159"/>
      <c r="W117" s="168">
        <f t="shared" si="149"/>
        <v>2756320</v>
      </c>
      <c r="X117" s="169"/>
      <c r="Y117" s="147"/>
      <c r="Z117" s="185">
        <f t="shared" si="150"/>
        <v>0</v>
      </c>
      <c r="AA117" s="166">
        <f t="shared" si="151"/>
        <v>0</v>
      </c>
      <c r="AB117" s="166">
        <f t="shared" si="152"/>
        <v>0</v>
      </c>
      <c r="AC117" s="186">
        <f t="shared" si="154"/>
        <v>0</v>
      </c>
      <c r="AD117" s="148">
        <f>IF(G117&lt;&gt;"",AC117/'Project Input'!$C$41,"")</f>
        <v>0</v>
      </c>
      <c r="AE117" s="141"/>
      <c r="AF117" s="141"/>
      <c r="AG117" s="141"/>
    </row>
    <row r="118" spans="1:33" s="1" customFormat="1">
      <c r="A118" s="5"/>
      <c r="B118" s="84"/>
      <c r="C118" s="85"/>
      <c r="D118" s="85"/>
      <c r="E118" s="86"/>
      <c r="F118" s="64"/>
      <c r="G118" s="73"/>
      <c r="H118" s="65"/>
      <c r="I118" s="66" t="str">
        <f>IF(G118&lt;&gt;"",O118/(1-('Project Input'!$C$20+'Project Input'!$C$21)),"")</f>
        <v/>
      </c>
      <c r="J118" s="66" t="str">
        <f t="shared" si="145"/>
        <v/>
      </c>
      <c r="K118" s="202" t="str">
        <f>IF(G118&lt;&gt;0,(U118/G118)/(1-('Project Input'!$C$20+'Project Input'!$C$21)),"")</f>
        <v/>
      </c>
      <c r="L118" s="56" t="str">
        <f t="shared" si="146"/>
        <v/>
      </c>
      <c r="M118" s="218" t="str">
        <f t="shared" si="147"/>
        <v/>
      </c>
      <c r="N118" s="219"/>
      <c r="O118" s="135"/>
      <c r="P118" s="165" t="str">
        <f t="shared" si="148"/>
        <v/>
      </c>
      <c r="Q118" s="159"/>
      <c r="R118" s="190"/>
      <c r="S118" s="190"/>
      <c r="T118" s="190"/>
      <c r="U118" s="167" t="str">
        <f>IF(G118&lt;&gt;"",(R118*G118*'Project Input'!$C$47)+(S118*G118*'Project Input'!$C$46)+(T118*G118*'Project Input'!$C$45),"")</f>
        <v/>
      </c>
      <c r="V118" s="159"/>
      <c r="W118" s="168" t="str">
        <f t="shared" si="149"/>
        <v/>
      </c>
      <c r="X118" s="169"/>
      <c r="Y118" s="147"/>
      <c r="Z118" s="185">
        <f t="shared" si="150"/>
        <v>0</v>
      </c>
      <c r="AA118" s="166">
        <f t="shared" si="151"/>
        <v>0</v>
      </c>
      <c r="AB118" s="166">
        <f t="shared" si="152"/>
        <v>0</v>
      </c>
      <c r="AC118" s="186">
        <f t="shared" si="154"/>
        <v>0</v>
      </c>
      <c r="AD118" s="148" t="str">
        <f>IF(G118&lt;&gt;"",AC118/'Project Input'!$C$41,"")</f>
        <v/>
      </c>
      <c r="AE118" s="141"/>
      <c r="AF118" s="141"/>
      <c r="AG118" s="141"/>
    </row>
    <row r="119" spans="1:33" s="1" customFormat="1">
      <c r="A119" s="5"/>
      <c r="B119" s="84"/>
      <c r="C119" s="85"/>
      <c r="D119" s="85"/>
      <c r="E119" s="86"/>
      <c r="F119" s="816" t="s">
        <v>108</v>
      </c>
      <c r="G119" s="816"/>
      <c r="H119" s="816"/>
      <c r="I119" s="66" t="str">
        <f>IF(G119&lt;&gt;"",O119/(1-('Project Input'!$C$20+'Project Input'!$C$21)),"")</f>
        <v/>
      </c>
      <c r="J119" s="66" t="str">
        <f t="shared" si="145"/>
        <v/>
      </c>
      <c r="K119" s="202" t="str">
        <f>IF(G119&lt;&gt;0,(U119/G119)/(1-('Project Input'!$C$20+'Project Input'!$C$21)),"")</f>
        <v/>
      </c>
      <c r="L119" s="56" t="str">
        <f t="shared" si="146"/>
        <v/>
      </c>
      <c r="M119" s="218" t="str">
        <f t="shared" si="147"/>
        <v/>
      </c>
      <c r="N119" s="219"/>
      <c r="O119" s="135"/>
      <c r="P119" s="165" t="str">
        <f t="shared" si="148"/>
        <v/>
      </c>
      <c r="Q119" s="159"/>
      <c r="R119" s="190"/>
      <c r="S119" s="190"/>
      <c r="T119" s="190"/>
      <c r="U119" s="167" t="str">
        <f>IF(G119&lt;&gt;"",(R119*G119*'Project Input'!$C$47)+(S119*G119*'Project Input'!$C$46)+(T119*G119*'Project Input'!$C$45),"")</f>
        <v/>
      </c>
      <c r="V119" s="159"/>
      <c r="W119" s="168" t="str">
        <f t="shared" si="149"/>
        <v/>
      </c>
      <c r="X119" s="169"/>
      <c r="Y119" s="147"/>
      <c r="Z119" s="185">
        <f t="shared" si="150"/>
        <v>0</v>
      </c>
      <c r="AA119" s="166">
        <f t="shared" si="151"/>
        <v>0</v>
      </c>
      <c r="AB119" s="166">
        <f t="shared" si="152"/>
        <v>0</v>
      </c>
      <c r="AC119" s="186">
        <f t="shared" ref="AC119" si="155">SUM(Z119:AB119)</f>
        <v>0</v>
      </c>
      <c r="AD119" s="148" t="str">
        <f>IF(G119&lt;&gt;"",AC119/'Project Input'!$C$41,"")</f>
        <v/>
      </c>
      <c r="AE119" s="141"/>
      <c r="AF119" s="141"/>
      <c r="AG119" s="141"/>
    </row>
    <row r="120" spans="1:33" s="1" customFormat="1">
      <c r="A120" s="5"/>
      <c r="B120" s="84"/>
      <c r="C120" s="85"/>
      <c r="D120" s="85"/>
      <c r="E120" s="86"/>
      <c r="F120" s="820"/>
      <c r="G120" s="73"/>
      <c r="H120" s="65"/>
      <c r="I120" s="66" t="str">
        <f>IF(G120&lt;&gt;"",O120/(1-('Project Input'!$C$20+'Project Input'!$C$21)),"")</f>
        <v/>
      </c>
      <c r="J120" s="66" t="str">
        <f t="shared" si="145"/>
        <v/>
      </c>
      <c r="K120" s="202" t="str">
        <f>IF(G120&lt;&gt;0,(U120/G120)/(1-('Project Input'!$C$20+'Project Input'!$C$21)),"")</f>
        <v/>
      </c>
      <c r="L120" s="56" t="str">
        <f t="shared" si="146"/>
        <v/>
      </c>
      <c r="M120" s="218" t="str">
        <f t="shared" si="147"/>
        <v/>
      </c>
      <c r="N120" s="219"/>
      <c r="O120" s="135"/>
      <c r="P120" s="165" t="str">
        <f t="shared" si="148"/>
        <v/>
      </c>
      <c r="Q120" s="159"/>
      <c r="R120" s="190"/>
      <c r="S120" s="190"/>
      <c r="T120" s="190"/>
      <c r="U120" s="167" t="str">
        <f>IF(G120&lt;&gt;"",(R120*G120*'Project Input'!$C$47)+(S120*G120*'Project Input'!$C$46)+(T120*G120*'Project Input'!$C$45),"")</f>
        <v/>
      </c>
      <c r="V120" s="159"/>
      <c r="W120" s="168" t="str">
        <f t="shared" si="149"/>
        <v/>
      </c>
      <c r="X120" s="169"/>
      <c r="Y120" s="147"/>
      <c r="Z120" s="185">
        <f t="shared" si="150"/>
        <v>0</v>
      </c>
      <c r="AA120" s="166">
        <f t="shared" si="151"/>
        <v>0</v>
      </c>
      <c r="AB120" s="166">
        <f t="shared" si="152"/>
        <v>0</v>
      </c>
      <c r="AC120" s="186">
        <f t="shared" ref="AC120:AC127" si="156">SUM(Z120:AB120)</f>
        <v>0</v>
      </c>
      <c r="AD120" s="148" t="str">
        <f>IF(G120&lt;&gt;"",AC120/'Project Input'!$C$41,"")</f>
        <v/>
      </c>
      <c r="AE120" s="141"/>
      <c r="AF120" s="141"/>
      <c r="AG120" s="141"/>
    </row>
    <row r="121" spans="1:33" s="1" customFormat="1">
      <c r="A121" s="5"/>
      <c r="B121" s="103"/>
      <c r="C121" s="100"/>
      <c r="D121" s="104"/>
      <c r="E121" s="105"/>
      <c r="F121" s="64" t="s">
        <v>106</v>
      </c>
      <c r="G121" s="73">
        <v>2430</v>
      </c>
      <c r="H121" s="65" t="s">
        <v>107</v>
      </c>
      <c r="I121" s="66">
        <f>IF(G121&lt;&gt;"",O121/(1-('Project Input'!$C$20+'Project Input'!$C$21)),"")</f>
        <v>280.09535160905841</v>
      </c>
      <c r="J121" s="66">
        <f t="shared" si="145"/>
        <v>680631.704410012</v>
      </c>
      <c r="K121" s="202">
        <f>IF(G121&lt;&gt;0,(U121/G121)/(1-('Project Input'!$C$20+'Project Input'!$C$21)),"")</f>
        <v>0</v>
      </c>
      <c r="L121" s="56">
        <f t="shared" si="146"/>
        <v>0</v>
      </c>
      <c r="M121" s="218">
        <f t="shared" si="147"/>
        <v>680631.704410012</v>
      </c>
      <c r="N121" s="219"/>
      <c r="O121" s="135">
        <v>235</v>
      </c>
      <c r="P121" s="165">
        <f t="shared" si="148"/>
        <v>571050</v>
      </c>
      <c r="Q121" s="159"/>
      <c r="R121" s="190"/>
      <c r="S121" s="190"/>
      <c r="T121" s="190"/>
      <c r="U121" s="167">
        <f>IF(G121&lt;&gt;"",(R121*G121*'Project Input'!$C$47)+(S121*G121*'Project Input'!$C$46)+(T121*G121*'Project Input'!$C$45),"")</f>
        <v>0</v>
      </c>
      <c r="V121" s="159"/>
      <c r="W121" s="168">
        <f t="shared" si="149"/>
        <v>571050</v>
      </c>
      <c r="X121" s="169"/>
      <c r="Y121" s="147"/>
      <c r="Z121" s="185">
        <f t="shared" si="150"/>
        <v>0</v>
      </c>
      <c r="AA121" s="166">
        <f t="shared" si="151"/>
        <v>0</v>
      </c>
      <c r="AB121" s="166">
        <f t="shared" si="152"/>
        <v>0</v>
      </c>
      <c r="AC121" s="186">
        <f t="shared" si="156"/>
        <v>0</v>
      </c>
      <c r="AD121" s="148">
        <f>IF(G121&lt;&gt;"",AC121/'Project Input'!$C$41,"")</f>
        <v>0</v>
      </c>
      <c r="AE121" s="141"/>
      <c r="AF121" s="141"/>
      <c r="AG121" s="141"/>
    </row>
    <row r="122" spans="1:33" s="1" customFormat="1">
      <c r="A122" s="5"/>
      <c r="B122" s="103"/>
      <c r="C122" s="100"/>
      <c r="D122" s="104"/>
      <c r="E122" s="105"/>
      <c r="F122" s="64"/>
      <c r="G122" s="73"/>
      <c r="H122" s="65"/>
      <c r="I122" s="66" t="str">
        <f>IF(G122&lt;&gt;"",O122/(1-('Project Input'!$C$20+'Project Input'!$C$21)),"")</f>
        <v/>
      </c>
      <c r="J122" s="66" t="str">
        <f t="shared" si="145"/>
        <v/>
      </c>
      <c r="K122" s="202" t="str">
        <f>IF(G122&lt;&gt;0,(U122/G122)/(1-('Project Input'!$C$20+'Project Input'!$C$21)),"")</f>
        <v/>
      </c>
      <c r="L122" s="56" t="str">
        <f t="shared" si="146"/>
        <v/>
      </c>
      <c r="M122" s="218" t="str">
        <f t="shared" si="147"/>
        <v/>
      </c>
      <c r="N122" s="219"/>
      <c r="O122" s="135"/>
      <c r="P122" s="165" t="str">
        <f t="shared" si="148"/>
        <v/>
      </c>
      <c r="Q122" s="159"/>
      <c r="R122" s="190"/>
      <c r="S122" s="190"/>
      <c r="T122" s="190"/>
      <c r="U122" s="167" t="str">
        <f>IF(G122&lt;&gt;"",(R122*G122*'Project Input'!$C$47)+(S122*G122*'Project Input'!$C$46)+(T122*G122*'Project Input'!$C$45),"")</f>
        <v/>
      </c>
      <c r="V122" s="159"/>
      <c r="W122" s="168" t="str">
        <f t="shared" si="149"/>
        <v/>
      </c>
      <c r="X122" s="169"/>
      <c r="Y122" s="147"/>
      <c r="Z122" s="185">
        <f t="shared" si="150"/>
        <v>0</v>
      </c>
      <c r="AA122" s="166">
        <f t="shared" si="151"/>
        <v>0</v>
      </c>
      <c r="AB122" s="166">
        <f t="shared" si="152"/>
        <v>0</v>
      </c>
      <c r="AC122" s="186">
        <f t="shared" si="156"/>
        <v>0</v>
      </c>
      <c r="AD122" s="148" t="str">
        <f>IF(G122&lt;&gt;"",AC122/'Project Input'!$C$41,"")</f>
        <v/>
      </c>
      <c r="AE122" s="141"/>
      <c r="AF122" s="141"/>
      <c r="AG122" s="141"/>
    </row>
    <row r="123" spans="1:33" s="1" customFormat="1">
      <c r="A123" s="5"/>
      <c r="B123" s="84"/>
      <c r="C123" s="85"/>
      <c r="D123" s="85"/>
      <c r="E123" s="86"/>
      <c r="F123" s="816" t="s">
        <v>109</v>
      </c>
      <c r="G123" s="816"/>
      <c r="H123" s="816"/>
      <c r="I123" s="66" t="str">
        <f>IF(G123&lt;&gt;"",O123/(1-('Project Input'!$C$20+'Project Input'!$C$21)),"")</f>
        <v/>
      </c>
      <c r="J123" s="66" t="str">
        <f t="shared" ref="J123:J126" si="157">IF(G123&lt;&gt;"",G123*I123,"")</f>
        <v/>
      </c>
      <c r="K123" s="202" t="str">
        <f>IF(G123&lt;&gt;0,(U123/G123)/(1-('Project Input'!$C$20+'Project Input'!$C$21)),"")</f>
        <v/>
      </c>
      <c r="L123" s="56" t="str">
        <f t="shared" ref="L123:L126" si="158">IF(G123&lt;&gt;0,K123*G123,"")</f>
        <v/>
      </c>
      <c r="M123" s="218" t="str">
        <f t="shared" ref="M123:M126" si="159">IF(G123&lt;&gt;0,J123+L123,"")</f>
        <v/>
      </c>
      <c r="N123" s="219"/>
      <c r="O123" s="135"/>
      <c r="P123" s="165" t="str">
        <f t="shared" ref="P123:P126" si="160">IF(G123&lt;&gt;"",G123*O123,"")</f>
        <v/>
      </c>
      <c r="Q123" s="159"/>
      <c r="R123" s="190"/>
      <c r="S123" s="190"/>
      <c r="T123" s="190"/>
      <c r="U123" s="167" t="str">
        <f>IF(G123&lt;&gt;"",(R123*G123*'Project Input'!$C$47)+(S123*G123*'Project Input'!$C$46)+(T123*G123*'Project Input'!$C$45),"")</f>
        <v/>
      </c>
      <c r="V123" s="159"/>
      <c r="W123" s="168" t="str">
        <f t="shared" ref="W123:W126" si="161">IF(G123&lt;&gt;"",U123+P123,"")</f>
        <v/>
      </c>
      <c r="X123" s="169"/>
      <c r="Y123" s="147"/>
      <c r="Z123" s="185">
        <f t="shared" ref="Z123:Z126" si="162">R123*G123</f>
        <v>0</v>
      </c>
      <c r="AA123" s="166">
        <f t="shared" ref="AA123:AA126" si="163">S123*G123</f>
        <v>0</v>
      </c>
      <c r="AB123" s="166">
        <f t="shared" ref="AB123:AB126" si="164">T123*G123</f>
        <v>0</v>
      </c>
      <c r="AC123" s="186">
        <f t="shared" ref="AC123" si="165">SUM(Z123:AB123)</f>
        <v>0</v>
      </c>
      <c r="AD123" s="148" t="str">
        <f>IF(G123&lt;&gt;"",AC123/'Project Input'!$C$41,"")</f>
        <v/>
      </c>
      <c r="AE123" s="141"/>
      <c r="AF123" s="141"/>
      <c r="AG123" s="141"/>
    </row>
    <row r="124" spans="1:33" s="1" customFormat="1">
      <c r="A124" s="5"/>
      <c r="B124" s="84"/>
      <c r="C124" s="85"/>
      <c r="D124" s="85"/>
      <c r="E124" s="86"/>
      <c r="F124" s="820"/>
      <c r="G124" s="73"/>
      <c r="H124" s="65"/>
      <c r="I124" s="66" t="str">
        <f>IF(G124&lt;&gt;"",O124/(1-('Project Input'!$C$20+'Project Input'!$C$21)),"")</f>
        <v/>
      </c>
      <c r="J124" s="66" t="str">
        <f t="shared" si="157"/>
        <v/>
      </c>
      <c r="K124" s="202" t="str">
        <f>IF(G124&lt;&gt;0,(U124/G124)/(1-('Project Input'!$C$20+'Project Input'!$C$21)),"")</f>
        <v/>
      </c>
      <c r="L124" s="56" t="str">
        <f t="shared" si="158"/>
        <v/>
      </c>
      <c r="M124" s="218" t="str">
        <f t="shared" si="159"/>
        <v/>
      </c>
      <c r="N124" s="219"/>
      <c r="O124" s="135"/>
      <c r="P124" s="165" t="str">
        <f t="shared" si="160"/>
        <v/>
      </c>
      <c r="Q124" s="159"/>
      <c r="R124" s="190"/>
      <c r="S124" s="190"/>
      <c r="T124" s="190"/>
      <c r="U124" s="167" t="str">
        <f>IF(G124&lt;&gt;"",(R124*G124*'Project Input'!$C$47)+(S124*G124*'Project Input'!$C$46)+(T124*G124*'Project Input'!$C$45),"")</f>
        <v/>
      </c>
      <c r="V124" s="159"/>
      <c r="W124" s="168" t="str">
        <f t="shared" si="161"/>
        <v/>
      </c>
      <c r="X124" s="169"/>
      <c r="Y124" s="147"/>
      <c r="Z124" s="185">
        <f t="shared" si="162"/>
        <v>0</v>
      </c>
      <c r="AA124" s="166">
        <f t="shared" si="163"/>
        <v>0</v>
      </c>
      <c r="AB124" s="166">
        <f t="shared" si="164"/>
        <v>0</v>
      </c>
      <c r="AC124" s="186">
        <f t="shared" ref="AC124:AC126" si="166">SUM(Z124:AB124)</f>
        <v>0</v>
      </c>
      <c r="AD124" s="148" t="str">
        <f>IF(G124&lt;&gt;"",AC124/'Project Input'!$C$41,"")</f>
        <v/>
      </c>
      <c r="AE124" s="141"/>
      <c r="AF124" s="141"/>
      <c r="AG124" s="141"/>
    </row>
    <row r="125" spans="1:33" s="1" customFormat="1">
      <c r="A125" s="5"/>
      <c r="B125" s="103"/>
      <c r="C125" s="100"/>
      <c r="D125" s="104"/>
      <c r="E125" s="105"/>
      <c r="F125" s="820" t="s">
        <v>106</v>
      </c>
      <c r="G125" s="73">
        <v>1620</v>
      </c>
      <c r="H125" s="65" t="s">
        <v>107</v>
      </c>
      <c r="I125" s="66">
        <f>IF(G125&lt;&gt;"",O125/(1-('Project Input'!$C$20+'Project Input'!$C$21)),"")</f>
        <v>637.6638855780692</v>
      </c>
      <c r="J125" s="66">
        <f t="shared" si="157"/>
        <v>1033015.4946364721</v>
      </c>
      <c r="K125" s="202">
        <f>IF(G125&lt;&gt;0,(U125/G125)/(1-('Project Input'!$C$20+'Project Input'!$C$21)),"")</f>
        <v>0</v>
      </c>
      <c r="L125" s="56">
        <f t="shared" si="158"/>
        <v>0</v>
      </c>
      <c r="M125" s="218">
        <f t="shared" si="159"/>
        <v>1033015.4946364721</v>
      </c>
      <c r="N125" s="219"/>
      <c r="O125" s="135">
        <v>535</v>
      </c>
      <c r="P125" s="165">
        <f t="shared" si="160"/>
        <v>866700</v>
      </c>
      <c r="Q125" s="159"/>
      <c r="R125" s="190"/>
      <c r="S125" s="190"/>
      <c r="T125" s="190"/>
      <c r="U125" s="167">
        <f>IF(G125&lt;&gt;"",(R125*G125*'Project Input'!$C$47)+(S125*G125*'Project Input'!$C$46)+(T125*G125*'Project Input'!$C$45),"")</f>
        <v>0</v>
      </c>
      <c r="V125" s="159"/>
      <c r="W125" s="168">
        <f t="shared" si="161"/>
        <v>866700</v>
      </c>
      <c r="X125" s="169"/>
      <c r="Y125" s="147"/>
      <c r="Z125" s="185">
        <f t="shared" si="162"/>
        <v>0</v>
      </c>
      <c r="AA125" s="166">
        <f t="shared" si="163"/>
        <v>0</v>
      </c>
      <c r="AB125" s="166">
        <f t="shared" si="164"/>
        <v>0</v>
      </c>
      <c r="AC125" s="186">
        <f t="shared" si="166"/>
        <v>0</v>
      </c>
      <c r="AD125" s="148">
        <f>IF(G125&lt;&gt;"",AC125/'Project Input'!$C$41,"")</f>
        <v>0</v>
      </c>
      <c r="AE125" s="141"/>
      <c r="AF125" s="141"/>
      <c r="AG125" s="141"/>
    </row>
    <row r="126" spans="1:33" s="1" customFormat="1">
      <c r="A126" s="5"/>
      <c r="B126" s="103"/>
      <c r="C126" s="100"/>
      <c r="D126" s="104"/>
      <c r="E126" s="105"/>
      <c r="F126" s="64"/>
      <c r="G126" s="73"/>
      <c r="H126" s="65"/>
      <c r="I126" s="66" t="str">
        <f>IF(G126&lt;&gt;"",O126/(1-('Project Input'!$C$20+'Project Input'!$C$21)),"")</f>
        <v/>
      </c>
      <c r="J126" s="66" t="str">
        <f t="shared" si="157"/>
        <v/>
      </c>
      <c r="K126" s="202" t="str">
        <f>IF(G126&lt;&gt;0,(U126/G126)/(1-('Project Input'!$C$20+'Project Input'!$C$21)),"")</f>
        <v/>
      </c>
      <c r="L126" s="56" t="str">
        <f t="shared" si="158"/>
        <v/>
      </c>
      <c r="M126" s="218" t="str">
        <f t="shared" si="159"/>
        <v/>
      </c>
      <c r="N126" s="219"/>
      <c r="O126" s="135"/>
      <c r="P126" s="165" t="str">
        <f t="shared" si="160"/>
        <v/>
      </c>
      <c r="Q126" s="159"/>
      <c r="R126" s="190"/>
      <c r="S126" s="190"/>
      <c r="T126" s="190"/>
      <c r="U126" s="167" t="str">
        <f>IF(G126&lt;&gt;"",(R126*G126*'Project Input'!$C$47)+(S126*G126*'Project Input'!$C$46)+(T126*G126*'Project Input'!$C$45),"")</f>
        <v/>
      </c>
      <c r="V126" s="159"/>
      <c r="W126" s="168" t="str">
        <f t="shared" si="161"/>
        <v/>
      </c>
      <c r="X126" s="169"/>
      <c r="Y126" s="147"/>
      <c r="Z126" s="185">
        <f t="shared" si="162"/>
        <v>0</v>
      </c>
      <c r="AA126" s="166">
        <f t="shared" si="163"/>
        <v>0</v>
      </c>
      <c r="AB126" s="166">
        <f t="shared" si="164"/>
        <v>0</v>
      </c>
      <c r="AC126" s="186">
        <f t="shared" si="166"/>
        <v>0</v>
      </c>
      <c r="AD126" s="148" t="str">
        <f>IF(G126&lt;&gt;"",AC126/'Project Input'!$C$41,"")</f>
        <v/>
      </c>
      <c r="AE126" s="141"/>
      <c r="AF126" s="141"/>
      <c r="AG126" s="141"/>
    </row>
    <row r="127" spans="1:33" s="1" customFormat="1">
      <c r="A127" s="5"/>
      <c r="B127" s="103"/>
      <c r="C127" s="100"/>
      <c r="D127" s="104"/>
      <c r="E127" s="105"/>
      <c r="F127" s="816" t="s">
        <v>110</v>
      </c>
      <c r="G127" s="816"/>
      <c r="H127" s="816"/>
      <c r="I127" s="66" t="str">
        <f>IF(G127&lt;&gt;"",O127/(1-('Project Input'!$C$20+'Project Input'!$C$21)),"")</f>
        <v/>
      </c>
      <c r="J127" s="66" t="str">
        <f t="shared" si="145"/>
        <v/>
      </c>
      <c r="K127" s="202" t="str">
        <f>IF(G127&lt;&gt;0,(U127/G127)/(1-('Project Input'!$C$20+'Project Input'!$C$21)),"")</f>
        <v/>
      </c>
      <c r="L127" s="56" t="str">
        <f t="shared" si="146"/>
        <v/>
      </c>
      <c r="M127" s="218" t="str">
        <f t="shared" si="147"/>
        <v/>
      </c>
      <c r="N127" s="219"/>
      <c r="O127" s="135"/>
      <c r="P127" s="165" t="str">
        <f t="shared" si="148"/>
        <v/>
      </c>
      <c r="Q127" s="159"/>
      <c r="R127" s="190"/>
      <c r="S127" s="190"/>
      <c r="T127" s="190"/>
      <c r="U127" s="167" t="str">
        <f>IF(G127&lt;&gt;"",(R127*G127*'Project Input'!$C$47)+(S127*G127*'Project Input'!$C$46)+(T127*G127*'Project Input'!$C$45),"")</f>
        <v/>
      </c>
      <c r="V127" s="159"/>
      <c r="W127" s="168" t="str">
        <f t="shared" si="149"/>
        <v/>
      </c>
      <c r="X127" s="169"/>
      <c r="Y127" s="147"/>
      <c r="Z127" s="185">
        <f t="shared" si="150"/>
        <v>0</v>
      </c>
      <c r="AA127" s="166">
        <f t="shared" si="151"/>
        <v>0</v>
      </c>
      <c r="AB127" s="166">
        <f t="shared" si="152"/>
        <v>0</v>
      </c>
      <c r="AC127" s="186">
        <f t="shared" si="156"/>
        <v>0</v>
      </c>
      <c r="AD127" s="148" t="str">
        <f>IF(G127&lt;&gt;"",AC127/'Project Input'!$C$41,"")</f>
        <v/>
      </c>
      <c r="AE127" s="141"/>
      <c r="AF127" s="141"/>
      <c r="AG127" s="141"/>
    </row>
    <row r="128" spans="1:33" s="1" customFormat="1">
      <c r="A128" s="5"/>
      <c r="B128" s="103"/>
      <c r="C128" s="100"/>
      <c r="D128" s="104"/>
      <c r="E128" s="105"/>
      <c r="F128" s="820"/>
      <c r="G128" s="73"/>
      <c r="H128" s="65"/>
      <c r="I128" s="66" t="str">
        <f>IF(G128&lt;&gt;"",O128/(1-('Project Input'!$C$20+'Project Input'!$C$21)),"")</f>
        <v/>
      </c>
      <c r="J128" s="66" t="str">
        <f t="shared" ref="J128:J134" si="167">IF(G128&lt;&gt;"",G128*I128,"")</f>
        <v/>
      </c>
      <c r="K128" s="202" t="str">
        <f>IF(G128&lt;&gt;0,(U128/G128)/(1-('Project Input'!$C$20+'Project Input'!$C$21)),"")</f>
        <v/>
      </c>
      <c r="L128" s="56" t="str">
        <f t="shared" si="146"/>
        <v/>
      </c>
      <c r="M128" s="218" t="str">
        <f t="shared" ref="M128:M134" si="168">IF(G128&lt;&gt;0,J128+L128,"")</f>
        <v/>
      </c>
      <c r="N128" s="219"/>
      <c r="O128" s="135"/>
      <c r="P128" s="165" t="str">
        <f t="shared" ref="P128:P134" si="169">IF(G128&lt;&gt;"",G128*O128,"")</f>
        <v/>
      </c>
      <c r="Q128" s="159"/>
      <c r="R128" s="190"/>
      <c r="S128" s="190"/>
      <c r="T128" s="190"/>
      <c r="U128" s="167" t="str">
        <f>IF(G128&lt;&gt;"",(R128*G128*'Project Input'!$C$47)+(S128*G128*'Project Input'!$C$46)+(T128*G128*'Project Input'!$C$45),"")</f>
        <v/>
      </c>
      <c r="V128" s="159"/>
      <c r="W128" s="168" t="str">
        <f t="shared" ref="W128:W134" si="170">IF(G128&lt;&gt;"",U128+P128,"")</f>
        <v/>
      </c>
      <c r="X128" s="169"/>
      <c r="Y128" s="147"/>
      <c r="Z128" s="185">
        <f t="shared" si="150"/>
        <v>0</v>
      </c>
      <c r="AA128" s="166">
        <f t="shared" si="151"/>
        <v>0</v>
      </c>
      <c r="AB128" s="166">
        <f t="shared" si="152"/>
        <v>0</v>
      </c>
      <c r="AC128" s="186">
        <f t="shared" ref="AC128:AC129" si="171">SUM(Z128:AB128)</f>
        <v>0</v>
      </c>
      <c r="AD128" s="148" t="str">
        <f>IF(G128&lt;&gt;"",AC128/'Project Input'!$C$41,"")</f>
        <v/>
      </c>
      <c r="AE128" s="141"/>
      <c r="AF128" s="141"/>
      <c r="AG128" s="141"/>
    </row>
    <row r="129" spans="1:33" s="1" customFormat="1">
      <c r="A129" s="5"/>
      <c r="B129" s="84"/>
      <c r="C129" s="85"/>
      <c r="D129" s="85"/>
      <c r="E129" s="86"/>
      <c r="F129" s="820" t="s">
        <v>111</v>
      </c>
      <c r="G129" s="63">
        <v>3077</v>
      </c>
      <c r="H129" s="65" t="s">
        <v>107</v>
      </c>
      <c r="I129" s="66">
        <f>IF(G129&lt;&gt;"",O129/(1-('Project Input'!$C$20+'Project Input'!$C$21)),"")</f>
        <v>280.09535160905841</v>
      </c>
      <c r="J129" s="66">
        <f t="shared" si="167"/>
        <v>861853.3969010727</v>
      </c>
      <c r="K129" s="202">
        <f>IF(G129&lt;&gt;0,(U129/G129)/(1-('Project Input'!$C$20+'Project Input'!$C$21)),"")</f>
        <v>0</v>
      </c>
      <c r="L129" s="56">
        <f t="shared" si="146"/>
        <v>0</v>
      </c>
      <c r="M129" s="218">
        <f t="shared" si="168"/>
        <v>861853.3969010727</v>
      </c>
      <c r="N129" s="219"/>
      <c r="O129" s="135">
        <v>235</v>
      </c>
      <c r="P129" s="165">
        <f t="shared" si="169"/>
        <v>723095</v>
      </c>
      <c r="Q129" s="159"/>
      <c r="R129" s="190"/>
      <c r="S129" s="190"/>
      <c r="T129" s="190"/>
      <c r="U129" s="167">
        <f>IF(G129&lt;&gt;"",(R129*G129*'Project Input'!$C$47)+(S129*G129*'Project Input'!$C$46)+(T129*G129*'Project Input'!$C$45),"")</f>
        <v>0</v>
      </c>
      <c r="V129" s="159"/>
      <c r="W129" s="168">
        <f t="shared" si="170"/>
        <v>723095</v>
      </c>
      <c r="X129" s="169"/>
      <c r="Y129" s="147"/>
      <c r="Z129" s="185">
        <f t="shared" si="150"/>
        <v>0</v>
      </c>
      <c r="AA129" s="166">
        <f t="shared" si="151"/>
        <v>0</v>
      </c>
      <c r="AB129" s="166">
        <f t="shared" si="152"/>
        <v>0</v>
      </c>
      <c r="AC129" s="186">
        <f t="shared" si="171"/>
        <v>0</v>
      </c>
      <c r="AD129" s="148">
        <f>IF(G129&lt;&gt;"",AC129/'Project Input'!$C$41,"")</f>
        <v>0</v>
      </c>
      <c r="AE129" s="141"/>
      <c r="AF129" s="141"/>
      <c r="AG129" s="141"/>
    </row>
    <row r="130" spans="1:33" s="1" customFormat="1">
      <c r="A130" s="5"/>
      <c r="B130" s="84"/>
      <c r="C130" s="85"/>
      <c r="D130" s="85"/>
      <c r="E130" s="86"/>
      <c r="G130" s="63"/>
      <c r="H130" s="65"/>
      <c r="I130" s="66" t="str">
        <f>IF(G130&lt;&gt;"",O130/(1-('Project Input'!$C$20+'Project Input'!$C$21)),"")</f>
        <v/>
      </c>
      <c r="J130" s="66" t="str">
        <f t="shared" si="167"/>
        <v/>
      </c>
      <c r="K130" s="202" t="str">
        <f>IF(G130&lt;&gt;0,(U130/G130)/(1-('Project Input'!$C$20+'Project Input'!$C$21)),"")</f>
        <v/>
      </c>
      <c r="L130" s="56" t="str">
        <f t="shared" ref="L130:L134" si="172">IF(G130&lt;&gt;0,K130*G130,"")</f>
        <v/>
      </c>
      <c r="M130" s="218" t="str">
        <f t="shared" si="168"/>
        <v/>
      </c>
      <c r="N130" s="219"/>
      <c r="O130" s="135"/>
      <c r="P130" s="165" t="str">
        <f t="shared" si="169"/>
        <v/>
      </c>
      <c r="Q130" s="159"/>
      <c r="R130" s="190"/>
      <c r="S130" s="190"/>
      <c r="T130" s="190"/>
      <c r="U130" s="167" t="str">
        <f>IF(G130&lt;&gt;"",(R130*G130*'Project Input'!$C$47)+(S130*G130*'Project Input'!$C$46)+(T130*G130*'Project Input'!$C$45),"")</f>
        <v/>
      </c>
      <c r="V130" s="159"/>
      <c r="W130" s="168" t="str">
        <f t="shared" si="170"/>
        <v/>
      </c>
      <c r="X130" s="169"/>
      <c r="Y130" s="147"/>
      <c r="Z130" s="185">
        <f t="shared" ref="Z130:Z134" si="173">R130*G130</f>
        <v>0</v>
      </c>
      <c r="AA130" s="166">
        <f t="shared" ref="AA130:AA134" si="174">S130*G130</f>
        <v>0</v>
      </c>
      <c r="AB130" s="166">
        <f t="shared" ref="AB130:AB134" si="175">T130*G130</f>
        <v>0</v>
      </c>
      <c r="AC130" s="186">
        <f t="shared" ref="AC130" si="176">SUM(Z130:AB130)</f>
        <v>0</v>
      </c>
      <c r="AD130" s="148" t="str">
        <f>IF(G130&lt;&gt;"",AC130/'Project Input'!$C$41,"")</f>
        <v/>
      </c>
      <c r="AE130" s="141"/>
      <c r="AF130" s="141"/>
      <c r="AG130" s="141"/>
    </row>
    <row r="131" spans="1:33" s="1" customFormat="1">
      <c r="A131" s="5"/>
      <c r="B131" s="84"/>
      <c r="C131" s="85"/>
      <c r="D131" s="85"/>
      <c r="E131" s="86"/>
      <c r="F131" s="816" t="s">
        <v>112</v>
      </c>
      <c r="G131" s="816"/>
      <c r="H131" s="816"/>
      <c r="I131" s="66" t="str">
        <f>IF(G131&lt;&gt;"",O131/(1-('Project Input'!$C$20+'Project Input'!$C$21)),"")</f>
        <v/>
      </c>
      <c r="J131" s="66" t="str">
        <f t="shared" si="167"/>
        <v/>
      </c>
      <c r="K131" s="202" t="str">
        <f>IF(G131&lt;&gt;0,(U131/G131)/(1-('Project Input'!$C$20+'Project Input'!$C$21)),"")</f>
        <v/>
      </c>
      <c r="L131" s="56" t="str">
        <f t="shared" si="172"/>
        <v/>
      </c>
      <c r="M131" s="218" t="str">
        <f t="shared" si="168"/>
        <v/>
      </c>
      <c r="N131" s="219"/>
      <c r="O131" s="135"/>
      <c r="P131" s="165" t="str">
        <f t="shared" si="169"/>
        <v/>
      </c>
      <c r="Q131" s="159"/>
      <c r="R131" s="190"/>
      <c r="S131" s="190"/>
      <c r="T131" s="190"/>
      <c r="U131" s="167" t="str">
        <f>IF(G131&lt;&gt;"",(R131*G131*'Project Input'!$C$47)+(S131*G131*'Project Input'!$C$46)+(T131*G131*'Project Input'!$C$45),"")</f>
        <v/>
      </c>
      <c r="V131" s="159"/>
      <c r="W131" s="168" t="str">
        <f t="shared" si="170"/>
        <v/>
      </c>
      <c r="X131" s="169"/>
      <c r="Y131" s="147"/>
      <c r="Z131" s="185">
        <f t="shared" si="173"/>
        <v>0</v>
      </c>
      <c r="AA131" s="166">
        <f t="shared" si="174"/>
        <v>0</v>
      </c>
      <c r="AB131" s="166">
        <f t="shared" si="175"/>
        <v>0</v>
      </c>
      <c r="AC131" s="186">
        <f t="shared" ref="AC131" si="177">SUM(Z131:AB131)</f>
        <v>0</v>
      </c>
      <c r="AD131" s="148" t="str">
        <f>IF(G131&lt;&gt;"",AC131/'Project Input'!$C$41,"")</f>
        <v/>
      </c>
      <c r="AE131" s="141"/>
      <c r="AF131" s="141"/>
      <c r="AG131" s="141"/>
    </row>
    <row r="132" spans="1:33" s="1" customFormat="1">
      <c r="A132" s="5"/>
      <c r="B132" s="84"/>
      <c r="C132" s="85"/>
      <c r="D132" s="85"/>
      <c r="E132" s="86"/>
      <c r="F132" s="820"/>
      <c r="G132" s="73"/>
      <c r="H132" s="65"/>
      <c r="I132" s="66" t="str">
        <f>IF(G132&lt;&gt;"",O132/(1-('Project Input'!$C$20+'Project Input'!$C$21)),"")</f>
        <v/>
      </c>
      <c r="J132" s="66" t="str">
        <f t="shared" si="167"/>
        <v/>
      </c>
      <c r="K132" s="202" t="str">
        <f>IF(G132&lt;&gt;0,(U132/G132)/(1-('Project Input'!$C$20+'Project Input'!$C$21)),"")</f>
        <v/>
      </c>
      <c r="L132" s="56" t="str">
        <f t="shared" si="172"/>
        <v/>
      </c>
      <c r="M132" s="218" t="str">
        <f t="shared" si="168"/>
        <v/>
      </c>
      <c r="N132" s="219"/>
      <c r="O132" s="135"/>
      <c r="P132" s="165" t="str">
        <f t="shared" si="169"/>
        <v/>
      </c>
      <c r="Q132" s="159"/>
      <c r="R132" s="190"/>
      <c r="S132" s="190"/>
      <c r="T132" s="190"/>
      <c r="U132" s="167" t="str">
        <f>IF(G132&lt;&gt;"",(R132*G132*'Project Input'!$C$47)+(S132*G132*'Project Input'!$C$46)+(T132*G132*'Project Input'!$C$45),"")</f>
        <v/>
      </c>
      <c r="V132" s="159"/>
      <c r="W132" s="168" t="str">
        <f t="shared" si="170"/>
        <v/>
      </c>
      <c r="X132" s="169"/>
      <c r="Y132" s="147"/>
      <c r="Z132" s="185">
        <f t="shared" si="173"/>
        <v>0</v>
      </c>
      <c r="AA132" s="166">
        <f t="shared" si="174"/>
        <v>0</v>
      </c>
      <c r="AB132" s="166">
        <f t="shared" si="175"/>
        <v>0</v>
      </c>
      <c r="AC132" s="186">
        <f t="shared" ref="AC132:AC133" si="178">SUM(Z132:AB132)</f>
        <v>0</v>
      </c>
      <c r="AD132" s="148" t="str">
        <f>IF(G132&lt;&gt;"",AC132/'Project Input'!$C$41,"")</f>
        <v/>
      </c>
      <c r="AE132" s="141"/>
      <c r="AF132" s="141"/>
      <c r="AG132" s="141"/>
    </row>
    <row r="133" spans="1:33" s="1" customFormat="1">
      <c r="A133" s="5"/>
      <c r="B133" s="84"/>
      <c r="C133" s="85"/>
      <c r="D133" s="85"/>
      <c r="E133" s="86"/>
      <c r="F133" s="820" t="s">
        <v>111</v>
      </c>
      <c r="G133" s="73">
        <v>4794</v>
      </c>
      <c r="H133" s="65" t="s">
        <v>107</v>
      </c>
      <c r="I133" s="66">
        <f>IF(G133&lt;&gt;"",O133/(1-('Project Input'!$C$20+'Project Input'!$C$21)),"")</f>
        <v>637.6638855780692</v>
      </c>
      <c r="J133" s="66">
        <f t="shared" si="167"/>
        <v>3056960.6674612639</v>
      </c>
      <c r="K133" s="202">
        <f>IF(G133&lt;&gt;0,(U133/G133)/(1-('Project Input'!$C$20+'Project Input'!$C$21)),"")</f>
        <v>0</v>
      </c>
      <c r="L133" s="56">
        <f t="shared" si="172"/>
        <v>0</v>
      </c>
      <c r="M133" s="218">
        <f t="shared" si="168"/>
        <v>3056960.6674612639</v>
      </c>
      <c r="N133" s="219"/>
      <c r="O133" s="135">
        <v>535</v>
      </c>
      <c r="P133" s="165">
        <f t="shared" si="169"/>
        <v>2564790</v>
      </c>
      <c r="Q133" s="159"/>
      <c r="R133" s="190"/>
      <c r="S133" s="190"/>
      <c r="T133" s="190"/>
      <c r="U133" s="167">
        <f>IF(G133&lt;&gt;"",(R133*G133*'Project Input'!$C$47)+(S133*G133*'Project Input'!$C$46)+(T133*G133*'Project Input'!$C$45),"")</f>
        <v>0</v>
      </c>
      <c r="V133" s="159"/>
      <c r="W133" s="168">
        <f t="shared" si="170"/>
        <v>2564790</v>
      </c>
      <c r="X133" s="169"/>
      <c r="Y133" s="147"/>
      <c r="Z133" s="185">
        <f t="shared" si="173"/>
        <v>0</v>
      </c>
      <c r="AA133" s="166">
        <f t="shared" si="174"/>
        <v>0</v>
      </c>
      <c r="AB133" s="166">
        <f t="shared" si="175"/>
        <v>0</v>
      </c>
      <c r="AC133" s="186">
        <f t="shared" si="178"/>
        <v>0</v>
      </c>
      <c r="AD133" s="148">
        <f>IF(G133&lt;&gt;"",AC133/'Project Input'!$C$41,"")</f>
        <v>0</v>
      </c>
      <c r="AE133" s="141"/>
      <c r="AF133" s="141"/>
      <c r="AG133" s="141"/>
    </row>
    <row r="134" spans="1:33" s="1" customFormat="1">
      <c r="A134" s="5"/>
      <c r="B134" s="84"/>
      <c r="C134" s="85"/>
      <c r="D134" s="85"/>
      <c r="E134" s="86"/>
      <c r="F134" s="820"/>
      <c r="G134" s="73"/>
      <c r="H134" s="65"/>
      <c r="I134" s="66" t="str">
        <f>IF(G134&lt;&gt;"",O134/(1-('Project Input'!$C$20+'Project Input'!$C$21)),"")</f>
        <v/>
      </c>
      <c r="J134" s="66" t="str">
        <f t="shared" si="167"/>
        <v/>
      </c>
      <c r="K134" s="202" t="str">
        <f>IF(G134&lt;&gt;0,(U134/G134)/(1-('Project Input'!$C$20+'Project Input'!$C$21)),"")</f>
        <v/>
      </c>
      <c r="L134" s="56" t="str">
        <f t="shared" si="172"/>
        <v/>
      </c>
      <c r="M134" s="218" t="str">
        <f t="shared" si="168"/>
        <v/>
      </c>
      <c r="N134" s="219"/>
      <c r="O134" s="135"/>
      <c r="P134" s="165" t="str">
        <f t="shared" si="169"/>
        <v/>
      </c>
      <c r="Q134" s="159"/>
      <c r="R134" s="190"/>
      <c r="S134" s="190"/>
      <c r="T134" s="190"/>
      <c r="U134" s="167" t="str">
        <f>IF(G134&lt;&gt;"",(R134*G134*'Project Input'!$C$47)+(S134*G134*'Project Input'!$C$46)+(T134*G134*'Project Input'!$C$45),"")</f>
        <v/>
      </c>
      <c r="V134" s="159"/>
      <c r="W134" s="168" t="str">
        <f t="shared" si="170"/>
        <v/>
      </c>
      <c r="X134" s="169"/>
      <c r="Y134" s="147"/>
      <c r="Z134" s="185">
        <f t="shared" si="173"/>
        <v>0</v>
      </c>
      <c r="AA134" s="166">
        <f t="shared" si="174"/>
        <v>0</v>
      </c>
      <c r="AB134" s="166">
        <f t="shared" si="175"/>
        <v>0</v>
      </c>
      <c r="AC134" s="186">
        <f t="shared" ref="AC134" si="179">SUM(Z134:AB134)</f>
        <v>0</v>
      </c>
      <c r="AD134" s="148" t="str">
        <f>IF(G134&lt;&gt;"",AC134/'Project Input'!$C$41,"")</f>
        <v/>
      </c>
      <c r="AE134" s="141"/>
      <c r="AF134" s="141"/>
      <c r="AG134" s="141"/>
    </row>
    <row r="135" spans="1:33" s="1" customFormat="1">
      <c r="A135" s="5"/>
      <c r="B135" s="84"/>
      <c r="C135" s="59"/>
      <c r="D135" s="59"/>
      <c r="E135" s="81">
        <v>413</v>
      </c>
      <c r="F135" s="70" t="s">
        <v>113</v>
      </c>
      <c r="G135" s="108"/>
      <c r="H135" s="97"/>
      <c r="I135" s="97"/>
      <c r="J135" s="97"/>
      <c r="K135" s="97"/>
      <c r="L135" s="60" t="str">
        <f t="shared" ref="L135" si="180">IF(I135&lt;&gt;"",I135*K135,"")</f>
        <v/>
      </c>
      <c r="M135" s="220">
        <f>SUBTOTAL(9,M136:M149)</f>
        <v>2756131.1561382599</v>
      </c>
      <c r="N135" s="219"/>
      <c r="O135" s="135"/>
      <c r="P135" s="165" t="str">
        <f t="shared" ref="P135:P175" si="181">IF(G135&lt;&gt;"",G135*O135,"")</f>
        <v/>
      </c>
      <c r="Q135" s="159"/>
      <c r="R135" s="190"/>
      <c r="S135" s="190"/>
      <c r="T135" s="190"/>
      <c r="U135" s="167" t="str">
        <f>IF(G135&lt;&gt;"",(R135*G135*'Project Input'!$C$47)+(S135*G135*'Project Input'!$C$46)+(T135*G135*'Project Input'!$C$45),"")</f>
        <v/>
      </c>
      <c r="V135" s="159"/>
      <c r="W135" s="168" t="str">
        <f t="shared" ref="W135:W175" si="182">IF(G135&lt;&gt;"",U135+P135,"")</f>
        <v/>
      </c>
      <c r="X135" s="169"/>
      <c r="Y135" s="147"/>
      <c r="Z135" s="185">
        <f t="shared" ref="Z135:Z175" si="183">R135*G135</f>
        <v>0</v>
      </c>
      <c r="AA135" s="166">
        <f t="shared" ref="AA135:AA175" si="184">S135*G135</f>
        <v>0</v>
      </c>
      <c r="AB135" s="166">
        <f t="shared" ref="AB135:AB175" si="185">T135*G135</f>
        <v>0</v>
      </c>
      <c r="AC135" s="186">
        <f t="shared" ref="AC135:AC175" si="186">SUM(Z135:AB135)</f>
        <v>0</v>
      </c>
      <c r="AD135" s="148" t="str">
        <f>IF(G135&lt;&gt;"",AC135/'Project Input'!$C$41,"")</f>
        <v/>
      </c>
      <c r="AE135" s="141"/>
      <c r="AF135" s="141"/>
      <c r="AG135" s="141"/>
    </row>
    <row r="136" spans="1:33" s="1" customFormat="1">
      <c r="A136" s="5"/>
      <c r="B136" s="99"/>
      <c r="C136" s="100"/>
      <c r="D136" s="100"/>
      <c r="E136" s="102"/>
      <c r="F136" s="109"/>
      <c r="G136" s="63"/>
      <c r="H136" s="65"/>
      <c r="I136" s="66" t="str">
        <f>IF(G136&lt;&gt;"",O136/(1-('Project Input'!$C$20+'Project Input'!$C$21)),"")</f>
        <v/>
      </c>
      <c r="J136" s="66" t="str">
        <f t="shared" ref="J136:J169" si="187">IF(G136&lt;&gt;"",G136*I136,"")</f>
        <v/>
      </c>
      <c r="K136" s="202" t="str">
        <f>IF(G136&lt;&gt;0,(U136/G136)/(1-('Project Input'!$C$20+'Project Input'!$C$21)),"")</f>
        <v/>
      </c>
      <c r="L136" s="56" t="str">
        <f t="shared" ref="L136:L141" si="188">IF(G136&lt;&gt;0,K136*G136,"")</f>
        <v/>
      </c>
      <c r="M136" s="218" t="str">
        <f t="shared" ref="M136:M141" si="189">IF(G136&lt;&gt;0,J136+L136,"")</f>
        <v/>
      </c>
      <c r="N136" s="219"/>
      <c r="O136" s="135"/>
      <c r="P136" s="165" t="str">
        <f t="shared" ref="P136:P141" si="190">IF(G136&lt;&gt;"",G136*O136,"")</f>
        <v/>
      </c>
      <c r="Q136" s="159"/>
      <c r="R136" s="190"/>
      <c r="S136" s="190"/>
      <c r="T136" s="190"/>
      <c r="U136" s="167" t="str">
        <f>IF(G136&lt;&gt;"",(R136*G136*'Project Input'!$C$47)+(S136*G136*'Project Input'!$C$46)+(T136*G136*'Project Input'!$C$45),"")</f>
        <v/>
      </c>
      <c r="V136" s="159"/>
      <c r="W136" s="168" t="str">
        <f t="shared" ref="W136:W141" si="191">IF(G136&lt;&gt;"",U136+P136,"")</f>
        <v/>
      </c>
      <c r="X136" s="169"/>
      <c r="Y136" s="147"/>
      <c r="Z136" s="185">
        <f t="shared" ref="Z136:Z141" si="192">R136*G136</f>
        <v>0</v>
      </c>
      <c r="AA136" s="166">
        <f t="shared" ref="AA136:AA141" si="193">S136*G136</f>
        <v>0</v>
      </c>
      <c r="AB136" s="166">
        <f t="shared" ref="AB136:AB141" si="194">T136*G136</f>
        <v>0</v>
      </c>
      <c r="AC136" s="186">
        <f t="shared" ref="AC136:AC141" si="195">SUM(Z136:AB136)</f>
        <v>0</v>
      </c>
      <c r="AD136" s="148" t="str">
        <f>IF(G136&lt;&gt;"",AC136/'Project Input'!$C$41,"")</f>
        <v/>
      </c>
      <c r="AE136" s="141"/>
      <c r="AF136" s="141"/>
      <c r="AG136" s="141"/>
    </row>
    <row r="137" spans="1:33" s="67" customFormat="1">
      <c r="A137" s="5"/>
      <c r="B137" s="103"/>
      <c r="C137" s="100"/>
      <c r="D137" s="104"/>
      <c r="E137" s="105"/>
      <c r="F137" s="816" t="s">
        <v>114</v>
      </c>
      <c r="G137" s="817"/>
      <c r="H137" s="818"/>
      <c r="I137" s="66" t="str">
        <f>IF(G137&lt;&gt;"",O137/(1-('Project Input'!$C$20+'Project Input'!$C$21)),"")</f>
        <v/>
      </c>
      <c r="J137" s="66" t="str">
        <f t="shared" si="187"/>
        <v/>
      </c>
      <c r="K137" s="202" t="str">
        <f>IF(G137&lt;&gt;0,(U137/G137)/(1-('Project Input'!$C$20+'Project Input'!$C$21)),"")</f>
        <v/>
      </c>
      <c r="L137" s="56" t="str">
        <f t="shared" si="188"/>
        <v/>
      </c>
      <c r="M137" s="218" t="str">
        <f t="shared" si="189"/>
        <v/>
      </c>
      <c r="N137" s="219"/>
      <c r="O137" s="135"/>
      <c r="P137" s="165" t="str">
        <f t="shared" si="190"/>
        <v/>
      </c>
      <c r="Q137" s="159"/>
      <c r="R137" s="190"/>
      <c r="S137" s="190"/>
      <c r="T137" s="190"/>
      <c r="U137" s="167" t="str">
        <f>IF(G137&lt;&gt;"",(R137*G137*'Project Input'!$C$47)+(S137*G137*'Project Input'!$C$46)+(T137*G137*'Project Input'!$C$45),"")</f>
        <v/>
      </c>
      <c r="V137" s="159"/>
      <c r="W137" s="168" t="str">
        <f t="shared" si="191"/>
        <v/>
      </c>
      <c r="X137" s="169"/>
      <c r="Y137" s="147"/>
      <c r="Z137" s="185">
        <f t="shared" si="192"/>
        <v>0</v>
      </c>
      <c r="AA137" s="166">
        <f t="shared" si="193"/>
        <v>0</v>
      </c>
      <c r="AB137" s="166">
        <f t="shared" si="194"/>
        <v>0</v>
      </c>
      <c r="AC137" s="186">
        <f t="shared" si="195"/>
        <v>0</v>
      </c>
      <c r="AD137" s="148" t="str">
        <f>IF(G137&lt;&gt;"",AC137/'Project Input'!$C$41,"")</f>
        <v/>
      </c>
      <c r="AE137" s="140"/>
      <c r="AF137" s="141"/>
      <c r="AG137" s="141"/>
    </row>
    <row r="138" spans="1:33" s="1" customFormat="1">
      <c r="A138" s="5"/>
      <c r="B138" s="103"/>
      <c r="C138" s="100"/>
      <c r="D138" s="104"/>
      <c r="E138" s="105"/>
      <c r="F138" s="74"/>
      <c r="G138" s="63"/>
      <c r="H138" s="65"/>
      <c r="I138" s="66" t="str">
        <f>IF(G138&lt;&gt;"",O138/(1-('Project Input'!$C$20+'Project Input'!$C$21)),"")</f>
        <v/>
      </c>
      <c r="J138" s="66" t="str">
        <f t="shared" si="187"/>
        <v/>
      </c>
      <c r="K138" s="202" t="str">
        <f>IF(G138&lt;&gt;0,(U138/G138)/(1-('Project Input'!$C$20+'Project Input'!$C$21)),"")</f>
        <v/>
      </c>
      <c r="L138" s="56" t="str">
        <f t="shared" si="188"/>
        <v/>
      </c>
      <c r="M138" s="218" t="str">
        <f t="shared" si="189"/>
        <v/>
      </c>
      <c r="N138" s="219"/>
      <c r="O138" s="135"/>
      <c r="P138" s="165" t="str">
        <f t="shared" si="190"/>
        <v/>
      </c>
      <c r="Q138" s="159"/>
      <c r="R138" s="190"/>
      <c r="S138" s="190"/>
      <c r="T138" s="190"/>
      <c r="U138" s="167" t="str">
        <f>IF(G138&lt;&gt;"",(R138*G138*'Project Input'!$C$47)+(S138*G138*'Project Input'!$C$46)+(T138*G138*'Project Input'!$C$45),"")</f>
        <v/>
      </c>
      <c r="V138" s="159"/>
      <c r="W138" s="168" t="str">
        <f t="shared" si="191"/>
        <v/>
      </c>
      <c r="X138" s="169"/>
      <c r="Y138" s="147"/>
      <c r="Z138" s="185">
        <f t="shared" si="192"/>
        <v>0</v>
      </c>
      <c r="AA138" s="166">
        <f t="shared" si="193"/>
        <v>0</v>
      </c>
      <c r="AB138" s="166">
        <f t="shared" si="194"/>
        <v>0</v>
      </c>
      <c r="AC138" s="186">
        <f t="shared" si="195"/>
        <v>0</v>
      </c>
      <c r="AD138" s="148" t="str">
        <f>IF(G138&lt;&gt;"",AC138/'Project Input'!$C$41,"")</f>
        <v/>
      </c>
      <c r="AE138" s="141"/>
      <c r="AF138" s="141"/>
      <c r="AG138" s="141"/>
    </row>
    <row r="139" spans="1:33" s="1" customFormat="1" ht="41.45">
      <c r="A139" s="5"/>
      <c r="B139" s="72"/>
      <c r="C139" s="65"/>
      <c r="D139" s="65"/>
      <c r="E139" s="63"/>
      <c r="F139" s="64" t="s">
        <v>115</v>
      </c>
      <c r="G139" s="63">
        <v>36</v>
      </c>
      <c r="H139" s="65" t="s">
        <v>40</v>
      </c>
      <c r="I139" s="66">
        <f>IF(G139&lt;&gt;"",O139/(1-('Project Input'!$C$20+'Project Input'!$C$21)),"")</f>
        <v>10131.108462455304</v>
      </c>
      <c r="J139" s="66">
        <f t="shared" si="187"/>
        <v>364719.90464839095</v>
      </c>
      <c r="K139" s="202">
        <f>IF(G139&lt;&gt;0,(U139/G139)/(1-('Project Input'!$C$20+'Project Input'!$C$21)),"")</f>
        <v>10843.265792610251</v>
      </c>
      <c r="L139" s="56">
        <f t="shared" si="188"/>
        <v>390357.56853396905</v>
      </c>
      <c r="M139" s="218">
        <f t="shared" si="189"/>
        <v>755077.47318235994</v>
      </c>
      <c r="N139" s="219"/>
      <c r="O139" s="840">
        <v>8500</v>
      </c>
      <c r="P139" s="165">
        <f t="shared" si="190"/>
        <v>306000</v>
      </c>
      <c r="Q139" s="159"/>
      <c r="R139" s="839">
        <v>15</v>
      </c>
      <c r="S139" s="190"/>
      <c r="T139" s="190"/>
      <c r="U139" s="167">
        <f>IF(G139&lt;&gt;"",(R139*G139*'Project Input'!$C$47)+(S139*G139*'Project Input'!$C$46)+(T139*G139*'Project Input'!$C$45),"")</f>
        <v>327510</v>
      </c>
      <c r="V139" s="159"/>
      <c r="W139" s="168">
        <f t="shared" si="191"/>
        <v>633510</v>
      </c>
      <c r="X139" s="169"/>
      <c r="Y139" s="147"/>
      <c r="Z139" s="185">
        <f t="shared" si="192"/>
        <v>540</v>
      </c>
      <c r="AA139" s="166">
        <f t="shared" si="193"/>
        <v>0</v>
      </c>
      <c r="AB139" s="166">
        <f t="shared" si="194"/>
        <v>0</v>
      </c>
      <c r="AC139" s="186">
        <f t="shared" si="195"/>
        <v>540</v>
      </c>
      <c r="AD139" s="148">
        <f>IF(G139&lt;&gt;"",AC139/'Project Input'!$C$41,"")</f>
        <v>7.5</v>
      </c>
      <c r="AE139" s="141"/>
      <c r="AF139" s="141"/>
      <c r="AG139" s="141"/>
    </row>
    <row r="140" spans="1:33" s="1" customFormat="1" ht="55.15">
      <c r="A140" s="5"/>
      <c r="B140" s="103"/>
      <c r="C140" s="100"/>
      <c r="D140" s="104"/>
      <c r="E140" s="105"/>
      <c r="F140" s="64" t="s">
        <v>116</v>
      </c>
      <c r="G140" s="63">
        <v>36</v>
      </c>
      <c r="H140" s="65" t="s">
        <v>40</v>
      </c>
      <c r="I140" s="66">
        <f>IF(G140&lt;&gt;"",O140/(1-('Project Input'!$C$20+'Project Input'!$C$21)),"")</f>
        <v>238.37902264600717</v>
      </c>
      <c r="J140" s="66">
        <f t="shared" si="187"/>
        <v>8581.6448152562589</v>
      </c>
      <c r="K140" s="202">
        <f>IF(G140&lt;&gt;0,(U140/G140)/(1-('Project Input'!$C$20+'Project Input'!$C$21)),"")</f>
        <v>722.88438617401675</v>
      </c>
      <c r="L140" s="56">
        <f t="shared" si="188"/>
        <v>26023.837902264604</v>
      </c>
      <c r="M140" s="218">
        <f t="shared" si="189"/>
        <v>34605.482717520863</v>
      </c>
      <c r="N140" s="219"/>
      <c r="O140" s="840">
        <v>200</v>
      </c>
      <c r="P140" s="165">
        <f t="shared" si="190"/>
        <v>7200</v>
      </c>
      <c r="Q140" s="159"/>
      <c r="R140" s="839">
        <v>1</v>
      </c>
      <c r="S140" s="190"/>
      <c r="T140" s="190"/>
      <c r="U140" s="167">
        <f>IF(G140&lt;&gt;"",(R140*G140*'Project Input'!$C$47)+(S140*G140*'Project Input'!$C$46)+(T140*G140*'Project Input'!$C$45),"")</f>
        <v>21834</v>
      </c>
      <c r="V140" s="159"/>
      <c r="W140" s="168">
        <f t="shared" si="191"/>
        <v>29034</v>
      </c>
      <c r="X140" s="169"/>
      <c r="Y140" s="147"/>
      <c r="Z140" s="185">
        <f t="shared" si="192"/>
        <v>36</v>
      </c>
      <c r="AA140" s="166">
        <f t="shared" si="193"/>
        <v>0</v>
      </c>
      <c r="AB140" s="166">
        <f t="shared" si="194"/>
        <v>0</v>
      </c>
      <c r="AC140" s="186">
        <f t="shared" si="195"/>
        <v>36</v>
      </c>
      <c r="AD140" s="148">
        <f>IF(G140&lt;&gt;"",AC140/'Project Input'!$C$41,"")</f>
        <v>0.5</v>
      </c>
      <c r="AE140" s="141"/>
      <c r="AF140" s="141"/>
      <c r="AG140" s="141"/>
    </row>
    <row r="141" spans="1:33" s="67" customFormat="1" ht="27.6">
      <c r="A141" s="5"/>
      <c r="B141" s="103"/>
      <c r="C141" s="100"/>
      <c r="D141" s="104"/>
      <c r="E141" s="105"/>
      <c r="F141" s="64" t="s">
        <v>117</v>
      </c>
      <c r="G141" s="63">
        <v>28</v>
      </c>
      <c r="H141" s="65" t="s">
        <v>40</v>
      </c>
      <c r="I141" s="66">
        <f>IF(G141&lt;&gt;"",O141/(1-('Project Input'!$C$20+'Project Input'!$C$21)),"")</f>
        <v>1489.8688915375446</v>
      </c>
      <c r="J141" s="66">
        <f t="shared" si="187"/>
        <v>41716.328963051252</v>
      </c>
      <c r="K141" s="202">
        <f>IF(G141&lt;&gt;0,(U141/G141)/(1-('Project Input'!$C$20+'Project Input'!$C$21)),"")</f>
        <v>1494.636471990465</v>
      </c>
      <c r="L141" s="56">
        <f t="shared" si="188"/>
        <v>41849.82121573302</v>
      </c>
      <c r="M141" s="218">
        <f t="shared" si="189"/>
        <v>83566.150178784272</v>
      </c>
      <c r="N141" s="219"/>
      <c r="O141" s="135">
        <v>1250</v>
      </c>
      <c r="P141" s="165">
        <f t="shared" si="190"/>
        <v>35000</v>
      </c>
      <c r="Q141" s="159"/>
      <c r="R141" s="839">
        <v>1</v>
      </c>
      <c r="S141" s="190">
        <v>1</v>
      </c>
      <c r="T141" s="190"/>
      <c r="U141" s="167">
        <f>IF(G141&lt;&gt;"",(R141*G141*'Project Input'!$C$47)+(S141*G141*'Project Input'!$C$46)+(T141*G141*'Project Input'!$C$45),"")</f>
        <v>35112</v>
      </c>
      <c r="V141" s="159"/>
      <c r="W141" s="168">
        <f t="shared" si="191"/>
        <v>70112</v>
      </c>
      <c r="X141" s="169"/>
      <c r="Y141" s="147"/>
      <c r="Z141" s="185">
        <f t="shared" si="192"/>
        <v>28</v>
      </c>
      <c r="AA141" s="166">
        <f t="shared" si="193"/>
        <v>28</v>
      </c>
      <c r="AB141" s="166">
        <f t="shared" si="194"/>
        <v>0</v>
      </c>
      <c r="AC141" s="186">
        <f t="shared" si="195"/>
        <v>56</v>
      </c>
      <c r="AD141" s="148">
        <f>IF(G141&lt;&gt;"",AC141/'Project Input'!$C$41,"")</f>
        <v>0.77777777777777779</v>
      </c>
      <c r="AE141" s="141"/>
      <c r="AF141" s="141"/>
      <c r="AG141" s="141"/>
    </row>
    <row r="142" spans="1:33" s="1" customFormat="1" ht="27.6">
      <c r="A142" s="5"/>
      <c r="B142" s="84"/>
      <c r="C142" s="85"/>
      <c r="D142" s="85"/>
      <c r="E142" s="86"/>
      <c r="F142" s="64" t="s">
        <v>118</v>
      </c>
      <c r="G142" s="63">
        <v>1500</v>
      </c>
      <c r="H142" s="65" t="s">
        <v>77</v>
      </c>
      <c r="I142" s="66">
        <f>IF(G142&lt;&gt;"",O142/(1-('Project Input'!$C$20+'Project Input'!$C$21)),"")</f>
        <v>166.86531585220501</v>
      </c>
      <c r="J142" s="66">
        <f t="shared" si="187"/>
        <v>250297.97377830753</v>
      </c>
      <c r="K142" s="202">
        <f>IF(G142&lt;&gt;0,(U142/G142)/(1-('Project Input'!$C$20+'Project Input'!$C$21)),"")</f>
        <v>506.01907032181174</v>
      </c>
      <c r="L142" s="56">
        <f t="shared" ref="L142:L175" si="196">IF(G142&lt;&gt;0,K142*G142,"")</f>
        <v>759028.60548271763</v>
      </c>
      <c r="M142" s="218">
        <f t="shared" ref="M142:M147" si="197">IF(G142&lt;&gt;0,J142+L142,"")</f>
        <v>1009326.5792610252</v>
      </c>
      <c r="N142" s="219"/>
      <c r="O142" s="135">
        <v>140</v>
      </c>
      <c r="P142" s="165">
        <f t="shared" si="181"/>
        <v>210000</v>
      </c>
      <c r="Q142" s="159"/>
      <c r="R142" s="839">
        <v>0.7</v>
      </c>
      <c r="S142" s="190"/>
      <c r="T142" s="190"/>
      <c r="U142" s="167">
        <f>IF(G142&lt;&gt;"",(R142*G142*'Project Input'!$C$47)+(S142*G142*'Project Input'!$C$46)+(T142*G142*'Project Input'!$C$45),"")</f>
        <v>636825</v>
      </c>
      <c r="V142" s="159"/>
      <c r="W142" s="168">
        <f t="shared" si="182"/>
        <v>846825</v>
      </c>
      <c r="X142" s="169"/>
      <c r="Y142" s="147"/>
      <c r="Z142" s="185">
        <f t="shared" si="183"/>
        <v>1050</v>
      </c>
      <c r="AA142" s="166">
        <f t="shared" si="184"/>
        <v>0</v>
      </c>
      <c r="AB142" s="166">
        <f t="shared" si="185"/>
        <v>0</v>
      </c>
      <c r="AC142" s="186">
        <f t="shared" si="186"/>
        <v>1050</v>
      </c>
      <c r="AD142" s="148">
        <f>IF(G142&lt;&gt;"",AC142/'Project Input'!$C$41,"")</f>
        <v>14.583333333333334</v>
      </c>
      <c r="AE142" s="141"/>
      <c r="AF142" s="141"/>
      <c r="AG142" s="141"/>
    </row>
    <row r="143" spans="1:33" s="1" customFormat="1" ht="27.6">
      <c r="A143" s="5"/>
      <c r="B143" s="84"/>
      <c r="C143" s="85"/>
      <c r="D143" s="85"/>
      <c r="E143" s="86"/>
      <c r="F143" s="64" t="s">
        <v>119</v>
      </c>
      <c r="G143" s="63">
        <v>100</v>
      </c>
      <c r="H143" s="65" t="s">
        <v>40</v>
      </c>
      <c r="I143" s="66">
        <f>IF(G143&lt;&gt;"",O143/(1-('Project Input'!$C$20+'Project Input'!$C$21)),"")</f>
        <v>93.647199046483905</v>
      </c>
      <c r="J143" s="66">
        <f t="shared" si="187"/>
        <v>9364.7199046483911</v>
      </c>
      <c r="K143" s="202">
        <f>IF(G143&lt;&gt;0,(U143/G143)/(1-('Project Input'!$C$20+'Project Input'!$C$21)),"")</f>
        <v>506.01907032181174</v>
      </c>
      <c r="L143" s="56">
        <f t="shared" si="196"/>
        <v>50601.907032181174</v>
      </c>
      <c r="M143" s="218">
        <f t="shared" si="197"/>
        <v>59966.626936829562</v>
      </c>
      <c r="N143" s="219"/>
      <c r="O143" s="840">
        <v>78.569999999999993</v>
      </c>
      <c r="P143" s="165">
        <f t="shared" si="181"/>
        <v>7856.9999999999991</v>
      </c>
      <c r="Q143" s="159"/>
      <c r="R143" s="839">
        <v>0.7</v>
      </c>
      <c r="S143" s="190"/>
      <c r="T143" s="190"/>
      <c r="U143" s="167">
        <f>IF(G143&lt;&gt;"",(R143*G143*'Project Input'!$C$47)+(S143*G143*'Project Input'!$C$46)+(T143*G143*'Project Input'!$C$45),"")</f>
        <v>42455</v>
      </c>
      <c r="V143" s="159"/>
      <c r="W143" s="168">
        <f t="shared" si="182"/>
        <v>50312</v>
      </c>
      <c r="X143" s="169"/>
      <c r="Y143" s="147"/>
      <c r="Z143" s="185">
        <f t="shared" si="183"/>
        <v>70</v>
      </c>
      <c r="AA143" s="166">
        <f t="shared" si="184"/>
        <v>0</v>
      </c>
      <c r="AB143" s="166">
        <f t="shared" si="185"/>
        <v>0</v>
      </c>
      <c r="AC143" s="186">
        <f t="shared" si="186"/>
        <v>70</v>
      </c>
      <c r="AD143" s="148">
        <f>IF(G143&lt;&gt;"",AC143/'Project Input'!$C$41,"")</f>
        <v>0.97222222222222221</v>
      </c>
      <c r="AE143" s="141"/>
      <c r="AF143" s="141"/>
      <c r="AG143" s="141"/>
    </row>
    <row r="144" spans="1:33" s="1" customFormat="1" ht="27.6">
      <c r="A144" s="5"/>
      <c r="B144" s="84"/>
      <c r="C144" s="85"/>
      <c r="D144" s="85"/>
      <c r="E144" s="86"/>
      <c r="F144" s="64" t="s">
        <v>120</v>
      </c>
      <c r="G144" s="73">
        <f>448*1.5</f>
        <v>672</v>
      </c>
      <c r="H144" s="65" t="s">
        <v>40</v>
      </c>
      <c r="I144" s="66">
        <f>IF(G144&lt;&gt;"",O144/(1-('Project Input'!$C$20+'Project Input'!$C$21)),"")</f>
        <v>125.17282479141835</v>
      </c>
      <c r="J144" s="66">
        <f t="shared" si="187"/>
        <v>84116.138259833126</v>
      </c>
      <c r="K144" s="202">
        <f>IF(G144&lt;&gt;0,(U144/G144)/(1-('Project Input'!$C$20+'Project Input'!$C$21)),"")</f>
        <v>506.01907032181163</v>
      </c>
      <c r="L144" s="56">
        <f t="shared" si="196"/>
        <v>340044.81525625743</v>
      </c>
      <c r="M144" s="218">
        <f t="shared" si="197"/>
        <v>424160.95351609052</v>
      </c>
      <c r="N144" s="219"/>
      <c r="O144" s="840">
        <v>105.02</v>
      </c>
      <c r="P144" s="165">
        <f t="shared" si="181"/>
        <v>70573.440000000002</v>
      </c>
      <c r="Q144" s="159"/>
      <c r="R144" s="839">
        <v>0.7</v>
      </c>
      <c r="S144" s="190"/>
      <c r="T144" s="190"/>
      <c r="U144" s="167">
        <f>IF(G144&lt;&gt;"",(R144*G144*'Project Input'!$C$47)+(S144*G144*'Project Input'!$C$46)+(T144*G144*'Project Input'!$C$45),"")</f>
        <v>285297.59999999998</v>
      </c>
      <c r="V144" s="159"/>
      <c r="W144" s="168">
        <f t="shared" si="182"/>
        <v>355871.04</v>
      </c>
      <c r="X144" s="169"/>
      <c r="Y144" s="147"/>
      <c r="Z144" s="185">
        <f t="shared" si="183"/>
        <v>470.4</v>
      </c>
      <c r="AA144" s="166">
        <f t="shared" si="184"/>
        <v>0</v>
      </c>
      <c r="AB144" s="166">
        <f t="shared" si="185"/>
        <v>0</v>
      </c>
      <c r="AC144" s="186">
        <f t="shared" si="186"/>
        <v>470.4</v>
      </c>
      <c r="AD144" s="148">
        <f>IF(G144&lt;&gt;"",AC144/'Project Input'!$C$41,"")</f>
        <v>6.5333333333333332</v>
      </c>
      <c r="AE144" s="141"/>
      <c r="AF144" s="141"/>
      <c r="AG144" s="141"/>
    </row>
    <row r="145" spans="1:33" s="67" customFormat="1" ht="41.45">
      <c r="A145" s="5"/>
      <c r="B145" s="103"/>
      <c r="C145" s="100"/>
      <c r="D145" s="104"/>
      <c r="E145" s="105"/>
      <c r="F145" s="64" t="s">
        <v>121</v>
      </c>
      <c r="G145" s="63">
        <f>400*1.5</f>
        <v>600</v>
      </c>
      <c r="H145" s="65" t="s">
        <v>77</v>
      </c>
      <c r="I145" s="66">
        <f>IF(G145&lt;&gt;"",O145/(1-('Project Input'!$C$20+'Project Input'!$C$21)),"")</f>
        <v>143.02741358760429</v>
      </c>
      <c r="J145" s="66">
        <f t="shared" ref="J145:J148" si="198">IF(G145&lt;&gt;"",G145*I145,"")</f>
        <v>85816.448152562574</v>
      </c>
      <c r="K145" s="202">
        <f>IF(G145&lt;&gt;0,(U145/G145)/(1-('Project Input'!$C$20+'Project Input'!$C$21)),"")</f>
        <v>506.01907032181174</v>
      </c>
      <c r="L145" s="56">
        <f t="shared" si="196"/>
        <v>303611.44219308702</v>
      </c>
      <c r="M145" s="218">
        <f t="shared" si="197"/>
        <v>389427.89034564956</v>
      </c>
      <c r="N145" s="219"/>
      <c r="O145" s="840">
        <v>120</v>
      </c>
      <c r="P145" s="165">
        <f t="shared" si="181"/>
        <v>72000</v>
      </c>
      <c r="Q145" s="159"/>
      <c r="R145" s="839">
        <v>0.7</v>
      </c>
      <c r="S145" s="190"/>
      <c r="T145" s="190"/>
      <c r="U145" s="167">
        <f>IF(G145&lt;&gt;"",(R145*G145*'Project Input'!$C$47)+(S145*G145*'Project Input'!$C$46)+(T145*G145*'Project Input'!$C$45),"")</f>
        <v>254730</v>
      </c>
      <c r="V145" s="159"/>
      <c r="W145" s="168">
        <f t="shared" si="182"/>
        <v>326730</v>
      </c>
      <c r="X145" s="169"/>
      <c r="Y145" s="147"/>
      <c r="Z145" s="185">
        <f t="shared" si="183"/>
        <v>420</v>
      </c>
      <c r="AA145" s="166">
        <f t="shared" si="184"/>
        <v>0</v>
      </c>
      <c r="AB145" s="166">
        <f t="shared" si="185"/>
        <v>0</v>
      </c>
      <c r="AC145" s="186">
        <f t="shared" si="186"/>
        <v>420</v>
      </c>
      <c r="AD145" s="148">
        <f>IF(G145&lt;&gt;"",AC145/'Project Input'!$C$41,"")</f>
        <v>5.833333333333333</v>
      </c>
      <c r="AE145" s="140"/>
      <c r="AF145" s="141"/>
      <c r="AG145" s="141"/>
    </row>
    <row r="146" spans="1:33" s="1" customFormat="1">
      <c r="A146" s="5"/>
      <c r="B146" s="103"/>
      <c r="C146" s="100"/>
      <c r="D146" s="104"/>
      <c r="E146" s="105"/>
      <c r="F146" s="74"/>
      <c r="G146" s="63"/>
      <c r="H146" s="65"/>
      <c r="I146" s="66" t="str">
        <f>IF(G146&lt;&gt;"",O146/(1-('Project Input'!$C$20+'Project Input'!$C$21)),"")</f>
        <v/>
      </c>
      <c r="J146" s="66" t="str">
        <f t="shared" si="198"/>
        <v/>
      </c>
      <c r="K146" s="202" t="str">
        <f>IF(G146&lt;&gt;0,(U146/G146)/(1-('Project Input'!$C$20+'Project Input'!$C$21)),"")</f>
        <v/>
      </c>
      <c r="L146" s="56" t="str">
        <f t="shared" si="196"/>
        <v/>
      </c>
      <c r="M146" s="218" t="str">
        <f t="shared" si="197"/>
        <v/>
      </c>
      <c r="N146" s="219"/>
      <c r="O146" s="135"/>
      <c r="P146" s="165" t="str">
        <f t="shared" si="181"/>
        <v/>
      </c>
      <c r="Q146" s="159"/>
      <c r="R146" s="190"/>
      <c r="S146" s="190"/>
      <c r="T146" s="190"/>
      <c r="U146" s="167" t="str">
        <f>IF(G146&lt;&gt;"",(R146*G146*'Project Input'!$C$47)+(S146*G146*'Project Input'!$C$46)+(T146*G146*'Project Input'!$C$45),"")</f>
        <v/>
      </c>
      <c r="V146" s="159"/>
      <c r="W146" s="168" t="str">
        <f t="shared" si="182"/>
        <v/>
      </c>
      <c r="X146" s="169"/>
      <c r="Y146" s="147"/>
      <c r="Z146" s="185">
        <f t="shared" si="183"/>
        <v>0</v>
      </c>
      <c r="AA146" s="166">
        <f t="shared" si="184"/>
        <v>0</v>
      </c>
      <c r="AB146" s="166">
        <f t="shared" si="185"/>
        <v>0</v>
      </c>
      <c r="AC146" s="186">
        <f t="shared" si="186"/>
        <v>0</v>
      </c>
      <c r="AD146" s="148" t="str">
        <f>IF(G146&lt;&gt;"",AC146/'Project Input'!$C$41,"")</f>
        <v/>
      </c>
      <c r="AE146" s="141"/>
      <c r="AF146" s="141"/>
      <c r="AG146" s="141"/>
    </row>
    <row r="147" spans="1:33" s="1" customFormat="1">
      <c r="A147" s="5"/>
      <c r="B147" s="72"/>
      <c r="C147" s="65"/>
      <c r="D147" s="65"/>
      <c r="E147" s="63"/>
      <c r="F147" s="64"/>
      <c r="G147" s="63"/>
      <c r="H147" s="65"/>
      <c r="I147" s="66" t="str">
        <f>IF(G147&lt;&gt;"",O147/(1-('Project Input'!$C$20+'Project Input'!$C$21)),"")</f>
        <v/>
      </c>
      <c r="J147" s="66" t="str">
        <f t="shared" si="198"/>
        <v/>
      </c>
      <c r="K147" s="202" t="str">
        <f>IF(G147&lt;&gt;0,(U147/G147)/(1-('Project Input'!$C$20+'Project Input'!$C$21)),"")</f>
        <v/>
      </c>
      <c r="L147" s="56" t="str">
        <f t="shared" si="196"/>
        <v/>
      </c>
      <c r="M147" s="218" t="str">
        <f t="shared" si="197"/>
        <v/>
      </c>
      <c r="N147" s="219"/>
      <c r="O147" s="135"/>
      <c r="P147" s="165" t="str">
        <f t="shared" si="181"/>
        <v/>
      </c>
      <c r="Q147" s="159"/>
      <c r="R147" s="190"/>
      <c r="S147" s="190"/>
      <c r="T147" s="190"/>
      <c r="U147" s="167" t="str">
        <f>IF(G147&lt;&gt;"",(R147*G147*'Project Input'!$C$47)+(S147*G147*'Project Input'!$C$46)+(T147*G147*'Project Input'!$C$45),"")</f>
        <v/>
      </c>
      <c r="V147" s="159"/>
      <c r="W147" s="168" t="str">
        <f t="shared" si="182"/>
        <v/>
      </c>
      <c r="X147" s="169"/>
      <c r="Y147" s="147"/>
      <c r="Z147" s="185">
        <f t="shared" si="183"/>
        <v>0</v>
      </c>
      <c r="AA147" s="166">
        <f t="shared" si="184"/>
        <v>0</v>
      </c>
      <c r="AB147" s="166">
        <f t="shared" si="185"/>
        <v>0</v>
      </c>
      <c r="AC147" s="186">
        <f t="shared" si="186"/>
        <v>0</v>
      </c>
      <c r="AD147" s="148" t="str">
        <f>IF(G147&lt;&gt;"",AC147/'Project Input'!$C$41,"")</f>
        <v/>
      </c>
      <c r="AE147" s="141"/>
      <c r="AF147" s="141"/>
      <c r="AG147" s="141"/>
    </row>
    <row r="148" spans="1:33" s="1" customFormat="1">
      <c r="A148" s="5"/>
      <c r="B148" s="84"/>
      <c r="C148" s="85"/>
      <c r="D148" s="85"/>
      <c r="E148" s="86"/>
      <c r="F148" s="106"/>
      <c r="G148" s="63"/>
      <c r="H148" s="65"/>
      <c r="I148" s="66" t="str">
        <f>IF(G148&lt;&gt;"",O148/(1-('Project Input'!$C$20+'Project Input'!$C$21)),"")</f>
        <v/>
      </c>
      <c r="J148" s="66" t="str">
        <f t="shared" si="198"/>
        <v/>
      </c>
      <c r="K148" s="202" t="str">
        <f>IF(G148&lt;&gt;0,(U148/G148)/(1-('Project Input'!$C$20+'Project Input'!$C$21)),"")</f>
        <v/>
      </c>
      <c r="L148" s="56" t="str">
        <f t="shared" ref="L148" si="199">IF(G148&lt;&gt;0,K148*G148,"")</f>
        <v/>
      </c>
      <c r="M148" s="218" t="str">
        <f t="shared" ref="M148" si="200">IF(G148&lt;&gt;0,J148+L148,"")</f>
        <v/>
      </c>
      <c r="N148" s="219"/>
      <c r="O148" s="135"/>
      <c r="P148" s="165" t="str">
        <f t="shared" ref="P148" si="201">IF(G148&lt;&gt;"",G148*O148,"")</f>
        <v/>
      </c>
      <c r="Q148" s="159"/>
      <c r="R148" s="190"/>
      <c r="S148" s="190"/>
      <c r="T148" s="190"/>
      <c r="U148" s="167" t="str">
        <f>IF(G148&lt;&gt;"",(R148*G148*'Project Input'!$C$47)+(S148*G148*'Project Input'!$C$46)+(T148*G148*'Project Input'!$C$45),"")</f>
        <v/>
      </c>
      <c r="V148" s="159"/>
      <c r="W148" s="168" t="str">
        <f t="shared" ref="W148" si="202">IF(G148&lt;&gt;"",U148+P148,"")</f>
        <v/>
      </c>
      <c r="X148" s="169"/>
      <c r="Y148" s="147"/>
      <c r="Z148" s="185">
        <f t="shared" ref="Z148" si="203">R148*G148</f>
        <v>0</v>
      </c>
      <c r="AA148" s="166">
        <f t="shared" ref="AA148" si="204">S148*G148</f>
        <v>0</v>
      </c>
      <c r="AB148" s="166">
        <f t="shared" ref="AB148" si="205">T148*G148</f>
        <v>0</v>
      </c>
      <c r="AC148" s="186">
        <f t="shared" ref="AC148" si="206">SUM(Z148:AB148)</f>
        <v>0</v>
      </c>
      <c r="AD148" s="148" t="str">
        <f>IF(G148&lt;&gt;"",AC148/'Project Input'!$C$41,"")</f>
        <v/>
      </c>
      <c r="AE148" s="141"/>
      <c r="AF148" s="141"/>
      <c r="AG148" s="141"/>
    </row>
    <row r="149" spans="1:33" s="1" customFormat="1">
      <c r="A149" s="5"/>
      <c r="B149" s="84"/>
      <c r="C149" s="85"/>
      <c r="D149" s="85"/>
      <c r="E149" s="86"/>
      <c r="F149" s="106"/>
      <c r="G149" s="63"/>
      <c r="H149" s="65"/>
      <c r="I149" s="66" t="str">
        <f>IF(G149&lt;&gt;"",O149/(1-('Project Input'!$C$20+'Project Input'!$C$21)),"")</f>
        <v/>
      </c>
      <c r="J149" s="66" t="str">
        <f t="shared" si="187"/>
        <v/>
      </c>
      <c r="K149" s="202" t="str">
        <f>IF(G149&lt;&gt;0,(U149/G149)/(1-('Project Input'!$C$20+'Project Input'!$C$21)),"")</f>
        <v/>
      </c>
      <c r="L149" s="56" t="str">
        <f t="shared" si="196"/>
        <v/>
      </c>
      <c r="M149" s="218" t="str">
        <f t="shared" ref="M149:M175" si="207">IF(G149&lt;&gt;0,J149+L149,"")</f>
        <v/>
      </c>
      <c r="N149" s="219"/>
      <c r="O149" s="135"/>
      <c r="P149" s="165" t="str">
        <f t="shared" si="181"/>
        <v/>
      </c>
      <c r="Q149" s="159"/>
      <c r="R149" s="190"/>
      <c r="S149" s="190"/>
      <c r="T149" s="190"/>
      <c r="U149" s="167" t="str">
        <f>IF(G149&lt;&gt;"",(R149*G149*'Project Input'!$C$47)+(S149*G149*'Project Input'!$C$46)+(T149*G149*'Project Input'!$C$45),"")</f>
        <v/>
      </c>
      <c r="V149" s="159"/>
      <c r="W149" s="168" t="str">
        <f t="shared" si="182"/>
        <v/>
      </c>
      <c r="X149" s="169"/>
      <c r="Y149" s="147"/>
      <c r="Z149" s="185">
        <f t="shared" si="183"/>
        <v>0</v>
      </c>
      <c r="AA149" s="166">
        <f t="shared" si="184"/>
        <v>0</v>
      </c>
      <c r="AB149" s="166">
        <f t="shared" si="185"/>
        <v>0</v>
      </c>
      <c r="AC149" s="186">
        <f t="shared" si="186"/>
        <v>0</v>
      </c>
      <c r="AD149" s="148" t="str">
        <f>IF(G149&lt;&gt;"",AC149/'Project Input'!$C$41,"")</f>
        <v/>
      </c>
      <c r="AE149" s="141"/>
      <c r="AF149" s="141"/>
      <c r="AG149" s="141"/>
    </row>
    <row r="150" spans="1:33" s="1" customFormat="1">
      <c r="A150" s="5"/>
      <c r="B150" s="107"/>
      <c r="C150" s="59"/>
      <c r="D150" s="59"/>
      <c r="E150" s="81">
        <v>414</v>
      </c>
      <c r="F150" s="70" t="s">
        <v>122</v>
      </c>
      <c r="G150" s="108"/>
      <c r="H150" s="97"/>
      <c r="I150" s="97"/>
      <c r="J150" s="97"/>
      <c r="K150" s="97"/>
      <c r="L150" s="60" t="str">
        <f t="shared" ref="L150" si="208">IF(I150&lt;&gt;"",I150*K150,"")</f>
        <v/>
      </c>
      <c r="M150" s="220">
        <f>SUBTOTAL(9,M151:M178)</f>
        <v>2538511.9189511323</v>
      </c>
      <c r="N150" s="219"/>
      <c r="O150" s="135"/>
      <c r="P150" s="165" t="str">
        <f t="shared" si="181"/>
        <v/>
      </c>
      <c r="Q150" s="159"/>
      <c r="R150" s="190"/>
      <c r="S150" s="190"/>
      <c r="T150" s="190"/>
      <c r="U150" s="167" t="str">
        <f>IF(G150&lt;&gt;"",(R150*G150*'Project Input'!$C$47)+(S150*G150*'Project Input'!$C$46)+(T150*G150*'Project Input'!$C$45),"")</f>
        <v/>
      </c>
      <c r="V150" s="159"/>
      <c r="W150" s="168" t="str">
        <f t="shared" si="182"/>
        <v/>
      </c>
      <c r="X150" s="169"/>
      <c r="Y150" s="147"/>
      <c r="Z150" s="185">
        <f t="shared" si="183"/>
        <v>0</v>
      </c>
      <c r="AA150" s="166">
        <f t="shared" si="184"/>
        <v>0</v>
      </c>
      <c r="AB150" s="166">
        <f t="shared" si="185"/>
        <v>0</v>
      </c>
      <c r="AC150" s="186">
        <f t="shared" si="186"/>
        <v>0</v>
      </c>
      <c r="AD150" s="148" t="str">
        <f>IF(G150&lt;&gt;"",AC150/'Project Input'!$C$41,"")</f>
        <v/>
      </c>
      <c r="AE150" s="141"/>
      <c r="AF150" s="141"/>
      <c r="AG150" s="141"/>
    </row>
    <row r="151" spans="1:33" s="1" customFormat="1">
      <c r="A151" s="5"/>
      <c r="B151" s="103"/>
      <c r="C151" s="100"/>
      <c r="D151" s="104"/>
      <c r="E151" s="105"/>
      <c r="F151" s="74"/>
      <c r="G151" s="63"/>
      <c r="H151" s="65"/>
      <c r="I151" s="66" t="str">
        <f>IF(G151&lt;&gt;"",O151/(1-('Project Input'!$C$20+'Project Input'!$C$21)),"")</f>
        <v/>
      </c>
      <c r="J151" s="66" t="str">
        <f t="shared" si="187"/>
        <v/>
      </c>
      <c r="K151" s="202" t="str">
        <f>IF(G151&lt;&gt;0,(U151/G151)/(1-('Project Input'!$C$20+'Project Input'!$C$21)),"")</f>
        <v/>
      </c>
      <c r="L151" s="56" t="str">
        <f t="shared" si="196"/>
        <v/>
      </c>
      <c r="M151" s="218" t="str">
        <f t="shared" si="207"/>
        <v/>
      </c>
      <c r="N151" s="219"/>
      <c r="O151" s="135"/>
      <c r="P151" s="165" t="str">
        <f t="shared" si="181"/>
        <v/>
      </c>
      <c r="Q151" s="159"/>
      <c r="R151" s="190"/>
      <c r="S151" s="190"/>
      <c r="T151" s="190"/>
      <c r="U151" s="167" t="str">
        <f>IF(G151&lt;&gt;"",(R151*G151*'Project Input'!$C$47)+(S151*G151*'Project Input'!$C$46)+(T151*G151*'Project Input'!$C$45),"")</f>
        <v/>
      </c>
      <c r="V151" s="159"/>
      <c r="W151" s="168" t="str">
        <f t="shared" si="182"/>
        <v/>
      </c>
      <c r="X151" s="169"/>
      <c r="Y151" s="147"/>
      <c r="Z151" s="185">
        <f t="shared" si="183"/>
        <v>0</v>
      </c>
      <c r="AA151" s="166">
        <f t="shared" si="184"/>
        <v>0</v>
      </c>
      <c r="AB151" s="166">
        <f t="shared" si="185"/>
        <v>0</v>
      </c>
      <c r="AC151" s="186">
        <f t="shared" si="186"/>
        <v>0</v>
      </c>
      <c r="AD151" s="148" t="str">
        <f>IF(G151&lt;&gt;"",AC151/'Project Input'!$C$41,"")</f>
        <v/>
      </c>
      <c r="AE151" s="141"/>
      <c r="AF151" s="141"/>
      <c r="AG151" s="141"/>
    </row>
    <row r="152" spans="1:33" s="1" customFormat="1">
      <c r="A152" s="5"/>
      <c r="B152" s="72"/>
      <c r="C152" s="65"/>
      <c r="D152" s="65"/>
      <c r="E152" s="63"/>
      <c r="F152" s="74" t="s">
        <v>123</v>
      </c>
      <c r="G152" s="63"/>
      <c r="H152" s="65" t="s">
        <v>40</v>
      </c>
      <c r="I152" s="66" t="str">
        <f>IF(G152&lt;&gt;"",O152/(1-('Project Input'!$C$20+'Project Input'!$C$21)),"")</f>
        <v/>
      </c>
      <c r="J152" s="66" t="str">
        <f t="shared" si="187"/>
        <v/>
      </c>
      <c r="K152" s="202" t="str">
        <f>IF(G152&lt;&gt;0,(U152/G152)/(1-('Project Input'!$C$20+'Project Input'!$C$21)),"")</f>
        <v/>
      </c>
      <c r="L152" s="56" t="str">
        <f t="shared" si="196"/>
        <v/>
      </c>
      <c r="M152" s="218" t="str">
        <f t="shared" si="207"/>
        <v/>
      </c>
      <c r="N152" s="219"/>
      <c r="O152" s="135">
        <v>110000</v>
      </c>
      <c r="P152" s="165" t="str">
        <f t="shared" si="181"/>
        <v/>
      </c>
      <c r="Q152" s="159"/>
      <c r="R152" s="190"/>
      <c r="S152" s="190"/>
      <c r="T152" s="190">
        <v>1</v>
      </c>
      <c r="U152" s="167" t="str">
        <f>IF(G152&lt;&gt;"",(R152*G152*'Project Input'!$C$47)+(S152*G152*'Project Input'!$C$46)+(T152*G152*'Project Input'!$C$45),"")</f>
        <v/>
      </c>
      <c r="V152" s="159"/>
      <c r="W152" s="168" t="str">
        <f t="shared" si="182"/>
        <v/>
      </c>
      <c r="X152" s="169"/>
      <c r="Y152" s="147"/>
      <c r="Z152" s="185">
        <f t="shared" si="183"/>
        <v>0</v>
      </c>
      <c r="AA152" s="166">
        <f t="shared" si="184"/>
        <v>0</v>
      </c>
      <c r="AB152" s="166">
        <f t="shared" si="185"/>
        <v>0</v>
      </c>
      <c r="AC152" s="186">
        <f t="shared" si="186"/>
        <v>0</v>
      </c>
      <c r="AD152" s="148" t="str">
        <f>IF(G152&lt;&gt;"",AC152/'Project Input'!$C$41,"")</f>
        <v/>
      </c>
      <c r="AE152" s="141"/>
      <c r="AF152" s="141"/>
      <c r="AG152" s="141"/>
    </row>
    <row r="153" spans="1:33" s="1" customFormat="1">
      <c r="A153" s="5"/>
      <c r="B153" s="72"/>
      <c r="C153" s="65"/>
      <c r="D153" s="65"/>
      <c r="E153" s="63"/>
      <c r="F153" s="74" t="s">
        <v>124</v>
      </c>
      <c r="G153" s="63"/>
      <c r="H153" s="65" t="s">
        <v>40</v>
      </c>
      <c r="I153" s="66" t="str">
        <f>IF(G153&lt;&gt;"",O153/(1-('Project Input'!$C$20+'Project Input'!$C$21)),"")</f>
        <v/>
      </c>
      <c r="J153" s="66" t="str">
        <f t="shared" si="187"/>
        <v/>
      </c>
      <c r="K153" s="202" t="str">
        <f>IF(G153&lt;&gt;0,(U153/G153)/(1-('Project Input'!$C$20+'Project Input'!$C$21)),"")</f>
        <v/>
      </c>
      <c r="L153" s="56" t="str">
        <f t="shared" si="196"/>
        <v/>
      </c>
      <c r="M153" s="218" t="str">
        <f t="shared" si="207"/>
        <v/>
      </c>
      <c r="N153" s="219"/>
      <c r="O153" s="135">
        <v>500</v>
      </c>
      <c r="P153" s="165" t="str">
        <f t="shared" si="181"/>
        <v/>
      </c>
      <c r="Q153" s="159"/>
      <c r="R153" s="190">
        <v>18</v>
      </c>
      <c r="S153" s="190">
        <v>8</v>
      </c>
      <c r="T153" s="190">
        <v>3</v>
      </c>
      <c r="U153" s="167" t="str">
        <f>IF(G153&lt;&gt;"",(R153*G153*'Project Input'!$C$47)+(S153*G153*'Project Input'!$C$46)+(T153*G153*'Project Input'!$C$45),"")</f>
        <v/>
      </c>
      <c r="V153" s="159"/>
      <c r="W153" s="168" t="str">
        <f t="shared" si="182"/>
        <v/>
      </c>
      <c r="X153" s="169"/>
      <c r="Y153" s="147"/>
      <c r="Z153" s="185">
        <f t="shared" si="183"/>
        <v>0</v>
      </c>
      <c r="AA153" s="166">
        <f t="shared" si="184"/>
        <v>0</v>
      </c>
      <c r="AB153" s="166">
        <f t="shared" si="185"/>
        <v>0</v>
      </c>
      <c r="AC153" s="186">
        <f t="shared" si="186"/>
        <v>0</v>
      </c>
      <c r="AD153" s="148" t="str">
        <f>IF(G153&lt;&gt;"",AC153/'Project Input'!$C$41,"")</f>
        <v/>
      </c>
      <c r="AE153" s="141"/>
      <c r="AF153" s="141"/>
      <c r="AG153" s="141"/>
    </row>
    <row r="154" spans="1:33" s="1" customFormat="1">
      <c r="A154" s="5"/>
      <c r="B154" s="72"/>
      <c r="C154" s="65"/>
      <c r="D154" s="65"/>
      <c r="E154" s="63"/>
      <c r="F154" s="74" t="s">
        <v>125</v>
      </c>
      <c r="G154" s="63"/>
      <c r="H154" s="65" t="s">
        <v>40</v>
      </c>
      <c r="I154" s="66" t="str">
        <f>IF(G154&lt;&gt;"",O154/(1-('Project Input'!$C$20+'Project Input'!$C$21)),"")</f>
        <v/>
      </c>
      <c r="J154" s="66" t="str">
        <f t="shared" si="187"/>
        <v/>
      </c>
      <c r="K154" s="202" t="str">
        <f>IF(G154&lt;&gt;0,(U154/G154)/(1-('Project Input'!$C$20+'Project Input'!$C$21)),"")</f>
        <v/>
      </c>
      <c r="L154" s="56" t="str">
        <f t="shared" si="196"/>
        <v/>
      </c>
      <c r="M154" s="218" t="str">
        <f t="shared" si="207"/>
        <v/>
      </c>
      <c r="N154" s="219"/>
      <c r="O154" s="135">
        <v>130000</v>
      </c>
      <c r="P154" s="165" t="str">
        <f t="shared" si="181"/>
        <v/>
      </c>
      <c r="Q154" s="159"/>
      <c r="R154" s="190"/>
      <c r="S154" s="190"/>
      <c r="T154" s="190">
        <v>1</v>
      </c>
      <c r="U154" s="167" t="str">
        <f>IF(G154&lt;&gt;"",(R154*G154*'Project Input'!$C$47)+(S154*G154*'Project Input'!$C$46)+(T154*G154*'Project Input'!$C$45),"")</f>
        <v/>
      </c>
      <c r="V154" s="159"/>
      <c r="W154" s="168" t="str">
        <f t="shared" si="182"/>
        <v/>
      </c>
      <c r="X154" s="169"/>
      <c r="Y154" s="147"/>
      <c r="Z154" s="185">
        <f t="shared" si="183"/>
        <v>0</v>
      </c>
      <c r="AA154" s="166">
        <f t="shared" si="184"/>
        <v>0</v>
      </c>
      <c r="AB154" s="166">
        <f t="shared" si="185"/>
        <v>0</v>
      </c>
      <c r="AC154" s="186">
        <f t="shared" si="186"/>
        <v>0</v>
      </c>
      <c r="AD154" s="148" t="str">
        <f>IF(G154&lt;&gt;"",AC154/'Project Input'!$C$41,"")</f>
        <v/>
      </c>
      <c r="AE154" s="141"/>
      <c r="AF154" s="141"/>
      <c r="AG154" s="141"/>
    </row>
    <row r="155" spans="1:33" s="1" customFormat="1">
      <c r="A155" s="5"/>
      <c r="B155" s="72"/>
      <c r="C155" s="65"/>
      <c r="D155" s="65"/>
      <c r="E155" s="63"/>
      <c r="F155" s="74" t="s">
        <v>126</v>
      </c>
      <c r="G155" s="63"/>
      <c r="H155" s="65" t="s">
        <v>40</v>
      </c>
      <c r="I155" s="66" t="str">
        <f>IF(G155&lt;&gt;"",O155/(1-('Project Input'!$C$20+'Project Input'!$C$21)),"")</f>
        <v/>
      </c>
      <c r="J155" s="66" t="str">
        <f t="shared" si="187"/>
        <v/>
      </c>
      <c r="K155" s="202" t="str">
        <f>IF(G155&lt;&gt;0,(U155/G155)/(1-('Project Input'!$C$20+'Project Input'!$C$21)),"")</f>
        <v/>
      </c>
      <c r="L155" s="56" t="str">
        <f t="shared" si="196"/>
        <v/>
      </c>
      <c r="M155" s="218" t="str">
        <f t="shared" si="207"/>
        <v/>
      </c>
      <c r="N155" s="219"/>
      <c r="O155" s="135">
        <v>500</v>
      </c>
      <c r="P155" s="165" t="str">
        <f t="shared" si="181"/>
        <v/>
      </c>
      <c r="Q155" s="159"/>
      <c r="R155" s="190">
        <v>20</v>
      </c>
      <c r="S155" s="190">
        <v>8</v>
      </c>
      <c r="T155" s="190">
        <v>3</v>
      </c>
      <c r="U155" s="167" t="str">
        <f>IF(G155&lt;&gt;"",(R155*G155*'Project Input'!$C$47)+(S155*G155*'Project Input'!$C$46)+(T155*G155*'Project Input'!$C$45),"")</f>
        <v/>
      </c>
      <c r="V155" s="159"/>
      <c r="W155" s="168" t="str">
        <f t="shared" si="182"/>
        <v/>
      </c>
      <c r="X155" s="169"/>
      <c r="Y155" s="147"/>
      <c r="Z155" s="185">
        <f t="shared" si="183"/>
        <v>0</v>
      </c>
      <c r="AA155" s="166">
        <f t="shared" si="184"/>
        <v>0</v>
      </c>
      <c r="AB155" s="166">
        <f t="shared" si="185"/>
        <v>0</v>
      </c>
      <c r="AC155" s="186">
        <f t="shared" si="186"/>
        <v>0</v>
      </c>
      <c r="AD155" s="148" t="str">
        <f>IF(G155&lt;&gt;"",AC155/'Project Input'!$C$41,"")</f>
        <v/>
      </c>
      <c r="AE155" s="141"/>
      <c r="AF155" s="141"/>
      <c r="AG155" s="141"/>
    </row>
    <row r="156" spans="1:33" s="1" customFormat="1">
      <c r="A156" s="5"/>
      <c r="B156" s="103"/>
      <c r="C156" s="100"/>
      <c r="D156" s="104"/>
      <c r="E156" s="105"/>
      <c r="F156" s="74"/>
      <c r="G156" s="63"/>
      <c r="H156" s="65"/>
      <c r="I156" s="66" t="str">
        <f>IF(G156&lt;&gt;"",O156/(1-('Project Input'!$C$20+'Project Input'!$C$21)),"")</f>
        <v/>
      </c>
      <c r="J156" s="66" t="str">
        <f t="shared" si="187"/>
        <v/>
      </c>
      <c r="K156" s="202" t="str">
        <f>IF(G156&lt;&gt;0,(U156/G156)/(1-('Project Input'!$C$20+'Project Input'!$C$21)),"")</f>
        <v/>
      </c>
      <c r="L156" s="56" t="str">
        <f t="shared" si="196"/>
        <v/>
      </c>
      <c r="M156" s="218" t="str">
        <f t="shared" si="207"/>
        <v/>
      </c>
      <c r="N156" s="219"/>
      <c r="O156" s="135"/>
      <c r="P156" s="165" t="str">
        <f t="shared" si="181"/>
        <v/>
      </c>
      <c r="Q156" s="159"/>
      <c r="R156" s="190"/>
      <c r="S156" s="190"/>
      <c r="T156" s="190"/>
      <c r="U156" s="167" t="str">
        <f>IF(G156&lt;&gt;"",(R156*G156*'Project Input'!$C$47)+(S156*G156*'Project Input'!$C$46)+(T156*G156*'Project Input'!$C$45),"")</f>
        <v/>
      </c>
      <c r="V156" s="159"/>
      <c r="W156" s="168" t="str">
        <f t="shared" si="182"/>
        <v/>
      </c>
      <c r="X156" s="169"/>
      <c r="Y156" s="147"/>
      <c r="Z156" s="185">
        <f t="shared" si="183"/>
        <v>0</v>
      </c>
      <c r="AA156" s="166">
        <f t="shared" si="184"/>
        <v>0</v>
      </c>
      <c r="AB156" s="166">
        <f t="shared" si="185"/>
        <v>0</v>
      </c>
      <c r="AC156" s="186">
        <f t="shared" si="186"/>
        <v>0</v>
      </c>
      <c r="AD156" s="148" t="str">
        <f>IF(G156&lt;&gt;"",AC156/'Project Input'!$C$41,"")</f>
        <v/>
      </c>
      <c r="AE156" s="141"/>
      <c r="AF156" s="141"/>
      <c r="AG156" s="141"/>
    </row>
    <row r="157" spans="1:33" s="1" customFormat="1">
      <c r="A157" s="5"/>
      <c r="B157" s="72"/>
      <c r="C157" s="65"/>
      <c r="D157" s="65"/>
      <c r="E157" s="63"/>
      <c r="F157" s="74" t="s">
        <v>127</v>
      </c>
      <c r="G157" s="63">
        <v>3</v>
      </c>
      <c r="H157" s="65" t="s">
        <v>40</v>
      </c>
      <c r="I157" s="66">
        <f>IF(G157&lt;&gt;"",O157/(1-('Project Input'!$C$20+'Project Input'!$C$21)),"")</f>
        <v>95351.609058402857</v>
      </c>
      <c r="J157" s="66">
        <f t="shared" si="187"/>
        <v>286054.8271752086</v>
      </c>
      <c r="K157" s="202">
        <f>IF(G157&lt;&gt;0,(U157/G157)/(1-('Project Input'!$C$20+'Project Input'!$C$21)),"")</f>
        <v>0</v>
      </c>
      <c r="L157" s="56">
        <f t="shared" si="196"/>
        <v>0</v>
      </c>
      <c r="M157" s="218">
        <f t="shared" si="207"/>
        <v>286054.8271752086</v>
      </c>
      <c r="N157" s="219"/>
      <c r="O157" s="135">
        <v>80000</v>
      </c>
      <c r="P157" s="165">
        <f t="shared" si="181"/>
        <v>240000</v>
      </c>
      <c r="Q157" s="159"/>
      <c r="R157" s="190"/>
      <c r="S157" s="190"/>
      <c r="T157" s="190"/>
      <c r="U157" s="167">
        <f>IF(G157&lt;&gt;"",(R157*G157*'Project Input'!$C$47)+(S157*G157*'Project Input'!$C$46)+(T157*G157*'Project Input'!$C$45),"")</f>
        <v>0</v>
      </c>
      <c r="V157" s="159"/>
      <c r="W157" s="168">
        <f t="shared" si="182"/>
        <v>240000</v>
      </c>
      <c r="X157" s="169"/>
      <c r="Y157" s="147"/>
      <c r="Z157" s="185">
        <f t="shared" si="183"/>
        <v>0</v>
      </c>
      <c r="AA157" s="166">
        <f t="shared" si="184"/>
        <v>0</v>
      </c>
      <c r="AB157" s="166">
        <f t="shared" si="185"/>
        <v>0</v>
      </c>
      <c r="AC157" s="186">
        <f t="shared" si="186"/>
        <v>0</v>
      </c>
      <c r="AD157" s="148">
        <f>IF(G157&lt;&gt;"",AC157/'Project Input'!$C$41,"")</f>
        <v>0</v>
      </c>
      <c r="AE157" s="141"/>
      <c r="AF157" s="141"/>
      <c r="AG157" s="141"/>
    </row>
    <row r="158" spans="1:33" s="1" customFormat="1">
      <c r="A158" s="5"/>
      <c r="B158" s="72"/>
      <c r="C158" s="65"/>
      <c r="D158" s="65"/>
      <c r="E158" s="63"/>
      <c r="F158" s="74" t="s">
        <v>128</v>
      </c>
      <c r="G158" s="63">
        <v>3</v>
      </c>
      <c r="H158" s="65" t="s">
        <v>40</v>
      </c>
      <c r="I158" s="66">
        <f>IF(G158&lt;&gt;"",O158/(1-('Project Input'!$C$20+'Project Input'!$C$21)),"")</f>
        <v>0</v>
      </c>
      <c r="J158" s="66">
        <f t="shared" ref="J158" si="209">IF(G158&lt;&gt;"",G158*I158,"")</f>
        <v>0</v>
      </c>
      <c r="K158" s="202">
        <f>IF(G158&lt;&gt;0,(U158/G158)/(1-('Project Input'!$C$20+'Project Input'!$C$21)),"")</f>
        <v>13006.555423122765</v>
      </c>
      <c r="L158" s="56">
        <f t="shared" ref="L158" si="210">IF(G158&lt;&gt;0,K158*G158,"")</f>
        <v>39019.666269368296</v>
      </c>
      <c r="M158" s="218">
        <f t="shared" ref="M158" si="211">IF(G158&lt;&gt;0,J158+L158,"")</f>
        <v>39019.666269368296</v>
      </c>
      <c r="N158" s="219"/>
      <c r="O158" s="135"/>
      <c r="P158" s="165">
        <f t="shared" ref="P158" si="212">IF(G158&lt;&gt;"",G158*O158,"")</f>
        <v>0</v>
      </c>
      <c r="Q158" s="159"/>
      <c r="R158" s="190">
        <v>10</v>
      </c>
      <c r="S158" s="190">
        <v>5</v>
      </c>
      <c r="T158" s="190">
        <v>2</v>
      </c>
      <c r="U158" s="167">
        <f>IF(G158&lt;&gt;"",(R158*G158*'Project Input'!$C$47)+(S158*G158*'Project Input'!$C$46)+(T158*G158*'Project Input'!$C$45),"")</f>
        <v>32737.5</v>
      </c>
      <c r="V158" s="159"/>
      <c r="W158" s="168">
        <f t="shared" ref="W158" si="213">IF(G158&lt;&gt;"",U158+P158,"")</f>
        <v>32737.5</v>
      </c>
      <c r="X158" s="169"/>
      <c r="Y158" s="147"/>
      <c r="Z158" s="185">
        <f t="shared" ref="Z158" si="214">R158*G158</f>
        <v>30</v>
      </c>
      <c r="AA158" s="166">
        <f t="shared" ref="AA158" si="215">S158*G158</f>
        <v>15</v>
      </c>
      <c r="AB158" s="166">
        <f t="shared" ref="AB158" si="216">T158*G158</f>
        <v>6</v>
      </c>
      <c r="AC158" s="186">
        <f t="shared" ref="AC158" si="217">SUM(Z158:AB158)</f>
        <v>51</v>
      </c>
      <c r="AD158" s="148">
        <f>IF(G158&lt;&gt;"",AC158/'Project Input'!$C$41,"")</f>
        <v>0.70833333333333337</v>
      </c>
      <c r="AE158" s="141"/>
      <c r="AF158" s="141"/>
      <c r="AG158" s="141"/>
    </row>
    <row r="159" spans="1:33" s="1" customFormat="1">
      <c r="A159" s="5"/>
      <c r="B159" s="72"/>
      <c r="C159" s="65"/>
      <c r="D159" s="65"/>
      <c r="E159" s="63"/>
      <c r="F159" s="74"/>
      <c r="G159" s="63"/>
      <c r="H159" s="65"/>
      <c r="I159" s="66" t="str">
        <f>IF(G159&lt;&gt;"",O159/(1-('Project Input'!$C$20+'Project Input'!$C$21)),"")</f>
        <v/>
      </c>
      <c r="J159" s="66" t="str">
        <f t="shared" si="187"/>
        <v/>
      </c>
      <c r="K159" s="202" t="str">
        <f>IF(G159&lt;&gt;0,(U159/G159)/(1-('Project Input'!$C$20+'Project Input'!$C$21)),"")</f>
        <v/>
      </c>
      <c r="L159" s="56" t="str">
        <f t="shared" si="196"/>
        <v/>
      </c>
      <c r="M159" s="218" t="str">
        <f t="shared" si="207"/>
        <v/>
      </c>
      <c r="N159" s="219"/>
      <c r="O159" s="135"/>
      <c r="P159" s="165" t="str">
        <f t="shared" si="181"/>
        <v/>
      </c>
      <c r="Q159" s="159"/>
      <c r="R159" s="190"/>
      <c r="S159" s="190"/>
      <c r="T159" s="190"/>
      <c r="U159" s="167" t="str">
        <f>IF(G159&lt;&gt;"",(R159*G159*'Project Input'!$C$47)+(S159*G159*'Project Input'!$C$46)+(T159*G159*'Project Input'!$C$45),"")</f>
        <v/>
      </c>
      <c r="V159" s="159"/>
      <c r="W159" s="168" t="str">
        <f t="shared" si="182"/>
        <v/>
      </c>
      <c r="X159" s="169"/>
      <c r="Y159" s="147"/>
      <c r="Z159" s="185">
        <f t="shared" si="183"/>
        <v>0</v>
      </c>
      <c r="AA159" s="166">
        <f t="shared" si="184"/>
        <v>0</v>
      </c>
      <c r="AB159" s="166">
        <f t="shared" si="185"/>
        <v>0</v>
      </c>
      <c r="AC159" s="186">
        <f t="shared" si="186"/>
        <v>0</v>
      </c>
      <c r="AD159" s="148" t="str">
        <f>IF(G159&lt;&gt;"",AC159/'Project Input'!$C$41,"")</f>
        <v/>
      </c>
      <c r="AE159" s="141"/>
      <c r="AF159" s="141"/>
      <c r="AG159" s="141"/>
    </row>
    <row r="160" spans="1:33" s="1" customFormat="1">
      <c r="A160" s="5"/>
      <c r="B160" s="72"/>
      <c r="C160" s="65"/>
      <c r="D160" s="65"/>
      <c r="E160" s="63"/>
      <c r="F160" s="74" t="s">
        <v>129</v>
      </c>
      <c r="G160" s="63">
        <v>6</v>
      </c>
      <c r="H160" s="65" t="s">
        <v>40</v>
      </c>
      <c r="I160" s="66">
        <f>IF(G160&lt;&gt;"",O160/(1-('Project Input'!$C$20+'Project Input'!$C$21)),"")</f>
        <v>14302.74135876043</v>
      </c>
      <c r="J160" s="66">
        <f t="shared" si="187"/>
        <v>85816.448152562574</v>
      </c>
      <c r="K160" s="202">
        <f>IF(G160&lt;&gt;0,(U160/G160)/(1-('Project Input'!$C$20+'Project Input'!$C$21)),"")</f>
        <v>7035.7568533969015</v>
      </c>
      <c r="L160" s="56">
        <f t="shared" si="196"/>
        <v>42214.541120381407</v>
      </c>
      <c r="M160" s="218">
        <f t="shared" si="207"/>
        <v>128030.98927294399</v>
      </c>
      <c r="N160" s="219"/>
      <c r="O160" s="135">
        <v>12000</v>
      </c>
      <c r="P160" s="165">
        <f t="shared" si="181"/>
        <v>72000</v>
      </c>
      <c r="Q160" s="159"/>
      <c r="R160" s="190">
        <v>2</v>
      </c>
      <c r="S160" s="190">
        <v>6</v>
      </c>
      <c r="T160" s="190">
        <v>1</v>
      </c>
      <c r="U160" s="167">
        <f>IF(G160&lt;&gt;"",(R160*G160*'Project Input'!$C$47)+(S160*G160*'Project Input'!$C$46)+(T160*G160*'Project Input'!$C$45),"")</f>
        <v>35418</v>
      </c>
      <c r="V160" s="159"/>
      <c r="W160" s="168">
        <f t="shared" si="182"/>
        <v>107418</v>
      </c>
      <c r="X160" s="169"/>
      <c r="Y160" s="147"/>
      <c r="Z160" s="185">
        <f t="shared" si="183"/>
        <v>12</v>
      </c>
      <c r="AA160" s="166">
        <f t="shared" si="184"/>
        <v>36</v>
      </c>
      <c r="AB160" s="166">
        <f t="shared" si="185"/>
        <v>6</v>
      </c>
      <c r="AC160" s="186">
        <f t="shared" si="186"/>
        <v>54</v>
      </c>
      <c r="AD160" s="148">
        <f>IF(G160&lt;&gt;"",AC160/'Project Input'!$C$41,"")</f>
        <v>0.75</v>
      </c>
      <c r="AE160" s="141"/>
      <c r="AF160" s="141"/>
      <c r="AG160" s="141"/>
    </row>
    <row r="161" spans="1:33" s="1" customFormat="1">
      <c r="A161" s="5"/>
      <c r="B161" s="72"/>
      <c r="C161" s="65"/>
      <c r="D161" s="65"/>
      <c r="E161" s="63"/>
      <c r="F161" s="74"/>
      <c r="G161" s="63"/>
      <c r="H161" s="65"/>
      <c r="I161" s="66" t="str">
        <f>IF(G161&lt;&gt;"",O161/(1-('Project Input'!$C$20+'Project Input'!$C$21)),"")</f>
        <v/>
      </c>
      <c r="J161" s="66" t="str">
        <f t="shared" si="187"/>
        <v/>
      </c>
      <c r="K161" s="202" t="str">
        <f>IF(G161&lt;&gt;0,(U161/G161)/(1-('Project Input'!$C$20+'Project Input'!$C$21)),"")</f>
        <v/>
      </c>
      <c r="L161" s="56" t="str">
        <f t="shared" si="196"/>
        <v/>
      </c>
      <c r="M161" s="218" t="str">
        <f t="shared" si="207"/>
        <v/>
      </c>
      <c r="N161" s="219"/>
      <c r="O161" s="135"/>
      <c r="P161" s="165" t="str">
        <f t="shared" si="181"/>
        <v/>
      </c>
      <c r="Q161" s="159"/>
      <c r="R161" s="190"/>
      <c r="S161" s="190"/>
      <c r="T161" s="190"/>
      <c r="U161" s="167" t="str">
        <f>IF(G161&lt;&gt;"",(R161*G161*'Project Input'!$C$47)+(S161*G161*'Project Input'!$C$46)+(T161*G161*'Project Input'!$C$45),"")</f>
        <v/>
      </c>
      <c r="V161" s="159"/>
      <c r="W161" s="168" t="str">
        <f t="shared" si="182"/>
        <v/>
      </c>
      <c r="X161" s="169"/>
      <c r="Y161" s="147"/>
      <c r="Z161" s="185">
        <f t="shared" si="183"/>
        <v>0</v>
      </c>
      <c r="AA161" s="166">
        <f t="shared" si="184"/>
        <v>0</v>
      </c>
      <c r="AB161" s="166">
        <f t="shared" si="185"/>
        <v>0</v>
      </c>
      <c r="AC161" s="186">
        <f t="shared" si="186"/>
        <v>0</v>
      </c>
      <c r="AD161" s="148" t="str">
        <f>IF(G161&lt;&gt;"",AC161/'Project Input'!$C$41,"")</f>
        <v/>
      </c>
      <c r="AE161" s="141"/>
      <c r="AF161" s="141"/>
      <c r="AG161" s="141"/>
    </row>
    <row r="162" spans="1:33" s="1" customFormat="1">
      <c r="A162" s="5"/>
      <c r="B162" s="72"/>
      <c r="C162" s="65"/>
      <c r="D162" s="65"/>
      <c r="E162" s="63"/>
      <c r="F162" s="74" t="s">
        <v>130</v>
      </c>
      <c r="G162" s="63">
        <v>3</v>
      </c>
      <c r="H162" s="65" t="s">
        <v>40</v>
      </c>
      <c r="I162" s="66">
        <f>IF(G162&lt;&gt;"",O162/(1-('Project Input'!$C$20+'Project Input'!$C$21)),"")</f>
        <v>53635.280095351613</v>
      </c>
      <c r="J162" s="66">
        <f t="shared" si="187"/>
        <v>160905.84028605482</v>
      </c>
      <c r="K162" s="202">
        <f>IF(G162&lt;&gt;0,(U162/G162)/(1-('Project Input'!$C$20+'Project Input'!$C$21)),"")</f>
        <v>959.47556615017879</v>
      </c>
      <c r="L162" s="56">
        <f t="shared" si="196"/>
        <v>2878.4266984505366</v>
      </c>
      <c r="M162" s="218">
        <f t="shared" si="207"/>
        <v>163784.26698450535</v>
      </c>
      <c r="N162" s="219"/>
      <c r="O162" s="135">
        <v>45000</v>
      </c>
      <c r="P162" s="165">
        <f t="shared" si="181"/>
        <v>135000</v>
      </c>
      <c r="Q162" s="159"/>
      <c r="R162" s="190"/>
      <c r="S162" s="190"/>
      <c r="T162" s="190">
        <v>1</v>
      </c>
      <c r="U162" s="167">
        <f>IF(G162&lt;&gt;"",(R162*G162*'Project Input'!$C$47)+(S162*G162*'Project Input'!$C$46)+(T162*G162*'Project Input'!$C$45),"")</f>
        <v>2415</v>
      </c>
      <c r="V162" s="159"/>
      <c r="W162" s="168">
        <f t="shared" si="182"/>
        <v>137415</v>
      </c>
      <c r="X162" s="169"/>
      <c r="Y162" s="147"/>
      <c r="Z162" s="185">
        <f t="shared" si="183"/>
        <v>0</v>
      </c>
      <c r="AA162" s="166">
        <f t="shared" si="184"/>
        <v>0</v>
      </c>
      <c r="AB162" s="166">
        <f t="shared" si="185"/>
        <v>3</v>
      </c>
      <c r="AC162" s="186">
        <f t="shared" si="186"/>
        <v>3</v>
      </c>
      <c r="AD162" s="148">
        <f>IF(G162&lt;&gt;"",AC162/'Project Input'!$C$41,"")</f>
        <v>4.1666666666666664E-2</v>
      </c>
      <c r="AE162" s="141"/>
      <c r="AF162" s="141"/>
      <c r="AG162" s="141"/>
    </row>
    <row r="163" spans="1:33" s="1" customFormat="1">
      <c r="A163" s="5"/>
      <c r="B163" s="72"/>
      <c r="C163" s="65"/>
      <c r="D163" s="65"/>
      <c r="E163" s="63"/>
      <c r="F163" s="74" t="s">
        <v>131</v>
      </c>
      <c r="G163" s="63">
        <v>3</v>
      </c>
      <c r="H163" s="65" t="s">
        <v>40</v>
      </c>
      <c r="I163" s="66">
        <f>IF(G163&lt;&gt;"",O163/(1-('Project Input'!$C$20+'Project Input'!$C$21)),"")</f>
        <v>595.9475566150179</v>
      </c>
      <c r="J163" s="66">
        <f t="shared" si="187"/>
        <v>1787.8426698450537</v>
      </c>
      <c r="K163" s="202">
        <f>IF(G163&lt;&gt;0,(U163/G163)/(1-('Project Input'!$C$20+'Project Input'!$C$21)),"")</f>
        <v>9829.5589988081047</v>
      </c>
      <c r="L163" s="56">
        <f t="shared" si="196"/>
        <v>29488.676996424314</v>
      </c>
      <c r="M163" s="218">
        <f t="shared" si="207"/>
        <v>31276.519666269367</v>
      </c>
      <c r="N163" s="219"/>
      <c r="O163" s="135">
        <v>500</v>
      </c>
      <c r="P163" s="165">
        <f t="shared" si="181"/>
        <v>1500</v>
      </c>
      <c r="Q163" s="159"/>
      <c r="R163" s="190">
        <v>8</v>
      </c>
      <c r="S163" s="190">
        <v>4</v>
      </c>
      <c r="T163" s="190">
        <v>1</v>
      </c>
      <c r="U163" s="167">
        <f>IF(G163&lt;&gt;"",(R163*G163*'Project Input'!$C$47)+(S163*G163*'Project Input'!$C$46)+(T163*G163*'Project Input'!$C$45),"")</f>
        <v>24741</v>
      </c>
      <c r="V163" s="159"/>
      <c r="W163" s="168">
        <f t="shared" si="182"/>
        <v>26241</v>
      </c>
      <c r="X163" s="169"/>
      <c r="Y163" s="147"/>
      <c r="Z163" s="185">
        <f t="shared" si="183"/>
        <v>24</v>
      </c>
      <c r="AA163" s="166">
        <f t="shared" si="184"/>
        <v>12</v>
      </c>
      <c r="AB163" s="166">
        <f t="shared" si="185"/>
        <v>3</v>
      </c>
      <c r="AC163" s="186">
        <f t="shared" si="186"/>
        <v>39</v>
      </c>
      <c r="AD163" s="148">
        <f>IF(G163&lt;&gt;"",AC163/'Project Input'!$C$41,"")</f>
        <v>0.54166666666666663</v>
      </c>
      <c r="AE163" s="141"/>
      <c r="AF163" s="141"/>
      <c r="AG163" s="141"/>
    </row>
    <row r="164" spans="1:33" s="1" customFormat="1">
      <c r="A164" s="5"/>
      <c r="B164" s="72"/>
      <c r="C164" s="65"/>
      <c r="D164" s="65"/>
      <c r="E164" s="63"/>
      <c r="F164" s="74" t="s">
        <v>132</v>
      </c>
      <c r="G164" s="63">
        <v>2</v>
      </c>
      <c r="H164" s="65" t="s">
        <v>40</v>
      </c>
      <c r="I164" s="66">
        <f>IF(G164&lt;&gt;"",O164/(1-('Project Input'!$C$20+'Project Input'!$C$21)),"")</f>
        <v>65554.231227651966</v>
      </c>
      <c r="J164" s="66">
        <f t="shared" si="187"/>
        <v>131108.46245530393</v>
      </c>
      <c r="K164" s="202">
        <f>IF(G164&lt;&gt;0,(U164/G164)/(1-('Project Input'!$C$20+'Project Input'!$C$21)),"")</f>
        <v>1918.9511323003576</v>
      </c>
      <c r="L164" s="56">
        <f t="shared" si="196"/>
        <v>3837.9022646007152</v>
      </c>
      <c r="M164" s="218">
        <f t="shared" si="207"/>
        <v>134946.36471990464</v>
      </c>
      <c r="N164" s="219"/>
      <c r="O164" s="135">
        <v>55000</v>
      </c>
      <c r="P164" s="165">
        <f t="shared" si="181"/>
        <v>110000</v>
      </c>
      <c r="Q164" s="159"/>
      <c r="R164" s="190"/>
      <c r="S164" s="190"/>
      <c r="T164" s="190">
        <v>2</v>
      </c>
      <c r="U164" s="167">
        <f>IF(G164&lt;&gt;"",(R164*G164*'Project Input'!$C$47)+(S164*G164*'Project Input'!$C$46)+(T164*G164*'Project Input'!$C$45),"")</f>
        <v>3220</v>
      </c>
      <c r="V164" s="159"/>
      <c r="W164" s="168">
        <f t="shared" si="182"/>
        <v>113220</v>
      </c>
      <c r="X164" s="169"/>
      <c r="Y164" s="147"/>
      <c r="Z164" s="185">
        <f t="shared" si="183"/>
        <v>0</v>
      </c>
      <c r="AA164" s="166">
        <f t="shared" si="184"/>
        <v>0</v>
      </c>
      <c r="AB164" s="166">
        <f t="shared" si="185"/>
        <v>4</v>
      </c>
      <c r="AC164" s="186">
        <f t="shared" si="186"/>
        <v>4</v>
      </c>
      <c r="AD164" s="148">
        <f>IF(G164&lt;&gt;"",AC164/'Project Input'!$C$41,"")</f>
        <v>5.5555555555555552E-2</v>
      </c>
      <c r="AE164" s="141"/>
      <c r="AF164" s="141"/>
      <c r="AG164" s="141"/>
    </row>
    <row r="165" spans="1:33" s="1" customFormat="1">
      <c r="A165" s="5"/>
      <c r="B165" s="103"/>
      <c r="C165" s="100"/>
      <c r="D165" s="104"/>
      <c r="E165" s="105"/>
      <c r="F165" s="74" t="s">
        <v>133</v>
      </c>
      <c r="G165" s="63">
        <v>2</v>
      </c>
      <c r="H165" s="65" t="s">
        <v>40</v>
      </c>
      <c r="I165" s="66">
        <f>IF(G165&lt;&gt;"",O165/(1-('Project Input'!$C$20+'Project Input'!$C$21)),"")</f>
        <v>595.9475566150179</v>
      </c>
      <c r="J165" s="66">
        <f t="shared" si="187"/>
        <v>1191.8951132300358</v>
      </c>
      <c r="K165" s="202">
        <f>IF(G165&lt;&gt;0,(U165/G165)/(1-('Project Input'!$C$20+'Project Input'!$C$21)),"")</f>
        <v>70637.663885578077</v>
      </c>
      <c r="L165" s="56">
        <f t="shared" si="196"/>
        <v>141275.32777115615</v>
      </c>
      <c r="M165" s="218">
        <f t="shared" si="207"/>
        <v>142467.2228843862</v>
      </c>
      <c r="N165" s="219"/>
      <c r="O165" s="135">
        <v>500</v>
      </c>
      <c r="P165" s="165">
        <f t="shared" si="181"/>
        <v>1000</v>
      </c>
      <c r="Q165" s="159"/>
      <c r="R165" s="190">
        <v>10</v>
      </c>
      <c r="S165" s="190">
        <v>20</v>
      </c>
      <c r="T165" s="190">
        <v>50</v>
      </c>
      <c r="U165" s="167">
        <f>IF(G165&lt;&gt;"",(R165*G165*'Project Input'!$C$47)+(S165*G165*'Project Input'!$C$46)+(T165*G165*'Project Input'!$C$45),"")</f>
        <v>118530</v>
      </c>
      <c r="V165" s="159"/>
      <c r="W165" s="168">
        <f t="shared" si="182"/>
        <v>119530</v>
      </c>
      <c r="X165" s="169"/>
      <c r="Y165" s="147"/>
      <c r="Z165" s="185">
        <f t="shared" si="183"/>
        <v>20</v>
      </c>
      <c r="AA165" s="166">
        <f t="shared" si="184"/>
        <v>40</v>
      </c>
      <c r="AB165" s="166">
        <f t="shared" si="185"/>
        <v>100</v>
      </c>
      <c r="AC165" s="186">
        <f t="shared" si="186"/>
        <v>160</v>
      </c>
      <c r="AD165" s="148">
        <f>IF(G165&lt;&gt;"",AC165/'Project Input'!$C$41,"")</f>
        <v>2.2222222222222223</v>
      </c>
      <c r="AE165" s="141"/>
      <c r="AF165" s="141"/>
      <c r="AG165" s="141"/>
    </row>
    <row r="166" spans="1:33" s="1" customFormat="1">
      <c r="A166" s="5"/>
      <c r="B166" s="72"/>
      <c r="C166" s="65"/>
      <c r="D166" s="65"/>
      <c r="E166" s="63"/>
      <c r="F166" s="74"/>
      <c r="G166" s="63"/>
      <c r="H166" s="65"/>
      <c r="I166" s="66" t="str">
        <f>IF(G166&lt;&gt;"",O166/(1-('Project Input'!$C$20+'Project Input'!$C$21)),"")</f>
        <v/>
      </c>
      <c r="J166" s="66" t="str">
        <f t="shared" si="187"/>
        <v/>
      </c>
      <c r="K166" s="202" t="str">
        <f>IF(G166&lt;&gt;0,(U166/G166)/(1-('Project Input'!$C$20+'Project Input'!$C$21)),"")</f>
        <v/>
      </c>
      <c r="L166" s="56" t="str">
        <f t="shared" si="196"/>
        <v/>
      </c>
      <c r="M166" s="218" t="str">
        <f t="shared" si="207"/>
        <v/>
      </c>
      <c r="N166" s="219"/>
      <c r="O166" s="135"/>
      <c r="P166" s="165" t="str">
        <f t="shared" si="181"/>
        <v/>
      </c>
      <c r="Q166" s="159"/>
      <c r="R166" s="190"/>
      <c r="S166" s="190"/>
      <c r="T166" s="190"/>
      <c r="U166" s="167" t="str">
        <f>IF(G166&lt;&gt;"",(R166*G166*'Project Input'!$C$47)+(S166*G166*'Project Input'!$C$46)+(T166*G166*'Project Input'!$C$45),"")</f>
        <v/>
      </c>
      <c r="V166" s="159"/>
      <c r="W166" s="168" t="str">
        <f t="shared" si="182"/>
        <v/>
      </c>
      <c r="X166" s="169"/>
      <c r="Y166" s="147"/>
      <c r="Z166" s="185">
        <f t="shared" si="183"/>
        <v>0</v>
      </c>
      <c r="AA166" s="166">
        <f t="shared" si="184"/>
        <v>0</v>
      </c>
      <c r="AB166" s="166">
        <f t="shared" si="185"/>
        <v>0</v>
      </c>
      <c r="AC166" s="186">
        <f t="shared" si="186"/>
        <v>0</v>
      </c>
      <c r="AD166" s="148" t="str">
        <f>IF(G166&lt;&gt;"",AC166/'Project Input'!$C$41,"")</f>
        <v/>
      </c>
      <c r="AE166" s="141"/>
      <c r="AF166" s="141"/>
      <c r="AG166" s="141"/>
    </row>
    <row r="167" spans="1:33" s="1" customFormat="1">
      <c r="A167" s="5"/>
      <c r="B167" s="72"/>
      <c r="C167" s="65"/>
      <c r="D167" s="65"/>
      <c r="E167" s="63"/>
      <c r="F167" s="74" t="s">
        <v>134</v>
      </c>
      <c r="G167" s="63"/>
      <c r="H167" s="65" t="s">
        <v>40</v>
      </c>
      <c r="I167" s="66" t="str">
        <f>IF(G167&lt;&gt;"",O167/(1-('Project Input'!$C$20+'Project Input'!$C$21)),"")</f>
        <v/>
      </c>
      <c r="J167" s="66" t="str">
        <f t="shared" si="187"/>
        <v/>
      </c>
      <c r="K167" s="202" t="str">
        <f>IF(G167&lt;&gt;0,(U167/G167)/(1-('Project Input'!$C$20+'Project Input'!$C$21)),"")</f>
        <v/>
      </c>
      <c r="L167" s="56" t="str">
        <f t="shared" si="196"/>
        <v/>
      </c>
      <c r="M167" s="218" t="str">
        <f t="shared" si="207"/>
        <v/>
      </c>
      <c r="N167" s="219"/>
      <c r="O167" s="135"/>
      <c r="P167" s="165" t="str">
        <f t="shared" si="181"/>
        <v/>
      </c>
      <c r="Q167" s="159"/>
      <c r="R167" s="190"/>
      <c r="S167" s="190"/>
      <c r="T167" s="190"/>
      <c r="U167" s="167" t="str">
        <f>IF(G167&lt;&gt;"",(R167*G167*'Project Input'!$C$47)+(S167*G167*'Project Input'!$C$46)+(T167*G167*'Project Input'!$C$45),"")</f>
        <v/>
      </c>
      <c r="V167" s="159"/>
      <c r="W167" s="168" t="str">
        <f t="shared" si="182"/>
        <v/>
      </c>
      <c r="X167" s="169"/>
      <c r="Y167" s="147"/>
      <c r="Z167" s="185">
        <f t="shared" si="183"/>
        <v>0</v>
      </c>
      <c r="AA167" s="166">
        <f t="shared" si="184"/>
        <v>0</v>
      </c>
      <c r="AB167" s="166">
        <f t="shared" si="185"/>
        <v>0</v>
      </c>
      <c r="AC167" s="186">
        <f t="shared" si="186"/>
        <v>0</v>
      </c>
      <c r="AD167" s="148" t="str">
        <f>IF(G167&lt;&gt;"",AC167/'Project Input'!$C$41,"")</f>
        <v/>
      </c>
      <c r="AE167" s="141"/>
      <c r="AF167" s="141"/>
      <c r="AG167" s="141"/>
    </row>
    <row r="168" spans="1:33" s="1" customFormat="1">
      <c r="A168" s="5"/>
      <c r="B168" s="72"/>
      <c r="C168" s="65"/>
      <c r="D168" s="65"/>
      <c r="E168" s="63"/>
      <c r="F168" s="74" t="s">
        <v>135</v>
      </c>
      <c r="G168" s="63"/>
      <c r="H168" s="65" t="s">
        <v>40</v>
      </c>
      <c r="I168" s="66" t="str">
        <f>IF(G168&lt;&gt;"",O168/(1-('Project Input'!$C$20+'Project Input'!$C$21)),"")</f>
        <v/>
      </c>
      <c r="J168" s="66" t="str">
        <f t="shared" si="187"/>
        <v/>
      </c>
      <c r="K168" s="202" t="str">
        <f>IF(G168&lt;&gt;0,(U168/G168)/(1-('Project Input'!$C$20+'Project Input'!$C$21)),"")</f>
        <v/>
      </c>
      <c r="L168" s="56" t="str">
        <f t="shared" si="196"/>
        <v/>
      </c>
      <c r="M168" s="218" t="str">
        <f t="shared" si="207"/>
        <v/>
      </c>
      <c r="N168" s="219"/>
      <c r="O168" s="135"/>
      <c r="P168" s="165" t="str">
        <f t="shared" si="181"/>
        <v/>
      </c>
      <c r="Q168" s="159"/>
      <c r="R168" s="190"/>
      <c r="S168" s="190"/>
      <c r="T168" s="190"/>
      <c r="U168" s="167" t="str">
        <f>IF(G168&lt;&gt;"",(R168*G168*'Project Input'!$C$47)+(S168*G168*'Project Input'!$C$46)+(T168*G168*'Project Input'!$C$45),"")</f>
        <v/>
      </c>
      <c r="V168" s="159"/>
      <c r="W168" s="168" t="str">
        <f t="shared" si="182"/>
        <v/>
      </c>
      <c r="X168" s="169"/>
      <c r="Y168" s="147"/>
      <c r="Z168" s="185">
        <f t="shared" si="183"/>
        <v>0</v>
      </c>
      <c r="AA168" s="166">
        <f t="shared" si="184"/>
        <v>0</v>
      </c>
      <c r="AB168" s="166">
        <f t="shared" si="185"/>
        <v>0</v>
      </c>
      <c r="AC168" s="186">
        <f t="shared" si="186"/>
        <v>0</v>
      </c>
      <c r="AD168" s="148" t="str">
        <f>IF(G168&lt;&gt;"",AC168/'Project Input'!$C$41,"")</f>
        <v/>
      </c>
      <c r="AE168" s="141"/>
      <c r="AF168" s="141"/>
      <c r="AG168" s="141"/>
    </row>
    <row r="169" spans="1:33" s="1" customFormat="1">
      <c r="A169" s="5"/>
      <c r="B169" s="72"/>
      <c r="C169" s="65"/>
      <c r="D169" s="65"/>
      <c r="E169" s="63"/>
      <c r="F169" s="74" t="s">
        <v>136</v>
      </c>
      <c r="G169" s="63"/>
      <c r="H169" s="65" t="s">
        <v>40</v>
      </c>
      <c r="I169" s="66" t="str">
        <f>IF(G169&lt;&gt;"",O169/(1-('Project Input'!$C$20+'Project Input'!$C$21)),"")</f>
        <v/>
      </c>
      <c r="J169" s="66" t="str">
        <f t="shared" si="187"/>
        <v/>
      </c>
      <c r="K169" s="202" t="str">
        <f>IF(G169&lt;&gt;0,(U169/G169)/(1-('Project Input'!$C$20+'Project Input'!$C$21)),"")</f>
        <v/>
      </c>
      <c r="L169" s="56" t="str">
        <f t="shared" si="196"/>
        <v/>
      </c>
      <c r="M169" s="218" t="str">
        <f t="shared" si="207"/>
        <v/>
      </c>
      <c r="N169" s="219"/>
      <c r="O169" s="135"/>
      <c r="P169" s="165" t="str">
        <f t="shared" si="181"/>
        <v/>
      </c>
      <c r="Q169" s="159"/>
      <c r="R169" s="190"/>
      <c r="S169" s="190"/>
      <c r="T169" s="190"/>
      <c r="U169" s="167" t="str">
        <f>IF(G169&lt;&gt;"",(R169*G169*'Project Input'!$C$47)+(S169*G169*'Project Input'!$C$46)+(T169*G169*'Project Input'!$C$45),"")</f>
        <v/>
      </c>
      <c r="V169" s="159"/>
      <c r="W169" s="168" t="str">
        <f t="shared" si="182"/>
        <v/>
      </c>
      <c r="X169" s="169"/>
      <c r="Y169" s="147"/>
      <c r="Z169" s="185">
        <f t="shared" si="183"/>
        <v>0</v>
      </c>
      <c r="AA169" s="166">
        <f t="shared" si="184"/>
        <v>0</v>
      </c>
      <c r="AB169" s="166">
        <f t="shared" si="185"/>
        <v>0</v>
      </c>
      <c r="AC169" s="186">
        <f t="shared" si="186"/>
        <v>0</v>
      </c>
      <c r="AD169" s="148" t="str">
        <f>IF(G169&lt;&gt;"",AC169/'Project Input'!$C$41,"")</f>
        <v/>
      </c>
      <c r="AE169" s="141"/>
      <c r="AF169" s="141"/>
      <c r="AG169" s="141"/>
    </row>
    <row r="170" spans="1:33" s="1" customFormat="1">
      <c r="A170" s="5"/>
      <c r="B170" s="103"/>
      <c r="C170" s="100"/>
      <c r="D170" s="104"/>
      <c r="E170" s="105"/>
      <c r="F170" s="74" t="s">
        <v>137</v>
      </c>
      <c r="G170" s="63"/>
      <c r="H170" s="65" t="s">
        <v>40</v>
      </c>
      <c r="I170" s="66" t="str">
        <f>IF(G170&lt;&gt;"",O170/(1-('Project Input'!$C$20+'Project Input'!$C$21)),"")</f>
        <v/>
      </c>
      <c r="J170" s="66" t="str">
        <f t="shared" ref="J170:J175" si="218">IF(G170&lt;&gt;"",G170*I170,"")</f>
        <v/>
      </c>
      <c r="K170" s="202" t="str">
        <f>IF(G170&lt;&gt;0,(U170/G170)/(1-('Project Input'!$C$20+'Project Input'!$C$21)),"")</f>
        <v/>
      </c>
      <c r="L170" s="56" t="str">
        <f t="shared" si="196"/>
        <v/>
      </c>
      <c r="M170" s="218" t="str">
        <f t="shared" si="207"/>
        <v/>
      </c>
      <c r="N170" s="219"/>
      <c r="O170" s="135"/>
      <c r="P170" s="165" t="str">
        <f t="shared" si="181"/>
        <v/>
      </c>
      <c r="Q170" s="159"/>
      <c r="R170" s="190"/>
      <c r="S170" s="190"/>
      <c r="T170" s="190"/>
      <c r="U170" s="167" t="str">
        <f>IF(G170&lt;&gt;"",(R170*G170*'Project Input'!$C$47)+(S170*G170*'Project Input'!$C$46)+(T170*G170*'Project Input'!$C$45),"")</f>
        <v/>
      </c>
      <c r="V170" s="159"/>
      <c r="W170" s="168" t="str">
        <f t="shared" si="182"/>
        <v/>
      </c>
      <c r="X170" s="169"/>
      <c r="Y170" s="147"/>
      <c r="Z170" s="185">
        <f t="shared" si="183"/>
        <v>0</v>
      </c>
      <c r="AA170" s="166">
        <f t="shared" si="184"/>
        <v>0</v>
      </c>
      <c r="AB170" s="166">
        <f t="shared" si="185"/>
        <v>0</v>
      </c>
      <c r="AC170" s="186">
        <f t="shared" si="186"/>
        <v>0</v>
      </c>
      <c r="AD170" s="148" t="str">
        <f>IF(G170&lt;&gt;"",AC170/'Project Input'!$C$41,"")</f>
        <v/>
      </c>
      <c r="AE170" s="141"/>
      <c r="AF170" s="141"/>
      <c r="AG170" s="141"/>
    </row>
    <row r="171" spans="1:33" s="1" customFormat="1">
      <c r="A171" s="5"/>
      <c r="B171" s="72"/>
      <c r="C171" s="65"/>
      <c r="D171" s="65"/>
      <c r="E171" s="63"/>
      <c r="F171" s="74"/>
      <c r="G171" s="63"/>
      <c r="H171" s="65"/>
      <c r="I171" s="66" t="str">
        <f>IF(G171&lt;&gt;"",O171/(1-('Project Input'!$C$20+'Project Input'!$C$21)),"")</f>
        <v/>
      </c>
      <c r="J171" s="66" t="str">
        <f t="shared" si="218"/>
        <v/>
      </c>
      <c r="K171" s="202" t="str">
        <f>IF(G171&lt;&gt;0,(U171/G171)/(1-('Project Input'!$C$20+'Project Input'!$C$21)),"")</f>
        <v/>
      </c>
      <c r="L171" s="56" t="str">
        <f t="shared" si="196"/>
        <v/>
      </c>
      <c r="M171" s="218" t="str">
        <f t="shared" si="207"/>
        <v/>
      </c>
      <c r="N171" s="219"/>
      <c r="O171" s="135"/>
      <c r="P171" s="165" t="str">
        <f t="shared" si="181"/>
        <v/>
      </c>
      <c r="Q171" s="159"/>
      <c r="R171" s="190"/>
      <c r="S171" s="190"/>
      <c r="T171" s="190"/>
      <c r="U171" s="167" t="str">
        <f>IF(G171&lt;&gt;"",(R171*G171*'Project Input'!$C$47)+(S171*G171*'Project Input'!$C$46)+(T171*G171*'Project Input'!$C$45),"")</f>
        <v/>
      </c>
      <c r="V171" s="159"/>
      <c r="W171" s="168" t="str">
        <f t="shared" si="182"/>
        <v/>
      </c>
      <c r="X171" s="169"/>
      <c r="Y171" s="147"/>
      <c r="Z171" s="185">
        <f t="shared" si="183"/>
        <v>0</v>
      </c>
      <c r="AA171" s="166">
        <f t="shared" si="184"/>
        <v>0</v>
      </c>
      <c r="AB171" s="166">
        <f t="shared" si="185"/>
        <v>0</v>
      </c>
      <c r="AC171" s="186">
        <f t="shared" si="186"/>
        <v>0</v>
      </c>
      <c r="AD171" s="148" t="str">
        <f>IF(G171&lt;&gt;"",AC171/'Project Input'!$C$41,"")</f>
        <v/>
      </c>
      <c r="AE171" s="141"/>
      <c r="AF171" s="141"/>
      <c r="AG171" s="141"/>
    </row>
    <row r="172" spans="1:33" s="1" customFormat="1">
      <c r="A172" s="5"/>
      <c r="B172" s="72"/>
      <c r="C172" s="65"/>
      <c r="D172" s="65"/>
      <c r="E172" s="63"/>
      <c r="F172" s="74" t="s">
        <v>138</v>
      </c>
      <c r="G172" s="63">
        <v>4</v>
      </c>
      <c r="H172" s="65" t="s">
        <v>40</v>
      </c>
      <c r="I172" s="66">
        <f>IF(G172&lt;&gt;"",O172/(1-('Project Input'!$C$20+'Project Input'!$C$21)),"")</f>
        <v>0</v>
      </c>
      <c r="J172" s="66">
        <f t="shared" si="218"/>
        <v>0</v>
      </c>
      <c r="K172" s="202">
        <f>IF(G172&lt;&gt;0,(U172/G172)/(1-('Project Input'!$C$20+'Project Input'!$C$21)),"")</f>
        <v>0</v>
      </c>
      <c r="L172" s="56">
        <f t="shared" si="196"/>
        <v>0</v>
      </c>
      <c r="M172" s="218">
        <f t="shared" si="207"/>
        <v>0</v>
      </c>
      <c r="N172" s="219"/>
      <c r="O172" s="135"/>
      <c r="P172" s="165">
        <f t="shared" si="181"/>
        <v>0</v>
      </c>
      <c r="Q172" s="159"/>
      <c r="R172" s="190"/>
      <c r="S172" s="190"/>
      <c r="T172" s="190"/>
      <c r="U172" s="167">
        <f>IF(G172&lt;&gt;"",(R172*G172*'Project Input'!$C$47)+(S172*G172*'Project Input'!$C$46)+(T172*G172*'Project Input'!$C$45),"")</f>
        <v>0</v>
      </c>
      <c r="V172" s="159"/>
      <c r="W172" s="168">
        <f t="shared" si="182"/>
        <v>0</v>
      </c>
      <c r="X172" s="169"/>
      <c r="Y172" s="147"/>
      <c r="Z172" s="185">
        <f t="shared" si="183"/>
        <v>0</v>
      </c>
      <c r="AA172" s="166">
        <f t="shared" si="184"/>
        <v>0</v>
      </c>
      <c r="AB172" s="166">
        <f t="shared" si="185"/>
        <v>0</v>
      </c>
      <c r="AC172" s="186">
        <f t="shared" si="186"/>
        <v>0</v>
      </c>
      <c r="AD172" s="148">
        <f>IF(G172&lt;&gt;"",AC172/'Project Input'!$C$41,"")</f>
        <v>0</v>
      </c>
      <c r="AE172" s="141"/>
      <c r="AF172" s="141"/>
      <c r="AG172" s="141"/>
    </row>
    <row r="173" spans="1:33" s="1" customFormat="1">
      <c r="A173" s="5"/>
      <c r="B173" s="72"/>
      <c r="C173" s="65"/>
      <c r="D173" s="65"/>
      <c r="E173" s="63"/>
      <c r="F173" s="74" t="s">
        <v>139</v>
      </c>
      <c r="G173" s="63">
        <v>4</v>
      </c>
      <c r="H173" s="65" t="s">
        <v>40</v>
      </c>
      <c r="I173" s="66">
        <f>IF(G173&lt;&gt;"",O173/(1-('Project Input'!$C$20+'Project Input'!$C$21)),"")</f>
        <v>0</v>
      </c>
      <c r="J173" s="66">
        <f t="shared" si="218"/>
        <v>0</v>
      </c>
      <c r="K173" s="202">
        <f>IF(G173&lt;&gt;0,(U173/G173)/(1-('Project Input'!$C$20+'Project Input'!$C$21)),"")</f>
        <v>0</v>
      </c>
      <c r="L173" s="56">
        <f t="shared" si="196"/>
        <v>0</v>
      </c>
      <c r="M173" s="218">
        <f t="shared" si="207"/>
        <v>0</v>
      </c>
      <c r="N173" s="219"/>
      <c r="O173" s="135"/>
      <c r="P173" s="165">
        <f t="shared" si="181"/>
        <v>0</v>
      </c>
      <c r="Q173" s="159"/>
      <c r="R173" s="190"/>
      <c r="S173" s="190"/>
      <c r="T173" s="190"/>
      <c r="U173" s="167">
        <f>IF(G173&lt;&gt;"",(R173*G173*'Project Input'!$C$47)+(S173*G173*'Project Input'!$C$46)+(T173*G173*'Project Input'!$C$45),"")</f>
        <v>0</v>
      </c>
      <c r="V173" s="159"/>
      <c r="W173" s="168">
        <f t="shared" si="182"/>
        <v>0</v>
      </c>
      <c r="X173" s="169"/>
      <c r="Y173" s="147"/>
      <c r="Z173" s="185">
        <f t="shared" si="183"/>
        <v>0</v>
      </c>
      <c r="AA173" s="166">
        <f t="shared" si="184"/>
        <v>0</v>
      </c>
      <c r="AB173" s="166">
        <f t="shared" si="185"/>
        <v>0</v>
      </c>
      <c r="AC173" s="186">
        <f t="shared" si="186"/>
        <v>0</v>
      </c>
      <c r="AD173" s="148">
        <f>IF(G173&lt;&gt;"",AC173/'Project Input'!$C$41,"")</f>
        <v>0</v>
      </c>
      <c r="AE173" s="141"/>
      <c r="AF173" s="141"/>
      <c r="AG173" s="141"/>
    </row>
    <row r="174" spans="1:33" s="1" customFormat="1">
      <c r="A174" s="5"/>
      <c r="B174" s="72"/>
      <c r="C174" s="65"/>
      <c r="D174" s="65"/>
      <c r="E174" s="63"/>
      <c r="F174" s="74" t="s">
        <v>140</v>
      </c>
      <c r="G174" s="63">
        <v>2</v>
      </c>
      <c r="H174" s="65" t="s">
        <v>40</v>
      </c>
      <c r="I174" s="66">
        <f>IF(G174&lt;&gt;"",O174/(1-('Project Input'!$C$20+'Project Input'!$C$21)),"")</f>
        <v>0</v>
      </c>
      <c r="J174" s="66">
        <f t="shared" si="218"/>
        <v>0</v>
      </c>
      <c r="K174" s="202">
        <f>IF(G174&lt;&gt;0,(U174/G174)/(1-('Project Input'!$C$20+'Project Input'!$C$21)),"")</f>
        <v>0</v>
      </c>
      <c r="L174" s="56">
        <f t="shared" si="196"/>
        <v>0</v>
      </c>
      <c r="M174" s="218">
        <f t="shared" si="207"/>
        <v>0</v>
      </c>
      <c r="N174" s="219"/>
      <c r="O174" s="135"/>
      <c r="P174" s="165">
        <f t="shared" si="181"/>
        <v>0</v>
      </c>
      <c r="Q174" s="159"/>
      <c r="R174" s="190"/>
      <c r="S174" s="190"/>
      <c r="T174" s="190"/>
      <c r="U174" s="167">
        <f>IF(G174&lt;&gt;"",(R174*G174*'Project Input'!$C$47)+(S174*G174*'Project Input'!$C$46)+(T174*G174*'Project Input'!$C$45),"")</f>
        <v>0</v>
      </c>
      <c r="V174" s="159"/>
      <c r="W174" s="168">
        <f t="shared" si="182"/>
        <v>0</v>
      </c>
      <c r="X174" s="169"/>
      <c r="Y174" s="147"/>
      <c r="Z174" s="185">
        <f t="shared" si="183"/>
        <v>0</v>
      </c>
      <c r="AA174" s="166">
        <f t="shared" si="184"/>
        <v>0</v>
      </c>
      <c r="AB174" s="166">
        <f t="shared" si="185"/>
        <v>0</v>
      </c>
      <c r="AC174" s="186">
        <f t="shared" si="186"/>
        <v>0</v>
      </c>
      <c r="AD174" s="148">
        <f>IF(G174&lt;&gt;"",AC174/'Project Input'!$C$41,"")</f>
        <v>0</v>
      </c>
      <c r="AE174" s="141"/>
      <c r="AF174" s="141"/>
      <c r="AG174" s="141"/>
    </row>
    <row r="175" spans="1:33" s="67" customFormat="1">
      <c r="A175" s="5"/>
      <c r="B175" s="103"/>
      <c r="C175" s="100"/>
      <c r="D175" s="104"/>
      <c r="E175" s="105"/>
      <c r="F175" s="74" t="s">
        <v>141</v>
      </c>
      <c r="G175" s="63">
        <v>2</v>
      </c>
      <c r="H175" s="65" t="s">
        <v>40</v>
      </c>
      <c r="I175" s="66">
        <f>IF(G175&lt;&gt;"",O175/(1-('Project Input'!$C$20+'Project Input'!$C$21)),"")</f>
        <v>0</v>
      </c>
      <c r="J175" s="66">
        <f t="shared" si="218"/>
        <v>0</v>
      </c>
      <c r="K175" s="202">
        <f>IF(G175&lt;&gt;0,(U175/G175)/(1-('Project Input'!$C$20+'Project Input'!$C$21)),"")</f>
        <v>0</v>
      </c>
      <c r="L175" s="56">
        <f t="shared" si="196"/>
        <v>0</v>
      </c>
      <c r="M175" s="218">
        <f t="shared" si="207"/>
        <v>0</v>
      </c>
      <c r="N175" s="219"/>
      <c r="O175" s="135"/>
      <c r="P175" s="165">
        <f t="shared" si="181"/>
        <v>0</v>
      </c>
      <c r="Q175" s="159"/>
      <c r="R175" s="190"/>
      <c r="S175" s="190"/>
      <c r="T175" s="190"/>
      <c r="U175" s="167">
        <f>IF(G175&lt;&gt;"",(R175*G175*'Project Input'!$C$47)+(S175*G175*'Project Input'!$C$46)+(T175*G175*'Project Input'!$C$45),"")</f>
        <v>0</v>
      </c>
      <c r="V175" s="159"/>
      <c r="W175" s="168">
        <f t="shared" si="182"/>
        <v>0</v>
      </c>
      <c r="X175" s="169"/>
      <c r="Y175" s="147"/>
      <c r="Z175" s="185">
        <f t="shared" si="183"/>
        <v>0</v>
      </c>
      <c r="AA175" s="166">
        <f t="shared" si="184"/>
        <v>0</v>
      </c>
      <c r="AB175" s="166">
        <f t="shared" si="185"/>
        <v>0</v>
      </c>
      <c r="AC175" s="186">
        <f t="shared" si="186"/>
        <v>0</v>
      </c>
      <c r="AD175" s="148">
        <f>IF(G175&lt;&gt;"",AC175/'Project Input'!$C$41,"")</f>
        <v>0</v>
      </c>
      <c r="AE175" s="141"/>
      <c r="AF175" s="141"/>
      <c r="AG175" s="141"/>
    </row>
    <row r="176" spans="1:33" s="67" customFormat="1">
      <c r="A176" s="5"/>
      <c r="B176" s="99"/>
      <c r="C176" s="100"/>
      <c r="D176" s="100"/>
      <c r="E176" s="101"/>
      <c r="F176" s="110"/>
      <c r="G176" s="63"/>
      <c r="H176" s="65"/>
      <c r="I176" s="66" t="str">
        <f>IF(G176&lt;&gt;"",O176/(1-('Project Input'!$C$20+'Project Input'!$C$21)),"")</f>
        <v/>
      </c>
      <c r="J176" s="66" t="str">
        <f t="shared" ref="J176:J312" si="219">IF(G176&lt;&gt;"",G176*I176,"")</f>
        <v/>
      </c>
      <c r="K176" s="202" t="str">
        <f>IF(G176&lt;&gt;0,(U176/G176)/(1-('Project Input'!$C$20+'Project Input'!$C$21)),"")</f>
        <v/>
      </c>
      <c r="L176" s="56" t="str">
        <f t="shared" ref="L176:L181" si="220">IF(G176&lt;&gt;0,K176*G176,"")</f>
        <v/>
      </c>
      <c r="M176" s="218" t="str">
        <f t="shared" ref="M176:M177" si="221">IF(G176&lt;&gt;0,J176+L176,"")</f>
        <v/>
      </c>
      <c r="N176" s="219"/>
      <c r="O176" s="135"/>
      <c r="P176" s="165" t="str">
        <f t="shared" ref="P176:P218" si="222">IF(G176&lt;&gt;"",G176*O176,"")</f>
        <v/>
      </c>
      <c r="Q176" s="159"/>
      <c r="R176" s="190"/>
      <c r="S176" s="190"/>
      <c r="T176" s="190"/>
      <c r="U176" s="167" t="str">
        <f>IF(G176&lt;&gt;"",(R176*G176*'Project Input'!$C$47)+(S176*G176*'Project Input'!$C$46)+(T176*G176*'Project Input'!$C$45),"")</f>
        <v/>
      </c>
      <c r="V176" s="159"/>
      <c r="W176" s="168" t="str">
        <f t="shared" ref="W176:W183" si="223">IF(G176&lt;&gt;"",U176+P176,"")</f>
        <v/>
      </c>
      <c r="X176" s="169"/>
      <c r="Y176" s="147"/>
      <c r="Z176" s="185">
        <f t="shared" ref="Z176:Z181" si="224">R176*G176</f>
        <v>0</v>
      </c>
      <c r="AA176" s="166">
        <f t="shared" ref="AA176:AA181" si="225">S176*G176</f>
        <v>0</v>
      </c>
      <c r="AB176" s="166">
        <f t="shared" ref="AB176:AB181" si="226">T176*G176</f>
        <v>0</v>
      </c>
      <c r="AC176" s="186">
        <f t="shared" ref="AC176:AC181" si="227">SUM(Z176:AB176)</f>
        <v>0</v>
      </c>
      <c r="AD176" s="148" t="str">
        <f>IF(G176&lt;&gt;"",AC176/'Project Input'!$C$41,"")</f>
        <v/>
      </c>
      <c r="AE176" s="141"/>
      <c r="AF176" s="141"/>
      <c r="AG176" s="141"/>
    </row>
    <row r="177" spans="1:33" s="1" customFormat="1" ht="27.6">
      <c r="A177" s="5"/>
      <c r="B177" s="72"/>
      <c r="C177" s="65"/>
      <c r="D177" s="65"/>
      <c r="E177" s="63"/>
      <c r="F177" s="74" t="s">
        <v>142</v>
      </c>
      <c r="G177" s="63">
        <v>1</v>
      </c>
      <c r="H177" s="65" t="s">
        <v>54</v>
      </c>
      <c r="I177" s="66">
        <f>IF(G177&lt;&gt;"",O177/(1-('Project Input'!$C$20+'Project Input'!$C$21)),"")</f>
        <v>0</v>
      </c>
      <c r="J177" s="66">
        <f t="shared" si="219"/>
        <v>0</v>
      </c>
      <c r="K177" s="202">
        <f>IF(G177&lt;&gt;0,(U177/G177)/(1-('Project Input'!$C$20+'Project Input'!$C$21)),"")</f>
        <v>1612932.061978546</v>
      </c>
      <c r="L177" s="56">
        <f t="shared" si="220"/>
        <v>1612932.061978546</v>
      </c>
      <c r="M177" s="218">
        <f t="shared" si="221"/>
        <v>1612932.061978546</v>
      </c>
      <c r="N177" s="219"/>
      <c r="O177" s="135"/>
      <c r="P177" s="165">
        <f t="shared" si="222"/>
        <v>0</v>
      </c>
      <c r="Q177" s="159"/>
      <c r="R177" s="190">
        <v>500</v>
      </c>
      <c r="S177" s="190">
        <v>1000</v>
      </c>
      <c r="T177" s="190">
        <v>500</v>
      </c>
      <c r="U177" s="167">
        <f>IF(G177&lt;&gt;"",(R177*G177*'Project Input'!$C$47)+(S177*G177*'Project Input'!$C$46)+(T177*G177*'Project Input'!$C$45),"")</f>
        <v>1353250</v>
      </c>
      <c r="V177" s="159"/>
      <c r="W177" s="168">
        <f t="shared" si="223"/>
        <v>1353250</v>
      </c>
      <c r="X177" s="169"/>
      <c r="Y177" s="147"/>
      <c r="Z177" s="185">
        <f t="shared" si="224"/>
        <v>500</v>
      </c>
      <c r="AA177" s="166">
        <f t="shared" si="225"/>
        <v>1000</v>
      </c>
      <c r="AB177" s="166">
        <f t="shared" si="226"/>
        <v>500</v>
      </c>
      <c r="AC177" s="186">
        <f t="shared" si="227"/>
        <v>2000</v>
      </c>
      <c r="AD177" s="148">
        <f>IF(G177&lt;&gt;"",AC177/'Project Input'!$C$41,"")</f>
        <v>27.777777777777779</v>
      </c>
      <c r="AE177" s="141"/>
      <c r="AF177" s="141"/>
      <c r="AG177" s="141"/>
    </row>
    <row r="178" spans="1:33" s="67" customFormat="1">
      <c r="A178" s="5"/>
      <c r="B178" s="99"/>
      <c r="C178" s="100"/>
      <c r="D178" s="100"/>
      <c r="E178" s="101"/>
      <c r="F178" s="110"/>
      <c r="G178" s="63"/>
      <c r="H178" s="65"/>
      <c r="I178" s="66" t="str">
        <f>IF(G178&lt;&gt;"",O178/(1-('Project Input'!$C$20+'Project Input'!$C$21)),"")</f>
        <v/>
      </c>
      <c r="J178" s="66" t="str">
        <f t="shared" si="219"/>
        <v/>
      </c>
      <c r="K178" s="202" t="str">
        <f>IF(G178&lt;&gt;0,(U178/G178)/(1-('Project Input'!$C$20+'Project Input'!$C$21)),"")</f>
        <v/>
      </c>
      <c r="L178" s="56" t="str">
        <f t="shared" si="220"/>
        <v/>
      </c>
      <c r="M178" s="218" t="str">
        <f t="shared" ref="M178:M184" si="228">IF(G178&lt;&gt;0,J178+L178,"")</f>
        <v/>
      </c>
      <c r="N178" s="219"/>
      <c r="O178" s="135"/>
      <c r="P178" s="165" t="str">
        <f t="shared" si="222"/>
        <v/>
      </c>
      <c r="Q178" s="159"/>
      <c r="R178" s="190"/>
      <c r="S178" s="190"/>
      <c r="T178" s="190"/>
      <c r="U178" s="167" t="str">
        <f>IF(G178&lt;&gt;"",(R178*G178*'Project Input'!$C$47)+(S178*G178*'Project Input'!$C$46)+(T178*G178*'Project Input'!$C$45),"")</f>
        <v/>
      </c>
      <c r="V178" s="159"/>
      <c r="W178" s="168" t="str">
        <f t="shared" si="223"/>
        <v/>
      </c>
      <c r="X178" s="169"/>
      <c r="Y178" s="147"/>
      <c r="Z178" s="185">
        <f t="shared" si="224"/>
        <v>0</v>
      </c>
      <c r="AA178" s="166">
        <f t="shared" si="225"/>
        <v>0</v>
      </c>
      <c r="AB178" s="166">
        <f t="shared" si="226"/>
        <v>0</v>
      </c>
      <c r="AC178" s="186">
        <f t="shared" si="227"/>
        <v>0</v>
      </c>
      <c r="AD178" s="148" t="str">
        <f>IF(G178&lt;&gt;"",AC178/'Project Input'!$C$41,"")</f>
        <v/>
      </c>
      <c r="AE178" s="141"/>
      <c r="AF178" s="141"/>
      <c r="AG178" s="141"/>
    </row>
    <row r="179" spans="1:33" s="1" customFormat="1">
      <c r="A179" s="5"/>
      <c r="B179" s="111"/>
      <c r="C179" s="97"/>
      <c r="D179" s="97"/>
      <c r="E179" s="58">
        <v>429</v>
      </c>
      <c r="F179" s="95" t="s">
        <v>143</v>
      </c>
      <c r="G179" s="96"/>
      <c r="H179" s="97"/>
      <c r="I179" s="97"/>
      <c r="J179" s="97"/>
      <c r="K179" s="97"/>
      <c r="L179" s="60" t="str">
        <f t="shared" ref="L179" si="229">IF(G179&lt;&gt;0,K179*G179,"")</f>
        <v/>
      </c>
      <c r="M179" s="220">
        <f>SUBTOTAL(9,M180:M206)</f>
        <v>0</v>
      </c>
      <c r="N179" s="219"/>
      <c r="O179" s="135"/>
      <c r="P179" s="165" t="str">
        <f t="shared" si="222"/>
        <v/>
      </c>
      <c r="Q179" s="159"/>
      <c r="R179" s="190"/>
      <c r="S179" s="190"/>
      <c r="T179" s="190"/>
      <c r="U179" s="167" t="str">
        <f>IF(G179&lt;&gt;"",(R179*G179*'Project Input'!$C$47)+(S179*G179*'Project Input'!$C$46)+(T179*G179*'Project Input'!$C$45),"")</f>
        <v/>
      </c>
      <c r="V179" s="159"/>
      <c r="W179" s="168" t="str">
        <f t="shared" si="223"/>
        <v/>
      </c>
      <c r="X179" s="169"/>
      <c r="Y179" s="147"/>
      <c r="Z179" s="185">
        <f t="shared" si="224"/>
        <v>0</v>
      </c>
      <c r="AA179" s="166">
        <f t="shared" si="225"/>
        <v>0</v>
      </c>
      <c r="AB179" s="166">
        <f t="shared" si="226"/>
        <v>0</v>
      </c>
      <c r="AC179" s="186">
        <f t="shared" si="227"/>
        <v>0</v>
      </c>
      <c r="AD179" s="148" t="str">
        <f>IF(G179&lt;&gt;"",AC179/'Project Input'!$C$41,"")</f>
        <v/>
      </c>
      <c r="AE179" s="141"/>
      <c r="AF179" s="141"/>
      <c r="AG179" s="141"/>
    </row>
    <row r="180" spans="1:33" s="67" customFormat="1">
      <c r="A180" s="5"/>
      <c r="B180" s="99"/>
      <c r="C180" s="100"/>
      <c r="D180" s="100"/>
      <c r="E180" s="102"/>
      <c r="F180" s="217"/>
      <c r="G180" s="63"/>
      <c r="H180" s="65"/>
      <c r="I180" s="66" t="str">
        <f>IF(G180&lt;&gt;"",O180/(1-('Project Input'!$C$20+'Project Input'!$C$21)),"")</f>
        <v/>
      </c>
      <c r="J180" s="66" t="str">
        <f t="shared" si="219"/>
        <v/>
      </c>
      <c r="K180" s="202" t="str">
        <f>IF(G180&lt;&gt;0,(U180/G180)/(1-('Project Input'!$C$20+'Project Input'!$C$21)),"")</f>
        <v/>
      </c>
      <c r="L180" s="56" t="str">
        <f t="shared" si="220"/>
        <v/>
      </c>
      <c r="M180" s="218" t="str">
        <f t="shared" si="228"/>
        <v/>
      </c>
      <c r="N180" s="219"/>
      <c r="O180" s="135"/>
      <c r="P180" s="165" t="str">
        <f t="shared" si="222"/>
        <v/>
      </c>
      <c r="Q180" s="159"/>
      <c r="R180" s="190"/>
      <c r="S180" s="190"/>
      <c r="T180" s="190"/>
      <c r="U180" s="167" t="str">
        <f>IF(G180&lt;&gt;"",(R180*G180*'Project Input'!$C$47)+(S180*G180*'Project Input'!$C$46)+(T180*G180*'Project Input'!$C$45),"")</f>
        <v/>
      </c>
      <c r="V180" s="159"/>
      <c r="W180" s="168" t="str">
        <f t="shared" si="223"/>
        <v/>
      </c>
      <c r="X180" s="169"/>
      <c r="Y180" s="147"/>
      <c r="Z180" s="185">
        <f t="shared" si="224"/>
        <v>0</v>
      </c>
      <c r="AA180" s="166">
        <f t="shared" si="225"/>
        <v>0</v>
      </c>
      <c r="AB180" s="166">
        <f t="shared" si="226"/>
        <v>0</v>
      </c>
      <c r="AC180" s="186">
        <f t="shared" si="227"/>
        <v>0</v>
      </c>
      <c r="AD180" s="148" t="str">
        <f>IF(G180&lt;&gt;"",AC180/'Project Input'!$C$41,"")</f>
        <v/>
      </c>
      <c r="AE180" s="141"/>
      <c r="AF180" s="141"/>
      <c r="AG180" s="141"/>
    </row>
    <row r="181" spans="1:33" s="1" customFormat="1">
      <c r="A181" s="5"/>
      <c r="B181" s="72"/>
      <c r="C181" s="65"/>
      <c r="D181" s="65"/>
      <c r="E181" s="63"/>
      <c r="F181" s="816" t="s">
        <v>144</v>
      </c>
      <c r="G181" s="63"/>
      <c r="H181" s="65"/>
      <c r="I181" s="66" t="str">
        <f>IF(G181&lt;&gt;"",O181/(1-('Project Input'!$C$20+'Project Input'!$C$21)),"")</f>
        <v/>
      </c>
      <c r="J181" s="66" t="str">
        <f t="shared" si="219"/>
        <v/>
      </c>
      <c r="K181" s="202" t="str">
        <f>IF(G181&lt;&gt;0,(U181/G181)/(1-('Project Input'!$C$20+'Project Input'!$C$21)),"")</f>
        <v/>
      </c>
      <c r="L181" s="56" t="str">
        <f t="shared" si="220"/>
        <v/>
      </c>
      <c r="M181" s="218" t="str">
        <f t="shared" si="228"/>
        <v/>
      </c>
      <c r="N181" s="219"/>
      <c r="O181" s="135"/>
      <c r="P181" s="165" t="str">
        <f t="shared" si="222"/>
        <v/>
      </c>
      <c r="Q181" s="159"/>
      <c r="R181" s="190"/>
      <c r="S181" s="190"/>
      <c r="T181" s="190"/>
      <c r="U181" s="167" t="str">
        <f>IF(G181&lt;&gt;"",(R181*G181*'Project Input'!$C$47)+(S181*G181*'Project Input'!$C$46)+(T181*G181*'Project Input'!$C$45),"")</f>
        <v/>
      </c>
      <c r="V181" s="159"/>
      <c r="W181" s="168" t="str">
        <f t="shared" si="223"/>
        <v/>
      </c>
      <c r="X181" s="169"/>
      <c r="Y181" s="147"/>
      <c r="Z181" s="185">
        <f t="shared" si="224"/>
        <v>0</v>
      </c>
      <c r="AA181" s="166">
        <f t="shared" si="225"/>
        <v>0</v>
      </c>
      <c r="AB181" s="166">
        <f t="shared" si="226"/>
        <v>0</v>
      </c>
      <c r="AC181" s="186">
        <f t="shared" si="227"/>
        <v>0</v>
      </c>
      <c r="AD181" s="148" t="str">
        <f>IF(G181&lt;&gt;"",AC181/'Project Input'!$C$41,"")</f>
        <v/>
      </c>
      <c r="AE181" s="141"/>
      <c r="AF181" s="141"/>
      <c r="AG181" s="141"/>
    </row>
    <row r="182" spans="1:33" s="1" customFormat="1">
      <c r="A182" s="5"/>
      <c r="B182" s="72"/>
      <c r="C182" s="65"/>
      <c r="D182" s="65"/>
      <c r="E182" s="63"/>
      <c r="F182" s="64" t="s">
        <v>145</v>
      </c>
      <c r="G182" s="63"/>
      <c r="H182" s="63" t="s">
        <v>40</v>
      </c>
      <c r="I182" s="66" t="str">
        <f>IF(G182&lt;&gt;"",O182/(1-('Project Input'!$C$20+'Project Input'!$C$21)),"")</f>
        <v/>
      </c>
      <c r="J182" s="66" t="str">
        <f t="shared" si="219"/>
        <v/>
      </c>
      <c r="K182" s="202" t="str">
        <f>IF(G182&lt;&gt;0,(U182/G182)/(1-('Project Input'!$C$20+'Project Input'!$C$21)),"")</f>
        <v/>
      </c>
      <c r="L182" s="56" t="str">
        <f t="shared" ref="L182:L392" si="230">IF(G182&lt;&gt;0,K182*G182,"")</f>
        <v/>
      </c>
      <c r="M182" s="218" t="str">
        <f t="shared" si="228"/>
        <v/>
      </c>
      <c r="N182" s="219"/>
      <c r="O182" s="135">
        <v>600000</v>
      </c>
      <c r="P182" s="165" t="str">
        <f t="shared" si="222"/>
        <v/>
      </c>
      <c r="Q182" s="159"/>
      <c r="R182" s="190">
        <v>60</v>
      </c>
      <c r="S182" s="57">
        <v>100</v>
      </c>
      <c r="T182" s="133">
        <v>50</v>
      </c>
      <c r="U182" s="167" t="str">
        <f>IF(G182&lt;&gt;"",(R182*G182*'Project Input'!$C$47)+(S182*G182*'Project Input'!$C$46)+(T182*G182*'Project Input'!$C$45),"")</f>
        <v/>
      </c>
      <c r="V182" s="159"/>
      <c r="W182" s="168" t="str">
        <f t="shared" si="223"/>
        <v/>
      </c>
      <c r="X182" s="169"/>
      <c r="Y182" s="147"/>
      <c r="Z182" s="185">
        <f t="shared" ref="Z182:Z392" si="231">R182*G182</f>
        <v>0</v>
      </c>
      <c r="AA182" s="166">
        <f t="shared" ref="AA182:AA392" si="232">S182*G182</f>
        <v>0</v>
      </c>
      <c r="AB182" s="166">
        <f t="shared" ref="AB182:AB392" si="233">T182*G182</f>
        <v>0</v>
      </c>
      <c r="AC182" s="186">
        <f t="shared" ref="AC182:AC392" si="234">SUM(Z182:AB182)</f>
        <v>0</v>
      </c>
      <c r="AD182" s="148" t="str">
        <f>IF(G182&lt;&gt;"",AC182/'Project Input'!$C$41,"")</f>
        <v/>
      </c>
      <c r="AE182" s="141"/>
      <c r="AF182" s="141"/>
      <c r="AG182" s="141"/>
    </row>
    <row r="183" spans="1:33" s="1" customFormat="1" ht="27.6">
      <c r="A183" s="5"/>
      <c r="B183" s="72"/>
      <c r="C183" s="65"/>
      <c r="D183" s="65"/>
      <c r="E183" s="63"/>
      <c r="F183" s="64" t="s">
        <v>146</v>
      </c>
      <c r="G183" s="63"/>
      <c r="H183" s="63" t="s">
        <v>40</v>
      </c>
      <c r="I183" s="66" t="str">
        <f>IF(G183&lt;&gt;"",O183/(1-('Project Input'!$C$20+'Project Input'!$C$21)),"")</f>
        <v/>
      </c>
      <c r="J183" s="66" t="str">
        <f t="shared" si="219"/>
        <v/>
      </c>
      <c r="K183" s="202" t="str">
        <f>IF(G183&lt;&gt;0,(U183/G183)/(1-('Project Input'!$C$20+'Project Input'!$C$21)),"")</f>
        <v/>
      </c>
      <c r="L183" s="56" t="str">
        <f t="shared" si="230"/>
        <v/>
      </c>
      <c r="M183" s="218" t="str">
        <f t="shared" si="228"/>
        <v/>
      </c>
      <c r="N183" s="219"/>
      <c r="O183" s="135">
        <v>750000</v>
      </c>
      <c r="P183" s="165" t="str">
        <f t="shared" si="222"/>
        <v/>
      </c>
      <c r="Q183" s="159"/>
      <c r="R183" s="190">
        <v>40</v>
      </c>
      <c r="S183" s="57">
        <v>50</v>
      </c>
      <c r="T183" s="133">
        <v>10</v>
      </c>
      <c r="U183" s="167" t="str">
        <f>IF(G183&lt;&gt;"",(R183*G183*'Project Input'!$C$47)+(S183*G183*'Project Input'!$C$46)+(T183*G183*'Project Input'!$C$45),"")</f>
        <v/>
      </c>
      <c r="V183" s="159"/>
      <c r="W183" s="168" t="str">
        <f t="shared" si="223"/>
        <v/>
      </c>
      <c r="X183" s="169"/>
      <c r="Y183" s="147"/>
      <c r="Z183" s="185">
        <f t="shared" si="231"/>
        <v>0</v>
      </c>
      <c r="AA183" s="166">
        <f t="shared" si="232"/>
        <v>0</v>
      </c>
      <c r="AB183" s="166">
        <f t="shared" si="233"/>
        <v>0</v>
      </c>
      <c r="AC183" s="186">
        <f t="shared" si="234"/>
        <v>0</v>
      </c>
      <c r="AD183" s="148" t="str">
        <f>IF(G183&lt;&gt;"",AC183/'Project Input'!$C$41,"")</f>
        <v/>
      </c>
      <c r="AE183" s="141"/>
      <c r="AF183" s="141"/>
      <c r="AG183" s="141"/>
    </row>
    <row r="184" spans="1:33" s="1" customFormat="1">
      <c r="A184" s="5"/>
      <c r="B184" s="72"/>
      <c r="C184" s="65"/>
      <c r="D184" s="65"/>
      <c r="E184" s="63"/>
      <c r="F184" s="64" t="s">
        <v>147</v>
      </c>
      <c r="G184" s="63"/>
      <c r="H184" s="63" t="s">
        <v>40</v>
      </c>
      <c r="I184" s="66" t="str">
        <f>IF(G184&lt;&gt;"",O184/(1-('Project Input'!$C$20+'Project Input'!$C$21)),"")</f>
        <v/>
      </c>
      <c r="J184" s="66" t="str">
        <f t="shared" si="219"/>
        <v/>
      </c>
      <c r="K184" s="202" t="str">
        <f>IF(G184&lt;&gt;0,(U184/G184)/(1-('Project Input'!$C$20+'Project Input'!$C$21)),"")</f>
        <v/>
      </c>
      <c r="L184" s="56" t="str">
        <f t="shared" si="230"/>
        <v/>
      </c>
      <c r="M184" s="218" t="str">
        <f t="shared" si="228"/>
        <v/>
      </c>
      <c r="N184" s="219"/>
      <c r="O184" s="135">
        <v>270000</v>
      </c>
      <c r="P184" s="165" t="str">
        <f t="shared" si="222"/>
        <v/>
      </c>
      <c r="Q184" s="159"/>
      <c r="R184" s="190"/>
      <c r="S184" s="57">
        <v>20</v>
      </c>
      <c r="T184" s="133">
        <v>50</v>
      </c>
      <c r="U184" s="167" t="str">
        <f>IF(G184&lt;&gt;"",(R184*G184*'Project Input'!$C$47)+(S184*G184*'Project Input'!$C$46)+(T184*G184*'Project Input'!$C$45),"")</f>
        <v/>
      </c>
      <c r="V184" s="159"/>
      <c r="W184" s="168" t="str">
        <f t="shared" ref="W184:W392" si="235">IF(G184&lt;&gt;"",U184+P184,"")</f>
        <v/>
      </c>
      <c r="X184" s="169"/>
      <c r="Y184" s="147"/>
      <c r="Z184" s="185">
        <f t="shared" si="231"/>
        <v>0</v>
      </c>
      <c r="AA184" s="166">
        <f t="shared" si="232"/>
        <v>0</v>
      </c>
      <c r="AB184" s="166">
        <f t="shared" si="233"/>
        <v>0</v>
      </c>
      <c r="AC184" s="186">
        <f t="shared" si="234"/>
        <v>0</v>
      </c>
      <c r="AD184" s="148" t="str">
        <f>IF(G184&lt;&gt;"",AC184/'Project Input'!$C$41,"")</f>
        <v/>
      </c>
      <c r="AE184" s="141"/>
      <c r="AF184" s="141"/>
      <c r="AG184" s="141"/>
    </row>
    <row r="185" spans="1:33" s="1" customFormat="1">
      <c r="A185" s="5"/>
      <c r="B185" s="72"/>
      <c r="C185" s="65"/>
      <c r="D185" s="65"/>
      <c r="E185" s="63"/>
      <c r="F185" s="64" t="s">
        <v>148</v>
      </c>
      <c r="G185" s="63"/>
      <c r="H185" s="63" t="s">
        <v>77</v>
      </c>
      <c r="I185" s="66" t="str">
        <f>IF(G185&lt;&gt;"",O185/(1-('Project Input'!$C$20+'Project Input'!$C$21)),"")</f>
        <v/>
      </c>
      <c r="J185" s="66" t="str">
        <f t="shared" si="219"/>
        <v/>
      </c>
      <c r="K185" s="202" t="str">
        <f>IF(G185&lt;&gt;0,(U185/G185)/(1-('Project Input'!$C$20+'Project Input'!$C$21)),"")</f>
        <v/>
      </c>
      <c r="L185" s="56" t="str">
        <f t="shared" si="230"/>
        <v/>
      </c>
      <c r="M185" s="218" t="str">
        <f t="shared" ref="M185:M195" si="236">IF(G185&lt;&gt;0,J185+L185,"")</f>
        <v/>
      </c>
      <c r="N185" s="219"/>
      <c r="O185" s="135">
        <v>1500</v>
      </c>
      <c r="P185" s="165" t="str">
        <f t="shared" si="222"/>
        <v/>
      </c>
      <c r="Q185" s="159"/>
      <c r="R185" s="190">
        <v>1</v>
      </c>
      <c r="S185" s="57">
        <v>1</v>
      </c>
      <c r="T185" s="133"/>
      <c r="U185" s="167" t="str">
        <f>IF(G185&lt;&gt;"",(R185*G185*'Project Input'!$C$47)+(S185*G185*'Project Input'!$C$46)+(T185*G185*'Project Input'!$C$45),"")</f>
        <v/>
      </c>
      <c r="V185" s="159"/>
      <c r="W185" s="168" t="str">
        <f t="shared" si="235"/>
        <v/>
      </c>
      <c r="X185" s="169"/>
      <c r="Y185" s="147"/>
      <c r="Z185" s="185">
        <f t="shared" si="231"/>
        <v>0</v>
      </c>
      <c r="AA185" s="166">
        <f t="shared" si="232"/>
        <v>0</v>
      </c>
      <c r="AB185" s="166">
        <f t="shared" si="233"/>
        <v>0</v>
      </c>
      <c r="AC185" s="186">
        <f t="shared" si="234"/>
        <v>0</v>
      </c>
      <c r="AD185" s="148" t="str">
        <f>IF(G185&lt;&gt;"",AC185/'Project Input'!$C$41,"")</f>
        <v/>
      </c>
      <c r="AE185" s="141"/>
      <c r="AF185" s="141"/>
      <c r="AG185" s="141"/>
    </row>
    <row r="186" spans="1:33" s="67" customFormat="1">
      <c r="A186" s="5"/>
      <c r="B186" s="99"/>
      <c r="C186" s="100"/>
      <c r="D186" s="100"/>
      <c r="E186" s="102"/>
      <c r="F186" s="64" t="s">
        <v>149</v>
      </c>
      <c r="G186" s="63"/>
      <c r="H186" s="63" t="s">
        <v>40</v>
      </c>
      <c r="I186" s="66" t="str">
        <f>IF(G186&lt;&gt;"",O186/(1-('Project Input'!$C$20+'Project Input'!$C$21)),"")</f>
        <v/>
      </c>
      <c r="J186" s="66" t="str">
        <f t="shared" ref="J186:J207" si="237">IF(G186&lt;&gt;"",G186*I186,"")</f>
        <v/>
      </c>
      <c r="K186" s="202" t="str">
        <f>IF(G186&lt;&gt;0,(U186/G186)/(1-('Project Input'!$C$20+'Project Input'!$C$21)),"")</f>
        <v/>
      </c>
      <c r="L186" s="56" t="str">
        <f t="shared" si="230"/>
        <v/>
      </c>
      <c r="M186" s="218" t="str">
        <f t="shared" si="236"/>
        <v/>
      </c>
      <c r="N186" s="219"/>
      <c r="O186" s="135">
        <v>7500</v>
      </c>
      <c r="P186" s="165" t="str">
        <f t="shared" ref="P186:P207" si="238">IF(G186&lt;&gt;"",G186*O186,"")</f>
        <v/>
      </c>
      <c r="Q186" s="159"/>
      <c r="R186" s="190">
        <v>1.5</v>
      </c>
      <c r="S186" s="57">
        <v>1.5</v>
      </c>
      <c r="T186" s="133">
        <v>1</v>
      </c>
      <c r="U186" s="167" t="str">
        <f>IF(G186&lt;&gt;"",(R186*G186*'Project Input'!$C$47)+(S186*G186*'Project Input'!$C$46)+(T186*G186*'Project Input'!$C$45),"")</f>
        <v/>
      </c>
      <c r="V186" s="159"/>
      <c r="W186" s="168" t="str">
        <f t="shared" si="235"/>
        <v/>
      </c>
      <c r="X186" s="169"/>
      <c r="Y186" s="147"/>
      <c r="Z186" s="185">
        <f t="shared" si="231"/>
        <v>0</v>
      </c>
      <c r="AA186" s="166">
        <f t="shared" si="232"/>
        <v>0</v>
      </c>
      <c r="AB186" s="166">
        <f t="shared" si="233"/>
        <v>0</v>
      </c>
      <c r="AC186" s="186">
        <f t="shared" ref="AC186:AC187" si="239">SUM(Z186:AB186)</f>
        <v>0</v>
      </c>
      <c r="AD186" s="148" t="str">
        <f>IF(G186&lt;&gt;"",AC186/'Project Input'!$C$41,"")</f>
        <v/>
      </c>
      <c r="AE186" s="141"/>
      <c r="AF186" s="141"/>
      <c r="AG186" s="141"/>
    </row>
    <row r="187" spans="1:33" s="1" customFormat="1">
      <c r="A187" s="5"/>
      <c r="B187" s="72"/>
      <c r="C187" s="65"/>
      <c r="D187" s="65"/>
      <c r="E187" s="63"/>
      <c r="F187" s="64" t="s">
        <v>150</v>
      </c>
      <c r="G187" s="63"/>
      <c r="H187" s="63" t="s">
        <v>40</v>
      </c>
      <c r="I187" s="66" t="str">
        <f>IF(G187&lt;&gt;"",O187/(1-('Project Input'!$C$20+'Project Input'!$C$21)),"")</f>
        <v/>
      </c>
      <c r="J187" s="66" t="str">
        <f t="shared" si="237"/>
        <v/>
      </c>
      <c r="K187" s="202" t="str">
        <f>IF(G187&lt;&gt;0,(U187/G187)/(1-('Project Input'!$C$20+'Project Input'!$C$21)),"")</f>
        <v/>
      </c>
      <c r="L187" s="56" t="str">
        <f t="shared" si="230"/>
        <v/>
      </c>
      <c r="M187" s="218" t="str">
        <f t="shared" si="236"/>
        <v/>
      </c>
      <c r="N187" s="219"/>
      <c r="O187" s="135"/>
      <c r="P187" s="165" t="str">
        <f t="shared" si="238"/>
        <v/>
      </c>
      <c r="Q187" s="159"/>
      <c r="R187" s="190"/>
      <c r="S187" s="57">
        <v>500</v>
      </c>
      <c r="T187" s="133"/>
      <c r="U187" s="167" t="str">
        <f>IF(G187&lt;&gt;"",(R187*G187*'Project Input'!$C$47)+(S187*G187*'Project Input'!$C$46)+(T187*G187*'Project Input'!$C$45),"")</f>
        <v/>
      </c>
      <c r="V187" s="159"/>
      <c r="W187" s="168" t="str">
        <f t="shared" si="235"/>
        <v/>
      </c>
      <c r="X187" s="169"/>
      <c r="Y187" s="147"/>
      <c r="Z187" s="185">
        <f t="shared" si="231"/>
        <v>0</v>
      </c>
      <c r="AA187" s="166">
        <f t="shared" si="232"/>
        <v>0</v>
      </c>
      <c r="AB187" s="166">
        <f t="shared" si="233"/>
        <v>0</v>
      </c>
      <c r="AC187" s="186">
        <f t="shared" si="239"/>
        <v>0</v>
      </c>
      <c r="AD187" s="148" t="str">
        <f>IF(G187&lt;&gt;"",AC187/'Project Input'!$C$41,"")</f>
        <v/>
      </c>
      <c r="AE187" s="141"/>
      <c r="AF187" s="141"/>
      <c r="AG187" s="141"/>
    </row>
    <row r="188" spans="1:33" s="1" customFormat="1">
      <c r="A188" s="5"/>
      <c r="B188" s="72"/>
      <c r="C188" s="65"/>
      <c r="D188" s="65"/>
      <c r="E188" s="63"/>
      <c r="F188" s="64"/>
      <c r="G188" s="63"/>
      <c r="H188" s="65"/>
      <c r="I188" s="66" t="str">
        <f>IF(G188&lt;&gt;"",O188/(1-('Project Input'!$C$20+'Project Input'!$C$21)),"")</f>
        <v/>
      </c>
      <c r="J188" s="66" t="str">
        <f t="shared" si="237"/>
        <v/>
      </c>
      <c r="K188" s="202" t="str">
        <f>IF(G188&lt;&gt;0,(U188/G188)/(1-('Project Input'!$C$20+'Project Input'!$C$21)),"")</f>
        <v/>
      </c>
      <c r="L188" s="56" t="str">
        <f t="shared" ref="L188:L207" si="240">IF(G188&lt;&gt;0,K188*G188,"")</f>
        <v/>
      </c>
      <c r="M188" s="218" t="str">
        <f t="shared" si="236"/>
        <v/>
      </c>
      <c r="N188" s="219"/>
      <c r="O188" s="135"/>
      <c r="P188" s="165" t="str">
        <f t="shared" si="238"/>
        <v/>
      </c>
      <c r="Q188" s="159"/>
      <c r="R188" s="190"/>
      <c r="S188" s="190"/>
      <c r="T188" s="190"/>
      <c r="U188" s="167" t="str">
        <f>IF(G188&lt;&gt;"",(R188*G188*'Project Input'!$C$47)+(S188*G188*'Project Input'!$C$46)+(T188*G188*'Project Input'!$C$45),"")</f>
        <v/>
      </c>
      <c r="V188" s="159"/>
      <c r="W188" s="168" t="str">
        <f t="shared" si="235"/>
        <v/>
      </c>
      <c r="X188" s="169"/>
      <c r="Y188" s="147"/>
      <c r="Z188" s="185">
        <f t="shared" ref="Z188:Z207" si="241">R188*G188</f>
        <v>0</v>
      </c>
      <c r="AA188" s="166">
        <f t="shared" ref="AA188:AA207" si="242">S188*G188</f>
        <v>0</v>
      </c>
      <c r="AB188" s="166">
        <f t="shared" ref="AB188:AB207" si="243">T188*G188</f>
        <v>0</v>
      </c>
      <c r="AC188" s="186">
        <f t="shared" ref="AC188:AC207" si="244">SUM(Z188:AB188)</f>
        <v>0</v>
      </c>
      <c r="AD188" s="148" t="str">
        <f>IF(G188&lt;&gt;"",AC188/'Project Input'!$C$41,"")</f>
        <v/>
      </c>
      <c r="AE188" s="141"/>
      <c r="AF188" s="141"/>
      <c r="AG188" s="141"/>
    </row>
    <row r="189" spans="1:33" s="1" customFormat="1">
      <c r="A189" s="5"/>
      <c r="B189" s="72"/>
      <c r="C189" s="65"/>
      <c r="D189" s="65"/>
      <c r="E189" s="63"/>
      <c r="F189" s="816" t="s">
        <v>151</v>
      </c>
      <c r="G189" s="63"/>
      <c r="H189" s="65"/>
      <c r="I189" s="66" t="str">
        <f>IF(G189&lt;&gt;"",O189/(1-('Project Input'!$C$20+'Project Input'!$C$21)),"")</f>
        <v/>
      </c>
      <c r="J189" s="66" t="str">
        <f t="shared" si="237"/>
        <v/>
      </c>
      <c r="K189" s="202" t="str">
        <f>IF(G189&lt;&gt;0,(U189/G189)/(1-('Project Input'!$C$20+'Project Input'!$C$21)),"")</f>
        <v/>
      </c>
      <c r="L189" s="56" t="str">
        <f t="shared" si="240"/>
        <v/>
      </c>
      <c r="M189" s="218" t="str">
        <f t="shared" si="236"/>
        <v/>
      </c>
      <c r="N189" s="219"/>
      <c r="O189" s="135"/>
      <c r="P189" s="165" t="str">
        <f t="shared" si="238"/>
        <v/>
      </c>
      <c r="Q189" s="159"/>
      <c r="R189" s="190"/>
      <c r="S189" s="190"/>
      <c r="T189" s="190"/>
      <c r="U189" s="167" t="str">
        <f>IF(G189&lt;&gt;"",(R189*G189*'Project Input'!$C$47)+(S189*G189*'Project Input'!$C$46)+(T189*G189*'Project Input'!$C$45),"")</f>
        <v/>
      </c>
      <c r="V189" s="159"/>
      <c r="W189" s="168" t="str">
        <f t="shared" si="235"/>
        <v/>
      </c>
      <c r="X189" s="169"/>
      <c r="Y189" s="147"/>
      <c r="Z189" s="185">
        <f t="shared" si="241"/>
        <v>0</v>
      </c>
      <c r="AA189" s="166">
        <f t="shared" si="242"/>
        <v>0</v>
      </c>
      <c r="AB189" s="166">
        <f t="shared" si="243"/>
        <v>0</v>
      </c>
      <c r="AC189" s="186">
        <f t="shared" si="244"/>
        <v>0</v>
      </c>
      <c r="AD189" s="148" t="str">
        <f>IF(G189&lt;&gt;"",AC189/'Project Input'!$C$41,"")</f>
        <v/>
      </c>
      <c r="AE189" s="141"/>
      <c r="AF189" s="141"/>
      <c r="AG189" s="141"/>
    </row>
    <row r="190" spans="1:33" s="1" customFormat="1">
      <c r="A190" s="5"/>
      <c r="B190" s="72"/>
      <c r="C190" s="65"/>
      <c r="D190" s="65"/>
      <c r="E190" s="63"/>
      <c r="F190" s="74" t="s">
        <v>152</v>
      </c>
      <c r="G190" s="63"/>
      <c r="H190" s="63" t="s">
        <v>77</v>
      </c>
      <c r="I190" s="66" t="str">
        <f>IF(G190&lt;&gt;"",O190/(1-('Project Input'!$C$20+'Project Input'!$C$21)),"")</f>
        <v/>
      </c>
      <c r="J190" s="66" t="str">
        <f t="shared" si="237"/>
        <v/>
      </c>
      <c r="K190" s="202" t="str">
        <f>IF(G190&lt;&gt;0,(U190/G190)/(1-('Project Input'!$C$20+'Project Input'!$C$21)),"")</f>
        <v/>
      </c>
      <c r="L190" s="56" t="str">
        <f t="shared" si="240"/>
        <v/>
      </c>
      <c r="M190" s="218" t="str">
        <f t="shared" si="236"/>
        <v/>
      </c>
      <c r="N190" s="219"/>
      <c r="O190" s="135">
        <v>460</v>
      </c>
      <c r="P190" s="165" t="str">
        <f t="shared" si="238"/>
        <v/>
      </c>
      <c r="Q190" s="159"/>
      <c r="R190" s="190">
        <v>1</v>
      </c>
      <c r="S190" s="190">
        <v>1</v>
      </c>
      <c r="T190" s="190"/>
      <c r="U190" s="167" t="str">
        <f>IF(G190&lt;&gt;"",(R190*G190*'Project Input'!$C$47)+(S190*G190*'Project Input'!$C$46)+(T190*G190*'Project Input'!$C$45),"")</f>
        <v/>
      </c>
      <c r="V190" s="159"/>
      <c r="W190" s="168" t="str">
        <f t="shared" ref="W190:W207" si="245">IF(G190&lt;&gt;"",U190+P190,"")</f>
        <v/>
      </c>
      <c r="X190" s="169"/>
      <c r="Y190" s="147"/>
      <c r="Z190" s="185">
        <f t="shared" si="241"/>
        <v>0</v>
      </c>
      <c r="AA190" s="166">
        <f t="shared" si="242"/>
        <v>0</v>
      </c>
      <c r="AB190" s="166">
        <f t="shared" si="243"/>
        <v>0</v>
      </c>
      <c r="AC190" s="186">
        <f t="shared" si="244"/>
        <v>0</v>
      </c>
      <c r="AD190" s="148" t="str">
        <f>IF(G190&lt;&gt;"",AC190/'Project Input'!$C$41,"")</f>
        <v/>
      </c>
      <c r="AE190" s="141"/>
      <c r="AF190" s="141"/>
      <c r="AG190" s="141"/>
    </row>
    <row r="191" spans="1:33" s="67" customFormat="1">
      <c r="A191" s="5"/>
      <c r="B191" s="99"/>
      <c r="C191" s="100"/>
      <c r="D191" s="100"/>
      <c r="E191" s="102"/>
      <c r="F191" s="64" t="s">
        <v>153</v>
      </c>
      <c r="G191" s="63"/>
      <c r="H191" s="63" t="s">
        <v>40</v>
      </c>
      <c r="I191" s="66" t="str">
        <f>IF(G191&lt;&gt;"",O191/(1-('Project Input'!$C$20+'Project Input'!$C$21)),"")</f>
        <v/>
      </c>
      <c r="J191" s="66" t="str">
        <f t="shared" si="237"/>
        <v/>
      </c>
      <c r="K191" s="202" t="str">
        <f>IF(G191&lt;&gt;0,(U191/G191)/(1-('Project Input'!$C$20+'Project Input'!$C$21)),"")</f>
        <v/>
      </c>
      <c r="L191" s="56" t="str">
        <f t="shared" si="240"/>
        <v/>
      </c>
      <c r="M191" s="218" t="str">
        <f t="shared" si="236"/>
        <v/>
      </c>
      <c r="N191" s="219"/>
      <c r="O191" s="135">
        <v>10000</v>
      </c>
      <c r="P191" s="165" t="str">
        <f t="shared" si="238"/>
        <v/>
      </c>
      <c r="Q191" s="159"/>
      <c r="R191" s="190"/>
      <c r="S191" s="190">
        <v>5</v>
      </c>
      <c r="T191" s="190">
        <v>2</v>
      </c>
      <c r="U191" s="167" t="str">
        <f>IF(G191&lt;&gt;"",(R191*G191*'Project Input'!$C$47)+(S191*G191*'Project Input'!$C$46)+(T191*G191*'Project Input'!$C$45),"")</f>
        <v/>
      </c>
      <c r="V191" s="159"/>
      <c r="W191" s="168" t="str">
        <f t="shared" si="245"/>
        <v/>
      </c>
      <c r="X191" s="169"/>
      <c r="Y191" s="147"/>
      <c r="Z191" s="185">
        <f t="shared" si="241"/>
        <v>0</v>
      </c>
      <c r="AA191" s="166">
        <f t="shared" si="242"/>
        <v>0</v>
      </c>
      <c r="AB191" s="166">
        <f t="shared" si="243"/>
        <v>0</v>
      </c>
      <c r="AC191" s="186">
        <f t="shared" ref="AC191:AC192" si="246">SUM(Z191:AB191)</f>
        <v>0</v>
      </c>
      <c r="AD191" s="148" t="str">
        <f>IF(G191&lt;&gt;"",AC191/'Project Input'!$C$41,"")</f>
        <v/>
      </c>
      <c r="AE191" s="141"/>
      <c r="AF191" s="141"/>
      <c r="AG191" s="141"/>
    </row>
    <row r="192" spans="1:33" s="1" customFormat="1">
      <c r="A192" s="5"/>
      <c r="B192" s="72"/>
      <c r="C192" s="65"/>
      <c r="D192" s="65"/>
      <c r="E192" s="63"/>
      <c r="F192" s="64" t="s">
        <v>154</v>
      </c>
      <c r="G192" s="63"/>
      <c r="H192" s="65" t="s">
        <v>155</v>
      </c>
      <c r="I192" s="66" t="str">
        <f>IF(G192&lt;&gt;"",O192/(1-('Project Input'!$C$20+'Project Input'!$C$21)),"")</f>
        <v/>
      </c>
      <c r="J192" s="66" t="str">
        <f t="shared" si="237"/>
        <v/>
      </c>
      <c r="K192" s="202" t="str">
        <f>IF(G192&lt;&gt;0,(U192/G192)/(1-('Project Input'!$C$20+'Project Input'!$C$21)),"")</f>
        <v/>
      </c>
      <c r="L192" s="56" t="str">
        <f t="shared" si="240"/>
        <v/>
      </c>
      <c r="M192" s="218" t="str">
        <f t="shared" si="236"/>
        <v/>
      </c>
      <c r="N192" s="219"/>
      <c r="O192" s="135"/>
      <c r="P192" s="165" t="str">
        <f t="shared" si="238"/>
        <v/>
      </c>
      <c r="Q192" s="159"/>
      <c r="R192" s="190"/>
      <c r="S192" s="190">
        <v>1000</v>
      </c>
      <c r="T192" s="190">
        <v>1000</v>
      </c>
      <c r="U192" s="167" t="str">
        <f>IF(G192&lt;&gt;"",(R192*G192*'Project Input'!$C$47)+(S192*G192*'Project Input'!$C$46)+(T192*G192*'Project Input'!$C$45),"")</f>
        <v/>
      </c>
      <c r="V192" s="159"/>
      <c r="W192" s="168" t="str">
        <f t="shared" si="245"/>
        <v/>
      </c>
      <c r="X192" s="169"/>
      <c r="Y192" s="147"/>
      <c r="Z192" s="185">
        <f t="shared" si="241"/>
        <v>0</v>
      </c>
      <c r="AA192" s="166">
        <f t="shared" si="242"/>
        <v>0</v>
      </c>
      <c r="AB192" s="166">
        <f t="shared" si="243"/>
        <v>0</v>
      </c>
      <c r="AC192" s="186">
        <f t="shared" si="246"/>
        <v>0</v>
      </c>
      <c r="AD192" s="148" t="str">
        <f>IF(G192&lt;&gt;"",AC192/'Project Input'!$C$41,"")</f>
        <v/>
      </c>
      <c r="AE192" s="141"/>
      <c r="AF192" s="141"/>
      <c r="AG192" s="141"/>
    </row>
    <row r="193" spans="1:33" s="1" customFormat="1">
      <c r="A193" s="5"/>
      <c r="B193" s="72"/>
      <c r="C193" s="65"/>
      <c r="D193" s="65"/>
      <c r="E193" s="63"/>
      <c r="F193" s="64"/>
      <c r="G193" s="63"/>
      <c r="H193" s="65"/>
      <c r="I193" s="66" t="str">
        <f>IF(G193&lt;&gt;"",O193/(1-('Project Input'!$C$20+'Project Input'!$C$21)),"")</f>
        <v/>
      </c>
      <c r="J193" s="66" t="str">
        <f t="shared" si="237"/>
        <v/>
      </c>
      <c r="K193" s="202" t="str">
        <f>IF(G193&lt;&gt;0,(U193/G193)/(1-('Project Input'!$C$20+'Project Input'!$C$21)),"")</f>
        <v/>
      </c>
      <c r="L193" s="56" t="str">
        <f t="shared" si="240"/>
        <v/>
      </c>
      <c r="M193" s="218" t="str">
        <f t="shared" si="236"/>
        <v/>
      </c>
      <c r="N193" s="219"/>
      <c r="O193" s="135"/>
      <c r="P193" s="165" t="str">
        <f t="shared" si="238"/>
        <v/>
      </c>
      <c r="Q193" s="159"/>
      <c r="R193" s="190"/>
      <c r="S193" s="190"/>
      <c r="T193" s="190"/>
      <c r="U193" s="167" t="str">
        <f>IF(G193&lt;&gt;"",(R193*G193*'Project Input'!$C$47)+(S193*G193*'Project Input'!$C$46)+(T193*G193*'Project Input'!$C$45),"")</f>
        <v/>
      </c>
      <c r="V193" s="159"/>
      <c r="W193" s="168" t="str">
        <f t="shared" si="245"/>
        <v/>
      </c>
      <c r="X193" s="169"/>
      <c r="Y193" s="147"/>
      <c r="Z193" s="185">
        <f t="shared" si="241"/>
        <v>0</v>
      </c>
      <c r="AA193" s="166">
        <f t="shared" si="242"/>
        <v>0</v>
      </c>
      <c r="AB193" s="166">
        <f t="shared" si="243"/>
        <v>0</v>
      </c>
      <c r="AC193" s="186">
        <f t="shared" ref="AC193:AC196" si="247">SUM(Z193:AB193)</f>
        <v>0</v>
      </c>
      <c r="AD193" s="148" t="str">
        <f>IF(G193&lt;&gt;"",AC193/'Project Input'!$C$41,"")</f>
        <v/>
      </c>
      <c r="AE193" s="141"/>
      <c r="AF193" s="141"/>
      <c r="AG193" s="141"/>
    </row>
    <row r="194" spans="1:33" s="1" customFormat="1">
      <c r="A194" s="5"/>
      <c r="B194" s="72"/>
      <c r="C194" s="65"/>
      <c r="D194" s="65"/>
      <c r="E194" s="63"/>
      <c r="F194" s="816" t="s">
        <v>156</v>
      </c>
      <c r="G194" s="63"/>
      <c r="H194" s="65"/>
      <c r="I194" s="66" t="str">
        <f>IF(G194&lt;&gt;"",O194/(1-('Project Input'!$C$20+'Project Input'!$C$21)),"")</f>
        <v/>
      </c>
      <c r="J194" s="66" t="str">
        <f t="shared" si="237"/>
        <v/>
      </c>
      <c r="K194" s="202" t="str">
        <f>IF(G194&lt;&gt;0,(U194/G194)/(1-('Project Input'!$C$20+'Project Input'!$C$21)),"")</f>
        <v/>
      </c>
      <c r="L194" s="56" t="str">
        <f t="shared" si="240"/>
        <v/>
      </c>
      <c r="M194" s="218" t="str">
        <f t="shared" si="236"/>
        <v/>
      </c>
      <c r="N194" s="219"/>
      <c r="O194" s="135"/>
      <c r="P194" s="165" t="str">
        <f t="shared" si="238"/>
        <v/>
      </c>
      <c r="Q194" s="159"/>
      <c r="R194" s="190"/>
      <c r="S194" s="190"/>
      <c r="T194" s="190"/>
      <c r="U194" s="167" t="str">
        <f>IF(G194&lt;&gt;"",(R194*G194*'Project Input'!$C$47)+(S194*G194*'Project Input'!$C$46)+(T194*G194*'Project Input'!$C$45),"")</f>
        <v/>
      </c>
      <c r="V194" s="159"/>
      <c r="W194" s="168" t="str">
        <f t="shared" si="245"/>
        <v/>
      </c>
      <c r="X194" s="169"/>
      <c r="Y194" s="147"/>
      <c r="Z194" s="185">
        <f t="shared" si="241"/>
        <v>0</v>
      </c>
      <c r="AA194" s="166">
        <f t="shared" si="242"/>
        <v>0</v>
      </c>
      <c r="AB194" s="166">
        <f t="shared" si="243"/>
        <v>0</v>
      </c>
      <c r="AC194" s="186">
        <f t="shared" si="247"/>
        <v>0</v>
      </c>
      <c r="AD194" s="148" t="str">
        <f>IF(G194&lt;&gt;"",AC194/'Project Input'!$C$41,"")</f>
        <v/>
      </c>
      <c r="AE194" s="141"/>
      <c r="AF194" s="141"/>
      <c r="AG194" s="141"/>
    </row>
    <row r="195" spans="1:33" s="1" customFormat="1">
      <c r="A195" s="5"/>
      <c r="B195" s="72"/>
      <c r="C195" s="65"/>
      <c r="D195" s="65"/>
      <c r="E195" s="63"/>
      <c r="F195" s="74" t="s">
        <v>157</v>
      </c>
      <c r="G195" s="63"/>
      <c r="H195" s="65"/>
      <c r="I195" s="66" t="str">
        <f>IF(G195&lt;&gt;"",O195/(1-('Project Input'!$C$20+'Project Input'!$C$21)),"")</f>
        <v/>
      </c>
      <c r="J195" s="66" t="str">
        <f t="shared" si="237"/>
        <v/>
      </c>
      <c r="K195" s="202" t="str">
        <f>IF(G195&lt;&gt;0,(U195/G195)/(1-('Project Input'!$C$20+'Project Input'!$C$21)),"")</f>
        <v/>
      </c>
      <c r="L195" s="56" t="str">
        <f t="shared" si="240"/>
        <v/>
      </c>
      <c r="M195" s="218" t="str">
        <f t="shared" si="236"/>
        <v/>
      </c>
      <c r="N195" s="219"/>
      <c r="O195" s="135"/>
      <c r="P195" s="165" t="str">
        <f t="shared" si="238"/>
        <v/>
      </c>
      <c r="Q195" s="159"/>
      <c r="R195" s="190"/>
      <c r="S195" s="190"/>
      <c r="T195" s="190"/>
      <c r="U195" s="167" t="str">
        <f>IF(G195&lt;&gt;"",(R195*G195*'Project Input'!$C$47)+(S195*G195*'Project Input'!$C$46)+(T195*G195*'Project Input'!$C$45),"")</f>
        <v/>
      </c>
      <c r="V195" s="159"/>
      <c r="W195" s="168" t="str">
        <f t="shared" si="245"/>
        <v/>
      </c>
      <c r="X195" s="169"/>
      <c r="Y195" s="147"/>
      <c r="Z195" s="185">
        <f t="shared" si="241"/>
        <v>0</v>
      </c>
      <c r="AA195" s="166">
        <f t="shared" si="242"/>
        <v>0</v>
      </c>
      <c r="AB195" s="166">
        <f t="shared" si="243"/>
        <v>0</v>
      </c>
      <c r="AC195" s="186">
        <f t="shared" si="247"/>
        <v>0</v>
      </c>
      <c r="AD195" s="148" t="str">
        <f>IF(G195&lt;&gt;"",AC195/'Project Input'!$C$41,"")</f>
        <v/>
      </c>
      <c r="AE195" s="141"/>
      <c r="AF195" s="141"/>
      <c r="AG195" s="141"/>
    </row>
    <row r="196" spans="1:33" s="1" customFormat="1">
      <c r="A196" s="5"/>
      <c r="B196" s="72"/>
      <c r="C196" s="65"/>
      <c r="D196" s="65"/>
      <c r="E196" s="63"/>
      <c r="F196" s="64" t="s">
        <v>158</v>
      </c>
      <c r="G196" s="63"/>
      <c r="H196" s="65"/>
      <c r="I196" s="66" t="str">
        <f>IF(G196&lt;&gt;"",O196/(1-('Project Input'!$C$20+'Project Input'!$C$21)),"")</f>
        <v/>
      </c>
      <c r="J196" s="66" t="str">
        <f t="shared" si="237"/>
        <v/>
      </c>
      <c r="K196" s="202" t="str">
        <f>IF(G196&lt;&gt;0,(U196/G196)/(1-('Project Input'!$C$20+'Project Input'!$C$21)),"")</f>
        <v/>
      </c>
      <c r="L196" s="56" t="str">
        <f t="shared" si="240"/>
        <v/>
      </c>
      <c r="M196" s="218" t="str">
        <f t="shared" ref="M196:M206" si="248">IF(G196&lt;&gt;0,J196+L196,"")</f>
        <v/>
      </c>
      <c r="N196" s="219"/>
      <c r="O196" s="135"/>
      <c r="P196" s="165" t="str">
        <f t="shared" si="238"/>
        <v/>
      </c>
      <c r="Q196" s="159"/>
      <c r="R196" s="190"/>
      <c r="S196" s="190"/>
      <c r="T196" s="190"/>
      <c r="U196" s="167" t="str">
        <f>IF(G196&lt;&gt;"",(R196*G196*'Project Input'!$C$47)+(S196*G196*'Project Input'!$C$46)+(T196*G196*'Project Input'!$C$45),"")</f>
        <v/>
      </c>
      <c r="V196" s="159"/>
      <c r="W196" s="168" t="str">
        <f t="shared" si="245"/>
        <v/>
      </c>
      <c r="X196" s="169"/>
      <c r="Y196" s="147"/>
      <c r="Z196" s="185">
        <f t="shared" si="241"/>
        <v>0</v>
      </c>
      <c r="AA196" s="166">
        <f t="shared" si="242"/>
        <v>0</v>
      </c>
      <c r="AB196" s="166">
        <f t="shared" si="243"/>
        <v>0</v>
      </c>
      <c r="AC196" s="186">
        <f t="shared" si="247"/>
        <v>0</v>
      </c>
      <c r="AD196" s="148" t="str">
        <f>IF(G196&lt;&gt;"",AC196/'Project Input'!$C$41,"")</f>
        <v/>
      </c>
      <c r="AE196" s="141"/>
      <c r="AF196" s="141"/>
      <c r="AG196" s="141"/>
    </row>
    <row r="197" spans="1:33" s="67" customFormat="1">
      <c r="A197" s="5"/>
      <c r="B197" s="99"/>
      <c r="C197" s="100"/>
      <c r="D197" s="100"/>
      <c r="E197" s="102"/>
      <c r="F197" s="64" t="s">
        <v>159</v>
      </c>
      <c r="G197" s="63"/>
      <c r="H197" s="65"/>
      <c r="I197" s="66" t="str">
        <f>IF(G197&lt;&gt;"",O197/(1-('Project Input'!$C$20+'Project Input'!$C$21)),"")</f>
        <v/>
      </c>
      <c r="J197" s="66" t="str">
        <f t="shared" ref="J197:J206" si="249">IF(G197&lt;&gt;"",G197*I197,"")</f>
        <v/>
      </c>
      <c r="K197" s="202" t="str">
        <f>IF(G197&lt;&gt;0,(U197/G197)/(1-('Project Input'!$C$20+'Project Input'!$C$21)),"")</f>
        <v/>
      </c>
      <c r="L197" s="56" t="str">
        <f t="shared" si="240"/>
        <v/>
      </c>
      <c r="M197" s="218" t="str">
        <f t="shared" si="248"/>
        <v/>
      </c>
      <c r="N197" s="219"/>
      <c r="O197" s="135"/>
      <c r="P197" s="165" t="str">
        <f t="shared" ref="P197:P206" si="250">IF(G197&lt;&gt;"",G197*O197,"")</f>
        <v/>
      </c>
      <c r="Q197" s="159"/>
      <c r="R197" s="190"/>
      <c r="S197" s="190"/>
      <c r="T197" s="190"/>
      <c r="U197" s="167" t="str">
        <f>IF(G197&lt;&gt;"",(R197*G197*'Project Input'!$C$47)+(S197*G197*'Project Input'!$C$46)+(T197*G197*'Project Input'!$C$45),"")</f>
        <v/>
      </c>
      <c r="V197" s="159"/>
      <c r="W197" s="168" t="str">
        <f t="shared" si="245"/>
        <v/>
      </c>
      <c r="X197" s="169"/>
      <c r="Y197" s="147"/>
      <c r="Z197" s="185">
        <f t="shared" si="241"/>
        <v>0</v>
      </c>
      <c r="AA197" s="166">
        <f t="shared" si="242"/>
        <v>0</v>
      </c>
      <c r="AB197" s="166">
        <f t="shared" si="243"/>
        <v>0</v>
      </c>
      <c r="AC197" s="186">
        <f t="shared" ref="AC197:AC198" si="251">SUM(Z197:AB197)</f>
        <v>0</v>
      </c>
      <c r="AD197" s="148" t="str">
        <f>IF(G197&lt;&gt;"",AC197/'Project Input'!$C$41,"")</f>
        <v/>
      </c>
      <c r="AE197" s="141"/>
      <c r="AF197" s="141"/>
      <c r="AG197" s="141"/>
    </row>
    <row r="198" spans="1:33" s="1" customFormat="1">
      <c r="A198" s="5"/>
      <c r="B198" s="72"/>
      <c r="C198" s="65"/>
      <c r="D198" s="65"/>
      <c r="E198" s="63"/>
      <c r="F198" s="64"/>
      <c r="G198" s="63"/>
      <c r="H198" s="65"/>
      <c r="I198" s="66" t="str">
        <f>IF(G198&lt;&gt;"",O198/(1-('Project Input'!$C$20+'Project Input'!$C$21)),"")</f>
        <v/>
      </c>
      <c r="J198" s="66" t="str">
        <f t="shared" si="249"/>
        <v/>
      </c>
      <c r="K198" s="202" t="str">
        <f>IF(G198&lt;&gt;0,(U198/G198)/(1-('Project Input'!$C$20+'Project Input'!$C$21)),"")</f>
        <v/>
      </c>
      <c r="L198" s="56" t="str">
        <f t="shared" si="240"/>
        <v/>
      </c>
      <c r="M198" s="218" t="str">
        <f t="shared" si="248"/>
        <v/>
      </c>
      <c r="N198" s="219"/>
      <c r="O198" s="135"/>
      <c r="P198" s="165" t="str">
        <f t="shared" si="250"/>
        <v/>
      </c>
      <c r="Q198" s="159"/>
      <c r="R198" s="190"/>
      <c r="S198" s="190"/>
      <c r="T198" s="190"/>
      <c r="U198" s="167" t="str">
        <f>IF(G198&lt;&gt;"",(R198*G198*'Project Input'!$C$47)+(S198*G198*'Project Input'!$C$46)+(T198*G198*'Project Input'!$C$45),"")</f>
        <v/>
      </c>
      <c r="V198" s="159"/>
      <c r="W198" s="168" t="str">
        <f t="shared" si="245"/>
        <v/>
      </c>
      <c r="X198" s="169"/>
      <c r="Y198" s="147"/>
      <c r="Z198" s="185">
        <f t="shared" si="241"/>
        <v>0</v>
      </c>
      <c r="AA198" s="166">
        <f t="shared" si="242"/>
        <v>0</v>
      </c>
      <c r="AB198" s="166">
        <f t="shared" si="243"/>
        <v>0</v>
      </c>
      <c r="AC198" s="186">
        <f t="shared" si="251"/>
        <v>0</v>
      </c>
      <c r="AD198" s="148" t="str">
        <f>IF(G198&lt;&gt;"",AC198/'Project Input'!$C$41,"")</f>
        <v/>
      </c>
      <c r="AE198" s="141"/>
      <c r="AF198" s="141"/>
      <c r="AG198" s="141"/>
    </row>
    <row r="199" spans="1:33" s="1" customFormat="1">
      <c r="A199" s="5"/>
      <c r="B199" s="72"/>
      <c r="C199" s="65"/>
      <c r="D199" s="65"/>
      <c r="E199" s="63"/>
      <c r="F199" s="816" t="s">
        <v>160</v>
      </c>
      <c r="G199" s="63"/>
      <c r="H199" s="65"/>
      <c r="I199" s="66" t="str">
        <f>IF(G199&lt;&gt;"",O199/(1-('Project Input'!$C$20+'Project Input'!$C$21)),"")</f>
        <v/>
      </c>
      <c r="J199" s="66" t="str">
        <f t="shared" si="249"/>
        <v/>
      </c>
      <c r="K199" s="202" t="str">
        <f>IF(G199&lt;&gt;0,(U199/G199)/(1-('Project Input'!$C$20+'Project Input'!$C$21)),"")</f>
        <v/>
      </c>
      <c r="L199" s="56" t="str">
        <f t="shared" ref="L199:L206" si="252">IF(G199&lt;&gt;0,K199*G199,"")</f>
        <v/>
      </c>
      <c r="M199" s="218" t="str">
        <f t="shared" si="248"/>
        <v/>
      </c>
      <c r="N199" s="219"/>
      <c r="O199" s="135"/>
      <c r="P199" s="165" t="str">
        <f t="shared" si="250"/>
        <v/>
      </c>
      <c r="Q199" s="159"/>
      <c r="R199" s="190"/>
      <c r="S199" s="190"/>
      <c r="T199" s="190"/>
      <c r="U199" s="167" t="str">
        <f>IF(G199&lt;&gt;"",(R199*G199*'Project Input'!$C$47)+(S199*G199*'Project Input'!$C$46)+(T199*G199*'Project Input'!$C$45),"")</f>
        <v/>
      </c>
      <c r="V199" s="159"/>
      <c r="W199" s="168" t="str">
        <f t="shared" si="245"/>
        <v/>
      </c>
      <c r="X199" s="169"/>
      <c r="Y199" s="147"/>
      <c r="Z199" s="185">
        <f t="shared" ref="Z199:Z206" si="253">R199*G199</f>
        <v>0</v>
      </c>
      <c r="AA199" s="166">
        <f t="shared" ref="AA199:AA206" si="254">S199*G199</f>
        <v>0</v>
      </c>
      <c r="AB199" s="166">
        <f t="shared" ref="AB199:AB206" si="255">T199*G199</f>
        <v>0</v>
      </c>
      <c r="AC199" s="186">
        <f t="shared" ref="AC199:AC200" si="256">SUM(Z199:AB199)</f>
        <v>0</v>
      </c>
      <c r="AD199" s="148" t="str">
        <f>IF(G199&lt;&gt;"",AC199/'Project Input'!$C$41,"")</f>
        <v/>
      </c>
      <c r="AE199" s="141"/>
      <c r="AF199" s="141"/>
      <c r="AG199" s="141"/>
    </row>
    <row r="200" spans="1:33" s="1" customFormat="1" ht="27.6">
      <c r="A200" s="5"/>
      <c r="B200" s="72"/>
      <c r="C200" s="65"/>
      <c r="D200" s="65"/>
      <c r="E200" s="63"/>
      <c r="F200" s="64" t="s">
        <v>161</v>
      </c>
      <c r="G200" s="63"/>
      <c r="H200" s="65"/>
      <c r="I200" s="66" t="str">
        <f>IF(G200&lt;&gt;"",O200/(1-('Project Input'!$C$20+'Project Input'!$C$21)),"")</f>
        <v/>
      </c>
      <c r="J200" s="66" t="str">
        <f t="shared" si="249"/>
        <v/>
      </c>
      <c r="K200" s="202" t="str">
        <f>IF(G200&lt;&gt;0,(U200/G200)/(1-('Project Input'!$C$20+'Project Input'!$C$21)),"")</f>
        <v/>
      </c>
      <c r="L200" s="56" t="str">
        <f t="shared" si="252"/>
        <v/>
      </c>
      <c r="M200" s="218" t="str">
        <f t="shared" si="248"/>
        <v/>
      </c>
      <c r="N200" s="219"/>
      <c r="O200" s="135"/>
      <c r="P200" s="165" t="str">
        <f t="shared" si="250"/>
        <v/>
      </c>
      <c r="Q200" s="159"/>
      <c r="R200" s="190"/>
      <c r="S200" s="190"/>
      <c r="T200" s="190"/>
      <c r="U200" s="167" t="str">
        <f>IF(G200&lt;&gt;"",(R200*G200*'Project Input'!$C$47)+(S200*G200*'Project Input'!$C$46)+(T200*G200*'Project Input'!$C$45),"")</f>
        <v/>
      </c>
      <c r="V200" s="159"/>
      <c r="W200" s="168" t="str">
        <f t="shared" si="245"/>
        <v/>
      </c>
      <c r="X200" s="169"/>
      <c r="Y200" s="147"/>
      <c r="Z200" s="185">
        <f t="shared" si="253"/>
        <v>0</v>
      </c>
      <c r="AA200" s="166">
        <f t="shared" si="254"/>
        <v>0</v>
      </c>
      <c r="AB200" s="166">
        <f t="shared" si="255"/>
        <v>0</v>
      </c>
      <c r="AC200" s="186">
        <f t="shared" si="256"/>
        <v>0</v>
      </c>
      <c r="AD200" s="148" t="str">
        <f>IF(G200&lt;&gt;"",AC200/'Project Input'!$C$41,"")</f>
        <v/>
      </c>
      <c r="AE200" s="141"/>
      <c r="AF200" s="141"/>
      <c r="AG200" s="141"/>
    </row>
    <row r="201" spans="1:33" s="67" customFormat="1">
      <c r="A201" s="5"/>
      <c r="B201" s="99"/>
      <c r="C201" s="100"/>
      <c r="D201" s="100"/>
      <c r="E201" s="102"/>
      <c r="F201" s="64"/>
      <c r="G201" s="63"/>
      <c r="H201" s="65"/>
      <c r="I201" s="66" t="str">
        <f>IF(G201&lt;&gt;"",O201/(1-('Project Input'!$C$20+'Project Input'!$C$21)),"")</f>
        <v/>
      </c>
      <c r="J201" s="66" t="str">
        <f t="shared" si="249"/>
        <v/>
      </c>
      <c r="K201" s="202" t="str">
        <f>IF(G201&lt;&gt;0,(U201/G201)/(1-('Project Input'!$C$20+'Project Input'!$C$21)),"")</f>
        <v/>
      </c>
      <c r="L201" s="56" t="str">
        <f t="shared" si="252"/>
        <v/>
      </c>
      <c r="M201" s="218" t="str">
        <f t="shared" si="248"/>
        <v/>
      </c>
      <c r="N201" s="219"/>
      <c r="O201" s="135"/>
      <c r="P201" s="165" t="str">
        <f t="shared" si="250"/>
        <v/>
      </c>
      <c r="Q201" s="159"/>
      <c r="R201" s="190"/>
      <c r="S201" s="190"/>
      <c r="T201" s="190"/>
      <c r="U201" s="167" t="str">
        <f>IF(G201&lt;&gt;"",(R201*G201*'Project Input'!$C$47)+(S201*G201*'Project Input'!$C$46)+(T201*G201*'Project Input'!$C$45),"")</f>
        <v/>
      </c>
      <c r="V201" s="159"/>
      <c r="W201" s="168" t="str">
        <f t="shared" si="245"/>
        <v/>
      </c>
      <c r="X201" s="169"/>
      <c r="Y201" s="147"/>
      <c r="Z201" s="185">
        <f t="shared" si="253"/>
        <v>0</v>
      </c>
      <c r="AA201" s="166">
        <f t="shared" si="254"/>
        <v>0</v>
      </c>
      <c r="AB201" s="166">
        <f t="shared" si="255"/>
        <v>0</v>
      </c>
      <c r="AC201" s="186">
        <f t="shared" ref="AC201:AC202" si="257">SUM(Z201:AB201)</f>
        <v>0</v>
      </c>
      <c r="AD201" s="148" t="str">
        <f>IF(G201&lt;&gt;"",AC201/'Project Input'!$C$41,"")</f>
        <v/>
      </c>
      <c r="AE201" s="141"/>
      <c r="AF201" s="141"/>
      <c r="AG201" s="141"/>
    </row>
    <row r="202" spans="1:33" s="1" customFormat="1">
      <c r="A202" s="5"/>
      <c r="B202" s="72"/>
      <c r="C202" s="65"/>
      <c r="D202" s="65"/>
      <c r="E202" s="63"/>
      <c r="F202" s="64" t="s">
        <v>162</v>
      </c>
      <c r="G202" s="63"/>
      <c r="H202" s="65"/>
      <c r="I202" s="66" t="str">
        <f>IF(G202&lt;&gt;"",O202/(1-('Project Input'!$C$20+'Project Input'!$C$21)),"")</f>
        <v/>
      </c>
      <c r="J202" s="66" t="str">
        <f t="shared" si="249"/>
        <v/>
      </c>
      <c r="K202" s="202" t="str">
        <f>IF(G202&lt;&gt;0,(U202/G202)/(1-('Project Input'!$C$20+'Project Input'!$C$21)),"")</f>
        <v/>
      </c>
      <c r="L202" s="56" t="str">
        <f t="shared" si="252"/>
        <v/>
      </c>
      <c r="M202" s="218" t="str">
        <f t="shared" si="248"/>
        <v/>
      </c>
      <c r="N202" s="219"/>
      <c r="O202" s="135"/>
      <c r="P202" s="165" t="str">
        <f t="shared" si="250"/>
        <v/>
      </c>
      <c r="Q202" s="159"/>
      <c r="R202" s="190"/>
      <c r="S202" s="190"/>
      <c r="T202" s="190"/>
      <c r="U202" s="167" t="str">
        <f>IF(G202&lt;&gt;"",(R202*G202*'Project Input'!$C$47)+(S202*G202*'Project Input'!$C$46)+(T202*G202*'Project Input'!$C$45),"")</f>
        <v/>
      </c>
      <c r="V202" s="159"/>
      <c r="W202" s="168" t="str">
        <f t="shared" si="245"/>
        <v/>
      </c>
      <c r="X202" s="169"/>
      <c r="Y202" s="147"/>
      <c r="Z202" s="185">
        <f t="shared" si="253"/>
        <v>0</v>
      </c>
      <c r="AA202" s="166">
        <f t="shared" si="254"/>
        <v>0</v>
      </c>
      <c r="AB202" s="166">
        <f t="shared" si="255"/>
        <v>0</v>
      </c>
      <c r="AC202" s="186">
        <f t="shared" si="257"/>
        <v>0</v>
      </c>
      <c r="AD202" s="148" t="str">
        <f>IF(G202&lt;&gt;"",AC202/'Project Input'!$C$41,"")</f>
        <v/>
      </c>
      <c r="AE202" s="141"/>
      <c r="AF202" s="141"/>
      <c r="AG202" s="141"/>
    </row>
    <row r="203" spans="1:33" s="1" customFormat="1">
      <c r="A203" s="5"/>
      <c r="B203" s="72"/>
      <c r="C203" s="65"/>
      <c r="D203" s="65"/>
      <c r="E203" s="63"/>
      <c r="F203" s="64"/>
      <c r="G203" s="63"/>
      <c r="H203" s="65"/>
      <c r="I203" s="66" t="str">
        <f>IF(G203&lt;&gt;"",O203/(1-('Project Input'!$C$20+'Project Input'!$C$21)),"")</f>
        <v/>
      </c>
      <c r="J203" s="66" t="str">
        <f t="shared" si="249"/>
        <v/>
      </c>
      <c r="K203" s="202" t="str">
        <f>IF(G203&lt;&gt;0,(U203/G203)/(1-('Project Input'!$C$20+'Project Input'!$C$21)),"")</f>
        <v/>
      </c>
      <c r="L203" s="56" t="str">
        <f t="shared" si="252"/>
        <v/>
      </c>
      <c r="M203" s="218" t="str">
        <f t="shared" si="248"/>
        <v/>
      </c>
      <c r="N203" s="219"/>
      <c r="O203" s="135"/>
      <c r="P203" s="165" t="str">
        <f t="shared" si="250"/>
        <v/>
      </c>
      <c r="Q203" s="159"/>
      <c r="R203" s="190"/>
      <c r="S203" s="190"/>
      <c r="T203" s="190"/>
      <c r="U203" s="167" t="str">
        <f>IF(G203&lt;&gt;"",(R203*G203*'Project Input'!$C$47)+(S203*G203*'Project Input'!$C$46)+(T203*G203*'Project Input'!$C$45),"")</f>
        <v/>
      </c>
      <c r="V203" s="159"/>
      <c r="W203" s="168" t="str">
        <f t="shared" si="245"/>
        <v/>
      </c>
      <c r="X203" s="169"/>
      <c r="Y203" s="147"/>
      <c r="Z203" s="185">
        <f t="shared" si="253"/>
        <v>0</v>
      </c>
      <c r="AA203" s="166">
        <f t="shared" si="254"/>
        <v>0</v>
      </c>
      <c r="AB203" s="166">
        <f t="shared" si="255"/>
        <v>0</v>
      </c>
      <c r="AC203" s="186">
        <f t="shared" ref="AC203:AC206" si="258">SUM(Z203:AB203)</f>
        <v>0</v>
      </c>
      <c r="AD203" s="148" t="str">
        <f>IF(G203&lt;&gt;"",AC203/'Project Input'!$C$41,"")</f>
        <v/>
      </c>
      <c r="AE203" s="141"/>
      <c r="AF203" s="141"/>
      <c r="AG203" s="141"/>
    </row>
    <row r="204" spans="1:33" s="1" customFormat="1">
      <c r="A204" s="5"/>
      <c r="B204" s="72"/>
      <c r="C204" s="65"/>
      <c r="D204" s="65"/>
      <c r="E204" s="63"/>
      <c r="F204" s="64"/>
      <c r="G204" s="63"/>
      <c r="H204" s="65"/>
      <c r="I204" s="66" t="str">
        <f>IF(G204&lt;&gt;"",O204/(1-('Project Input'!$C$20+'Project Input'!$C$21)),"")</f>
        <v/>
      </c>
      <c r="J204" s="66" t="str">
        <f t="shared" si="249"/>
        <v/>
      </c>
      <c r="K204" s="202" t="str">
        <f>IF(G204&lt;&gt;0,(U204/G204)/(1-('Project Input'!$C$20+'Project Input'!$C$21)),"")</f>
        <v/>
      </c>
      <c r="L204" s="56" t="str">
        <f t="shared" si="252"/>
        <v/>
      </c>
      <c r="M204" s="218" t="str">
        <f t="shared" si="248"/>
        <v/>
      </c>
      <c r="N204" s="219"/>
      <c r="O204" s="135"/>
      <c r="P204" s="165" t="str">
        <f t="shared" si="250"/>
        <v/>
      </c>
      <c r="Q204" s="159"/>
      <c r="R204" s="190"/>
      <c r="S204" s="190"/>
      <c r="T204" s="190"/>
      <c r="U204" s="167" t="str">
        <f>IF(G204&lt;&gt;"",(R204*G204*'Project Input'!$C$47)+(S204*G204*'Project Input'!$C$46)+(T204*G204*'Project Input'!$C$45),"")</f>
        <v/>
      </c>
      <c r="V204" s="159"/>
      <c r="W204" s="168" t="str">
        <f t="shared" si="245"/>
        <v/>
      </c>
      <c r="X204" s="169"/>
      <c r="Y204" s="147"/>
      <c r="Z204" s="185">
        <f t="shared" si="253"/>
        <v>0</v>
      </c>
      <c r="AA204" s="166">
        <f t="shared" si="254"/>
        <v>0</v>
      </c>
      <c r="AB204" s="166">
        <f t="shared" si="255"/>
        <v>0</v>
      </c>
      <c r="AC204" s="186">
        <f t="shared" si="258"/>
        <v>0</v>
      </c>
      <c r="AD204" s="148" t="str">
        <f>IF(G204&lt;&gt;"",AC204/'Project Input'!$C$41,"")</f>
        <v/>
      </c>
      <c r="AE204" s="141"/>
      <c r="AF204" s="141"/>
      <c r="AG204" s="141"/>
    </row>
    <row r="205" spans="1:33" s="1" customFormat="1">
      <c r="A205" s="5"/>
      <c r="B205" s="72"/>
      <c r="C205" s="65"/>
      <c r="D205" s="65"/>
      <c r="E205" s="63"/>
      <c r="F205" s="64"/>
      <c r="G205" s="63"/>
      <c r="H205" s="65"/>
      <c r="I205" s="66" t="str">
        <f>IF(G205&lt;&gt;"",O205/(1-('Project Input'!$C$20+'Project Input'!$C$21)),"")</f>
        <v/>
      </c>
      <c r="J205" s="66" t="str">
        <f t="shared" si="249"/>
        <v/>
      </c>
      <c r="K205" s="202" t="str">
        <f>IF(G205&lt;&gt;0,(U205/G205)/(1-('Project Input'!$C$20+'Project Input'!$C$21)),"")</f>
        <v/>
      </c>
      <c r="L205" s="56" t="str">
        <f t="shared" si="252"/>
        <v/>
      </c>
      <c r="M205" s="218" t="str">
        <f t="shared" si="248"/>
        <v/>
      </c>
      <c r="N205" s="219"/>
      <c r="O205" s="135"/>
      <c r="P205" s="165" t="str">
        <f t="shared" si="250"/>
        <v/>
      </c>
      <c r="Q205" s="159"/>
      <c r="R205" s="190"/>
      <c r="S205" s="190"/>
      <c r="T205" s="190"/>
      <c r="U205" s="167" t="str">
        <f>IF(G205&lt;&gt;"",(R205*G205*'Project Input'!$C$47)+(S205*G205*'Project Input'!$C$46)+(T205*G205*'Project Input'!$C$45),"")</f>
        <v/>
      </c>
      <c r="V205" s="159"/>
      <c r="W205" s="168" t="str">
        <f t="shared" si="245"/>
        <v/>
      </c>
      <c r="X205" s="169"/>
      <c r="Y205" s="147"/>
      <c r="Z205" s="185">
        <f t="shared" si="253"/>
        <v>0</v>
      </c>
      <c r="AA205" s="166">
        <f t="shared" si="254"/>
        <v>0</v>
      </c>
      <c r="AB205" s="166">
        <f t="shared" si="255"/>
        <v>0</v>
      </c>
      <c r="AC205" s="186">
        <f t="shared" si="258"/>
        <v>0</v>
      </c>
      <c r="AD205" s="148" t="str">
        <f>IF(G205&lt;&gt;"",AC205/'Project Input'!$C$41,"")</f>
        <v/>
      </c>
      <c r="AE205" s="141"/>
      <c r="AF205" s="141"/>
      <c r="AG205" s="141"/>
    </row>
    <row r="206" spans="1:33" s="1" customFormat="1">
      <c r="A206" s="5"/>
      <c r="B206" s="72"/>
      <c r="C206" s="65"/>
      <c r="D206" s="65"/>
      <c r="E206" s="63"/>
      <c r="F206" s="64"/>
      <c r="G206" s="63"/>
      <c r="H206" s="65"/>
      <c r="I206" s="66" t="str">
        <f>IF(G206&lt;&gt;"",O206/(1-('Project Input'!$C$20+'Project Input'!$C$21)),"")</f>
        <v/>
      </c>
      <c r="J206" s="66" t="str">
        <f t="shared" si="249"/>
        <v/>
      </c>
      <c r="K206" s="202" t="str">
        <f>IF(G206&lt;&gt;0,(U206/G206)/(1-('Project Input'!$C$20+'Project Input'!$C$21)),"")</f>
        <v/>
      </c>
      <c r="L206" s="56" t="str">
        <f t="shared" si="252"/>
        <v/>
      </c>
      <c r="M206" s="218" t="str">
        <f t="shared" si="248"/>
        <v/>
      </c>
      <c r="N206" s="219"/>
      <c r="O206" s="135"/>
      <c r="P206" s="165" t="str">
        <f t="shared" si="250"/>
        <v/>
      </c>
      <c r="Q206" s="159"/>
      <c r="R206" s="190"/>
      <c r="S206" s="190"/>
      <c r="T206" s="190"/>
      <c r="U206" s="167" t="str">
        <f>IF(G206&lt;&gt;"",(R206*G206*'Project Input'!$C$47)+(S206*G206*'Project Input'!$C$46)+(T206*G206*'Project Input'!$C$45),"")</f>
        <v/>
      </c>
      <c r="V206" s="159"/>
      <c r="W206" s="168" t="str">
        <f t="shared" si="245"/>
        <v/>
      </c>
      <c r="X206" s="169"/>
      <c r="Y206" s="147"/>
      <c r="Z206" s="185">
        <f t="shared" si="253"/>
        <v>0</v>
      </c>
      <c r="AA206" s="166">
        <f t="shared" si="254"/>
        <v>0</v>
      </c>
      <c r="AB206" s="166">
        <f t="shared" si="255"/>
        <v>0</v>
      </c>
      <c r="AC206" s="186">
        <f t="shared" si="258"/>
        <v>0</v>
      </c>
      <c r="AD206" s="148" t="str">
        <f>IF(G206&lt;&gt;"",AC206/'Project Input'!$C$41,"")</f>
        <v/>
      </c>
      <c r="AE206" s="141"/>
      <c r="AF206" s="141"/>
      <c r="AG206" s="141"/>
    </row>
    <row r="207" spans="1:33" s="1" customFormat="1">
      <c r="A207" s="5"/>
      <c r="B207" s="72"/>
      <c r="C207" s="65"/>
      <c r="D207" s="65"/>
      <c r="E207" s="63"/>
      <c r="F207" s="64"/>
      <c r="G207" s="63"/>
      <c r="H207" s="65"/>
      <c r="I207" s="66" t="str">
        <f>IF(G207&lt;&gt;"",O207/(1-('Project Input'!$C$20+'Project Input'!$C$21)),"")</f>
        <v/>
      </c>
      <c r="J207" s="66" t="str">
        <f t="shared" si="237"/>
        <v/>
      </c>
      <c r="K207" s="202" t="str">
        <f>IF(G207&lt;&gt;0,(U207/G207)/(1-('Project Input'!$C$20+'Project Input'!$C$21)),"")</f>
        <v/>
      </c>
      <c r="L207" s="56" t="str">
        <f t="shared" si="240"/>
        <v/>
      </c>
      <c r="M207" s="218" t="str">
        <f t="shared" ref="M207" si="259">IF(G207&lt;&gt;0,J207+L207,"")</f>
        <v/>
      </c>
      <c r="N207" s="219"/>
      <c r="O207" s="135"/>
      <c r="P207" s="165" t="str">
        <f t="shared" si="238"/>
        <v/>
      </c>
      <c r="Q207" s="159"/>
      <c r="R207" s="190"/>
      <c r="S207" s="190"/>
      <c r="T207" s="190"/>
      <c r="U207" s="167" t="str">
        <f>IF(G207&lt;&gt;"",(R207*G207*'Project Input'!$C$47)+(S207*G207*'Project Input'!$C$46)+(T207*G207*'Project Input'!$C$45),"")</f>
        <v/>
      </c>
      <c r="V207" s="159"/>
      <c r="W207" s="168" t="str">
        <f t="shared" si="245"/>
        <v/>
      </c>
      <c r="X207" s="169"/>
      <c r="Y207" s="147"/>
      <c r="Z207" s="185">
        <f t="shared" si="241"/>
        <v>0</v>
      </c>
      <c r="AA207" s="166">
        <f t="shared" si="242"/>
        <v>0</v>
      </c>
      <c r="AB207" s="166">
        <f t="shared" si="243"/>
        <v>0</v>
      </c>
      <c r="AC207" s="186">
        <f t="shared" si="244"/>
        <v>0</v>
      </c>
      <c r="AD207" s="148" t="str">
        <f>IF(G207&lt;&gt;"",AC207/'Project Input'!$C$41,"")</f>
        <v/>
      </c>
      <c r="AE207" s="141"/>
      <c r="AF207" s="141"/>
      <c r="AG207" s="141"/>
    </row>
    <row r="208" spans="1:33" s="1" customFormat="1">
      <c r="A208" s="5"/>
      <c r="B208" s="93"/>
      <c r="C208" s="94"/>
      <c r="D208" s="94"/>
      <c r="E208" s="81">
        <v>431</v>
      </c>
      <c r="F208" s="112" t="s">
        <v>163</v>
      </c>
      <c r="G208" s="96"/>
      <c r="H208" s="97"/>
      <c r="I208" s="97"/>
      <c r="J208" s="97"/>
      <c r="K208" s="97"/>
      <c r="L208" s="60" t="str">
        <f t="shared" ref="L208" si="260">IF(I208&lt;&gt;"",I208*K208,"")</f>
        <v/>
      </c>
      <c r="M208" s="220">
        <f>SUBTOTAL(9,M209:M221)</f>
        <v>0</v>
      </c>
      <c r="N208" s="219"/>
      <c r="O208" s="135"/>
      <c r="P208" s="165" t="str">
        <f t="shared" si="222"/>
        <v/>
      </c>
      <c r="Q208" s="159"/>
      <c r="R208" s="190"/>
      <c r="S208" s="190"/>
      <c r="T208" s="190"/>
      <c r="U208" s="167" t="str">
        <f>IF(G208&lt;&gt;"",(R208*G208*'Project Input'!$C$47)+(S208*G208*'Project Input'!$C$46)+(T208*G208*'Project Input'!$C$45),"")</f>
        <v/>
      </c>
      <c r="V208" s="159"/>
      <c r="W208" s="168" t="str">
        <f t="shared" si="235"/>
        <v/>
      </c>
      <c r="X208" s="169"/>
      <c r="Y208" s="147"/>
      <c r="Z208" s="185">
        <f t="shared" si="231"/>
        <v>0</v>
      </c>
      <c r="AA208" s="166">
        <f t="shared" si="232"/>
        <v>0</v>
      </c>
      <c r="AB208" s="166">
        <f t="shared" si="233"/>
        <v>0</v>
      </c>
      <c r="AC208" s="186">
        <f t="shared" si="234"/>
        <v>0</v>
      </c>
      <c r="AD208" s="148" t="str">
        <f>IF(G208&lt;&gt;"",AC208/'Project Input'!$C$41,"")</f>
        <v/>
      </c>
      <c r="AE208" s="141"/>
      <c r="AF208" s="141"/>
      <c r="AG208" s="141"/>
    </row>
    <row r="209" spans="1:33" s="1" customFormat="1">
      <c r="A209" s="5"/>
      <c r="B209" s="99"/>
      <c r="C209" s="100"/>
      <c r="D209" s="100"/>
      <c r="E209" s="102"/>
      <c r="F209" s="64"/>
      <c r="G209" s="63"/>
      <c r="H209" s="65"/>
      <c r="I209" s="66" t="str">
        <f>IF(G209&lt;&gt;"",O209/(1-('Project Input'!$C$20+'Project Input'!$C$21)),"")</f>
        <v/>
      </c>
      <c r="J209" s="66" t="str">
        <f t="shared" si="219"/>
        <v/>
      </c>
      <c r="K209" s="202" t="str">
        <f>IF(G209&lt;&gt;0,(U209/G209)/(1-('Project Input'!$C$20+'Project Input'!$C$21)),"")</f>
        <v/>
      </c>
      <c r="L209" s="56" t="str">
        <f t="shared" ref="L209:L218" si="261">IF(G209&lt;&gt;0,K209*G209,"")</f>
        <v/>
      </c>
      <c r="M209" s="218" t="str">
        <f t="shared" ref="M209:M218" si="262">IF(G209&lt;&gt;0,J209+L209,"")</f>
        <v/>
      </c>
      <c r="N209" s="219"/>
      <c r="O209" s="135"/>
      <c r="P209" s="165" t="str">
        <f t="shared" si="222"/>
        <v/>
      </c>
      <c r="Q209" s="159"/>
      <c r="R209" s="190"/>
      <c r="S209" s="190"/>
      <c r="T209" s="190"/>
      <c r="U209" s="167" t="str">
        <f>IF(G209&lt;&gt;"",(R209*G209*'Project Input'!$C$47)+(S209*G209*'Project Input'!$C$46)+(T209*G209*'Project Input'!$C$45),"")</f>
        <v/>
      </c>
      <c r="V209" s="159"/>
      <c r="W209" s="168" t="str">
        <f t="shared" ref="W209:W218" si="263">IF(G209&lt;&gt;"",U209+P209,"")</f>
        <v/>
      </c>
      <c r="X209" s="169"/>
      <c r="Y209" s="147"/>
      <c r="Z209" s="185">
        <f t="shared" ref="Z209:Z218" si="264">R209*G209</f>
        <v>0</v>
      </c>
      <c r="AA209" s="166">
        <f t="shared" ref="AA209:AA218" si="265">S209*G209</f>
        <v>0</v>
      </c>
      <c r="AB209" s="166">
        <f t="shared" ref="AB209:AB218" si="266">T209*G209</f>
        <v>0</v>
      </c>
      <c r="AC209" s="186">
        <f t="shared" ref="AC209:AC218" si="267">SUM(Z209:AB209)</f>
        <v>0</v>
      </c>
      <c r="AD209" s="148" t="str">
        <f>IF(G209&lt;&gt;"",AC209/'Project Input'!$C$41,"")</f>
        <v/>
      </c>
      <c r="AE209" s="141"/>
      <c r="AF209" s="141"/>
      <c r="AG209" s="141"/>
    </row>
    <row r="210" spans="1:33" s="67" customFormat="1">
      <c r="A210" s="5"/>
      <c r="B210" s="99"/>
      <c r="C210" s="100"/>
      <c r="D210" s="100"/>
      <c r="E210" s="101"/>
      <c r="F210" s="816" t="s">
        <v>164</v>
      </c>
      <c r="G210" s="817"/>
      <c r="H210" s="818"/>
      <c r="I210" s="66" t="str">
        <f>IF(G210&lt;&gt;"",O210/(1-('Project Input'!$C$20+'Project Input'!$C$21)),"")</f>
        <v/>
      </c>
      <c r="J210" s="66" t="str">
        <f t="shared" si="219"/>
        <v/>
      </c>
      <c r="K210" s="202" t="str">
        <f>IF(G210&lt;&gt;0,(U210/G210)/(1-('Project Input'!$C$20+'Project Input'!$C$21)),"")</f>
        <v/>
      </c>
      <c r="L210" s="56" t="str">
        <f t="shared" si="261"/>
        <v/>
      </c>
      <c r="M210" s="218" t="str">
        <f t="shared" si="262"/>
        <v/>
      </c>
      <c r="N210" s="219"/>
      <c r="O210" s="135"/>
      <c r="P210" s="165" t="str">
        <f t="shared" si="222"/>
        <v/>
      </c>
      <c r="Q210" s="159"/>
      <c r="R210" s="190"/>
      <c r="S210" s="190"/>
      <c r="T210" s="190"/>
      <c r="U210" s="167" t="str">
        <f>IF(G210&lt;&gt;"",(R210*G210*'Project Input'!$C$47)+(S210*G210*'Project Input'!$C$46)+(T210*G210*'Project Input'!$C$45),"")</f>
        <v/>
      </c>
      <c r="V210" s="159"/>
      <c r="W210" s="168" t="str">
        <f t="shared" si="263"/>
        <v/>
      </c>
      <c r="X210" s="169"/>
      <c r="Y210" s="147"/>
      <c r="Z210" s="185">
        <f t="shared" si="264"/>
        <v>0</v>
      </c>
      <c r="AA210" s="166">
        <f t="shared" si="265"/>
        <v>0</v>
      </c>
      <c r="AB210" s="166">
        <f t="shared" si="266"/>
        <v>0</v>
      </c>
      <c r="AC210" s="186">
        <f t="shared" si="267"/>
        <v>0</v>
      </c>
      <c r="AD210" s="148" t="str">
        <f>IF(G210&lt;&gt;"",AC210/'Project Input'!$C$41,"")</f>
        <v/>
      </c>
      <c r="AE210" s="141"/>
      <c r="AF210" s="141"/>
      <c r="AG210" s="141"/>
    </row>
    <row r="211" spans="1:33" s="1" customFormat="1">
      <c r="A211" s="5"/>
      <c r="B211" s="72"/>
      <c r="C211" s="65"/>
      <c r="D211" s="65"/>
      <c r="E211" s="63"/>
      <c r="F211" s="106" t="s">
        <v>165</v>
      </c>
      <c r="G211" s="63"/>
      <c r="H211" s="65" t="s">
        <v>77</v>
      </c>
      <c r="I211" s="66" t="str">
        <f>IF(G211&lt;&gt;"",O211/(1-('Project Input'!$C$20+'Project Input'!$C$21)),"")</f>
        <v/>
      </c>
      <c r="J211" s="66" t="str">
        <f t="shared" si="219"/>
        <v/>
      </c>
      <c r="K211" s="202" t="str">
        <f>IF(G211&lt;&gt;0,(U211/G211)/(1-('Project Input'!$C$20+'Project Input'!$C$21)),"")</f>
        <v/>
      </c>
      <c r="L211" s="56" t="str">
        <f t="shared" si="261"/>
        <v/>
      </c>
      <c r="M211" s="218" t="str">
        <f t="shared" si="262"/>
        <v/>
      </c>
      <c r="N211" s="219"/>
      <c r="O211" s="135"/>
      <c r="P211" s="165" t="str">
        <f t="shared" si="222"/>
        <v/>
      </c>
      <c r="Q211" s="159"/>
      <c r="R211" s="190"/>
      <c r="S211" s="190"/>
      <c r="T211" s="190"/>
      <c r="U211" s="167" t="str">
        <f>IF(G211&lt;&gt;"",(R211*G211*'Project Input'!$C$47)+(S211*G211*'Project Input'!$C$46)+(T211*G211*'Project Input'!$C$45),"")</f>
        <v/>
      </c>
      <c r="V211" s="159"/>
      <c r="W211" s="168" t="str">
        <f t="shared" si="263"/>
        <v/>
      </c>
      <c r="X211" s="169"/>
      <c r="Y211" s="147"/>
      <c r="Z211" s="185">
        <f t="shared" si="264"/>
        <v>0</v>
      </c>
      <c r="AA211" s="166">
        <f t="shared" si="265"/>
        <v>0</v>
      </c>
      <c r="AB211" s="166">
        <f t="shared" si="266"/>
        <v>0</v>
      </c>
      <c r="AC211" s="186">
        <f t="shared" si="267"/>
        <v>0</v>
      </c>
      <c r="AD211" s="148" t="str">
        <f>IF(G211&lt;&gt;"",AC211/'Project Input'!$C$41,"")</f>
        <v/>
      </c>
      <c r="AE211" s="141"/>
      <c r="AF211" s="141"/>
      <c r="AG211" s="141"/>
    </row>
    <row r="212" spans="1:33" s="1" customFormat="1">
      <c r="A212" s="5"/>
      <c r="B212" s="99"/>
      <c r="C212" s="100"/>
      <c r="D212" s="100"/>
      <c r="E212" s="102"/>
      <c r="F212" s="74" t="s">
        <v>166</v>
      </c>
      <c r="G212" s="63"/>
      <c r="H212" s="65" t="s">
        <v>77</v>
      </c>
      <c r="I212" s="66" t="str">
        <f>IF(G212&lt;&gt;"",O212/(1-('Project Input'!$C$20+'Project Input'!$C$21)),"")</f>
        <v/>
      </c>
      <c r="J212" s="66" t="str">
        <f t="shared" si="219"/>
        <v/>
      </c>
      <c r="K212" s="202" t="str">
        <f>IF(G212&lt;&gt;0,(U212/G212)/(1-('Project Input'!$C$20+'Project Input'!$C$21)),"")</f>
        <v/>
      </c>
      <c r="L212" s="56" t="str">
        <f t="shared" si="261"/>
        <v/>
      </c>
      <c r="M212" s="218" t="str">
        <f t="shared" si="262"/>
        <v/>
      </c>
      <c r="N212" s="219"/>
      <c r="O212" s="135">
        <v>100</v>
      </c>
      <c r="P212" s="165" t="str">
        <f t="shared" si="222"/>
        <v/>
      </c>
      <c r="Q212" s="159"/>
      <c r="R212" s="190">
        <v>5</v>
      </c>
      <c r="S212" s="190">
        <v>3</v>
      </c>
      <c r="T212" s="190">
        <v>0.5</v>
      </c>
      <c r="U212" s="167" t="str">
        <f>IF(G212&lt;&gt;"",(R212*G212*'Project Input'!$C$47)+(S212*G212*'Project Input'!$C$46)+(T212*G212*'Project Input'!$C$45),"")</f>
        <v/>
      </c>
      <c r="V212" s="159"/>
      <c r="W212" s="168" t="str">
        <f t="shared" si="263"/>
        <v/>
      </c>
      <c r="X212" s="169"/>
      <c r="Y212" s="147"/>
      <c r="Z212" s="185">
        <f t="shared" si="264"/>
        <v>0</v>
      </c>
      <c r="AA212" s="166">
        <f t="shared" si="265"/>
        <v>0</v>
      </c>
      <c r="AB212" s="166">
        <f t="shared" si="266"/>
        <v>0</v>
      </c>
      <c r="AC212" s="186">
        <f t="shared" si="267"/>
        <v>0</v>
      </c>
      <c r="AD212" s="148" t="str">
        <f>IF(G212&lt;&gt;"",AC212/'Project Input'!$C$41,"")</f>
        <v/>
      </c>
      <c r="AE212" s="141"/>
      <c r="AF212" s="141"/>
      <c r="AG212" s="141"/>
    </row>
    <row r="213" spans="1:33" s="67" customFormat="1">
      <c r="A213" s="5"/>
      <c r="B213" s="99"/>
      <c r="C213" s="100"/>
      <c r="D213" s="100"/>
      <c r="E213" s="101"/>
      <c r="F213" s="74" t="s">
        <v>167</v>
      </c>
      <c r="G213" s="63"/>
      <c r="H213" s="65" t="s">
        <v>77</v>
      </c>
      <c r="I213" s="66" t="str">
        <f>IF(G213&lt;&gt;"",O213/(1-('Project Input'!$C$20+'Project Input'!$C$21)),"")</f>
        <v/>
      </c>
      <c r="J213" s="66" t="str">
        <f t="shared" si="219"/>
        <v/>
      </c>
      <c r="K213" s="202" t="str">
        <f>IF(G213&lt;&gt;0,(U213/G213)/(1-('Project Input'!$C$20+'Project Input'!$C$21)),"")</f>
        <v/>
      </c>
      <c r="L213" s="56" t="str">
        <f t="shared" si="261"/>
        <v/>
      </c>
      <c r="M213" s="218" t="str">
        <f t="shared" si="262"/>
        <v/>
      </c>
      <c r="N213" s="219"/>
      <c r="O213" s="135">
        <v>1600</v>
      </c>
      <c r="P213" s="165" t="str">
        <f t="shared" si="222"/>
        <v/>
      </c>
      <c r="Q213" s="159"/>
      <c r="R213" s="190">
        <v>6</v>
      </c>
      <c r="S213" s="190"/>
      <c r="T213" s="190">
        <v>0.5</v>
      </c>
      <c r="U213" s="167" t="str">
        <f>IF(G213&lt;&gt;"",(R213*G213*'Project Input'!$C$47)+(S213*G213*'Project Input'!$C$46)+(T213*G213*'Project Input'!$C$45),"")</f>
        <v/>
      </c>
      <c r="V213" s="159"/>
      <c r="W213" s="168" t="str">
        <f t="shared" si="263"/>
        <v/>
      </c>
      <c r="X213" s="169"/>
      <c r="Y213" s="147"/>
      <c r="Z213" s="185">
        <f t="shared" si="264"/>
        <v>0</v>
      </c>
      <c r="AA213" s="166">
        <f t="shared" si="265"/>
        <v>0</v>
      </c>
      <c r="AB213" s="166">
        <f t="shared" si="266"/>
        <v>0</v>
      </c>
      <c r="AC213" s="186">
        <f t="shared" si="267"/>
        <v>0</v>
      </c>
      <c r="AD213" s="148" t="str">
        <f>IF(G213&lt;&gt;"",AC213/'Project Input'!$C$41,"")</f>
        <v/>
      </c>
      <c r="AE213" s="141"/>
      <c r="AF213" s="141"/>
      <c r="AG213" s="141"/>
    </row>
    <row r="214" spans="1:33" s="1" customFormat="1">
      <c r="A214" s="5"/>
      <c r="B214" s="72"/>
      <c r="C214" s="65"/>
      <c r="D214" s="65"/>
      <c r="E214" s="63"/>
      <c r="F214" s="821" t="s">
        <v>168</v>
      </c>
      <c r="G214" s="63"/>
      <c r="H214" s="65" t="s">
        <v>40</v>
      </c>
      <c r="I214" s="66" t="str">
        <f>IF(G214&lt;&gt;"",O214/(1-('Project Input'!$C$20+'Project Input'!$C$21)),"")</f>
        <v/>
      </c>
      <c r="J214" s="66" t="str">
        <f t="shared" si="219"/>
        <v/>
      </c>
      <c r="K214" s="202" t="str">
        <f>IF(G214&lt;&gt;0,(U214/G214)/(1-('Project Input'!$C$20+'Project Input'!$C$21)),"")</f>
        <v/>
      </c>
      <c r="L214" s="56" t="str">
        <f t="shared" si="261"/>
        <v/>
      </c>
      <c r="M214" s="218" t="str">
        <f t="shared" si="262"/>
        <v/>
      </c>
      <c r="N214" s="219"/>
      <c r="O214" s="135"/>
      <c r="P214" s="165" t="str">
        <f t="shared" si="222"/>
        <v/>
      </c>
      <c r="Q214" s="159"/>
      <c r="R214" s="190"/>
      <c r="S214" s="190">
        <v>3</v>
      </c>
      <c r="T214" s="190">
        <v>1</v>
      </c>
      <c r="U214" s="167" t="str">
        <f>IF(G214&lt;&gt;"",(R214*G214*'Project Input'!$C$47)+(S214*G214*'Project Input'!$C$46)+(T214*G214*'Project Input'!$C$45),"")</f>
        <v/>
      </c>
      <c r="V214" s="159"/>
      <c r="W214" s="168" t="str">
        <f t="shared" si="263"/>
        <v/>
      </c>
      <c r="X214" s="169"/>
      <c r="Y214" s="147"/>
      <c r="Z214" s="185">
        <f t="shared" si="264"/>
        <v>0</v>
      </c>
      <c r="AA214" s="166">
        <f t="shared" si="265"/>
        <v>0</v>
      </c>
      <c r="AB214" s="166">
        <f t="shared" si="266"/>
        <v>0</v>
      </c>
      <c r="AC214" s="186">
        <f t="shared" si="267"/>
        <v>0</v>
      </c>
      <c r="AD214" s="148" t="str">
        <f>IF(G214&lt;&gt;"",AC214/'Project Input'!$C$41,"")</f>
        <v/>
      </c>
      <c r="AE214" s="141"/>
      <c r="AF214" s="141"/>
      <c r="AG214" s="141"/>
    </row>
    <row r="215" spans="1:33" s="1" customFormat="1">
      <c r="A215" s="5"/>
      <c r="B215" s="99"/>
      <c r="C215" s="100"/>
      <c r="D215" s="100"/>
      <c r="E215" s="102"/>
      <c r="F215" s="74"/>
      <c r="G215" s="63"/>
      <c r="H215" s="65"/>
      <c r="I215" s="66" t="str">
        <f>IF(G215&lt;&gt;"",O215/(1-('Project Input'!$C$20+'Project Input'!$C$21)),"")</f>
        <v/>
      </c>
      <c r="J215" s="66" t="str">
        <f t="shared" si="219"/>
        <v/>
      </c>
      <c r="K215" s="202" t="str">
        <f>IF(G215&lt;&gt;0,(U215/G215)/(1-('Project Input'!$C$20+'Project Input'!$C$21)),"")</f>
        <v/>
      </c>
      <c r="L215" s="56" t="str">
        <f t="shared" si="261"/>
        <v/>
      </c>
      <c r="M215" s="218" t="str">
        <f t="shared" si="262"/>
        <v/>
      </c>
      <c r="N215" s="219"/>
      <c r="O215" s="135"/>
      <c r="P215" s="165" t="str">
        <f t="shared" si="222"/>
        <v/>
      </c>
      <c r="Q215" s="159"/>
      <c r="R215" s="190"/>
      <c r="S215" s="190"/>
      <c r="T215" s="190"/>
      <c r="U215" s="167" t="str">
        <f>IF(G215&lt;&gt;"",(R215*G215*'Project Input'!$C$47)+(S215*G215*'Project Input'!$C$46)+(T215*G215*'Project Input'!$C$45),"")</f>
        <v/>
      </c>
      <c r="V215" s="159"/>
      <c r="W215" s="168" t="str">
        <f t="shared" si="263"/>
        <v/>
      </c>
      <c r="X215" s="169"/>
      <c r="Y215" s="147"/>
      <c r="Z215" s="185">
        <f t="shared" si="264"/>
        <v>0</v>
      </c>
      <c r="AA215" s="166">
        <f t="shared" si="265"/>
        <v>0</v>
      </c>
      <c r="AB215" s="166">
        <f t="shared" si="266"/>
        <v>0</v>
      </c>
      <c r="AC215" s="186">
        <f t="shared" si="267"/>
        <v>0</v>
      </c>
      <c r="AD215" s="148" t="str">
        <f>IF(G215&lt;&gt;"",AC215/'Project Input'!$C$41,"")</f>
        <v/>
      </c>
      <c r="AE215" s="141"/>
      <c r="AF215" s="141"/>
      <c r="AG215" s="141"/>
    </row>
    <row r="216" spans="1:33" s="1" customFormat="1">
      <c r="A216" s="5"/>
      <c r="B216" s="72"/>
      <c r="C216" s="65"/>
      <c r="D216" s="65"/>
      <c r="E216" s="63"/>
      <c r="F216" s="821"/>
      <c r="G216" s="63"/>
      <c r="H216" s="65" t="s">
        <v>40</v>
      </c>
      <c r="I216" s="66" t="str">
        <f>IF(G216&lt;&gt;"",O216/(1-('Project Input'!$C$20+'Project Input'!$C$21)),"")</f>
        <v/>
      </c>
      <c r="J216" s="66" t="str">
        <f t="shared" si="219"/>
        <v/>
      </c>
      <c r="K216" s="202" t="str">
        <f>IF(G216&lt;&gt;0,(U216/G216)/(1-('Project Input'!$C$20+'Project Input'!$C$21)),"")</f>
        <v/>
      </c>
      <c r="L216" s="56" t="str">
        <f t="shared" si="261"/>
        <v/>
      </c>
      <c r="M216" s="218" t="str">
        <f t="shared" si="262"/>
        <v/>
      </c>
      <c r="N216" s="219"/>
      <c r="O216" s="135"/>
      <c r="P216" s="165" t="str">
        <f t="shared" si="222"/>
        <v/>
      </c>
      <c r="Q216" s="159"/>
      <c r="R216" s="190"/>
      <c r="S216" s="190"/>
      <c r="T216" s="190"/>
      <c r="U216" s="167" t="str">
        <f>IF(G216&lt;&gt;"",(R216*G216*'Project Input'!$C$47)+(S216*G216*'Project Input'!$C$46)+(T216*G216*'Project Input'!$C$45),"")</f>
        <v/>
      </c>
      <c r="V216" s="159"/>
      <c r="W216" s="168" t="str">
        <f t="shared" si="263"/>
        <v/>
      </c>
      <c r="X216" s="169"/>
      <c r="Y216" s="147"/>
      <c r="Z216" s="185">
        <f t="shared" si="264"/>
        <v>0</v>
      </c>
      <c r="AA216" s="166">
        <f t="shared" si="265"/>
        <v>0</v>
      </c>
      <c r="AB216" s="166">
        <f t="shared" si="266"/>
        <v>0</v>
      </c>
      <c r="AC216" s="186">
        <f t="shared" si="267"/>
        <v>0</v>
      </c>
      <c r="AD216" s="148" t="str">
        <f>IF(G216&lt;&gt;"",AC216/'Project Input'!$C$41,"")</f>
        <v/>
      </c>
      <c r="AE216" s="141"/>
      <c r="AF216" s="141"/>
      <c r="AG216" s="141"/>
    </row>
    <row r="217" spans="1:33" s="1" customFormat="1">
      <c r="A217" s="5"/>
      <c r="B217" s="99"/>
      <c r="C217" s="100"/>
      <c r="D217" s="100"/>
      <c r="E217" s="102"/>
      <c r="F217" s="822" t="s">
        <v>169</v>
      </c>
      <c r="G217" s="63"/>
      <c r="H217" s="65" t="s">
        <v>40</v>
      </c>
      <c r="I217" s="66" t="str">
        <f>IF(G217&lt;&gt;"",O217/(1-('Project Input'!$C$20+'Project Input'!$C$21)),"")</f>
        <v/>
      </c>
      <c r="J217" s="66" t="str">
        <f t="shared" si="219"/>
        <v/>
      </c>
      <c r="K217" s="202" t="str">
        <f>IF(G217&lt;&gt;0,(U217/G217)/(1-('Project Input'!$C$20+'Project Input'!$C$21)),"")</f>
        <v/>
      </c>
      <c r="L217" s="56" t="str">
        <f t="shared" si="261"/>
        <v/>
      </c>
      <c r="M217" s="218" t="str">
        <f t="shared" si="262"/>
        <v/>
      </c>
      <c r="N217" s="219"/>
      <c r="O217" s="135">
        <v>100</v>
      </c>
      <c r="P217" s="165" t="str">
        <f t="shared" si="222"/>
        <v/>
      </c>
      <c r="Q217" s="159"/>
      <c r="R217" s="190"/>
      <c r="S217" s="190">
        <v>3</v>
      </c>
      <c r="T217" s="190">
        <v>1</v>
      </c>
      <c r="U217" s="167" t="str">
        <f>IF(G217&lt;&gt;"",(R217*G217*'Project Input'!$C$47)+(S217*G217*'Project Input'!$C$46)+(T217*G217*'Project Input'!$C$45),"")</f>
        <v/>
      </c>
      <c r="V217" s="159"/>
      <c r="W217" s="168" t="str">
        <f t="shared" si="263"/>
        <v/>
      </c>
      <c r="X217" s="169"/>
      <c r="Y217" s="147"/>
      <c r="Z217" s="185">
        <f t="shared" si="264"/>
        <v>0</v>
      </c>
      <c r="AA217" s="166">
        <f t="shared" si="265"/>
        <v>0</v>
      </c>
      <c r="AB217" s="166">
        <f t="shared" si="266"/>
        <v>0</v>
      </c>
      <c r="AC217" s="186">
        <f t="shared" si="267"/>
        <v>0</v>
      </c>
      <c r="AD217" s="148" t="str">
        <f>IF(G217&lt;&gt;"",AC217/'Project Input'!$C$41,"")</f>
        <v/>
      </c>
      <c r="AE217" s="141"/>
      <c r="AF217" s="141"/>
      <c r="AG217" s="141"/>
    </row>
    <row r="218" spans="1:33" s="67" customFormat="1">
      <c r="A218" s="5"/>
      <c r="B218" s="99"/>
      <c r="C218" s="100"/>
      <c r="D218" s="100"/>
      <c r="E218" s="101"/>
      <c r="F218" s="64"/>
      <c r="G218" s="73"/>
      <c r="H218" s="65"/>
      <c r="I218" s="66" t="str">
        <f>IF(G218&lt;&gt;"",O218/(1-('Project Input'!$C$20+'Project Input'!$C$21)),"")</f>
        <v/>
      </c>
      <c r="J218" s="66" t="str">
        <f t="shared" si="219"/>
        <v/>
      </c>
      <c r="K218" s="202" t="str">
        <f>IF(G218&lt;&gt;0,(U218/G218)/(1-('Project Input'!$C$20+'Project Input'!$C$21)),"")</f>
        <v/>
      </c>
      <c r="L218" s="56" t="str">
        <f t="shared" si="261"/>
        <v/>
      </c>
      <c r="M218" s="218" t="str">
        <f t="shared" si="262"/>
        <v/>
      </c>
      <c r="N218" s="219"/>
      <c r="O218" s="135"/>
      <c r="P218" s="165" t="str">
        <f t="shared" si="222"/>
        <v/>
      </c>
      <c r="Q218" s="159"/>
      <c r="R218" s="190"/>
      <c r="S218" s="190"/>
      <c r="T218" s="190"/>
      <c r="U218" s="167" t="str">
        <f>IF(G218&lt;&gt;"",(R218*G218*'Project Input'!$C$47)+(S218*G218*'Project Input'!$C$46)+(T218*G218*'Project Input'!$C$45),"")</f>
        <v/>
      </c>
      <c r="V218" s="159"/>
      <c r="W218" s="168" t="str">
        <f t="shared" si="263"/>
        <v/>
      </c>
      <c r="X218" s="169"/>
      <c r="Y218" s="147"/>
      <c r="Z218" s="185">
        <f t="shared" si="264"/>
        <v>0</v>
      </c>
      <c r="AA218" s="166">
        <f t="shared" si="265"/>
        <v>0</v>
      </c>
      <c r="AB218" s="166">
        <f t="shared" si="266"/>
        <v>0</v>
      </c>
      <c r="AC218" s="186">
        <f t="shared" si="267"/>
        <v>0</v>
      </c>
      <c r="AD218" s="148" t="str">
        <f>IF(G218&lt;&gt;"",AC218/'Project Input'!$C$41,"")</f>
        <v/>
      </c>
      <c r="AE218" s="141"/>
      <c r="AF218" s="141"/>
      <c r="AG218" s="141"/>
    </row>
    <row r="219" spans="1:33" s="1" customFormat="1">
      <c r="A219" s="5"/>
      <c r="B219" s="99"/>
      <c r="C219" s="100"/>
      <c r="D219" s="100"/>
      <c r="E219" s="102"/>
      <c r="F219" s="64"/>
      <c r="G219" s="63"/>
      <c r="H219" s="65"/>
      <c r="I219" s="66" t="str">
        <f>IF(G219&lt;&gt;"",O219/(1-('Project Input'!$C$20+'Project Input'!$C$21)),"")</f>
        <v/>
      </c>
      <c r="J219" s="66" t="str">
        <f t="shared" ref="J219:J220" si="268">IF(G219&lt;&gt;"",G219*I219,"")</f>
        <v/>
      </c>
      <c r="K219" s="202" t="str">
        <f>IF(G219&lt;&gt;0,(U219/G219)/(1-('Project Input'!$C$20+'Project Input'!$C$21)),"")</f>
        <v/>
      </c>
      <c r="L219" s="56" t="str">
        <f t="shared" ref="L219" si="269">IF(G219&lt;&gt;0,K219*G219,"")</f>
        <v/>
      </c>
      <c r="M219" s="218" t="str">
        <f t="shared" ref="M219" si="270">IF(G219&lt;&gt;0,J219+L219,"")</f>
        <v/>
      </c>
      <c r="N219" s="219"/>
      <c r="O219" s="135"/>
      <c r="P219" s="165" t="str">
        <f t="shared" ref="P219:P220" si="271">IF(G219&lt;&gt;"",G219*O219,"")</f>
        <v/>
      </c>
      <c r="Q219" s="159"/>
      <c r="R219" s="190"/>
      <c r="S219" s="190"/>
      <c r="T219" s="190"/>
      <c r="U219" s="167" t="str">
        <f>IF(G219&lt;&gt;"",(R219*G219*'Project Input'!$C$47)+(S219*G219*'Project Input'!$C$46)+(T219*G219*'Project Input'!$C$45),"")</f>
        <v/>
      </c>
      <c r="V219" s="159"/>
      <c r="W219" s="168" t="str">
        <f t="shared" ref="W219" si="272">IF(G219&lt;&gt;"",U219+P219,"")</f>
        <v/>
      </c>
      <c r="X219" s="169"/>
      <c r="Y219" s="147"/>
      <c r="Z219" s="185">
        <f t="shared" ref="Z219" si="273">R219*G219</f>
        <v>0</v>
      </c>
      <c r="AA219" s="166">
        <f t="shared" ref="AA219" si="274">S219*G219</f>
        <v>0</v>
      </c>
      <c r="AB219" s="166">
        <f t="shared" ref="AB219" si="275">T219*G219</f>
        <v>0</v>
      </c>
      <c r="AC219" s="186">
        <f t="shared" ref="AC219" si="276">SUM(Z219:AB219)</f>
        <v>0</v>
      </c>
      <c r="AD219" s="148" t="str">
        <f>IF(G219&lt;&gt;"",AC219/'Project Input'!$C$41,"")</f>
        <v/>
      </c>
      <c r="AE219" s="141"/>
      <c r="AF219" s="141"/>
      <c r="AG219" s="141"/>
    </row>
    <row r="220" spans="1:33" s="1" customFormat="1" ht="36" customHeight="1">
      <c r="A220" s="5"/>
      <c r="B220" s="99"/>
      <c r="C220" s="100"/>
      <c r="D220" s="100"/>
      <c r="E220" s="102"/>
      <c r="F220" s="836"/>
      <c r="G220" s="63"/>
      <c r="H220" s="65"/>
      <c r="I220" s="66" t="str">
        <f>IF(G220&lt;&gt;"",O220/(1-('Project Input'!$C$20+'Project Input'!$C$21)),"")</f>
        <v/>
      </c>
      <c r="J220" s="66" t="str">
        <f t="shared" si="268"/>
        <v/>
      </c>
      <c r="K220" s="202" t="str">
        <f>IF(G220&lt;&gt;0,(U220/G220)/(1-('Project Input'!$C$20+'Project Input'!$C$21)),"")</f>
        <v/>
      </c>
      <c r="L220" s="56" t="str">
        <f t="shared" ref="L220" si="277">IF(G220&lt;&gt;0,K220*G220,"")</f>
        <v/>
      </c>
      <c r="M220" s="218" t="str">
        <f t="shared" ref="M220" si="278">IF(G220&lt;&gt;0,J220+L220,"")</f>
        <v/>
      </c>
      <c r="N220" s="219"/>
      <c r="O220" s="135"/>
      <c r="P220" s="165" t="str">
        <f t="shared" si="271"/>
        <v/>
      </c>
      <c r="Q220" s="159"/>
      <c r="R220" s="190"/>
      <c r="S220" s="190"/>
      <c r="T220" s="190"/>
      <c r="U220" s="167" t="str">
        <f>IF(G220&lt;&gt;"",(R220*G220*'Project Input'!$C$47)+(S220*G220*'Project Input'!$C$46)+(T220*G220*'Project Input'!$C$45),"")</f>
        <v/>
      </c>
      <c r="V220" s="159"/>
      <c r="W220" s="168" t="str">
        <f t="shared" ref="W220" si="279">IF(G220&lt;&gt;"",U220+P220,"")</f>
        <v/>
      </c>
      <c r="X220" s="169"/>
      <c r="Y220" s="147"/>
      <c r="Z220" s="185">
        <f t="shared" ref="Z220" si="280">R220*G220</f>
        <v>0</v>
      </c>
      <c r="AA220" s="166">
        <f t="shared" ref="AA220" si="281">S220*G220</f>
        <v>0</v>
      </c>
      <c r="AB220" s="166">
        <f t="shared" ref="AB220" si="282">T220*G220</f>
        <v>0</v>
      </c>
      <c r="AC220" s="186">
        <f t="shared" ref="AC220" si="283">SUM(Z220:AB220)</f>
        <v>0</v>
      </c>
      <c r="AD220" s="148" t="str">
        <f>IF(G220&lt;&gt;"",AC220/'Project Input'!$C$41,"")</f>
        <v/>
      </c>
      <c r="AE220" s="141"/>
      <c r="AF220" s="141"/>
      <c r="AG220" s="141"/>
    </row>
    <row r="221" spans="1:33" s="67" customFormat="1">
      <c r="A221" s="5"/>
      <c r="B221" s="99"/>
      <c r="C221" s="100"/>
      <c r="D221" s="100"/>
      <c r="E221" s="101"/>
      <c r="F221" s="110"/>
      <c r="G221" s="63"/>
      <c r="H221" s="65"/>
      <c r="I221" s="66" t="str">
        <f>IF(G221&lt;&gt;"",O221/(1-('Project Input'!$C$20+'Project Input'!$C$21)),"")</f>
        <v/>
      </c>
      <c r="J221" s="66" t="str">
        <f t="shared" si="219"/>
        <v/>
      </c>
      <c r="K221" s="202" t="str">
        <f>IF(G221&lt;&gt;0,(U221/G221)/(1-('Project Input'!$C$20+'Project Input'!$C$21)),"")</f>
        <v/>
      </c>
      <c r="L221" s="56" t="str">
        <f t="shared" si="230"/>
        <v/>
      </c>
      <c r="M221" s="218" t="str">
        <f t="shared" ref="M221:M391" si="284">IF(G221&lt;&gt;0,J221+L221,"")</f>
        <v/>
      </c>
      <c r="N221" s="219"/>
      <c r="O221" s="135"/>
      <c r="P221" s="165" t="str">
        <f t="shared" ref="P221:P392" si="285">IF(G221&lt;&gt;"",G221*O221,"")</f>
        <v/>
      </c>
      <c r="Q221" s="159"/>
      <c r="R221" s="190"/>
      <c r="S221" s="190"/>
      <c r="T221" s="190"/>
      <c r="U221" s="167" t="str">
        <f>IF(G221&lt;&gt;"",(R221*G221*'Project Input'!$C$47)+(S221*G221*'Project Input'!$C$46)+(T221*G221*'Project Input'!$C$45),"")</f>
        <v/>
      </c>
      <c r="V221" s="159"/>
      <c r="W221" s="168" t="str">
        <f t="shared" si="235"/>
        <v/>
      </c>
      <c r="X221" s="169"/>
      <c r="Y221" s="147"/>
      <c r="Z221" s="185">
        <f t="shared" si="231"/>
        <v>0</v>
      </c>
      <c r="AA221" s="166">
        <f t="shared" si="232"/>
        <v>0</v>
      </c>
      <c r="AB221" s="166">
        <f t="shared" si="233"/>
        <v>0</v>
      </c>
      <c r="AC221" s="186">
        <f t="shared" si="234"/>
        <v>0</v>
      </c>
      <c r="AD221" s="148" t="str">
        <f>IF(G221&lt;&gt;"",AC221/'Project Input'!$C$41,"")</f>
        <v/>
      </c>
      <c r="AE221" s="141"/>
      <c r="AF221" s="141"/>
      <c r="AG221" s="141"/>
    </row>
    <row r="222" spans="1:33" s="1" customFormat="1">
      <c r="A222" s="5"/>
      <c r="B222" s="93"/>
      <c r="C222" s="94"/>
      <c r="D222" s="94"/>
      <c r="E222" s="81">
        <v>432</v>
      </c>
      <c r="F222" s="112" t="s">
        <v>170</v>
      </c>
      <c r="G222" s="96"/>
      <c r="H222" s="97"/>
      <c r="I222" s="97"/>
      <c r="J222" s="97"/>
      <c r="K222" s="97"/>
      <c r="L222" s="60" t="str">
        <f t="shared" ref="L222" si="286">IF(I222&lt;&gt;"",I222*K222,"")</f>
        <v/>
      </c>
      <c r="M222" s="220">
        <f>SUBTOTAL(9,M223:M304)</f>
        <v>42802556.495828368</v>
      </c>
      <c r="N222" s="219"/>
      <c r="O222" s="135"/>
      <c r="P222" s="165" t="str">
        <f t="shared" si="285"/>
        <v/>
      </c>
      <c r="Q222" s="159"/>
      <c r="R222" s="190"/>
      <c r="S222" s="190"/>
      <c r="T222" s="190"/>
      <c r="U222" s="167" t="str">
        <f>IF(G222&lt;&gt;"",(R222*G222*'Project Input'!$C$47)+(S222*G222*'Project Input'!$C$46)+(T222*G222*'Project Input'!$C$45),"")</f>
        <v/>
      </c>
      <c r="V222" s="159"/>
      <c r="W222" s="168" t="str">
        <f t="shared" ref="W222:W368" si="287">IF(G222&lt;&gt;"",U222+P222,"")</f>
        <v/>
      </c>
      <c r="X222" s="169"/>
      <c r="Y222" s="147"/>
      <c r="Z222" s="185">
        <f t="shared" ref="Z222:Z368" si="288">R222*G222</f>
        <v>0</v>
      </c>
      <c r="AA222" s="166">
        <f t="shared" ref="AA222:AA368" si="289">S222*G222</f>
        <v>0</v>
      </c>
      <c r="AB222" s="166">
        <f t="shared" ref="AB222:AB368" si="290">T222*G222</f>
        <v>0</v>
      </c>
      <c r="AC222" s="186">
        <f t="shared" ref="AC222:AC308" si="291">SUM(Z222:AB222)</f>
        <v>0</v>
      </c>
      <c r="AD222" s="148" t="str">
        <f>IF(G222&lt;&gt;"",AC222/'Project Input'!$C$41,"")</f>
        <v/>
      </c>
      <c r="AE222" s="141"/>
      <c r="AF222" s="141"/>
      <c r="AG222" s="141"/>
    </row>
    <row r="223" spans="1:33" s="67" customFormat="1">
      <c r="A223" s="61"/>
      <c r="B223" s="72"/>
      <c r="C223" s="65"/>
      <c r="D223" s="65"/>
      <c r="E223" s="63"/>
      <c r="F223" s="109"/>
      <c r="G223" s="63"/>
      <c r="H223" s="65"/>
      <c r="I223" s="66" t="str">
        <f>IF(G223&lt;&gt;"",O223/(1-('Project Input'!$C$20+'Project Input'!$C$21)),"")</f>
        <v/>
      </c>
      <c r="J223" s="66" t="str">
        <f t="shared" ref="J223:J299" si="292">IF(G223&lt;&gt;"",G223*I223,"")</f>
        <v/>
      </c>
      <c r="K223" s="202" t="str">
        <f>IF(G223&lt;&gt;0,(U223/G223)/(1-('Project Input'!$C$20+'Project Input'!$C$21)),"")</f>
        <v/>
      </c>
      <c r="L223" s="56" t="str">
        <f t="shared" ref="L223:L299" si="293">IF(G223&lt;&gt;0,K223*G223,"")</f>
        <v/>
      </c>
      <c r="M223" s="218" t="str">
        <f t="shared" ref="M223:M299" si="294">IF(G223&lt;&gt;0,J223+L223,"")</f>
        <v/>
      </c>
      <c r="N223" s="219"/>
      <c r="O223" s="135"/>
      <c r="P223" s="165" t="str">
        <f t="shared" si="285"/>
        <v/>
      </c>
      <c r="Q223" s="159"/>
      <c r="R223" s="190"/>
      <c r="S223" s="190"/>
      <c r="T223" s="190"/>
      <c r="U223" s="167" t="str">
        <f>IF(G223&lt;&gt;"",(R223*G223*'Project Input'!$C$47)+(S223*G223*'Project Input'!$C$46)+(T223*G223*'Project Input'!$C$45),"")</f>
        <v/>
      </c>
      <c r="V223" s="159"/>
      <c r="W223" s="168" t="str">
        <f t="shared" ref="W223:W299" si="295">IF(G223&lt;&gt;"",U223+P223,"")</f>
        <v/>
      </c>
      <c r="X223" s="169"/>
      <c r="Y223" s="147"/>
      <c r="Z223" s="185">
        <f t="shared" ref="Z223:Z299" si="296">R223*G223</f>
        <v>0</v>
      </c>
      <c r="AA223" s="166">
        <f t="shared" ref="AA223:AA299" si="297">S223*G223</f>
        <v>0</v>
      </c>
      <c r="AB223" s="166">
        <f t="shared" ref="AB223:AB299" si="298">T223*G223</f>
        <v>0</v>
      </c>
      <c r="AC223" s="186">
        <f t="shared" ref="AC223:AC253" si="299">SUM(Z223:AB223)</f>
        <v>0</v>
      </c>
      <c r="AD223" s="148" t="str">
        <f>IF(G223&lt;&gt;"",AC223/'Project Input'!$C$41,"")</f>
        <v/>
      </c>
      <c r="AE223" s="141"/>
      <c r="AF223" s="141"/>
      <c r="AG223" s="141"/>
    </row>
    <row r="224" spans="1:33" s="67" customFormat="1">
      <c r="A224" s="61"/>
      <c r="B224" s="72"/>
      <c r="C224" s="65"/>
      <c r="D224" s="65"/>
      <c r="E224" s="63"/>
      <c r="F224" s="816" t="s">
        <v>171</v>
      </c>
      <c r="G224" s="817"/>
      <c r="H224" s="817"/>
      <c r="I224" s="66" t="str">
        <f>IF(G224&lt;&gt;"",O224/(1-('[71]Project Input'!$C$20+'[71]Project Input'!$C$21)),"")</f>
        <v/>
      </c>
      <c r="J224" s="66" t="str">
        <f t="shared" si="292"/>
        <v/>
      </c>
      <c r="K224" s="202" t="str">
        <f>IF(G224&lt;&gt;0,(U224/G224)/(1-('[71]Project Input'!$C$20+'[71]Project Input'!$C$21)),"")</f>
        <v/>
      </c>
      <c r="L224" s="56" t="str">
        <f t="shared" si="293"/>
        <v/>
      </c>
      <c r="M224" s="218" t="str">
        <f t="shared" si="294"/>
        <v/>
      </c>
      <c r="N224" s="219"/>
      <c r="O224" s="135"/>
      <c r="P224" s="165" t="str">
        <f t="shared" si="285"/>
        <v/>
      </c>
      <c r="Q224" s="159"/>
      <c r="R224" s="190"/>
      <c r="S224" s="190"/>
      <c r="T224" s="190"/>
      <c r="U224" s="167" t="str">
        <f>IF(G224&lt;&gt;"",(R224*G224*'[71]Project Input'!$C$47)+(S224*G224*'[71]Project Input'!$C$46)+(T224*G224*'[71]Project Input'!$C$45),"")</f>
        <v/>
      </c>
      <c r="V224" s="159"/>
      <c r="W224" s="168" t="str">
        <f t="shared" si="295"/>
        <v/>
      </c>
      <c r="X224" s="169"/>
      <c r="Y224" s="147"/>
      <c r="Z224" s="185">
        <f t="shared" si="296"/>
        <v>0</v>
      </c>
      <c r="AA224" s="166">
        <f t="shared" si="297"/>
        <v>0</v>
      </c>
      <c r="AB224" s="166">
        <f t="shared" si="298"/>
        <v>0</v>
      </c>
      <c r="AC224" s="186">
        <f t="shared" si="299"/>
        <v>0</v>
      </c>
      <c r="AD224" s="148" t="str">
        <f>IF(G224&lt;&gt;"",AC224/'[71]Project Input'!$C$41,"")</f>
        <v/>
      </c>
      <c r="AE224" s="140"/>
      <c r="AF224" s="141"/>
      <c r="AG224" s="141"/>
    </row>
    <row r="225" spans="1:33" s="1" customFormat="1">
      <c r="A225" s="5"/>
      <c r="B225" s="72"/>
      <c r="C225" s="65"/>
      <c r="D225" s="65"/>
      <c r="E225" s="63"/>
      <c r="F225" s="844" t="s">
        <v>172</v>
      </c>
      <c r="G225" s="63">
        <f>G226*20</f>
        <v>4480</v>
      </c>
      <c r="H225" s="65" t="s">
        <v>77</v>
      </c>
      <c r="I225" s="66">
        <f>IF(G225&lt;&gt;"",O225/(1-('[71]Project Input'!$C$20+'[71]Project Input'!$C$21)),"")</f>
        <v>715.13706793802146</v>
      </c>
      <c r="J225" s="66">
        <f t="shared" si="292"/>
        <v>3203814.064362336</v>
      </c>
      <c r="K225" s="202">
        <f>IF(G225&lt;&gt;0,(U225/G225)/(1-('[71]Project Input'!$C$20+'[71]Project Input'!$C$21)),"")</f>
        <v>1084.326579261025</v>
      </c>
      <c r="L225" s="56">
        <f t="shared" si="293"/>
        <v>4857783.0750893923</v>
      </c>
      <c r="M225" s="218">
        <f t="shared" si="294"/>
        <v>8061597.1394517282</v>
      </c>
      <c r="N225" s="219"/>
      <c r="O225" s="838">
        <v>600</v>
      </c>
      <c r="P225" s="165">
        <f t="shared" si="285"/>
        <v>2688000</v>
      </c>
      <c r="Q225" s="159"/>
      <c r="R225" s="190">
        <v>1.5</v>
      </c>
      <c r="S225" s="190"/>
      <c r="T225" s="190"/>
      <c r="U225" s="167">
        <f>IF(G225&lt;&gt;"",(R225*G225*'[71]Project Input'!$C$47)+(S225*G225*'[71]Project Input'!$C$46)+(T225*G225*'[71]Project Input'!$C$45),"")</f>
        <v>4075680</v>
      </c>
      <c r="V225" s="159"/>
      <c r="W225" s="168">
        <f t="shared" si="295"/>
        <v>6763680</v>
      </c>
      <c r="X225" s="169"/>
      <c r="Y225" s="147"/>
      <c r="Z225" s="185">
        <f t="shared" si="296"/>
        <v>6720</v>
      </c>
      <c r="AA225" s="166">
        <f t="shared" si="297"/>
        <v>0</v>
      </c>
      <c r="AB225" s="166">
        <f t="shared" si="298"/>
        <v>0</v>
      </c>
      <c r="AC225" s="186">
        <f t="shared" si="299"/>
        <v>6720</v>
      </c>
      <c r="AD225" s="148">
        <f>IF(G225&lt;&gt;"",AC225/'[71]Project Input'!$C$41,"")</f>
        <v>93.333333333333329</v>
      </c>
      <c r="AE225" s="141"/>
      <c r="AF225" s="141"/>
      <c r="AG225" s="141"/>
    </row>
    <row r="226" spans="1:33" s="1" customFormat="1">
      <c r="A226" s="5"/>
      <c r="B226" s="72"/>
      <c r="C226" s="65"/>
      <c r="D226" s="65"/>
      <c r="E226" s="63"/>
      <c r="F226" s="844" t="s">
        <v>173</v>
      </c>
      <c r="G226" s="63">
        <f>4*3*16+2*16</f>
        <v>224</v>
      </c>
      <c r="H226" s="65" t="s">
        <v>40</v>
      </c>
      <c r="I226" s="66">
        <f>IF(G226&lt;&gt;"",O226/(1-('[71]Project Input'!$C$20+'[71]Project Input'!$C$21)),"")</f>
        <v>2264.6007151370682</v>
      </c>
      <c r="J226" s="66">
        <f t="shared" si="292"/>
        <v>507270.56019070325</v>
      </c>
      <c r="K226" s="202">
        <f>IF(G226&lt;&gt;0,(U226/G226)/(1-('[71]Project Input'!$C$20+'[71]Project Input'!$C$21)),"")</f>
        <v>7133.4922526817645</v>
      </c>
      <c r="L226" s="56">
        <f t="shared" si="293"/>
        <v>1597902.2646007151</v>
      </c>
      <c r="M226" s="218">
        <f t="shared" si="294"/>
        <v>2105172.8247914184</v>
      </c>
      <c r="N226" s="219"/>
      <c r="O226" s="838">
        <v>1900</v>
      </c>
      <c r="P226" s="165">
        <f t="shared" si="285"/>
        <v>425600</v>
      </c>
      <c r="Q226" s="159"/>
      <c r="R226" s="190"/>
      <c r="S226" s="190">
        <v>8</v>
      </c>
      <c r="T226" s="190">
        <v>1</v>
      </c>
      <c r="U226" s="167">
        <f>IF(G226&lt;&gt;"",(R226*G226*'[71]Project Input'!$C$47)+(S226*G226*'[71]Project Input'!$C$46)+(T226*G226*'[71]Project Input'!$C$45),"")</f>
        <v>1340640</v>
      </c>
      <c r="V226" s="159"/>
      <c r="W226" s="168">
        <f t="shared" si="295"/>
        <v>1766240</v>
      </c>
      <c r="X226" s="169"/>
      <c r="Y226" s="147"/>
      <c r="Z226" s="185">
        <f t="shared" si="296"/>
        <v>0</v>
      </c>
      <c r="AA226" s="166">
        <f t="shared" si="297"/>
        <v>1792</v>
      </c>
      <c r="AB226" s="166">
        <f t="shared" si="298"/>
        <v>224</v>
      </c>
      <c r="AC226" s="186">
        <f t="shared" si="299"/>
        <v>2016</v>
      </c>
      <c r="AD226" s="148">
        <f>IF(G226&lt;&gt;"",AC226/'[71]Project Input'!$C$41,"")</f>
        <v>28</v>
      </c>
      <c r="AE226" s="141"/>
      <c r="AF226" s="141"/>
      <c r="AG226" s="141"/>
    </row>
    <row r="227" spans="1:33" s="67" customFormat="1">
      <c r="A227" s="61"/>
      <c r="B227" s="72"/>
      <c r="C227" s="65"/>
      <c r="D227" s="65"/>
      <c r="E227" s="63"/>
      <c r="F227" s="816" t="s">
        <v>174</v>
      </c>
      <c r="G227" s="817"/>
      <c r="H227" s="817"/>
      <c r="I227" s="66" t="str">
        <f>IF(G227&lt;&gt;"",O227/(1-('[71]Project Input'!$C$20+'[71]Project Input'!$C$21)),"")</f>
        <v/>
      </c>
      <c r="J227" s="66" t="str">
        <f t="shared" ref="J227:J229" si="300">IF(G227&lt;&gt;"",G227*I227,"")</f>
        <v/>
      </c>
      <c r="K227" s="202" t="str">
        <f>IF(G227&lt;&gt;0,(U227/G227)/(1-('[71]Project Input'!$C$20+'[71]Project Input'!$C$21)),"")</f>
        <v/>
      </c>
      <c r="L227" s="56" t="str">
        <f t="shared" ref="L227:L229" si="301">IF(G227&lt;&gt;0,K227*G227,"")</f>
        <v/>
      </c>
      <c r="M227" s="218" t="str">
        <f t="shared" ref="M227:M229" si="302">IF(G227&lt;&gt;0,J227+L227,"")</f>
        <v/>
      </c>
      <c r="N227" s="219"/>
      <c r="O227" s="135"/>
      <c r="P227" s="165" t="str">
        <f t="shared" ref="P227:P229" si="303">IF(G227&lt;&gt;"",G227*O227,"")</f>
        <v/>
      </c>
      <c r="Q227" s="159"/>
      <c r="R227" s="190"/>
      <c r="S227" s="190"/>
      <c r="T227" s="190"/>
      <c r="U227" s="167" t="str">
        <f>IF(G227&lt;&gt;"",(R227*G227*'[71]Project Input'!$C$47)+(S227*G227*'[71]Project Input'!$C$46)+(T227*G227*'[71]Project Input'!$C$45),"")</f>
        <v/>
      </c>
      <c r="V227" s="159"/>
      <c r="W227" s="168" t="str">
        <f t="shared" ref="W227:W229" si="304">IF(G227&lt;&gt;"",U227+P227,"")</f>
        <v/>
      </c>
      <c r="X227" s="169"/>
      <c r="Y227" s="147"/>
      <c r="Z227" s="185">
        <f t="shared" ref="Z227:Z229" si="305">R227*G227</f>
        <v>0</v>
      </c>
      <c r="AA227" s="166">
        <f t="shared" ref="AA227:AA229" si="306">S227*G227</f>
        <v>0</v>
      </c>
      <c r="AB227" s="166">
        <f t="shared" ref="AB227:AB229" si="307">T227*G227</f>
        <v>0</v>
      </c>
      <c r="AC227" s="186">
        <f t="shared" ref="AC227:AC229" si="308">SUM(Z227:AB227)</f>
        <v>0</v>
      </c>
      <c r="AD227" s="148" t="str">
        <f>IF(G227&lt;&gt;"",AC227/'[71]Project Input'!$C$41,"")</f>
        <v/>
      </c>
      <c r="AE227" s="140"/>
      <c r="AF227" s="141"/>
      <c r="AG227" s="141"/>
    </row>
    <row r="228" spans="1:33" s="1" customFormat="1">
      <c r="A228" s="5"/>
      <c r="B228" s="72"/>
      <c r="C228" s="65"/>
      <c r="D228" s="65"/>
      <c r="E228" s="63"/>
      <c r="F228" s="844" t="s">
        <v>172</v>
      </c>
      <c r="G228" s="63">
        <f>G229*20</f>
        <v>4480</v>
      </c>
      <c r="H228" s="65" t="s">
        <v>77</v>
      </c>
      <c r="I228" s="66">
        <f>IF(G228&lt;&gt;"",O228/(1-('[71]Project Input'!$C$20+'[71]Project Input'!$C$21)),"")</f>
        <v>715.13706793802146</v>
      </c>
      <c r="J228" s="66">
        <f t="shared" si="300"/>
        <v>3203814.064362336</v>
      </c>
      <c r="K228" s="202">
        <f>IF(G228&lt;&gt;0,(U228/G228)/(1-('[71]Project Input'!$C$20+'[71]Project Input'!$C$21)),"")</f>
        <v>1084.326579261025</v>
      </c>
      <c r="L228" s="56">
        <f t="shared" si="301"/>
        <v>4857783.0750893923</v>
      </c>
      <c r="M228" s="218">
        <f t="shared" si="302"/>
        <v>8061597.1394517282</v>
      </c>
      <c r="N228" s="219"/>
      <c r="O228" s="838">
        <v>600</v>
      </c>
      <c r="P228" s="165">
        <f t="shared" si="303"/>
        <v>2688000</v>
      </c>
      <c r="Q228" s="159"/>
      <c r="R228" s="190">
        <v>1.5</v>
      </c>
      <c r="S228" s="190"/>
      <c r="T228" s="190"/>
      <c r="U228" s="167">
        <f>IF(G228&lt;&gt;"",(R228*G228*'[71]Project Input'!$C$47)+(S228*G228*'[71]Project Input'!$C$46)+(T228*G228*'[71]Project Input'!$C$45),"")</f>
        <v>4075680</v>
      </c>
      <c r="V228" s="159"/>
      <c r="W228" s="168">
        <f t="shared" si="304"/>
        <v>6763680</v>
      </c>
      <c r="X228" s="169"/>
      <c r="Y228" s="147"/>
      <c r="Z228" s="185">
        <f t="shared" si="305"/>
        <v>6720</v>
      </c>
      <c r="AA228" s="166">
        <f t="shared" si="306"/>
        <v>0</v>
      </c>
      <c r="AB228" s="166">
        <f t="shared" si="307"/>
        <v>0</v>
      </c>
      <c r="AC228" s="186">
        <f t="shared" si="308"/>
        <v>6720</v>
      </c>
      <c r="AD228" s="148">
        <f>IF(G228&lt;&gt;"",AC228/'[71]Project Input'!$C$41,"")</f>
        <v>93.333333333333329</v>
      </c>
      <c r="AE228" s="141"/>
      <c r="AF228" s="141"/>
      <c r="AG228" s="141"/>
    </row>
    <row r="229" spans="1:33" s="1" customFormat="1">
      <c r="A229" s="5"/>
      <c r="B229" s="72"/>
      <c r="C229" s="65"/>
      <c r="D229" s="65"/>
      <c r="E229" s="63"/>
      <c r="F229" s="844" t="s">
        <v>173</v>
      </c>
      <c r="G229" s="63">
        <f>4*3*16+2*16</f>
        <v>224</v>
      </c>
      <c r="H229" s="65" t="s">
        <v>40</v>
      </c>
      <c r="I229" s="66">
        <f>IF(G229&lt;&gt;"",O229/(1-('[71]Project Input'!$C$20+'[71]Project Input'!$C$21)),"")</f>
        <v>2264.6007151370682</v>
      </c>
      <c r="J229" s="66">
        <f t="shared" si="300"/>
        <v>507270.56019070325</v>
      </c>
      <c r="K229" s="202">
        <f>IF(G229&lt;&gt;0,(U229/G229)/(1-('[71]Project Input'!$C$20+'[71]Project Input'!$C$21)),"")</f>
        <v>7133.4922526817645</v>
      </c>
      <c r="L229" s="56">
        <f t="shared" si="301"/>
        <v>1597902.2646007151</v>
      </c>
      <c r="M229" s="218">
        <f t="shared" si="302"/>
        <v>2105172.8247914184</v>
      </c>
      <c r="N229" s="219"/>
      <c r="O229" s="838">
        <v>1900</v>
      </c>
      <c r="P229" s="165">
        <f t="shared" si="303"/>
        <v>425600</v>
      </c>
      <c r="Q229" s="159"/>
      <c r="R229" s="190"/>
      <c r="S229" s="190">
        <v>8</v>
      </c>
      <c r="T229" s="190">
        <v>1</v>
      </c>
      <c r="U229" s="167">
        <f>IF(G229&lt;&gt;"",(R229*G229*'[71]Project Input'!$C$47)+(S229*G229*'[71]Project Input'!$C$46)+(T229*G229*'[71]Project Input'!$C$45),"")</f>
        <v>1340640</v>
      </c>
      <c r="V229" s="159"/>
      <c r="W229" s="168">
        <f t="shared" si="304"/>
        <v>1766240</v>
      </c>
      <c r="X229" s="169"/>
      <c r="Y229" s="147"/>
      <c r="Z229" s="185">
        <f t="shared" si="305"/>
        <v>0</v>
      </c>
      <c r="AA229" s="166">
        <f t="shared" si="306"/>
        <v>1792</v>
      </c>
      <c r="AB229" s="166">
        <f t="shared" si="307"/>
        <v>224</v>
      </c>
      <c r="AC229" s="186">
        <f t="shared" si="308"/>
        <v>2016</v>
      </c>
      <c r="AD229" s="148">
        <f>IF(G229&lt;&gt;"",AC229/'[71]Project Input'!$C$41,"")</f>
        <v>28</v>
      </c>
      <c r="AE229" s="141"/>
      <c r="AF229" s="141"/>
      <c r="AG229" s="141"/>
    </row>
    <row r="230" spans="1:33" s="67" customFormat="1">
      <c r="A230" s="61"/>
      <c r="B230" s="72"/>
      <c r="C230" s="65"/>
      <c r="D230" s="65"/>
      <c r="E230" s="63"/>
      <c r="F230" s="816" t="s">
        <v>175</v>
      </c>
      <c r="G230" s="817"/>
      <c r="H230" s="817"/>
      <c r="I230" s="66" t="str">
        <f>IF(G230&lt;&gt;"",O230/(1-('[71]Project Input'!$C$20+'[71]Project Input'!$C$21)),"")</f>
        <v/>
      </c>
      <c r="J230" s="66" t="str">
        <f t="shared" si="292"/>
        <v/>
      </c>
      <c r="K230" s="202" t="str">
        <f>IF(G230&lt;&gt;0,(U230/G230)/(1-('[71]Project Input'!$C$20+'[71]Project Input'!$C$21)),"")</f>
        <v/>
      </c>
      <c r="L230" s="56" t="str">
        <f t="shared" si="293"/>
        <v/>
      </c>
      <c r="M230" s="218" t="str">
        <f t="shared" si="294"/>
        <v/>
      </c>
      <c r="N230" s="219"/>
      <c r="O230" s="135"/>
      <c r="P230" s="165" t="str">
        <f t="shared" si="285"/>
        <v/>
      </c>
      <c r="Q230" s="159"/>
      <c r="R230" s="190"/>
      <c r="S230" s="190"/>
      <c r="T230" s="190"/>
      <c r="U230" s="167" t="str">
        <f>IF(G230&lt;&gt;"",(R230*G230*'[71]Project Input'!$C$47)+(S230*G230*'[71]Project Input'!$C$46)+(T230*G230*'[71]Project Input'!$C$45),"")</f>
        <v/>
      </c>
      <c r="V230" s="159"/>
      <c r="W230" s="168" t="str">
        <f t="shared" si="295"/>
        <v/>
      </c>
      <c r="X230" s="169"/>
      <c r="Y230" s="147"/>
      <c r="Z230" s="185">
        <f t="shared" si="296"/>
        <v>0</v>
      </c>
      <c r="AA230" s="166">
        <f t="shared" si="297"/>
        <v>0</v>
      </c>
      <c r="AB230" s="166">
        <f t="shared" si="298"/>
        <v>0</v>
      </c>
      <c r="AC230" s="186">
        <f t="shared" si="299"/>
        <v>0</v>
      </c>
      <c r="AD230" s="148" t="str">
        <f>IF(G230&lt;&gt;"",AC230/'[71]Project Input'!$C$41,"")</f>
        <v/>
      </c>
      <c r="AE230" s="140"/>
      <c r="AF230" s="141"/>
      <c r="AG230" s="141"/>
    </row>
    <row r="231" spans="1:33" s="1" customFormat="1">
      <c r="A231" s="5"/>
      <c r="B231" s="72"/>
      <c r="C231" s="65"/>
      <c r="D231" s="65"/>
      <c r="E231" s="63"/>
      <c r="F231" s="844" t="s">
        <v>176</v>
      </c>
      <c r="G231" s="63">
        <f>G232*25</f>
        <v>4000</v>
      </c>
      <c r="H231" s="65" t="s">
        <v>77</v>
      </c>
      <c r="I231" s="66">
        <f>IF(G231&lt;&gt;"",O231/(1-('[71]Project Input'!$C$20+'[71]Project Input'!$C$21)),"")</f>
        <v>715.13706793802146</v>
      </c>
      <c r="J231" s="66">
        <f t="shared" si="292"/>
        <v>2860548.271752086</v>
      </c>
      <c r="K231" s="202">
        <f>IF(G231&lt;&gt;0,(U231/G231)/(1-('[71]Project Input'!$C$20+'[71]Project Input'!$C$21)),"")</f>
        <v>1084.326579261025</v>
      </c>
      <c r="L231" s="56">
        <f t="shared" si="293"/>
        <v>4337306.3170440998</v>
      </c>
      <c r="M231" s="218">
        <f t="shared" si="294"/>
        <v>7197854.5887961853</v>
      </c>
      <c r="N231" s="219"/>
      <c r="O231" s="838">
        <v>600</v>
      </c>
      <c r="P231" s="165">
        <f t="shared" si="285"/>
        <v>2400000</v>
      </c>
      <c r="Q231" s="159"/>
      <c r="R231" s="190">
        <v>1.5</v>
      </c>
      <c r="S231" s="190"/>
      <c r="T231" s="190"/>
      <c r="U231" s="167">
        <f>IF(G231&lt;&gt;"",(R231*G231*'[71]Project Input'!$C$47)+(S231*G231*'[71]Project Input'!$C$46)+(T231*G231*'[71]Project Input'!$C$45),"")</f>
        <v>3639000</v>
      </c>
      <c r="V231" s="159"/>
      <c r="W231" s="168">
        <f t="shared" si="295"/>
        <v>6039000</v>
      </c>
      <c r="X231" s="169"/>
      <c r="Y231" s="147"/>
      <c r="Z231" s="185">
        <f t="shared" si="296"/>
        <v>6000</v>
      </c>
      <c r="AA231" s="166">
        <f t="shared" si="297"/>
        <v>0</v>
      </c>
      <c r="AB231" s="166">
        <f t="shared" si="298"/>
        <v>0</v>
      </c>
      <c r="AC231" s="186">
        <f t="shared" si="299"/>
        <v>6000</v>
      </c>
      <c r="AD231" s="148">
        <f>IF(G231&lt;&gt;"",AC231/'[71]Project Input'!$C$41,"")</f>
        <v>83.333333333333329</v>
      </c>
      <c r="AE231" s="141"/>
      <c r="AF231" s="141"/>
      <c r="AG231" s="141"/>
    </row>
    <row r="232" spans="1:33" s="1" customFormat="1">
      <c r="A232" s="5"/>
      <c r="B232" s="72"/>
      <c r="C232" s="65"/>
      <c r="D232" s="65"/>
      <c r="E232" s="63"/>
      <c r="F232" s="844" t="s">
        <v>173</v>
      </c>
      <c r="G232" s="63">
        <f>6*3*8+2*8</f>
        <v>160</v>
      </c>
      <c r="H232" s="65" t="s">
        <v>40</v>
      </c>
      <c r="I232" s="66">
        <f>IF(G232&lt;&gt;"",O232/(1-('[71]Project Input'!$C$20+'[71]Project Input'!$C$21)),"")</f>
        <v>2264.6007151370682</v>
      </c>
      <c r="J232" s="66">
        <f t="shared" si="292"/>
        <v>362336.11442193092</v>
      </c>
      <c r="K232" s="202">
        <f>IF(G232&lt;&gt;0,(U232/G232)/(1-('[71]Project Input'!$C$20+'[71]Project Input'!$C$21)),"")</f>
        <v>7133.4922526817645</v>
      </c>
      <c r="L232" s="56">
        <f t="shared" si="293"/>
        <v>1141358.7604290824</v>
      </c>
      <c r="M232" s="218">
        <f t="shared" si="294"/>
        <v>1503694.8748510133</v>
      </c>
      <c r="N232" s="219"/>
      <c r="O232" s="838">
        <v>1900</v>
      </c>
      <c r="P232" s="165">
        <f t="shared" si="285"/>
        <v>304000</v>
      </c>
      <c r="Q232" s="159"/>
      <c r="R232" s="190"/>
      <c r="S232" s="190">
        <v>8</v>
      </c>
      <c r="T232" s="190">
        <v>1</v>
      </c>
      <c r="U232" s="167">
        <f>IF(G232&lt;&gt;"",(R232*G232*'[71]Project Input'!$C$47)+(S232*G232*'[71]Project Input'!$C$46)+(T232*G232*'[71]Project Input'!$C$45),"")</f>
        <v>957600</v>
      </c>
      <c r="V232" s="159"/>
      <c r="W232" s="168">
        <f t="shared" si="295"/>
        <v>1261600</v>
      </c>
      <c r="X232" s="169"/>
      <c r="Y232" s="147"/>
      <c r="Z232" s="185">
        <f t="shared" si="296"/>
        <v>0</v>
      </c>
      <c r="AA232" s="166">
        <f t="shared" si="297"/>
        <v>1280</v>
      </c>
      <c r="AB232" s="166">
        <f t="shared" si="298"/>
        <v>160</v>
      </c>
      <c r="AC232" s="186">
        <f t="shared" si="299"/>
        <v>1440</v>
      </c>
      <c r="AD232" s="148">
        <f>IF(G232&lt;&gt;"",AC232/'[71]Project Input'!$C$41,"")</f>
        <v>20</v>
      </c>
      <c r="AE232" s="141"/>
      <c r="AF232" s="141"/>
      <c r="AG232" s="141"/>
    </row>
    <row r="233" spans="1:33" s="67" customFormat="1">
      <c r="A233" s="61"/>
      <c r="B233" s="72"/>
      <c r="C233" s="65"/>
      <c r="D233" s="65"/>
      <c r="E233" s="63"/>
      <c r="F233" s="816" t="s">
        <v>177</v>
      </c>
      <c r="G233" s="817"/>
      <c r="H233" s="817"/>
      <c r="I233" s="66" t="str">
        <f>IF(G233&lt;&gt;"",O233/(1-('Project Input'!$C$20+'Project Input'!$C$21)),"")</f>
        <v/>
      </c>
      <c r="J233" s="66" t="str">
        <f t="shared" si="292"/>
        <v/>
      </c>
      <c r="K233" s="202" t="str">
        <f>IF(G233&lt;&gt;0,(U233/G233)/(1-('Project Input'!$C$20+'Project Input'!$C$21)),"")</f>
        <v/>
      </c>
      <c r="L233" s="56" t="str">
        <f t="shared" si="293"/>
        <v/>
      </c>
      <c r="M233" s="218" t="str">
        <f t="shared" si="294"/>
        <v/>
      </c>
      <c r="N233" s="219"/>
      <c r="O233" s="135"/>
      <c r="P233" s="165" t="str">
        <f t="shared" si="285"/>
        <v/>
      </c>
      <c r="Q233" s="159"/>
      <c r="R233" s="190"/>
      <c r="S233" s="190"/>
      <c r="T233" s="190"/>
      <c r="U233" s="167" t="str">
        <f>IF(G233&lt;&gt;"",(R233*G233*'Project Input'!$C$47)+(S233*G233*'Project Input'!$C$46)+(T233*G233*'Project Input'!$C$45),"")</f>
        <v/>
      </c>
      <c r="V233" s="159"/>
      <c r="W233" s="168" t="str">
        <f t="shared" si="295"/>
        <v/>
      </c>
      <c r="X233" s="169"/>
      <c r="Y233" s="147"/>
      <c r="Z233" s="185">
        <f t="shared" si="296"/>
        <v>0</v>
      </c>
      <c r="AA233" s="166">
        <f t="shared" si="297"/>
        <v>0</v>
      </c>
      <c r="AB233" s="166">
        <f t="shared" si="298"/>
        <v>0</v>
      </c>
      <c r="AC233" s="186">
        <f t="shared" si="299"/>
        <v>0</v>
      </c>
      <c r="AD233" s="148" t="str">
        <f>IF(G233&lt;&gt;"",AC233/'Project Input'!$C$41,"")</f>
        <v/>
      </c>
      <c r="AE233" s="140"/>
      <c r="AF233" s="141"/>
      <c r="AG233" s="141"/>
    </row>
    <row r="234" spans="1:33" s="1" customFormat="1">
      <c r="A234" s="5"/>
      <c r="B234" s="72"/>
      <c r="C234" s="65"/>
      <c r="D234" s="65"/>
      <c r="E234" s="63"/>
      <c r="F234" s="64" t="s">
        <v>178</v>
      </c>
      <c r="G234" s="63">
        <f>90*2*8-960</f>
        <v>480</v>
      </c>
      <c r="H234" s="65" t="s">
        <v>77</v>
      </c>
      <c r="I234" s="66">
        <f>IF(G234&lt;&gt;"",O234/(1-('Project Input'!$C$20+'Project Input'!$C$21)),"")</f>
        <v>1430.2741358760429</v>
      </c>
      <c r="J234" s="66">
        <f t="shared" si="292"/>
        <v>686531.58522050059</v>
      </c>
      <c r="K234" s="202">
        <f>IF(G234&lt;&gt;0,(U234/G234)/(1-('Project Input'!$C$20+'Project Input'!$C$21)),"")</f>
        <v>1084.326579261025</v>
      </c>
      <c r="L234" s="56">
        <f t="shared" si="293"/>
        <v>520476.75804529199</v>
      </c>
      <c r="M234" s="218">
        <f t="shared" si="294"/>
        <v>1207008.3432657926</v>
      </c>
      <c r="N234" s="219"/>
      <c r="O234" s="135">
        <v>1200</v>
      </c>
      <c r="P234" s="165">
        <f t="shared" si="285"/>
        <v>576000</v>
      </c>
      <c r="Q234" s="159"/>
      <c r="R234" s="190">
        <v>1.5</v>
      </c>
      <c r="S234" s="190"/>
      <c r="T234" s="190"/>
      <c r="U234" s="167">
        <f>IF(G234&lt;&gt;"",(R234*G234*'Project Input'!$C$47)+(S234*G234*'Project Input'!$C$46)+(T234*G234*'Project Input'!$C$45),"")</f>
        <v>436680</v>
      </c>
      <c r="V234" s="159"/>
      <c r="W234" s="168">
        <f t="shared" si="295"/>
        <v>1012680</v>
      </c>
      <c r="X234" s="169"/>
      <c r="Y234" s="147"/>
      <c r="Z234" s="185">
        <f t="shared" si="296"/>
        <v>720</v>
      </c>
      <c r="AA234" s="166">
        <f t="shared" si="297"/>
        <v>0</v>
      </c>
      <c r="AB234" s="166">
        <f t="shared" si="298"/>
        <v>0</v>
      </c>
      <c r="AC234" s="186">
        <f t="shared" si="299"/>
        <v>720</v>
      </c>
      <c r="AD234" s="148">
        <f>IF(G234&lt;&gt;"",AC234/'Project Input'!$C$41,"")</f>
        <v>10</v>
      </c>
      <c r="AE234" s="141"/>
      <c r="AF234" s="141"/>
      <c r="AG234" s="141"/>
    </row>
    <row r="235" spans="1:33" s="1" customFormat="1">
      <c r="A235" s="5"/>
      <c r="B235" s="72"/>
      <c r="C235" s="65"/>
      <c r="D235" s="65"/>
      <c r="E235" s="63"/>
      <c r="F235" s="64" t="s">
        <v>179</v>
      </c>
      <c r="G235" s="63">
        <f>8*2</f>
        <v>16</v>
      </c>
      <c r="H235" s="65" t="s">
        <v>40</v>
      </c>
      <c r="I235" s="66">
        <f>IF(G235&lt;&gt;"",O235/(1-('Project Input'!$C$20+'Project Input'!$C$21)),"")</f>
        <v>2264.6007151370682</v>
      </c>
      <c r="J235" s="66">
        <f t="shared" si="292"/>
        <v>36233.611442193091</v>
      </c>
      <c r="K235" s="202">
        <f>IF(G235&lt;&gt;0,(U235/G235)/(1-('Project Input'!$C$20+'Project Input'!$C$21)),"")</f>
        <v>7133.4922526817645</v>
      </c>
      <c r="L235" s="56">
        <f t="shared" si="293"/>
        <v>114135.87604290823</v>
      </c>
      <c r="M235" s="218">
        <f t="shared" si="294"/>
        <v>150369.48748510133</v>
      </c>
      <c r="N235" s="219"/>
      <c r="O235" s="135">
        <v>1900</v>
      </c>
      <c r="P235" s="165">
        <f t="shared" si="285"/>
        <v>30400</v>
      </c>
      <c r="Q235" s="159"/>
      <c r="R235" s="190"/>
      <c r="S235" s="190">
        <v>8</v>
      </c>
      <c r="T235" s="190">
        <v>1</v>
      </c>
      <c r="U235" s="167">
        <f>IF(G235&lt;&gt;"",(R235*G235*'Project Input'!$C$47)+(S235*G235*'Project Input'!$C$46)+(T235*G235*'Project Input'!$C$45),"")</f>
        <v>95760</v>
      </c>
      <c r="V235" s="159"/>
      <c r="W235" s="168">
        <f t="shared" si="295"/>
        <v>126160</v>
      </c>
      <c r="X235" s="169"/>
      <c r="Y235" s="147"/>
      <c r="Z235" s="185">
        <f t="shared" si="296"/>
        <v>0</v>
      </c>
      <c r="AA235" s="166">
        <f t="shared" si="297"/>
        <v>128</v>
      </c>
      <c r="AB235" s="166">
        <f t="shared" si="298"/>
        <v>16</v>
      </c>
      <c r="AC235" s="186">
        <f t="shared" si="299"/>
        <v>144</v>
      </c>
      <c r="AD235" s="148">
        <f>IF(G235&lt;&gt;"",AC235/'Project Input'!$C$41,"")</f>
        <v>2</v>
      </c>
      <c r="AE235" s="141"/>
      <c r="AF235" s="141"/>
      <c r="AG235" s="141"/>
    </row>
    <row r="236" spans="1:33" s="67" customFormat="1">
      <c r="A236" s="61"/>
      <c r="B236" s="72"/>
      <c r="C236" s="65"/>
      <c r="D236" s="65"/>
      <c r="E236" s="63"/>
      <c r="F236" s="816" t="s">
        <v>180</v>
      </c>
      <c r="G236" s="817"/>
      <c r="H236" s="817"/>
      <c r="I236" s="66" t="str">
        <f>IF(G236&lt;&gt;"",O236/(1-('Project Input'!$C$20+'Project Input'!$C$21)),"")</f>
        <v/>
      </c>
      <c r="J236" s="66" t="str">
        <f t="shared" ref="J236:J243" si="309">IF(G236&lt;&gt;"",G236*I236,"")</f>
        <v/>
      </c>
      <c r="K236" s="202" t="str">
        <f>IF(G236&lt;&gt;0,(U236/G236)/(1-('Project Input'!$C$20+'Project Input'!$C$21)),"")</f>
        <v/>
      </c>
      <c r="L236" s="56" t="str">
        <f t="shared" ref="L236:L243" si="310">IF(G236&lt;&gt;0,K236*G236,"")</f>
        <v/>
      </c>
      <c r="M236" s="218" t="str">
        <f t="shared" ref="M236:M243" si="311">IF(G236&lt;&gt;0,J236+L236,"")</f>
        <v/>
      </c>
      <c r="N236" s="219"/>
      <c r="O236" s="135"/>
      <c r="P236" s="165" t="str">
        <f t="shared" ref="P236:P243" si="312">IF(G236&lt;&gt;"",G236*O236,"")</f>
        <v/>
      </c>
      <c r="Q236" s="159"/>
      <c r="R236" s="190"/>
      <c r="S236" s="190"/>
      <c r="T236" s="190"/>
      <c r="U236" s="167" t="str">
        <f>IF(G236&lt;&gt;"",(R236*G236*'Project Input'!$C$47)+(S236*G236*'Project Input'!$C$46)+(T236*G236*'Project Input'!$C$45),"")</f>
        <v/>
      </c>
      <c r="V236" s="159"/>
      <c r="W236" s="168" t="str">
        <f t="shared" ref="W236:W243" si="313">IF(G236&lt;&gt;"",U236+P236,"")</f>
        <v/>
      </c>
      <c r="X236" s="169"/>
      <c r="Y236" s="147"/>
      <c r="Z236" s="185">
        <f t="shared" ref="Z236:Z243" si="314">R236*G236</f>
        <v>0</v>
      </c>
      <c r="AA236" s="166">
        <f t="shared" ref="AA236:AA243" si="315">S236*G236</f>
        <v>0</v>
      </c>
      <c r="AB236" s="166">
        <f t="shared" ref="AB236:AB243" si="316">T236*G236</f>
        <v>0</v>
      </c>
      <c r="AC236" s="186">
        <f t="shared" ref="AC236:AC243" si="317">SUM(Z236:AB236)</f>
        <v>0</v>
      </c>
      <c r="AD236" s="148" t="str">
        <f>IF(G236&lt;&gt;"",AC236/'Project Input'!$C$41,"")</f>
        <v/>
      </c>
      <c r="AE236" s="140"/>
      <c r="AF236" s="141"/>
      <c r="AG236" s="141"/>
    </row>
    <row r="237" spans="1:33" s="1" customFormat="1">
      <c r="A237" s="5"/>
      <c r="B237" s="72"/>
      <c r="C237" s="65"/>
      <c r="D237" s="65"/>
      <c r="E237" s="63"/>
      <c r="F237" s="64" t="s">
        <v>178</v>
      </c>
      <c r="G237" s="63">
        <f>20*2*8</f>
        <v>320</v>
      </c>
      <c r="H237" s="65" t="s">
        <v>77</v>
      </c>
      <c r="I237" s="66">
        <f>IF(G237&lt;&gt;"",O237/(1-('Project Input'!$C$20+'Project Input'!$C$21)),"")</f>
        <v>1430.2741358760429</v>
      </c>
      <c r="J237" s="66">
        <f t="shared" si="309"/>
        <v>457687.72348033375</v>
      </c>
      <c r="K237" s="202">
        <f>IF(G237&lt;&gt;0,(U237/G237)/(1-('Project Input'!$C$20+'Project Input'!$C$21)),"")</f>
        <v>6505.9594755661501</v>
      </c>
      <c r="L237" s="56">
        <f t="shared" si="310"/>
        <v>2081907.032181168</v>
      </c>
      <c r="M237" s="218">
        <f t="shared" si="311"/>
        <v>2539594.7556615015</v>
      </c>
      <c r="N237" s="219"/>
      <c r="O237" s="135">
        <v>1200</v>
      </c>
      <c r="P237" s="165">
        <f t="shared" si="312"/>
        <v>384000</v>
      </c>
      <c r="Q237" s="159"/>
      <c r="R237" s="190">
        <v>9</v>
      </c>
      <c r="S237" s="190"/>
      <c r="T237" s="190"/>
      <c r="U237" s="167">
        <f>IF(G237&lt;&gt;"",(R237*G237*'Project Input'!$C$47)+(S237*G237*'Project Input'!$C$46)+(T237*G237*'Project Input'!$C$45),"")</f>
        <v>1746720</v>
      </c>
      <c r="V237" s="159"/>
      <c r="W237" s="168">
        <f t="shared" si="313"/>
        <v>2130720</v>
      </c>
      <c r="X237" s="169"/>
      <c r="Y237" s="147"/>
      <c r="Z237" s="185">
        <f t="shared" si="314"/>
        <v>2880</v>
      </c>
      <c r="AA237" s="166">
        <f t="shared" si="315"/>
        <v>0</v>
      </c>
      <c r="AB237" s="166">
        <f t="shared" si="316"/>
        <v>0</v>
      </c>
      <c r="AC237" s="186">
        <f t="shared" si="317"/>
        <v>2880</v>
      </c>
      <c r="AD237" s="148">
        <f>IF(G237&lt;&gt;"",AC237/'Project Input'!$C$41,"")</f>
        <v>40</v>
      </c>
      <c r="AE237" s="141"/>
      <c r="AF237" s="141"/>
      <c r="AG237" s="141"/>
    </row>
    <row r="238" spans="1:33" s="67" customFormat="1">
      <c r="A238" s="61"/>
      <c r="B238" s="72"/>
      <c r="C238" s="65"/>
      <c r="D238" s="65"/>
      <c r="E238" s="63"/>
      <c r="F238" s="816" t="s">
        <v>181</v>
      </c>
      <c r="G238" s="817"/>
      <c r="H238" s="817"/>
      <c r="I238" s="66" t="str">
        <f>IF(G238&lt;&gt;"",O238/(1-('Project Input'!$C$20+'Project Input'!$C$21)),"")</f>
        <v/>
      </c>
      <c r="J238" s="66" t="str">
        <f t="shared" si="309"/>
        <v/>
      </c>
      <c r="K238" s="202" t="str">
        <f>IF(G238&lt;&gt;0,(U238/G238)/(1-('Project Input'!$C$20+'Project Input'!$C$21)),"")</f>
        <v/>
      </c>
      <c r="L238" s="56" t="str">
        <f t="shared" si="310"/>
        <v/>
      </c>
      <c r="M238" s="218" t="str">
        <f t="shared" si="311"/>
        <v/>
      </c>
      <c r="N238" s="219"/>
      <c r="O238" s="135"/>
      <c r="P238" s="165" t="str">
        <f t="shared" si="312"/>
        <v/>
      </c>
      <c r="Q238" s="159"/>
      <c r="R238" s="190"/>
      <c r="S238" s="190"/>
      <c r="T238" s="190"/>
      <c r="U238" s="167" t="str">
        <f>IF(G238&lt;&gt;"",(R238*G238*'Project Input'!$C$47)+(S238*G238*'Project Input'!$C$46)+(T238*G238*'Project Input'!$C$45),"")</f>
        <v/>
      </c>
      <c r="V238" s="159"/>
      <c r="W238" s="168" t="str">
        <f t="shared" si="313"/>
        <v/>
      </c>
      <c r="X238" s="169"/>
      <c r="Y238" s="147"/>
      <c r="Z238" s="185">
        <f t="shared" si="314"/>
        <v>0</v>
      </c>
      <c r="AA238" s="166">
        <f t="shared" si="315"/>
        <v>0</v>
      </c>
      <c r="AB238" s="166">
        <f t="shared" si="316"/>
        <v>0</v>
      </c>
      <c r="AC238" s="186">
        <f t="shared" si="317"/>
        <v>0</v>
      </c>
      <c r="AD238" s="148" t="str">
        <f>IF(G238&lt;&gt;"",AC238/'Project Input'!$C$41,"")</f>
        <v/>
      </c>
      <c r="AE238" s="140"/>
      <c r="AF238" s="141"/>
      <c r="AG238" s="141"/>
    </row>
    <row r="239" spans="1:33" s="1" customFormat="1">
      <c r="A239" s="5"/>
      <c r="B239" s="72"/>
      <c r="C239" s="65"/>
      <c r="D239" s="65"/>
      <c r="E239" s="63"/>
      <c r="F239" s="64" t="s">
        <v>182</v>
      </c>
      <c r="G239" s="63">
        <f>90*2*16-960</f>
        <v>1920</v>
      </c>
      <c r="H239" s="65" t="s">
        <v>77</v>
      </c>
      <c r="I239" s="66">
        <f>IF(G239&lt;&gt;"",O239/(1-('Project Input'!$C$20+'Project Input'!$C$21)),"")</f>
        <v>715.13706793802146</v>
      </c>
      <c r="J239" s="66">
        <f t="shared" si="309"/>
        <v>1373063.1704410012</v>
      </c>
      <c r="K239" s="202">
        <f>IF(G239&lt;&gt;0,(U239/G239)/(1-('Project Input'!$C$20+'Project Input'!$C$21)),"")</f>
        <v>650.5959475566151</v>
      </c>
      <c r="L239" s="56">
        <f t="shared" si="310"/>
        <v>1249144.2193087009</v>
      </c>
      <c r="M239" s="218">
        <f t="shared" si="311"/>
        <v>2622207.3897497021</v>
      </c>
      <c r="N239" s="219"/>
      <c r="O239" s="135">
        <v>600</v>
      </c>
      <c r="P239" s="165">
        <f t="shared" si="312"/>
        <v>1152000</v>
      </c>
      <c r="Q239" s="159"/>
      <c r="R239" s="190">
        <v>0.9</v>
      </c>
      <c r="S239" s="190"/>
      <c r="T239" s="190"/>
      <c r="U239" s="167">
        <f>IF(G239&lt;&gt;"",(R239*G239*'Project Input'!$C$47)+(S239*G239*'Project Input'!$C$46)+(T239*G239*'Project Input'!$C$45),"")</f>
        <v>1048032</v>
      </c>
      <c r="V239" s="159"/>
      <c r="W239" s="168">
        <f t="shared" si="313"/>
        <v>2200032</v>
      </c>
      <c r="X239" s="169"/>
      <c r="Y239" s="147"/>
      <c r="Z239" s="185">
        <f t="shared" si="314"/>
        <v>1728</v>
      </c>
      <c r="AA239" s="166">
        <f t="shared" si="315"/>
        <v>0</v>
      </c>
      <c r="AB239" s="166">
        <f t="shared" si="316"/>
        <v>0</v>
      </c>
      <c r="AC239" s="186">
        <f t="shared" si="317"/>
        <v>1728</v>
      </c>
      <c r="AD239" s="148">
        <f>IF(G239&lt;&gt;"",AC239/'Project Input'!$C$41,"")</f>
        <v>24</v>
      </c>
      <c r="AE239" s="141"/>
      <c r="AF239" s="141"/>
      <c r="AG239" s="141"/>
    </row>
    <row r="240" spans="1:33" s="1" customFormat="1">
      <c r="A240" s="5"/>
      <c r="B240" s="72"/>
      <c r="C240" s="65"/>
      <c r="D240" s="65"/>
      <c r="E240" s="63"/>
      <c r="F240" s="64" t="s">
        <v>183</v>
      </c>
      <c r="G240" s="63">
        <f>16*2</f>
        <v>32</v>
      </c>
      <c r="H240" s="65" t="s">
        <v>40</v>
      </c>
      <c r="I240" s="66">
        <f>IF(G240&lt;&gt;"",O240/(1-('Project Input'!$C$20+'Project Input'!$C$21)),"")</f>
        <v>1907.0321811680574</v>
      </c>
      <c r="J240" s="66">
        <f t="shared" si="309"/>
        <v>61025.029797377836</v>
      </c>
      <c r="K240" s="202">
        <f>IF(G240&lt;&gt;0,(U240/G240)/(1-('Project Input'!$C$20+'Project Input'!$C$21)),"")</f>
        <v>5975.8641239570916</v>
      </c>
      <c r="L240" s="56">
        <f t="shared" si="310"/>
        <v>191227.65196662693</v>
      </c>
      <c r="M240" s="218">
        <f t="shared" si="311"/>
        <v>252252.68176400475</v>
      </c>
      <c r="N240" s="219"/>
      <c r="O240" s="135">
        <v>1600</v>
      </c>
      <c r="P240" s="165">
        <f t="shared" si="312"/>
        <v>51200</v>
      </c>
      <c r="Q240" s="159"/>
      <c r="R240" s="190"/>
      <c r="S240" s="190">
        <v>6.5</v>
      </c>
      <c r="T240" s="190">
        <v>1</v>
      </c>
      <c r="U240" s="167">
        <f>IF(G240&lt;&gt;"",(R240*G240*'Project Input'!$C$47)+(S240*G240*'Project Input'!$C$46)+(T240*G240*'Project Input'!$C$45),"")</f>
        <v>160440</v>
      </c>
      <c r="V240" s="159"/>
      <c r="W240" s="168">
        <f t="shared" si="313"/>
        <v>211640</v>
      </c>
      <c r="X240" s="169"/>
      <c r="Y240" s="147"/>
      <c r="Z240" s="185">
        <f t="shared" si="314"/>
        <v>0</v>
      </c>
      <c r="AA240" s="166">
        <f t="shared" si="315"/>
        <v>208</v>
      </c>
      <c r="AB240" s="166">
        <f t="shared" si="316"/>
        <v>32</v>
      </c>
      <c r="AC240" s="186">
        <f t="shared" si="317"/>
        <v>240</v>
      </c>
      <c r="AD240" s="148">
        <f>IF(G240&lt;&gt;"",AC240/'Project Input'!$C$41,"")</f>
        <v>3.3333333333333335</v>
      </c>
      <c r="AE240" s="141"/>
      <c r="AF240" s="141"/>
      <c r="AG240" s="141"/>
    </row>
    <row r="241" spans="1:33" s="67" customFormat="1">
      <c r="A241" s="61"/>
      <c r="B241" s="72"/>
      <c r="C241" s="65"/>
      <c r="D241" s="65"/>
      <c r="E241" s="63"/>
      <c r="F241" s="816" t="s">
        <v>184</v>
      </c>
      <c r="G241" s="817"/>
      <c r="H241" s="817"/>
      <c r="I241" s="66" t="str">
        <f>IF(G241&lt;&gt;"",O241/(1-('Project Input'!$C$20+'Project Input'!$C$21)),"")</f>
        <v/>
      </c>
      <c r="J241" s="66" t="str">
        <f t="shared" ref="J241:J242" si="318">IF(G241&lt;&gt;"",G241*I241,"")</f>
        <v/>
      </c>
      <c r="K241" s="202" t="str">
        <f>IF(G241&lt;&gt;0,(U241/G241)/(1-('Project Input'!$C$20+'Project Input'!$C$21)),"")</f>
        <v/>
      </c>
      <c r="L241" s="56" t="str">
        <f t="shared" ref="L241:L242" si="319">IF(G241&lt;&gt;0,K241*G241,"")</f>
        <v/>
      </c>
      <c r="M241" s="218" t="str">
        <f t="shared" ref="M241:M242" si="320">IF(G241&lt;&gt;0,J241+L241,"")</f>
        <v/>
      </c>
      <c r="N241" s="219"/>
      <c r="O241" s="135"/>
      <c r="P241" s="165" t="str">
        <f t="shared" ref="P241:P242" si="321">IF(G241&lt;&gt;"",G241*O241,"")</f>
        <v/>
      </c>
      <c r="Q241" s="159"/>
      <c r="R241" s="190"/>
      <c r="S241" s="190"/>
      <c r="T241" s="190"/>
      <c r="U241" s="167" t="str">
        <f>IF(G241&lt;&gt;"",(R241*G241*'Project Input'!$C$47)+(S241*G241*'Project Input'!$C$46)+(T241*G241*'Project Input'!$C$45),"")</f>
        <v/>
      </c>
      <c r="V241" s="159"/>
      <c r="W241" s="168" t="str">
        <f t="shared" ref="W241:W242" si="322">IF(G241&lt;&gt;"",U241+P241,"")</f>
        <v/>
      </c>
      <c r="X241" s="169"/>
      <c r="Y241" s="147"/>
      <c r="Z241" s="185">
        <f t="shared" ref="Z241:Z242" si="323">R241*G241</f>
        <v>0</v>
      </c>
      <c r="AA241" s="166">
        <f t="shared" ref="AA241:AA242" si="324">S241*G241</f>
        <v>0</v>
      </c>
      <c r="AB241" s="166">
        <f t="shared" ref="AB241:AB242" si="325">T241*G241</f>
        <v>0</v>
      </c>
      <c r="AC241" s="186">
        <f t="shared" ref="AC241:AC242" si="326">SUM(Z241:AB241)</f>
        <v>0</v>
      </c>
      <c r="AD241" s="148" t="str">
        <f>IF(G241&lt;&gt;"",AC241/'Project Input'!$C$41,"")</f>
        <v/>
      </c>
      <c r="AE241" s="140"/>
      <c r="AF241" s="141"/>
      <c r="AG241" s="141"/>
    </row>
    <row r="242" spans="1:33" s="1" customFormat="1">
      <c r="A242" s="5"/>
      <c r="B242" s="72"/>
      <c r="C242" s="65"/>
      <c r="D242" s="65"/>
      <c r="E242" s="63"/>
      <c r="F242" s="64" t="s">
        <v>182</v>
      </c>
      <c r="G242" s="63">
        <f>20*2*16</f>
        <v>640</v>
      </c>
      <c r="H242" s="65" t="s">
        <v>77</v>
      </c>
      <c r="I242" s="66">
        <f>IF(G242&lt;&gt;"",O242/(1-('Project Input'!$C$20+'Project Input'!$C$21)),"")</f>
        <v>715.13706793802146</v>
      </c>
      <c r="J242" s="66">
        <f t="shared" si="318"/>
        <v>457687.72348033375</v>
      </c>
      <c r="K242" s="202">
        <f>IF(G242&lt;&gt;0,(U242/G242)/(1-('Project Input'!$C$20+'Project Input'!$C$21)),"")</f>
        <v>3614.4219308700835</v>
      </c>
      <c r="L242" s="56">
        <f t="shared" si="319"/>
        <v>2313230.0357568534</v>
      </c>
      <c r="M242" s="218">
        <f t="shared" si="320"/>
        <v>2770917.759237187</v>
      </c>
      <c r="N242" s="219"/>
      <c r="O242" s="135">
        <v>600</v>
      </c>
      <c r="P242" s="165">
        <f t="shared" si="321"/>
        <v>384000</v>
      </c>
      <c r="Q242" s="159"/>
      <c r="R242" s="190">
        <v>5</v>
      </c>
      <c r="S242" s="190"/>
      <c r="T242" s="190"/>
      <c r="U242" s="167">
        <f>IF(G242&lt;&gt;"",(R242*G242*'Project Input'!$C$47)+(S242*G242*'Project Input'!$C$46)+(T242*G242*'Project Input'!$C$45),"")</f>
        <v>1940800</v>
      </c>
      <c r="V242" s="159"/>
      <c r="W242" s="168">
        <f t="shared" si="322"/>
        <v>2324800</v>
      </c>
      <c r="X242" s="169"/>
      <c r="Y242" s="147"/>
      <c r="Z242" s="185">
        <f t="shared" si="323"/>
        <v>3200</v>
      </c>
      <c r="AA242" s="166">
        <f t="shared" si="324"/>
        <v>0</v>
      </c>
      <c r="AB242" s="166">
        <f t="shared" si="325"/>
        <v>0</v>
      </c>
      <c r="AC242" s="186">
        <f t="shared" si="326"/>
        <v>3200</v>
      </c>
      <c r="AD242" s="148">
        <f>IF(G242&lt;&gt;"",AC242/'Project Input'!$C$41,"")</f>
        <v>44.444444444444443</v>
      </c>
      <c r="AE242" s="141"/>
      <c r="AF242" s="141"/>
      <c r="AG242" s="141"/>
    </row>
    <row r="243" spans="1:33" s="1" customFormat="1">
      <c r="A243" s="5"/>
      <c r="B243" s="72"/>
      <c r="C243" s="65"/>
      <c r="D243" s="65"/>
      <c r="E243" s="63"/>
      <c r="F243" s="64"/>
      <c r="G243" s="63"/>
      <c r="H243" s="65"/>
      <c r="I243" s="66" t="str">
        <f>IF(G243&lt;&gt;"",O243/(1-('Project Input'!$C$20+'Project Input'!$C$21)),"")</f>
        <v/>
      </c>
      <c r="J243" s="66" t="str">
        <f t="shared" si="309"/>
        <v/>
      </c>
      <c r="K243" s="202" t="str">
        <f>IF(G243&lt;&gt;0,(U243/G243)/(1-('Project Input'!$C$20+'Project Input'!$C$21)),"")</f>
        <v/>
      </c>
      <c r="L243" s="56" t="str">
        <f t="shared" si="310"/>
        <v/>
      </c>
      <c r="M243" s="218" t="str">
        <f t="shared" si="311"/>
        <v/>
      </c>
      <c r="N243" s="219"/>
      <c r="O243" s="135">
        <v>1900</v>
      </c>
      <c r="P243" s="165" t="str">
        <f t="shared" si="312"/>
        <v/>
      </c>
      <c r="Q243" s="159"/>
      <c r="R243" s="190"/>
      <c r="S243" s="190">
        <v>8</v>
      </c>
      <c r="T243" s="190">
        <v>1</v>
      </c>
      <c r="U243" s="167" t="str">
        <f>IF(G243&lt;&gt;"",(R243*G243*'Project Input'!$C$47)+(S243*G243*'Project Input'!$C$46)+(T243*G243*'Project Input'!$C$45),"")</f>
        <v/>
      </c>
      <c r="V243" s="159"/>
      <c r="W243" s="168" t="str">
        <f t="shared" si="313"/>
        <v/>
      </c>
      <c r="X243" s="169"/>
      <c r="Y243" s="147"/>
      <c r="Z243" s="185">
        <f t="shared" si="314"/>
        <v>0</v>
      </c>
      <c r="AA243" s="166">
        <f t="shared" si="315"/>
        <v>0</v>
      </c>
      <c r="AB243" s="166">
        <f t="shared" si="316"/>
        <v>0</v>
      </c>
      <c r="AC243" s="186">
        <f t="shared" si="317"/>
        <v>0</v>
      </c>
      <c r="AD243" s="148" t="str">
        <f>IF(G243&lt;&gt;"",AC243/'Project Input'!$C$41,"")</f>
        <v/>
      </c>
      <c r="AE243" s="141"/>
      <c r="AF243" s="141"/>
      <c r="AG243" s="141"/>
    </row>
    <row r="244" spans="1:33" s="1" customFormat="1">
      <c r="A244" s="5"/>
      <c r="B244" s="72"/>
      <c r="C244" s="65"/>
      <c r="D244" s="65"/>
      <c r="E244" s="63"/>
      <c r="F244" s="816" t="s">
        <v>123</v>
      </c>
      <c r="G244" s="817"/>
      <c r="H244" s="817"/>
      <c r="I244" s="66" t="str">
        <f>IF(G244&lt;&gt;"",O244/(1-('Project Input'!$C$20+'Project Input'!$C$21)),"")</f>
        <v/>
      </c>
      <c r="J244" s="66" t="str">
        <f t="shared" si="292"/>
        <v/>
      </c>
      <c r="K244" s="202" t="str">
        <f>IF(G244&lt;&gt;0,(U244/G244)/(1-('Project Input'!$C$20+'Project Input'!$C$21)),"")</f>
        <v/>
      </c>
      <c r="L244" s="56" t="str">
        <f t="shared" si="293"/>
        <v/>
      </c>
      <c r="M244" s="218" t="str">
        <f t="shared" si="294"/>
        <v/>
      </c>
      <c r="N244" s="219"/>
      <c r="O244" s="135"/>
      <c r="P244" s="165" t="str">
        <f t="shared" si="285"/>
        <v/>
      </c>
      <c r="Q244" s="159"/>
      <c r="R244" s="190"/>
      <c r="S244" s="190"/>
      <c r="T244" s="190"/>
      <c r="U244" s="167" t="str">
        <f>IF(G244&lt;&gt;"",(R244*G244*'Project Input'!$C$47)+(S244*G244*'Project Input'!$C$46)+(T244*G244*'Project Input'!$C$45),"")</f>
        <v/>
      </c>
      <c r="V244" s="159"/>
      <c r="W244" s="168" t="str">
        <f t="shared" si="295"/>
        <v/>
      </c>
      <c r="X244" s="169"/>
      <c r="Y244" s="147"/>
      <c r="Z244" s="185">
        <f t="shared" si="296"/>
        <v>0</v>
      </c>
      <c r="AA244" s="166">
        <f t="shared" si="297"/>
        <v>0</v>
      </c>
      <c r="AB244" s="166">
        <f t="shared" si="298"/>
        <v>0</v>
      </c>
      <c r="AC244" s="186">
        <f t="shared" si="299"/>
        <v>0</v>
      </c>
      <c r="AD244" s="148" t="str">
        <f>IF(G244&lt;&gt;"",AC244/'Project Input'!$C$41,"")</f>
        <v/>
      </c>
      <c r="AE244" s="141"/>
      <c r="AF244" s="141"/>
      <c r="AG244" s="141"/>
    </row>
    <row r="245" spans="1:33" s="67" customFormat="1">
      <c r="A245" s="61"/>
      <c r="B245" s="72"/>
      <c r="C245" s="65"/>
      <c r="D245" s="65"/>
      <c r="E245" s="73"/>
      <c r="F245" s="64" t="s">
        <v>185</v>
      </c>
      <c r="G245" s="63"/>
      <c r="H245" s="65" t="s">
        <v>77</v>
      </c>
      <c r="I245" s="66" t="str">
        <f>IF(G245&lt;&gt;"",O245/(1-('Project Input'!$C$20+'Project Input'!$C$21)),"")</f>
        <v/>
      </c>
      <c r="J245" s="66" t="str">
        <f t="shared" si="292"/>
        <v/>
      </c>
      <c r="K245" s="202" t="str">
        <f>IF(G245&lt;&gt;0,(U245/G245)/(1-('Project Input'!$C$20+'Project Input'!$C$21)),"")</f>
        <v/>
      </c>
      <c r="L245" s="56" t="str">
        <f t="shared" si="293"/>
        <v/>
      </c>
      <c r="M245" s="218" t="str">
        <f t="shared" si="294"/>
        <v/>
      </c>
      <c r="N245" s="219"/>
      <c r="O245" s="135">
        <v>1250</v>
      </c>
      <c r="P245" s="165" t="str">
        <f t="shared" si="285"/>
        <v/>
      </c>
      <c r="Q245" s="159"/>
      <c r="R245" s="190">
        <v>0.7</v>
      </c>
      <c r="S245" s="190"/>
      <c r="T245" s="190"/>
      <c r="U245" s="167" t="str">
        <f>IF(G245&lt;&gt;"",(R245*G245*'Project Input'!$C$47)+(S245*G245*'Project Input'!$C$46)+(T245*G245*'Project Input'!$C$45),"")</f>
        <v/>
      </c>
      <c r="V245" s="159"/>
      <c r="W245" s="168" t="str">
        <f t="shared" si="295"/>
        <v/>
      </c>
      <c r="X245" s="169"/>
      <c r="Y245" s="147"/>
      <c r="Z245" s="185">
        <f t="shared" si="296"/>
        <v>0</v>
      </c>
      <c r="AA245" s="166">
        <f t="shared" si="297"/>
        <v>0</v>
      </c>
      <c r="AB245" s="166">
        <f t="shared" si="298"/>
        <v>0</v>
      </c>
      <c r="AC245" s="186">
        <f t="shared" si="299"/>
        <v>0</v>
      </c>
      <c r="AD245" s="148" t="str">
        <f>IF(G245&lt;&gt;"",AC245/'Project Input'!$C$41,"")</f>
        <v/>
      </c>
      <c r="AE245" s="141"/>
      <c r="AF245" s="141"/>
      <c r="AG245" s="141"/>
    </row>
    <row r="246" spans="1:33" s="67" customFormat="1">
      <c r="A246" s="61"/>
      <c r="B246" s="72"/>
      <c r="C246" s="65"/>
      <c r="D246" s="65"/>
      <c r="E246" s="73"/>
      <c r="F246" s="64" t="s">
        <v>186</v>
      </c>
      <c r="G246" s="63"/>
      <c r="H246" s="65" t="s">
        <v>40</v>
      </c>
      <c r="I246" s="66" t="str">
        <f>IF(G246&lt;&gt;"",O246/(1-('Project Input'!$C$20+'Project Input'!$C$21)),"")</f>
        <v/>
      </c>
      <c r="J246" s="66" t="str">
        <f t="shared" si="292"/>
        <v/>
      </c>
      <c r="K246" s="202" t="str">
        <f>IF(G246&lt;&gt;0,(U246/G246)/(1-('Project Input'!$C$20+'Project Input'!$C$21)),"")</f>
        <v/>
      </c>
      <c r="L246" s="56" t="str">
        <f t="shared" si="293"/>
        <v/>
      </c>
      <c r="M246" s="218" t="str">
        <f t="shared" si="294"/>
        <v/>
      </c>
      <c r="N246" s="219"/>
      <c r="O246" s="135">
        <v>2330</v>
      </c>
      <c r="P246" s="165" t="str">
        <f t="shared" si="285"/>
        <v/>
      </c>
      <c r="Q246" s="159"/>
      <c r="R246" s="190"/>
      <c r="S246" s="190">
        <v>8.3000000000000007</v>
      </c>
      <c r="T246" s="190">
        <v>1</v>
      </c>
      <c r="U246" s="167" t="str">
        <f>IF(G246&lt;&gt;"",(R246*G246*'Project Input'!$C$47)+(S246*G246*'Project Input'!$C$46)+(T246*G246*'Project Input'!$C$45),"")</f>
        <v/>
      </c>
      <c r="V246" s="159"/>
      <c r="W246" s="168" t="str">
        <f t="shared" si="295"/>
        <v/>
      </c>
      <c r="X246" s="169"/>
      <c r="Y246" s="147"/>
      <c r="Z246" s="185">
        <f t="shared" si="296"/>
        <v>0</v>
      </c>
      <c r="AA246" s="166">
        <f t="shared" si="297"/>
        <v>0</v>
      </c>
      <c r="AB246" s="166">
        <f t="shared" si="298"/>
        <v>0</v>
      </c>
      <c r="AC246" s="186">
        <f t="shared" si="299"/>
        <v>0</v>
      </c>
      <c r="AD246" s="148" t="str">
        <f>IF(G246&lt;&gt;"",AC246/'Project Input'!$C$41,"")</f>
        <v/>
      </c>
      <c r="AE246" s="141"/>
      <c r="AF246" s="141"/>
      <c r="AG246" s="141"/>
    </row>
    <row r="247" spans="1:33" s="67" customFormat="1">
      <c r="A247" s="61"/>
      <c r="B247" s="72"/>
      <c r="C247" s="65"/>
      <c r="D247" s="65"/>
      <c r="E247" s="92"/>
      <c r="F247" s="816" t="s">
        <v>125</v>
      </c>
      <c r="G247" s="817"/>
      <c r="H247" s="817"/>
      <c r="I247" s="66" t="str">
        <f>IF(G247&lt;&gt;"",O247/(1-('Project Input'!$C$20+'Project Input'!$C$21)),"")</f>
        <v/>
      </c>
      <c r="J247" s="66" t="str">
        <f t="shared" si="292"/>
        <v/>
      </c>
      <c r="K247" s="202" t="str">
        <f>IF(G247&lt;&gt;0,(U247/G247)/(1-('Project Input'!$C$20+'Project Input'!$C$21)),"")</f>
        <v/>
      </c>
      <c r="L247" s="56" t="str">
        <f t="shared" si="293"/>
        <v/>
      </c>
      <c r="M247" s="218" t="str">
        <f t="shared" si="294"/>
        <v/>
      </c>
      <c r="N247" s="219"/>
      <c r="O247" s="135"/>
      <c r="P247" s="165" t="str">
        <f t="shared" si="285"/>
        <v/>
      </c>
      <c r="Q247" s="159"/>
      <c r="R247" s="190"/>
      <c r="S247" s="190"/>
      <c r="T247" s="190"/>
      <c r="U247" s="167" t="str">
        <f>IF(G247&lt;&gt;"",(R247*G247*'Project Input'!$C$47)+(S247*G247*'Project Input'!$C$46)+(T247*G247*'Project Input'!$C$45),"")</f>
        <v/>
      </c>
      <c r="V247" s="159"/>
      <c r="W247" s="168" t="str">
        <f t="shared" si="295"/>
        <v/>
      </c>
      <c r="X247" s="169"/>
      <c r="Y247" s="147"/>
      <c r="Z247" s="185">
        <f t="shared" si="296"/>
        <v>0</v>
      </c>
      <c r="AA247" s="166">
        <f t="shared" si="297"/>
        <v>0</v>
      </c>
      <c r="AB247" s="166">
        <f t="shared" si="298"/>
        <v>0</v>
      </c>
      <c r="AC247" s="186">
        <f t="shared" si="299"/>
        <v>0</v>
      </c>
      <c r="AD247" s="148" t="str">
        <f>IF(G247&lt;&gt;"",AC247/'Project Input'!$C$41,"")</f>
        <v/>
      </c>
      <c r="AE247" s="141"/>
      <c r="AF247" s="141"/>
      <c r="AG247" s="141"/>
    </row>
    <row r="248" spans="1:33" s="1" customFormat="1">
      <c r="A248" s="5"/>
      <c r="B248" s="99"/>
      <c r="C248" s="100"/>
      <c r="D248" s="100"/>
      <c r="E248" s="102"/>
      <c r="F248" s="64" t="s">
        <v>187</v>
      </c>
      <c r="G248" s="63"/>
      <c r="H248" s="65" t="s">
        <v>77</v>
      </c>
      <c r="I248" s="66" t="str">
        <f>IF(G248&lt;&gt;"",O248/(1-('Project Input'!$C$20+'Project Input'!$C$21)),"")</f>
        <v/>
      </c>
      <c r="J248" s="66" t="str">
        <f t="shared" si="292"/>
        <v/>
      </c>
      <c r="K248" s="202" t="str">
        <f>IF(G248&lt;&gt;0,(U248/G248)/(1-('Project Input'!$C$20+'Project Input'!$C$21)),"")</f>
        <v/>
      </c>
      <c r="L248" s="56" t="str">
        <f t="shared" si="293"/>
        <v/>
      </c>
      <c r="M248" s="218" t="str">
        <f t="shared" si="294"/>
        <v/>
      </c>
      <c r="N248" s="219"/>
      <c r="O248" s="135">
        <v>484</v>
      </c>
      <c r="P248" s="165" t="str">
        <f t="shared" si="285"/>
        <v/>
      </c>
      <c r="Q248" s="159"/>
      <c r="R248" s="190">
        <v>0.5</v>
      </c>
      <c r="S248" s="190"/>
      <c r="T248" s="190"/>
      <c r="U248" s="167" t="str">
        <f>IF(G248&lt;&gt;"",(R248*G248*'Project Input'!$C$47)+(S248*G248*'Project Input'!$C$46)+(T248*G248*'Project Input'!$C$45),"")</f>
        <v/>
      </c>
      <c r="V248" s="159"/>
      <c r="W248" s="168" t="str">
        <f t="shared" si="295"/>
        <v/>
      </c>
      <c r="X248" s="169"/>
      <c r="Y248" s="147"/>
      <c r="Z248" s="185">
        <f t="shared" si="296"/>
        <v>0</v>
      </c>
      <c r="AA248" s="166">
        <f t="shared" si="297"/>
        <v>0</v>
      </c>
      <c r="AB248" s="166">
        <f t="shared" si="298"/>
        <v>0</v>
      </c>
      <c r="AC248" s="186">
        <f t="shared" si="299"/>
        <v>0</v>
      </c>
      <c r="AD248" s="148" t="str">
        <f>IF(G248&lt;&gt;"",AC248/'Project Input'!$C$41,"")</f>
        <v/>
      </c>
      <c r="AE248" s="141"/>
      <c r="AF248" s="141"/>
      <c r="AG248" s="141"/>
    </row>
    <row r="249" spans="1:33" s="67" customFormat="1">
      <c r="A249" s="61"/>
      <c r="B249" s="72"/>
      <c r="C249" s="65"/>
      <c r="D249" s="65"/>
      <c r="E249" s="63"/>
      <c r="F249" s="64" t="s">
        <v>188</v>
      </c>
      <c r="G249" s="63"/>
      <c r="H249" s="65" t="s">
        <v>40</v>
      </c>
      <c r="I249" s="66" t="str">
        <f>IF(G249&lt;&gt;"",O249/(1-('Project Input'!$C$20+'Project Input'!$C$21)),"")</f>
        <v/>
      </c>
      <c r="J249" s="66" t="str">
        <f t="shared" si="292"/>
        <v/>
      </c>
      <c r="K249" s="202" t="str">
        <f>IF(G249&lt;&gt;0,(U249/G249)/(1-('Project Input'!$C$20+'Project Input'!$C$21)),"")</f>
        <v/>
      </c>
      <c r="L249" s="56" t="str">
        <f t="shared" si="293"/>
        <v/>
      </c>
      <c r="M249" s="218" t="str">
        <f t="shared" si="294"/>
        <v/>
      </c>
      <c r="N249" s="219"/>
      <c r="O249" s="135">
        <v>1450</v>
      </c>
      <c r="P249" s="165" t="str">
        <f t="shared" si="285"/>
        <v/>
      </c>
      <c r="Q249" s="159"/>
      <c r="R249" s="190"/>
      <c r="S249" s="190">
        <v>5.82</v>
      </c>
      <c r="T249" s="190">
        <v>1</v>
      </c>
      <c r="U249" s="167" t="str">
        <f>IF(G249&lt;&gt;"",(R249*G249*'Project Input'!$C$47)+(S249*G249*'Project Input'!$C$46)+(T249*G249*'Project Input'!$C$45),"")</f>
        <v/>
      </c>
      <c r="V249" s="159"/>
      <c r="W249" s="168" t="str">
        <f t="shared" si="295"/>
        <v/>
      </c>
      <c r="X249" s="169"/>
      <c r="Y249" s="147"/>
      <c r="Z249" s="185">
        <f t="shared" si="296"/>
        <v>0</v>
      </c>
      <c r="AA249" s="166">
        <f t="shared" si="297"/>
        <v>0</v>
      </c>
      <c r="AB249" s="166">
        <f t="shared" si="298"/>
        <v>0</v>
      </c>
      <c r="AC249" s="186">
        <f t="shared" si="299"/>
        <v>0</v>
      </c>
      <c r="AD249" s="148" t="str">
        <f>IF(G249&lt;&gt;"",AC249/'Project Input'!$C$41,"")</f>
        <v/>
      </c>
      <c r="AE249" s="141"/>
      <c r="AF249" s="141"/>
      <c r="AG249" s="141"/>
    </row>
    <row r="250" spans="1:33" s="1" customFormat="1">
      <c r="A250" s="5"/>
      <c r="B250" s="72"/>
      <c r="C250" s="65"/>
      <c r="D250" s="65"/>
      <c r="E250" s="63"/>
      <c r="F250" s="816" t="s">
        <v>189</v>
      </c>
      <c r="G250" s="817"/>
      <c r="H250" s="817"/>
      <c r="I250" s="66" t="str">
        <f>IF(G250&lt;&gt;"",O250/(1-('Project Input'!$C$20+'Project Input'!$C$21)),"")</f>
        <v/>
      </c>
      <c r="J250" s="66" t="str">
        <f t="shared" si="292"/>
        <v/>
      </c>
      <c r="K250" s="202" t="str">
        <f>IF(G250&lt;&gt;0,(U250/G250)/(1-('Project Input'!$C$20+'Project Input'!$C$21)),"")</f>
        <v/>
      </c>
      <c r="L250" s="56" t="str">
        <f t="shared" si="293"/>
        <v/>
      </c>
      <c r="M250" s="218" t="str">
        <f t="shared" si="294"/>
        <v/>
      </c>
      <c r="N250" s="219"/>
      <c r="O250" s="135"/>
      <c r="P250" s="165" t="str">
        <f t="shared" si="285"/>
        <v/>
      </c>
      <c r="Q250" s="159"/>
      <c r="R250" s="190"/>
      <c r="S250" s="190"/>
      <c r="T250" s="190"/>
      <c r="U250" s="167" t="str">
        <f>IF(G250&lt;&gt;"",(R250*G250*'Project Input'!$C$47)+(S250*G250*'Project Input'!$C$46)+(T250*G250*'Project Input'!$C$45),"")</f>
        <v/>
      </c>
      <c r="V250" s="159"/>
      <c r="W250" s="168" t="str">
        <f t="shared" si="295"/>
        <v/>
      </c>
      <c r="X250" s="169"/>
      <c r="Y250" s="147"/>
      <c r="Z250" s="185">
        <f t="shared" si="296"/>
        <v>0</v>
      </c>
      <c r="AA250" s="166">
        <f t="shared" si="297"/>
        <v>0</v>
      </c>
      <c r="AB250" s="166">
        <f t="shared" si="298"/>
        <v>0</v>
      </c>
      <c r="AC250" s="186">
        <f t="shared" si="299"/>
        <v>0</v>
      </c>
      <c r="AD250" s="148" t="str">
        <f>IF(G250&lt;&gt;"",AC250/'Project Input'!$C$41,"")</f>
        <v/>
      </c>
      <c r="AE250" s="141"/>
      <c r="AF250" s="141"/>
      <c r="AG250" s="141"/>
    </row>
    <row r="251" spans="1:33" s="1" customFormat="1">
      <c r="A251" s="5"/>
      <c r="B251" s="99"/>
      <c r="C251" s="100"/>
      <c r="D251" s="100"/>
      <c r="E251" s="102"/>
      <c r="F251" s="64" t="s">
        <v>187</v>
      </c>
      <c r="G251" s="63">
        <v>240</v>
      </c>
      <c r="H251" s="65" t="s">
        <v>77</v>
      </c>
      <c r="I251" s="66">
        <f>IF(G251&lt;&gt;"",O251/(1-('Project Input'!$C$20+'Project Input'!$C$21)),"")</f>
        <v>576.87723480333727</v>
      </c>
      <c r="J251" s="66">
        <f t="shared" si="292"/>
        <v>138450.53635280093</v>
      </c>
      <c r="K251" s="202">
        <f>IF(G251&lt;&gt;0,(U251/G251)/(1-('Project Input'!$C$20+'Project Input'!$C$21)),"")</f>
        <v>361.44219308700838</v>
      </c>
      <c r="L251" s="56">
        <f t="shared" si="293"/>
        <v>86746.126340882009</v>
      </c>
      <c r="M251" s="218">
        <f t="shared" si="294"/>
        <v>225196.66269368294</v>
      </c>
      <c r="N251" s="219"/>
      <c r="O251" s="135">
        <v>484</v>
      </c>
      <c r="P251" s="165">
        <f t="shared" si="285"/>
        <v>116160</v>
      </c>
      <c r="Q251" s="159"/>
      <c r="R251" s="190">
        <v>0.5</v>
      </c>
      <c r="S251" s="190"/>
      <c r="T251" s="190"/>
      <c r="U251" s="167">
        <f>IF(G251&lt;&gt;"",(R251*G251*'Project Input'!$C$47)+(S251*G251*'Project Input'!$C$46)+(T251*G251*'Project Input'!$C$45),"")</f>
        <v>72780</v>
      </c>
      <c r="V251" s="159"/>
      <c r="W251" s="168">
        <f t="shared" si="295"/>
        <v>188940</v>
      </c>
      <c r="X251" s="169"/>
      <c r="Y251" s="147"/>
      <c r="Z251" s="185">
        <f t="shared" si="296"/>
        <v>120</v>
      </c>
      <c r="AA251" s="166">
        <f t="shared" si="297"/>
        <v>0</v>
      </c>
      <c r="AB251" s="166">
        <f t="shared" si="298"/>
        <v>0</v>
      </c>
      <c r="AC251" s="186">
        <f t="shared" si="299"/>
        <v>120</v>
      </c>
      <c r="AD251" s="148">
        <f>IF(G251&lt;&gt;"",AC251/'Project Input'!$C$41,"")</f>
        <v>1.6666666666666667</v>
      </c>
      <c r="AE251" s="141"/>
      <c r="AF251" s="141"/>
      <c r="AG251" s="141"/>
    </row>
    <row r="252" spans="1:33" s="1" customFormat="1">
      <c r="A252" s="5"/>
      <c r="B252" s="72"/>
      <c r="C252" s="65"/>
      <c r="D252" s="65"/>
      <c r="E252" s="63"/>
      <c r="F252" s="64" t="s">
        <v>188</v>
      </c>
      <c r="G252" s="63">
        <v>3</v>
      </c>
      <c r="H252" s="65" t="s">
        <v>40</v>
      </c>
      <c r="I252" s="66">
        <f>IF(G252&lt;&gt;"",O252/(1-('Project Input'!$C$20+'Project Input'!$C$21)),"")</f>
        <v>1728.247914183552</v>
      </c>
      <c r="J252" s="66">
        <f t="shared" si="292"/>
        <v>5184.743742550656</v>
      </c>
      <c r="K252" s="202">
        <f>IF(G252&lt;&gt;0,(U252/G252)/(1-('Project Input'!$C$20+'Project Input'!$C$21)),"")</f>
        <v>5451.0727056019068</v>
      </c>
      <c r="L252" s="56">
        <f t="shared" si="293"/>
        <v>16353.218116805721</v>
      </c>
      <c r="M252" s="218">
        <f t="shared" si="294"/>
        <v>21537.961859356379</v>
      </c>
      <c r="N252" s="219"/>
      <c r="O252" s="135">
        <v>1450</v>
      </c>
      <c r="P252" s="165">
        <f t="shared" si="285"/>
        <v>4350</v>
      </c>
      <c r="Q252" s="159"/>
      <c r="R252" s="190"/>
      <c r="S252" s="190">
        <v>5.82</v>
      </c>
      <c r="T252" s="190">
        <v>1</v>
      </c>
      <c r="U252" s="167">
        <f>IF(G252&lt;&gt;"",(R252*G252*'Project Input'!$C$47)+(S252*G252*'Project Input'!$C$46)+(T252*G252*'Project Input'!$C$45),"")</f>
        <v>13720.35</v>
      </c>
      <c r="V252" s="159"/>
      <c r="W252" s="168">
        <f t="shared" si="295"/>
        <v>18070.349999999999</v>
      </c>
      <c r="X252" s="169"/>
      <c r="Y252" s="147"/>
      <c r="Z252" s="185">
        <f t="shared" si="296"/>
        <v>0</v>
      </c>
      <c r="AA252" s="166">
        <f t="shared" si="297"/>
        <v>17.46</v>
      </c>
      <c r="AB252" s="166">
        <f t="shared" si="298"/>
        <v>3</v>
      </c>
      <c r="AC252" s="186">
        <f t="shared" si="299"/>
        <v>20.46</v>
      </c>
      <c r="AD252" s="148">
        <f>IF(G252&lt;&gt;"",AC252/'Project Input'!$C$41,"")</f>
        <v>0.28416666666666668</v>
      </c>
      <c r="AE252" s="141"/>
      <c r="AF252" s="141"/>
      <c r="AG252" s="141"/>
    </row>
    <row r="253" spans="1:33" s="1" customFormat="1">
      <c r="A253" s="5"/>
      <c r="B253" s="72"/>
      <c r="C253" s="65"/>
      <c r="D253" s="65"/>
      <c r="E253" s="63"/>
      <c r="F253" s="816" t="s">
        <v>190</v>
      </c>
      <c r="G253" s="817"/>
      <c r="H253" s="817"/>
      <c r="I253" s="66" t="str">
        <f>IF(G253&lt;&gt;"",O253/(1-('Project Input'!$C$20+'Project Input'!$C$21)),"")</f>
        <v/>
      </c>
      <c r="J253" s="66" t="str">
        <f t="shared" si="292"/>
        <v/>
      </c>
      <c r="K253" s="202" t="str">
        <f>IF(G253&lt;&gt;0,(U253/G253)/(1-('Project Input'!$C$20+'Project Input'!$C$21)),"")</f>
        <v/>
      </c>
      <c r="L253" s="56" t="str">
        <f t="shared" si="293"/>
        <v/>
      </c>
      <c r="M253" s="218" t="str">
        <f t="shared" si="294"/>
        <v/>
      </c>
      <c r="N253" s="219"/>
      <c r="O253" s="135"/>
      <c r="P253" s="165" t="str">
        <f t="shared" si="285"/>
        <v/>
      </c>
      <c r="Q253" s="159"/>
      <c r="R253" s="190"/>
      <c r="S253" s="190"/>
      <c r="T253" s="190"/>
      <c r="U253" s="167" t="str">
        <f>IF(G253&lt;&gt;"",(R253*G253*'Project Input'!$C$47)+(S253*G253*'Project Input'!$C$46)+(T253*G253*'Project Input'!$C$45),"")</f>
        <v/>
      </c>
      <c r="V253" s="159"/>
      <c r="W253" s="168" t="str">
        <f t="shared" si="295"/>
        <v/>
      </c>
      <c r="X253" s="169"/>
      <c r="Y253" s="147"/>
      <c r="Z253" s="185">
        <f t="shared" si="296"/>
        <v>0</v>
      </c>
      <c r="AA253" s="166">
        <f t="shared" si="297"/>
        <v>0</v>
      </c>
      <c r="AB253" s="166">
        <f t="shared" si="298"/>
        <v>0</v>
      </c>
      <c r="AC253" s="186">
        <f t="shared" si="299"/>
        <v>0</v>
      </c>
      <c r="AD253" s="148" t="str">
        <f>IF(G253&lt;&gt;"",AC253/'Project Input'!$C$41,"")</f>
        <v/>
      </c>
      <c r="AE253" s="141"/>
      <c r="AF253" s="141"/>
      <c r="AG253" s="141"/>
    </row>
    <row r="254" spans="1:33" s="1" customFormat="1">
      <c r="A254" s="5"/>
      <c r="B254" s="72"/>
      <c r="C254" s="65"/>
      <c r="D254" s="65"/>
      <c r="E254" s="63"/>
      <c r="F254" s="64" t="s">
        <v>191</v>
      </c>
      <c r="G254" s="63">
        <v>200</v>
      </c>
      <c r="H254" s="65" t="s">
        <v>77</v>
      </c>
      <c r="I254" s="66">
        <f>IF(G254&lt;&gt;"",O254/(1-('Project Input'!$C$20+'Project Input'!$C$21)),"")</f>
        <v>195.47079856972587</v>
      </c>
      <c r="J254" s="66">
        <f t="shared" si="292"/>
        <v>39094.159713945177</v>
      </c>
      <c r="K254" s="202">
        <f>IF(G254&lt;&gt;0,(U254/G254)/(1-('Project Input'!$C$20+'Project Input'!$C$21)),"")</f>
        <v>289.15375446960667</v>
      </c>
      <c r="L254" s="56">
        <f t="shared" si="293"/>
        <v>57830.750893921337</v>
      </c>
      <c r="M254" s="218">
        <f t="shared" si="294"/>
        <v>96924.910607866506</v>
      </c>
      <c r="N254" s="219"/>
      <c r="O254" s="135">
        <v>164</v>
      </c>
      <c r="P254" s="165">
        <f t="shared" si="285"/>
        <v>32800</v>
      </c>
      <c r="Q254" s="159"/>
      <c r="R254" s="190">
        <v>0.4</v>
      </c>
      <c r="S254" s="190"/>
      <c r="T254" s="190"/>
      <c r="U254" s="167">
        <f>IF(G254&lt;&gt;"",(R254*G254*'Project Input'!$C$47)+(S254*G254*'Project Input'!$C$46)+(T254*G254*'Project Input'!$C$45),"")</f>
        <v>48520</v>
      </c>
      <c r="V254" s="159"/>
      <c r="W254" s="168">
        <f t="shared" si="295"/>
        <v>81320</v>
      </c>
      <c r="X254" s="169"/>
      <c r="Y254" s="147"/>
      <c r="Z254" s="185">
        <f t="shared" si="296"/>
        <v>80</v>
      </c>
      <c r="AA254" s="166">
        <f t="shared" si="297"/>
        <v>0</v>
      </c>
      <c r="AB254" s="166">
        <f t="shared" si="298"/>
        <v>0</v>
      </c>
      <c r="AC254" s="186">
        <f t="shared" ref="AC254:AC299" si="327">SUM(Z254:AB254)</f>
        <v>80</v>
      </c>
      <c r="AD254" s="148">
        <f>IF(G254&lt;&gt;"",AC254/'Project Input'!$C$41,"")</f>
        <v>1.1111111111111112</v>
      </c>
      <c r="AE254" s="141"/>
      <c r="AF254" s="141"/>
      <c r="AG254" s="141"/>
    </row>
    <row r="255" spans="1:33" s="67" customFormat="1">
      <c r="A255" s="61"/>
      <c r="B255" s="72"/>
      <c r="C255" s="65"/>
      <c r="D255" s="65"/>
      <c r="E255" s="73"/>
      <c r="F255" s="64" t="s">
        <v>192</v>
      </c>
      <c r="G255" s="63">
        <v>3</v>
      </c>
      <c r="H255" s="65" t="s">
        <v>40</v>
      </c>
      <c r="I255" s="66">
        <f>IF(G255&lt;&gt;"",O255/(1-('Project Input'!$C$20+'Project Input'!$C$21)),"")</f>
        <v>777.11561382598336</v>
      </c>
      <c r="J255" s="66">
        <f t="shared" si="292"/>
        <v>2331.34684147795</v>
      </c>
      <c r="K255" s="202">
        <f>IF(G255&lt;&gt;0,(U255/G255)/(1-('Project Input'!$C$20+'Project Input'!$C$21)),"")</f>
        <v>3506.2574493444577</v>
      </c>
      <c r="L255" s="56">
        <f t="shared" si="293"/>
        <v>10518.772348033373</v>
      </c>
      <c r="M255" s="218">
        <f t="shared" si="294"/>
        <v>12850.119189511322</v>
      </c>
      <c r="N255" s="219"/>
      <c r="O255" s="135">
        <v>652</v>
      </c>
      <c r="P255" s="165">
        <f t="shared" si="285"/>
        <v>1956</v>
      </c>
      <c r="Q255" s="159"/>
      <c r="R255" s="190"/>
      <c r="S255" s="190">
        <v>3.3</v>
      </c>
      <c r="T255" s="190">
        <v>1</v>
      </c>
      <c r="U255" s="167">
        <f>IF(G255&lt;&gt;"",(R255*G255*'Project Input'!$C$47)+(S255*G255*'Project Input'!$C$46)+(T255*G255*'Project Input'!$C$45),"")</f>
        <v>8825.25</v>
      </c>
      <c r="V255" s="159"/>
      <c r="W255" s="168">
        <f t="shared" si="295"/>
        <v>10781.25</v>
      </c>
      <c r="X255" s="169"/>
      <c r="Y255" s="147"/>
      <c r="Z255" s="185">
        <f t="shared" si="296"/>
        <v>0</v>
      </c>
      <c r="AA255" s="166">
        <f t="shared" si="297"/>
        <v>9.8999999999999986</v>
      </c>
      <c r="AB255" s="166">
        <f t="shared" si="298"/>
        <v>3</v>
      </c>
      <c r="AC255" s="186">
        <f t="shared" si="327"/>
        <v>12.899999999999999</v>
      </c>
      <c r="AD255" s="148">
        <f>IF(G255&lt;&gt;"",AC255/'Project Input'!$C$41,"")</f>
        <v>0.17916666666666664</v>
      </c>
      <c r="AE255" s="141"/>
      <c r="AF255" s="141"/>
      <c r="AG255" s="141"/>
    </row>
    <row r="256" spans="1:33" s="67" customFormat="1">
      <c r="A256" s="61"/>
      <c r="B256" s="72"/>
      <c r="C256" s="65"/>
      <c r="D256" s="65"/>
      <c r="E256" s="73"/>
      <c r="F256" s="816" t="s">
        <v>193</v>
      </c>
      <c r="G256" s="817"/>
      <c r="H256" s="817"/>
      <c r="I256" s="66" t="str">
        <f>IF(G256&lt;&gt;"",O256/(1-('Project Input'!$C$20+'Project Input'!$C$21)),"")</f>
        <v/>
      </c>
      <c r="J256" s="66" t="str">
        <f t="shared" si="292"/>
        <v/>
      </c>
      <c r="K256" s="202" t="str">
        <f>IF(G256&lt;&gt;0,(U256/G256)/(1-('Project Input'!$C$20+'Project Input'!$C$21)),"")</f>
        <v/>
      </c>
      <c r="L256" s="56" t="str">
        <f t="shared" si="293"/>
        <v/>
      </c>
      <c r="M256" s="218" t="str">
        <f t="shared" si="294"/>
        <v/>
      </c>
      <c r="N256" s="219"/>
      <c r="O256" s="135"/>
      <c r="P256" s="165" t="str">
        <f t="shared" si="285"/>
        <v/>
      </c>
      <c r="Q256" s="159"/>
      <c r="R256" s="190"/>
      <c r="S256" s="190"/>
      <c r="T256" s="190"/>
      <c r="U256" s="167" t="str">
        <f>IF(G256&lt;&gt;"",(R256*G256*'Project Input'!$C$47)+(S256*G256*'Project Input'!$C$46)+(T256*G256*'Project Input'!$C$45),"")</f>
        <v/>
      </c>
      <c r="V256" s="159"/>
      <c r="W256" s="168" t="str">
        <f t="shared" si="295"/>
        <v/>
      </c>
      <c r="X256" s="169"/>
      <c r="Y256" s="147"/>
      <c r="Z256" s="185">
        <f t="shared" si="296"/>
        <v>0</v>
      </c>
      <c r="AA256" s="166">
        <f t="shared" si="297"/>
        <v>0</v>
      </c>
      <c r="AB256" s="166">
        <f t="shared" si="298"/>
        <v>0</v>
      </c>
      <c r="AC256" s="186">
        <f t="shared" si="327"/>
        <v>0</v>
      </c>
      <c r="AD256" s="148" t="str">
        <f>IF(G256&lt;&gt;"",AC256/'Project Input'!$C$41,"")</f>
        <v/>
      </c>
      <c r="AE256" s="141"/>
      <c r="AF256" s="141"/>
      <c r="AG256" s="141"/>
    </row>
    <row r="257" spans="1:33" s="67" customFormat="1">
      <c r="A257" s="61"/>
      <c r="B257" s="72"/>
      <c r="C257" s="65"/>
      <c r="D257" s="65"/>
      <c r="E257" s="73"/>
      <c r="F257" s="64" t="s">
        <v>187</v>
      </c>
      <c r="G257" s="63">
        <f>24*20</f>
        <v>480</v>
      </c>
      <c r="H257" s="65" t="s">
        <v>77</v>
      </c>
      <c r="I257" s="66">
        <f>IF(G257&lt;&gt;"",O257/(1-('Project Input'!$C$20+'Project Input'!$C$21)),"")</f>
        <v>576.87723480333727</v>
      </c>
      <c r="J257" s="66">
        <f t="shared" si="292"/>
        <v>276901.07270560187</v>
      </c>
      <c r="K257" s="202">
        <f>IF(G257&lt;&gt;0,(U257/G257)/(1-('Project Input'!$C$20+'Project Input'!$C$21)),"")</f>
        <v>361.44219308700838</v>
      </c>
      <c r="L257" s="56">
        <f t="shared" si="293"/>
        <v>173492.25268176402</v>
      </c>
      <c r="M257" s="218">
        <f t="shared" si="294"/>
        <v>450393.32538736588</v>
      </c>
      <c r="N257" s="219"/>
      <c r="O257" s="135">
        <v>484</v>
      </c>
      <c r="P257" s="165">
        <f t="shared" si="285"/>
        <v>232320</v>
      </c>
      <c r="Q257" s="159"/>
      <c r="R257" s="190">
        <v>0.5</v>
      </c>
      <c r="S257" s="190"/>
      <c r="T257" s="190"/>
      <c r="U257" s="167">
        <f>IF(G257&lt;&gt;"",(R257*G257*'Project Input'!$C$47)+(S257*G257*'Project Input'!$C$46)+(T257*G257*'Project Input'!$C$45),"")</f>
        <v>145560</v>
      </c>
      <c r="V257" s="159"/>
      <c r="W257" s="168">
        <f t="shared" si="295"/>
        <v>377880</v>
      </c>
      <c r="X257" s="169"/>
      <c r="Y257" s="147"/>
      <c r="Z257" s="185">
        <f t="shared" si="296"/>
        <v>240</v>
      </c>
      <c r="AA257" s="166">
        <f t="shared" si="297"/>
        <v>0</v>
      </c>
      <c r="AB257" s="166">
        <f t="shared" si="298"/>
        <v>0</v>
      </c>
      <c r="AC257" s="186">
        <f t="shared" si="327"/>
        <v>240</v>
      </c>
      <c r="AD257" s="148">
        <f>IF(G257&lt;&gt;"",AC257/'Project Input'!$C$41,"")</f>
        <v>3.3333333333333335</v>
      </c>
      <c r="AE257" s="141"/>
      <c r="AF257" s="141"/>
      <c r="AG257" s="141"/>
    </row>
    <row r="258" spans="1:33" s="1" customFormat="1">
      <c r="A258" s="5"/>
      <c r="B258" s="72"/>
      <c r="C258" s="65"/>
      <c r="D258" s="65"/>
      <c r="E258" s="63"/>
      <c r="F258" s="64" t="s">
        <v>188</v>
      </c>
      <c r="G258" s="63">
        <v>24</v>
      </c>
      <c r="H258" s="65" t="s">
        <v>40</v>
      </c>
      <c r="I258" s="66">
        <f>IF(G258&lt;&gt;"",O258/(1-('Project Input'!$C$20+'Project Input'!$C$21)),"")</f>
        <v>1728.247914183552</v>
      </c>
      <c r="J258" s="66">
        <f t="shared" si="292"/>
        <v>41477.949940405248</v>
      </c>
      <c r="K258" s="202">
        <f>IF(G258&lt;&gt;0,(U258/G258)/(1-('Project Input'!$C$20+'Project Input'!$C$21)),"")</f>
        <v>5451.0727056019068</v>
      </c>
      <c r="L258" s="56">
        <f t="shared" si="293"/>
        <v>130825.74493444577</v>
      </c>
      <c r="M258" s="218">
        <f t="shared" si="294"/>
        <v>172303.69487485103</v>
      </c>
      <c r="N258" s="219"/>
      <c r="O258" s="135">
        <v>1450</v>
      </c>
      <c r="P258" s="165">
        <f t="shared" si="285"/>
        <v>34800</v>
      </c>
      <c r="Q258" s="159"/>
      <c r="R258" s="190"/>
      <c r="S258" s="190">
        <v>5.82</v>
      </c>
      <c r="T258" s="190">
        <v>1</v>
      </c>
      <c r="U258" s="167">
        <f>IF(G258&lt;&gt;"",(R258*G258*'Project Input'!$C$47)+(S258*G258*'Project Input'!$C$46)+(T258*G258*'Project Input'!$C$45),"")</f>
        <v>109762.8</v>
      </c>
      <c r="V258" s="159"/>
      <c r="W258" s="168">
        <f t="shared" si="295"/>
        <v>144562.79999999999</v>
      </c>
      <c r="X258" s="169"/>
      <c r="Y258" s="147"/>
      <c r="Z258" s="185">
        <f t="shared" si="296"/>
        <v>0</v>
      </c>
      <c r="AA258" s="166">
        <f t="shared" si="297"/>
        <v>139.68</v>
      </c>
      <c r="AB258" s="166">
        <f t="shared" si="298"/>
        <v>24</v>
      </c>
      <c r="AC258" s="186">
        <f t="shared" si="327"/>
        <v>163.68</v>
      </c>
      <c r="AD258" s="148">
        <f>IF(G258&lt;&gt;"",AC258/'Project Input'!$C$41,"")</f>
        <v>2.2733333333333334</v>
      </c>
      <c r="AE258" s="141"/>
      <c r="AF258" s="141"/>
      <c r="AG258" s="141"/>
    </row>
    <row r="259" spans="1:33" s="67" customFormat="1">
      <c r="A259" s="61"/>
      <c r="B259" s="72"/>
      <c r="C259" s="65"/>
      <c r="D259" s="65"/>
      <c r="E259" s="73"/>
      <c r="F259" s="816" t="s">
        <v>194</v>
      </c>
      <c r="G259" s="817"/>
      <c r="H259" s="817"/>
      <c r="I259" s="66" t="str">
        <f>IF(G259&lt;&gt;"",O259/(1-('Project Input'!$C$20+'Project Input'!$C$21)),"")</f>
        <v/>
      </c>
      <c r="J259" s="66" t="str">
        <f t="shared" si="292"/>
        <v/>
      </c>
      <c r="K259" s="202" t="str">
        <f>IF(G259&lt;&gt;0,(U259/G259)/(1-('Project Input'!$C$20+'Project Input'!$C$21)),"")</f>
        <v/>
      </c>
      <c r="L259" s="56" t="str">
        <f t="shared" si="293"/>
        <v/>
      </c>
      <c r="M259" s="218" t="str">
        <f t="shared" si="294"/>
        <v/>
      </c>
      <c r="N259" s="219"/>
      <c r="O259" s="135"/>
      <c r="P259" s="165" t="str">
        <f t="shared" si="285"/>
        <v/>
      </c>
      <c r="Q259" s="159"/>
      <c r="R259" s="190"/>
      <c r="S259" s="190"/>
      <c r="T259" s="190"/>
      <c r="U259" s="167" t="str">
        <f>IF(G259&lt;&gt;"",(R259*G259*'Project Input'!$C$47)+(S259*G259*'Project Input'!$C$46)+(T259*G259*'Project Input'!$C$45),"")</f>
        <v/>
      </c>
      <c r="V259" s="159"/>
      <c r="W259" s="168" t="str">
        <f t="shared" si="295"/>
        <v/>
      </c>
      <c r="X259" s="169"/>
      <c r="Y259" s="147"/>
      <c r="Z259" s="185">
        <f t="shared" si="296"/>
        <v>0</v>
      </c>
      <c r="AA259" s="166">
        <f t="shared" si="297"/>
        <v>0</v>
      </c>
      <c r="AB259" s="166">
        <f t="shared" si="298"/>
        <v>0</v>
      </c>
      <c r="AC259" s="186">
        <f t="shared" si="327"/>
        <v>0</v>
      </c>
      <c r="AD259" s="148" t="str">
        <f>IF(G259&lt;&gt;"",AC259/'Project Input'!$C$41,"")</f>
        <v/>
      </c>
      <c r="AE259" s="141"/>
      <c r="AF259" s="141"/>
      <c r="AG259" s="141"/>
    </row>
    <row r="260" spans="1:33" s="67" customFormat="1">
      <c r="A260" s="61"/>
      <c r="B260" s="72"/>
      <c r="C260" s="65"/>
      <c r="D260" s="65"/>
      <c r="E260" s="73"/>
      <c r="F260" s="823" t="s">
        <v>195</v>
      </c>
      <c r="G260" s="63"/>
      <c r="H260" s="65" t="s">
        <v>77</v>
      </c>
      <c r="I260" s="66" t="str">
        <f>IF(G260&lt;&gt;"",O260/(1-('Project Input'!$C$20+'Project Input'!$C$21)),"")</f>
        <v/>
      </c>
      <c r="J260" s="66" t="str">
        <f t="shared" si="292"/>
        <v/>
      </c>
      <c r="K260" s="202" t="str">
        <f>IF(G260&lt;&gt;0,(U260/G260)/(1-('Project Input'!$C$20+'Project Input'!$C$21)),"")</f>
        <v/>
      </c>
      <c r="L260" s="56" t="str">
        <f t="shared" si="293"/>
        <v/>
      </c>
      <c r="M260" s="218" t="str">
        <f t="shared" si="294"/>
        <v/>
      </c>
      <c r="N260" s="219"/>
      <c r="O260" s="135">
        <v>1200</v>
      </c>
      <c r="P260" s="165" t="str">
        <f t="shared" si="285"/>
        <v/>
      </c>
      <c r="Q260" s="159"/>
      <c r="R260" s="190">
        <v>0.7</v>
      </c>
      <c r="S260" s="190"/>
      <c r="T260" s="190"/>
      <c r="U260" s="167" t="str">
        <f>IF(G260&lt;&gt;"",(R260*G260*'Project Input'!$C$47)+(S260*G260*'Project Input'!$C$46)+(T260*G260*'Project Input'!$C$45),"")</f>
        <v/>
      </c>
      <c r="V260" s="159"/>
      <c r="W260" s="168" t="str">
        <f t="shared" si="295"/>
        <v/>
      </c>
      <c r="X260" s="169"/>
      <c r="Y260" s="147"/>
      <c r="Z260" s="185">
        <f t="shared" si="296"/>
        <v>0</v>
      </c>
      <c r="AA260" s="166">
        <f t="shared" si="297"/>
        <v>0</v>
      </c>
      <c r="AB260" s="166">
        <f t="shared" si="298"/>
        <v>0</v>
      </c>
      <c r="AC260" s="186">
        <f t="shared" si="327"/>
        <v>0</v>
      </c>
      <c r="AD260" s="148" t="str">
        <f>IF(G260&lt;&gt;"",AC260/'Project Input'!$C$41,"")</f>
        <v/>
      </c>
      <c r="AE260" s="141"/>
      <c r="AF260" s="141"/>
      <c r="AG260" s="141"/>
    </row>
    <row r="261" spans="1:33" s="67" customFormat="1">
      <c r="A261" s="61"/>
      <c r="B261" s="72"/>
      <c r="C261" s="65"/>
      <c r="D261" s="65"/>
      <c r="E261" s="63"/>
      <c r="F261" s="824" t="s">
        <v>196</v>
      </c>
      <c r="G261" s="63"/>
      <c r="H261" s="65" t="s">
        <v>40</v>
      </c>
      <c r="I261" s="66" t="str">
        <f>IF(G261&lt;&gt;"",O261/(1-('Project Input'!$C$20+'Project Input'!$C$21)),"")</f>
        <v/>
      </c>
      <c r="J261" s="66" t="str">
        <f t="shared" si="292"/>
        <v/>
      </c>
      <c r="K261" s="202" t="str">
        <f>IF(G261&lt;&gt;0,(U261/G261)/(1-('Project Input'!$C$20+'Project Input'!$C$21)),"")</f>
        <v/>
      </c>
      <c r="L261" s="56" t="str">
        <f t="shared" si="293"/>
        <v/>
      </c>
      <c r="M261" s="218" t="str">
        <f t="shared" si="294"/>
        <v/>
      </c>
      <c r="N261" s="219"/>
      <c r="O261" s="135">
        <v>1900</v>
      </c>
      <c r="P261" s="165" t="str">
        <f t="shared" si="285"/>
        <v/>
      </c>
      <c r="Q261" s="159"/>
      <c r="R261" s="190"/>
      <c r="S261" s="190">
        <v>8</v>
      </c>
      <c r="T261" s="190">
        <v>1</v>
      </c>
      <c r="U261" s="167" t="str">
        <f>IF(G261&lt;&gt;"",(R261*G261*'Project Input'!$C$47)+(S261*G261*'Project Input'!$C$46)+(T261*G261*'Project Input'!$C$45),"")</f>
        <v/>
      </c>
      <c r="V261" s="159"/>
      <c r="W261" s="168" t="str">
        <f t="shared" si="295"/>
        <v/>
      </c>
      <c r="X261" s="169"/>
      <c r="Y261" s="147"/>
      <c r="Z261" s="185">
        <f t="shared" si="296"/>
        <v>0</v>
      </c>
      <c r="AA261" s="166">
        <f t="shared" si="297"/>
        <v>0</v>
      </c>
      <c r="AB261" s="166">
        <f t="shared" si="298"/>
        <v>0</v>
      </c>
      <c r="AC261" s="186">
        <f t="shared" si="327"/>
        <v>0</v>
      </c>
      <c r="AD261" s="148" t="str">
        <f>IF(G261&lt;&gt;"",AC261/'Project Input'!$C$41,"")</f>
        <v/>
      </c>
      <c r="AE261" s="141"/>
      <c r="AF261" s="141"/>
      <c r="AG261" s="141"/>
    </row>
    <row r="262" spans="1:33" s="1" customFormat="1">
      <c r="A262" s="5"/>
      <c r="B262" s="72"/>
      <c r="C262" s="65"/>
      <c r="D262" s="65"/>
      <c r="E262" s="63"/>
      <c r="F262" s="816" t="s">
        <v>197</v>
      </c>
      <c r="G262" s="817"/>
      <c r="H262" s="817"/>
      <c r="I262" s="66" t="str">
        <f>IF(G262&lt;&gt;"",O262/(1-('Project Input'!$C$20+'Project Input'!$C$21)),"")</f>
        <v/>
      </c>
      <c r="J262" s="66" t="str">
        <f t="shared" si="292"/>
        <v/>
      </c>
      <c r="K262" s="202" t="str">
        <f>IF(G262&lt;&gt;0,(U262/G262)/(1-('Project Input'!$C$20+'Project Input'!$C$21)),"")</f>
        <v/>
      </c>
      <c r="L262" s="56" t="str">
        <f t="shared" si="293"/>
        <v/>
      </c>
      <c r="M262" s="218" t="str">
        <f t="shared" si="294"/>
        <v/>
      </c>
      <c r="N262" s="219"/>
      <c r="O262" s="135"/>
      <c r="P262" s="165" t="str">
        <f t="shared" si="285"/>
        <v/>
      </c>
      <c r="Q262" s="159"/>
      <c r="R262" s="190"/>
      <c r="S262" s="190"/>
      <c r="T262" s="190"/>
      <c r="U262" s="167" t="str">
        <f>IF(G262&lt;&gt;"",(R262*G262*'Project Input'!$C$47)+(S262*G262*'Project Input'!$C$46)+(T262*G262*'Project Input'!$C$45),"")</f>
        <v/>
      </c>
      <c r="V262" s="159"/>
      <c r="W262" s="168" t="str">
        <f t="shared" si="295"/>
        <v/>
      </c>
      <c r="X262" s="169"/>
      <c r="Y262" s="147"/>
      <c r="Z262" s="185">
        <f t="shared" si="296"/>
        <v>0</v>
      </c>
      <c r="AA262" s="166">
        <f t="shared" si="297"/>
        <v>0</v>
      </c>
      <c r="AB262" s="166">
        <f t="shared" si="298"/>
        <v>0</v>
      </c>
      <c r="AC262" s="186">
        <f t="shared" si="327"/>
        <v>0</v>
      </c>
      <c r="AD262" s="148" t="str">
        <f>IF(G262&lt;&gt;"",AC262/'Project Input'!$C$41,"")</f>
        <v/>
      </c>
      <c r="AE262" s="141"/>
      <c r="AF262" s="141"/>
      <c r="AG262" s="141"/>
    </row>
    <row r="263" spans="1:33" s="1" customFormat="1">
      <c r="A263" s="5"/>
      <c r="B263" s="99"/>
      <c r="C263" s="100"/>
      <c r="D263" s="100"/>
      <c r="E263" s="102"/>
      <c r="F263" s="64" t="s">
        <v>191</v>
      </c>
      <c r="G263" s="63">
        <f>G264*15</f>
        <v>480</v>
      </c>
      <c r="H263" s="65" t="s">
        <v>77</v>
      </c>
      <c r="I263" s="66">
        <f>IF(G263&lt;&gt;"",O263/(1-('Project Input'!$C$20+'Project Input'!$C$21)),"")</f>
        <v>195.47079856972587</v>
      </c>
      <c r="J263" s="66">
        <f t="shared" si="292"/>
        <v>93825.983313468416</v>
      </c>
      <c r="K263" s="202">
        <f>IF(G263&lt;&gt;0,(U263/G263)/(1-('Project Input'!$C$20+'Project Input'!$C$21)),"")</f>
        <v>253.00953516090587</v>
      </c>
      <c r="L263" s="56">
        <f t="shared" si="293"/>
        <v>121444.57687723482</v>
      </c>
      <c r="M263" s="218">
        <f t="shared" si="294"/>
        <v>215270.56019070325</v>
      </c>
      <c r="N263" s="219"/>
      <c r="O263" s="135">
        <v>164</v>
      </c>
      <c r="P263" s="165">
        <f t="shared" si="285"/>
        <v>78720</v>
      </c>
      <c r="Q263" s="159"/>
      <c r="R263" s="190">
        <v>0.35</v>
      </c>
      <c r="S263" s="190"/>
      <c r="T263" s="190"/>
      <c r="U263" s="167">
        <f>IF(G263&lt;&gt;"",(R263*G263*'Project Input'!$C$47)+(S263*G263*'Project Input'!$C$46)+(T263*G263*'Project Input'!$C$45),"")</f>
        <v>101892</v>
      </c>
      <c r="V263" s="159"/>
      <c r="W263" s="168">
        <f t="shared" si="295"/>
        <v>180612</v>
      </c>
      <c r="X263" s="169"/>
      <c r="Y263" s="147"/>
      <c r="Z263" s="185">
        <f t="shared" si="296"/>
        <v>168</v>
      </c>
      <c r="AA263" s="166">
        <f t="shared" si="297"/>
        <v>0</v>
      </c>
      <c r="AB263" s="166">
        <f t="shared" si="298"/>
        <v>0</v>
      </c>
      <c r="AC263" s="186">
        <f t="shared" si="327"/>
        <v>168</v>
      </c>
      <c r="AD263" s="148">
        <f>IF(G263&lt;&gt;"",AC263/'Project Input'!$C$41,"")</f>
        <v>2.3333333333333335</v>
      </c>
      <c r="AE263" s="141"/>
      <c r="AF263" s="141"/>
      <c r="AG263" s="141"/>
    </row>
    <row r="264" spans="1:33" s="67" customFormat="1">
      <c r="A264" s="61"/>
      <c r="B264" s="72"/>
      <c r="C264" s="65"/>
      <c r="D264" s="65"/>
      <c r="E264" s="73"/>
      <c r="F264" s="64" t="s">
        <v>192</v>
      </c>
      <c r="G264" s="63">
        <f>16*2</f>
        <v>32</v>
      </c>
      <c r="H264" s="65" t="s">
        <v>40</v>
      </c>
      <c r="I264" s="66">
        <f>IF(G264&lt;&gt;"",O264/(1-('Project Input'!$C$20+'Project Input'!$C$21)),"")</f>
        <v>777.11561382598336</v>
      </c>
      <c r="J264" s="66">
        <f t="shared" si="292"/>
        <v>24867.699642431468</v>
      </c>
      <c r="K264" s="202">
        <f>IF(G264&lt;&gt;0,(U264/G264)/(1-('Project Input'!$C$20+'Project Input'!$C$21)),"")</f>
        <v>3506.2574493444577</v>
      </c>
      <c r="L264" s="56">
        <f t="shared" si="293"/>
        <v>112200.23837902264</v>
      </c>
      <c r="M264" s="218">
        <f t="shared" si="294"/>
        <v>137067.93802145412</v>
      </c>
      <c r="N264" s="219"/>
      <c r="O264" s="135">
        <v>652</v>
      </c>
      <c r="P264" s="165">
        <f t="shared" si="285"/>
        <v>20864</v>
      </c>
      <c r="Q264" s="159"/>
      <c r="R264" s="190"/>
      <c r="S264" s="190">
        <v>3.3</v>
      </c>
      <c r="T264" s="190">
        <v>1</v>
      </c>
      <c r="U264" s="167">
        <f>IF(G264&lt;&gt;"",(R264*G264*'Project Input'!$C$47)+(S264*G264*'Project Input'!$C$46)+(T264*G264*'Project Input'!$C$45),"")</f>
        <v>94136</v>
      </c>
      <c r="V264" s="159"/>
      <c r="W264" s="168">
        <f t="shared" si="295"/>
        <v>115000</v>
      </c>
      <c r="X264" s="169"/>
      <c r="Y264" s="147"/>
      <c r="Z264" s="185">
        <f t="shared" si="296"/>
        <v>0</v>
      </c>
      <c r="AA264" s="166">
        <f t="shared" si="297"/>
        <v>105.6</v>
      </c>
      <c r="AB264" s="166">
        <f t="shared" si="298"/>
        <v>32</v>
      </c>
      <c r="AC264" s="186">
        <f t="shared" si="327"/>
        <v>137.6</v>
      </c>
      <c r="AD264" s="148">
        <f>IF(G264&lt;&gt;"",AC264/'Project Input'!$C$41,"")</f>
        <v>1.911111111111111</v>
      </c>
      <c r="AE264" s="141"/>
      <c r="AF264" s="141"/>
      <c r="AG264" s="141"/>
    </row>
    <row r="265" spans="1:33" s="1" customFormat="1">
      <c r="A265" s="5"/>
      <c r="B265" s="72"/>
      <c r="C265" s="65"/>
      <c r="D265" s="65"/>
      <c r="E265" s="63"/>
      <c r="F265" s="816" t="s">
        <v>198</v>
      </c>
      <c r="G265" s="817"/>
      <c r="H265" s="817"/>
      <c r="I265" s="66" t="str">
        <f>IF(G265&lt;&gt;"",O265/(1-('Project Input'!$C$20+'Project Input'!$C$21)),"")</f>
        <v/>
      </c>
      <c r="J265" s="66" t="str">
        <f t="shared" si="292"/>
        <v/>
      </c>
      <c r="K265" s="202" t="str">
        <f>IF(G265&lt;&gt;0,(U265/G265)/(1-('Project Input'!$C$20+'Project Input'!$C$21)),"")</f>
        <v/>
      </c>
      <c r="L265" s="56" t="str">
        <f t="shared" si="293"/>
        <v/>
      </c>
      <c r="M265" s="218" t="str">
        <f t="shared" si="294"/>
        <v/>
      </c>
      <c r="N265" s="219"/>
      <c r="O265" s="135"/>
      <c r="P265" s="165" t="str">
        <f t="shared" si="285"/>
        <v/>
      </c>
      <c r="Q265" s="159"/>
      <c r="R265" s="190"/>
      <c r="S265" s="190"/>
      <c r="T265" s="190"/>
      <c r="U265" s="167" t="str">
        <f>IF(G265&lt;&gt;"",(R265*G265*'Project Input'!$C$47)+(S265*G265*'Project Input'!$C$46)+(T265*G265*'Project Input'!$C$45),"")</f>
        <v/>
      </c>
      <c r="V265" s="159"/>
      <c r="W265" s="168" t="str">
        <f t="shared" si="295"/>
        <v/>
      </c>
      <c r="X265" s="169"/>
      <c r="Y265" s="147"/>
      <c r="Z265" s="185">
        <f t="shared" si="296"/>
        <v>0</v>
      </c>
      <c r="AA265" s="166">
        <f t="shared" si="297"/>
        <v>0</v>
      </c>
      <c r="AB265" s="166">
        <f t="shared" si="298"/>
        <v>0</v>
      </c>
      <c r="AC265" s="186">
        <f t="shared" si="327"/>
        <v>0</v>
      </c>
      <c r="AD265" s="148" t="str">
        <f>IF(G265&lt;&gt;"",AC265/'Project Input'!$C$41,"")</f>
        <v/>
      </c>
      <c r="AE265" s="141"/>
      <c r="AF265" s="141"/>
      <c r="AG265" s="141"/>
    </row>
    <row r="266" spans="1:33" s="1" customFormat="1">
      <c r="A266" s="5"/>
      <c r="B266" s="72"/>
      <c r="C266" s="65"/>
      <c r="D266" s="65"/>
      <c r="E266" s="63"/>
      <c r="F266" s="64" t="s">
        <v>199</v>
      </c>
      <c r="G266" s="63">
        <f>G267*60</f>
        <v>360</v>
      </c>
      <c r="H266" s="65" t="s">
        <v>77</v>
      </c>
      <c r="I266" s="66">
        <f>IF(G266&lt;&gt;"",O266/(1-('Project Input'!$C$20+'Project Input'!$C$21)),"")</f>
        <v>151.37067938021454</v>
      </c>
      <c r="J266" s="66">
        <f t="shared" si="292"/>
        <v>54493.444576877235</v>
      </c>
      <c r="K266" s="202">
        <f>IF(G266&lt;&gt;0,(U266/G266)/(1-('Project Input'!$C$20+'Project Input'!$C$21)),"")</f>
        <v>216.86531585220501</v>
      </c>
      <c r="L266" s="56">
        <f t="shared" si="293"/>
        <v>78071.513706793805</v>
      </c>
      <c r="M266" s="218">
        <f t="shared" si="294"/>
        <v>132564.95828367103</v>
      </c>
      <c r="N266" s="219"/>
      <c r="O266" s="135">
        <v>127</v>
      </c>
      <c r="P266" s="165">
        <f t="shared" si="285"/>
        <v>45720</v>
      </c>
      <c r="Q266" s="159"/>
      <c r="R266" s="190">
        <v>0.3</v>
      </c>
      <c r="S266" s="190"/>
      <c r="T266" s="190"/>
      <c r="U266" s="167">
        <f>IF(G266&lt;&gt;"",(R266*G266*'Project Input'!$C$47)+(S266*G266*'Project Input'!$C$46)+(T266*G266*'Project Input'!$C$45),"")</f>
        <v>65502</v>
      </c>
      <c r="V266" s="159"/>
      <c r="W266" s="168">
        <f t="shared" si="295"/>
        <v>111222</v>
      </c>
      <c r="X266" s="169"/>
      <c r="Y266" s="147"/>
      <c r="Z266" s="185">
        <f t="shared" si="296"/>
        <v>108</v>
      </c>
      <c r="AA266" s="166">
        <f t="shared" si="297"/>
        <v>0</v>
      </c>
      <c r="AB266" s="166">
        <f t="shared" si="298"/>
        <v>0</v>
      </c>
      <c r="AC266" s="186">
        <f t="shared" si="327"/>
        <v>108</v>
      </c>
      <c r="AD266" s="148">
        <f>IF(G266&lt;&gt;"",AC266/'Project Input'!$C$41,"")</f>
        <v>1.5</v>
      </c>
      <c r="AE266" s="141"/>
      <c r="AF266" s="141"/>
      <c r="AG266" s="141"/>
    </row>
    <row r="267" spans="1:33" s="67" customFormat="1">
      <c r="A267" s="61"/>
      <c r="B267" s="72"/>
      <c r="C267" s="65"/>
      <c r="D267" s="65"/>
      <c r="E267" s="73"/>
      <c r="F267" s="64" t="s">
        <v>200</v>
      </c>
      <c r="G267" s="63">
        <v>6</v>
      </c>
      <c r="H267" s="65" t="s">
        <v>40</v>
      </c>
      <c r="I267" s="66">
        <f>IF(G267&lt;&gt;"",O267/(1-('Project Input'!$C$20+'Project Input'!$C$21)),"")</f>
        <v>631.70441001191898</v>
      </c>
      <c r="J267" s="66">
        <f t="shared" si="292"/>
        <v>3790.2264600715139</v>
      </c>
      <c r="K267" s="202">
        <f>IF(G267&lt;&gt;0,(U267/G267)/(1-('Project Input'!$C$20+'Project Input'!$C$21)),"")</f>
        <v>2734.5053635280096</v>
      </c>
      <c r="L267" s="56">
        <f t="shared" si="293"/>
        <v>16407.032181168059</v>
      </c>
      <c r="M267" s="218">
        <f t="shared" si="294"/>
        <v>20197.258641239572</v>
      </c>
      <c r="N267" s="219"/>
      <c r="O267" s="135">
        <v>530</v>
      </c>
      <c r="P267" s="165">
        <f t="shared" si="285"/>
        <v>3180</v>
      </c>
      <c r="Q267" s="159"/>
      <c r="R267" s="190"/>
      <c r="S267" s="190">
        <v>2.2999999999999998</v>
      </c>
      <c r="T267" s="190">
        <v>1</v>
      </c>
      <c r="U267" s="167">
        <f>IF(G267&lt;&gt;"",(R267*G267*'Project Input'!$C$47)+(S267*G267*'Project Input'!$C$46)+(T267*G267*'Project Input'!$C$45),"")</f>
        <v>13765.5</v>
      </c>
      <c r="V267" s="159"/>
      <c r="W267" s="168">
        <f t="shared" si="295"/>
        <v>16945.5</v>
      </c>
      <c r="X267" s="169"/>
      <c r="Y267" s="147"/>
      <c r="Z267" s="185">
        <f t="shared" si="296"/>
        <v>0</v>
      </c>
      <c r="AA267" s="166">
        <f t="shared" si="297"/>
        <v>13.799999999999999</v>
      </c>
      <c r="AB267" s="166">
        <f t="shared" si="298"/>
        <v>6</v>
      </c>
      <c r="AC267" s="186">
        <f t="shared" si="327"/>
        <v>19.799999999999997</v>
      </c>
      <c r="AD267" s="148">
        <f>IF(G267&lt;&gt;"",AC267/'Project Input'!$C$41,"")</f>
        <v>0.27499999999999997</v>
      </c>
      <c r="AE267" s="141"/>
      <c r="AF267" s="141"/>
      <c r="AG267" s="141"/>
    </row>
    <row r="268" spans="1:33" s="67" customFormat="1">
      <c r="A268" s="61"/>
      <c r="B268" s="72"/>
      <c r="C268" s="65"/>
      <c r="D268" s="65"/>
      <c r="E268" s="73"/>
      <c r="F268" s="816" t="s">
        <v>201</v>
      </c>
      <c r="G268" s="817"/>
      <c r="H268" s="817"/>
      <c r="I268" s="66" t="str">
        <f>IF(G268&lt;&gt;"",O268/(1-('Project Input'!$C$20+'Project Input'!$C$21)),"")</f>
        <v/>
      </c>
      <c r="J268" s="66" t="str">
        <f t="shared" si="292"/>
        <v/>
      </c>
      <c r="K268" s="202" t="str">
        <f>IF(G268&lt;&gt;0,(U268/G268)/(1-('Project Input'!$C$20+'Project Input'!$C$21)),"")</f>
        <v/>
      </c>
      <c r="L268" s="56" t="str">
        <f t="shared" si="293"/>
        <v/>
      </c>
      <c r="M268" s="218" t="str">
        <f t="shared" si="294"/>
        <v/>
      </c>
      <c r="N268" s="219"/>
      <c r="O268" s="135"/>
      <c r="P268" s="165" t="str">
        <f t="shared" si="285"/>
        <v/>
      </c>
      <c r="Q268" s="159"/>
      <c r="R268" s="190"/>
      <c r="S268" s="190"/>
      <c r="T268" s="190"/>
      <c r="U268" s="167" t="str">
        <f>IF(G268&lt;&gt;"",(R268*G268*'Project Input'!$C$47)+(S268*G268*'Project Input'!$C$46)+(T268*G268*'Project Input'!$C$45),"")</f>
        <v/>
      </c>
      <c r="V268" s="159"/>
      <c r="W268" s="168" t="str">
        <f t="shared" si="295"/>
        <v/>
      </c>
      <c r="X268" s="169"/>
      <c r="Y268" s="147"/>
      <c r="Z268" s="185">
        <f t="shared" si="296"/>
        <v>0</v>
      </c>
      <c r="AA268" s="166">
        <f t="shared" si="297"/>
        <v>0</v>
      </c>
      <c r="AB268" s="166">
        <f t="shared" si="298"/>
        <v>0</v>
      </c>
      <c r="AC268" s="186">
        <f t="shared" si="327"/>
        <v>0</v>
      </c>
      <c r="AD268" s="148" t="str">
        <f>IF(G268&lt;&gt;"",AC268/'Project Input'!$C$41,"")</f>
        <v/>
      </c>
      <c r="AE268" s="141"/>
      <c r="AF268" s="141"/>
      <c r="AG268" s="141"/>
    </row>
    <row r="269" spans="1:33" s="67" customFormat="1">
      <c r="A269" s="61"/>
      <c r="B269" s="72"/>
      <c r="C269" s="65"/>
      <c r="D269" s="65"/>
      <c r="E269" s="73"/>
      <c r="F269" s="64" t="s">
        <v>199</v>
      </c>
      <c r="G269" s="63">
        <f>G270*60</f>
        <v>360</v>
      </c>
      <c r="H269" s="65" t="s">
        <v>77</v>
      </c>
      <c r="I269" s="66">
        <f>IF(G269&lt;&gt;"",O269/(1-('Project Input'!$C$20+'Project Input'!$C$21)),"")</f>
        <v>151.37067938021454</v>
      </c>
      <c r="J269" s="66">
        <f t="shared" si="292"/>
        <v>54493.444576877235</v>
      </c>
      <c r="K269" s="202">
        <f>IF(G269&lt;&gt;0,(U269/G269)/(1-('Project Input'!$C$20+'Project Input'!$C$21)),"")</f>
        <v>216.86531585220501</v>
      </c>
      <c r="L269" s="56">
        <f t="shared" si="293"/>
        <v>78071.513706793805</v>
      </c>
      <c r="M269" s="218">
        <f t="shared" si="294"/>
        <v>132564.95828367103</v>
      </c>
      <c r="N269" s="219"/>
      <c r="O269" s="135">
        <v>127</v>
      </c>
      <c r="P269" s="165">
        <f t="shared" si="285"/>
        <v>45720</v>
      </c>
      <c r="Q269" s="159"/>
      <c r="R269" s="190">
        <v>0.3</v>
      </c>
      <c r="S269" s="190"/>
      <c r="T269" s="190"/>
      <c r="U269" s="167">
        <f>IF(G269&lt;&gt;"",(R269*G269*'Project Input'!$C$47)+(S269*G269*'Project Input'!$C$46)+(T269*G269*'Project Input'!$C$45),"")</f>
        <v>65502</v>
      </c>
      <c r="V269" s="159"/>
      <c r="W269" s="168">
        <f t="shared" si="295"/>
        <v>111222</v>
      </c>
      <c r="X269" s="169"/>
      <c r="Y269" s="147"/>
      <c r="Z269" s="185">
        <f t="shared" si="296"/>
        <v>108</v>
      </c>
      <c r="AA269" s="166">
        <f t="shared" si="297"/>
        <v>0</v>
      </c>
      <c r="AB269" s="166">
        <f t="shared" si="298"/>
        <v>0</v>
      </c>
      <c r="AC269" s="186">
        <f t="shared" si="327"/>
        <v>108</v>
      </c>
      <c r="AD269" s="148">
        <f>IF(G269&lt;&gt;"",AC269/'Project Input'!$C$41,"")</f>
        <v>1.5</v>
      </c>
      <c r="AE269" s="141"/>
      <c r="AF269" s="141"/>
      <c r="AG269" s="141"/>
    </row>
    <row r="270" spans="1:33" s="67" customFormat="1">
      <c r="A270" s="61"/>
      <c r="B270" s="72"/>
      <c r="C270" s="65"/>
      <c r="D270" s="65"/>
      <c r="E270" s="73"/>
      <c r="F270" s="64" t="s">
        <v>200</v>
      </c>
      <c r="G270" s="63">
        <v>6</v>
      </c>
      <c r="H270" s="65" t="s">
        <v>40</v>
      </c>
      <c r="I270" s="66">
        <f>IF(G270&lt;&gt;"",O270/(1-('Project Input'!$C$20+'Project Input'!$C$21)),"")</f>
        <v>631.70441001191898</v>
      </c>
      <c r="J270" s="66">
        <f t="shared" si="292"/>
        <v>3790.2264600715139</v>
      </c>
      <c r="K270" s="202">
        <f>IF(G270&lt;&gt;0,(U270/G270)/(1-('Project Input'!$C$20+'Project Input'!$C$21)),"")</f>
        <v>2734.5053635280096</v>
      </c>
      <c r="L270" s="56">
        <f t="shared" si="293"/>
        <v>16407.032181168059</v>
      </c>
      <c r="M270" s="218">
        <f t="shared" si="294"/>
        <v>20197.258641239572</v>
      </c>
      <c r="N270" s="219"/>
      <c r="O270" s="135">
        <v>530</v>
      </c>
      <c r="P270" s="165">
        <f t="shared" si="285"/>
        <v>3180</v>
      </c>
      <c r="Q270" s="159"/>
      <c r="R270" s="190"/>
      <c r="S270" s="190">
        <v>2.2999999999999998</v>
      </c>
      <c r="T270" s="190">
        <v>1</v>
      </c>
      <c r="U270" s="167">
        <f>IF(G270&lt;&gt;"",(R270*G270*'Project Input'!$C$47)+(S270*G270*'Project Input'!$C$46)+(T270*G270*'Project Input'!$C$45),"")</f>
        <v>13765.5</v>
      </c>
      <c r="V270" s="159"/>
      <c r="W270" s="168">
        <f t="shared" si="295"/>
        <v>16945.5</v>
      </c>
      <c r="X270" s="169"/>
      <c r="Y270" s="147"/>
      <c r="Z270" s="185">
        <f t="shared" si="296"/>
        <v>0</v>
      </c>
      <c r="AA270" s="166">
        <f t="shared" si="297"/>
        <v>13.799999999999999</v>
      </c>
      <c r="AB270" s="166">
        <f t="shared" si="298"/>
        <v>6</v>
      </c>
      <c r="AC270" s="186">
        <f t="shared" si="327"/>
        <v>19.799999999999997</v>
      </c>
      <c r="AD270" s="148">
        <f>IF(G270&lt;&gt;"",AC270/'Project Input'!$C$41,"")</f>
        <v>0.27499999999999997</v>
      </c>
      <c r="AE270" s="141"/>
      <c r="AF270" s="141"/>
      <c r="AG270" s="141"/>
    </row>
    <row r="271" spans="1:33" s="67" customFormat="1">
      <c r="A271" s="61"/>
      <c r="B271" s="72"/>
      <c r="C271" s="65"/>
      <c r="D271" s="65"/>
      <c r="E271" s="73"/>
      <c r="F271" s="816" t="s">
        <v>202</v>
      </c>
      <c r="G271" s="817"/>
      <c r="H271" s="817"/>
      <c r="I271" s="66" t="str">
        <f>IF(G271&lt;&gt;"",O271/(1-('Project Input'!$C$20+'Project Input'!$C$21)),"")</f>
        <v/>
      </c>
      <c r="J271" s="66" t="str">
        <f t="shared" si="292"/>
        <v/>
      </c>
      <c r="K271" s="202" t="str">
        <f>IF(G271&lt;&gt;0,(U271/G271)/(1-('Project Input'!$C$20+'Project Input'!$C$21)),"")</f>
        <v/>
      </c>
      <c r="L271" s="56" t="str">
        <f t="shared" si="293"/>
        <v/>
      </c>
      <c r="M271" s="218" t="str">
        <f t="shared" si="294"/>
        <v/>
      </c>
      <c r="N271" s="219"/>
      <c r="O271" s="135"/>
      <c r="P271" s="165" t="str">
        <f t="shared" si="285"/>
        <v/>
      </c>
      <c r="Q271" s="159"/>
      <c r="R271" s="190"/>
      <c r="S271" s="190"/>
      <c r="T271" s="190"/>
      <c r="U271" s="167" t="str">
        <f>IF(G271&lt;&gt;"",(R271*G271*'Project Input'!$C$47)+(S271*G271*'Project Input'!$C$46)+(T271*G271*'Project Input'!$C$45),"")</f>
        <v/>
      </c>
      <c r="V271" s="159"/>
      <c r="W271" s="168" t="str">
        <f t="shared" si="295"/>
        <v/>
      </c>
      <c r="X271" s="169"/>
      <c r="Y271" s="147"/>
      <c r="Z271" s="185">
        <f t="shared" si="296"/>
        <v>0</v>
      </c>
      <c r="AA271" s="166">
        <f t="shared" si="297"/>
        <v>0</v>
      </c>
      <c r="AB271" s="166">
        <f t="shared" si="298"/>
        <v>0</v>
      </c>
      <c r="AC271" s="186">
        <f t="shared" si="327"/>
        <v>0</v>
      </c>
      <c r="AD271" s="148" t="str">
        <f>IF(G271&lt;&gt;"",AC271/'Project Input'!$C$41,"")</f>
        <v/>
      </c>
      <c r="AE271" s="141"/>
      <c r="AF271" s="141"/>
      <c r="AG271" s="141"/>
    </row>
    <row r="272" spans="1:33" s="1" customFormat="1">
      <c r="A272" s="5"/>
      <c r="B272" s="72"/>
      <c r="C272" s="65"/>
      <c r="D272" s="65"/>
      <c r="E272" s="63"/>
      <c r="F272" s="64" t="s">
        <v>199</v>
      </c>
      <c r="G272" s="63">
        <v>200</v>
      </c>
      <c r="H272" s="65" t="s">
        <v>77</v>
      </c>
      <c r="I272" s="66">
        <f>IF(G272&lt;&gt;"",O272/(1-('Project Input'!$C$20+'Project Input'!$C$21)),"")</f>
        <v>151.37067938021454</v>
      </c>
      <c r="J272" s="66">
        <f t="shared" si="292"/>
        <v>30274.135876042907</v>
      </c>
      <c r="K272" s="202">
        <f>IF(G272&lt;&gt;0,(U272/G272)/(1-('Project Input'!$C$20+'Project Input'!$C$21)),"")</f>
        <v>216.86531585220501</v>
      </c>
      <c r="L272" s="56">
        <f t="shared" si="293"/>
        <v>43373.063170441004</v>
      </c>
      <c r="M272" s="218">
        <f t="shared" si="294"/>
        <v>73647.199046483904</v>
      </c>
      <c r="N272" s="219"/>
      <c r="O272" s="135">
        <v>127</v>
      </c>
      <c r="P272" s="165">
        <f t="shared" si="285"/>
        <v>25400</v>
      </c>
      <c r="Q272" s="159"/>
      <c r="R272" s="190">
        <v>0.3</v>
      </c>
      <c r="S272" s="190"/>
      <c r="T272" s="190"/>
      <c r="U272" s="167">
        <f>IF(G272&lt;&gt;"",(R272*G272*'Project Input'!$C$47)+(S272*G272*'Project Input'!$C$46)+(T272*G272*'Project Input'!$C$45),"")</f>
        <v>36390</v>
      </c>
      <c r="V272" s="159"/>
      <c r="W272" s="168">
        <f t="shared" si="295"/>
        <v>61790</v>
      </c>
      <c r="X272" s="169"/>
      <c r="Y272" s="147"/>
      <c r="Z272" s="185">
        <f t="shared" si="296"/>
        <v>60</v>
      </c>
      <c r="AA272" s="166">
        <f t="shared" si="297"/>
        <v>0</v>
      </c>
      <c r="AB272" s="166">
        <f t="shared" si="298"/>
        <v>0</v>
      </c>
      <c r="AC272" s="186">
        <f t="shared" si="327"/>
        <v>60</v>
      </c>
      <c r="AD272" s="148">
        <f>IF(G272&lt;&gt;"",AC272/'Project Input'!$C$41,"")</f>
        <v>0.83333333333333337</v>
      </c>
      <c r="AE272" s="141"/>
      <c r="AF272" s="141"/>
      <c r="AG272" s="141"/>
    </row>
    <row r="273" spans="1:33" s="67" customFormat="1">
      <c r="A273" s="61"/>
      <c r="B273" s="72"/>
      <c r="C273" s="65"/>
      <c r="D273" s="65"/>
      <c r="E273" s="73"/>
      <c r="F273" s="64" t="s">
        <v>200</v>
      </c>
      <c r="G273" s="63">
        <v>2</v>
      </c>
      <c r="H273" s="65" t="s">
        <v>40</v>
      </c>
      <c r="I273" s="66">
        <f>IF(G273&lt;&gt;"",O273/(1-('Project Input'!$C$20+'Project Input'!$C$21)),"")</f>
        <v>631.70441001191898</v>
      </c>
      <c r="J273" s="66">
        <f t="shared" si="292"/>
        <v>1263.408820023838</v>
      </c>
      <c r="K273" s="202">
        <f>IF(G273&lt;&gt;0,(U273/G273)/(1-('Project Input'!$C$20+'Project Input'!$C$21)),"")</f>
        <v>2734.5053635280096</v>
      </c>
      <c r="L273" s="56">
        <f t="shared" si="293"/>
        <v>5469.0107270560193</v>
      </c>
      <c r="M273" s="218">
        <f t="shared" si="294"/>
        <v>6732.4195470798568</v>
      </c>
      <c r="N273" s="219"/>
      <c r="O273" s="135">
        <v>530</v>
      </c>
      <c r="P273" s="165">
        <f t="shared" si="285"/>
        <v>1060</v>
      </c>
      <c r="Q273" s="159"/>
      <c r="R273" s="190"/>
      <c r="S273" s="190">
        <v>2.2999999999999998</v>
      </c>
      <c r="T273" s="190">
        <v>1</v>
      </c>
      <c r="U273" s="167">
        <f>IF(G273&lt;&gt;"",(R273*G273*'Project Input'!$C$47)+(S273*G273*'Project Input'!$C$46)+(T273*G273*'Project Input'!$C$45),"")</f>
        <v>4588.5</v>
      </c>
      <c r="V273" s="159"/>
      <c r="W273" s="168">
        <f t="shared" si="295"/>
        <v>5648.5</v>
      </c>
      <c r="X273" s="169"/>
      <c r="Y273" s="147"/>
      <c r="Z273" s="185">
        <f t="shared" si="296"/>
        <v>0</v>
      </c>
      <c r="AA273" s="166">
        <f t="shared" si="297"/>
        <v>4.5999999999999996</v>
      </c>
      <c r="AB273" s="166">
        <f t="shared" si="298"/>
        <v>2</v>
      </c>
      <c r="AC273" s="186">
        <f t="shared" si="327"/>
        <v>6.6</v>
      </c>
      <c r="AD273" s="148">
        <f>IF(G273&lt;&gt;"",AC273/'Project Input'!$C$41,"")</f>
        <v>9.166666666666666E-2</v>
      </c>
      <c r="AE273" s="141"/>
      <c r="AF273" s="141"/>
      <c r="AG273" s="141"/>
    </row>
    <row r="274" spans="1:33" s="67" customFormat="1">
      <c r="A274" s="61"/>
      <c r="B274" s="72"/>
      <c r="C274" s="65"/>
      <c r="D274" s="65"/>
      <c r="E274" s="73"/>
      <c r="F274" s="816" t="s">
        <v>203</v>
      </c>
      <c r="G274" s="817"/>
      <c r="H274" s="817"/>
      <c r="I274" s="66" t="str">
        <f>IF(G274&lt;&gt;"",O274/(1-('Project Input'!$C$20+'Project Input'!$C$21)),"")</f>
        <v/>
      </c>
      <c r="J274" s="66" t="str">
        <f t="shared" si="292"/>
        <v/>
      </c>
      <c r="K274" s="202" t="str">
        <f>IF(G274&lt;&gt;0,(U274/G274)/(1-('Project Input'!$C$20+'Project Input'!$C$21)),"")</f>
        <v/>
      </c>
      <c r="L274" s="56" t="str">
        <f t="shared" si="293"/>
        <v/>
      </c>
      <c r="M274" s="218" t="str">
        <f t="shared" si="294"/>
        <v/>
      </c>
      <c r="N274" s="219"/>
      <c r="O274" s="135"/>
      <c r="P274" s="165" t="str">
        <f t="shared" si="285"/>
        <v/>
      </c>
      <c r="Q274" s="159"/>
      <c r="R274" s="190"/>
      <c r="S274" s="190"/>
      <c r="T274" s="190"/>
      <c r="U274" s="167" t="str">
        <f>IF(G274&lt;&gt;"",(R274*G274*'Project Input'!$C$47)+(S274*G274*'Project Input'!$C$46)+(T274*G274*'Project Input'!$C$45),"")</f>
        <v/>
      </c>
      <c r="V274" s="159"/>
      <c r="W274" s="168" t="str">
        <f t="shared" si="295"/>
        <v/>
      </c>
      <c r="X274" s="169"/>
      <c r="Y274" s="147"/>
      <c r="Z274" s="185">
        <f t="shared" si="296"/>
        <v>0</v>
      </c>
      <c r="AA274" s="166">
        <f t="shared" si="297"/>
        <v>0</v>
      </c>
      <c r="AB274" s="166">
        <f t="shared" si="298"/>
        <v>0</v>
      </c>
      <c r="AC274" s="186">
        <f t="shared" si="327"/>
        <v>0</v>
      </c>
      <c r="AD274" s="148" t="str">
        <f>IF(G274&lt;&gt;"",AC274/'Project Input'!$C$41,"")</f>
        <v/>
      </c>
      <c r="AE274" s="141"/>
      <c r="AF274" s="141"/>
      <c r="AG274" s="141"/>
    </row>
    <row r="275" spans="1:33" s="67" customFormat="1">
      <c r="A275" s="61"/>
      <c r="B275" s="72"/>
      <c r="C275" s="65"/>
      <c r="D275" s="65"/>
      <c r="E275" s="63"/>
      <c r="F275" s="64" t="s">
        <v>204</v>
      </c>
      <c r="G275" s="63"/>
      <c r="H275" s="65" t="s">
        <v>77</v>
      </c>
      <c r="I275" s="66" t="str">
        <f>IF(G275&lt;&gt;"",O275/(1-('Project Input'!$C$20+'Project Input'!$C$21)),"")</f>
        <v/>
      </c>
      <c r="J275" s="66" t="str">
        <f t="shared" si="292"/>
        <v/>
      </c>
      <c r="K275" s="202" t="str">
        <f>IF(G275&lt;&gt;0,(U275/G275)/(1-('Project Input'!$C$20+'Project Input'!$C$21)),"")</f>
        <v/>
      </c>
      <c r="L275" s="56" t="str">
        <f t="shared" si="293"/>
        <v/>
      </c>
      <c r="M275" s="218" t="str">
        <f t="shared" si="294"/>
        <v/>
      </c>
      <c r="N275" s="219"/>
      <c r="O275" s="135"/>
      <c r="P275" s="165" t="str">
        <f t="shared" si="285"/>
        <v/>
      </c>
      <c r="Q275" s="159"/>
      <c r="R275" s="190"/>
      <c r="S275" s="190"/>
      <c r="T275" s="190"/>
      <c r="U275" s="167" t="str">
        <f>IF(G275&lt;&gt;"",(R275*G275*'Project Input'!$C$47)+(S275*G275*'Project Input'!$C$46)+(T275*G275*'Project Input'!$C$45),"")</f>
        <v/>
      </c>
      <c r="V275" s="159"/>
      <c r="W275" s="168" t="str">
        <f t="shared" si="295"/>
        <v/>
      </c>
      <c r="X275" s="169"/>
      <c r="Y275" s="147"/>
      <c r="Z275" s="185">
        <f t="shared" si="296"/>
        <v>0</v>
      </c>
      <c r="AA275" s="166">
        <f t="shared" si="297"/>
        <v>0</v>
      </c>
      <c r="AB275" s="166">
        <f t="shared" si="298"/>
        <v>0</v>
      </c>
      <c r="AC275" s="186">
        <f t="shared" si="327"/>
        <v>0</v>
      </c>
      <c r="AD275" s="148" t="str">
        <f>IF(G275&lt;&gt;"",AC275/'Project Input'!$C$41,"")</f>
        <v/>
      </c>
      <c r="AE275" s="141"/>
      <c r="AF275" s="141"/>
      <c r="AG275" s="141"/>
    </row>
    <row r="276" spans="1:33" s="1" customFormat="1">
      <c r="A276" s="5"/>
      <c r="B276" s="72"/>
      <c r="C276" s="65"/>
      <c r="D276" s="65"/>
      <c r="E276" s="63"/>
      <c r="F276" s="91" t="s">
        <v>205</v>
      </c>
      <c r="G276" s="63"/>
      <c r="H276" s="65" t="s">
        <v>40</v>
      </c>
      <c r="I276" s="66" t="str">
        <f>IF(G276&lt;&gt;"",O276/(1-('Project Input'!$C$20+'Project Input'!$C$21)),"")</f>
        <v/>
      </c>
      <c r="J276" s="66" t="str">
        <f t="shared" si="292"/>
        <v/>
      </c>
      <c r="K276" s="202" t="str">
        <f>IF(G276&lt;&gt;0,(U276/G276)/(1-('Project Input'!$C$20+'Project Input'!$C$21)),"")</f>
        <v/>
      </c>
      <c r="L276" s="56" t="str">
        <f t="shared" si="293"/>
        <v/>
      </c>
      <c r="M276" s="218" t="str">
        <f t="shared" si="294"/>
        <v/>
      </c>
      <c r="N276" s="219"/>
      <c r="O276" s="135"/>
      <c r="P276" s="165" t="str">
        <f t="shared" si="285"/>
        <v/>
      </c>
      <c r="Q276" s="159"/>
      <c r="R276" s="190"/>
      <c r="S276" s="190"/>
      <c r="T276" s="190"/>
      <c r="U276" s="167" t="str">
        <f>IF(G276&lt;&gt;"",(R276*G276*'Project Input'!$C$47)+(S276*G276*'Project Input'!$C$46)+(T276*G276*'Project Input'!$C$45),"")</f>
        <v/>
      </c>
      <c r="V276" s="159"/>
      <c r="W276" s="168" t="str">
        <f t="shared" si="295"/>
        <v/>
      </c>
      <c r="X276" s="169"/>
      <c r="Y276" s="147"/>
      <c r="Z276" s="185">
        <f t="shared" si="296"/>
        <v>0</v>
      </c>
      <c r="AA276" s="166">
        <f t="shared" si="297"/>
        <v>0</v>
      </c>
      <c r="AB276" s="166">
        <f t="shared" si="298"/>
        <v>0</v>
      </c>
      <c r="AC276" s="186">
        <f t="shared" si="327"/>
        <v>0</v>
      </c>
      <c r="AD276" s="148" t="str">
        <f>IF(G276&lt;&gt;"",AC276/'Project Input'!$C$41,"")</f>
        <v/>
      </c>
      <c r="AE276" s="141"/>
      <c r="AF276" s="141"/>
      <c r="AG276" s="141"/>
    </row>
    <row r="277" spans="1:33" s="1" customFormat="1">
      <c r="A277" s="5"/>
      <c r="B277" s="99"/>
      <c r="C277" s="100"/>
      <c r="D277" s="100"/>
      <c r="E277" s="102"/>
      <c r="F277" s="816" t="s">
        <v>206</v>
      </c>
      <c r="G277" s="817"/>
      <c r="H277" s="817"/>
      <c r="I277" s="66" t="str">
        <f>IF(G277&lt;&gt;"",O277/(1-('Project Input'!$C$20+'Project Input'!$C$21)),"")</f>
        <v/>
      </c>
      <c r="J277" s="66" t="str">
        <f t="shared" si="292"/>
        <v/>
      </c>
      <c r="K277" s="202" t="str">
        <f>IF(G277&lt;&gt;0,(U277/G277)/(1-('Project Input'!$C$20+'Project Input'!$C$21)),"")</f>
        <v/>
      </c>
      <c r="L277" s="56" t="str">
        <f t="shared" si="293"/>
        <v/>
      </c>
      <c r="M277" s="218" t="str">
        <f t="shared" si="294"/>
        <v/>
      </c>
      <c r="N277" s="219"/>
      <c r="O277" s="135"/>
      <c r="P277" s="165" t="str">
        <f t="shared" si="285"/>
        <v/>
      </c>
      <c r="Q277" s="159"/>
      <c r="R277" s="190"/>
      <c r="S277" s="190"/>
      <c r="T277" s="190"/>
      <c r="U277" s="167" t="str">
        <f>IF(G277&lt;&gt;"",(R277*G277*'Project Input'!$C$47)+(S277*G277*'Project Input'!$C$46)+(T277*G277*'Project Input'!$C$45),"")</f>
        <v/>
      </c>
      <c r="V277" s="159"/>
      <c r="W277" s="168" t="str">
        <f t="shared" si="295"/>
        <v/>
      </c>
      <c r="X277" s="169"/>
      <c r="Y277" s="147"/>
      <c r="Z277" s="185">
        <f t="shared" si="296"/>
        <v>0</v>
      </c>
      <c r="AA277" s="166">
        <f t="shared" si="297"/>
        <v>0</v>
      </c>
      <c r="AB277" s="166">
        <f t="shared" si="298"/>
        <v>0</v>
      </c>
      <c r="AC277" s="186">
        <f t="shared" si="327"/>
        <v>0</v>
      </c>
      <c r="AD277" s="148" t="str">
        <f>IF(G277&lt;&gt;"",AC277/'Project Input'!$C$41,"")</f>
        <v/>
      </c>
      <c r="AE277" s="141"/>
      <c r="AF277" s="141"/>
      <c r="AG277" s="141"/>
    </row>
    <row r="278" spans="1:33" s="67" customFormat="1">
      <c r="A278" s="61"/>
      <c r="B278" s="72"/>
      <c r="C278" s="65"/>
      <c r="D278" s="65"/>
      <c r="E278" s="73"/>
      <c r="F278" s="823" t="s">
        <v>207</v>
      </c>
      <c r="G278" s="63"/>
      <c r="H278" s="65" t="s">
        <v>77</v>
      </c>
      <c r="I278" s="66" t="str">
        <f>IF(G278&lt;&gt;"",O278/(1-('Project Input'!$C$20+'Project Input'!$C$21)),"")</f>
        <v/>
      </c>
      <c r="J278" s="66" t="str">
        <f t="shared" si="292"/>
        <v/>
      </c>
      <c r="K278" s="202" t="str">
        <f>IF(G278&lt;&gt;0,(U278/G278)/(1-('Project Input'!$C$20+'Project Input'!$C$21)),"")</f>
        <v/>
      </c>
      <c r="L278" s="56" t="str">
        <f t="shared" si="293"/>
        <v/>
      </c>
      <c r="M278" s="218" t="str">
        <f t="shared" si="294"/>
        <v/>
      </c>
      <c r="N278" s="219"/>
      <c r="O278" s="135"/>
      <c r="P278" s="165" t="str">
        <f t="shared" si="285"/>
        <v/>
      </c>
      <c r="Q278" s="159"/>
      <c r="R278" s="190"/>
      <c r="S278" s="190"/>
      <c r="T278" s="190"/>
      <c r="U278" s="167" t="str">
        <f>IF(G278&lt;&gt;"",(R278*G278*'Project Input'!$C$47)+(S278*G278*'Project Input'!$C$46)+(T278*G278*'Project Input'!$C$45),"")</f>
        <v/>
      </c>
      <c r="V278" s="159"/>
      <c r="W278" s="168" t="str">
        <f t="shared" si="295"/>
        <v/>
      </c>
      <c r="X278" s="169"/>
      <c r="Y278" s="147"/>
      <c r="Z278" s="185">
        <f t="shared" si="296"/>
        <v>0</v>
      </c>
      <c r="AA278" s="166">
        <f t="shared" si="297"/>
        <v>0</v>
      </c>
      <c r="AB278" s="166">
        <f t="shared" si="298"/>
        <v>0</v>
      </c>
      <c r="AC278" s="186">
        <f t="shared" si="327"/>
        <v>0</v>
      </c>
      <c r="AD278" s="148" t="str">
        <f>IF(G278&lt;&gt;"",AC278/'Project Input'!$C$41,"")</f>
        <v/>
      </c>
      <c r="AE278" s="141"/>
      <c r="AF278" s="141"/>
      <c r="AG278" s="141"/>
    </row>
    <row r="279" spans="1:33" s="1" customFormat="1">
      <c r="A279" s="5"/>
      <c r="B279" s="72"/>
      <c r="C279" s="65"/>
      <c r="D279" s="65"/>
      <c r="E279" s="63"/>
      <c r="F279" s="820" t="s">
        <v>208</v>
      </c>
      <c r="G279" s="63"/>
      <c r="H279" s="65" t="s">
        <v>40</v>
      </c>
      <c r="I279" s="66" t="str">
        <f>IF(G279&lt;&gt;"",O279/(1-('Project Input'!$C$20+'Project Input'!$C$21)),"")</f>
        <v/>
      </c>
      <c r="J279" s="66" t="str">
        <f t="shared" si="292"/>
        <v/>
      </c>
      <c r="K279" s="202" t="str">
        <f>IF(G279&lt;&gt;0,(U279/G279)/(1-('Project Input'!$C$20+'Project Input'!$C$21)),"")</f>
        <v/>
      </c>
      <c r="L279" s="56" t="str">
        <f t="shared" si="293"/>
        <v/>
      </c>
      <c r="M279" s="218" t="str">
        <f t="shared" si="294"/>
        <v/>
      </c>
      <c r="N279" s="219"/>
      <c r="O279" s="135"/>
      <c r="P279" s="165" t="str">
        <f t="shared" si="285"/>
        <v/>
      </c>
      <c r="Q279" s="159"/>
      <c r="R279" s="190"/>
      <c r="S279" s="190"/>
      <c r="T279" s="190"/>
      <c r="U279" s="167" t="str">
        <f>IF(G279&lt;&gt;"",(R279*G279*'Project Input'!$C$47)+(S279*G279*'Project Input'!$C$46)+(T279*G279*'Project Input'!$C$45),"")</f>
        <v/>
      </c>
      <c r="V279" s="159"/>
      <c r="W279" s="168" t="str">
        <f t="shared" si="295"/>
        <v/>
      </c>
      <c r="X279" s="169"/>
      <c r="Y279" s="147"/>
      <c r="Z279" s="185">
        <f t="shared" si="296"/>
        <v>0</v>
      </c>
      <c r="AA279" s="166">
        <f t="shared" si="297"/>
        <v>0</v>
      </c>
      <c r="AB279" s="166">
        <f t="shared" si="298"/>
        <v>0</v>
      </c>
      <c r="AC279" s="186">
        <f t="shared" si="327"/>
        <v>0</v>
      </c>
      <c r="AD279" s="148" t="str">
        <f>IF(G279&lt;&gt;"",AC279/'Project Input'!$C$41,"")</f>
        <v/>
      </c>
      <c r="AE279" s="141"/>
      <c r="AF279" s="141"/>
      <c r="AG279" s="141"/>
    </row>
    <row r="280" spans="1:33" s="1" customFormat="1">
      <c r="A280" s="5"/>
      <c r="B280" s="72"/>
      <c r="C280" s="65"/>
      <c r="D280" s="65"/>
      <c r="E280" s="63"/>
      <c r="F280" s="820" t="s">
        <v>209</v>
      </c>
      <c r="G280" s="63"/>
      <c r="H280" s="65" t="s">
        <v>77</v>
      </c>
      <c r="I280" s="66" t="str">
        <f>IF(G280&lt;&gt;"",O280/(1-('Project Input'!$C$20+'Project Input'!$C$21)),"")</f>
        <v/>
      </c>
      <c r="J280" s="66" t="str">
        <f t="shared" si="292"/>
        <v/>
      </c>
      <c r="K280" s="202" t="str">
        <f>IF(G280&lt;&gt;0,(U280/G280)/(1-('Project Input'!$C$20+'Project Input'!$C$21)),"")</f>
        <v/>
      </c>
      <c r="L280" s="56" t="str">
        <f t="shared" si="293"/>
        <v/>
      </c>
      <c r="M280" s="218" t="str">
        <f t="shared" si="294"/>
        <v/>
      </c>
      <c r="N280" s="219"/>
      <c r="O280" s="135"/>
      <c r="P280" s="165" t="str">
        <f t="shared" si="285"/>
        <v/>
      </c>
      <c r="Q280" s="159"/>
      <c r="R280" s="190"/>
      <c r="S280" s="190"/>
      <c r="T280" s="190"/>
      <c r="U280" s="167" t="str">
        <f>IF(G280&lt;&gt;"",(R280*G280*'Project Input'!$C$47)+(S280*G280*'Project Input'!$C$46)+(T280*G280*'Project Input'!$C$45),"")</f>
        <v/>
      </c>
      <c r="V280" s="159"/>
      <c r="W280" s="168" t="str">
        <f t="shared" si="295"/>
        <v/>
      </c>
      <c r="X280" s="169"/>
      <c r="Y280" s="147"/>
      <c r="Z280" s="185">
        <f t="shared" si="296"/>
        <v>0</v>
      </c>
      <c r="AA280" s="166">
        <f t="shared" si="297"/>
        <v>0</v>
      </c>
      <c r="AB280" s="166">
        <f t="shared" si="298"/>
        <v>0</v>
      </c>
      <c r="AC280" s="186">
        <f t="shared" si="327"/>
        <v>0</v>
      </c>
      <c r="AD280" s="148" t="str">
        <f>IF(G280&lt;&gt;"",AC280/'Project Input'!$C$41,"")</f>
        <v/>
      </c>
      <c r="AE280" s="141"/>
      <c r="AF280" s="141"/>
      <c r="AG280" s="141"/>
    </row>
    <row r="281" spans="1:33" s="67" customFormat="1">
      <c r="A281" s="61"/>
      <c r="B281" s="72"/>
      <c r="C281" s="65"/>
      <c r="D281" s="65"/>
      <c r="E281" s="73"/>
      <c r="F281" s="820" t="s">
        <v>208</v>
      </c>
      <c r="G281" s="63"/>
      <c r="H281" s="65" t="s">
        <v>40</v>
      </c>
      <c r="I281" s="66" t="str">
        <f>IF(G281&lt;&gt;"",O281/(1-('Project Input'!$C$20+'Project Input'!$C$21)),"")</f>
        <v/>
      </c>
      <c r="J281" s="66" t="str">
        <f t="shared" si="292"/>
        <v/>
      </c>
      <c r="K281" s="202" t="str">
        <f>IF(G281&lt;&gt;0,(U281/G281)/(1-('Project Input'!$C$20+'Project Input'!$C$21)),"")</f>
        <v/>
      </c>
      <c r="L281" s="56" t="str">
        <f t="shared" si="293"/>
        <v/>
      </c>
      <c r="M281" s="218" t="str">
        <f t="shared" si="294"/>
        <v/>
      </c>
      <c r="N281" s="219"/>
      <c r="O281" s="135"/>
      <c r="P281" s="165" t="str">
        <f t="shared" si="285"/>
        <v/>
      </c>
      <c r="Q281" s="159"/>
      <c r="R281" s="190"/>
      <c r="S281" s="190"/>
      <c r="T281" s="190"/>
      <c r="U281" s="167" t="str">
        <f>IF(G281&lt;&gt;"",(R281*G281*'Project Input'!$C$47)+(S281*G281*'Project Input'!$C$46)+(T281*G281*'Project Input'!$C$45),"")</f>
        <v/>
      </c>
      <c r="V281" s="159"/>
      <c r="W281" s="168" t="str">
        <f t="shared" si="295"/>
        <v/>
      </c>
      <c r="X281" s="169"/>
      <c r="Y281" s="147"/>
      <c r="Z281" s="185">
        <f t="shared" si="296"/>
        <v>0</v>
      </c>
      <c r="AA281" s="166">
        <f t="shared" si="297"/>
        <v>0</v>
      </c>
      <c r="AB281" s="166">
        <f t="shared" si="298"/>
        <v>0</v>
      </c>
      <c r="AC281" s="186">
        <f t="shared" si="327"/>
        <v>0</v>
      </c>
      <c r="AD281" s="148" t="str">
        <f>IF(G281&lt;&gt;"",AC281/'Project Input'!$C$41,"")</f>
        <v/>
      </c>
      <c r="AE281" s="141"/>
      <c r="AF281" s="141"/>
      <c r="AG281" s="141"/>
    </row>
    <row r="282" spans="1:33" s="67" customFormat="1">
      <c r="A282" s="61"/>
      <c r="B282" s="72"/>
      <c r="C282" s="65"/>
      <c r="D282" s="65"/>
      <c r="E282" s="73"/>
      <c r="F282" s="816" t="s">
        <v>210</v>
      </c>
      <c r="G282" s="817"/>
      <c r="H282" s="817"/>
      <c r="I282" s="66" t="str">
        <f>IF(G282&lt;&gt;"",O282/(1-('Project Input'!$C$20+'Project Input'!$C$21)),"")</f>
        <v/>
      </c>
      <c r="J282" s="66" t="str">
        <f t="shared" si="292"/>
        <v/>
      </c>
      <c r="K282" s="202" t="str">
        <f>IF(G282&lt;&gt;0,(U282/G282)/(1-('Project Input'!$C$20+'Project Input'!$C$21)),"")</f>
        <v/>
      </c>
      <c r="L282" s="56" t="str">
        <f t="shared" si="293"/>
        <v/>
      </c>
      <c r="M282" s="218" t="str">
        <f t="shared" si="294"/>
        <v/>
      </c>
      <c r="N282" s="219"/>
      <c r="O282" s="135"/>
      <c r="P282" s="165" t="str">
        <f t="shared" si="285"/>
        <v/>
      </c>
      <c r="Q282" s="159"/>
      <c r="R282" s="190"/>
      <c r="S282" s="190"/>
      <c r="T282" s="190"/>
      <c r="U282" s="167" t="str">
        <f>IF(G282&lt;&gt;"",(R282*G282*'Project Input'!$C$47)+(S282*G282*'Project Input'!$C$46)+(T282*G282*'Project Input'!$C$45),"")</f>
        <v/>
      </c>
      <c r="V282" s="159"/>
      <c r="W282" s="168" t="str">
        <f t="shared" si="295"/>
        <v/>
      </c>
      <c r="X282" s="169"/>
      <c r="Y282" s="147"/>
      <c r="Z282" s="185">
        <f t="shared" si="296"/>
        <v>0</v>
      </c>
      <c r="AA282" s="166">
        <f t="shared" si="297"/>
        <v>0</v>
      </c>
      <c r="AB282" s="166">
        <f t="shared" si="298"/>
        <v>0</v>
      </c>
      <c r="AC282" s="186">
        <f t="shared" si="327"/>
        <v>0</v>
      </c>
      <c r="AD282" s="148" t="str">
        <f>IF(G282&lt;&gt;"",AC282/'Project Input'!$C$41,"")</f>
        <v/>
      </c>
      <c r="AE282" s="141"/>
      <c r="AF282" s="141"/>
      <c r="AG282" s="141"/>
    </row>
    <row r="283" spans="1:33" s="67" customFormat="1">
      <c r="A283" s="61"/>
      <c r="B283" s="72"/>
      <c r="C283" s="65"/>
      <c r="D283" s="65"/>
      <c r="E283" s="73"/>
      <c r="F283" s="64" t="s">
        <v>204</v>
      </c>
      <c r="G283" s="63"/>
      <c r="H283" s="65" t="s">
        <v>77</v>
      </c>
      <c r="I283" s="66" t="str">
        <f>IF(G283&lt;&gt;"",O283/(1-('Project Input'!$C$20+'Project Input'!$C$21)),"")</f>
        <v/>
      </c>
      <c r="J283" s="66" t="str">
        <f t="shared" si="292"/>
        <v/>
      </c>
      <c r="K283" s="202" t="str">
        <f>IF(G283&lt;&gt;0,(U283/G283)/(1-('Project Input'!$C$20+'Project Input'!$C$21)),"")</f>
        <v/>
      </c>
      <c r="L283" s="56" t="str">
        <f t="shared" si="293"/>
        <v/>
      </c>
      <c r="M283" s="218" t="str">
        <f t="shared" si="294"/>
        <v/>
      </c>
      <c r="N283" s="219"/>
      <c r="O283" s="135"/>
      <c r="P283" s="165" t="str">
        <f t="shared" si="285"/>
        <v/>
      </c>
      <c r="Q283" s="159"/>
      <c r="R283" s="190"/>
      <c r="S283" s="190"/>
      <c r="T283" s="190"/>
      <c r="U283" s="167" t="str">
        <f>IF(G283&lt;&gt;"",(R283*G283*'Project Input'!$C$47)+(S283*G283*'Project Input'!$C$46)+(T283*G283*'Project Input'!$C$45),"")</f>
        <v/>
      </c>
      <c r="V283" s="159"/>
      <c r="W283" s="168" t="str">
        <f t="shared" si="295"/>
        <v/>
      </c>
      <c r="X283" s="169"/>
      <c r="Y283" s="147"/>
      <c r="Z283" s="185">
        <f t="shared" si="296"/>
        <v>0</v>
      </c>
      <c r="AA283" s="166">
        <f t="shared" si="297"/>
        <v>0</v>
      </c>
      <c r="AB283" s="166">
        <f t="shared" si="298"/>
        <v>0</v>
      </c>
      <c r="AC283" s="186">
        <f t="shared" si="327"/>
        <v>0</v>
      </c>
      <c r="AD283" s="148" t="str">
        <f>IF(G283&lt;&gt;"",AC283/'Project Input'!$C$41,"")</f>
        <v/>
      </c>
      <c r="AE283" s="141"/>
      <c r="AF283" s="141"/>
      <c r="AG283" s="141"/>
    </row>
    <row r="284" spans="1:33" s="1" customFormat="1">
      <c r="A284" s="5"/>
      <c r="B284" s="72"/>
      <c r="C284" s="65"/>
      <c r="D284" s="65"/>
      <c r="E284" s="63"/>
      <c r="F284" s="91" t="s">
        <v>205</v>
      </c>
      <c r="G284" s="63"/>
      <c r="H284" s="65" t="s">
        <v>40</v>
      </c>
      <c r="I284" s="66" t="str">
        <f>IF(G284&lt;&gt;"",O284/(1-('Project Input'!$C$20+'Project Input'!$C$21)),"")</f>
        <v/>
      </c>
      <c r="J284" s="66" t="str">
        <f t="shared" si="292"/>
        <v/>
      </c>
      <c r="K284" s="202" t="str">
        <f>IF(G284&lt;&gt;0,(U284/G284)/(1-('Project Input'!$C$20+'Project Input'!$C$21)),"")</f>
        <v/>
      </c>
      <c r="L284" s="56" t="str">
        <f t="shared" si="293"/>
        <v/>
      </c>
      <c r="M284" s="218" t="str">
        <f t="shared" si="294"/>
        <v/>
      </c>
      <c r="N284" s="219"/>
      <c r="O284" s="135"/>
      <c r="P284" s="165" t="str">
        <f t="shared" si="285"/>
        <v/>
      </c>
      <c r="Q284" s="159"/>
      <c r="R284" s="190"/>
      <c r="S284" s="190"/>
      <c r="T284" s="190"/>
      <c r="U284" s="167" t="str">
        <f>IF(G284&lt;&gt;"",(R284*G284*'Project Input'!$C$47)+(S284*G284*'Project Input'!$C$46)+(T284*G284*'Project Input'!$C$45),"")</f>
        <v/>
      </c>
      <c r="V284" s="159"/>
      <c r="W284" s="168" t="str">
        <f t="shared" si="295"/>
        <v/>
      </c>
      <c r="X284" s="169"/>
      <c r="Y284" s="147"/>
      <c r="Z284" s="185">
        <f t="shared" si="296"/>
        <v>0</v>
      </c>
      <c r="AA284" s="166">
        <f t="shared" si="297"/>
        <v>0</v>
      </c>
      <c r="AB284" s="166">
        <f t="shared" si="298"/>
        <v>0</v>
      </c>
      <c r="AC284" s="186">
        <f t="shared" si="327"/>
        <v>0</v>
      </c>
      <c r="AD284" s="148" t="str">
        <f>IF(G284&lt;&gt;"",AC284/'Project Input'!$C$41,"")</f>
        <v/>
      </c>
      <c r="AE284" s="141"/>
      <c r="AF284" s="141"/>
      <c r="AG284" s="141"/>
    </row>
    <row r="285" spans="1:33" s="67" customFormat="1">
      <c r="A285" s="61"/>
      <c r="B285" s="72"/>
      <c r="C285" s="65"/>
      <c r="D285" s="65"/>
      <c r="E285" s="73"/>
      <c r="F285" s="816" t="s">
        <v>211</v>
      </c>
      <c r="G285" s="817"/>
      <c r="H285" s="817"/>
      <c r="I285" s="66" t="str">
        <f>IF(G285&lt;&gt;"",O285/(1-('Project Input'!$C$20+'Project Input'!$C$21)),"")</f>
        <v/>
      </c>
      <c r="J285" s="66" t="str">
        <f t="shared" si="292"/>
        <v/>
      </c>
      <c r="K285" s="202" t="str">
        <f>IF(G285&lt;&gt;0,(U285/G285)/(1-('Project Input'!$C$20+'Project Input'!$C$21)),"")</f>
        <v/>
      </c>
      <c r="L285" s="56" t="str">
        <f t="shared" si="293"/>
        <v/>
      </c>
      <c r="M285" s="218" t="str">
        <f t="shared" si="294"/>
        <v/>
      </c>
      <c r="N285" s="219"/>
      <c r="O285" s="135"/>
      <c r="P285" s="165" t="str">
        <f t="shared" si="285"/>
        <v/>
      </c>
      <c r="Q285" s="159"/>
      <c r="R285" s="190"/>
      <c r="S285" s="190"/>
      <c r="T285" s="190"/>
      <c r="U285" s="167" t="str">
        <f>IF(G285&lt;&gt;"",(R285*G285*'Project Input'!$C$47)+(S285*G285*'Project Input'!$C$46)+(T285*G285*'Project Input'!$C$45),"")</f>
        <v/>
      </c>
      <c r="V285" s="159"/>
      <c r="W285" s="168" t="str">
        <f t="shared" si="295"/>
        <v/>
      </c>
      <c r="X285" s="169"/>
      <c r="Y285" s="147"/>
      <c r="Z285" s="185">
        <f t="shared" si="296"/>
        <v>0</v>
      </c>
      <c r="AA285" s="166">
        <f t="shared" si="297"/>
        <v>0</v>
      </c>
      <c r="AB285" s="166">
        <f t="shared" si="298"/>
        <v>0</v>
      </c>
      <c r="AC285" s="186">
        <f t="shared" si="327"/>
        <v>0</v>
      </c>
      <c r="AD285" s="148" t="str">
        <f>IF(G285&lt;&gt;"",AC285/'Project Input'!$C$41,"")</f>
        <v/>
      </c>
      <c r="AE285" s="141"/>
      <c r="AF285" s="141"/>
      <c r="AG285" s="141"/>
    </row>
    <row r="286" spans="1:33" s="67" customFormat="1">
      <c r="A286" s="61"/>
      <c r="B286" s="72"/>
      <c r="C286" s="65"/>
      <c r="D286" s="65"/>
      <c r="E286" s="73"/>
      <c r="F286" s="64" t="s">
        <v>212</v>
      </c>
      <c r="G286" s="63">
        <v>600</v>
      </c>
      <c r="H286" s="65" t="s">
        <v>77</v>
      </c>
      <c r="I286" s="66">
        <f>IF(G286&lt;&gt;"",O286/(1-('Project Input'!$C$20+'Project Input'!$C$21)),"")</f>
        <v>67.938021454112047</v>
      </c>
      <c r="J286" s="66">
        <f t="shared" si="292"/>
        <v>40762.812872467228</v>
      </c>
      <c r="K286" s="202">
        <f>IF(G286&lt;&gt;0,(U286/G286)/(1-('Project Input'!$C$20+'Project Input'!$C$21)),"")</f>
        <v>216.86531585220501</v>
      </c>
      <c r="L286" s="56">
        <f t="shared" si="293"/>
        <v>130119.18951132301</v>
      </c>
      <c r="M286" s="218">
        <f t="shared" si="294"/>
        <v>170882.00238379024</v>
      </c>
      <c r="N286" s="219"/>
      <c r="O286" s="135">
        <v>57</v>
      </c>
      <c r="P286" s="165">
        <f t="shared" si="285"/>
        <v>34200</v>
      </c>
      <c r="Q286" s="159"/>
      <c r="R286" s="190">
        <v>0.3</v>
      </c>
      <c r="S286" s="190"/>
      <c r="T286" s="190"/>
      <c r="U286" s="167">
        <f>IF(G286&lt;&gt;"",(R286*G286*'Project Input'!$C$47)+(S286*G286*'Project Input'!$C$46)+(T286*G286*'Project Input'!$C$45),"")</f>
        <v>109170</v>
      </c>
      <c r="V286" s="159"/>
      <c r="W286" s="168">
        <f t="shared" si="295"/>
        <v>143370</v>
      </c>
      <c r="X286" s="169"/>
      <c r="Y286" s="147"/>
      <c r="Z286" s="185">
        <f t="shared" si="296"/>
        <v>180</v>
      </c>
      <c r="AA286" s="166">
        <f t="shared" si="297"/>
        <v>0</v>
      </c>
      <c r="AB286" s="166">
        <f t="shared" si="298"/>
        <v>0</v>
      </c>
      <c r="AC286" s="186">
        <f t="shared" si="327"/>
        <v>180</v>
      </c>
      <c r="AD286" s="148">
        <f>IF(G286&lt;&gt;"",AC286/'Project Input'!$C$41,"")</f>
        <v>2.5</v>
      </c>
      <c r="AE286" s="141"/>
      <c r="AF286" s="141"/>
      <c r="AG286" s="141"/>
    </row>
    <row r="287" spans="1:33" s="67" customFormat="1">
      <c r="A287" s="61"/>
      <c r="B287" s="72"/>
      <c r="C287" s="65"/>
      <c r="D287" s="65"/>
      <c r="E287" s="63"/>
      <c r="F287" s="91" t="s">
        <v>213</v>
      </c>
      <c r="G287" s="63">
        <v>8</v>
      </c>
      <c r="H287" s="65" t="s">
        <v>40</v>
      </c>
      <c r="I287" s="66">
        <f>IF(G287&lt;&gt;"",O287/(1-('Project Input'!$C$20+'Project Input'!$C$21)),"")</f>
        <v>197.85458879618594</v>
      </c>
      <c r="J287" s="66">
        <f t="shared" si="292"/>
        <v>1582.8367103694875</v>
      </c>
      <c r="K287" s="202">
        <f>IF(G287&lt;&gt;0,(U287/G287)/(1-('Project Input'!$C$20+'Project Input'!$C$21)),"")</f>
        <v>1868.8915375446961</v>
      </c>
      <c r="L287" s="56">
        <f t="shared" si="293"/>
        <v>14951.132300357569</v>
      </c>
      <c r="M287" s="218">
        <f t="shared" si="294"/>
        <v>16533.969010727058</v>
      </c>
      <c r="N287" s="219"/>
      <c r="O287" s="135">
        <v>166</v>
      </c>
      <c r="P287" s="165">
        <f t="shared" si="285"/>
        <v>1328</v>
      </c>
      <c r="Q287" s="159"/>
      <c r="R287" s="190"/>
      <c r="S287" s="190">
        <v>1.8</v>
      </c>
      <c r="T287" s="190">
        <v>0.5</v>
      </c>
      <c r="U287" s="167">
        <f>IF(G287&lt;&gt;"",(R287*G287*'Project Input'!$C$47)+(S287*G287*'Project Input'!$C$46)+(T287*G287*'Project Input'!$C$45),"")</f>
        <v>12544</v>
      </c>
      <c r="V287" s="159"/>
      <c r="W287" s="168">
        <f t="shared" si="295"/>
        <v>13872</v>
      </c>
      <c r="X287" s="169"/>
      <c r="Y287" s="147"/>
      <c r="Z287" s="185">
        <f t="shared" si="296"/>
        <v>0</v>
      </c>
      <c r="AA287" s="166">
        <f t="shared" si="297"/>
        <v>14.4</v>
      </c>
      <c r="AB287" s="166">
        <f t="shared" si="298"/>
        <v>4</v>
      </c>
      <c r="AC287" s="186">
        <f t="shared" si="327"/>
        <v>18.399999999999999</v>
      </c>
      <c r="AD287" s="148">
        <f>IF(G287&lt;&gt;"",AC287/'Project Input'!$C$41,"")</f>
        <v>0.25555555555555554</v>
      </c>
      <c r="AE287" s="141"/>
      <c r="AF287" s="141"/>
      <c r="AG287" s="141"/>
    </row>
    <row r="288" spans="1:33" s="1" customFormat="1">
      <c r="A288" s="5"/>
      <c r="B288" s="72"/>
      <c r="C288" s="65"/>
      <c r="D288" s="65"/>
      <c r="E288" s="63"/>
      <c r="F288" s="816" t="s">
        <v>214</v>
      </c>
      <c r="G288" s="817"/>
      <c r="H288" s="817"/>
      <c r="I288" s="66" t="str">
        <f>IF(G288&lt;&gt;"",O288/(1-('Project Input'!$C$20+'Project Input'!$C$21)),"")</f>
        <v/>
      </c>
      <c r="J288" s="66" t="str">
        <f t="shared" si="292"/>
        <v/>
      </c>
      <c r="K288" s="202" t="str">
        <f>IF(G288&lt;&gt;0,(U288/G288)/(1-('Project Input'!$C$20+'Project Input'!$C$21)),"")</f>
        <v/>
      </c>
      <c r="L288" s="56" t="str">
        <f t="shared" si="293"/>
        <v/>
      </c>
      <c r="M288" s="218" t="str">
        <f t="shared" si="294"/>
        <v/>
      </c>
      <c r="N288" s="219"/>
      <c r="O288" s="135"/>
      <c r="P288" s="165" t="str">
        <f t="shared" si="285"/>
        <v/>
      </c>
      <c r="Q288" s="159"/>
      <c r="R288" s="190"/>
      <c r="S288" s="190"/>
      <c r="T288" s="190"/>
      <c r="U288" s="167" t="str">
        <f>IF(G288&lt;&gt;"",(R288*G288*'Project Input'!$C$47)+(S288*G288*'Project Input'!$C$46)+(T288*G288*'Project Input'!$C$45),"")</f>
        <v/>
      </c>
      <c r="V288" s="159"/>
      <c r="W288" s="168" t="str">
        <f t="shared" si="295"/>
        <v/>
      </c>
      <c r="X288" s="169"/>
      <c r="Y288" s="147"/>
      <c r="Z288" s="185">
        <f t="shared" si="296"/>
        <v>0</v>
      </c>
      <c r="AA288" s="166">
        <f t="shared" si="297"/>
        <v>0</v>
      </c>
      <c r="AB288" s="166">
        <f t="shared" si="298"/>
        <v>0</v>
      </c>
      <c r="AC288" s="186">
        <f t="shared" si="327"/>
        <v>0</v>
      </c>
      <c r="AD288" s="148" t="str">
        <f>IF(G288&lt;&gt;"",AC288/'Project Input'!$C$41,"")</f>
        <v/>
      </c>
      <c r="AE288" s="141"/>
      <c r="AF288" s="141"/>
      <c r="AG288" s="141"/>
    </row>
    <row r="289" spans="1:33" s="1" customFormat="1">
      <c r="A289" s="5"/>
      <c r="B289" s="99"/>
      <c r="C289" s="100"/>
      <c r="D289" s="100"/>
      <c r="E289" s="102"/>
      <c r="F289" s="64" t="s">
        <v>212</v>
      </c>
      <c r="G289" s="63">
        <v>400</v>
      </c>
      <c r="H289" s="65" t="s">
        <v>77</v>
      </c>
      <c r="I289" s="66">
        <f>IF(G289&lt;&gt;"",O289/(1-('Project Input'!$C$20+'Project Input'!$C$21)),"")</f>
        <v>67.938021454112047</v>
      </c>
      <c r="J289" s="66">
        <f t="shared" si="292"/>
        <v>27175.20858164482</v>
      </c>
      <c r="K289" s="202">
        <f>IF(G289&lt;&gt;0,(U289/G289)/(1-('Project Input'!$C$20+'Project Input'!$C$21)),"")</f>
        <v>216.86531585220501</v>
      </c>
      <c r="L289" s="56">
        <f t="shared" si="293"/>
        <v>86746.126340882009</v>
      </c>
      <c r="M289" s="218">
        <f t="shared" si="294"/>
        <v>113921.33492252683</v>
      </c>
      <c r="N289" s="219"/>
      <c r="O289" s="135">
        <v>57</v>
      </c>
      <c r="P289" s="165">
        <f t="shared" si="285"/>
        <v>22800</v>
      </c>
      <c r="Q289" s="159"/>
      <c r="R289" s="190">
        <v>0.3</v>
      </c>
      <c r="S289" s="190"/>
      <c r="T289" s="190"/>
      <c r="U289" s="167">
        <f>IF(G289&lt;&gt;"",(R289*G289*'Project Input'!$C$47)+(S289*G289*'Project Input'!$C$46)+(T289*G289*'Project Input'!$C$45),"")</f>
        <v>72780</v>
      </c>
      <c r="V289" s="159"/>
      <c r="W289" s="168">
        <f t="shared" si="295"/>
        <v>95580</v>
      </c>
      <c r="X289" s="169"/>
      <c r="Y289" s="147"/>
      <c r="Z289" s="185">
        <f t="shared" si="296"/>
        <v>120</v>
      </c>
      <c r="AA289" s="166">
        <f t="shared" si="297"/>
        <v>0</v>
      </c>
      <c r="AB289" s="166">
        <f t="shared" si="298"/>
        <v>0</v>
      </c>
      <c r="AC289" s="186">
        <f t="shared" si="327"/>
        <v>120</v>
      </c>
      <c r="AD289" s="148">
        <f>IF(G289&lt;&gt;"",AC289/'Project Input'!$C$41,"")</f>
        <v>1.6666666666666667</v>
      </c>
      <c r="AE289" s="141"/>
      <c r="AF289" s="141"/>
      <c r="AG289" s="141"/>
    </row>
    <row r="290" spans="1:33" s="67" customFormat="1">
      <c r="A290" s="61"/>
      <c r="B290" s="72"/>
      <c r="C290" s="65"/>
      <c r="D290" s="65"/>
      <c r="E290" s="73"/>
      <c r="F290" s="91" t="s">
        <v>213</v>
      </c>
      <c r="G290" s="63">
        <v>4</v>
      </c>
      <c r="H290" s="65" t="s">
        <v>40</v>
      </c>
      <c r="I290" s="66">
        <f>IF(G290&lt;&gt;"",O290/(1-('Project Input'!$C$20+'Project Input'!$C$21)),"")</f>
        <v>197.85458879618594</v>
      </c>
      <c r="J290" s="66">
        <f t="shared" si="292"/>
        <v>791.41835518474375</v>
      </c>
      <c r="K290" s="202">
        <f>IF(G290&lt;&gt;0,(U290/G290)/(1-('Project Input'!$C$20+'Project Input'!$C$21)),"")</f>
        <v>1868.8915375446961</v>
      </c>
      <c r="L290" s="56">
        <f t="shared" si="293"/>
        <v>7475.5661501787845</v>
      </c>
      <c r="M290" s="218">
        <f t="shared" si="294"/>
        <v>8266.984505363529</v>
      </c>
      <c r="N290" s="219"/>
      <c r="O290" s="135">
        <v>166</v>
      </c>
      <c r="P290" s="165">
        <f t="shared" si="285"/>
        <v>664</v>
      </c>
      <c r="Q290" s="159"/>
      <c r="R290" s="190"/>
      <c r="S290" s="190">
        <v>1.8</v>
      </c>
      <c r="T290" s="190">
        <v>0.5</v>
      </c>
      <c r="U290" s="167">
        <f>IF(G290&lt;&gt;"",(R290*G290*'Project Input'!$C$47)+(S290*G290*'Project Input'!$C$46)+(T290*G290*'Project Input'!$C$45),"")</f>
        <v>6272</v>
      </c>
      <c r="V290" s="159"/>
      <c r="W290" s="168">
        <f t="shared" si="295"/>
        <v>6936</v>
      </c>
      <c r="X290" s="169"/>
      <c r="Y290" s="147"/>
      <c r="Z290" s="185">
        <f t="shared" si="296"/>
        <v>0</v>
      </c>
      <c r="AA290" s="166">
        <f t="shared" si="297"/>
        <v>7.2</v>
      </c>
      <c r="AB290" s="166">
        <f t="shared" si="298"/>
        <v>2</v>
      </c>
      <c r="AC290" s="186">
        <f t="shared" si="327"/>
        <v>9.1999999999999993</v>
      </c>
      <c r="AD290" s="148">
        <f>IF(G290&lt;&gt;"",AC290/'Project Input'!$C$41,"")</f>
        <v>0.12777777777777777</v>
      </c>
      <c r="AE290" s="141"/>
      <c r="AF290" s="141"/>
      <c r="AG290" s="141"/>
    </row>
    <row r="291" spans="1:33" s="1" customFormat="1">
      <c r="A291" s="5"/>
      <c r="B291" s="72"/>
      <c r="C291" s="65"/>
      <c r="D291" s="65"/>
      <c r="E291" s="63"/>
      <c r="F291" s="816" t="s">
        <v>215</v>
      </c>
      <c r="G291" s="817"/>
      <c r="H291" s="817"/>
      <c r="I291" s="66" t="str">
        <f>IF(G291&lt;&gt;"",O291/(1-('Project Input'!$C$20+'Project Input'!$C$21)),"")</f>
        <v/>
      </c>
      <c r="J291" s="66" t="str">
        <f t="shared" si="292"/>
        <v/>
      </c>
      <c r="K291" s="202" t="str">
        <f>IF(G291&lt;&gt;0,(U291/G291)/(1-('Project Input'!$C$20+'Project Input'!$C$21)),"")</f>
        <v/>
      </c>
      <c r="L291" s="56" t="str">
        <f t="shared" si="293"/>
        <v/>
      </c>
      <c r="M291" s="218" t="str">
        <f t="shared" si="294"/>
        <v/>
      </c>
      <c r="N291" s="219"/>
      <c r="O291" s="135"/>
      <c r="P291" s="165" t="str">
        <f t="shared" si="285"/>
        <v/>
      </c>
      <c r="Q291" s="159"/>
      <c r="R291" s="190"/>
      <c r="S291" s="190"/>
      <c r="T291" s="190"/>
      <c r="U291" s="167" t="str">
        <f>IF(G291&lt;&gt;"",(R291*G291*'Project Input'!$C$47)+(S291*G291*'Project Input'!$C$46)+(T291*G291*'Project Input'!$C$45),"")</f>
        <v/>
      </c>
      <c r="V291" s="159"/>
      <c r="W291" s="168" t="str">
        <f t="shared" si="295"/>
        <v/>
      </c>
      <c r="X291" s="169"/>
      <c r="Y291" s="147"/>
      <c r="Z291" s="185">
        <f t="shared" si="296"/>
        <v>0</v>
      </c>
      <c r="AA291" s="166">
        <f t="shared" si="297"/>
        <v>0</v>
      </c>
      <c r="AB291" s="166">
        <f t="shared" si="298"/>
        <v>0</v>
      </c>
      <c r="AC291" s="186">
        <f t="shared" si="327"/>
        <v>0</v>
      </c>
      <c r="AD291" s="148" t="str">
        <f>IF(G291&lt;&gt;"",AC291/'Project Input'!$C$41,"")</f>
        <v/>
      </c>
      <c r="AE291" s="141"/>
      <c r="AF291" s="141"/>
      <c r="AG291" s="141"/>
    </row>
    <row r="292" spans="1:33" s="1" customFormat="1">
      <c r="A292" s="5"/>
      <c r="B292" s="72"/>
      <c r="C292" s="65"/>
      <c r="D292" s="65"/>
      <c r="E292" s="63"/>
      <c r="F292" s="64" t="s">
        <v>212</v>
      </c>
      <c r="G292" s="63"/>
      <c r="H292" s="65" t="s">
        <v>77</v>
      </c>
      <c r="I292" s="66" t="str">
        <f>IF(G292&lt;&gt;"",O292/(1-('Project Input'!$C$20+'Project Input'!$C$21)),"")</f>
        <v/>
      </c>
      <c r="J292" s="66" t="str">
        <f t="shared" si="292"/>
        <v/>
      </c>
      <c r="K292" s="202" t="str">
        <f>IF(G292&lt;&gt;0,(U292/G292)/(1-('Project Input'!$C$20+'Project Input'!$C$21)),"")</f>
        <v/>
      </c>
      <c r="L292" s="56" t="str">
        <f t="shared" si="293"/>
        <v/>
      </c>
      <c r="M292" s="218" t="str">
        <f t="shared" si="294"/>
        <v/>
      </c>
      <c r="N292" s="219"/>
      <c r="O292" s="135">
        <v>57</v>
      </c>
      <c r="P292" s="165" t="str">
        <f t="shared" si="285"/>
        <v/>
      </c>
      <c r="Q292" s="159"/>
      <c r="R292" s="190">
        <v>0.3</v>
      </c>
      <c r="S292" s="190"/>
      <c r="T292" s="190"/>
      <c r="U292" s="167" t="str">
        <f>IF(G292&lt;&gt;"",(R292*G292*'Project Input'!$C$47)+(S292*G292*'Project Input'!$C$46)+(T292*G292*'Project Input'!$C$45),"")</f>
        <v/>
      </c>
      <c r="V292" s="159"/>
      <c r="W292" s="168" t="str">
        <f t="shared" si="295"/>
        <v/>
      </c>
      <c r="X292" s="169"/>
      <c r="Y292" s="147"/>
      <c r="Z292" s="185">
        <f t="shared" si="296"/>
        <v>0</v>
      </c>
      <c r="AA292" s="166">
        <f t="shared" si="297"/>
        <v>0</v>
      </c>
      <c r="AB292" s="166">
        <f t="shared" si="298"/>
        <v>0</v>
      </c>
      <c r="AC292" s="186">
        <f t="shared" si="327"/>
        <v>0</v>
      </c>
      <c r="AD292" s="148" t="str">
        <f>IF(G292&lt;&gt;"",AC292/'Project Input'!$C$41,"")</f>
        <v/>
      </c>
      <c r="AE292" s="141"/>
      <c r="AF292" s="141"/>
      <c r="AG292" s="141"/>
    </row>
    <row r="293" spans="1:33" s="67" customFormat="1">
      <c r="A293" s="61"/>
      <c r="B293" s="72"/>
      <c r="C293" s="65"/>
      <c r="D293" s="65"/>
      <c r="E293" s="73"/>
      <c r="F293" s="91" t="s">
        <v>213</v>
      </c>
      <c r="G293" s="63"/>
      <c r="H293" s="65" t="s">
        <v>40</v>
      </c>
      <c r="I293" s="66" t="str">
        <f>IF(G293&lt;&gt;"",O293/(1-('Project Input'!$C$20+'Project Input'!$C$21)),"")</f>
        <v/>
      </c>
      <c r="J293" s="66" t="str">
        <f t="shared" si="292"/>
        <v/>
      </c>
      <c r="K293" s="202" t="str">
        <f>IF(G293&lt;&gt;0,(U293/G293)/(1-('Project Input'!$C$20+'Project Input'!$C$21)),"")</f>
        <v/>
      </c>
      <c r="L293" s="56" t="str">
        <f t="shared" si="293"/>
        <v/>
      </c>
      <c r="M293" s="218" t="str">
        <f t="shared" si="294"/>
        <v/>
      </c>
      <c r="N293" s="219"/>
      <c r="O293" s="135">
        <v>166</v>
      </c>
      <c r="P293" s="165" t="str">
        <f t="shared" si="285"/>
        <v/>
      </c>
      <c r="Q293" s="159"/>
      <c r="R293" s="190"/>
      <c r="S293" s="190">
        <v>1.8</v>
      </c>
      <c r="T293" s="190">
        <v>0.5</v>
      </c>
      <c r="U293" s="167" t="str">
        <f>IF(G293&lt;&gt;"",(R293*G293*'Project Input'!$C$47)+(S293*G293*'Project Input'!$C$46)+(T293*G293*'Project Input'!$C$45),"")</f>
        <v/>
      </c>
      <c r="V293" s="159"/>
      <c r="W293" s="168" t="str">
        <f t="shared" si="295"/>
        <v/>
      </c>
      <c r="X293" s="169"/>
      <c r="Y293" s="147"/>
      <c r="Z293" s="185">
        <f t="shared" si="296"/>
        <v>0</v>
      </c>
      <c r="AA293" s="166">
        <f t="shared" si="297"/>
        <v>0</v>
      </c>
      <c r="AB293" s="166">
        <f t="shared" si="298"/>
        <v>0</v>
      </c>
      <c r="AC293" s="186">
        <f t="shared" si="327"/>
        <v>0</v>
      </c>
      <c r="AD293" s="148" t="str">
        <f>IF(G293&lt;&gt;"",AC293/'Project Input'!$C$41,"")</f>
        <v/>
      </c>
      <c r="AE293" s="141"/>
      <c r="AF293" s="141"/>
      <c r="AG293" s="141"/>
    </row>
    <row r="294" spans="1:33" s="67" customFormat="1">
      <c r="A294" s="61"/>
      <c r="B294" s="72"/>
      <c r="C294" s="65"/>
      <c r="D294" s="65"/>
      <c r="E294" s="73"/>
      <c r="F294" s="816" t="s">
        <v>216</v>
      </c>
      <c r="G294" s="817"/>
      <c r="H294" s="817"/>
      <c r="I294" s="66" t="str">
        <f>IF(G294&lt;&gt;"",O294/(1-('Project Input'!$C$20+'Project Input'!$C$21)),"")</f>
        <v/>
      </c>
      <c r="J294" s="66" t="str">
        <f t="shared" si="292"/>
        <v/>
      </c>
      <c r="K294" s="202" t="str">
        <f>IF(G294&lt;&gt;0,(U294/G294)/(1-('Project Input'!$C$20+'Project Input'!$C$21)),"")</f>
        <v/>
      </c>
      <c r="L294" s="56" t="str">
        <f t="shared" si="293"/>
        <v/>
      </c>
      <c r="M294" s="218" t="str">
        <f t="shared" si="294"/>
        <v/>
      </c>
      <c r="N294" s="219"/>
      <c r="O294" s="135"/>
      <c r="P294" s="165" t="str">
        <f t="shared" si="285"/>
        <v/>
      </c>
      <c r="Q294" s="159"/>
      <c r="R294" s="190"/>
      <c r="S294" s="190"/>
      <c r="T294" s="190"/>
      <c r="U294" s="167" t="str">
        <f>IF(G294&lt;&gt;"",(R294*G294*'Project Input'!$C$47)+(S294*G294*'Project Input'!$C$46)+(T294*G294*'Project Input'!$C$45),"")</f>
        <v/>
      </c>
      <c r="V294" s="159"/>
      <c r="W294" s="168" t="str">
        <f t="shared" si="295"/>
        <v/>
      </c>
      <c r="X294" s="169"/>
      <c r="Y294" s="147"/>
      <c r="Z294" s="185">
        <f t="shared" si="296"/>
        <v>0</v>
      </c>
      <c r="AA294" s="166">
        <f t="shared" si="297"/>
        <v>0</v>
      </c>
      <c r="AB294" s="166">
        <f t="shared" si="298"/>
        <v>0</v>
      </c>
      <c r="AC294" s="186">
        <f t="shared" si="327"/>
        <v>0</v>
      </c>
      <c r="AD294" s="148" t="str">
        <f>IF(G294&lt;&gt;"",AC294/'Project Input'!$C$41,"")</f>
        <v/>
      </c>
      <c r="AE294" s="141"/>
      <c r="AF294" s="141"/>
      <c r="AG294" s="141"/>
    </row>
    <row r="295" spans="1:33" s="67" customFormat="1">
      <c r="A295" s="61"/>
      <c r="B295" s="72"/>
      <c r="C295" s="65"/>
      <c r="D295" s="65"/>
      <c r="E295" s="73"/>
      <c r="F295" s="823" t="s">
        <v>207</v>
      </c>
      <c r="G295" s="63">
        <v>3000</v>
      </c>
      <c r="H295" s="65" t="s">
        <v>77</v>
      </c>
      <c r="I295" s="66">
        <f>IF(G295&lt;&gt;"",O295/(1-('Project Input'!$C$20+'Project Input'!$C$21)),"")</f>
        <v>44.100119189511325</v>
      </c>
      <c r="J295" s="66">
        <f t="shared" si="292"/>
        <v>132300.35756853397</v>
      </c>
      <c r="K295" s="202">
        <f>IF(G295&lt;&gt;0,(U295/G295)/(1-('Project Input'!$C$20+'Project Input'!$C$21)),"")</f>
        <v>180.72109654350419</v>
      </c>
      <c r="L295" s="56">
        <f t="shared" si="293"/>
        <v>542163.28963051259</v>
      </c>
      <c r="M295" s="218">
        <f t="shared" si="294"/>
        <v>674463.64719904657</v>
      </c>
      <c r="N295" s="219"/>
      <c r="O295" s="135">
        <v>37</v>
      </c>
      <c r="P295" s="165">
        <f t="shared" si="285"/>
        <v>111000</v>
      </c>
      <c r="Q295" s="159"/>
      <c r="R295" s="190">
        <v>0.25</v>
      </c>
      <c r="S295" s="190"/>
      <c r="T295" s="190"/>
      <c r="U295" s="167">
        <f>IF(G295&lt;&gt;"",(R295*G295*'Project Input'!$C$47)+(S295*G295*'Project Input'!$C$46)+(T295*G295*'Project Input'!$C$45),"")</f>
        <v>454875</v>
      </c>
      <c r="V295" s="159"/>
      <c r="W295" s="168">
        <f t="shared" si="295"/>
        <v>565875</v>
      </c>
      <c r="X295" s="169"/>
      <c r="Y295" s="147"/>
      <c r="Z295" s="185">
        <f t="shared" si="296"/>
        <v>750</v>
      </c>
      <c r="AA295" s="166">
        <f t="shared" si="297"/>
        <v>0</v>
      </c>
      <c r="AB295" s="166">
        <f t="shared" si="298"/>
        <v>0</v>
      </c>
      <c r="AC295" s="186">
        <f t="shared" si="327"/>
        <v>750</v>
      </c>
      <c r="AD295" s="148">
        <f>IF(G295&lt;&gt;"",AC295/'Project Input'!$C$41,"")</f>
        <v>10.416666666666666</v>
      </c>
      <c r="AE295" s="141"/>
      <c r="AF295" s="141"/>
      <c r="AG295" s="141"/>
    </row>
    <row r="296" spans="1:33" s="1" customFormat="1">
      <c r="A296" s="5"/>
      <c r="B296" s="72"/>
      <c r="C296" s="65"/>
      <c r="D296" s="65"/>
      <c r="E296" s="63"/>
      <c r="F296" s="820" t="s">
        <v>208</v>
      </c>
      <c r="G296" s="63">
        <v>400</v>
      </c>
      <c r="H296" s="65" t="s">
        <v>40</v>
      </c>
      <c r="I296" s="66">
        <f>IF(G296&lt;&gt;"",O296/(1-('Project Input'!$C$20+'Project Input'!$C$21)),"")</f>
        <v>143.02741358760429</v>
      </c>
      <c r="J296" s="66">
        <f t="shared" si="292"/>
        <v>57210.965435041711</v>
      </c>
      <c r="K296" s="202">
        <f>IF(G296&lt;&gt;0,(U296/G296)/(1-('Project Input'!$C$20+'Project Input'!$C$21)),"")</f>
        <v>1251.4898688915375</v>
      </c>
      <c r="L296" s="56">
        <f t="shared" si="293"/>
        <v>500595.94755661499</v>
      </c>
      <c r="M296" s="218">
        <f t="shared" si="294"/>
        <v>557806.91299165669</v>
      </c>
      <c r="N296" s="219"/>
      <c r="O296" s="135">
        <v>120</v>
      </c>
      <c r="P296" s="165">
        <f t="shared" si="285"/>
        <v>48000</v>
      </c>
      <c r="Q296" s="159"/>
      <c r="R296" s="190"/>
      <c r="S296" s="190">
        <v>1</v>
      </c>
      <c r="T296" s="190">
        <v>0.5</v>
      </c>
      <c r="U296" s="167">
        <f>IF(G296&lt;&gt;"",(R296*G296*'Project Input'!$C$47)+(S296*G296*'Project Input'!$C$46)+(T296*G296*'Project Input'!$C$45),"")</f>
        <v>420000</v>
      </c>
      <c r="V296" s="159"/>
      <c r="W296" s="168">
        <f t="shared" si="295"/>
        <v>468000</v>
      </c>
      <c r="X296" s="169"/>
      <c r="Y296" s="147"/>
      <c r="Z296" s="185">
        <f t="shared" si="296"/>
        <v>0</v>
      </c>
      <c r="AA296" s="166">
        <f t="shared" si="297"/>
        <v>400</v>
      </c>
      <c r="AB296" s="166">
        <f t="shared" si="298"/>
        <v>200</v>
      </c>
      <c r="AC296" s="186">
        <f t="shared" si="327"/>
        <v>600</v>
      </c>
      <c r="AD296" s="148">
        <f>IF(G296&lt;&gt;"",AC296/'Project Input'!$C$41,"")</f>
        <v>8.3333333333333339</v>
      </c>
      <c r="AE296" s="141"/>
      <c r="AF296" s="141"/>
      <c r="AG296" s="141"/>
    </row>
    <row r="297" spans="1:33" s="67" customFormat="1">
      <c r="A297" s="61"/>
      <c r="B297" s="72"/>
      <c r="C297" s="65"/>
      <c r="D297" s="65"/>
      <c r="E297" s="73"/>
      <c r="F297" s="64" t="s">
        <v>217</v>
      </c>
      <c r="G297" s="63">
        <v>1200</v>
      </c>
      <c r="H297" s="65" t="s">
        <v>77</v>
      </c>
      <c r="I297" s="66">
        <f>IF(G297&lt;&gt;"",O297/(1-('Project Input'!$C$20+'Project Input'!$C$21)),"")</f>
        <v>53.635280095351611</v>
      </c>
      <c r="J297" s="66">
        <f t="shared" si="292"/>
        <v>64362.336114421931</v>
      </c>
      <c r="K297" s="202">
        <f>IF(G297&lt;&gt;0,(U297/G297)/(1-('Project Input'!$C$20+'Project Input'!$C$21)),"")</f>
        <v>216.86531585220501</v>
      </c>
      <c r="L297" s="56">
        <f t="shared" si="293"/>
        <v>260238.37902264603</v>
      </c>
      <c r="M297" s="218">
        <f t="shared" si="294"/>
        <v>324600.71513706795</v>
      </c>
      <c r="N297" s="219"/>
      <c r="O297" s="135">
        <v>45</v>
      </c>
      <c r="P297" s="165">
        <f t="shared" si="285"/>
        <v>54000</v>
      </c>
      <c r="Q297" s="159"/>
      <c r="R297" s="190">
        <v>0.3</v>
      </c>
      <c r="S297" s="190"/>
      <c r="T297" s="190"/>
      <c r="U297" s="167">
        <f>IF(G297&lt;&gt;"",(R297*G297*'Project Input'!$C$47)+(S297*G297*'Project Input'!$C$46)+(T297*G297*'Project Input'!$C$45),"")</f>
        <v>218340</v>
      </c>
      <c r="V297" s="159"/>
      <c r="W297" s="168">
        <f t="shared" si="295"/>
        <v>272340</v>
      </c>
      <c r="X297" s="169"/>
      <c r="Y297" s="147"/>
      <c r="Z297" s="185">
        <f t="shared" si="296"/>
        <v>360</v>
      </c>
      <c r="AA297" s="166">
        <f t="shared" si="297"/>
        <v>0</v>
      </c>
      <c r="AB297" s="166">
        <f t="shared" si="298"/>
        <v>0</v>
      </c>
      <c r="AC297" s="186">
        <f t="shared" si="327"/>
        <v>360</v>
      </c>
      <c r="AD297" s="148">
        <f>IF(G297&lt;&gt;"",AC297/'Project Input'!$C$41,"")</f>
        <v>5</v>
      </c>
      <c r="AE297" s="141"/>
      <c r="AF297" s="141"/>
      <c r="AG297" s="141"/>
    </row>
    <row r="298" spans="1:33" s="67" customFormat="1">
      <c r="A298" s="61"/>
      <c r="B298" s="72"/>
      <c r="C298" s="65"/>
      <c r="D298" s="65"/>
      <c r="E298" s="73"/>
      <c r="F298" s="91" t="s">
        <v>218</v>
      </c>
      <c r="G298" s="63">
        <v>150</v>
      </c>
      <c r="H298" s="65" t="s">
        <v>40</v>
      </c>
      <c r="I298" s="66">
        <f>IF(G298&lt;&gt;"",O298/(1-('Project Input'!$C$20+'Project Input'!$C$21)),"")</f>
        <v>197.85458879618594</v>
      </c>
      <c r="J298" s="66">
        <f t="shared" si="292"/>
        <v>29678.188319427889</v>
      </c>
      <c r="K298" s="202">
        <f>IF(G298&lt;&gt;0,(U298/G298)/(1-('Project Input'!$C$20+'Project Input'!$C$21)),"")</f>
        <v>1868.8915375446961</v>
      </c>
      <c r="L298" s="56">
        <f t="shared" si="293"/>
        <v>280333.73063170444</v>
      </c>
      <c r="M298" s="218">
        <f t="shared" si="294"/>
        <v>310011.91895113233</v>
      </c>
      <c r="N298" s="219"/>
      <c r="O298" s="135">
        <v>166</v>
      </c>
      <c r="P298" s="165">
        <f t="shared" si="285"/>
        <v>24900</v>
      </c>
      <c r="Q298" s="159"/>
      <c r="R298" s="190"/>
      <c r="S298" s="190">
        <v>1.8</v>
      </c>
      <c r="T298" s="190">
        <v>0.5</v>
      </c>
      <c r="U298" s="167">
        <f>IF(G298&lt;&gt;"",(R298*G298*'Project Input'!$C$47)+(S298*G298*'Project Input'!$C$46)+(T298*G298*'Project Input'!$C$45),"")</f>
        <v>235200</v>
      </c>
      <c r="V298" s="159"/>
      <c r="W298" s="168">
        <f t="shared" si="295"/>
        <v>260100</v>
      </c>
      <c r="X298" s="169"/>
      <c r="Y298" s="147"/>
      <c r="Z298" s="185">
        <f t="shared" si="296"/>
        <v>0</v>
      </c>
      <c r="AA298" s="166">
        <f t="shared" si="297"/>
        <v>270</v>
      </c>
      <c r="AB298" s="166">
        <f t="shared" si="298"/>
        <v>75</v>
      </c>
      <c r="AC298" s="186">
        <f t="shared" si="327"/>
        <v>345</v>
      </c>
      <c r="AD298" s="148">
        <f>IF(G298&lt;&gt;"",AC298/'Project Input'!$C$41,"")</f>
        <v>4.791666666666667</v>
      </c>
      <c r="AE298" s="141"/>
      <c r="AF298" s="141"/>
      <c r="AG298" s="141"/>
    </row>
    <row r="299" spans="1:33" s="67" customFormat="1">
      <c r="A299" s="61"/>
      <c r="B299" s="72"/>
      <c r="C299" s="65"/>
      <c r="D299" s="65"/>
      <c r="E299" s="63"/>
      <c r="F299" s="64" t="s">
        <v>212</v>
      </c>
      <c r="G299" s="63">
        <v>800</v>
      </c>
      <c r="H299" s="65" t="s">
        <v>77</v>
      </c>
      <c r="I299" s="66">
        <f>IF(G299&lt;&gt;"",O299/(1-('Project Input'!$C$20+'Project Input'!$C$21)),"")</f>
        <v>67.938021454112047</v>
      </c>
      <c r="J299" s="66">
        <f t="shared" si="292"/>
        <v>54350.41716328964</v>
      </c>
      <c r="K299" s="202">
        <f>IF(G299&lt;&gt;0,(U299/G299)/(1-('Project Input'!$C$20+'Project Input'!$C$21)),"")</f>
        <v>216.86531585220501</v>
      </c>
      <c r="L299" s="56">
        <f t="shared" si="293"/>
        <v>173492.25268176402</v>
      </c>
      <c r="M299" s="218">
        <f t="shared" si="294"/>
        <v>227842.66984505366</v>
      </c>
      <c r="N299" s="219"/>
      <c r="O299" s="135">
        <v>57</v>
      </c>
      <c r="P299" s="165">
        <f t="shared" si="285"/>
        <v>45600</v>
      </c>
      <c r="Q299" s="159"/>
      <c r="R299" s="190">
        <v>0.3</v>
      </c>
      <c r="S299" s="190"/>
      <c r="T299" s="190"/>
      <c r="U299" s="167">
        <f>IF(G299&lt;&gt;"",(R299*G299*'Project Input'!$C$47)+(S299*G299*'Project Input'!$C$46)+(T299*G299*'Project Input'!$C$45),"")</f>
        <v>145560</v>
      </c>
      <c r="V299" s="159"/>
      <c r="W299" s="168">
        <f t="shared" si="295"/>
        <v>191160</v>
      </c>
      <c r="X299" s="169"/>
      <c r="Y299" s="147"/>
      <c r="Z299" s="185">
        <f t="shared" si="296"/>
        <v>240</v>
      </c>
      <c r="AA299" s="166">
        <f t="shared" si="297"/>
        <v>0</v>
      </c>
      <c r="AB299" s="166">
        <f t="shared" si="298"/>
        <v>0</v>
      </c>
      <c r="AC299" s="186">
        <f t="shared" si="327"/>
        <v>240</v>
      </c>
      <c r="AD299" s="148">
        <f>IF(G299&lt;&gt;"",AC299/'Project Input'!$C$41,"")</f>
        <v>3.3333333333333335</v>
      </c>
      <c r="AE299" s="141"/>
      <c r="AF299" s="141"/>
      <c r="AG299" s="141"/>
    </row>
    <row r="300" spans="1:33" s="67" customFormat="1">
      <c r="A300" s="5"/>
      <c r="B300" s="99"/>
      <c r="C300" s="100"/>
      <c r="D300" s="100"/>
      <c r="E300" s="101"/>
      <c r="F300" s="91" t="s">
        <v>213</v>
      </c>
      <c r="G300" s="63">
        <v>50</v>
      </c>
      <c r="H300" s="65" t="s">
        <v>40</v>
      </c>
      <c r="I300" s="66">
        <f>IF(G300&lt;&gt;"",O300/(1-('Project Input'!$C$20+'Project Input'!$C$21)),"")</f>
        <v>197.85458879618594</v>
      </c>
      <c r="J300" s="66">
        <f t="shared" si="219"/>
        <v>9892.7294398092963</v>
      </c>
      <c r="K300" s="202">
        <f>IF(G300&lt;&gt;0,(U300/G300)/(1-('Project Input'!$C$20+'Project Input'!$C$21)),"")</f>
        <v>1868.8915375446961</v>
      </c>
      <c r="L300" s="56">
        <f t="shared" ref="L300:L304" si="328">IF(G300&lt;&gt;0,K300*G300,"")</f>
        <v>93444.576877234809</v>
      </c>
      <c r="M300" s="218">
        <f t="shared" ref="M300:M304" si="329">IF(G300&lt;&gt;0,J300+L300,"")</f>
        <v>103337.3063170441</v>
      </c>
      <c r="N300" s="219"/>
      <c r="O300" s="135">
        <v>166</v>
      </c>
      <c r="P300" s="165">
        <f t="shared" si="285"/>
        <v>8300</v>
      </c>
      <c r="Q300" s="159"/>
      <c r="R300" s="190"/>
      <c r="S300" s="190">
        <v>1.8</v>
      </c>
      <c r="T300" s="190">
        <v>0.5</v>
      </c>
      <c r="U300" s="167">
        <f>IF(G300&lt;&gt;"",(R300*G300*'Project Input'!$C$47)+(S300*G300*'Project Input'!$C$46)+(T300*G300*'Project Input'!$C$45),"")</f>
        <v>78400</v>
      </c>
      <c r="V300" s="159"/>
      <c r="W300" s="168">
        <f t="shared" si="287"/>
        <v>86700</v>
      </c>
      <c r="X300" s="169"/>
      <c r="Y300" s="147"/>
      <c r="Z300" s="185">
        <f t="shared" si="288"/>
        <v>0</v>
      </c>
      <c r="AA300" s="166">
        <f t="shared" si="289"/>
        <v>90</v>
      </c>
      <c r="AB300" s="166">
        <f t="shared" si="290"/>
        <v>25</v>
      </c>
      <c r="AC300" s="186">
        <f t="shared" si="291"/>
        <v>115</v>
      </c>
      <c r="AD300" s="148">
        <f>IF(G300&lt;&gt;"",AC300/'Project Input'!$C$41,"")</f>
        <v>1.5972222222222223</v>
      </c>
      <c r="AE300" s="141"/>
      <c r="AF300" s="141"/>
      <c r="AG300" s="141"/>
    </row>
    <row r="301" spans="1:33" s="67" customFormat="1">
      <c r="A301" s="5"/>
      <c r="B301" s="99"/>
      <c r="C301" s="100"/>
      <c r="D301" s="100"/>
      <c r="E301" s="102"/>
      <c r="F301" s="113"/>
      <c r="G301" s="63"/>
      <c r="H301" s="65"/>
      <c r="I301" s="66" t="str">
        <f>IF(G301&lt;&gt;"",O301/(1-('Project Input'!$C$20+'Project Input'!$C$21)),"")</f>
        <v/>
      </c>
      <c r="J301" s="66" t="str">
        <f t="shared" si="219"/>
        <v/>
      </c>
      <c r="K301" s="202" t="str">
        <f>IF(G301&lt;&gt;0,(U301/G301)/(1-('Project Input'!$C$20+'Project Input'!$C$21)),"")</f>
        <v/>
      </c>
      <c r="L301" s="56" t="str">
        <f t="shared" si="328"/>
        <v/>
      </c>
      <c r="M301" s="218" t="str">
        <f t="shared" si="329"/>
        <v/>
      </c>
      <c r="N301" s="219"/>
      <c r="O301" s="135"/>
      <c r="P301" s="165" t="str">
        <f t="shared" si="285"/>
        <v/>
      </c>
      <c r="Q301" s="159"/>
      <c r="R301" s="190"/>
      <c r="S301" s="190"/>
      <c r="T301" s="190"/>
      <c r="U301" s="167" t="str">
        <f>IF(G301&lt;&gt;"",(R301*G301*'Project Input'!$C$47)+(S301*G301*'Project Input'!$C$46)+(T301*G301*'Project Input'!$C$45),"")</f>
        <v/>
      </c>
      <c r="V301" s="159"/>
      <c r="W301" s="168" t="str">
        <f t="shared" si="287"/>
        <v/>
      </c>
      <c r="X301" s="169"/>
      <c r="Y301" s="147"/>
      <c r="Z301" s="185">
        <f t="shared" si="288"/>
        <v>0</v>
      </c>
      <c r="AA301" s="166">
        <f t="shared" si="289"/>
        <v>0</v>
      </c>
      <c r="AB301" s="166">
        <f t="shared" si="290"/>
        <v>0</v>
      </c>
      <c r="AC301" s="186">
        <f t="shared" si="291"/>
        <v>0</v>
      </c>
      <c r="AD301" s="148" t="str">
        <f>IF(G301&lt;&gt;"",AC301/'Project Input'!$C$41,"")</f>
        <v/>
      </c>
      <c r="AE301" s="141"/>
      <c r="AF301" s="141"/>
      <c r="AG301" s="141"/>
    </row>
    <row r="302" spans="1:33" s="1" customFormat="1">
      <c r="A302" s="5"/>
      <c r="B302" s="72"/>
      <c r="C302" s="65"/>
      <c r="D302" s="65"/>
      <c r="E302" s="63"/>
      <c r="F302" s="64"/>
      <c r="G302" s="63"/>
      <c r="H302" s="65"/>
      <c r="I302" s="66" t="str">
        <f>IF(G302&lt;&gt;"",O302/(1-('Project Input'!$C$20+'Project Input'!$C$21)),"")</f>
        <v/>
      </c>
      <c r="J302" s="66" t="str">
        <f t="shared" si="219"/>
        <v/>
      </c>
      <c r="K302" s="202" t="str">
        <f>IF(G302&lt;&gt;0,(U302/G302)/(1-('Project Input'!$C$20+'Project Input'!$C$21)),"")</f>
        <v/>
      </c>
      <c r="L302" s="56" t="str">
        <f t="shared" si="328"/>
        <v/>
      </c>
      <c r="M302" s="218" t="str">
        <f t="shared" si="329"/>
        <v/>
      </c>
      <c r="N302" s="219"/>
      <c r="O302" s="135"/>
      <c r="P302" s="165" t="str">
        <f t="shared" si="285"/>
        <v/>
      </c>
      <c r="Q302" s="159"/>
      <c r="R302" s="190"/>
      <c r="S302" s="190"/>
      <c r="T302" s="190"/>
      <c r="U302" s="167" t="str">
        <f>IF(G302&lt;&gt;"",(R302*G302*'Project Input'!$C$47)+(S302*G302*'Project Input'!$C$46)+(T302*G302*'Project Input'!$C$45),"")</f>
        <v/>
      </c>
      <c r="V302" s="159"/>
      <c r="W302" s="168" t="str">
        <f t="shared" si="287"/>
        <v/>
      </c>
      <c r="X302" s="169"/>
      <c r="Y302" s="147"/>
      <c r="Z302" s="185">
        <f t="shared" si="288"/>
        <v>0</v>
      </c>
      <c r="AA302" s="166">
        <f t="shared" si="289"/>
        <v>0</v>
      </c>
      <c r="AB302" s="166">
        <f t="shared" si="290"/>
        <v>0</v>
      </c>
      <c r="AC302" s="186">
        <f t="shared" si="291"/>
        <v>0</v>
      </c>
      <c r="AD302" s="148" t="str">
        <f>IF(G302&lt;&gt;"",AC302/'Project Input'!$C$41,"")</f>
        <v/>
      </c>
      <c r="AE302" s="141"/>
      <c r="AF302" s="141"/>
      <c r="AG302" s="141"/>
    </row>
    <row r="303" spans="1:33" s="1" customFormat="1">
      <c r="A303" s="5"/>
      <c r="B303" s="99"/>
      <c r="C303" s="100"/>
      <c r="D303" s="100"/>
      <c r="E303" s="102"/>
      <c r="F303" s="64"/>
      <c r="G303" s="63"/>
      <c r="H303" s="65"/>
      <c r="I303" s="66" t="str">
        <f>IF(G303&lt;&gt;"",O303/(1-('Project Input'!$C$20+'Project Input'!$C$21)),"")</f>
        <v/>
      </c>
      <c r="J303" s="66" t="str">
        <f t="shared" si="219"/>
        <v/>
      </c>
      <c r="K303" s="202" t="str">
        <f>IF(G303&lt;&gt;0,(U303/G303)/(1-('Project Input'!$C$20+'Project Input'!$C$21)),"")</f>
        <v/>
      </c>
      <c r="L303" s="56" t="str">
        <f t="shared" si="328"/>
        <v/>
      </c>
      <c r="M303" s="218" t="str">
        <f t="shared" si="329"/>
        <v/>
      </c>
      <c r="N303" s="219"/>
      <c r="O303" s="135"/>
      <c r="P303" s="165" t="str">
        <f t="shared" si="285"/>
        <v/>
      </c>
      <c r="Q303" s="159"/>
      <c r="R303" s="190"/>
      <c r="S303" s="190"/>
      <c r="T303" s="190"/>
      <c r="U303" s="167" t="str">
        <f>IF(G303&lt;&gt;"",(R303*G303*'Project Input'!$C$47)+(S303*G303*'Project Input'!$C$46)+(T303*G303*'Project Input'!$C$45),"")</f>
        <v/>
      </c>
      <c r="V303" s="159"/>
      <c r="W303" s="168" t="str">
        <f t="shared" si="287"/>
        <v/>
      </c>
      <c r="X303" s="169"/>
      <c r="Y303" s="147"/>
      <c r="Z303" s="185">
        <f t="shared" si="288"/>
        <v>0</v>
      </c>
      <c r="AA303" s="166">
        <f t="shared" si="289"/>
        <v>0</v>
      </c>
      <c r="AB303" s="166">
        <f t="shared" si="290"/>
        <v>0</v>
      </c>
      <c r="AC303" s="186">
        <f t="shared" si="291"/>
        <v>0</v>
      </c>
      <c r="AD303" s="148" t="str">
        <f>IF(G303&lt;&gt;"",AC303/'Project Input'!$C$41,"")</f>
        <v/>
      </c>
      <c r="AE303" s="141"/>
      <c r="AF303" s="141"/>
      <c r="AG303" s="141"/>
    </row>
    <row r="304" spans="1:33" s="1" customFormat="1">
      <c r="A304" s="5"/>
      <c r="B304" s="99"/>
      <c r="C304" s="100"/>
      <c r="D304" s="100"/>
      <c r="E304" s="102"/>
      <c r="F304" s="64"/>
      <c r="G304" s="63"/>
      <c r="H304" s="65"/>
      <c r="I304" s="66" t="str">
        <f>IF(G304&lt;&gt;"",O304/(1-('Project Input'!$C$20+'Project Input'!$C$21)),"")</f>
        <v/>
      </c>
      <c r="J304" s="66" t="str">
        <f t="shared" si="219"/>
        <v/>
      </c>
      <c r="K304" s="202" t="str">
        <f>IF(G304&lt;&gt;0,(U304/G304)/(1-('Project Input'!$C$20+'Project Input'!$C$21)),"")</f>
        <v/>
      </c>
      <c r="L304" s="56" t="str">
        <f t="shared" si="328"/>
        <v/>
      </c>
      <c r="M304" s="218" t="str">
        <f t="shared" si="329"/>
        <v/>
      </c>
      <c r="N304" s="219"/>
      <c r="O304" s="135"/>
      <c r="P304" s="165" t="str">
        <f t="shared" si="285"/>
        <v/>
      </c>
      <c r="Q304" s="159"/>
      <c r="R304" s="190"/>
      <c r="S304" s="190"/>
      <c r="T304" s="190"/>
      <c r="U304" s="167" t="str">
        <f>IF(G304&lt;&gt;"",(R304*G304*'Project Input'!$C$47)+(S304*G304*'Project Input'!$C$46)+(T304*G304*'Project Input'!$C$45),"")</f>
        <v/>
      </c>
      <c r="V304" s="159"/>
      <c r="W304" s="168" t="str">
        <f t="shared" si="287"/>
        <v/>
      </c>
      <c r="X304" s="169"/>
      <c r="Y304" s="147"/>
      <c r="Z304" s="185">
        <f t="shared" si="288"/>
        <v>0</v>
      </c>
      <c r="AA304" s="166">
        <f t="shared" si="289"/>
        <v>0</v>
      </c>
      <c r="AB304" s="166">
        <f t="shared" si="290"/>
        <v>0</v>
      </c>
      <c r="AC304" s="186">
        <f t="shared" si="291"/>
        <v>0</v>
      </c>
      <c r="AD304" s="148" t="str">
        <f>IF(G304&lt;&gt;"",AC304/'Project Input'!$C$41,"")</f>
        <v/>
      </c>
      <c r="AE304" s="141"/>
      <c r="AF304" s="141"/>
      <c r="AG304" s="141"/>
    </row>
    <row r="305" spans="1:35" s="67" customFormat="1">
      <c r="A305" s="5"/>
      <c r="B305" s="93"/>
      <c r="C305" s="94"/>
      <c r="D305" s="94"/>
      <c r="E305" s="81">
        <v>433</v>
      </c>
      <c r="F305" s="112" t="s">
        <v>219</v>
      </c>
      <c r="G305" s="96"/>
      <c r="H305" s="97"/>
      <c r="I305" s="97"/>
      <c r="J305" s="97"/>
      <c r="K305" s="97"/>
      <c r="L305" s="60" t="str">
        <f t="shared" ref="L305" si="330">IF(I305&lt;&gt;"",I305*K305,"")</f>
        <v/>
      </c>
      <c r="M305" s="220">
        <f>SUBTOTAL(9,M306:M329)</f>
        <v>4680321.8116805721</v>
      </c>
      <c r="N305" s="219"/>
      <c r="O305" s="135"/>
      <c r="P305" s="165" t="str">
        <f t="shared" ref="P305:P329" si="331">IF(G305&lt;&gt;"",G305*O305,"")</f>
        <v/>
      </c>
      <c r="Q305" s="159"/>
      <c r="R305" s="190"/>
      <c r="S305" s="190"/>
      <c r="T305" s="190"/>
      <c r="U305" s="167" t="str">
        <f>IF(G305&lt;&gt;"",(R305*G305*'Project Input'!$C$47)+(S305*G305*'Project Input'!$C$46)+(T305*G305*'Project Input'!$C$45),"")</f>
        <v/>
      </c>
      <c r="V305" s="159"/>
      <c r="W305" s="168" t="str">
        <f t="shared" si="287"/>
        <v/>
      </c>
      <c r="X305" s="169"/>
      <c r="Y305" s="147"/>
      <c r="Z305" s="185">
        <f t="shared" si="288"/>
        <v>0</v>
      </c>
      <c r="AA305" s="166">
        <f t="shared" si="289"/>
        <v>0</v>
      </c>
      <c r="AB305" s="166">
        <f t="shared" si="290"/>
        <v>0</v>
      </c>
      <c r="AC305" s="186">
        <f t="shared" si="291"/>
        <v>0</v>
      </c>
      <c r="AD305" s="148" t="str">
        <f>IF(G305&lt;&gt;"",AC305/'Project Input'!$C$41,"")</f>
        <v/>
      </c>
      <c r="AE305" s="141"/>
      <c r="AF305" s="141"/>
      <c r="AG305" s="141"/>
    </row>
    <row r="306" spans="1:35" s="67" customFormat="1">
      <c r="A306" s="61"/>
      <c r="B306" s="72"/>
      <c r="C306" s="65"/>
      <c r="D306" s="65"/>
      <c r="E306" s="63"/>
      <c r="F306" s="109"/>
      <c r="G306" s="63"/>
      <c r="H306" s="65"/>
      <c r="I306" s="66" t="str">
        <f>IF(G306&lt;&gt;"",O306/(1-('Project Input'!$C$20+'Project Input'!$C$21)),"")</f>
        <v/>
      </c>
      <c r="J306" s="66" t="str">
        <f t="shared" si="219"/>
        <v/>
      </c>
      <c r="K306" s="202" t="str">
        <f>IF(G306&lt;&gt;0,(U306/G306)/(1-('Project Input'!$C$20+'Project Input'!$C$21)),"")</f>
        <v/>
      </c>
      <c r="L306" s="56" t="str">
        <f t="shared" ref="L306:L329" si="332">IF(G306&lt;&gt;0,K306*G306,"")</f>
        <v/>
      </c>
      <c r="M306" s="218" t="str">
        <f t="shared" ref="M306:M318" si="333">IF(G306&lt;&gt;0,J306+L306,"")</f>
        <v/>
      </c>
      <c r="N306" s="219"/>
      <c r="O306" s="135"/>
      <c r="P306" s="165" t="str">
        <f t="shared" si="331"/>
        <v/>
      </c>
      <c r="Q306" s="159"/>
      <c r="R306" s="190"/>
      <c r="S306" s="190"/>
      <c r="T306" s="190"/>
      <c r="U306" s="167" t="str">
        <f>IF(G306&lt;&gt;"",(R306*G306*'Project Input'!$C$47)+(S306*G306*'Project Input'!$C$46)+(T306*G306*'Project Input'!$C$45),"")</f>
        <v/>
      </c>
      <c r="V306" s="159"/>
      <c r="W306" s="168" t="str">
        <f t="shared" si="287"/>
        <v/>
      </c>
      <c r="X306" s="169"/>
      <c r="Y306" s="147"/>
      <c r="Z306" s="185">
        <f t="shared" si="288"/>
        <v>0</v>
      </c>
      <c r="AA306" s="166">
        <f t="shared" si="289"/>
        <v>0</v>
      </c>
      <c r="AB306" s="166">
        <f t="shared" si="290"/>
        <v>0</v>
      </c>
      <c r="AC306" s="186">
        <f t="shared" si="291"/>
        <v>0</v>
      </c>
      <c r="AD306" s="148" t="str">
        <f>IF(G306&lt;&gt;"",AC306/'Project Input'!$C$41,"")</f>
        <v/>
      </c>
      <c r="AE306" s="141"/>
      <c r="AF306" s="141"/>
      <c r="AG306" s="141"/>
    </row>
    <row r="307" spans="1:35" s="67" customFormat="1">
      <c r="A307" s="61"/>
      <c r="B307" s="72"/>
      <c r="C307" s="65"/>
      <c r="D307" s="65"/>
      <c r="E307" s="63"/>
      <c r="F307" s="816" t="s">
        <v>220</v>
      </c>
      <c r="G307" s="817"/>
      <c r="H307" s="818"/>
      <c r="I307" s="66" t="str">
        <f>IF(G307&lt;&gt;"",O307/(1-('Project Input'!$C$20+'Project Input'!$C$21)),"")</f>
        <v/>
      </c>
      <c r="J307" s="66" t="str">
        <f t="shared" si="219"/>
        <v/>
      </c>
      <c r="K307" s="202" t="str">
        <f>IF(G307&lt;&gt;0,(U307/G307)/(1-('Project Input'!$C$20+'Project Input'!$C$21)),"")</f>
        <v/>
      </c>
      <c r="L307" s="56" t="str">
        <f t="shared" si="332"/>
        <v/>
      </c>
      <c r="M307" s="218" t="str">
        <f t="shared" si="333"/>
        <v/>
      </c>
      <c r="N307" s="219"/>
      <c r="O307" s="135"/>
      <c r="P307" s="165" t="str">
        <f t="shared" si="331"/>
        <v/>
      </c>
      <c r="Q307" s="159"/>
      <c r="R307" s="190"/>
      <c r="S307" s="190"/>
      <c r="T307" s="190"/>
      <c r="U307" s="167" t="str">
        <f>IF(G307&lt;&gt;"",(R307*G307*'Project Input'!$C$47)+(S307*G307*'Project Input'!$C$46)+(T307*G307*'Project Input'!$C$45),"")</f>
        <v/>
      </c>
      <c r="V307" s="159"/>
      <c r="W307" s="168" t="str">
        <f t="shared" si="287"/>
        <v/>
      </c>
      <c r="X307" s="169"/>
      <c r="Y307" s="147"/>
      <c r="Z307" s="185">
        <f t="shared" si="288"/>
        <v>0</v>
      </c>
      <c r="AA307" s="166">
        <f t="shared" si="289"/>
        <v>0</v>
      </c>
      <c r="AB307" s="166">
        <f t="shared" si="290"/>
        <v>0</v>
      </c>
      <c r="AC307" s="186">
        <f t="shared" si="291"/>
        <v>0</v>
      </c>
      <c r="AD307" s="148" t="str">
        <f>IF(G307&lt;&gt;"",AC307/'Project Input'!$C$41,"")</f>
        <v/>
      </c>
      <c r="AE307" s="140"/>
      <c r="AF307" s="141"/>
      <c r="AG307" s="141"/>
    </row>
    <row r="308" spans="1:35" s="1" customFormat="1">
      <c r="A308" s="5"/>
      <c r="B308" s="72"/>
      <c r="C308" s="65"/>
      <c r="D308" s="65"/>
      <c r="E308" s="63"/>
      <c r="F308" s="74"/>
      <c r="G308" s="63"/>
      <c r="H308" s="65"/>
      <c r="I308" s="66" t="str">
        <f>IF(G308&lt;&gt;"",O308/(1-('Project Input'!$C$20+'Project Input'!$C$21)),"")</f>
        <v/>
      </c>
      <c r="J308" s="66" t="str">
        <f t="shared" si="219"/>
        <v/>
      </c>
      <c r="K308" s="202" t="str">
        <f>IF(G308&lt;&gt;0,(U308/G308)/(1-('Project Input'!$C$20+'Project Input'!$C$21)),"")</f>
        <v/>
      </c>
      <c r="L308" s="56" t="str">
        <f t="shared" si="332"/>
        <v/>
      </c>
      <c r="M308" s="218" t="str">
        <f t="shared" si="333"/>
        <v/>
      </c>
      <c r="N308" s="219"/>
      <c r="O308" s="135"/>
      <c r="P308" s="165" t="str">
        <f t="shared" si="331"/>
        <v/>
      </c>
      <c r="Q308" s="159"/>
      <c r="R308" s="190"/>
      <c r="S308" s="190"/>
      <c r="T308" s="190"/>
      <c r="U308" s="167" t="str">
        <f>IF(G308&lt;&gt;"",(R308*G308*'Project Input'!$C$47)+(S308*G308*'Project Input'!$C$46)+(T308*G308*'Project Input'!$C$45),"")</f>
        <v/>
      </c>
      <c r="V308" s="159"/>
      <c r="W308" s="168" t="str">
        <f t="shared" si="287"/>
        <v/>
      </c>
      <c r="X308" s="169"/>
      <c r="Y308" s="147"/>
      <c r="Z308" s="185">
        <f t="shared" si="288"/>
        <v>0</v>
      </c>
      <c r="AA308" s="166">
        <f t="shared" si="289"/>
        <v>0</v>
      </c>
      <c r="AB308" s="166">
        <f t="shared" si="290"/>
        <v>0</v>
      </c>
      <c r="AC308" s="186">
        <f t="shared" si="291"/>
        <v>0</v>
      </c>
      <c r="AD308" s="148" t="str">
        <f>IF(G308&lt;&gt;"",AC308/'Project Input'!$C$41,"")</f>
        <v/>
      </c>
      <c r="AE308" s="141"/>
      <c r="AF308" s="141"/>
      <c r="AG308" s="141"/>
    </row>
    <row r="309" spans="1:35" s="67" customFormat="1">
      <c r="A309" s="61"/>
      <c r="B309" s="72"/>
      <c r="C309" s="65"/>
      <c r="D309" s="65"/>
      <c r="E309" s="73"/>
      <c r="F309" s="64" t="s">
        <v>106</v>
      </c>
      <c r="G309" s="63">
        <v>5152</v>
      </c>
      <c r="H309" s="65" t="s">
        <v>107</v>
      </c>
      <c r="I309" s="66">
        <f>IF(G309&lt;&gt;"",O309/(1-('Project Input'!$C$20+'Project Input'!$C$21)),"")</f>
        <v>274.13587604290825</v>
      </c>
      <c r="J309" s="66">
        <f t="shared" si="219"/>
        <v>1412348.0333730632</v>
      </c>
      <c r="K309" s="202">
        <f>IF(G309&lt;&gt;0,(U309/G309)/(1-('Project Input'!$C$20+'Project Input'!$C$21)),"")</f>
        <v>0</v>
      </c>
      <c r="L309" s="56">
        <f t="shared" si="332"/>
        <v>0</v>
      </c>
      <c r="M309" s="218">
        <f t="shared" si="333"/>
        <v>1412348.0333730632</v>
      </c>
      <c r="N309" s="219"/>
      <c r="O309" s="135">
        <v>230</v>
      </c>
      <c r="P309" s="165">
        <f t="shared" si="331"/>
        <v>1184960</v>
      </c>
      <c r="Q309" s="159"/>
      <c r="R309" s="190"/>
      <c r="S309" s="190"/>
      <c r="T309" s="190"/>
      <c r="U309" s="167">
        <f>IF(G309&lt;&gt;"",(R309*G309*'Project Input'!$C$47)+(S309*G309*'Project Input'!$C$46)+(T309*G309*'Project Input'!$C$45),"")</f>
        <v>0</v>
      </c>
      <c r="V309" s="159"/>
      <c r="W309" s="168">
        <f t="shared" si="287"/>
        <v>1184960</v>
      </c>
      <c r="X309" s="169"/>
      <c r="Y309" s="147"/>
      <c r="Z309" s="185">
        <f t="shared" si="288"/>
        <v>0</v>
      </c>
      <c r="AA309" s="166">
        <f t="shared" si="289"/>
        <v>0</v>
      </c>
      <c r="AB309" s="166">
        <f t="shared" si="290"/>
        <v>0</v>
      </c>
      <c r="AC309" s="186">
        <f t="shared" ref="AC309:AC323" si="334">SUM(Z309:AB309)</f>
        <v>0</v>
      </c>
      <c r="AD309" s="148">
        <f>IF(G309&lt;&gt;"",AC309/'Project Input'!$C$41,"")</f>
        <v>0</v>
      </c>
      <c r="AE309" s="141"/>
      <c r="AF309" s="141"/>
      <c r="AG309" s="141"/>
    </row>
    <row r="310" spans="1:35" s="67" customFormat="1">
      <c r="A310" s="61"/>
      <c r="B310" s="72"/>
      <c r="C310" s="65"/>
      <c r="D310" s="65"/>
      <c r="E310" s="73"/>
      <c r="F310" s="64"/>
      <c r="G310" s="63"/>
      <c r="H310" s="65"/>
      <c r="I310" s="66" t="str">
        <f>IF(G310&lt;&gt;"",O310/(1-('Project Input'!$C$20+'Project Input'!$C$21)),"")</f>
        <v/>
      </c>
      <c r="J310" s="66" t="str">
        <f t="shared" ref="J310" si="335">IF(G310&lt;&gt;"",G310*I310,"")</f>
        <v/>
      </c>
      <c r="K310" s="202" t="str">
        <f>IF(G310&lt;&gt;0,(U310/G310)/(1-('Project Input'!$C$20+'Project Input'!$C$21)),"")</f>
        <v/>
      </c>
      <c r="L310" s="56" t="str">
        <f t="shared" ref="L310" si="336">IF(G310&lt;&gt;0,K310*G310,"")</f>
        <v/>
      </c>
      <c r="M310" s="218" t="str">
        <f t="shared" ref="M310" si="337">IF(G310&lt;&gt;0,J310+L310,"")</f>
        <v/>
      </c>
      <c r="N310" s="219"/>
      <c r="O310" s="135"/>
      <c r="P310" s="165" t="str">
        <f t="shared" ref="P310" si="338">IF(G310&lt;&gt;"",G310*O310,"")</f>
        <v/>
      </c>
      <c r="Q310" s="159"/>
      <c r="R310" s="190"/>
      <c r="S310" s="190"/>
      <c r="T310" s="190"/>
      <c r="U310" s="167" t="str">
        <f>IF(G310&lt;&gt;"",(R310*G310*'Project Input'!$C$47)+(S310*G310*'Project Input'!$C$46)+(T310*G310*'Project Input'!$C$45),"")</f>
        <v/>
      </c>
      <c r="V310" s="159"/>
      <c r="W310" s="168" t="str">
        <f t="shared" ref="W310" si="339">IF(G310&lt;&gt;"",U310+P310,"")</f>
        <v/>
      </c>
      <c r="X310" s="169"/>
      <c r="Y310" s="147"/>
      <c r="Z310" s="185">
        <f t="shared" ref="Z310" si="340">R310*G310</f>
        <v>0</v>
      </c>
      <c r="AA310" s="166">
        <f t="shared" ref="AA310" si="341">S310*G310</f>
        <v>0</v>
      </c>
      <c r="AB310" s="166">
        <f t="shared" ref="AB310" si="342">T310*G310</f>
        <v>0</v>
      </c>
      <c r="AC310" s="186">
        <f t="shared" ref="AC310" si="343">SUM(Z310:AB310)</f>
        <v>0</v>
      </c>
      <c r="AD310" s="148" t="str">
        <f>IF(G310&lt;&gt;"",AC310/'Project Input'!$C$41,"")</f>
        <v/>
      </c>
      <c r="AE310" s="141"/>
      <c r="AF310" s="141"/>
      <c r="AG310" s="141"/>
    </row>
    <row r="311" spans="1:35" s="67" customFormat="1">
      <c r="A311" s="61"/>
      <c r="B311" s="72"/>
      <c r="C311" s="65"/>
      <c r="D311" s="65"/>
      <c r="E311" s="73"/>
      <c r="F311" s="816" t="s">
        <v>221</v>
      </c>
      <c r="G311" s="816"/>
      <c r="H311" s="816"/>
      <c r="I311" s="66" t="str">
        <f>IF(G311&lt;&gt;"",O311/(1-('Project Input'!$C$20+'Project Input'!$C$21)),"")</f>
        <v/>
      </c>
      <c r="J311" s="66" t="str">
        <f t="shared" si="219"/>
        <v/>
      </c>
      <c r="K311" s="202" t="str">
        <f>IF(G311&lt;&gt;0,(U311/G311)/(1-('Project Input'!$C$20+'Project Input'!$C$21)),"")</f>
        <v/>
      </c>
      <c r="L311" s="56" t="str">
        <f t="shared" si="332"/>
        <v/>
      </c>
      <c r="M311" s="218" t="str">
        <f t="shared" si="333"/>
        <v/>
      </c>
      <c r="N311" s="219"/>
      <c r="O311" s="135"/>
      <c r="P311" s="165" t="str">
        <f t="shared" si="331"/>
        <v/>
      </c>
      <c r="Q311" s="159"/>
      <c r="R311" s="190"/>
      <c r="S311" s="190"/>
      <c r="T311" s="190"/>
      <c r="U311" s="167" t="str">
        <f>IF(G311&lt;&gt;"",(R311*G311*'Project Input'!$C$47)+(S311*G311*'Project Input'!$C$46)+(T311*G311*'Project Input'!$C$45),"")</f>
        <v/>
      </c>
      <c r="V311" s="159"/>
      <c r="W311" s="168" t="str">
        <f t="shared" si="287"/>
        <v/>
      </c>
      <c r="X311" s="169"/>
      <c r="Y311" s="147"/>
      <c r="Z311" s="185">
        <f t="shared" si="288"/>
        <v>0</v>
      </c>
      <c r="AA311" s="166">
        <f t="shared" si="289"/>
        <v>0</v>
      </c>
      <c r="AB311" s="166">
        <f t="shared" si="290"/>
        <v>0</v>
      </c>
      <c r="AC311" s="186">
        <f t="shared" si="334"/>
        <v>0</v>
      </c>
      <c r="AD311" s="148" t="str">
        <f>IF(G311&lt;&gt;"",AC311/'Project Input'!$C$41,"")</f>
        <v/>
      </c>
      <c r="AE311" s="141"/>
      <c r="AF311" s="141"/>
      <c r="AG311" s="141"/>
    </row>
    <row r="312" spans="1:35" s="1" customFormat="1">
      <c r="A312" s="5"/>
      <c r="B312" s="72"/>
      <c r="C312" s="65"/>
      <c r="D312" s="65"/>
      <c r="E312" s="63"/>
      <c r="F312" s="74"/>
      <c r="G312" s="63"/>
      <c r="H312" s="65"/>
      <c r="I312" s="66" t="str">
        <f>IF(G312&lt;&gt;"",O312/(1-('Project Input'!$C$20+'Project Input'!$C$21)),"")</f>
        <v/>
      </c>
      <c r="J312" s="66" t="str">
        <f t="shared" si="219"/>
        <v/>
      </c>
      <c r="K312" s="202" t="str">
        <f>IF(G312&lt;&gt;0,(U312/G312)/(1-('Project Input'!$C$20+'Project Input'!$C$21)),"")</f>
        <v/>
      </c>
      <c r="L312" s="56" t="str">
        <f t="shared" si="332"/>
        <v/>
      </c>
      <c r="M312" s="218" t="str">
        <f t="shared" si="333"/>
        <v/>
      </c>
      <c r="N312" s="219"/>
      <c r="O312" s="135"/>
      <c r="P312" s="165" t="str">
        <f t="shared" si="331"/>
        <v/>
      </c>
      <c r="Q312" s="159"/>
      <c r="R312" s="190"/>
      <c r="S312" s="190"/>
      <c r="T312" s="190"/>
      <c r="U312" s="167" t="str">
        <f>IF(G312&lt;&gt;"",(R312*G312*'Project Input'!$C$47)+(S312*G312*'Project Input'!$C$46)+(T312*G312*'Project Input'!$C$45),"")</f>
        <v/>
      </c>
      <c r="V312" s="159"/>
      <c r="W312" s="168" t="str">
        <f t="shared" si="287"/>
        <v/>
      </c>
      <c r="X312" s="169"/>
      <c r="Y312" s="147"/>
      <c r="Z312" s="185">
        <f t="shared" si="288"/>
        <v>0</v>
      </c>
      <c r="AA312" s="166">
        <f t="shared" si="289"/>
        <v>0</v>
      </c>
      <c r="AB312" s="166">
        <f t="shared" si="290"/>
        <v>0</v>
      </c>
      <c r="AC312" s="186">
        <f t="shared" si="334"/>
        <v>0</v>
      </c>
      <c r="AD312" s="148" t="str">
        <f>IF(G312&lt;&gt;"",AC312/'Project Input'!$C$41,"")</f>
        <v/>
      </c>
      <c r="AE312" s="141"/>
      <c r="AF312" s="141"/>
      <c r="AG312" s="141"/>
    </row>
    <row r="313" spans="1:35" s="67" customFormat="1">
      <c r="A313" s="61"/>
      <c r="B313" s="72"/>
      <c r="C313" s="65"/>
      <c r="D313" s="65"/>
      <c r="E313" s="73"/>
      <c r="F313" s="98"/>
      <c r="G313" s="63"/>
      <c r="H313" s="65"/>
      <c r="I313" s="66"/>
      <c r="J313" s="66"/>
      <c r="K313" s="202"/>
      <c r="L313" s="56"/>
      <c r="M313" s="218"/>
      <c r="N313" s="219"/>
      <c r="O313" s="135"/>
      <c r="P313" s="165"/>
      <c r="Q313" s="159"/>
      <c r="R313" s="190"/>
      <c r="S313" s="190"/>
      <c r="T313" s="190"/>
      <c r="U313" s="167"/>
      <c r="V313" s="159"/>
      <c r="W313" s="168"/>
      <c r="X313" s="169"/>
      <c r="Y313" s="147"/>
      <c r="Z313" s="185"/>
      <c r="AA313" s="166"/>
      <c r="AB313" s="166"/>
      <c r="AC313" s="186"/>
      <c r="AD313" s="148"/>
      <c r="AE313" s="141"/>
      <c r="AF313" s="141"/>
      <c r="AG313" s="141"/>
    </row>
    <row r="314" spans="1:35" s="67" customFormat="1">
      <c r="A314" s="61"/>
      <c r="B314" s="72"/>
      <c r="C314" s="65"/>
      <c r="D314" s="65"/>
      <c r="E314" s="73"/>
      <c r="F314" s="98" t="s">
        <v>106</v>
      </c>
      <c r="G314" s="63">
        <v>1620</v>
      </c>
      <c r="H314" s="65" t="s">
        <v>107</v>
      </c>
      <c r="I314" s="66">
        <f>IF(G314&lt;&gt;"",O314/(1-('Project Input'!$C$20+'Project Input'!$C$21)),"")</f>
        <v>274.13587604290825</v>
      </c>
      <c r="J314" s="66">
        <f t="shared" ref="J314:J323" si="344">IF(G314&lt;&gt;"",G314*I314,"")</f>
        <v>444100.11918951134</v>
      </c>
      <c r="K314" s="202">
        <f>IF(G314&lt;&gt;0,(U314/G314)/(1-('Project Input'!$C$20+'Project Input'!$C$21)),"")</f>
        <v>0</v>
      </c>
      <c r="L314" s="56">
        <f t="shared" si="332"/>
        <v>0</v>
      </c>
      <c r="M314" s="218">
        <f t="shared" si="333"/>
        <v>444100.11918951134</v>
      </c>
      <c r="N314" s="219"/>
      <c r="O314" s="135">
        <v>230</v>
      </c>
      <c r="P314" s="165">
        <f t="shared" si="331"/>
        <v>372600</v>
      </c>
      <c r="Q314" s="159"/>
      <c r="R314" s="190"/>
      <c r="S314" s="190"/>
      <c r="T314" s="190"/>
      <c r="U314" s="167">
        <f>IF(G314&lt;&gt;"",(R314*G314*'Project Input'!$C$47)+(S314*G314*'Project Input'!$C$46)+(T314*G314*'Project Input'!$C$45),"")</f>
        <v>0</v>
      </c>
      <c r="V314" s="159"/>
      <c r="W314" s="168">
        <f t="shared" si="287"/>
        <v>372600</v>
      </c>
      <c r="X314" s="169"/>
      <c r="Y314" s="147"/>
      <c r="Z314" s="185">
        <f t="shared" si="288"/>
        <v>0</v>
      </c>
      <c r="AA314" s="166">
        <f t="shared" si="289"/>
        <v>0</v>
      </c>
      <c r="AB314" s="166">
        <f t="shared" si="290"/>
        <v>0</v>
      </c>
      <c r="AC314" s="186">
        <f t="shared" si="334"/>
        <v>0</v>
      </c>
      <c r="AD314" s="148">
        <f>IF(G314&lt;&gt;"",AC314/'Project Input'!$C$41,"")</f>
        <v>0</v>
      </c>
      <c r="AE314" s="141"/>
      <c r="AF314" s="141"/>
      <c r="AG314" s="141"/>
    </row>
    <row r="315" spans="1:35" s="1" customFormat="1">
      <c r="A315" s="5"/>
      <c r="B315" s="72"/>
      <c r="C315" s="65"/>
      <c r="D315" s="65"/>
      <c r="E315" s="63"/>
      <c r="F315" s="64"/>
      <c r="G315" s="63"/>
      <c r="H315" s="65"/>
      <c r="I315" s="66" t="str">
        <f>IF(G315&lt;&gt;"",O315/(1-('Project Input'!$C$20+'Project Input'!$C$21)),"")</f>
        <v/>
      </c>
      <c r="J315" s="66" t="str">
        <f t="shared" si="344"/>
        <v/>
      </c>
      <c r="K315" s="202" t="str">
        <f>IF(G315&lt;&gt;0,(U315/G315)/(1-('Project Input'!$C$20+'Project Input'!$C$21)),"")</f>
        <v/>
      </c>
      <c r="L315" s="56" t="str">
        <f t="shared" si="332"/>
        <v/>
      </c>
      <c r="M315" s="218" t="str">
        <f t="shared" si="333"/>
        <v/>
      </c>
      <c r="N315" s="219"/>
      <c r="O315" s="135"/>
      <c r="P315" s="165" t="str">
        <f t="shared" si="331"/>
        <v/>
      </c>
      <c r="Q315" s="159"/>
      <c r="R315" s="190"/>
      <c r="S315" s="190"/>
      <c r="T315" s="190"/>
      <c r="U315" s="167" t="str">
        <f>IF(G315&lt;&gt;"",(R315*G315*'Project Input'!$C$47)+(S315*G315*'Project Input'!$C$46)+(T315*G315*'Project Input'!$C$45),"")</f>
        <v/>
      </c>
      <c r="V315" s="159"/>
      <c r="W315" s="168" t="str">
        <f t="shared" si="287"/>
        <v/>
      </c>
      <c r="X315" s="169"/>
      <c r="Y315" s="147"/>
      <c r="Z315" s="185">
        <f t="shared" si="288"/>
        <v>0</v>
      </c>
      <c r="AA315" s="166">
        <f t="shared" si="289"/>
        <v>0</v>
      </c>
      <c r="AB315" s="166">
        <f t="shared" si="290"/>
        <v>0</v>
      </c>
      <c r="AC315" s="186">
        <f t="shared" si="334"/>
        <v>0</v>
      </c>
      <c r="AD315" s="148" t="str">
        <f>IF(G315&lt;&gt;"",AC315/'Project Input'!$C$41,"")</f>
        <v/>
      </c>
      <c r="AE315" s="141"/>
      <c r="AF315" s="141"/>
      <c r="AG315" s="141"/>
    </row>
    <row r="316" spans="1:35" s="67" customFormat="1">
      <c r="A316" s="61"/>
      <c r="B316" s="72"/>
      <c r="C316" s="65"/>
      <c r="D316" s="65"/>
      <c r="E316" s="73"/>
      <c r="F316" s="816" t="s">
        <v>222</v>
      </c>
      <c r="G316" s="816"/>
      <c r="H316" s="816"/>
      <c r="I316" s="66" t="str">
        <f>IF(G316&lt;&gt;"",O316/(1-('Project Input'!$C$20+'Project Input'!$C$21)),"")</f>
        <v/>
      </c>
      <c r="J316" s="66" t="str">
        <f t="shared" si="344"/>
        <v/>
      </c>
      <c r="K316" s="202" t="str">
        <f>IF(G316&lt;&gt;0,(U316/G316)/(1-('Project Input'!$C$20+'Project Input'!$C$21)),"")</f>
        <v/>
      </c>
      <c r="L316" s="56" t="str">
        <f t="shared" si="332"/>
        <v/>
      </c>
      <c r="M316" s="218" t="str">
        <f t="shared" si="333"/>
        <v/>
      </c>
      <c r="N316" s="219"/>
      <c r="O316" s="135"/>
      <c r="P316" s="165" t="str">
        <f t="shared" si="331"/>
        <v/>
      </c>
      <c r="Q316" s="159"/>
      <c r="R316" s="190"/>
      <c r="S316" s="190"/>
      <c r="T316" s="190"/>
      <c r="U316" s="167" t="str">
        <f>IF(G316&lt;&gt;"",(R316*G316*'Project Input'!$C$47)+(S316*G316*'Project Input'!$C$46)+(T316*G316*'Project Input'!$C$45),"")</f>
        <v/>
      </c>
      <c r="V316" s="159"/>
      <c r="W316" s="168" t="str">
        <f t="shared" si="287"/>
        <v/>
      </c>
      <c r="X316" s="169"/>
      <c r="Y316" s="147"/>
      <c r="Z316" s="185">
        <f t="shared" si="288"/>
        <v>0</v>
      </c>
      <c r="AA316" s="166">
        <f t="shared" si="289"/>
        <v>0</v>
      </c>
      <c r="AB316" s="166">
        <f t="shared" si="290"/>
        <v>0</v>
      </c>
      <c r="AC316" s="186">
        <f t="shared" si="334"/>
        <v>0</v>
      </c>
      <c r="AD316" s="148" t="str">
        <f>IF(G316&lt;&gt;"",AC316/'Project Input'!$C$41,"")</f>
        <v/>
      </c>
      <c r="AE316" s="141"/>
      <c r="AF316" s="141"/>
      <c r="AG316" s="141"/>
    </row>
    <row r="317" spans="1:35" s="67" customFormat="1">
      <c r="A317" s="61"/>
      <c r="B317" s="72"/>
      <c r="C317" s="65"/>
      <c r="D317" s="65"/>
      <c r="E317" s="73"/>
      <c r="F317" s="74"/>
      <c r="G317" s="63"/>
      <c r="H317" s="65"/>
      <c r="I317" s="66" t="str">
        <f>IF(G317&lt;&gt;"",O317/(1-('Project Input'!$C$20+'Project Input'!$C$21)),"")</f>
        <v/>
      </c>
      <c r="J317" s="66" t="str">
        <f t="shared" si="344"/>
        <v/>
      </c>
      <c r="K317" s="202" t="str">
        <f>IF(G317&lt;&gt;0,(U317/G317)/(1-('Project Input'!$C$20+'Project Input'!$C$21)),"")</f>
        <v/>
      </c>
      <c r="L317" s="56" t="str">
        <f t="shared" si="332"/>
        <v/>
      </c>
      <c r="M317" s="218" t="str">
        <f t="shared" si="333"/>
        <v/>
      </c>
      <c r="N317" s="219"/>
      <c r="O317" s="135"/>
      <c r="P317" s="165" t="str">
        <f t="shared" si="331"/>
        <v/>
      </c>
      <c r="Q317" s="159"/>
      <c r="R317" s="190"/>
      <c r="S317" s="190"/>
      <c r="T317" s="190"/>
      <c r="U317" s="167" t="str">
        <f>IF(G317&lt;&gt;"",(R317*G317*'Project Input'!$C$47)+(S317*G317*'Project Input'!$C$46)+(T317*G317*'Project Input'!$C$45),"")</f>
        <v/>
      </c>
      <c r="V317" s="159"/>
      <c r="W317" s="168" t="str">
        <f t="shared" si="287"/>
        <v/>
      </c>
      <c r="X317" s="169"/>
      <c r="Y317" s="147"/>
      <c r="Z317" s="185">
        <f t="shared" si="288"/>
        <v>0</v>
      </c>
      <c r="AA317" s="166">
        <f t="shared" si="289"/>
        <v>0</v>
      </c>
      <c r="AB317" s="166">
        <f t="shared" si="290"/>
        <v>0</v>
      </c>
      <c r="AC317" s="186">
        <f t="shared" si="334"/>
        <v>0</v>
      </c>
      <c r="AD317" s="148" t="str">
        <f>IF(G317&lt;&gt;"",AC317/'Project Input'!$C$41,"")</f>
        <v/>
      </c>
      <c r="AE317" s="141"/>
      <c r="AF317" s="141"/>
      <c r="AG317" s="141"/>
    </row>
    <row r="318" spans="1:35" s="1" customFormat="1">
      <c r="A318" s="5"/>
      <c r="B318" s="72"/>
      <c r="C318" s="65"/>
      <c r="D318" s="65"/>
      <c r="E318" s="63"/>
      <c r="F318" s="64"/>
      <c r="G318" s="63"/>
      <c r="H318" s="65"/>
      <c r="I318" s="66" t="str">
        <f>IF(G318&lt;&gt;"",O318/(1-('Project Input'!$C$20+'Project Input'!$C$21)),"")</f>
        <v/>
      </c>
      <c r="J318" s="66" t="str">
        <f t="shared" si="344"/>
        <v/>
      </c>
      <c r="K318" s="202" t="str">
        <f>IF(G318&lt;&gt;0,(U318/G318)/(1-('Project Input'!$C$20+'Project Input'!$C$21)),"")</f>
        <v/>
      </c>
      <c r="L318" s="56" t="str">
        <f t="shared" si="332"/>
        <v/>
      </c>
      <c r="M318" s="218" t="str">
        <f t="shared" si="333"/>
        <v/>
      </c>
      <c r="N318" s="219"/>
      <c r="O318" s="135"/>
      <c r="P318" s="165" t="str">
        <f t="shared" si="331"/>
        <v/>
      </c>
      <c r="Q318" s="159"/>
      <c r="R318" s="190"/>
      <c r="S318" s="190"/>
      <c r="T318" s="190"/>
      <c r="U318" s="167" t="str">
        <f>IF(G318&lt;&gt;"",(R318*G318*'Project Input'!$C$47)+(S318*G318*'Project Input'!$C$46)+(T318*G318*'Project Input'!$C$45),"")</f>
        <v/>
      </c>
      <c r="V318" s="159"/>
      <c r="W318" s="168" t="str">
        <f t="shared" si="287"/>
        <v/>
      </c>
      <c r="X318" s="169"/>
      <c r="Y318" s="147"/>
      <c r="Z318" s="185">
        <f t="shared" si="288"/>
        <v>0</v>
      </c>
      <c r="AA318" s="166">
        <f t="shared" si="289"/>
        <v>0</v>
      </c>
      <c r="AB318" s="166">
        <f t="shared" si="290"/>
        <v>0</v>
      </c>
      <c r="AC318" s="186">
        <f t="shared" si="334"/>
        <v>0</v>
      </c>
      <c r="AD318" s="148" t="str">
        <f>IF(G318&lt;&gt;"",AC318/'Project Input'!$C$41,"")</f>
        <v/>
      </c>
      <c r="AE318" s="141"/>
      <c r="AF318" s="141"/>
      <c r="AG318" s="141"/>
    </row>
    <row r="319" spans="1:35" s="1" customFormat="1">
      <c r="A319" s="5"/>
      <c r="B319" s="72"/>
      <c r="C319" s="65"/>
      <c r="D319" s="65"/>
      <c r="E319" s="63"/>
      <c r="F319" s="64" t="s">
        <v>106</v>
      </c>
      <c r="G319" s="63">
        <v>2430</v>
      </c>
      <c r="H319" s="65" t="s">
        <v>107</v>
      </c>
      <c r="I319" s="66">
        <f>IF(G319&lt;&gt;"",O319/(1-('Project Input'!$C$20+'Project Input'!$C$21)),"")</f>
        <v>274.13587604290825</v>
      </c>
      <c r="J319" s="66">
        <f t="shared" ref="J319" si="345">IF(G319&lt;&gt;"",G319*I319,"")</f>
        <v>666150.17878426705</v>
      </c>
      <c r="K319" s="202">
        <f>IF(G319&lt;&gt;0,(U319/G319)/(1-('Project Input'!$C$20+'Project Input'!$C$21)),"")</f>
        <v>0</v>
      </c>
      <c r="L319" s="56">
        <f t="shared" ref="L319" si="346">IF(G319&lt;&gt;0,K319*G319,"")</f>
        <v>0</v>
      </c>
      <c r="M319" s="218">
        <f t="shared" ref="M319" si="347">IF(G319&lt;&gt;0,J319+L319,"")</f>
        <v>666150.17878426705</v>
      </c>
      <c r="N319" s="219"/>
      <c r="O319" s="135">
        <v>230</v>
      </c>
      <c r="P319" s="165">
        <f t="shared" ref="P319" si="348">IF(G319&lt;&gt;"",G319*O319,"")</f>
        <v>558900</v>
      </c>
      <c r="Q319" s="159"/>
      <c r="R319" s="190"/>
      <c r="S319" s="190"/>
      <c r="T319" s="190"/>
      <c r="U319" s="167">
        <f>IF(G319&lt;&gt;"",(R319*G319*'Project Input'!$C$47)+(S319*G319*'Project Input'!$C$46)+(T319*G319*'Project Input'!$C$45),"")</f>
        <v>0</v>
      </c>
      <c r="V319" s="159"/>
      <c r="W319" s="168">
        <f t="shared" ref="W319" si="349">IF(G319&lt;&gt;"",U319+P319,"")</f>
        <v>558900</v>
      </c>
      <c r="X319" s="169"/>
      <c r="Y319" s="147"/>
      <c r="Z319" s="185">
        <f t="shared" ref="Z319" si="350">R319*G319</f>
        <v>0</v>
      </c>
      <c r="AA319" s="166">
        <f t="shared" ref="AA319" si="351">S319*G319</f>
        <v>0</v>
      </c>
      <c r="AB319" s="166">
        <f t="shared" ref="AB319" si="352">T319*G319</f>
        <v>0</v>
      </c>
      <c r="AC319" s="186">
        <f t="shared" ref="AC319" si="353">SUM(Z319:AB319)</f>
        <v>0</v>
      </c>
      <c r="AD319" s="148">
        <f>IF(G319&lt;&gt;"",AC319/'Project Input'!$C$41,"")</f>
        <v>0</v>
      </c>
      <c r="AE319" s="141"/>
      <c r="AF319" s="141"/>
      <c r="AG319" s="141"/>
      <c r="AH319" s="67"/>
      <c r="AI319" s="67"/>
    </row>
    <row r="320" spans="1:35" s="1" customFormat="1">
      <c r="A320" s="5"/>
      <c r="B320" s="72"/>
      <c r="C320" s="65"/>
      <c r="D320" s="65"/>
      <c r="E320" s="63"/>
      <c r="F320" s="64"/>
      <c r="G320" s="73"/>
      <c r="H320" s="65"/>
      <c r="I320" s="66" t="str">
        <f>IF(G320&lt;&gt;"",O320/(1-('Project Input'!$C$20+'Project Input'!$C$21)),"")</f>
        <v/>
      </c>
      <c r="J320" s="66" t="str">
        <f t="shared" si="344"/>
        <v/>
      </c>
      <c r="K320" s="202" t="str">
        <f>IF(G320&lt;&gt;0,(U320/G320)/(1-('Project Input'!$C$20+'Project Input'!$C$21)),"")</f>
        <v/>
      </c>
      <c r="L320" s="56" t="str">
        <f t="shared" si="332"/>
        <v/>
      </c>
      <c r="M320" s="218" t="str">
        <f t="shared" ref="M320:M329" si="354">IF(G320&lt;&gt;0,J320+L320,"")</f>
        <v/>
      </c>
      <c r="N320" s="219"/>
      <c r="O320" s="135"/>
      <c r="P320" s="165" t="str">
        <f t="shared" si="331"/>
        <v/>
      </c>
      <c r="Q320" s="159"/>
      <c r="R320" s="190"/>
      <c r="S320" s="190"/>
      <c r="T320" s="190"/>
      <c r="U320" s="167" t="str">
        <f>IF(G320&lt;&gt;"",(R320*G320*'Project Input'!$C$47)+(S320*G320*'Project Input'!$C$46)+(T320*G320*'Project Input'!$C$45),"")</f>
        <v/>
      </c>
      <c r="V320" s="159"/>
      <c r="W320" s="168" t="str">
        <f t="shared" si="287"/>
        <v/>
      </c>
      <c r="X320" s="169"/>
      <c r="Y320" s="147"/>
      <c r="Z320" s="185">
        <f t="shared" si="288"/>
        <v>0</v>
      </c>
      <c r="AA320" s="166">
        <f t="shared" si="289"/>
        <v>0</v>
      </c>
      <c r="AB320" s="166">
        <f t="shared" si="290"/>
        <v>0</v>
      </c>
      <c r="AC320" s="186">
        <f t="shared" si="334"/>
        <v>0</v>
      </c>
      <c r="AD320" s="148" t="str">
        <f>IF(G320&lt;&gt;"",AC320/'Project Input'!$C$41,"")</f>
        <v/>
      </c>
      <c r="AE320" s="141"/>
      <c r="AF320" s="141"/>
      <c r="AG320" s="141"/>
    </row>
    <row r="321" spans="1:36" s="67" customFormat="1">
      <c r="A321" s="61"/>
      <c r="B321" s="72"/>
      <c r="C321" s="65"/>
      <c r="D321" s="65"/>
      <c r="E321" s="73"/>
      <c r="F321" s="816" t="s">
        <v>223</v>
      </c>
      <c r="G321" s="816"/>
      <c r="H321" s="816"/>
      <c r="I321" s="66" t="str">
        <f>IF(G321&lt;&gt;"",O321/(1-('Project Input'!$C$20+'Project Input'!$C$21)),"")</f>
        <v/>
      </c>
      <c r="J321" s="66" t="str">
        <f t="shared" si="344"/>
        <v/>
      </c>
      <c r="K321" s="202" t="str">
        <f>IF(G321&lt;&gt;0,(U321/G321)/(1-('Project Input'!$C$20+'Project Input'!$C$21)),"")</f>
        <v/>
      </c>
      <c r="L321" s="56" t="str">
        <f t="shared" si="332"/>
        <v/>
      </c>
      <c r="M321" s="218" t="str">
        <f t="shared" si="354"/>
        <v/>
      </c>
      <c r="N321" s="219"/>
      <c r="O321" s="135"/>
      <c r="P321" s="165" t="str">
        <f t="shared" si="331"/>
        <v/>
      </c>
      <c r="Q321" s="159"/>
      <c r="R321" s="190"/>
      <c r="S321" s="190"/>
      <c r="T321" s="190"/>
      <c r="U321" s="167" t="str">
        <f>IF(G321&lt;&gt;"",(R321*G321*'Project Input'!$C$47)+(S321*G321*'Project Input'!$C$46)+(T321*G321*'Project Input'!$C$45),"")</f>
        <v/>
      </c>
      <c r="V321" s="159"/>
      <c r="W321" s="168" t="str">
        <f t="shared" si="287"/>
        <v/>
      </c>
      <c r="X321" s="169"/>
      <c r="Y321" s="147"/>
      <c r="Z321" s="185">
        <f t="shared" si="288"/>
        <v>0</v>
      </c>
      <c r="AA321" s="166">
        <f t="shared" si="289"/>
        <v>0</v>
      </c>
      <c r="AB321" s="166">
        <f t="shared" si="290"/>
        <v>0</v>
      </c>
      <c r="AC321" s="186">
        <f t="shared" si="334"/>
        <v>0</v>
      </c>
      <c r="AD321" s="148" t="str">
        <f>IF(G321&lt;&gt;"",AC321/'Project Input'!$C$41,"")</f>
        <v/>
      </c>
      <c r="AE321" s="141"/>
      <c r="AF321" s="141"/>
      <c r="AG321" s="141"/>
    </row>
    <row r="322" spans="1:36" s="67" customFormat="1">
      <c r="A322" s="61"/>
      <c r="B322" s="72"/>
      <c r="C322" s="65"/>
      <c r="D322" s="65"/>
      <c r="E322" s="63"/>
      <c r="F322" s="64"/>
      <c r="G322" s="73"/>
      <c r="H322" s="65"/>
      <c r="I322" s="66" t="str">
        <f>IF(G322&lt;&gt;"",O322/(1-('Project Input'!$C$20+'Project Input'!$C$21)),"")</f>
        <v/>
      </c>
      <c r="J322" s="66" t="str">
        <f t="shared" si="344"/>
        <v/>
      </c>
      <c r="K322" s="202" t="str">
        <f>IF(G322&lt;&gt;0,(U322/G322)/(1-('Project Input'!$C$20+'Project Input'!$C$21)),"")</f>
        <v/>
      </c>
      <c r="L322" s="56" t="str">
        <f t="shared" si="332"/>
        <v/>
      </c>
      <c r="M322" s="218" t="str">
        <f t="shared" si="354"/>
        <v/>
      </c>
      <c r="N322" s="219"/>
      <c r="O322" s="135"/>
      <c r="P322" s="165" t="str">
        <f t="shared" si="331"/>
        <v/>
      </c>
      <c r="Q322" s="159"/>
      <c r="R322" s="190"/>
      <c r="S322" s="190"/>
      <c r="T322" s="190"/>
      <c r="U322" s="167" t="str">
        <f>IF(G322&lt;&gt;"",(R322*G322*'Project Input'!$C$47)+(S322*G322*'Project Input'!$C$46)+(T322*G322*'Project Input'!$C$45),"")</f>
        <v/>
      </c>
      <c r="V322" s="159"/>
      <c r="W322" s="168" t="str">
        <f t="shared" si="287"/>
        <v/>
      </c>
      <c r="X322" s="169"/>
      <c r="Y322" s="147"/>
      <c r="Z322" s="185">
        <f t="shared" si="288"/>
        <v>0</v>
      </c>
      <c r="AA322" s="166">
        <f t="shared" si="289"/>
        <v>0</v>
      </c>
      <c r="AB322" s="166">
        <f t="shared" si="290"/>
        <v>0</v>
      </c>
      <c r="AC322" s="186">
        <f t="shared" si="334"/>
        <v>0</v>
      </c>
      <c r="AD322" s="148" t="str">
        <f>IF(G322&lt;&gt;"",AC322/'Project Input'!$C$41,"")</f>
        <v/>
      </c>
      <c r="AE322" s="141"/>
      <c r="AF322" s="141"/>
      <c r="AG322" s="141"/>
    </row>
    <row r="323" spans="1:36" s="1" customFormat="1">
      <c r="A323" s="5"/>
      <c r="B323" s="72"/>
      <c r="C323" s="65"/>
      <c r="D323" s="65"/>
      <c r="E323" s="63"/>
      <c r="F323" s="64" t="s">
        <v>106</v>
      </c>
      <c r="G323" s="63">
        <v>3077</v>
      </c>
      <c r="H323" s="65" t="s">
        <v>107</v>
      </c>
      <c r="I323" s="66">
        <f>IF(G323&lt;&gt;"",O323/(1-('Project Input'!$C$20+'Project Input'!$C$21)),"")</f>
        <v>274.13587604290825</v>
      </c>
      <c r="J323" s="66">
        <f t="shared" si="344"/>
        <v>843516.09058402875</v>
      </c>
      <c r="K323" s="202">
        <f>IF(G323&lt;&gt;0,(U323/G323)/(1-('Project Input'!$C$20+'Project Input'!$C$21)),"")</f>
        <v>0</v>
      </c>
      <c r="L323" s="56">
        <f t="shared" si="332"/>
        <v>0</v>
      </c>
      <c r="M323" s="218">
        <f t="shared" si="354"/>
        <v>843516.09058402875</v>
      </c>
      <c r="N323" s="219"/>
      <c r="O323" s="135">
        <v>230</v>
      </c>
      <c r="P323" s="165">
        <f t="shared" si="331"/>
        <v>707710</v>
      </c>
      <c r="Q323" s="159"/>
      <c r="R323" s="190"/>
      <c r="S323" s="190"/>
      <c r="T323" s="190"/>
      <c r="U323" s="167">
        <f>IF(G323&lt;&gt;"",(R323*G323*'Project Input'!$C$47)+(S323*G323*'Project Input'!$C$46)+(T323*G323*'Project Input'!$C$45),"")</f>
        <v>0</v>
      </c>
      <c r="V323" s="159"/>
      <c r="W323" s="168">
        <f t="shared" si="287"/>
        <v>707710</v>
      </c>
      <c r="X323" s="169"/>
      <c r="Y323" s="147"/>
      <c r="Z323" s="185">
        <f t="shared" si="288"/>
        <v>0</v>
      </c>
      <c r="AA323" s="166">
        <f t="shared" si="289"/>
        <v>0</v>
      </c>
      <c r="AB323" s="166">
        <f t="shared" si="290"/>
        <v>0</v>
      </c>
      <c r="AC323" s="186">
        <f t="shared" si="334"/>
        <v>0</v>
      </c>
      <c r="AD323" s="148">
        <f>IF(G323&lt;&gt;"",AC323/'Project Input'!$C$41,"")</f>
        <v>0</v>
      </c>
      <c r="AE323" s="141"/>
      <c r="AF323" s="141"/>
      <c r="AG323" s="141"/>
    </row>
    <row r="324" spans="1:36" s="1" customFormat="1">
      <c r="A324" s="5"/>
      <c r="B324" s="72"/>
      <c r="C324" s="65"/>
      <c r="D324" s="65"/>
      <c r="E324" s="63"/>
      <c r="F324" s="64"/>
      <c r="G324" s="63"/>
      <c r="H324" s="65"/>
      <c r="I324" s="66" t="str">
        <f>IF(G324&lt;&gt;"",O324/(1-('Project Input'!$C$20+'Project Input'!$C$21)),"")</f>
        <v/>
      </c>
      <c r="J324" s="66" t="str">
        <f t="shared" ref="J324:J408" si="355">IF(G324&lt;&gt;"",G324*I324,"")</f>
        <v/>
      </c>
      <c r="K324" s="202" t="str">
        <f>IF(G324&lt;&gt;0,(U324/G324)/(1-('Project Input'!$C$20+'Project Input'!$C$21)),"")</f>
        <v/>
      </c>
      <c r="L324" s="56" t="str">
        <f t="shared" si="332"/>
        <v/>
      </c>
      <c r="M324" s="218" t="str">
        <f t="shared" si="354"/>
        <v/>
      </c>
      <c r="N324" s="219"/>
      <c r="O324" s="135"/>
      <c r="P324" s="165" t="str">
        <f t="shared" si="331"/>
        <v/>
      </c>
      <c r="Q324" s="159"/>
      <c r="R324" s="190"/>
      <c r="S324" s="190"/>
      <c r="T324" s="190"/>
      <c r="U324" s="167" t="str">
        <f>IF(G324&lt;&gt;"",(R324*G324*'Project Input'!$C$47)+(S324*G324*'Project Input'!$C$46)+(T324*G324*'Project Input'!$C$45),"")</f>
        <v/>
      </c>
      <c r="V324" s="159"/>
      <c r="W324" s="168" t="str">
        <f t="shared" si="287"/>
        <v/>
      </c>
      <c r="X324" s="169"/>
      <c r="Y324" s="147"/>
      <c r="Z324" s="185">
        <f t="shared" si="288"/>
        <v>0</v>
      </c>
      <c r="AA324" s="166">
        <f t="shared" si="289"/>
        <v>0</v>
      </c>
      <c r="AB324" s="166">
        <f t="shared" si="290"/>
        <v>0</v>
      </c>
      <c r="AC324" s="186">
        <f t="shared" ref="AC324:AC329" si="356">SUM(Z324:AB324)</f>
        <v>0</v>
      </c>
      <c r="AD324" s="148" t="str">
        <f>IF(G324&lt;&gt;"",AC324/'Project Input'!$C$41,"")</f>
        <v/>
      </c>
      <c r="AE324" s="141"/>
      <c r="AF324" s="141"/>
      <c r="AG324" s="141"/>
    </row>
    <row r="325" spans="1:36" s="67" customFormat="1">
      <c r="A325" s="61"/>
      <c r="B325" s="72"/>
      <c r="C325" s="65"/>
      <c r="D325" s="65"/>
      <c r="E325" s="73"/>
      <c r="F325" s="816" t="s">
        <v>224</v>
      </c>
      <c r="G325" s="816"/>
      <c r="H325" s="816"/>
      <c r="I325" s="66" t="str">
        <f>IF(G325&lt;&gt;"",O325/(1-('Project Input'!$C$20+'Project Input'!$C$21)),"")</f>
        <v/>
      </c>
      <c r="J325" s="66" t="str">
        <f t="shared" si="355"/>
        <v/>
      </c>
      <c r="K325" s="202" t="str">
        <f>IF(G325&lt;&gt;0,(U325/G325)/(1-('Project Input'!$C$20+'Project Input'!$C$21)),"")</f>
        <v/>
      </c>
      <c r="L325" s="56" t="str">
        <f t="shared" ref="L325:L328" si="357">IF(G325&lt;&gt;0,K325*G325,"")</f>
        <v/>
      </c>
      <c r="M325" s="218" t="str">
        <f t="shared" ref="M325:M328" si="358">IF(G325&lt;&gt;0,J325+L325,"")</f>
        <v/>
      </c>
      <c r="N325" s="219"/>
      <c r="O325" s="135"/>
      <c r="P325" s="165" t="str">
        <f t="shared" ref="P325:P328" si="359">IF(G325&lt;&gt;"",G325*O325,"")</f>
        <v/>
      </c>
      <c r="Q325" s="159"/>
      <c r="R325" s="190"/>
      <c r="S325" s="190"/>
      <c r="T325" s="190"/>
      <c r="U325" s="167" t="str">
        <f>IF(G325&lt;&gt;"",(R325*G325*'Project Input'!$C$47)+(S325*G325*'Project Input'!$C$46)+(T325*G325*'Project Input'!$C$45),"")</f>
        <v/>
      </c>
      <c r="V325" s="159"/>
      <c r="W325" s="168" t="str">
        <f t="shared" ref="W325:W328" si="360">IF(G325&lt;&gt;"",U325+P325,"")</f>
        <v/>
      </c>
      <c r="X325" s="169"/>
      <c r="Y325" s="147"/>
      <c r="Z325" s="185">
        <f t="shared" ref="Z325:Z328" si="361">R325*G325</f>
        <v>0</v>
      </c>
      <c r="AA325" s="166">
        <f t="shared" ref="AA325:AA328" si="362">S325*G325</f>
        <v>0</v>
      </c>
      <c r="AB325" s="166">
        <f t="shared" ref="AB325:AB328" si="363">T325*G325</f>
        <v>0</v>
      </c>
      <c r="AC325" s="186">
        <f t="shared" ref="AC325:AC327" si="364">SUM(Z325:AB325)</f>
        <v>0</v>
      </c>
      <c r="AD325" s="148" t="str">
        <f>IF(G325&lt;&gt;"",AC325/'Project Input'!$C$41,"")</f>
        <v/>
      </c>
      <c r="AE325" s="141"/>
      <c r="AF325" s="141"/>
      <c r="AG325" s="141"/>
    </row>
    <row r="326" spans="1:36" s="67" customFormat="1">
      <c r="A326" s="61"/>
      <c r="B326" s="72"/>
      <c r="C326" s="65"/>
      <c r="D326" s="65"/>
      <c r="E326" s="63"/>
      <c r="F326" s="64"/>
      <c r="G326" s="73"/>
      <c r="H326" s="65"/>
      <c r="I326" s="66" t="str">
        <f>IF(G326&lt;&gt;"",O326/(1-('Project Input'!$C$20+'Project Input'!$C$21)),"")</f>
        <v/>
      </c>
      <c r="J326" s="66" t="str">
        <f t="shared" si="355"/>
        <v/>
      </c>
      <c r="K326" s="202" t="str">
        <f>IF(G326&lt;&gt;0,(U326/G326)/(1-('Project Input'!$C$20+'Project Input'!$C$21)),"")</f>
        <v/>
      </c>
      <c r="L326" s="56" t="str">
        <f t="shared" si="357"/>
        <v/>
      </c>
      <c r="M326" s="218" t="str">
        <f t="shared" si="358"/>
        <v/>
      </c>
      <c r="N326" s="219"/>
      <c r="O326" s="135"/>
      <c r="P326" s="165" t="str">
        <f t="shared" si="359"/>
        <v/>
      </c>
      <c r="Q326" s="159"/>
      <c r="R326" s="190"/>
      <c r="S326" s="190"/>
      <c r="T326" s="190"/>
      <c r="U326" s="167" t="str">
        <f>IF(G326&lt;&gt;"",(R326*G326*'Project Input'!$C$47)+(S326*G326*'Project Input'!$C$46)+(T326*G326*'Project Input'!$C$45),"")</f>
        <v/>
      </c>
      <c r="V326" s="159"/>
      <c r="W326" s="168" t="str">
        <f t="shared" si="360"/>
        <v/>
      </c>
      <c r="X326" s="169"/>
      <c r="Y326" s="147"/>
      <c r="Z326" s="185">
        <f t="shared" si="361"/>
        <v>0</v>
      </c>
      <c r="AA326" s="166">
        <f t="shared" si="362"/>
        <v>0</v>
      </c>
      <c r="AB326" s="166">
        <f t="shared" si="363"/>
        <v>0</v>
      </c>
      <c r="AC326" s="186">
        <f t="shared" si="364"/>
        <v>0</v>
      </c>
      <c r="AD326" s="148" t="str">
        <f>IF(G326&lt;&gt;"",AC326/'Project Input'!$C$41,"")</f>
        <v/>
      </c>
      <c r="AE326" s="141"/>
      <c r="AF326" s="141"/>
      <c r="AG326" s="141"/>
    </row>
    <row r="327" spans="1:36" s="1" customFormat="1">
      <c r="A327" s="5"/>
      <c r="B327" s="72"/>
      <c r="C327" s="65"/>
      <c r="D327" s="65"/>
      <c r="E327" s="63"/>
      <c r="F327" s="64" t="s">
        <v>106</v>
      </c>
      <c r="G327" s="63">
        <v>4794</v>
      </c>
      <c r="H327" s="65" t="s">
        <v>107</v>
      </c>
      <c r="I327" s="66">
        <f>IF(G327&lt;&gt;"",O327/(1-('Project Input'!$C$20+'Project Input'!$C$21)),"")</f>
        <v>274.13587604290825</v>
      </c>
      <c r="J327" s="66">
        <f t="shared" si="355"/>
        <v>1314207.3897497021</v>
      </c>
      <c r="K327" s="202">
        <f>IF(G327&lt;&gt;0,(U327/G327)/(1-('Project Input'!$C$20+'Project Input'!$C$21)),"")</f>
        <v>0</v>
      </c>
      <c r="L327" s="56">
        <f t="shared" si="357"/>
        <v>0</v>
      </c>
      <c r="M327" s="218">
        <f t="shared" si="358"/>
        <v>1314207.3897497021</v>
      </c>
      <c r="N327" s="219"/>
      <c r="O327" s="135">
        <v>230</v>
      </c>
      <c r="P327" s="165">
        <f t="shared" si="359"/>
        <v>1102620</v>
      </c>
      <c r="Q327" s="159"/>
      <c r="R327" s="190"/>
      <c r="S327" s="190"/>
      <c r="T327" s="190"/>
      <c r="U327" s="167">
        <f>IF(G327&lt;&gt;"",(R327*G327*'Project Input'!$C$47)+(S327*G327*'Project Input'!$C$46)+(T327*G327*'Project Input'!$C$45),"")</f>
        <v>0</v>
      </c>
      <c r="V327" s="159"/>
      <c r="W327" s="168">
        <f t="shared" si="360"/>
        <v>1102620</v>
      </c>
      <c r="X327" s="169"/>
      <c r="Y327" s="147"/>
      <c r="Z327" s="185">
        <f t="shared" si="361"/>
        <v>0</v>
      </c>
      <c r="AA327" s="166">
        <f t="shared" si="362"/>
        <v>0</v>
      </c>
      <c r="AB327" s="166">
        <f t="shared" si="363"/>
        <v>0</v>
      </c>
      <c r="AC327" s="186">
        <f t="shared" si="364"/>
        <v>0</v>
      </c>
      <c r="AD327" s="148">
        <f>IF(G327&lt;&gt;"",AC327/'Project Input'!$C$41,"")</f>
        <v>0</v>
      </c>
      <c r="AE327" s="141"/>
      <c r="AF327" s="141"/>
      <c r="AG327" s="141"/>
    </row>
    <row r="328" spans="1:36" s="1" customFormat="1">
      <c r="A328" s="5"/>
      <c r="B328" s="72"/>
      <c r="C328" s="65"/>
      <c r="D328" s="65"/>
      <c r="E328" s="63"/>
      <c r="F328" s="64"/>
      <c r="G328" s="63"/>
      <c r="H328" s="65"/>
      <c r="I328" s="66" t="str">
        <f>IF(G328&lt;&gt;"",O328/(1-('Project Input'!$C$20+'Project Input'!$C$21)),"")</f>
        <v/>
      </c>
      <c r="J328" s="66" t="str">
        <f t="shared" ref="J328" si="365">IF(G328&lt;&gt;"",G328*I328,"")</f>
        <v/>
      </c>
      <c r="K328" s="202" t="str">
        <f>IF(G328&lt;&gt;0,(U328/G328)/(1-('Project Input'!$C$20+'Project Input'!$C$21)),"")</f>
        <v/>
      </c>
      <c r="L328" s="56" t="str">
        <f t="shared" si="357"/>
        <v/>
      </c>
      <c r="M328" s="218" t="str">
        <f t="shared" si="358"/>
        <v/>
      </c>
      <c r="N328" s="219"/>
      <c r="O328" s="135"/>
      <c r="P328" s="165" t="str">
        <f t="shared" si="359"/>
        <v/>
      </c>
      <c r="Q328" s="159"/>
      <c r="R328" s="190"/>
      <c r="S328" s="190"/>
      <c r="T328" s="190"/>
      <c r="U328" s="167" t="str">
        <f>IF(G328&lt;&gt;"",(R328*G328*'Project Input'!$C$47)+(S328*G328*'Project Input'!$C$46)+(T328*G328*'Project Input'!$C$45),"")</f>
        <v/>
      </c>
      <c r="V328" s="159"/>
      <c r="W328" s="168" t="str">
        <f t="shared" si="360"/>
        <v/>
      </c>
      <c r="X328" s="169"/>
      <c r="Y328" s="147"/>
      <c r="Z328" s="185">
        <f t="shared" si="361"/>
        <v>0</v>
      </c>
      <c r="AA328" s="166">
        <f t="shared" si="362"/>
        <v>0</v>
      </c>
      <c r="AB328" s="166">
        <f t="shared" si="363"/>
        <v>0</v>
      </c>
      <c r="AC328" s="186">
        <f t="shared" ref="AC328" si="366">SUM(Z328:AB328)</f>
        <v>0</v>
      </c>
      <c r="AD328" s="148" t="str">
        <f>IF(G328&lt;&gt;"",AC328/'Project Input'!$C$41,"")</f>
        <v/>
      </c>
      <c r="AE328" s="141"/>
      <c r="AF328" s="141"/>
      <c r="AG328" s="141"/>
    </row>
    <row r="329" spans="1:36" s="1" customFormat="1">
      <c r="A329" s="5"/>
      <c r="B329" s="72"/>
      <c r="C329" s="65"/>
      <c r="D329" s="65"/>
      <c r="E329" s="63"/>
      <c r="F329" s="64"/>
      <c r="G329" s="63"/>
      <c r="H329" s="65"/>
      <c r="I329" s="66" t="str">
        <f>IF(G329&lt;&gt;"",O329/(1-('Project Input'!$C$20+'Project Input'!$C$21)),"")</f>
        <v/>
      </c>
      <c r="J329" s="66" t="str">
        <f t="shared" si="355"/>
        <v/>
      </c>
      <c r="K329" s="202" t="str">
        <f>IF(G329&lt;&gt;0,(U329/G329)/(1-('Project Input'!$C$20+'Project Input'!$C$21)),"")</f>
        <v/>
      </c>
      <c r="L329" s="56" t="str">
        <f t="shared" si="332"/>
        <v/>
      </c>
      <c r="M329" s="218" t="str">
        <f t="shared" si="354"/>
        <v/>
      </c>
      <c r="N329" s="219"/>
      <c r="O329" s="135"/>
      <c r="P329" s="165" t="str">
        <f t="shared" si="331"/>
        <v/>
      </c>
      <c r="Q329" s="159"/>
      <c r="R329" s="190"/>
      <c r="S329" s="190"/>
      <c r="T329" s="190"/>
      <c r="U329" s="167" t="str">
        <f>IF(G329&lt;&gt;"",(R329*G329*'Project Input'!$C$47)+(S329*G329*'Project Input'!$C$46)+(T329*G329*'Project Input'!$C$45),"")</f>
        <v/>
      </c>
      <c r="V329" s="159"/>
      <c r="W329" s="168" t="str">
        <f t="shared" si="287"/>
        <v/>
      </c>
      <c r="X329" s="169"/>
      <c r="Y329" s="147"/>
      <c r="Z329" s="185">
        <f t="shared" si="288"/>
        <v>0</v>
      </c>
      <c r="AA329" s="166">
        <f t="shared" si="289"/>
        <v>0</v>
      </c>
      <c r="AB329" s="166">
        <f t="shared" si="290"/>
        <v>0</v>
      </c>
      <c r="AC329" s="186">
        <f t="shared" si="356"/>
        <v>0</v>
      </c>
      <c r="AD329" s="148" t="str">
        <f>IF(G329&lt;&gt;"",AC329/'Project Input'!$C$41,"")</f>
        <v/>
      </c>
      <c r="AE329" s="141"/>
      <c r="AF329" s="141"/>
      <c r="AG329" s="141"/>
    </row>
    <row r="330" spans="1:36" s="67" customFormat="1">
      <c r="A330" s="5"/>
      <c r="B330" s="93"/>
      <c r="C330" s="94"/>
      <c r="D330" s="94"/>
      <c r="E330" s="81">
        <v>442</v>
      </c>
      <c r="F330" s="112" t="s">
        <v>225</v>
      </c>
      <c r="G330" s="96"/>
      <c r="H330" s="97"/>
      <c r="I330" s="97"/>
      <c r="J330" s="97"/>
      <c r="K330" s="97"/>
      <c r="L330" s="60" t="str">
        <f t="shared" ref="L330" si="367">IF(I330&lt;&gt;"",I330*K330,"")</f>
        <v/>
      </c>
      <c r="M330" s="221">
        <f>SUBTOTAL(9,M331:M368)</f>
        <v>27659469.606674612</v>
      </c>
      <c r="N330" s="219"/>
      <c r="O330" s="135"/>
      <c r="P330" s="165" t="str">
        <f t="shared" ref="P330:P368" si="368">IF(G330&lt;&gt;"",G330*O330,"")</f>
        <v/>
      </c>
      <c r="Q330" s="159"/>
      <c r="R330" s="190"/>
      <c r="S330" s="190"/>
      <c r="T330" s="190"/>
      <c r="U330" s="167" t="str">
        <f>IF(G330&lt;&gt;"",(R330*G330*'Project Input'!$C$47)+(S330*G330*'Project Input'!$C$46)+(T330*G330*'Project Input'!$C$45),"")</f>
        <v/>
      </c>
      <c r="V330" s="159"/>
      <c r="W330" s="168" t="str">
        <f t="shared" si="287"/>
        <v/>
      </c>
      <c r="X330" s="169"/>
      <c r="Y330" s="147"/>
      <c r="Z330" s="185">
        <f t="shared" si="288"/>
        <v>0</v>
      </c>
      <c r="AA330" s="166">
        <f t="shared" si="289"/>
        <v>0</v>
      </c>
      <c r="AB330" s="166">
        <f t="shared" si="290"/>
        <v>0</v>
      </c>
      <c r="AC330" s="186">
        <f t="shared" ref="AC330:AC368" si="369">SUM(Z330:AB330)</f>
        <v>0</v>
      </c>
      <c r="AD330" s="148" t="str">
        <f>IF(G330&lt;&gt;"",AC330/'Project Input'!$C$41,"")</f>
        <v/>
      </c>
      <c r="AE330" s="141"/>
      <c r="AF330" s="141"/>
      <c r="AG330" s="141"/>
    </row>
    <row r="331" spans="1:36" s="67" customFormat="1">
      <c r="A331" s="61"/>
      <c r="B331" s="72"/>
      <c r="C331" s="65"/>
      <c r="D331" s="65"/>
      <c r="E331" s="63"/>
      <c r="F331" s="217"/>
      <c r="G331" s="63"/>
      <c r="H331" s="65"/>
      <c r="I331" s="66" t="str">
        <f>IF(G331&lt;&gt;"",O331/(1-('Project Input'!$C$20+'Project Input'!$C$21)),"")</f>
        <v/>
      </c>
      <c r="J331" s="66" t="str">
        <f t="shared" si="355"/>
        <v/>
      </c>
      <c r="K331" s="202" t="str">
        <f>IF(G331&lt;&gt;0,(U331/G331)/(1-('Project Input'!$C$20+'Project Input'!$C$21)),"")</f>
        <v/>
      </c>
      <c r="L331" s="56" t="str">
        <f t="shared" ref="L331:L368" si="370">IF(G331&lt;&gt;0,K331*G331,"")</f>
        <v/>
      </c>
      <c r="M331" s="218" t="str">
        <f t="shared" ref="M331:M368" si="371">IF(G331&lt;&gt;0,J331+L331,"")</f>
        <v/>
      </c>
      <c r="N331" s="219"/>
      <c r="O331" s="135"/>
      <c r="P331" s="165" t="str">
        <f t="shared" si="368"/>
        <v/>
      </c>
      <c r="Q331" s="159"/>
      <c r="R331" s="190"/>
      <c r="S331" s="190"/>
      <c r="T331" s="190"/>
      <c r="U331" s="167" t="str">
        <f>IF(G331&lt;&gt;"",(R331*G331*'Project Input'!$C$47)+(S331*G331*'Project Input'!$C$46)+(T331*G331*'Project Input'!$C$45),"")</f>
        <v/>
      </c>
      <c r="V331" s="159"/>
      <c r="W331" s="168" t="str">
        <f t="shared" si="287"/>
        <v/>
      </c>
      <c r="X331" s="169"/>
      <c r="Y331" s="147"/>
      <c r="Z331" s="185">
        <f t="shared" si="288"/>
        <v>0</v>
      </c>
      <c r="AA331" s="166">
        <f t="shared" si="289"/>
        <v>0</v>
      </c>
      <c r="AB331" s="166">
        <f t="shared" si="290"/>
        <v>0</v>
      </c>
      <c r="AC331" s="186">
        <f t="shared" si="369"/>
        <v>0</v>
      </c>
      <c r="AD331" s="148" t="str">
        <f>IF(G331&lt;&gt;"",AC331/'Project Input'!$C$41,"")</f>
        <v/>
      </c>
      <c r="AE331" s="141"/>
      <c r="AF331" s="141"/>
      <c r="AG331" s="141"/>
    </row>
    <row r="332" spans="1:36" s="1" customFormat="1">
      <c r="A332" s="5"/>
      <c r="B332" s="72"/>
      <c r="C332" s="65"/>
      <c r="D332" s="65"/>
      <c r="E332" s="63"/>
      <c r="F332" s="816" t="s">
        <v>226</v>
      </c>
      <c r="G332" s="817"/>
      <c r="H332" s="818"/>
      <c r="I332" s="66" t="str">
        <f>IF(G332&lt;&gt;"",O332/(1-('Project Input'!$C$20+'Project Input'!$C$21)),"")</f>
        <v/>
      </c>
      <c r="J332" s="66" t="str">
        <f t="shared" si="355"/>
        <v/>
      </c>
      <c r="K332" s="202" t="str">
        <f>IF(G332&lt;&gt;0,(U332/G332)/(1-('Project Input'!$C$20+'Project Input'!$C$21)),"")</f>
        <v/>
      </c>
      <c r="L332" s="56" t="str">
        <f t="shared" si="370"/>
        <v/>
      </c>
      <c r="M332" s="218" t="str">
        <f t="shared" si="371"/>
        <v/>
      </c>
      <c r="N332" s="219"/>
      <c r="O332" s="135"/>
      <c r="P332" s="165" t="str">
        <f t="shared" si="368"/>
        <v/>
      </c>
      <c r="Q332" s="159"/>
      <c r="R332" s="190"/>
      <c r="S332" s="190"/>
      <c r="T332" s="190"/>
      <c r="U332" s="167" t="str">
        <f>IF(G332&lt;&gt;"",(R332*G332*'Project Input'!$C$47)+(S332*G332*'Project Input'!$C$46)+(T332*G332*'Project Input'!$C$45),"")</f>
        <v/>
      </c>
      <c r="V332" s="159"/>
      <c r="W332" s="168" t="str">
        <f t="shared" si="287"/>
        <v/>
      </c>
      <c r="X332" s="169"/>
      <c r="Y332" s="147"/>
      <c r="Z332" s="185">
        <f t="shared" si="288"/>
        <v>0</v>
      </c>
      <c r="AA332" s="166">
        <f t="shared" si="289"/>
        <v>0</v>
      </c>
      <c r="AB332" s="166">
        <f t="shared" si="290"/>
        <v>0</v>
      </c>
      <c r="AC332" s="186">
        <f t="shared" si="369"/>
        <v>0</v>
      </c>
      <c r="AD332" s="148" t="str">
        <f>IF(G332&lt;&gt;"",AC332/'Project Input'!$C$41,"")</f>
        <v/>
      </c>
      <c r="AE332" s="141"/>
      <c r="AF332" s="141"/>
      <c r="AG332" s="141"/>
    </row>
    <row r="333" spans="1:36" s="1" customFormat="1">
      <c r="A333" s="5"/>
      <c r="B333" s="99"/>
      <c r="C333" s="100"/>
      <c r="D333" s="100"/>
      <c r="E333" s="102"/>
      <c r="F333" s="74"/>
      <c r="G333" s="63"/>
      <c r="H333" s="65"/>
      <c r="I333" s="66" t="str">
        <f>IF(G333&lt;&gt;"",O333/(1-('Project Input'!$C$20+'Project Input'!$C$21)),"")</f>
        <v/>
      </c>
      <c r="J333" s="66" t="str">
        <f t="shared" si="355"/>
        <v/>
      </c>
      <c r="K333" s="202" t="str">
        <f>IF(G333&lt;&gt;0,(U333/G333)/(1-('Project Input'!$C$20+'Project Input'!$C$21)),"")</f>
        <v/>
      </c>
      <c r="L333" s="56" t="str">
        <f t="shared" si="370"/>
        <v/>
      </c>
      <c r="M333" s="218" t="str">
        <f t="shared" si="371"/>
        <v/>
      </c>
      <c r="N333" s="219"/>
      <c r="O333" s="135"/>
      <c r="P333" s="165" t="str">
        <f t="shared" si="368"/>
        <v/>
      </c>
      <c r="Q333" s="159"/>
      <c r="R333" s="190"/>
      <c r="S333" s="190"/>
      <c r="T333" s="190"/>
      <c r="U333" s="167" t="str">
        <f>IF(G333&lt;&gt;"",(R333*G333*'Project Input'!$C$47)+(S333*G333*'Project Input'!$C$46)+(T333*G333*'Project Input'!$C$45),"")</f>
        <v/>
      </c>
      <c r="V333" s="159"/>
      <c r="W333" s="168" t="str">
        <f t="shared" si="287"/>
        <v/>
      </c>
      <c r="X333" s="169"/>
      <c r="Y333" s="147"/>
      <c r="Z333" s="185">
        <f t="shared" si="288"/>
        <v>0</v>
      </c>
      <c r="AA333" s="166">
        <f t="shared" si="289"/>
        <v>0</v>
      </c>
      <c r="AB333" s="166">
        <f t="shared" si="290"/>
        <v>0</v>
      </c>
      <c r="AC333" s="186">
        <f t="shared" si="369"/>
        <v>0</v>
      </c>
      <c r="AD333" s="148" t="str">
        <f>IF(G333&lt;&gt;"",AC333/'Project Input'!$C$41,"")</f>
        <v/>
      </c>
      <c r="AE333" s="141"/>
      <c r="AF333" s="141"/>
      <c r="AG333" s="141"/>
    </row>
    <row r="334" spans="1:36" s="67" customFormat="1">
      <c r="A334" s="61"/>
      <c r="B334" s="72"/>
      <c r="C334" s="65"/>
      <c r="D334" s="65"/>
      <c r="E334" s="63"/>
      <c r="F334" s="91" t="s">
        <v>227</v>
      </c>
      <c r="G334" s="63">
        <v>5152</v>
      </c>
      <c r="H334" s="65" t="s">
        <v>107</v>
      </c>
      <c r="I334" s="66">
        <f>IF(G334&lt;&gt;"",O334/(1-('Project Input'!$C$20+'Project Input'!$C$21)),"")</f>
        <v>154.94636471990466</v>
      </c>
      <c r="J334" s="66">
        <f t="shared" ref="J334" si="372">IF(G334&lt;&gt;"",G334*I334,"")</f>
        <v>798283.6710369488</v>
      </c>
      <c r="K334" s="202">
        <f>IF(G334&lt;&gt;0,(U334/G334)/(1-('Project Input'!$C$20+'Project Input'!$C$21)),"")</f>
        <v>0</v>
      </c>
      <c r="L334" s="56">
        <f t="shared" ref="L334" si="373">IF(G334&lt;&gt;0,K334*G334,"")</f>
        <v>0</v>
      </c>
      <c r="M334" s="218">
        <f t="shared" ref="M334" si="374">IF(G334&lt;&gt;0,J334+L334,"")</f>
        <v>798283.6710369488</v>
      </c>
      <c r="N334" s="219"/>
      <c r="O334" s="135">
        <v>130</v>
      </c>
      <c r="P334" s="165">
        <f t="shared" ref="P334" si="375">IF(G334&lt;&gt;"",G334*O334,"")</f>
        <v>669760</v>
      </c>
      <c r="Q334" s="159"/>
      <c r="R334" s="190"/>
      <c r="S334" s="190"/>
      <c r="T334" s="190"/>
      <c r="U334" s="167">
        <f>IF(G334&lt;&gt;"",(R334*G334*'Project Input'!$C$47)+(S334*G334*'Project Input'!$C$46)+(T334*G334*'Project Input'!$C$45),"")</f>
        <v>0</v>
      </c>
      <c r="V334" s="159"/>
      <c r="W334" s="168">
        <f t="shared" ref="W334" si="376">IF(G334&lt;&gt;"",U334+P334,"")</f>
        <v>669760</v>
      </c>
      <c r="X334" s="169"/>
      <c r="Y334" s="147"/>
      <c r="Z334" s="185">
        <f t="shared" ref="Z334" si="377">R334*G334</f>
        <v>0</v>
      </c>
      <c r="AA334" s="166">
        <f t="shared" ref="AA334" si="378">S334*G334</f>
        <v>0</v>
      </c>
      <c r="AB334" s="166">
        <f t="shared" ref="AB334" si="379">T334*G334</f>
        <v>0</v>
      </c>
      <c r="AC334" s="186">
        <f t="shared" ref="AC334" si="380">SUM(Z334:AB334)</f>
        <v>0</v>
      </c>
      <c r="AD334" s="148">
        <f>IF(G334&lt;&gt;"",AC334/'Project Input'!$C$41,"")</f>
        <v>0</v>
      </c>
      <c r="AE334" s="141"/>
      <c r="AF334" s="141"/>
      <c r="AG334" s="141"/>
      <c r="AH334" s="1"/>
      <c r="AI334" s="1"/>
      <c r="AJ334" s="1"/>
    </row>
    <row r="335" spans="1:36" s="67" customFormat="1">
      <c r="A335" s="61"/>
      <c r="B335" s="72"/>
      <c r="C335" s="65"/>
      <c r="D335" s="65"/>
      <c r="E335" s="63"/>
      <c r="F335" s="91" t="s">
        <v>228</v>
      </c>
      <c r="G335" s="63">
        <v>5152</v>
      </c>
      <c r="H335" s="65" t="s">
        <v>107</v>
      </c>
      <c r="I335" s="66">
        <f>IF(G335&lt;&gt;"",O335/(1-('Project Input'!$C$20+'Project Input'!$C$21)),"")</f>
        <v>154.94636471990466</v>
      </c>
      <c r="J335" s="66">
        <f t="shared" ref="J335:J336" si="381">IF(G335&lt;&gt;"",G335*I335,"")</f>
        <v>798283.6710369488</v>
      </c>
      <c r="K335" s="202">
        <f>IF(G335&lt;&gt;0,(U335/G335)/(1-('Project Input'!$C$20+'Project Input'!$C$21)),"")</f>
        <v>0</v>
      </c>
      <c r="L335" s="56">
        <f t="shared" ref="L335:L336" si="382">IF(G335&lt;&gt;0,K335*G335,"")</f>
        <v>0</v>
      </c>
      <c r="M335" s="218">
        <f t="shared" ref="M335:M336" si="383">IF(G335&lt;&gt;0,J335+L335,"")</f>
        <v>798283.6710369488</v>
      </c>
      <c r="N335" s="219"/>
      <c r="O335" s="135">
        <v>130</v>
      </c>
      <c r="P335" s="165">
        <f t="shared" ref="P335:P336" si="384">IF(G335&lt;&gt;"",G335*O335,"")</f>
        <v>669760</v>
      </c>
      <c r="Q335" s="159"/>
      <c r="R335" s="190"/>
      <c r="S335" s="190"/>
      <c r="T335" s="190"/>
      <c r="U335" s="167">
        <f>IF(G335&lt;&gt;"",(R335*G335*'Project Input'!$C$47)+(S335*G335*'Project Input'!$C$46)+(T335*G335*'Project Input'!$C$45),"")</f>
        <v>0</v>
      </c>
      <c r="V335" s="159"/>
      <c r="W335" s="168">
        <f t="shared" ref="W335:W336" si="385">IF(G335&lt;&gt;"",U335+P335,"")</f>
        <v>669760</v>
      </c>
      <c r="X335" s="169"/>
      <c r="Y335" s="147"/>
      <c r="Z335" s="185">
        <f t="shared" ref="Z335:Z336" si="386">R335*G335</f>
        <v>0</v>
      </c>
      <c r="AA335" s="166">
        <f t="shared" ref="AA335:AA336" si="387">S335*G335</f>
        <v>0</v>
      </c>
      <c r="AB335" s="166">
        <f t="shared" ref="AB335:AB336" si="388">T335*G335</f>
        <v>0</v>
      </c>
      <c r="AC335" s="186">
        <f t="shared" ref="AC335:AC336" si="389">SUM(Z335:AB335)</f>
        <v>0</v>
      </c>
      <c r="AD335" s="148">
        <f>IF(G335&lt;&gt;"",AC335/'Project Input'!$C$41,"")</f>
        <v>0</v>
      </c>
      <c r="AE335" s="141"/>
      <c r="AF335" s="141"/>
      <c r="AG335" s="141"/>
      <c r="AH335" s="1"/>
      <c r="AI335" s="1"/>
      <c r="AJ335" s="1"/>
    </row>
    <row r="336" spans="1:36" s="67" customFormat="1">
      <c r="A336" s="61"/>
      <c r="B336" s="72"/>
      <c r="C336" s="65"/>
      <c r="D336" s="65"/>
      <c r="E336" s="63"/>
      <c r="F336" s="91" t="s">
        <v>229</v>
      </c>
      <c r="G336" s="63">
        <v>5152</v>
      </c>
      <c r="H336" s="65" t="s">
        <v>107</v>
      </c>
      <c r="I336" s="66">
        <f>IF(G336&lt;&gt;"",O336/(1-('Project Input'!$C$20+'Project Input'!$C$21)),"")</f>
        <v>417.16328963051251</v>
      </c>
      <c r="J336" s="66">
        <f t="shared" si="381"/>
        <v>2149225.2681764006</v>
      </c>
      <c r="K336" s="202">
        <f>IF(G336&lt;&gt;0,(U336/G336)/(1-('Project Input'!$C$20+'Project Input'!$C$21)),"")</f>
        <v>0</v>
      </c>
      <c r="L336" s="56">
        <f t="shared" si="382"/>
        <v>0</v>
      </c>
      <c r="M336" s="218">
        <f t="shared" si="383"/>
        <v>2149225.2681764006</v>
      </c>
      <c r="N336" s="219"/>
      <c r="O336" s="135">
        <v>350</v>
      </c>
      <c r="P336" s="165">
        <f t="shared" si="384"/>
        <v>1803200</v>
      </c>
      <c r="Q336" s="159"/>
      <c r="R336" s="190"/>
      <c r="S336" s="190"/>
      <c r="T336" s="190"/>
      <c r="U336" s="167">
        <f>IF(G336&lt;&gt;"",(R336*G336*'Project Input'!$C$47)+(S336*G336*'Project Input'!$C$46)+(T336*G336*'Project Input'!$C$45),"")</f>
        <v>0</v>
      </c>
      <c r="V336" s="159"/>
      <c r="W336" s="168">
        <f t="shared" si="385"/>
        <v>1803200</v>
      </c>
      <c r="X336" s="169"/>
      <c r="Y336" s="147"/>
      <c r="Z336" s="185">
        <f t="shared" si="386"/>
        <v>0</v>
      </c>
      <c r="AA336" s="166">
        <f t="shared" si="387"/>
        <v>0</v>
      </c>
      <c r="AB336" s="166">
        <f t="shared" si="388"/>
        <v>0</v>
      </c>
      <c r="AC336" s="186">
        <f t="shared" si="389"/>
        <v>0</v>
      </c>
      <c r="AD336" s="148">
        <f>IF(G336&lt;&gt;"",AC336/'Project Input'!$C$41,"")</f>
        <v>0</v>
      </c>
      <c r="AE336" s="141"/>
      <c r="AF336" s="141"/>
      <c r="AG336" s="141"/>
      <c r="AH336" s="1"/>
      <c r="AI336" s="1"/>
      <c r="AJ336" s="1"/>
    </row>
    <row r="337" spans="1:36" s="67" customFormat="1">
      <c r="A337" s="61"/>
      <c r="B337" s="72"/>
      <c r="C337" s="65"/>
      <c r="D337" s="65"/>
      <c r="E337" s="63"/>
      <c r="F337" s="91" t="s">
        <v>230</v>
      </c>
      <c r="G337" s="63">
        <v>5152</v>
      </c>
      <c r="H337" s="65" t="s">
        <v>107</v>
      </c>
      <c r="I337" s="66">
        <f>IF(G337&lt;&gt;"",O337/(1-('Project Input'!$C$20+'Project Input'!$C$21)),"")</f>
        <v>297.97377830750895</v>
      </c>
      <c r="J337" s="66">
        <f t="shared" ref="J337:J343" si="390">IF(G337&lt;&gt;"",G337*I337,"")</f>
        <v>1535160.9058402861</v>
      </c>
      <c r="K337" s="202">
        <f>IF(G337&lt;&gt;0,(U337/G337)/(1-('Project Input'!$C$20+'Project Input'!$C$21)),"")</f>
        <v>0</v>
      </c>
      <c r="L337" s="56">
        <f t="shared" ref="L337:L343" si="391">IF(G337&lt;&gt;0,K337*G337,"")</f>
        <v>0</v>
      </c>
      <c r="M337" s="218">
        <f t="shared" ref="M337:M343" si="392">IF(G337&lt;&gt;0,J337+L337,"")</f>
        <v>1535160.9058402861</v>
      </c>
      <c r="N337" s="219"/>
      <c r="O337" s="135">
        <v>250</v>
      </c>
      <c r="P337" s="165">
        <f t="shared" ref="P337:P343" si="393">IF(G337&lt;&gt;"",G337*O337,"")</f>
        <v>1288000</v>
      </c>
      <c r="Q337" s="159"/>
      <c r="R337" s="190"/>
      <c r="S337" s="190"/>
      <c r="T337" s="190"/>
      <c r="U337" s="167">
        <f>IF(G337&lt;&gt;"",(R337*G337*'Project Input'!$C$47)+(S337*G337*'Project Input'!$C$46)+(T337*G337*'Project Input'!$C$45),"")</f>
        <v>0</v>
      </c>
      <c r="V337" s="159"/>
      <c r="W337" s="168">
        <f t="shared" ref="W337:W343" si="394">IF(G337&lt;&gt;"",U337+P337,"")</f>
        <v>1288000</v>
      </c>
      <c r="X337" s="169"/>
      <c r="Y337" s="147"/>
      <c r="Z337" s="185">
        <f t="shared" ref="Z337:Z343" si="395">R337*G337</f>
        <v>0</v>
      </c>
      <c r="AA337" s="166">
        <f t="shared" ref="AA337:AA343" si="396">S337*G337</f>
        <v>0</v>
      </c>
      <c r="AB337" s="166">
        <f t="shared" ref="AB337:AB343" si="397">T337*G337</f>
        <v>0</v>
      </c>
      <c r="AC337" s="186">
        <f t="shared" ref="AC337:AC343" si="398">SUM(Z337:AB337)</f>
        <v>0</v>
      </c>
      <c r="AD337" s="148">
        <f>IF(G337&lt;&gt;"",AC337/'Project Input'!$C$41,"")</f>
        <v>0</v>
      </c>
      <c r="AE337" s="141"/>
      <c r="AF337" s="141"/>
      <c r="AG337" s="141"/>
      <c r="AH337" s="1"/>
      <c r="AI337" s="1"/>
      <c r="AJ337" s="1"/>
    </row>
    <row r="338" spans="1:36" s="1" customFormat="1">
      <c r="A338" s="5"/>
      <c r="B338" s="99"/>
      <c r="C338" s="100"/>
      <c r="D338" s="100"/>
      <c r="E338" s="102"/>
      <c r="F338" s="816" t="s">
        <v>231</v>
      </c>
      <c r="G338" s="816"/>
      <c r="H338" s="816"/>
      <c r="I338" s="66" t="str">
        <f>IF(G338&lt;&gt;"",O338/(1-('Project Input'!$C$20+'Project Input'!$C$21)),"")</f>
        <v/>
      </c>
      <c r="J338" s="66" t="str">
        <f t="shared" si="390"/>
        <v/>
      </c>
      <c r="K338" s="202" t="str">
        <f>IF(G338&lt;&gt;0,(U338/G338)/(1-('Project Input'!$C$20+'Project Input'!$C$21)),"")</f>
        <v/>
      </c>
      <c r="L338" s="56" t="str">
        <f t="shared" si="391"/>
        <v/>
      </c>
      <c r="M338" s="218" t="str">
        <f t="shared" si="392"/>
        <v/>
      </c>
      <c r="N338" s="219"/>
      <c r="O338" s="135"/>
      <c r="P338" s="165" t="str">
        <f t="shared" si="393"/>
        <v/>
      </c>
      <c r="Q338" s="159"/>
      <c r="R338" s="190"/>
      <c r="S338" s="190"/>
      <c r="T338" s="190"/>
      <c r="U338" s="167" t="str">
        <f>IF(G338&lt;&gt;"",(R338*G338*'Project Input'!$C$47)+(S338*G338*'Project Input'!$C$46)+(T338*G338*'Project Input'!$C$45),"")</f>
        <v/>
      </c>
      <c r="V338" s="159"/>
      <c r="W338" s="168" t="str">
        <f t="shared" si="394"/>
        <v/>
      </c>
      <c r="X338" s="169"/>
      <c r="Y338" s="147"/>
      <c r="Z338" s="185">
        <f t="shared" si="395"/>
        <v>0</v>
      </c>
      <c r="AA338" s="166">
        <f t="shared" si="396"/>
        <v>0</v>
      </c>
      <c r="AB338" s="166">
        <f t="shared" si="397"/>
        <v>0</v>
      </c>
      <c r="AC338" s="186">
        <f t="shared" si="398"/>
        <v>0</v>
      </c>
      <c r="AD338" s="148" t="str">
        <f>IF(G338&lt;&gt;"",AC338/'Project Input'!$C$41,"")</f>
        <v/>
      </c>
      <c r="AE338" s="141"/>
      <c r="AF338" s="141"/>
      <c r="AG338" s="141"/>
    </row>
    <row r="339" spans="1:36" s="1" customFormat="1">
      <c r="A339" s="5"/>
      <c r="B339" s="99"/>
      <c r="C339" s="100"/>
      <c r="D339" s="100"/>
      <c r="E339" s="102"/>
      <c r="F339" s="64"/>
      <c r="G339" s="73"/>
      <c r="H339" s="65"/>
      <c r="I339" s="66" t="str">
        <f>IF(G339&lt;&gt;"",O339/(1-('Project Input'!$C$20+'Project Input'!$C$21)),"")</f>
        <v/>
      </c>
      <c r="J339" s="66" t="str">
        <f t="shared" si="390"/>
        <v/>
      </c>
      <c r="K339" s="202" t="str">
        <f>IF(G339&lt;&gt;0,(U339/G339)/(1-('Project Input'!$C$20+'Project Input'!$C$21)),"")</f>
        <v/>
      </c>
      <c r="L339" s="56" t="str">
        <f t="shared" si="391"/>
        <v/>
      </c>
      <c r="M339" s="218" t="str">
        <f t="shared" si="392"/>
        <v/>
      </c>
      <c r="N339" s="219"/>
      <c r="O339" s="135"/>
      <c r="P339" s="165" t="str">
        <f t="shared" si="393"/>
        <v/>
      </c>
      <c r="Q339" s="159"/>
      <c r="R339" s="190"/>
      <c r="S339" s="190"/>
      <c r="T339" s="190"/>
      <c r="U339" s="167" t="str">
        <f>IF(G339&lt;&gt;"",(R339*G339*'Project Input'!$C$47)+(S339*G339*'Project Input'!$C$46)+(T339*G339*'Project Input'!$C$45),"")</f>
        <v/>
      </c>
      <c r="V339" s="159"/>
      <c r="W339" s="168" t="str">
        <f t="shared" si="394"/>
        <v/>
      </c>
      <c r="X339" s="169"/>
      <c r="Y339" s="147"/>
      <c r="Z339" s="185">
        <f t="shared" si="395"/>
        <v>0</v>
      </c>
      <c r="AA339" s="166">
        <f t="shared" si="396"/>
        <v>0</v>
      </c>
      <c r="AB339" s="166">
        <f t="shared" si="397"/>
        <v>0</v>
      </c>
      <c r="AC339" s="186">
        <f t="shared" si="398"/>
        <v>0</v>
      </c>
      <c r="AD339" s="148" t="str">
        <f>IF(G339&lt;&gt;"",AC339/'Project Input'!$C$41,"")</f>
        <v/>
      </c>
      <c r="AE339" s="141"/>
      <c r="AF339" s="141"/>
      <c r="AG339" s="141"/>
    </row>
    <row r="340" spans="1:36" s="67" customFormat="1">
      <c r="A340" s="5"/>
      <c r="B340" s="99"/>
      <c r="C340" s="100"/>
      <c r="D340" s="100"/>
      <c r="E340" s="101"/>
      <c r="F340" s="64" t="s">
        <v>227</v>
      </c>
      <c r="G340" s="73">
        <v>4794</v>
      </c>
      <c r="H340" s="65" t="s">
        <v>107</v>
      </c>
      <c r="I340" s="66">
        <f>IF(G340&lt;&gt;"",O340/(1-('Project Input'!$C$20+'Project Input'!$C$21)),"")</f>
        <v>607.86650774731822</v>
      </c>
      <c r="J340" s="66">
        <f t="shared" si="390"/>
        <v>2914112.0381406434</v>
      </c>
      <c r="K340" s="202">
        <f>IF(G340&lt;&gt;0,(U340/G340)/(1-('Project Input'!$C$20+'Project Input'!$C$21)),"")</f>
        <v>0</v>
      </c>
      <c r="L340" s="56">
        <f t="shared" si="391"/>
        <v>0</v>
      </c>
      <c r="M340" s="218">
        <f t="shared" si="392"/>
        <v>2914112.0381406434</v>
      </c>
      <c r="N340" s="219"/>
      <c r="O340" s="135">
        <v>510</v>
      </c>
      <c r="P340" s="165">
        <f t="shared" si="393"/>
        <v>2444940</v>
      </c>
      <c r="Q340" s="159"/>
      <c r="R340" s="190"/>
      <c r="S340" s="190"/>
      <c r="T340" s="190"/>
      <c r="U340" s="167">
        <f>IF(G340&lt;&gt;"",(R340*G340*'Project Input'!$C$47)+(S340*G340*'Project Input'!$C$46)+(T340*G340*'Project Input'!$C$45),"")</f>
        <v>0</v>
      </c>
      <c r="V340" s="159"/>
      <c r="W340" s="168">
        <f t="shared" si="394"/>
        <v>2444940</v>
      </c>
      <c r="X340" s="169"/>
      <c r="Y340" s="147"/>
      <c r="Z340" s="185">
        <f t="shared" si="395"/>
        <v>0</v>
      </c>
      <c r="AA340" s="166">
        <f t="shared" si="396"/>
        <v>0</v>
      </c>
      <c r="AB340" s="166">
        <f t="shared" si="397"/>
        <v>0</v>
      </c>
      <c r="AC340" s="186">
        <f t="shared" si="398"/>
        <v>0</v>
      </c>
      <c r="AD340" s="148">
        <f>IF(G340&lt;&gt;"",AC340/'Project Input'!$C$41,"")</f>
        <v>0</v>
      </c>
      <c r="AE340" s="141"/>
      <c r="AF340" s="141"/>
      <c r="AG340" s="141"/>
    </row>
    <row r="341" spans="1:36" s="1" customFormat="1">
      <c r="A341" s="5"/>
      <c r="B341" s="72"/>
      <c r="C341" s="65"/>
      <c r="D341" s="65"/>
      <c r="E341" s="63"/>
      <c r="F341" s="64" t="s">
        <v>228</v>
      </c>
      <c r="G341" s="73">
        <v>4794</v>
      </c>
      <c r="H341" s="65" t="s">
        <v>107</v>
      </c>
      <c r="I341" s="66">
        <f>IF(G341&lt;&gt;"",O341/(1-('Project Input'!$C$20+'Project Input'!$C$21)),"")</f>
        <v>435.04171632896305</v>
      </c>
      <c r="J341" s="66">
        <f t="shared" si="390"/>
        <v>2085589.9880810489</v>
      </c>
      <c r="K341" s="202">
        <f>IF(G341&lt;&gt;0,(U341/G341)/(1-('Project Input'!$C$20+'Project Input'!$C$21)),"")</f>
        <v>0</v>
      </c>
      <c r="L341" s="56">
        <f t="shared" si="391"/>
        <v>0</v>
      </c>
      <c r="M341" s="218">
        <f t="shared" si="392"/>
        <v>2085589.9880810489</v>
      </c>
      <c r="N341" s="219"/>
      <c r="O341" s="135">
        <v>365</v>
      </c>
      <c r="P341" s="165">
        <f t="shared" si="393"/>
        <v>1749810</v>
      </c>
      <c r="Q341" s="159"/>
      <c r="R341" s="190"/>
      <c r="S341" s="190"/>
      <c r="T341" s="190"/>
      <c r="U341" s="167">
        <f>IF(G341&lt;&gt;"",(R341*G341*'Project Input'!$C$47)+(S341*G341*'Project Input'!$C$46)+(T341*G341*'Project Input'!$C$45),"")</f>
        <v>0</v>
      </c>
      <c r="V341" s="159"/>
      <c r="W341" s="168">
        <f t="shared" si="394"/>
        <v>1749810</v>
      </c>
      <c r="X341" s="169"/>
      <c r="Y341" s="147"/>
      <c r="Z341" s="185">
        <f t="shared" si="395"/>
        <v>0</v>
      </c>
      <c r="AA341" s="166">
        <f t="shared" si="396"/>
        <v>0</v>
      </c>
      <c r="AB341" s="166">
        <f t="shared" si="397"/>
        <v>0</v>
      </c>
      <c r="AC341" s="186">
        <f t="shared" si="398"/>
        <v>0</v>
      </c>
      <c r="AD341" s="148">
        <f>IF(G341&lt;&gt;"",AC341/'Project Input'!$C$41,"")</f>
        <v>0</v>
      </c>
      <c r="AE341" s="141"/>
      <c r="AF341" s="141"/>
      <c r="AG341" s="141"/>
    </row>
    <row r="342" spans="1:36" s="67" customFormat="1">
      <c r="A342" s="5"/>
      <c r="B342" s="99"/>
      <c r="C342" s="100"/>
      <c r="D342" s="100"/>
      <c r="E342" s="101"/>
      <c r="F342" s="64" t="s">
        <v>229</v>
      </c>
      <c r="G342" s="73">
        <v>4794</v>
      </c>
      <c r="H342" s="65" t="s">
        <v>107</v>
      </c>
      <c r="I342" s="66">
        <f>IF(G342&lt;&gt;"",O342/(1-('Project Input'!$C$20+'Project Input'!$C$21)),"")</f>
        <v>536.35280095351607</v>
      </c>
      <c r="J342" s="66">
        <f t="shared" si="390"/>
        <v>2571275.3277711561</v>
      </c>
      <c r="K342" s="202">
        <f>IF(G342&lt;&gt;0,(U342/G342)/(1-('Project Input'!$C$20+'Project Input'!$C$21)),"")</f>
        <v>0</v>
      </c>
      <c r="L342" s="56">
        <f t="shared" si="391"/>
        <v>0</v>
      </c>
      <c r="M342" s="218">
        <f t="shared" si="392"/>
        <v>2571275.3277711561</v>
      </c>
      <c r="N342" s="219"/>
      <c r="O342" s="135">
        <v>450</v>
      </c>
      <c r="P342" s="165">
        <f t="shared" si="393"/>
        <v>2157300</v>
      </c>
      <c r="Q342" s="159"/>
      <c r="R342" s="190"/>
      <c r="S342" s="190"/>
      <c r="T342" s="190"/>
      <c r="U342" s="167">
        <f>IF(G342&lt;&gt;"",(R342*G342*'Project Input'!$C$47)+(S342*G342*'Project Input'!$C$46)+(T342*G342*'Project Input'!$C$45),"")</f>
        <v>0</v>
      </c>
      <c r="V342" s="159"/>
      <c r="W342" s="168">
        <f t="shared" si="394"/>
        <v>2157300</v>
      </c>
      <c r="X342" s="169"/>
      <c r="Y342" s="147"/>
      <c r="Z342" s="185">
        <f t="shared" si="395"/>
        <v>0</v>
      </c>
      <c r="AA342" s="166">
        <f t="shared" si="396"/>
        <v>0</v>
      </c>
      <c r="AB342" s="166">
        <f t="shared" si="397"/>
        <v>0</v>
      </c>
      <c r="AC342" s="186">
        <f t="shared" si="398"/>
        <v>0</v>
      </c>
      <c r="AD342" s="148">
        <f>IF(G342&lt;&gt;"",AC342/'Project Input'!$C$41,"")</f>
        <v>0</v>
      </c>
      <c r="AE342" s="141"/>
      <c r="AF342" s="141"/>
      <c r="AG342" s="141"/>
    </row>
    <row r="343" spans="1:36" s="1" customFormat="1">
      <c r="A343" s="5"/>
      <c r="B343" s="72"/>
      <c r="C343" s="65"/>
      <c r="D343" s="65"/>
      <c r="E343" s="63"/>
      <c r="F343" s="64" t="s">
        <v>230</v>
      </c>
      <c r="G343" s="73">
        <v>4794</v>
      </c>
      <c r="H343" s="65" t="s">
        <v>107</v>
      </c>
      <c r="I343" s="66">
        <f>IF(G343&lt;&gt;"",O343/(1-('Project Input'!$C$20+'Project Input'!$C$21)),"")</f>
        <v>297.97377830750895</v>
      </c>
      <c r="J343" s="66">
        <f t="shared" si="390"/>
        <v>1428486.2932061979</v>
      </c>
      <c r="K343" s="202">
        <f>IF(G343&lt;&gt;0,(U343/G343)/(1-('Project Input'!$C$20+'Project Input'!$C$21)),"")</f>
        <v>0</v>
      </c>
      <c r="L343" s="56">
        <f t="shared" si="391"/>
        <v>0</v>
      </c>
      <c r="M343" s="218">
        <f t="shared" si="392"/>
        <v>1428486.2932061979</v>
      </c>
      <c r="N343" s="219"/>
      <c r="O343" s="135">
        <v>250</v>
      </c>
      <c r="P343" s="165">
        <f t="shared" si="393"/>
        <v>1198500</v>
      </c>
      <c r="Q343" s="159"/>
      <c r="R343" s="190"/>
      <c r="S343" s="190"/>
      <c r="T343" s="190"/>
      <c r="U343" s="167">
        <f>IF(G343&lt;&gt;"",(R343*G343*'Project Input'!$C$47)+(S343*G343*'Project Input'!$C$46)+(T343*G343*'Project Input'!$C$45),"")</f>
        <v>0</v>
      </c>
      <c r="V343" s="159"/>
      <c r="W343" s="168">
        <f t="shared" si="394"/>
        <v>1198500</v>
      </c>
      <c r="X343" s="169"/>
      <c r="Y343" s="147"/>
      <c r="Z343" s="185">
        <f t="shared" si="395"/>
        <v>0</v>
      </c>
      <c r="AA343" s="166">
        <f t="shared" si="396"/>
        <v>0</v>
      </c>
      <c r="AB343" s="166">
        <f t="shared" si="397"/>
        <v>0</v>
      </c>
      <c r="AC343" s="186">
        <f t="shared" si="398"/>
        <v>0</v>
      </c>
      <c r="AD343" s="148">
        <f>IF(G343&lt;&gt;"",AC343/'Project Input'!$C$41,"")</f>
        <v>0</v>
      </c>
      <c r="AE343" s="141"/>
      <c r="AF343" s="141"/>
      <c r="AG343" s="141"/>
    </row>
    <row r="344" spans="1:36" s="1" customFormat="1">
      <c r="A344" s="5"/>
      <c r="B344" s="72"/>
      <c r="C344" s="65"/>
      <c r="D344" s="65"/>
      <c r="E344" s="63"/>
      <c r="F344" s="64"/>
      <c r="G344" s="73"/>
      <c r="H344" s="65"/>
      <c r="I344" s="66" t="str">
        <f>IF(G344&lt;&gt;"",O344/(1-('Project Input'!$C$20+'Project Input'!$C$21)),"")</f>
        <v/>
      </c>
      <c r="J344" s="66" t="str">
        <f t="shared" ref="J344:J345" si="399">IF(G344&lt;&gt;"",G344*I344,"")</f>
        <v/>
      </c>
      <c r="K344" s="202" t="str">
        <f>IF(G344&lt;&gt;0,(U344/G344)/(1-('Project Input'!$C$20+'Project Input'!$C$21)),"")</f>
        <v/>
      </c>
      <c r="L344" s="56" t="str">
        <f t="shared" ref="L344:L345" si="400">IF(G344&lt;&gt;0,K344*G344,"")</f>
        <v/>
      </c>
      <c r="M344" s="218" t="str">
        <f t="shared" ref="M344:M345" si="401">IF(G344&lt;&gt;0,J344+L344,"")</f>
        <v/>
      </c>
      <c r="N344" s="219"/>
      <c r="O344" s="135"/>
      <c r="P344" s="165" t="str">
        <f t="shared" ref="P344:P345" si="402">IF(G344&lt;&gt;"",G344*O344,"")</f>
        <v/>
      </c>
      <c r="Q344" s="159"/>
      <c r="R344" s="190"/>
      <c r="S344" s="190"/>
      <c r="T344" s="190"/>
      <c r="U344" s="167" t="str">
        <f>IF(G344&lt;&gt;"",(R344*G344*'Project Input'!$C$47)+(S344*G344*'Project Input'!$C$46)+(T344*G344*'Project Input'!$C$45),"")</f>
        <v/>
      </c>
      <c r="V344" s="159"/>
      <c r="W344" s="168" t="str">
        <f t="shared" ref="W344:W345" si="403">IF(G344&lt;&gt;"",U344+P344,"")</f>
        <v/>
      </c>
      <c r="X344" s="169"/>
      <c r="Y344" s="147"/>
      <c r="Z344" s="185">
        <f t="shared" ref="Z344:Z345" si="404">R344*G344</f>
        <v>0</v>
      </c>
      <c r="AA344" s="166">
        <f t="shared" ref="AA344:AA345" si="405">S344*G344</f>
        <v>0</v>
      </c>
      <c r="AB344" s="166">
        <f t="shared" ref="AB344:AB345" si="406">T344*G344</f>
        <v>0</v>
      </c>
      <c r="AC344" s="186">
        <f t="shared" ref="AC344:AC345" si="407">SUM(Z344:AB344)</f>
        <v>0</v>
      </c>
      <c r="AD344" s="148" t="str">
        <f>IF(G344&lt;&gt;"",AC344/'Project Input'!$C$41,"")</f>
        <v/>
      </c>
      <c r="AE344" s="141"/>
      <c r="AF344" s="141"/>
      <c r="AG344" s="141"/>
    </row>
    <row r="345" spans="1:36" s="1" customFormat="1">
      <c r="A345" s="5"/>
      <c r="B345" s="99"/>
      <c r="C345" s="100"/>
      <c r="D345" s="100"/>
      <c r="E345" s="102"/>
      <c r="F345" s="816" t="s">
        <v>232</v>
      </c>
      <c r="G345" s="816"/>
      <c r="H345" s="816"/>
      <c r="I345" s="66" t="str">
        <f>IF(G345&lt;&gt;"",O345/(1-('Project Input'!$C$20+'Project Input'!$C$21)),"")</f>
        <v/>
      </c>
      <c r="J345" s="66" t="str">
        <f t="shared" si="399"/>
        <v/>
      </c>
      <c r="K345" s="202" t="str">
        <f>IF(G345&lt;&gt;0,(U345/G345)/(1-('Project Input'!$C$20+'Project Input'!$C$21)),"")</f>
        <v/>
      </c>
      <c r="L345" s="56" t="str">
        <f t="shared" si="400"/>
        <v/>
      </c>
      <c r="M345" s="218" t="str">
        <f t="shared" si="401"/>
        <v/>
      </c>
      <c r="N345" s="219"/>
      <c r="O345" s="135"/>
      <c r="P345" s="165" t="str">
        <f t="shared" si="402"/>
        <v/>
      </c>
      <c r="Q345" s="159"/>
      <c r="R345" s="190"/>
      <c r="S345" s="190"/>
      <c r="T345" s="190"/>
      <c r="U345" s="167" t="str">
        <f>IF(G345&lt;&gt;"",(R345*G345*'Project Input'!$C$47)+(S345*G345*'Project Input'!$C$46)+(T345*G345*'Project Input'!$C$45),"")</f>
        <v/>
      </c>
      <c r="V345" s="159"/>
      <c r="W345" s="168" t="str">
        <f t="shared" si="403"/>
        <v/>
      </c>
      <c r="X345" s="169"/>
      <c r="Y345" s="147"/>
      <c r="Z345" s="185">
        <f t="shared" si="404"/>
        <v>0</v>
      </c>
      <c r="AA345" s="166">
        <f t="shared" si="405"/>
        <v>0</v>
      </c>
      <c r="AB345" s="166">
        <f t="shared" si="406"/>
        <v>0</v>
      </c>
      <c r="AC345" s="186">
        <f t="shared" si="407"/>
        <v>0</v>
      </c>
      <c r="AD345" s="148" t="str">
        <f>IF(G345&lt;&gt;"",AC345/'Project Input'!$C$41,"")</f>
        <v/>
      </c>
      <c r="AE345" s="141"/>
      <c r="AF345" s="141"/>
      <c r="AG345" s="141"/>
    </row>
    <row r="346" spans="1:36" s="1" customFormat="1">
      <c r="A346" s="5"/>
      <c r="B346" s="99"/>
      <c r="C346" s="100"/>
      <c r="D346" s="100"/>
      <c r="E346" s="102"/>
      <c r="F346" s="64"/>
      <c r="G346" s="73"/>
      <c r="H346" s="65"/>
      <c r="I346" s="66" t="str">
        <f>IF(G346&lt;&gt;"",O346/(1-('Project Input'!$C$20+'Project Input'!$C$21)),"")</f>
        <v/>
      </c>
      <c r="J346" s="66" t="str">
        <f t="shared" ref="J346:J360" si="408">IF(G346&lt;&gt;"",G346*I346,"")</f>
        <v/>
      </c>
      <c r="K346" s="202" t="str">
        <f>IF(G346&lt;&gt;0,(U346/G346)/(1-('Project Input'!$C$20+'Project Input'!$C$21)),"")</f>
        <v/>
      </c>
      <c r="L346" s="56" t="str">
        <f t="shared" ref="L346:L360" si="409">IF(G346&lt;&gt;0,K346*G346,"")</f>
        <v/>
      </c>
      <c r="M346" s="218" t="str">
        <f t="shared" ref="M346:M360" si="410">IF(G346&lt;&gt;0,J346+L346,"")</f>
        <v/>
      </c>
      <c r="N346" s="219"/>
      <c r="O346" s="135"/>
      <c r="P346" s="165" t="str">
        <f t="shared" ref="P346:P360" si="411">IF(G346&lt;&gt;"",G346*O346,"")</f>
        <v/>
      </c>
      <c r="Q346" s="159"/>
      <c r="R346" s="190"/>
      <c r="S346" s="190"/>
      <c r="T346" s="190"/>
      <c r="U346" s="167" t="str">
        <f>IF(G346&lt;&gt;"",(R346*G346*'Project Input'!$C$47)+(S346*G346*'Project Input'!$C$46)+(T346*G346*'Project Input'!$C$45),"")</f>
        <v/>
      </c>
      <c r="V346" s="159"/>
      <c r="W346" s="168" t="str">
        <f t="shared" ref="W346:W360" si="412">IF(G346&lt;&gt;"",U346+P346,"")</f>
        <v/>
      </c>
      <c r="X346" s="169"/>
      <c r="Y346" s="147"/>
      <c r="Z346" s="185">
        <f t="shared" ref="Z346:Z360" si="413">R346*G346</f>
        <v>0</v>
      </c>
      <c r="AA346" s="166">
        <f t="shared" ref="AA346:AA360" si="414">S346*G346</f>
        <v>0</v>
      </c>
      <c r="AB346" s="166">
        <f t="shared" ref="AB346:AB360" si="415">T346*G346</f>
        <v>0</v>
      </c>
      <c r="AC346" s="186">
        <f t="shared" ref="AC346:AC360" si="416">SUM(Z346:AB346)</f>
        <v>0</v>
      </c>
      <c r="AD346" s="148" t="str">
        <f>IF(G346&lt;&gt;"",AC346/'Project Input'!$C$41,"")</f>
        <v/>
      </c>
      <c r="AE346" s="141"/>
      <c r="AF346" s="141"/>
      <c r="AG346" s="141"/>
    </row>
    <row r="347" spans="1:36" s="67" customFormat="1">
      <c r="A347" s="5"/>
      <c r="B347" s="99"/>
      <c r="C347" s="100"/>
      <c r="D347" s="100"/>
      <c r="E347" s="101"/>
      <c r="F347" s="64" t="s">
        <v>227</v>
      </c>
      <c r="G347" s="73">
        <v>1620</v>
      </c>
      <c r="H347" s="65" t="s">
        <v>107</v>
      </c>
      <c r="I347" s="66">
        <f>IF(G347&lt;&gt;"",O347/(1-('Project Input'!$C$20+'Project Input'!$C$21)),"")</f>
        <v>607.86650774731822</v>
      </c>
      <c r="J347" s="66">
        <f t="shared" si="408"/>
        <v>984743.7425506555</v>
      </c>
      <c r="K347" s="202">
        <f>IF(G347&lt;&gt;0,(U347/G347)/(1-('Project Input'!$C$20+'Project Input'!$C$21)),"")</f>
        <v>0</v>
      </c>
      <c r="L347" s="56">
        <f t="shared" si="409"/>
        <v>0</v>
      </c>
      <c r="M347" s="218">
        <f t="shared" si="410"/>
        <v>984743.7425506555</v>
      </c>
      <c r="N347" s="219"/>
      <c r="O347" s="135">
        <v>510</v>
      </c>
      <c r="P347" s="165">
        <f t="shared" si="411"/>
        <v>826200</v>
      </c>
      <c r="Q347" s="159"/>
      <c r="R347" s="190"/>
      <c r="S347" s="190"/>
      <c r="T347" s="190"/>
      <c r="U347" s="167">
        <f>IF(G347&lt;&gt;"",(R347*G347*'Project Input'!$C$47)+(S347*G347*'Project Input'!$C$46)+(T347*G347*'Project Input'!$C$45),"")</f>
        <v>0</v>
      </c>
      <c r="V347" s="159"/>
      <c r="W347" s="168">
        <f t="shared" si="412"/>
        <v>826200</v>
      </c>
      <c r="X347" s="169"/>
      <c r="Y347" s="147"/>
      <c r="Z347" s="185">
        <f t="shared" si="413"/>
        <v>0</v>
      </c>
      <c r="AA347" s="166">
        <f t="shared" si="414"/>
        <v>0</v>
      </c>
      <c r="AB347" s="166">
        <f t="shared" si="415"/>
        <v>0</v>
      </c>
      <c r="AC347" s="186">
        <f t="shared" si="416"/>
        <v>0</v>
      </c>
      <c r="AD347" s="148">
        <f>IF(G347&lt;&gt;"",AC347/'Project Input'!$C$41,"")</f>
        <v>0</v>
      </c>
      <c r="AE347" s="141"/>
      <c r="AF347" s="141"/>
      <c r="AG347" s="141"/>
    </row>
    <row r="348" spans="1:36" s="1" customFormat="1">
      <c r="A348" s="5"/>
      <c r="B348" s="72"/>
      <c r="C348" s="65"/>
      <c r="D348" s="65"/>
      <c r="E348" s="63"/>
      <c r="F348" s="64" t="s">
        <v>228</v>
      </c>
      <c r="G348" s="73">
        <v>1620</v>
      </c>
      <c r="H348" s="65" t="s">
        <v>107</v>
      </c>
      <c r="I348" s="66">
        <f>IF(G348&lt;&gt;"",O348/(1-('Project Input'!$C$20+'Project Input'!$C$21)),"")</f>
        <v>435.04171632896305</v>
      </c>
      <c r="J348" s="66">
        <f t="shared" si="408"/>
        <v>704767.58045292017</v>
      </c>
      <c r="K348" s="202">
        <f>IF(G348&lt;&gt;0,(U348/G348)/(1-('Project Input'!$C$20+'Project Input'!$C$21)),"")</f>
        <v>0</v>
      </c>
      <c r="L348" s="56">
        <f t="shared" si="409"/>
        <v>0</v>
      </c>
      <c r="M348" s="218">
        <f t="shared" si="410"/>
        <v>704767.58045292017</v>
      </c>
      <c r="N348" s="219"/>
      <c r="O348" s="135">
        <v>365</v>
      </c>
      <c r="P348" s="165">
        <f t="shared" si="411"/>
        <v>591300</v>
      </c>
      <c r="Q348" s="159"/>
      <c r="R348" s="190"/>
      <c r="S348" s="190"/>
      <c r="T348" s="190"/>
      <c r="U348" s="167">
        <f>IF(G348&lt;&gt;"",(R348*G348*'Project Input'!$C$47)+(S348*G348*'Project Input'!$C$46)+(T348*G348*'Project Input'!$C$45),"")</f>
        <v>0</v>
      </c>
      <c r="V348" s="159"/>
      <c r="W348" s="168">
        <f t="shared" si="412"/>
        <v>591300</v>
      </c>
      <c r="X348" s="169"/>
      <c r="Y348" s="147"/>
      <c r="Z348" s="185">
        <f t="shared" si="413"/>
        <v>0</v>
      </c>
      <c r="AA348" s="166">
        <f t="shared" si="414"/>
        <v>0</v>
      </c>
      <c r="AB348" s="166">
        <f t="shared" si="415"/>
        <v>0</v>
      </c>
      <c r="AC348" s="186">
        <f t="shared" si="416"/>
        <v>0</v>
      </c>
      <c r="AD348" s="148">
        <f>IF(G348&lt;&gt;"",AC348/'Project Input'!$C$41,"")</f>
        <v>0</v>
      </c>
      <c r="AE348" s="141"/>
      <c r="AF348" s="141"/>
      <c r="AG348" s="141"/>
    </row>
    <row r="349" spans="1:36" s="67" customFormat="1">
      <c r="A349" s="5"/>
      <c r="B349" s="99"/>
      <c r="C349" s="100"/>
      <c r="D349" s="100"/>
      <c r="E349" s="101"/>
      <c r="F349" s="64" t="s">
        <v>229</v>
      </c>
      <c r="G349" s="73">
        <v>1620</v>
      </c>
      <c r="H349" s="65" t="s">
        <v>107</v>
      </c>
      <c r="I349" s="66">
        <f>IF(G349&lt;&gt;"",O349/(1-('Project Input'!$C$20+'Project Input'!$C$21)),"")</f>
        <v>536.35280095351607</v>
      </c>
      <c r="J349" s="66">
        <f t="shared" ref="J349:J350" si="417">IF(G349&lt;&gt;"",G349*I349,"")</f>
        <v>868891.53754469601</v>
      </c>
      <c r="K349" s="202">
        <f>IF(G349&lt;&gt;0,(U349/G349)/(1-('Project Input'!$C$20+'Project Input'!$C$21)),"")</f>
        <v>0</v>
      </c>
      <c r="L349" s="56">
        <f t="shared" ref="L349:L350" si="418">IF(G349&lt;&gt;0,K349*G349,"")</f>
        <v>0</v>
      </c>
      <c r="M349" s="218">
        <f t="shared" ref="M349:M350" si="419">IF(G349&lt;&gt;0,J349+L349,"")</f>
        <v>868891.53754469601</v>
      </c>
      <c r="N349" s="219"/>
      <c r="O349" s="135">
        <v>450</v>
      </c>
      <c r="P349" s="165">
        <f t="shared" ref="P349:P350" si="420">IF(G349&lt;&gt;"",G349*O349,"")</f>
        <v>729000</v>
      </c>
      <c r="Q349" s="159"/>
      <c r="R349" s="190"/>
      <c r="S349" s="190"/>
      <c r="T349" s="190"/>
      <c r="U349" s="167">
        <f>IF(G349&lt;&gt;"",(R349*G349*'Project Input'!$C$47)+(S349*G349*'Project Input'!$C$46)+(T349*G349*'Project Input'!$C$45),"")</f>
        <v>0</v>
      </c>
      <c r="V349" s="159"/>
      <c r="W349" s="168">
        <f t="shared" ref="W349:W350" si="421">IF(G349&lt;&gt;"",U349+P349,"")</f>
        <v>729000</v>
      </c>
      <c r="X349" s="169"/>
      <c r="Y349" s="147"/>
      <c r="Z349" s="185">
        <f t="shared" ref="Z349:Z350" si="422">R349*G349</f>
        <v>0</v>
      </c>
      <c r="AA349" s="166">
        <f t="shared" ref="AA349:AA350" si="423">S349*G349</f>
        <v>0</v>
      </c>
      <c r="AB349" s="166">
        <f t="shared" ref="AB349:AB350" si="424">T349*G349</f>
        <v>0</v>
      </c>
      <c r="AC349" s="186">
        <f t="shared" ref="AC349:AC350" si="425">SUM(Z349:AB349)</f>
        <v>0</v>
      </c>
      <c r="AD349" s="148">
        <f>IF(G349&lt;&gt;"",AC349/'Project Input'!$C$41,"")</f>
        <v>0</v>
      </c>
      <c r="AE349" s="141"/>
      <c r="AF349" s="141"/>
      <c r="AG349" s="141"/>
    </row>
    <row r="350" spans="1:36" s="1" customFormat="1">
      <c r="A350" s="5"/>
      <c r="B350" s="72"/>
      <c r="C350" s="65"/>
      <c r="D350" s="65"/>
      <c r="E350" s="63"/>
      <c r="F350" s="64" t="s">
        <v>230</v>
      </c>
      <c r="G350" s="73">
        <v>1620</v>
      </c>
      <c r="H350" s="65" t="s">
        <v>107</v>
      </c>
      <c r="I350" s="66">
        <f>IF(G350&lt;&gt;"",O350/(1-('Project Input'!$C$20+'Project Input'!$C$21)),"")</f>
        <v>297.97377830750895</v>
      </c>
      <c r="J350" s="66">
        <f t="shared" si="417"/>
        <v>482717.52085816453</v>
      </c>
      <c r="K350" s="202">
        <f>IF(G350&lt;&gt;0,(U350/G350)/(1-('Project Input'!$C$20+'Project Input'!$C$21)),"")</f>
        <v>0</v>
      </c>
      <c r="L350" s="56">
        <f t="shared" si="418"/>
        <v>0</v>
      </c>
      <c r="M350" s="218">
        <f t="shared" si="419"/>
        <v>482717.52085816453</v>
      </c>
      <c r="N350" s="219"/>
      <c r="O350" s="135">
        <v>250</v>
      </c>
      <c r="P350" s="165">
        <f t="shared" si="420"/>
        <v>405000</v>
      </c>
      <c r="Q350" s="159"/>
      <c r="R350" s="190"/>
      <c r="S350" s="190"/>
      <c r="T350" s="190"/>
      <c r="U350" s="167">
        <f>IF(G350&lt;&gt;"",(R350*G350*'Project Input'!$C$47)+(S350*G350*'Project Input'!$C$46)+(T350*G350*'Project Input'!$C$45),"")</f>
        <v>0</v>
      </c>
      <c r="V350" s="159"/>
      <c r="W350" s="168">
        <f t="shared" si="421"/>
        <v>405000</v>
      </c>
      <c r="X350" s="169"/>
      <c r="Y350" s="147"/>
      <c r="Z350" s="185">
        <f t="shared" si="422"/>
        <v>0</v>
      </c>
      <c r="AA350" s="166">
        <f t="shared" si="423"/>
        <v>0</v>
      </c>
      <c r="AB350" s="166">
        <f t="shared" si="424"/>
        <v>0</v>
      </c>
      <c r="AC350" s="186">
        <f t="shared" si="425"/>
        <v>0</v>
      </c>
      <c r="AD350" s="148">
        <f>IF(G350&lt;&gt;"",AC350/'Project Input'!$C$41,"")</f>
        <v>0</v>
      </c>
      <c r="AE350" s="141"/>
      <c r="AF350" s="141"/>
      <c r="AG350" s="141"/>
    </row>
    <row r="351" spans="1:36" s="67" customFormat="1">
      <c r="A351" s="61"/>
      <c r="B351" s="72"/>
      <c r="C351" s="65"/>
      <c r="D351" s="65"/>
      <c r="E351" s="63"/>
      <c r="F351" s="64"/>
      <c r="G351" s="73"/>
      <c r="H351" s="65"/>
      <c r="I351" s="66" t="str">
        <f>IF(G351&lt;&gt;"",O351/(1-('Project Input'!$C$20+'Project Input'!$C$21)),"")</f>
        <v/>
      </c>
      <c r="J351" s="66" t="str">
        <f t="shared" si="408"/>
        <v/>
      </c>
      <c r="K351" s="202" t="str">
        <f>IF(G351&lt;&gt;0,(U351/G351)/(1-('Project Input'!$C$20+'Project Input'!$C$21)),"")</f>
        <v/>
      </c>
      <c r="L351" s="56" t="str">
        <f t="shared" si="409"/>
        <v/>
      </c>
      <c r="M351" s="218" t="str">
        <f t="shared" si="410"/>
        <v/>
      </c>
      <c r="N351" s="219"/>
      <c r="O351" s="135"/>
      <c r="P351" s="165" t="str">
        <f t="shared" si="411"/>
        <v/>
      </c>
      <c r="Q351" s="159"/>
      <c r="R351" s="190"/>
      <c r="S351" s="190"/>
      <c r="T351" s="190"/>
      <c r="U351" s="167" t="str">
        <f>IF(G351&lt;&gt;"",(R351*G351*'Project Input'!$C$47)+(S351*G351*'Project Input'!$C$46)+(T351*G351*'Project Input'!$C$45),"")</f>
        <v/>
      </c>
      <c r="V351" s="159"/>
      <c r="W351" s="168" t="str">
        <f t="shared" si="412"/>
        <v/>
      </c>
      <c r="X351" s="169"/>
      <c r="Y351" s="147"/>
      <c r="Z351" s="185">
        <f t="shared" si="413"/>
        <v>0</v>
      </c>
      <c r="AA351" s="166">
        <f t="shared" si="414"/>
        <v>0</v>
      </c>
      <c r="AB351" s="166">
        <f t="shared" si="415"/>
        <v>0</v>
      </c>
      <c r="AC351" s="186">
        <f t="shared" si="416"/>
        <v>0</v>
      </c>
      <c r="AD351" s="148" t="str">
        <f>IF(G351&lt;&gt;"",AC351/'Project Input'!$C$41,"")</f>
        <v/>
      </c>
      <c r="AE351" s="141"/>
      <c r="AF351" s="141"/>
      <c r="AG351" s="141"/>
    </row>
    <row r="352" spans="1:36" s="1" customFormat="1">
      <c r="A352" s="5"/>
      <c r="B352" s="99"/>
      <c r="C352" s="100"/>
      <c r="D352" s="100"/>
      <c r="E352" s="102"/>
      <c r="F352" s="74"/>
      <c r="G352" s="63"/>
      <c r="H352" s="65"/>
      <c r="I352" s="66" t="str">
        <f>IF(G352&lt;&gt;"",O352/(1-('Project Input'!$C$20+'Project Input'!$C$21)),"")</f>
        <v/>
      </c>
      <c r="J352" s="66" t="str">
        <f t="shared" si="408"/>
        <v/>
      </c>
      <c r="K352" s="202" t="str">
        <f>IF(G352&lt;&gt;0,(U352/G352)/(1-('Project Input'!$C$20+'Project Input'!$C$21)),"")</f>
        <v/>
      </c>
      <c r="L352" s="56" t="str">
        <f t="shared" si="409"/>
        <v/>
      </c>
      <c r="M352" s="218" t="str">
        <f t="shared" si="410"/>
        <v/>
      </c>
      <c r="N352" s="219"/>
      <c r="O352" s="135"/>
      <c r="P352" s="165" t="str">
        <f t="shared" si="411"/>
        <v/>
      </c>
      <c r="Q352" s="159"/>
      <c r="R352" s="190"/>
      <c r="S352" s="190"/>
      <c r="T352" s="190"/>
      <c r="U352" s="167" t="str">
        <f>IF(G352&lt;&gt;"",(R352*G352*'Project Input'!$C$47)+(S352*G352*'Project Input'!$C$46)+(T352*G352*'Project Input'!$C$45),"")</f>
        <v/>
      </c>
      <c r="V352" s="159"/>
      <c r="W352" s="168" t="str">
        <f t="shared" si="412"/>
        <v/>
      </c>
      <c r="X352" s="169"/>
      <c r="Y352" s="147"/>
      <c r="Z352" s="185">
        <f t="shared" si="413"/>
        <v>0</v>
      </c>
      <c r="AA352" s="166">
        <f t="shared" si="414"/>
        <v>0</v>
      </c>
      <c r="AB352" s="166">
        <f t="shared" si="415"/>
        <v>0</v>
      </c>
      <c r="AC352" s="186">
        <f t="shared" si="416"/>
        <v>0</v>
      </c>
      <c r="AD352" s="148" t="str">
        <f>IF(G352&lt;&gt;"",AC352/'Project Input'!$C$41,"")</f>
        <v/>
      </c>
      <c r="AE352" s="141"/>
      <c r="AF352" s="141"/>
      <c r="AG352" s="141"/>
    </row>
    <row r="353" spans="1:33" s="67" customFormat="1">
      <c r="A353" s="5"/>
      <c r="B353" s="99"/>
      <c r="C353" s="100"/>
      <c r="D353" s="100"/>
      <c r="E353" s="101"/>
      <c r="F353" s="816" t="s">
        <v>233</v>
      </c>
      <c r="G353" s="816"/>
      <c r="H353" s="816"/>
      <c r="I353" s="66" t="str">
        <f>IF(G353&lt;&gt;"",O353/(1-('Project Input'!$C$20+'Project Input'!$C$21)),"")</f>
        <v/>
      </c>
      <c r="J353" s="66" t="str">
        <f t="shared" si="408"/>
        <v/>
      </c>
      <c r="K353" s="202" t="str">
        <f>IF(G353&lt;&gt;0,(U353/G353)/(1-('Project Input'!$C$20+'Project Input'!$C$21)),"")</f>
        <v/>
      </c>
      <c r="L353" s="56" t="str">
        <f t="shared" si="409"/>
        <v/>
      </c>
      <c r="M353" s="218" t="str">
        <f t="shared" si="410"/>
        <v/>
      </c>
      <c r="N353" s="219"/>
      <c r="O353" s="135"/>
      <c r="P353" s="165" t="str">
        <f t="shared" si="411"/>
        <v/>
      </c>
      <c r="Q353" s="159"/>
      <c r="R353" s="190"/>
      <c r="S353" s="190"/>
      <c r="T353" s="190"/>
      <c r="U353" s="167" t="str">
        <f>IF(G353&lt;&gt;"",(R353*G353*'Project Input'!$C$47)+(S353*G353*'Project Input'!$C$46)+(T353*G353*'Project Input'!$C$45),"")</f>
        <v/>
      </c>
      <c r="V353" s="159"/>
      <c r="W353" s="168" t="str">
        <f t="shared" si="412"/>
        <v/>
      </c>
      <c r="X353" s="169"/>
      <c r="Y353" s="147"/>
      <c r="Z353" s="185">
        <f t="shared" si="413"/>
        <v>0</v>
      </c>
      <c r="AA353" s="166">
        <f t="shared" si="414"/>
        <v>0</v>
      </c>
      <c r="AB353" s="166">
        <f t="shared" si="415"/>
        <v>0</v>
      </c>
      <c r="AC353" s="186">
        <f t="shared" si="416"/>
        <v>0</v>
      </c>
      <c r="AD353" s="148" t="str">
        <f>IF(G353&lt;&gt;"",AC353/'Project Input'!$C$41,"")</f>
        <v/>
      </c>
      <c r="AE353" s="141"/>
      <c r="AF353" s="141"/>
      <c r="AG353" s="141"/>
    </row>
    <row r="354" spans="1:33" s="1" customFormat="1">
      <c r="A354" s="5"/>
      <c r="B354" s="72"/>
      <c r="C354" s="65"/>
      <c r="D354" s="65"/>
      <c r="E354" s="63"/>
      <c r="F354" s="74"/>
      <c r="G354" s="63"/>
      <c r="H354" s="65"/>
      <c r="I354" s="66" t="str">
        <f>IF(G354&lt;&gt;"",O354/(1-('Project Input'!$C$20+'Project Input'!$C$21)),"")</f>
        <v/>
      </c>
      <c r="J354" s="66" t="str">
        <f t="shared" si="408"/>
        <v/>
      </c>
      <c r="K354" s="202" t="str">
        <f>IF(G354&lt;&gt;0,(U354/G354)/(1-('Project Input'!$C$20+'Project Input'!$C$21)),"")</f>
        <v/>
      </c>
      <c r="L354" s="56" t="str">
        <f t="shared" si="409"/>
        <v/>
      </c>
      <c r="M354" s="218" t="str">
        <f t="shared" si="410"/>
        <v/>
      </c>
      <c r="N354" s="219"/>
      <c r="O354" s="135"/>
      <c r="P354" s="165" t="str">
        <f t="shared" si="411"/>
        <v/>
      </c>
      <c r="Q354" s="159"/>
      <c r="R354" s="190"/>
      <c r="S354" s="190"/>
      <c r="T354" s="190"/>
      <c r="U354" s="167" t="str">
        <f>IF(G354&lt;&gt;"",(R354*G354*'Project Input'!$C$47)+(S354*G354*'Project Input'!$C$46)+(T354*G354*'Project Input'!$C$45),"")</f>
        <v/>
      </c>
      <c r="V354" s="159"/>
      <c r="W354" s="168" t="str">
        <f t="shared" si="412"/>
        <v/>
      </c>
      <c r="X354" s="169"/>
      <c r="Y354" s="147"/>
      <c r="Z354" s="185">
        <f t="shared" si="413"/>
        <v>0</v>
      </c>
      <c r="AA354" s="166">
        <f t="shared" si="414"/>
        <v>0</v>
      </c>
      <c r="AB354" s="166">
        <f t="shared" si="415"/>
        <v>0</v>
      </c>
      <c r="AC354" s="186">
        <f t="shared" si="416"/>
        <v>0</v>
      </c>
      <c r="AD354" s="148" t="str">
        <f>IF(G354&lt;&gt;"",AC354/'Project Input'!$C$41,"")</f>
        <v/>
      </c>
      <c r="AE354" s="141"/>
      <c r="AF354" s="141"/>
      <c r="AG354" s="141"/>
    </row>
    <row r="355" spans="1:33" s="67" customFormat="1">
      <c r="A355" s="5"/>
      <c r="B355" s="99"/>
      <c r="C355" s="100"/>
      <c r="D355" s="100"/>
      <c r="E355" s="101"/>
      <c r="F355" s="74" t="s">
        <v>227</v>
      </c>
      <c r="G355" s="63">
        <v>2430</v>
      </c>
      <c r="H355" s="65" t="s">
        <v>107</v>
      </c>
      <c r="I355" s="66">
        <f>IF(G355&lt;&gt;"",O355/(1-('Project Input'!$C$20+'Project Input'!$C$21)),"")</f>
        <v>607.86650774731822</v>
      </c>
      <c r="J355" s="66">
        <f t="shared" ref="J355:J358" si="426">IF(G355&lt;&gt;"",G355*I355,"")</f>
        <v>1477115.6138259834</v>
      </c>
      <c r="K355" s="202">
        <f>IF(G355&lt;&gt;0,(U355/G355)/(1-('Project Input'!$C$20+'Project Input'!$C$21)),"")</f>
        <v>0</v>
      </c>
      <c r="L355" s="56">
        <f t="shared" ref="L355:L358" si="427">IF(G355&lt;&gt;0,K355*G355,"")</f>
        <v>0</v>
      </c>
      <c r="M355" s="218">
        <f t="shared" ref="M355:M358" si="428">IF(G355&lt;&gt;0,J355+L355,"")</f>
        <v>1477115.6138259834</v>
      </c>
      <c r="N355" s="219"/>
      <c r="O355" s="135">
        <v>510</v>
      </c>
      <c r="P355" s="165">
        <f t="shared" ref="P355:P358" si="429">IF(G355&lt;&gt;"",G355*O355,"")</f>
        <v>1239300</v>
      </c>
      <c r="Q355" s="159"/>
      <c r="R355" s="190"/>
      <c r="S355" s="190"/>
      <c r="T355" s="190"/>
      <c r="U355" s="167">
        <f>IF(G355&lt;&gt;"",(R355*G355*'Project Input'!$C$47)+(S355*G355*'Project Input'!$C$46)+(T355*G355*'Project Input'!$C$45),"")</f>
        <v>0</v>
      </c>
      <c r="V355" s="159"/>
      <c r="W355" s="168">
        <f t="shared" ref="W355:W358" si="430">IF(G355&lt;&gt;"",U355+P355,"")</f>
        <v>1239300</v>
      </c>
      <c r="X355" s="169"/>
      <c r="Y355" s="147"/>
      <c r="Z355" s="185">
        <f t="shared" ref="Z355:Z358" si="431">R355*G355</f>
        <v>0</v>
      </c>
      <c r="AA355" s="166">
        <f t="shared" ref="AA355:AA358" si="432">S355*G355</f>
        <v>0</v>
      </c>
      <c r="AB355" s="166">
        <f t="shared" ref="AB355:AB358" si="433">T355*G355</f>
        <v>0</v>
      </c>
      <c r="AC355" s="186">
        <f t="shared" ref="AC355:AC358" si="434">SUM(Z355:AB355)</f>
        <v>0</v>
      </c>
      <c r="AD355" s="148">
        <f>IF(G355&lt;&gt;"",AC355/'Project Input'!$C$41,"")</f>
        <v>0</v>
      </c>
      <c r="AE355" s="141"/>
      <c r="AF355" s="141"/>
      <c r="AG355" s="141"/>
    </row>
    <row r="356" spans="1:33" s="1" customFormat="1">
      <c r="A356" s="5"/>
      <c r="B356" s="72"/>
      <c r="C356" s="65"/>
      <c r="D356" s="65"/>
      <c r="E356" s="63"/>
      <c r="F356" s="74" t="s">
        <v>228</v>
      </c>
      <c r="G356" s="63">
        <v>2430</v>
      </c>
      <c r="H356" s="65" t="s">
        <v>107</v>
      </c>
      <c r="I356" s="66">
        <f>IF(G356&lt;&gt;"",O356/(1-('Project Input'!$C$20+'Project Input'!$C$21)),"")</f>
        <v>435.04171632896305</v>
      </c>
      <c r="J356" s="66">
        <f t="shared" si="426"/>
        <v>1057151.3706793801</v>
      </c>
      <c r="K356" s="202">
        <f>IF(G356&lt;&gt;0,(U356/G356)/(1-('Project Input'!$C$20+'Project Input'!$C$21)),"")</f>
        <v>0</v>
      </c>
      <c r="L356" s="56">
        <f t="shared" si="427"/>
        <v>0</v>
      </c>
      <c r="M356" s="218">
        <f t="shared" si="428"/>
        <v>1057151.3706793801</v>
      </c>
      <c r="N356" s="219"/>
      <c r="O356" s="135">
        <v>365</v>
      </c>
      <c r="P356" s="165">
        <f t="shared" si="429"/>
        <v>886950</v>
      </c>
      <c r="Q356" s="159"/>
      <c r="R356" s="190"/>
      <c r="S356" s="190"/>
      <c r="T356" s="190"/>
      <c r="U356" s="167">
        <f>IF(G356&lt;&gt;"",(R356*G356*'Project Input'!$C$47)+(S356*G356*'Project Input'!$C$46)+(T356*G356*'Project Input'!$C$45),"")</f>
        <v>0</v>
      </c>
      <c r="V356" s="159"/>
      <c r="W356" s="168">
        <f t="shared" si="430"/>
        <v>886950</v>
      </c>
      <c r="X356" s="169"/>
      <c r="Y356" s="147"/>
      <c r="Z356" s="185">
        <f t="shared" si="431"/>
        <v>0</v>
      </c>
      <c r="AA356" s="166">
        <f t="shared" si="432"/>
        <v>0</v>
      </c>
      <c r="AB356" s="166">
        <f t="shared" si="433"/>
        <v>0</v>
      </c>
      <c r="AC356" s="186">
        <f t="shared" si="434"/>
        <v>0</v>
      </c>
      <c r="AD356" s="148">
        <f>IF(G356&lt;&gt;"",AC356/'Project Input'!$C$41,"")</f>
        <v>0</v>
      </c>
      <c r="AE356" s="141"/>
      <c r="AF356" s="141"/>
      <c r="AG356" s="141"/>
    </row>
    <row r="357" spans="1:33" s="67" customFormat="1">
      <c r="A357" s="5"/>
      <c r="B357" s="99"/>
      <c r="C357" s="100"/>
      <c r="D357" s="100"/>
      <c r="E357" s="101"/>
      <c r="F357" s="74" t="s">
        <v>229</v>
      </c>
      <c r="G357" s="63">
        <v>2430</v>
      </c>
      <c r="H357" s="65" t="s">
        <v>107</v>
      </c>
      <c r="I357" s="66">
        <f>IF(G357&lt;&gt;"",O357/(1-('Project Input'!$C$20+'Project Input'!$C$21)),"")</f>
        <v>536.35280095351607</v>
      </c>
      <c r="J357" s="66">
        <f t="shared" si="426"/>
        <v>1303337.306317044</v>
      </c>
      <c r="K357" s="202">
        <f>IF(G357&lt;&gt;0,(U357/G357)/(1-('Project Input'!$C$20+'Project Input'!$C$21)),"")</f>
        <v>0</v>
      </c>
      <c r="L357" s="56">
        <f t="shared" si="427"/>
        <v>0</v>
      </c>
      <c r="M357" s="218">
        <f t="shared" si="428"/>
        <v>1303337.306317044</v>
      </c>
      <c r="N357" s="219"/>
      <c r="O357" s="135">
        <v>450</v>
      </c>
      <c r="P357" s="165">
        <f t="shared" si="429"/>
        <v>1093500</v>
      </c>
      <c r="Q357" s="159"/>
      <c r="R357" s="190"/>
      <c r="S357" s="190"/>
      <c r="T357" s="190"/>
      <c r="U357" s="167">
        <f>IF(G357&lt;&gt;"",(R357*G357*'Project Input'!$C$47)+(S357*G357*'Project Input'!$C$46)+(T357*G357*'Project Input'!$C$45),"")</f>
        <v>0</v>
      </c>
      <c r="V357" s="159"/>
      <c r="W357" s="168">
        <f t="shared" si="430"/>
        <v>1093500</v>
      </c>
      <c r="X357" s="169"/>
      <c r="Y357" s="147"/>
      <c r="Z357" s="185">
        <f t="shared" si="431"/>
        <v>0</v>
      </c>
      <c r="AA357" s="166">
        <f t="shared" si="432"/>
        <v>0</v>
      </c>
      <c r="AB357" s="166">
        <f t="shared" si="433"/>
        <v>0</v>
      </c>
      <c r="AC357" s="186">
        <f t="shared" si="434"/>
        <v>0</v>
      </c>
      <c r="AD357" s="148">
        <f>IF(G357&lt;&gt;"",AC357/'Project Input'!$C$41,"")</f>
        <v>0</v>
      </c>
      <c r="AE357" s="141"/>
      <c r="AF357" s="141"/>
      <c r="AG357" s="141"/>
    </row>
    <row r="358" spans="1:33" s="1" customFormat="1">
      <c r="A358" s="5"/>
      <c r="B358" s="72"/>
      <c r="C358" s="65"/>
      <c r="D358" s="65"/>
      <c r="E358" s="63"/>
      <c r="F358" s="74" t="s">
        <v>230</v>
      </c>
      <c r="G358" s="63">
        <v>2430</v>
      </c>
      <c r="H358" s="65" t="s">
        <v>107</v>
      </c>
      <c r="I358" s="66">
        <f>IF(G358&lt;&gt;"",O358/(1-('Project Input'!$C$20+'Project Input'!$C$21)),"")</f>
        <v>297.97377830750895</v>
      </c>
      <c r="J358" s="66">
        <f t="shared" si="426"/>
        <v>724076.28128724673</v>
      </c>
      <c r="K358" s="202">
        <f>IF(G358&lt;&gt;0,(U358/G358)/(1-('Project Input'!$C$20+'Project Input'!$C$21)),"")</f>
        <v>0</v>
      </c>
      <c r="L358" s="56">
        <f t="shared" si="427"/>
        <v>0</v>
      </c>
      <c r="M358" s="218">
        <f t="shared" si="428"/>
        <v>724076.28128724673</v>
      </c>
      <c r="N358" s="219"/>
      <c r="O358" s="135">
        <v>250</v>
      </c>
      <c r="P358" s="165">
        <f t="shared" si="429"/>
        <v>607500</v>
      </c>
      <c r="Q358" s="159"/>
      <c r="R358" s="190"/>
      <c r="S358" s="190"/>
      <c r="T358" s="190"/>
      <c r="U358" s="167">
        <f>IF(G358&lt;&gt;"",(R358*G358*'Project Input'!$C$47)+(S358*G358*'Project Input'!$C$46)+(T358*G358*'Project Input'!$C$45),"")</f>
        <v>0</v>
      </c>
      <c r="V358" s="159"/>
      <c r="W358" s="168">
        <f t="shared" si="430"/>
        <v>607500</v>
      </c>
      <c r="X358" s="169"/>
      <c r="Y358" s="147"/>
      <c r="Z358" s="185">
        <f t="shared" si="431"/>
        <v>0</v>
      </c>
      <c r="AA358" s="166">
        <f t="shared" si="432"/>
        <v>0</v>
      </c>
      <c r="AB358" s="166">
        <f t="shared" si="433"/>
        <v>0</v>
      </c>
      <c r="AC358" s="186">
        <f t="shared" si="434"/>
        <v>0</v>
      </c>
      <c r="AD358" s="148">
        <f>IF(G358&lt;&gt;"",AC358/'Project Input'!$C$41,"")</f>
        <v>0</v>
      </c>
      <c r="AE358" s="141"/>
      <c r="AF358" s="141"/>
      <c r="AG358" s="141"/>
    </row>
    <row r="359" spans="1:33" s="1" customFormat="1">
      <c r="A359" s="5"/>
      <c r="B359" s="72"/>
      <c r="C359" s="65"/>
      <c r="D359" s="65"/>
      <c r="E359" s="63"/>
      <c r="F359" s="74"/>
      <c r="G359" s="63"/>
      <c r="H359" s="65"/>
      <c r="I359" s="66"/>
      <c r="J359" s="66"/>
      <c r="K359" s="202"/>
      <c r="L359" s="56"/>
      <c r="M359" s="218"/>
      <c r="N359" s="219"/>
      <c r="O359" s="135"/>
      <c r="P359" s="165"/>
      <c r="Q359" s="159"/>
      <c r="R359" s="190"/>
      <c r="S359" s="190"/>
      <c r="T359" s="190"/>
      <c r="U359" s="167"/>
      <c r="V359" s="159"/>
      <c r="W359" s="168"/>
      <c r="X359" s="169"/>
      <c r="Y359" s="147"/>
      <c r="Z359" s="185"/>
      <c r="AA359" s="166"/>
      <c r="AB359" s="166"/>
      <c r="AC359" s="186"/>
      <c r="AD359" s="148"/>
      <c r="AE359" s="141"/>
      <c r="AF359" s="141"/>
      <c r="AG359" s="141"/>
    </row>
    <row r="360" spans="1:33" s="1" customFormat="1">
      <c r="A360" s="5"/>
      <c r="B360" s="99"/>
      <c r="C360" s="100"/>
      <c r="D360" s="100"/>
      <c r="E360" s="102"/>
      <c r="F360" s="816" t="s">
        <v>234</v>
      </c>
      <c r="G360" s="816"/>
      <c r="H360" s="816"/>
      <c r="I360" s="66" t="str">
        <f>IF(G360&lt;&gt;"",O360/(1-('Project Input'!$C$20+'Project Input'!$C$21)),"")</f>
        <v/>
      </c>
      <c r="J360" s="66" t="str">
        <f t="shared" si="408"/>
        <v/>
      </c>
      <c r="K360" s="202" t="str">
        <f>IF(G360&lt;&gt;0,(U360/G360)/(1-('Project Input'!$C$20+'Project Input'!$C$21)),"")</f>
        <v/>
      </c>
      <c r="L360" s="56" t="str">
        <f t="shared" si="409"/>
        <v/>
      </c>
      <c r="M360" s="218" t="str">
        <f t="shared" si="410"/>
        <v/>
      </c>
      <c r="N360" s="219"/>
      <c r="O360" s="135"/>
      <c r="P360" s="165" t="str">
        <f t="shared" si="411"/>
        <v/>
      </c>
      <c r="Q360" s="159"/>
      <c r="R360" s="190"/>
      <c r="S360" s="190"/>
      <c r="T360" s="190"/>
      <c r="U360" s="167" t="str">
        <f>IF(G360&lt;&gt;"",(R360*G360*'Project Input'!$C$47)+(S360*G360*'Project Input'!$C$46)+(T360*G360*'Project Input'!$C$45),"")</f>
        <v/>
      </c>
      <c r="V360" s="159"/>
      <c r="W360" s="168" t="str">
        <f t="shared" si="412"/>
        <v/>
      </c>
      <c r="X360" s="169"/>
      <c r="Y360" s="147"/>
      <c r="Z360" s="185">
        <f t="shared" si="413"/>
        <v>0</v>
      </c>
      <c r="AA360" s="166">
        <f t="shared" si="414"/>
        <v>0</v>
      </c>
      <c r="AB360" s="166">
        <f t="shared" si="415"/>
        <v>0</v>
      </c>
      <c r="AC360" s="186">
        <f t="shared" si="416"/>
        <v>0</v>
      </c>
      <c r="AD360" s="148" t="str">
        <f>IF(G360&lt;&gt;"",AC360/'Project Input'!$C$41,"")</f>
        <v/>
      </c>
      <c r="AE360" s="141"/>
      <c r="AF360" s="141"/>
      <c r="AG360" s="141"/>
    </row>
    <row r="361" spans="1:33" s="67" customFormat="1">
      <c r="A361" s="5"/>
      <c r="B361" s="99"/>
      <c r="C361" s="100"/>
      <c r="D361" s="100"/>
      <c r="E361" s="101"/>
      <c r="F361" s="74"/>
      <c r="G361" s="63"/>
      <c r="H361" s="65"/>
      <c r="I361" s="66" t="str">
        <f>IF(G361&lt;&gt;"",O361/(1-('Project Input'!$C$20+'Project Input'!$C$21)),"")</f>
        <v/>
      </c>
      <c r="J361" s="66" t="str">
        <f t="shared" ref="J361:J367" si="435">IF(G361&lt;&gt;"",G361*I361,"")</f>
        <v/>
      </c>
      <c r="K361" s="202" t="str">
        <f>IF(G361&lt;&gt;0,(U361/G361)/(1-('Project Input'!$C$20+'Project Input'!$C$21)),"")</f>
        <v/>
      </c>
      <c r="L361" s="56" t="str">
        <f t="shared" ref="L361:L367" si="436">IF(G361&lt;&gt;0,K361*G361,"")</f>
        <v/>
      </c>
      <c r="M361" s="218" t="str">
        <f t="shared" ref="M361:M367" si="437">IF(G361&lt;&gt;0,J361+L361,"")</f>
        <v/>
      </c>
      <c r="N361" s="219"/>
      <c r="O361" s="135"/>
      <c r="P361" s="165" t="str">
        <f t="shared" ref="P361:P367" si="438">IF(G361&lt;&gt;"",G361*O361,"")</f>
        <v/>
      </c>
      <c r="Q361" s="159"/>
      <c r="R361" s="190"/>
      <c r="S361" s="190"/>
      <c r="T361" s="190"/>
      <c r="U361" s="167" t="str">
        <f>IF(G361&lt;&gt;"",(R361*G361*'Project Input'!$C$47)+(S361*G361*'Project Input'!$C$46)+(T361*G361*'Project Input'!$C$45),"")</f>
        <v/>
      </c>
      <c r="V361" s="159"/>
      <c r="W361" s="168" t="str">
        <f t="shared" ref="W361:W367" si="439">IF(G361&lt;&gt;"",U361+P361,"")</f>
        <v/>
      </c>
      <c r="X361" s="169"/>
      <c r="Y361" s="147"/>
      <c r="Z361" s="185">
        <f t="shared" ref="Z361:Z367" si="440">R361*G361</f>
        <v>0</v>
      </c>
      <c r="AA361" s="166">
        <f t="shared" ref="AA361:AA367" si="441">S361*G361</f>
        <v>0</v>
      </c>
      <c r="AB361" s="166">
        <f t="shared" ref="AB361:AB367" si="442">T361*G361</f>
        <v>0</v>
      </c>
      <c r="AC361" s="186">
        <f t="shared" ref="AC361:AC367" si="443">SUM(Z361:AB361)</f>
        <v>0</v>
      </c>
      <c r="AD361" s="148" t="str">
        <f>IF(G361&lt;&gt;"",AC361/'Project Input'!$C$41,"")</f>
        <v/>
      </c>
      <c r="AE361" s="141"/>
      <c r="AF361" s="141"/>
      <c r="AG361" s="141"/>
    </row>
    <row r="362" spans="1:33" s="67" customFormat="1">
      <c r="A362" s="5"/>
      <c r="B362" s="99"/>
      <c r="C362" s="100"/>
      <c r="D362" s="100"/>
      <c r="E362" s="101"/>
      <c r="F362" s="74" t="s">
        <v>227</v>
      </c>
      <c r="G362" s="63">
        <v>3077</v>
      </c>
      <c r="H362" s="65" t="s">
        <v>107</v>
      </c>
      <c r="I362" s="66">
        <f>IF(G362&lt;&gt;"",O362/(1-('Project Input'!$C$20+'Project Input'!$C$21)),"")</f>
        <v>607.86650774731822</v>
      </c>
      <c r="J362" s="66">
        <f t="shared" si="435"/>
        <v>1870405.2443384982</v>
      </c>
      <c r="K362" s="202">
        <f>IF(G362&lt;&gt;0,(U362/G362)/(1-('Project Input'!$C$20+'Project Input'!$C$21)),"")</f>
        <v>0</v>
      </c>
      <c r="L362" s="56">
        <f t="shared" si="436"/>
        <v>0</v>
      </c>
      <c r="M362" s="218">
        <f t="shared" si="437"/>
        <v>1870405.2443384982</v>
      </c>
      <c r="N362" s="219"/>
      <c r="O362" s="135">
        <v>510</v>
      </c>
      <c r="P362" s="165">
        <f t="shared" si="438"/>
        <v>1569270</v>
      </c>
      <c r="Q362" s="159"/>
      <c r="R362" s="190"/>
      <c r="S362" s="190"/>
      <c r="T362" s="190"/>
      <c r="U362" s="167">
        <f>IF(G362&lt;&gt;"",(R362*G362*'Project Input'!$C$47)+(S362*G362*'Project Input'!$C$46)+(T362*G362*'Project Input'!$C$45),"")</f>
        <v>0</v>
      </c>
      <c r="V362" s="159"/>
      <c r="W362" s="168">
        <f t="shared" si="439"/>
        <v>1569270</v>
      </c>
      <c r="X362" s="169"/>
      <c r="Y362" s="147"/>
      <c r="Z362" s="185">
        <f t="shared" si="440"/>
        <v>0</v>
      </c>
      <c r="AA362" s="166">
        <f t="shared" si="441"/>
        <v>0</v>
      </c>
      <c r="AB362" s="166">
        <f t="shared" si="442"/>
        <v>0</v>
      </c>
      <c r="AC362" s="186">
        <f t="shared" si="443"/>
        <v>0</v>
      </c>
      <c r="AD362" s="148">
        <f>IF(G362&lt;&gt;"",AC362/'Project Input'!$C$41,"")</f>
        <v>0</v>
      </c>
      <c r="AE362" s="141"/>
      <c r="AF362" s="141"/>
      <c r="AG362" s="141"/>
    </row>
    <row r="363" spans="1:33" s="1" customFormat="1">
      <c r="A363" s="5"/>
      <c r="B363" s="72"/>
      <c r="C363" s="65"/>
      <c r="D363" s="65"/>
      <c r="E363" s="63"/>
      <c r="F363" s="74" t="s">
        <v>228</v>
      </c>
      <c r="G363" s="63">
        <v>3077</v>
      </c>
      <c r="H363" s="65" t="s">
        <v>107</v>
      </c>
      <c r="I363" s="66">
        <f>IF(G363&lt;&gt;"",O363/(1-('Project Input'!$C$20+'Project Input'!$C$21)),"")</f>
        <v>435.04171632896305</v>
      </c>
      <c r="J363" s="66">
        <f t="shared" si="435"/>
        <v>1338623.3611442193</v>
      </c>
      <c r="K363" s="202">
        <f>IF(G363&lt;&gt;0,(U363/G363)/(1-('Project Input'!$C$20+'Project Input'!$C$21)),"")</f>
        <v>0</v>
      </c>
      <c r="L363" s="56">
        <f t="shared" si="436"/>
        <v>0</v>
      </c>
      <c r="M363" s="218">
        <f t="shared" si="437"/>
        <v>1338623.3611442193</v>
      </c>
      <c r="N363" s="219"/>
      <c r="O363" s="135">
        <v>365</v>
      </c>
      <c r="P363" s="165">
        <f t="shared" si="438"/>
        <v>1123105</v>
      </c>
      <c r="Q363" s="159"/>
      <c r="R363" s="190"/>
      <c r="S363" s="190"/>
      <c r="T363" s="190"/>
      <c r="U363" s="167">
        <f>IF(G363&lt;&gt;"",(R363*G363*'Project Input'!$C$47)+(S363*G363*'Project Input'!$C$46)+(T363*G363*'Project Input'!$C$45),"")</f>
        <v>0</v>
      </c>
      <c r="V363" s="159"/>
      <c r="W363" s="168">
        <f t="shared" si="439"/>
        <v>1123105</v>
      </c>
      <c r="X363" s="169"/>
      <c r="Y363" s="147"/>
      <c r="Z363" s="185">
        <f t="shared" si="440"/>
        <v>0</v>
      </c>
      <c r="AA363" s="166">
        <f t="shared" si="441"/>
        <v>0</v>
      </c>
      <c r="AB363" s="166">
        <f t="shared" si="442"/>
        <v>0</v>
      </c>
      <c r="AC363" s="186">
        <f t="shared" si="443"/>
        <v>0</v>
      </c>
      <c r="AD363" s="148">
        <f>IF(G363&lt;&gt;"",AC363/'Project Input'!$C$41,"")</f>
        <v>0</v>
      </c>
      <c r="AE363" s="141"/>
      <c r="AF363" s="141"/>
      <c r="AG363" s="141"/>
    </row>
    <row r="364" spans="1:33" s="67" customFormat="1">
      <c r="A364" s="5"/>
      <c r="B364" s="99"/>
      <c r="C364" s="100"/>
      <c r="D364" s="100"/>
      <c r="E364" s="101"/>
      <c r="F364" s="74" t="s">
        <v>229</v>
      </c>
      <c r="G364" s="63">
        <v>3077</v>
      </c>
      <c r="H364" s="65" t="s">
        <v>107</v>
      </c>
      <c r="I364" s="66">
        <f>IF(G364&lt;&gt;"",O364/(1-('Project Input'!$C$20+'Project Input'!$C$21)),"")</f>
        <v>536.35280095351607</v>
      </c>
      <c r="J364" s="66">
        <f t="shared" si="435"/>
        <v>1650357.5685339689</v>
      </c>
      <c r="K364" s="202">
        <f>IF(G364&lt;&gt;0,(U364/G364)/(1-('Project Input'!$C$20+'Project Input'!$C$21)),"")</f>
        <v>0</v>
      </c>
      <c r="L364" s="56">
        <f t="shared" si="436"/>
        <v>0</v>
      </c>
      <c r="M364" s="218">
        <f t="shared" si="437"/>
        <v>1650357.5685339689</v>
      </c>
      <c r="N364" s="219"/>
      <c r="O364" s="135">
        <v>450</v>
      </c>
      <c r="P364" s="165">
        <f t="shared" si="438"/>
        <v>1384650</v>
      </c>
      <c r="Q364" s="159"/>
      <c r="R364" s="190"/>
      <c r="S364" s="190"/>
      <c r="T364" s="190"/>
      <c r="U364" s="167">
        <f>IF(G364&lt;&gt;"",(R364*G364*'Project Input'!$C$47)+(S364*G364*'Project Input'!$C$46)+(T364*G364*'Project Input'!$C$45),"")</f>
        <v>0</v>
      </c>
      <c r="V364" s="159"/>
      <c r="W364" s="168">
        <f t="shared" si="439"/>
        <v>1384650</v>
      </c>
      <c r="X364" s="169"/>
      <c r="Y364" s="147"/>
      <c r="Z364" s="185">
        <f t="shared" si="440"/>
        <v>0</v>
      </c>
      <c r="AA364" s="166">
        <f t="shared" si="441"/>
        <v>0</v>
      </c>
      <c r="AB364" s="166">
        <f t="shared" si="442"/>
        <v>0</v>
      </c>
      <c r="AC364" s="186">
        <f t="shared" si="443"/>
        <v>0</v>
      </c>
      <c r="AD364" s="148">
        <f>IF(G364&lt;&gt;"",AC364/'Project Input'!$C$41,"")</f>
        <v>0</v>
      </c>
      <c r="AE364" s="141"/>
      <c r="AF364" s="141"/>
      <c r="AG364" s="141"/>
    </row>
    <row r="365" spans="1:33" s="1" customFormat="1">
      <c r="A365" s="5"/>
      <c r="B365" s="72"/>
      <c r="C365" s="65"/>
      <c r="D365" s="65"/>
      <c r="E365" s="63"/>
      <c r="F365" s="74" t="s">
        <v>230</v>
      </c>
      <c r="G365" s="63">
        <v>3077</v>
      </c>
      <c r="H365" s="65" t="s">
        <v>107</v>
      </c>
      <c r="I365" s="66">
        <f>IF(G365&lt;&gt;"",O365/(1-('Project Input'!$C$20+'Project Input'!$C$21)),"")</f>
        <v>297.97377830750895</v>
      </c>
      <c r="J365" s="66">
        <f t="shared" si="435"/>
        <v>916865.31585220504</v>
      </c>
      <c r="K365" s="202">
        <f>IF(G365&lt;&gt;0,(U365/G365)/(1-('Project Input'!$C$20+'Project Input'!$C$21)),"")</f>
        <v>0</v>
      </c>
      <c r="L365" s="56">
        <f t="shared" si="436"/>
        <v>0</v>
      </c>
      <c r="M365" s="218">
        <f t="shared" si="437"/>
        <v>916865.31585220504</v>
      </c>
      <c r="N365" s="219"/>
      <c r="O365" s="135">
        <v>250</v>
      </c>
      <c r="P365" s="165">
        <f t="shared" si="438"/>
        <v>769250</v>
      </c>
      <c r="Q365" s="159"/>
      <c r="R365" s="190"/>
      <c r="S365" s="190"/>
      <c r="T365" s="190"/>
      <c r="U365" s="167">
        <f>IF(G365&lt;&gt;"",(R365*G365*'Project Input'!$C$47)+(S365*G365*'Project Input'!$C$46)+(T365*G365*'Project Input'!$C$45),"")</f>
        <v>0</v>
      </c>
      <c r="V365" s="159"/>
      <c r="W365" s="168">
        <f t="shared" si="439"/>
        <v>769250</v>
      </c>
      <c r="X365" s="169"/>
      <c r="Y365" s="147"/>
      <c r="Z365" s="185">
        <f t="shared" si="440"/>
        <v>0</v>
      </c>
      <c r="AA365" s="166">
        <f t="shared" si="441"/>
        <v>0</v>
      </c>
      <c r="AB365" s="166">
        <f t="shared" si="442"/>
        <v>0</v>
      </c>
      <c r="AC365" s="186">
        <f t="shared" si="443"/>
        <v>0</v>
      </c>
      <c r="AD365" s="148">
        <f>IF(G365&lt;&gt;"",AC365/'Project Input'!$C$41,"")</f>
        <v>0</v>
      </c>
      <c r="AE365" s="141"/>
      <c r="AF365" s="141"/>
      <c r="AG365" s="141"/>
    </row>
    <row r="366" spans="1:33" s="1" customFormat="1">
      <c r="A366" s="5"/>
      <c r="B366" s="72"/>
      <c r="C366" s="65"/>
      <c r="D366" s="65"/>
      <c r="E366" s="63"/>
      <c r="F366" s="74"/>
      <c r="G366" s="63"/>
      <c r="H366" s="65"/>
      <c r="I366" s="66" t="str">
        <f>IF(G366&lt;&gt;"",O366/(1-('Project Input'!$C$20+'Project Input'!$C$21)),"")</f>
        <v/>
      </c>
      <c r="J366" s="66" t="str">
        <f t="shared" si="435"/>
        <v/>
      </c>
      <c r="K366" s="202" t="str">
        <f>IF(G366&lt;&gt;0,(U366/G366)/(1-('Project Input'!$C$20+'Project Input'!$C$21)),"")</f>
        <v/>
      </c>
      <c r="L366" s="56" t="str">
        <f t="shared" si="436"/>
        <v/>
      </c>
      <c r="M366" s="218" t="str">
        <f t="shared" si="437"/>
        <v/>
      </c>
      <c r="N366" s="219"/>
      <c r="O366" s="135"/>
      <c r="P366" s="165" t="str">
        <f t="shared" si="438"/>
        <v/>
      </c>
      <c r="Q366" s="159"/>
      <c r="R366" s="190"/>
      <c r="S366" s="190"/>
      <c r="T366" s="190"/>
      <c r="U366" s="167" t="str">
        <f>IF(G366&lt;&gt;"",(R366*G366*'Project Input'!$C$47)+(S366*G366*'Project Input'!$C$46)+(T366*G366*'Project Input'!$C$45),"")</f>
        <v/>
      </c>
      <c r="V366" s="159"/>
      <c r="W366" s="168" t="str">
        <f t="shared" si="439"/>
        <v/>
      </c>
      <c r="X366" s="169"/>
      <c r="Y366" s="147"/>
      <c r="Z366" s="185">
        <f t="shared" si="440"/>
        <v>0</v>
      </c>
      <c r="AA366" s="166">
        <f t="shared" si="441"/>
        <v>0</v>
      </c>
      <c r="AB366" s="166">
        <f t="shared" si="442"/>
        <v>0</v>
      </c>
      <c r="AC366" s="186">
        <f t="shared" si="443"/>
        <v>0</v>
      </c>
      <c r="AD366" s="148" t="str">
        <f>IF(G366&lt;&gt;"",AC366/'Project Input'!$C$41,"")</f>
        <v/>
      </c>
      <c r="AE366" s="141"/>
      <c r="AF366" s="141"/>
      <c r="AG366" s="141"/>
    </row>
    <row r="367" spans="1:33" s="1" customFormat="1">
      <c r="A367" s="5"/>
      <c r="B367" s="72"/>
      <c r="C367" s="65"/>
      <c r="D367" s="65"/>
      <c r="E367" s="63"/>
      <c r="F367" s="64"/>
      <c r="G367" s="63"/>
      <c r="H367" s="65"/>
      <c r="I367" s="66" t="str">
        <f>IF(G367&lt;&gt;"",O367/(1-('Project Input'!$C$20+'Project Input'!$C$21)),"")</f>
        <v/>
      </c>
      <c r="J367" s="66" t="str">
        <f t="shared" si="435"/>
        <v/>
      </c>
      <c r="K367" s="202" t="str">
        <f>IF(G367&lt;&gt;0,(U367/G367)/(1-('Project Input'!$C$20+'Project Input'!$C$21)),"")</f>
        <v/>
      </c>
      <c r="L367" s="56" t="str">
        <f t="shared" si="436"/>
        <v/>
      </c>
      <c r="M367" s="218" t="str">
        <f t="shared" si="437"/>
        <v/>
      </c>
      <c r="N367" s="219"/>
      <c r="O367" s="135"/>
      <c r="P367" s="165" t="str">
        <f t="shared" si="438"/>
        <v/>
      </c>
      <c r="Q367" s="159"/>
      <c r="R367" s="190"/>
      <c r="S367" s="190"/>
      <c r="T367" s="190"/>
      <c r="U367" s="167" t="str">
        <f>IF(G367&lt;&gt;"",(R367*G367*'Project Input'!$C$47)+(S367*G367*'Project Input'!$C$46)+(T367*G367*'Project Input'!$C$45),"")</f>
        <v/>
      </c>
      <c r="V367" s="159"/>
      <c r="W367" s="168" t="str">
        <f t="shared" si="439"/>
        <v/>
      </c>
      <c r="X367" s="169"/>
      <c r="Y367" s="147"/>
      <c r="Z367" s="185">
        <f t="shared" si="440"/>
        <v>0</v>
      </c>
      <c r="AA367" s="166">
        <f t="shared" si="441"/>
        <v>0</v>
      </c>
      <c r="AB367" s="166">
        <f t="shared" si="442"/>
        <v>0</v>
      </c>
      <c r="AC367" s="186">
        <f t="shared" si="443"/>
        <v>0</v>
      </c>
      <c r="AD367" s="148" t="str">
        <f>IF(G367&lt;&gt;"",AC367/'Project Input'!$C$41,"")</f>
        <v/>
      </c>
      <c r="AE367" s="141"/>
      <c r="AF367" s="141"/>
      <c r="AG367" s="141"/>
    </row>
    <row r="368" spans="1:33" s="1" customFormat="1">
      <c r="A368" s="5"/>
      <c r="B368" s="72"/>
      <c r="C368" s="65"/>
      <c r="D368" s="65"/>
      <c r="E368" s="63"/>
      <c r="F368" s="64"/>
      <c r="G368" s="63"/>
      <c r="H368" s="65"/>
      <c r="I368" s="66" t="str">
        <f>IF(G368&lt;&gt;"",O368/(1-('Project Input'!$C$20+'Project Input'!$C$21)),"")</f>
        <v/>
      </c>
      <c r="J368" s="66" t="str">
        <f t="shared" si="355"/>
        <v/>
      </c>
      <c r="K368" s="202" t="str">
        <f>IF(G368&lt;&gt;0,(U368/G368)/(1-('Project Input'!$C$20+'Project Input'!$C$21)),"")</f>
        <v/>
      </c>
      <c r="L368" s="56" t="str">
        <f t="shared" si="370"/>
        <v/>
      </c>
      <c r="M368" s="218" t="str">
        <f t="shared" si="371"/>
        <v/>
      </c>
      <c r="N368" s="219"/>
      <c r="O368" s="135"/>
      <c r="P368" s="165" t="str">
        <f t="shared" si="368"/>
        <v/>
      </c>
      <c r="Q368" s="159"/>
      <c r="R368" s="190"/>
      <c r="S368" s="190"/>
      <c r="T368" s="190"/>
      <c r="U368" s="167" t="str">
        <f>IF(G368&lt;&gt;"",(R368*G368*'Project Input'!$C$47)+(S368*G368*'Project Input'!$C$46)+(T368*G368*'Project Input'!$C$45),"")</f>
        <v/>
      </c>
      <c r="V368" s="159"/>
      <c r="W368" s="168" t="str">
        <f t="shared" si="287"/>
        <v/>
      </c>
      <c r="X368" s="169"/>
      <c r="Y368" s="147"/>
      <c r="Z368" s="185">
        <f t="shared" si="288"/>
        <v>0</v>
      </c>
      <c r="AA368" s="166">
        <f t="shared" si="289"/>
        <v>0</v>
      </c>
      <c r="AB368" s="166">
        <f t="shared" si="290"/>
        <v>0</v>
      </c>
      <c r="AC368" s="186">
        <f t="shared" si="369"/>
        <v>0</v>
      </c>
      <c r="AD368" s="148" t="str">
        <f>IF(G368&lt;&gt;"",AC368/'Project Input'!$C$41,"")</f>
        <v/>
      </c>
      <c r="AE368" s="141"/>
      <c r="AF368" s="141"/>
      <c r="AG368" s="141"/>
    </row>
    <row r="369" spans="1:33" s="67" customFormat="1">
      <c r="A369" s="5"/>
      <c r="B369" s="93"/>
      <c r="C369" s="94"/>
      <c r="D369" s="94"/>
      <c r="E369" s="81">
        <v>459</v>
      </c>
      <c r="F369" s="112" t="s">
        <v>235</v>
      </c>
      <c r="G369" s="96"/>
      <c r="H369" s="97"/>
      <c r="I369" s="97"/>
      <c r="J369" s="97"/>
      <c r="K369" s="97"/>
      <c r="L369" s="60" t="str">
        <f t="shared" ref="L369" si="444">IF(I369&lt;&gt;"",I369*K369,"")</f>
        <v/>
      </c>
      <c r="M369" s="221">
        <f>SUBTOTAL(9,M370:M392)</f>
        <v>1751770.2622169252</v>
      </c>
      <c r="N369" s="219"/>
      <c r="O369" s="135"/>
      <c r="P369" s="165" t="str">
        <f t="shared" si="285"/>
        <v/>
      </c>
      <c r="Q369" s="159"/>
      <c r="R369" s="190"/>
      <c r="S369" s="190"/>
      <c r="T369" s="190"/>
      <c r="U369" s="167" t="str">
        <f>IF(G369&lt;&gt;"",(R369*G369*'Project Input'!$C$47)+(S369*G369*'Project Input'!$C$46)+(T369*G369*'Project Input'!$C$45),"")</f>
        <v/>
      </c>
      <c r="V369" s="159"/>
      <c r="W369" s="168" t="str">
        <f t="shared" si="235"/>
        <v/>
      </c>
      <c r="X369" s="169"/>
      <c r="Y369" s="147"/>
      <c r="Z369" s="185">
        <f t="shared" si="231"/>
        <v>0</v>
      </c>
      <c r="AA369" s="166">
        <f t="shared" si="232"/>
        <v>0</v>
      </c>
      <c r="AB369" s="166">
        <f t="shared" si="233"/>
        <v>0</v>
      </c>
      <c r="AC369" s="186">
        <f t="shared" si="234"/>
        <v>0</v>
      </c>
      <c r="AD369" s="148" t="str">
        <f>IF(G369&lt;&gt;"",AC369/'Project Input'!$C$41,"")</f>
        <v/>
      </c>
      <c r="AE369" s="141"/>
      <c r="AF369" s="141"/>
      <c r="AG369" s="141"/>
    </row>
    <row r="370" spans="1:33" s="67" customFormat="1">
      <c r="A370" s="61"/>
      <c r="B370" s="72"/>
      <c r="C370" s="65"/>
      <c r="D370" s="65"/>
      <c r="E370" s="63"/>
      <c r="F370" s="64"/>
      <c r="G370" s="63"/>
      <c r="H370" s="65"/>
      <c r="I370" s="66" t="str">
        <f>IF(G370&lt;&gt;"",O370/(1-('Project Input'!$C$20+'Project Input'!$C$21)),"")</f>
        <v/>
      </c>
      <c r="J370" s="66" t="str">
        <f t="shared" si="355"/>
        <v/>
      </c>
      <c r="K370" s="202" t="str">
        <f>IF(G370&lt;&gt;0,(U370/G370)/(1-('Project Input'!$C$20+'Project Input'!$C$21)),"")</f>
        <v/>
      </c>
      <c r="L370" s="56" t="str">
        <f t="shared" si="230"/>
        <v/>
      </c>
      <c r="M370" s="218" t="str">
        <f t="shared" si="284"/>
        <v/>
      </c>
      <c r="N370" s="219"/>
      <c r="O370" s="135"/>
      <c r="P370" s="165" t="str">
        <f t="shared" si="285"/>
        <v/>
      </c>
      <c r="Q370" s="159"/>
      <c r="R370" s="190"/>
      <c r="S370" s="190"/>
      <c r="T370" s="190"/>
      <c r="U370" s="167" t="str">
        <f>IF(G370&lt;&gt;"",(R370*G370*'Project Input'!$C$47)+(S370*G370*'Project Input'!$C$46)+(T370*G370*'Project Input'!$C$45),"")</f>
        <v/>
      </c>
      <c r="V370" s="159"/>
      <c r="W370" s="168" t="str">
        <f t="shared" si="235"/>
        <v/>
      </c>
      <c r="X370" s="169"/>
      <c r="Y370" s="147"/>
      <c r="Z370" s="185">
        <f t="shared" si="231"/>
        <v>0</v>
      </c>
      <c r="AA370" s="166">
        <f t="shared" si="232"/>
        <v>0</v>
      </c>
      <c r="AB370" s="166">
        <f t="shared" si="233"/>
        <v>0</v>
      </c>
      <c r="AC370" s="186">
        <f t="shared" si="234"/>
        <v>0</v>
      </c>
      <c r="AD370" s="148" t="str">
        <f>IF(G370&lt;&gt;"",AC370/'Project Input'!$C$41,"")</f>
        <v/>
      </c>
      <c r="AE370" s="141"/>
      <c r="AF370" s="141"/>
      <c r="AG370" s="141"/>
    </row>
    <row r="371" spans="1:33" s="1" customFormat="1">
      <c r="A371" s="5"/>
      <c r="B371" s="72"/>
      <c r="C371" s="65"/>
      <c r="D371" s="65"/>
      <c r="E371" s="63"/>
      <c r="F371" s="816" t="s">
        <v>114</v>
      </c>
      <c r="G371" s="63"/>
      <c r="H371" s="65"/>
      <c r="I371" s="66" t="str">
        <f>IF(G371&lt;&gt;"",O371/(1-('Project Input'!$C$20+'Project Input'!$C$21)),"")</f>
        <v/>
      </c>
      <c r="J371" s="66" t="str">
        <f t="shared" si="355"/>
        <v/>
      </c>
      <c r="K371" s="202" t="str">
        <f>IF(G371&lt;&gt;0,(U371/G371)/(1-('Project Input'!$C$20+'Project Input'!$C$21)),"")</f>
        <v/>
      </c>
      <c r="L371" s="56" t="str">
        <f t="shared" si="230"/>
        <v/>
      </c>
      <c r="M371" s="218" t="str">
        <f t="shared" si="284"/>
        <v/>
      </c>
      <c r="N371" s="219"/>
      <c r="O371" s="135"/>
      <c r="P371" s="165" t="str">
        <f t="shared" si="285"/>
        <v/>
      </c>
      <c r="Q371" s="159"/>
      <c r="R371" s="190"/>
      <c r="S371" s="190"/>
      <c r="T371" s="190"/>
      <c r="U371" s="167" t="str">
        <f>IF(G371&lt;&gt;"",(R371*G371*'Project Input'!$C$47)+(S371*G371*'Project Input'!$C$46)+(T371*G371*'Project Input'!$C$45),"")</f>
        <v/>
      </c>
      <c r="V371" s="159"/>
      <c r="W371" s="168" t="str">
        <f t="shared" si="235"/>
        <v/>
      </c>
      <c r="X371" s="169"/>
      <c r="Y371" s="147"/>
      <c r="Z371" s="185">
        <f t="shared" si="231"/>
        <v>0</v>
      </c>
      <c r="AA371" s="166">
        <f t="shared" si="232"/>
        <v>0</v>
      </c>
      <c r="AB371" s="166">
        <f t="shared" si="233"/>
        <v>0</v>
      </c>
      <c r="AC371" s="186">
        <f t="shared" si="234"/>
        <v>0</v>
      </c>
      <c r="AD371" s="148" t="str">
        <f>IF(G371&lt;&gt;"",AC371/'Project Input'!$C$41,"")</f>
        <v/>
      </c>
      <c r="AE371" s="141"/>
      <c r="AF371" s="141"/>
      <c r="AG371" s="141"/>
    </row>
    <row r="372" spans="1:33" s="1" customFormat="1">
      <c r="A372" s="5"/>
      <c r="B372" s="99"/>
      <c r="C372" s="100"/>
      <c r="D372" s="100"/>
      <c r="E372" s="102"/>
      <c r="F372" s="821" t="s">
        <v>236</v>
      </c>
      <c r="G372" s="63">
        <v>20</v>
      </c>
      <c r="H372" s="65" t="s">
        <v>40</v>
      </c>
      <c r="I372" s="66">
        <f>IF(G372&lt;&gt;"",O372/(1-('Project Input'!$C$20+'Project Input'!$C$21)),"")</f>
        <v>2145.4112038140643</v>
      </c>
      <c r="J372" s="66">
        <f t="shared" si="355"/>
        <v>42908.224076281287</v>
      </c>
      <c r="K372" s="202">
        <f>IF(G372&lt;&gt;0,(U372/G372)/(1-('Project Input'!$C$20+'Project Input'!$C$21)),"")</f>
        <v>10886.769964243147</v>
      </c>
      <c r="L372" s="56">
        <f t="shared" si="230"/>
        <v>217735.39928486294</v>
      </c>
      <c r="M372" s="218">
        <f t="shared" si="284"/>
        <v>260643.62336114421</v>
      </c>
      <c r="N372" s="219"/>
      <c r="O372" s="135">
        <v>1800</v>
      </c>
      <c r="P372" s="165">
        <f t="shared" si="285"/>
        <v>36000</v>
      </c>
      <c r="Q372" s="159"/>
      <c r="R372" s="190">
        <v>6</v>
      </c>
      <c r="S372" s="190">
        <v>6</v>
      </c>
      <c r="T372" s="190">
        <v>2</v>
      </c>
      <c r="U372" s="167">
        <f>IF(G372&lt;&gt;"",(R372*G372*'Project Input'!$C$47)+(S372*G372*'Project Input'!$C$46)+(T372*G372*'Project Input'!$C$45),"")</f>
        <v>182680</v>
      </c>
      <c r="V372" s="159"/>
      <c r="W372" s="168">
        <f t="shared" si="235"/>
        <v>218680</v>
      </c>
      <c r="X372" s="169"/>
      <c r="Y372" s="147"/>
      <c r="Z372" s="185">
        <f t="shared" si="231"/>
        <v>120</v>
      </c>
      <c r="AA372" s="166">
        <f t="shared" si="232"/>
        <v>120</v>
      </c>
      <c r="AB372" s="166">
        <f t="shared" si="233"/>
        <v>40</v>
      </c>
      <c r="AC372" s="186">
        <f t="shared" si="234"/>
        <v>280</v>
      </c>
      <c r="AD372" s="148">
        <f>IF(G372&lt;&gt;"",AC372/'Project Input'!$C$41,"")</f>
        <v>3.8888888888888888</v>
      </c>
      <c r="AE372" s="141"/>
      <c r="AF372" s="141"/>
      <c r="AG372" s="141"/>
    </row>
    <row r="373" spans="1:33" s="67" customFormat="1">
      <c r="A373" s="5"/>
      <c r="B373" s="99"/>
      <c r="C373" s="100"/>
      <c r="D373" s="100"/>
      <c r="E373" s="101"/>
      <c r="F373" s="821" t="s">
        <v>237</v>
      </c>
      <c r="G373" s="63">
        <v>2</v>
      </c>
      <c r="H373" s="65" t="s">
        <v>40</v>
      </c>
      <c r="I373" s="66">
        <f>IF(G373&lt;&gt;"",O373/(1-('Project Input'!$C$20+'Project Input'!$C$21)),"")</f>
        <v>10369.487485101312</v>
      </c>
      <c r="J373" s="66">
        <f t="shared" si="355"/>
        <v>20738.974970202624</v>
      </c>
      <c r="K373" s="202">
        <f>IF(G373&lt;&gt;0,(U373/G373)/(1-('Project Input'!$C$20+'Project Input'!$C$21)),"")</f>
        <v>6737.1871275327776</v>
      </c>
      <c r="L373" s="56">
        <f t="shared" si="230"/>
        <v>13474.374255065555</v>
      </c>
      <c r="M373" s="218">
        <f t="shared" si="284"/>
        <v>34213.349225268175</v>
      </c>
      <c r="N373" s="219"/>
      <c r="O373" s="135">
        <v>8700</v>
      </c>
      <c r="P373" s="165">
        <f t="shared" si="285"/>
        <v>17400</v>
      </c>
      <c r="Q373" s="159"/>
      <c r="R373" s="190"/>
      <c r="S373" s="190">
        <v>5</v>
      </c>
      <c r="T373" s="190">
        <v>3</v>
      </c>
      <c r="U373" s="167">
        <f>IF(G373&lt;&gt;"",(R373*G373*'Project Input'!$C$47)+(S373*G373*'Project Input'!$C$46)+(T373*G373*'Project Input'!$C$45),"")</f>
        <v>11305</v>
      </c>
      <c r="V373" s="159"/>
      <c r="W373" s="168">
        <f t="shared" si="235"/>
        <v>28705</v>
      </c>
      <c r="X373" s="169"/>
      <c r="Y373" s="147"/>
      <c r="Z373" s="185">
        <f t="shared" si="231"/>
        <v>0</v>
      </c>
      <c r="AA373" s="166">
        <f t="shared" si="232"/>
        <v>10</v>
      </c>
      <c r="AB373" s="166">
        <f t="shared" si="233"/>
        <v>6</v>
      </c>
      <c r="AC373" s="186">
        <f t="shared" si="234"/>
        <v>16</v>
      </c>
      <c r="AD373" s="148">
        <f>IF(G373&lt;&gt;"",AC373/'Project Input'!$C$41,"")</f>
        <v>0.22222222222222221</v>
      </c>
      <c r="AE373" s="141"/>
      <c r="AF373" s="141"/>
      <c r="AG373" s="141"/>
    </row>
    <row r="374" spans="1:33" s="1" customFormat="1">
      <c r="A374" s="5"/>
      <c r="B374" s="72"/>
      <c r="C374" s="65"/>
      <c r="D374" s="65"/>
      <c r="E374" s="63"/>
      <c r="F374" s="821" t="s">
        <v>238</v>
      </c>
      <c r="G374" s="63">
        <v>900</v>
      </c>
      <c r="H374" s="65" t="s">
        <v>77</v>
      </c>
      <c r="I374" s="66">
        <f>IF(G374&lt;&gt;"",O374/(1-('Project Input'!$C$20+'Project Input'!$C$21)),"")</f>
        <v>44.100119189511325</v>
      </c>
      <c r="J374" s="66">
        <f t="shared" si="355"/>
        <v>39690.107270560191</v>
      </c>
      <c r="K374" s="202">
        <f>IF(G374&lt;&gt;0,(U374/G374)/(1-('Project Input'!$C$20+'Project Input'!$C$21)),"")</f>
        <v>180.72109654350419</v>
      </c>
      <c r="L374" s="56">
        <f t="shared" si="230"/>
        <v>162648.98688915378</v>
      </c>
      <c r="M374" s="218">
        <f t="shared" si="284"/>
        <v>202339.09415971398</v>
      </c>
      <c r="N374" s="219"/>
      <c r="O374" s="135">
        <v>37</v>
      </c>
      <c r="P374" s="165">
        <f t="shared" si="285"/>
        <v>33300</v>
      </c>
      <c r="Q374" s="159"/>
      <c r="R374" s="190">
        <v>0.25</v>
      </c>
      <c r="S374" s="190"/>
      <c r="T374" s="190"/>
      <c r="U374" s="167">
        <f>IF(G374&lt;&gt;"",(R374*G374*'Project Input'!$C$47)+(S374*G374*'Project Input'!$C$46)+(T374*G374*'Project Input'!$C$45),"")</f>
        <v>136462.5</v>
      </c>
      <c r="V374" s="159"/>
      <c r="W374" s="168">
        <f t="shared" si="235"/>
        <v>169762.5</v>
      </c>
      <c r="X374" s="169"/>
      <c r="Y374" s="147"/>
      <c r="Z374" s="185">
        <f t="shared" si="231"/>
        <v>225</v>
      </c>
      <c r="AA374" s="166">
        <f t="shared" si="232"/>
        <v>0</v>
      </c>
      <c r="AB374" s="166">
        <f t="shared" si="233"/>
        <v>0</v>
      </c>
      <c r="AC374" s="186">
        <f t="shared" si="234"/>
        <v>225</v>
      </c>
      <c r="AD374" s="148">
        <f>IF(G374&lt;&gt;"",AC374/'Project Input'!$C$41,"")</f>
        <v>3.125</v>
      </c>
      <c r="AE374" s="141"/>
      <c r="AF374" s="141"/>
      <c r="AG374" s="141"/>
    </row>
    <row r="375" spans="1:33" s="1" customFormat="1">
      <c r="A375" s="5"/>
      <c r="B375" s="72"/>
      <c r="C375" s="65"/>
      <c r="D375" s="65"/>
      <c r="E375" s="63"/>
      <c r="F375" s="821" t="s">
        <v>208</v>
      </c>
      <c r="G375" s="63">
        <v>40</v>
      </c>
      <c r="H375" s="65" t="s">
        <v>40</v>
      </c>
      <c r="I375" s="66">
        <f>IF(G375&lt;&gt;"",O375/(1-('Project Input'!$C$20+'Project Input'!$C$21)),"")</f>
        <v>143.02741358760429</v>
      </c>
      <c r="J375" s="66">
        <f t="shared" si="355"/>
        <v>5721.0965435041717</v>
      </c>
      <c r="K375" s="202">
        <f>IF(G375&lt;&gt;0,(U375/G375)/(1-('Project Input'!$C$20+'Project Input'!$C$21)),"")</f>
        <v>1011.6209773539929</v>
      </c>
      <c r="L375" s="56">
        <f t="shared" si="230"/>
        <v>40464.839094159717</v>
      </c>
      <c r="M375" s="218">
        <f t="shared" si="284"/>
        <v>46185.93563766389</v>
      </c>
      <c r="N375" s="219"/>
      <c r="O375" s="135">
        <v>120</v>
      </c>
      <c r="P375" s="165">
        <f t="shared" si="285"/>
        <v>4800</v>
      </c>
      <c r="Q375" s="159"/>
      <c r="R375" s="190"/>
      <c r="S375" s="190">
        <v>1</v>
      </c>
      <c r="T375" s="190">
        <v>0.25</v>
      </c>
      <c r="U375" s="167">
        <f>IF(G375&lt;&gt;"",(R375*G375*'Project Input'!$C$47)+(S375*G375*'Project Input'!$C$46)+(T375*G375*'Project Input'!$C$45),"")</f>
        <v>33950</v>
      </c>
      <c r="V375" s="159"/>
      <c r="W375" s="168">
        <f t="shared" si="235"/>
        <v>38750</v>
      </c>
      <c r="X375" s="169"/>
      <c r="Y375" s="147"/>
      <c r="Z375" s="185">
        <f t="shared" si="231"/>
        <v>0</v>
      </c>
      <c r="AA375" s="166">
        <f t="shared" si="232"/>
        <v>40</v>
      </c>
      <c r="AB375" s="166">
        <f t="shared" si="233"/>
        <v>10</v>
      </c>
      <c r="AC375" s="186">
        <f t="shared" si="234"/>
        <v>50</v>
      </c>
      <c r="AD375" s="148">
        <f>IF(G375&lt;&gt;"",AC375/'Project Input'!$C$41,"")</f>
        <v>0.69444444444444442</v>
      </c>
      <c r="AE375" s="141"/>
      <c r="AF375" s="141"/>
      <c r="AG375" s="141"/>
    </row>
    <row r="376" spans="1:33" s="1" customFormat="1">
      <c r="A376" s="5"/>
      <c r="B376" s="99"/>
      <c r="C376" s="100"/>
      <c r="D376" s="100"/>
      <c r="E376" s="102"/>
      <c r="F376" s="821" t="s">
        <v>239</v>
      </c>
      <c r="G376" s="63">
        <v>300</v>
      </c>
      <c r="H376" s="65" t="s">
        <v>77</v>
      </c>
      <c r="I376" s="66">
        <f>IF(G376&lt;&gt;"",O376/(1-('Project Input'!$C$20+'Project Input'!$C$21)),"")</f>
        <v>101.31108462455305</v>
      </c>
      <c r="J376" s="66">
        <f t="shared" si="355"/>
        <v>30393.325387365912</v>
      </c>
      <c r="K376" s="202">
        <f>IF(G376&lt;&gt;0,(U376/G376)/(1-('Project Input'!$C$20+'Project Input'!$C$21)),"")</f>
        <v>253.00953516090587</v>
      </c>
      <c r="L376" s="56">
        <f t="shared" si="230"/>
        <v>75902.860548271754</v>
      </c>
      <c r="M376" s="218">
        <f t="shared" si="284"/>
        <v>106296.18593563767</v>
      </c>
      <c r="N376" s="219"/>
      <c r="O376" s="135">
        <v>85</v>
      </c>
      <c r="P376" s="165">
        <f t="shared" si="285"/>
        <v>25500</v>
      </c>
      <c r="Q376" s="159"/>
      <c r="R376" s="190">
        <v>0.35</v>
      </c>
      <c r="S376" s="190"/>
      <c r="T376" s="190"/>
      <c r="U376" s="167">
        <f>IF(G376&lt;&gt;"",(R376*G376*'Project Input'!$C$47)+(S376*G376*'Project Input'!$C$46)+(T376*G376*'Project Input'!$C$45),"")</f>
        <v>63682.5</v>
      </c>
      <c r="V376" s="159"/>
      <c r="W376" s="168">
        <f t="shared" si="235"/>
        <v>89182.5</v>
      </c>
      <c r="X376" s="169"/>
      <c r="Y376" s="147"/>
      <c r="Z376" s="185">
        <f t="shared" si="231"/>
        <v>105</v>
      </c>
      <c r="AA376" s="166">
        <f t="shared" si="232"/>
        <v>0</v>
      </c>
      <c r="AB376" s="166">
        <f t="shared" si="233"/>
        <v>0</v>
      </c>
      <c r="AC376" s="186">
        <f t="shared" si="234"/>
        <v>105</v>
      </c>
      <c r="AD376" s="148">
        <f>IF(G376&lt;&gt;"",AC376/'Project Input'!$C$41,"")</f>
        <v>1.4583333333333333</v>
      </c>
      <c r="AE376" s="141"/>
      <c r="AF376" s="141"/>
      <c r="AG376" s="141"/>
    </row>
    <row r="377" spans="1:33" s="1" customFormat="1">
      <c r="A377" s="5"/>
      <c r="B377" s="72"/>
      <c r="C377" s="65"/>
      <c r="D377" s="65"/>
      <c r="E377" s="63"/>
      <c r="F377" s="64"/>
      <c r="G377" s="63"/>
      <c r="H377" s="65"/>
      <c r="I377" s="66" t="str">
        <f>IF(G377&lt;&gt;"",O377/(1-('Project Input'!$C$20+'Project Input'!$C$21)),"")</f>
        <v/>
      </c>
      <c r="J377" s="66" t="str">
        <f t="shared" si="355"/>
        <v/>
      </c>
      <c r="K377" s="202" t="str">
        <f>IF(G377&lt;&gt;0,(U377/G377)/(1-('Project Input'!$C$20+'Project Input'!$C$21)),"")</f>
        <v/>
      </c>
      <c r="L377" s="56" t="str">
        <f t="shared" si="230"/>
        <v/>
      </c>
      <c r="M377" s="218" t="str">
        <f t="shared" si="284"/>
        <v/>
      </c>
      <c r="N377" s="219"/>
      <c r="O377" s="135"/>
      <c r="P377" s="165" t="str">
        <f t="shared" si="285"/>
        <v/>
      </c>
      <c r="Q377" s="159"/>
      <c r="R377" s="190"/>
      <c r="S377" s="190"/>
      <c r="T377" s="190"/>
      <c r="U377" s="167" t="str">
        <f>IF(G377&lt;&gt;"",(R377*G377*'Project Input'!$C$47)+(S377*G377*'Project Input'!$C$46)+(T377*G377*'Project Input'!$C$45),"")</f>
        <v/>
      </c>
      <c r="V377" s="159"/>
      <c r="W377" s="168" t="str">
        <f t="shared" si="235"/>
        <v/>
      </c>
      <c r="X377" s="169"/>
      <c r="Y377" s="147"/>
      <c r="Z377" s="185">
        <f t="shared" si="231"/>
        <v>0</v>
      </c>
      <c r="AA377" s="166">
        <f t="shared" si="232"/>
        <v>0</v>
      </c>
      <c r="AB377" s="166">
        <f t="shared" si="233"/>
        <v>0</v>
      </c>
      <c r="AC377" s="186">
        <f t="shared" si="234"/>
        <v>0</v>
      </c>
      <c r="AD377" s="148" t="str">
        <f>IF(G377&lt;&gt;"",AC377/'Project Input'!$C$41,"")</f>
        <v/>
      </c>
      <c r="AE377" s="141"/>
      <c r="AF377" s="141"/>
      <c r="AG377" s="141"/>
    </row>
    <row r="378" spans="1:33" s="1" customFormat="1">
      <c r="A378" s="5"/>
      <c r="B378" s="72"/>
      <c r="C378" s="65"/>
      <c r="D378" s="65"/>
      <c r="E378" s="63"/>
      <c r="F378" s="816" t="s">
        <v>240</v>
      </c>
      <c r="G378" s="63"/>
      <c r="H378" s="65"/>
      <c r="I378" s="66" t="str">
        <f>IF(G378&lt;&gt;"",O378/(1-('Project Input'!$C$20+'Project Input'!$C$21)),"")</f>
        <v/>
      </c>
      <c r="J378" s="66" t="str">
        <f t="shared" ref="J378:J384" si="445">IF(G378&lt;&gt;"",G378*I378,"")</f>
        <v/>
      </c>
      <c r="K378" s="202" t="str">
        <f>IF(G378&lt;&gt;0,(U378/G378)/(1-('Project Input'!$C$20+'Project Input'!$C$21)),"")</f>
        <v/>
      </c>
      <c r="L378" s="56" t="str">
        <f t="shared" ref="L378:L384" si="446">IF(G378&lt;&gt;0,K378*G378,"")</f>
        <v/>
      </c>
      <c r="M378" s="218" t="str">
        <f t="shared" ref="M378:M384" si="447">IF(G378&lt;&gt;0,J378+L378,"")</f>
        <v/>
      </c>
      <c r="N378" s="219"/>
      <c r="O378" s="135"/>
      <c r="P378" s="165" t="str">
        <f t="shared" ref="P378:P384" si="448">IF(G378&lt;&gt;"",G378*O378,"")</f>
        <v/>
      </c>
      <c r="Q378" s="159"/>
      <c r="R378" s="190"/>
      <c r="S378" s="190"/>
      <c r="T378" s="190"/>
      <c r="U378" s="167" t="str">
        <f>IF(G378&lt;&gt;"",(R378*G378*'Project Input'!$C$47)+(S378*G378*'Project Input'!$C$46)+(T378*G378*'Project Input'!$C$45),"")</f>
        <v/>
      </c>
      <c r="V378" s="159"/>
      <c r="W378" s="168" t="str">
        <f t="shared" ref="W378:W384" si="449">IF(G378&lt;&gt;"",U378+P378,"")</f>
        <v/>
      </c>
      <c r="X378" s="169"/>
      <c r="Y378" s="147"/>
      <c r="Z378" s="185">
        <f t="shared" ref="Z378:Z384" si="450">R378*G378</f>
        <v>0</v>
      </c>
      <c r="AA378" s="166">
        <f t="shared" ref="AA378:AA384" si="451">S378*G378</f>
        <v>0</v>
      </c>
      <c r="AB378" s="166">
        <f t="shared" ref="AB378:AB384" si="452">T378*G378</f>
        <v>0</v>
      </c>
      <c r="AC378" s="186">
        <f t="shared" ref="AC378:AC384" si="453">SUM(Z378:AB378)</f>
        <v>0</v>
      </c>
      <c r="AD378" s="148" t="str">
        <f>IF(G378&lt;&gt;"",AC378/'Project Input'!$C$41,"")</f>
        <v/>
      </c>
      <c r="AE378" s="141"/>
      <c r="AF378" s="141"/>
      <c r="AG378" s="141"/>
    </row>
    <row r="379" spans="1:33" s="1" customFormat="1">
      <c r="A379" s="5"/>
      <c r="B379" s="99"/>
      <c r="C379" s="100"/>
      <c r="D379" s="100"/>
      <c r="E379" s="102"/>
      <c r="F379" s="821" t="s">
        <v>241</v>
      </c>
      <c r="G379" s="63">
        <v>6</v>
      </c>
      <c r="H379" s="65" t="s">
        <v>40</v>
      </c>
      <c r="I379" s="66">
        <f>IF(G379&lt;&gt;"",O379/(1-('Project Input'!$C$20+'Project Input'!$C$21)),"")</f>
        <v>2145.4112038140643</v>
      </c>
      <c r="J379" s="66">
        <f t="shared" si="445"/>
        <v>12872.467222884385</v>
      </c>
      <c r="K379" s="202">
        <f>IF(G379&lt;&gt;0,(U379/G379)/(1-('Project Input'!$C$20+'Project Input'!$C$21)),"")</f>
        <v>10886.769964243147</v>
      </c>
      <c r="L379" s="56">
        <f t="shared" si="446"/>
        <v>65320.619785458883</v>
      </c>
      <c r="M379" s="218">
        <f t="shared" si="447"/>
        <v>78193.087008343267</v>
      </c>
      <c r="N379" s="219"/>
      <c r="O379" s="135">
        <v>1800</v>
      </c>
      <c r="P379" s="165">
        <f t="shared" si="448"/>
        <v>10800</v>
      </c>
      <c r="Q379" s="159"/>
      <c r="R379" s="190">
        <v>6</v>
      </c>
      <c r="S379" s="190">
        <v>6</v>
      </c>
      <c r="T379" s="190">
        <v>2</v>
      </c>
      <c r="U379" s="167">
        <f>IF(G379&lt;&gt;"",(R379*G379*'Project Input'!$C$47)+(S379*G379*'Project Input'!$C$46)+(T379*G379*'Project Input'!$C$45),"")</f>
        <v>54804</v>
      </c>
      <c r="V379" s="159"/>
      <c r="W379" s="168">
        <f t="shared" si="449"/>
        <v>65604</v>
      </c>
      <c r="X379" s="169"/>
      <c r="Y379" s="147"/>
      <c r="Z379" s="185">
        <f t="shared" si="450"/>
        <v>36</v>
      </c>
      <c r="AA379" s="166">
        <f t="shared" si="451"/>
        <v>36</v>
      </c>
      <c r="AB379" s="166">
        <f t="shared" si="452"/>
        <v>12</v>
      </c>
      <c r="AC379" s="186">
        <f t="shared" si="453"/>
        <v>84</v>
      </c>
      <c r="AD379" s="148">
        <f>IF(G379&lt;&gt;"",AC379/'Project Input'!$C$41,"")</f>
        <v>1.1666666666666667</v>
      </c>
      <c r="AE379" s="141"/>
      <c r="AF379" s="141"/>
      <c r="AG379" s="141"/>
    </row>
    <row r="380" spans="1:33" s="67" customFormat="1">
      <c r="A380" s="5"/>
      <c r="B380" s="99"/>
      <c r="C380" s="100"/>
      <c r="D380" s="100"/>
      <c r="E380" s="101"/>
      <c r="F380" s="821" t="s">
        <v>237</v>
      </c>
      <c r="G380" s="63">
        <v>2</v>
      </c>
      <c r="H380" s="65" t="s">
        <v>40</v>
      </c>
      <c r="I380" s="66">
        <f>IF(G380&lt;&gt;"",O380/(1-('Project Input'!$C$20+'Project Input'!$C$21)),"")</f>
        <v>10369.487485101312</v>
      </c>
      <c r="J380" s="66">
        <f t="shared" si="445"/>
        <v>20738.974970202624</v>
      </c>
      <c r="K380" s="202">
        <f>IF(G380&lt;&gt;0,(U380/G380)/(1-('Project Input'!$C$20+'Project Input'!$C$21)),"")</f>
        <v>6737.1871275327776</v>
      </c>
      <c r="L380" s="56">
        <f t="shared" si="446"/>
        <v>13474.374255065555</v>
      </c>
      <c r="M380" s="218">
        <f t="shared" si="447"/>
        <v>34213.349225268175</v>
      </c>
      <c r="N380" s="219"/>
      <c r="O380" s="135">
        <v>8700</v>
      </c>
      <c r="P380" s="165">
        <f t="shared" si="448"/>
        <v>17400</v>
      </c>
      <c r="Q380" s="159"/>
      <c r="R380" s="190"/>
      <c r="S380" s="190">
        <v>5</v>
      </c>
      <c r="T380" s="190">
        <v>3</v>
      </c>
      <c r="U380" s="167">
        <f>IF(G380&lt;&gt;"",(R380*G380*'Project Input'!$C$47)+(S380*G380*'Project Input'!$C$46)+(T380*G380*'Project Input'!$C$45),"")</f>
        <v>11305</v>
      </c>
      <c r="V380" s="159"/>
      <c r="W380" s="168">
        <f t="shared" si="449"/>
        <v>28705</v>
      </c>
      <c r="X380" s="169"/>
      <c r="Y380" s="147"/>
      <c r="Z380" s="185">
        <f t="shared" si="450"/>
        <v>0</v>
      </c>
      <c r="AA380" s="166">
        <f t="shared" si="451"/>
        <v>10</v>
      </c>
      <c r="AB380" s="166">
        <f t="shared" si="452"/>
        <v>6</v>
      </c>
      <c r="AC380" s="186">
        <f t="shared" si="453"/>
        <v>16</v>
      </c>
      <c r="AD380" s="148">
        <f>IF(G380&lt;&gt;"",AC380/'Project Input'!$C$41,"")</f>
        <v>0.22222222222222221</v>
      </c>
      <c r="AE380" s="141"/>
      <c r="AF380" s="141"/>
      <c r="AG380" s="141"/>
    </row>
    <row r="381" spans="1:33" s="1" customFormat="1">
      <c r="A381" s="5"/>
      <c r="B381" s="72"/>
      <c r="C381" s="65"/>
      <c r="D381" s="65"/>
      <c r="E381" s="63"/>
      <c r="F381" s="821" t="s">
        <v>238</v>
      </c>
      <c r="G381" s="63">
        <v>250</v>
      </c>
      <c r="H381" s="65" t="s">
        <v>77</v>
      </c>
      <c r="I381" s="66">
        <f>IF(G381&lt;&gt;"",O381/(1-('Project Input'!$C$20+'Project Input'!$C$21)),"")</f>
        <v>44.100119189511325</v>
      </c>
      <c r="J381" s="66">
        <f t="shared" si="445"/>
        <v>11025.029797377831</v>
      </c>
      <c r="K381" s="202">
        <f>IF(G381&lt;&gt;0,(U381/G381)/(1-('Project Input'!$C$20+'Project Input'!$C$21)),"")</f>
        <v>180.72109654350419</v>
      </c>
      <c r="L381" s="56">
        <f t="shared" si="446"/>
        <v>45180.274135876047</v>
      </c>
      <c r="M381" s="218">
        <f t="shared" si="447"/>
        <v>56205.303933253876</v>
      </c>
      <c r="N381" s="219"/>
      <c r="O381" s="135">
        <v>37</v>
      </c>
      <c r="P381" s="165">
        <f t="shared" si="448"/>
        <v>9250</v>
      </c>
      <c r="Q381" s="159"/>
      <c r="R381" s="190">
        <v>0.25</v>
      </c>
      <c r="S381" s="190"/>
      <c r="T381" s="190"/>
      <c r="U381" s="167">
        <f>IF(G381&lt;&gt;"",(R381*G381*'Project Input'!$C$47)+(S381*G381*'Project Input'!$C$46)+(T381*G381*'Project Input'!$C$45),"")</f>
        <v>37906.25</v>
      </c>
      <c r="V381" s="159"/>
      <c r="W381" s="168">
        <f t="shared" si="449"/>
        <v>47156.25</v>
      </c>
      <c r="X381" s="169"/>
      <c r="Y381" s="147"/>
      <c r="Z381" s="185">
        <f t="shared" si="450"/>
        <v>62.5</v>
      </c>
      <c r="AA381" s="166">
        <f t="shared" si="451"/>
        <v>0</v>
      </c>
      <c r="AB381" s="166">
        <f t="shared" si="452"/>
        <v>0</v>
      </c>
      <c r="AC381" s="186">
        <f t="shared" si="453"/>
        <v>62.5</v>
      </c>
      <c r="AD381" s="148">
        <f>IF(G381&lt;&gt;"",AC381/'Project Input'!$C$41,"")</f>
        <v>0.86805555555555558</v>
      </c>
      <c r="AE381" s="141"/>
      <c r="AF381" s="141"/>
      <c r="AG381" s="141"/>
    </row>
    <row r="382" spans="1:33" s="1" customFormat="1">
      <c r="A382" s="5"/>
      <c r="B382" s="72"/>
      <c r="C382" s="65"/>
      <c r="D382" s="65"/>
      <c r="E382" s="63"/>
      <c r="F382" s="821" t="s">
        <v>208</v>
      </c>
      <c r="G382" s="63">
        <v>6</v>
      </c>
      <c r="H382" s="65" t="s">
        <v>40</v>
      </c>
      <c r="I382" s="66">
        <f>IF(G382&lt;&gt;"",O382/(1-('Project Input'!$C$20+'Project Input'!$C$21)),"")</f>
        <v>143.02741358760429</v>
      </c>
      <c r="J382" s="66">
        <f t="shared" si="445"/>
        <v>858.16448152562566</v>
      </c>
      <c r="K382" s="202">
        <f>IF(G382&lt;&gt;0,(U382/G382)/(1-('Project Input'!$C$20+'Project Input'!$C$21)),"")</f>
        <v>1011.6209773539929</v>
      </c>
      <c r="L382" s="56">
        <f t="shared" si="446"/>
        <v>6069.7258641239569</v>
      </c>
      <c r="M382" s="218">
        <f t="shared" si="447"/>
        <v>6927.8903456495827</v>
      </c>
      <c r="N382" s="219"/>
      <c r="O382" s="135">
        <v>120</v>
      </c>
      <c r="P382" s="165">
        <f t="shared" si="448"/>
        <v>720</v>
      </c>
      <c r="Q382" s="159"/>
      <c r="R382" s="190"/>
      <c r="S382" s="190">
        <v>1</v>
      </c>
      <c r="T382" s="190">
        <v>0.25</v>
      </c>
      <c r="U382" s="167">
        <f>IF(G382&lt;&gt;"",(R382*G382*'Project Input'!$C$47)+(S382*G382*'Project Input'!$C$46)+(T382*G382*'Project Input'!$C$45),"")</f>
        <v>5092.5</v>
      </c>
      <c r="V382" s="159"/>
      <c r="W382" s="168">
        <f t="shared" si="449"/>
        <v>5812.5</v>
      </c>
      <c r="X382" s="169"/>
      <c r="Y382" s="147"/>
      <c r="Z382" s="185">
        <f t="shared" si="450"/>
        <v>0</v>
      </c>
      <c r="AA382" s="166">
        <f t="shared" si="451"/>
        <v>6</v>
      </c>
      <c r="AB382" s="166">
        <f t="shared" si="452"/>
        <v>1.5</v>
      </c>
      <c r="AC382" s="186">
        <f t="shared" si="453"/>
        <v>7.5</v>
      </c>
      <c r="AD382" s="148">
        <f>IF(G382&lt;&gt;"",AC382/'Project Input'!$C$41,"")</f>
        <v>0.10416666666666667</v>
      </c>
      <c r="AE382" s="141"/>
      <c r="AF382" s="141"/>
      <c r="AG382" s="141"/>
    </row>
    <row r="383" spans="1:33" s="1" customFormat="1">
      <c r="A383" s="5"/>
      <c r="B383" s="99"/>
      <c r="C383" s="100"/>
      <c r="D383" s="100"/>
      <c r="E383" s="102"/>
      <c r="F383" s="821" t="s">
        <v>239</v>
      </c>
      <c r="G383" s="63">
        <v>100</v>
      </c>
      <c r="H383" s="65" t="s">
        <v>77</v>
      </c>
      <c r="I383" s="66">
        <f>IF(G383&lt;&gt;"",O383/(1-('Project Input'!$C$20+'Project Input'!$C$21)),"")</f>
        <v>101.31108462455305</v>
      </c>
      <c r="J383" s="66">
        <f t="shared" si="445"/>
        <v>10131.108462455304</v>
      </c>
      <c r="K383" s="202">
        <f>IF(G383&lt;&gt;0,(U383/G383)/(1-('Project Input'!$C$20+'Project Input'!$C$21)),"")</f>
        <v>253.00953516090587</v>
      </c>
      <c r="L383" s="56">
        <f t="shared" si="446"/>
        <v>25300.953516090587</v>
      </c>
      <c r="M383" s="218">
        <f t="shared" si="447"/>
        <v>35432.061978545891</v>
      </c>
      <c r="N383" s="219"/>
      <c r="O383" s="135">
        <v>85</v>
      </c>
      <c r="P383" s="165">
        <f t="shared" si="448"/>
        <v>8500</v>
      </c>
      <c r="Q383" s="159"/>
      <c r="R383" s="190">
        <v>0.35</v>
      </c>
      <c r="S383" s="190"/>
      <c r="T383" s="190"/>
      <c r="U383" s="167">
        <f>IF(G383&lt;&gt;"",(R383*G383*'Project Input'!$C$47)+(S383*G383*'Project Input'!$C$46)+(T383*G383*'Project Input'!$C$45),"")</f>
        <v>21227.5</v>
      </c>
      <c r="V383" s="159"/>
      <c r="W383" s="168">
        <f t="shared" si="449"/>
        <v>29727.5</v>
      </c>
      <c r="X383" s="169"/>
      <c r="Y383" s="147"/>
      <c r="Z383" s="185">
        <f t="shared" si="450"/>
        <v>35</v>
      </c>
      <c r="AA383" s="166">
        <f t="shared" si="451"/>
        <v>0</v>
      </c>
      <c r="AB383" s="166">
        <f t="shared" si="452"/>
        <v>0</v>
      </c>
      <c r="AC383" s="186">
        <f t="shared" si="453"/>
        <v>35</v>
      </c>
      <c r="AD383" s="148">
        <f>IF(G383&lt;&gt;"",AC383/'Project Input'!$C$41,"")</f>
        <v>0.4861111111111111</v>
      </c>
      <c r="AE383" s="141"/>
      <c r="AF383" s="141"/>
      <c r="AG383" s="141"/>
    </row>
    <row r="384" spans="1:33" s="1" customFormat="1">
      <c r="A384" s="5"/>
      <c r="B384" s="72"/>
      <c r="C384" s="65"/>
      <c r="D384" s="65"/>
      <c r="E384" s="63"/>
      <c r="F384" s="64"/>
      <c r="G384" s="63"/>
      <c r="H384" s="65"/>
      <c r="I384" s="66" t="str">
        <f>IF(G384&lt;&gt;"",O384/(1-('Project Input'!$C$20+'Project Input'!$C$21)),"")</f>
        <v/>
      </c>
      <c r="J384" s="66" t="str">
        <f t="shared" si="445"/>
        <v/>
      </c>
      <c r="K384" s="202" t="str">
        <f>IF(G384&lt;&gt;0,(U384/G384)/(1-('Project Input'!$C$20+'Project Input'!$C$21)),"")</f>
        <v/>
      </c>
      <c r="L384" s="56" t="str">
        <f t="shared" si="446"/>
        <v/>
      </c>
      <c r="M384" s="218" t="str">
        <f t="shared" si="447"/>
        <v/>
      </c>
      <c r="N384" s="219"/>
      <c r="O384" s="135"/>
      <c r="P384" s="165" t="str">
        <f t="shared" si="448"/>
        <v/>
      </c>
      <c r="Q384" s="159"/>
      <c r="R384" s="190"/>
      <c r="S384" s="190"/>
      <c r="T384" s="190"/>
      <c r="U384" s="167" t="str">
        <f>IF(G384&lt;&gt;"",(R384*G384*'Project Input'!$C$47)+(S384*G384*'Project Input'!$C$46)+(T384*G384*'Project Input'!$C$45),"")</f>
        <v/>
      </c>
      <c r="V384" s="159"/>
      <c r="W384" s="168" t="str">
        <f t="shared" si="449"/>
        <v/>
      </c>
      <c r="X384" s="169"/>
      <c r="Y384" s="147"/>
      <c r="Z384" s="185">
        <f t="shared" si="450"/>
        <v>0</v>
      </c>
      <c r="AA384" s="166">
        <f t="shared" si="451"/>
        <v>0</v>
      </c>
      <c r="AB384" s="166">
        <f t="shared" si="452"/>
        <v>0</v>
      </c>
      <c r="AC384" s="186">
        <f t="shared" si="453"/>
        <v>0</v>
      </c>
      <c r="AD384" s="148" t="str">
        <f>IF(G384&lt;&gt;"",AC384/'Project Input'!$C$41,"")</f>
        <v/>
      </c>
      <c r="AE384" s="141"/>
      <c r="AF384" s="141"/>
      <c r="AG384" s="141"/>
    </row>
    <row r="385" spans="1:33" s="1" customFormat="1">
      <c r="A385" s="5"/>
      <c r="B385" s="72"/>
      <c r="C385" s="65"/>
      <c r="D385" s="65"/>
      <c r="E385" s="63"/>
      <c r="F385" s="816" t="s">
        <v>242</v>
      </c>
      <c r="G385" s="63"/>
      <c r="H385" s="65"/>
      <c r="I385" s="66" t="str">
        <f>IF(G385&lt;&gt;"",O385/(1-('Project Input'!$C$20+'Project Input'!$C$21)),"")</f>
        <v/>
      </c>
      <c r="J385" s="66" t="str">
        <f t="shared" ref="J385:J390" si="454">IF(G385&lt;&gt;"",G385*I385,"")</f>
        <v/>
      </c>
      <c r="K385" s="202" t="str">
        <f>IF(G385&lt;&gt;0,(U385/G385)/(1-('Project Input'!$C$20+'Project Input'!$C$21)),"")</f>
        <v/>
      </c>
      <c r="L385" s="56" t="str">
        <f t="shared" ref="L385:L390" si="455">IF(G385&lt;&gt;0,K385*G385,"")</f>
        <v/>
      </c>
      <c r="M385" s="218" t="str">
        <f t="shared" ref="M385:M390" si="456">IF(G385&lt;&gt;0,J385+L385,"")</f>
        <v/>
      </c>
      <c r="N385" s="219"/>
      <c r="O385" s="135"/>
      <c r="P385" s="165" t="str">
        <f t="shared" ref="P385:P390" si="457">IF(G385&lt;&gt;"",G385*O385,"")</f>
        <v/>
      </c>
      <c r="Q385" s="159"/>
      <c r="R385" s="190"/>
      <c r="S385" s="190"/>
      <c r="T385" s="190"/>
      <c r="U385" s="167" t="str">
        <f>IF(G385&lt;&gt;"",(R385*G385*'Project Input'!$C$47)+(S385*G385*'Project Input'!$C$46)+(T385*G385*'Project Input'!$C$45),"")</f>
        <v/>
      </c>
      <c r="V385" s="159"/>
      <c r="W385" s="168" t="str">
        <f t="shared" ref="W385:W390" si="458">IF(G385&lt;&gt;"",U385+P385,"")</f>
        <v/>
      </c>
      <c r="X385" s="169"/>
      <c r="Y385" s="147"/>
      <c r="Z385" s="185">
        <f t="shared" ref="Z385:Z390" si="459">R385*G385</f>
        <v>0</v>
      </c>
      <c r="AA385" s="166">
        <f t="shared" ref="AA385:AA390" si="460">S385*G385</f>
        <v>0</v>
      </c>
      <c r="AB385" s="166">
        <f t="shared" ref="AB385:AB390" si="461">T385*G385</f>
        <v>0</v>
      </c>
      <c r="AC385" s="186">
        <f t="shared" ref="AC385:AC390" si="462">SUM(Z385:AB385)</f>
        <v>0</v>
      </c>
      <c r="AD385" s="148" t="str">
        <f>IF(G385&lt;&gt;"",AC385/'Project Input'!$C$41,"")</f>
        <v/>
      </c>
      <c r="AE385" s="141"/>
      <c r="AF385" s="141"/>
      <c r="AG385" s="141"/>
    </row>
    <row r="386" spans="1:33" s="1" customFormat="1">
      <c r="A386" s="5"/>
      <c r="B386" s="99"/>
      <c r="C386" s="100"/>
      <c r="D386" s="100"/>
      <c r="E386" s="102"/>
      <c r="F386" s="821" t="s">
        <v>243</v>
      </c>
      <c r="G386" s="63">
        <f>15*24+24*20</f>
        <v>840</v>
      </c>
      <c r="H386" s="65" t="s">
        <v>77</v>
      </c>
      <c r="I386" s="66">
        <f>IF(G386&lt;&gt;"",O386/(1-('Project Input'!$C$20+'Project Input'!$C$21)),"")</f>
        <v>95.351609058402857</v>
      </c>
      <c r="J386" s="66">
        <f t="shared" si="454"/>
        <v>80095.351609058402</v>
      </c>
      <c r="K386" s="202">
        <f>IF(G386&lt;&gt;0,(U386/G386)/(1-('Project Input'!$C$20+'Project Input'!$C$21)),"")</f>
        <v>747.3182359952325</v>
      </c>
      <c r="L386" s="56">
        <f t="shared" si="455"/>
        <v>627747.31823599525</v>
      </c>
      <c r="M386" s="218">
        <f t="shared" si="456"/>
        <v>707842.66984505369</v>
      </c>
      <c r="N386" s="219"/>
      <c r="O386" s="135">
        <v>80</v>
      </c>
      <c r="P386" s="165">
        <f t="shared" si="457"/>
        <v>67200</v>
      </c>
      <c r="Q386" s="159"/>
      <c r="R386" s="190">
        <v>0.5</v>
      </c>
      <c r="S386" s="190">
        <v>0.5</v>
      </c>
      <c r="T386" s="190"/>
      <c r="U386" s="167">
        <f>IF(G386&lt;&gt;"",(R386*G386*'Project Input'!$C$47)+(S386*G386*'Project Input'!$C$46)+(T386*G386*'Project Input'!$C$45),"")</f>
        <v>526680</v>
      </c>
      <c r="V386" s="159"/>
      <c r="W386" s="168">
        <f t="shared" si="458"/>
        <v>593880</v>
      </c>
      <c r="X386" s="169"/>
      <c r="Y386" s="147"/>
      <c r="Z386" s="185">
        <f t="shared" si="459"/>
        <v>420</v>
      </c>
      <c r="AA386" s="166">
        <f t="shared" si="460"/>
        <v>420</v>
      </c>
      <c r="AB386" s="166">
        <f t="shared" si="461"/>
        <v>0</v>
      </c>
      <c r="AC386" s="186">
        <f t="shared" si="462"/>
        <v>840</v>
      </c>
      <c r="AD386" s="148">
        <f>IF(G386&lt;&gt;"",AC386/'Project Input'!$C$41,"")</f>
        <v>11.666666666666666</v>
      </c>
      <c r="AE386" s="141"/>
      <c r="AF386" s="141"/>
      <c r="AG386" s="141"/>
    </row>
    <row r="387" spans="1:33" s="67" customFormat="1">
      <c r="A387" s="5"/>
      <c r="B387" s="99"/>
      <c r="C387" s="100"/>
      <c r="D387" s="100"/>
      <c r="E387" s="101"/>
      <c r="F387" s="821" t="s">
        <v>237</v>
      </c>
      <c r="G387" s="63">
        <v>2</v>
      </c>
      <c r="H387" s="65" t="s">
        <v>40</v>
      </c>
      <c r="I387" s="66">
        <f>IF(G387&lt;&gt;"",O387/(1-('Project Input'!$C$20+'Project Input'!$C$21)),"")</f>
        <v>10369.487485101312</v>
      </c>
      <c r="J387" s="66">
        <f t="shared" si="454"/>
        <v>20738.974970202624</v>
      </c>
      <c r="K387" s="202">
        <f>IF(G387&lt;&gt;0,(U387/G387)/(1-('Project Input'!$C$20+'Project Input'!$C$21)),"")</f>
        <v>6737.1871275327776</v>
      </c>
      <c r="L387" s="56">
        <f t="shared" si="455"/>
        <v>13474.374255065555</v>
      </c>
      <c r="M387" s="218">
        <f t="shared" si="456"/>
        <v>34213.349225268175</v>
      </c>
      <c r="N387" s="219"/>
      <c r="O387" s="135">
        <v>8700</v>
      </c>
      <c r="P387" s="165">
        <f t="shared" si="457"/>
        <v>17400</v>
      </c>
      <c r="Q387" s="159"/>
      <c r="R387" s="190"/>
      <c r="S387" s="190">
        <v>5</v>
      </c>
      <c r="T387" s="190">
        <v>3</v>
      </c>
      <c r="U387" s="167">
        <f>IF(G387&lt;&gt;"",(R387*G387*'Project Input'!$C$47)+(S387*G387*'Project Input'!$C$46)+(T387*G387*'Project Input'!$C$45),"")</f>
        <v>11305</v>
      </c>
      <c r="V387" s="159"/>
      <c r="W387" s="168">
        <f t="shared" si="458"/>
        <v>28705</v>
      </c>
      <c r="X387" s="169"/>
      <c r="Y387" s="147"/>
      <c r="Z387" s="185">
        <f t="shared" si="459"/>
        <v>0</v>
      </c>
      <c r="AA387" s="166">
        <f t="shared" si="460"/>
        <v>10</v>
      </c>
      <c r="AB387" s="166">
        <f t="shared" si="461"/>
        <v>6</v>
      </c>
      <c r="AC387" s="186">
        <f t="shared" si="462"/>
        <v>16</v>
      </c>
      <c r="AD387" s="148">
        <f>IF(G387&lt;&gt;"",AC387/'Project Input'!$C$41,"")</f>
        <v>0.22222222222222221</v>
      </c>
      <c r="AE387" s="141"/>
      <c r="AF387" s="141"/>
      <c r="AG387" s="141"/>
    </row>
    <row r="388" spans="1:33" s="1" customFormat="1">
      <c r="A388" s="5"/>
      <c r="B388" s="72"/>
      <c r="C388" s="65"/>
      <c r="D388" s="65"/>
      <c r="E388" s="63"/>
      <c r="F388" s="821" t="s">
        <v>238</v>
      </c>
      <c r="G388" s="63">
        <v>300</v>
      </c>
      <c r="H388" s="65" t="s">
        <v>77</v>
      </c>
      <c r="I388" s="66">
        <f>IF(G388&lt;&gt;"",O388/(1-('Project Input'!$C$20+'Project Input'!$C$21)),"")</f>
        <v>44.100119189511325</v>
      </c>
      <c r="J388" s="66">
        <f t="shared" si="454"/>
        <v>13230.035756853398</v>
      </c>
      <c r="K388" s="202">
        <f>IF(G388&lt;&gt;0,(U388/G388)/(1-('Project Input'!$C$20+'Project Input'!$C$21)),"")</f>
        <v>180.72109654350419</v>
      </c>
      <c r="L388" s="56">
        <f t="shared" si="455"/>
        <v>54216.328963051259</v>
      </c>
      <c r="M388" s="218">
        <f t="shared" si="456"/>
        <v>67446.364719904654</v>
      </c>
      <c r="N388" s="219"/>
      <c r="O388" s="135">
        <v>37</v>
      </c>
      <c r="P388" s="165">
        <f t="shared" si="457"/>
        <v>11100</v>
      </c>
      <c r="Q388" s="159"/>
      <c r="R388" s="190">
        <v>0.25</v>
      </c>
      <c r="S388" s="190"/>
      <c r="T388" s="190"/>
      <c r="U388" s="167">
        <f>IF(G388&lt;&gt;"",(R388*G388*'Project Input'!$C$47)+(S388*G388*'Project Input'!$C$46)+(T388*G388*'Project Input'!$C$45),"")</f>
        <v>45487.5</v>
      </c>
      <c r="V388" s="159"/>
      <c r="W388" s="168">
        <f t="shared" si="458"/>
        <v>56587.5</v>
      </c>
      <c r="X388" s="169"/>
      <c r="Y388" s="147"/>
      <c r="Z388" s="185">
        <f t="shared" si="459"/>
        <v>75</v>
      </c>
      <c r="AA388" s="166">
        <f t="shared" si="460"/>
        <v>0</v>
      </c>
      <c r="AB388" s="166">
        <f t="shared" si="461"/>
        <v>0</v>
      </c>
      <c r="AC388" s="186">
        <f t="shared" si="462"/>
        <v>75</v>
      </c>
      <c r="AD388" s="148">
        <f>IF(G388&lt;&gt;"",AC388/'Project Input'!$C$41,"")</f>
        <v>1.0416666666666667</v>
      </c>
      <c r="AE388" s="141"/>
      <c r="AF388" s="141"/>
      <c r="AG388" s="141"/>
    </row>
    <row r="389" spans="1:33" s="1" customFormat="1">
      <c r="A389" s="5"/>
      <c r="B389" s="72"/>
      <c r="C389" s="65"/>
      <c r="D389" s="65"/>
      <c r="E389" s="63"/>
      <c r="F389" s="821" t="s">
        <v>208</v>
      </c>
      <c r="G389" s="63">
        <v>40</v>
      </c>
      <c r="H389" s="65" t="s">
        <v>40</v>
      </c>
      <c r="I389" s="66">
        <f>IF(G389&lt;&gt;"",O389/(1-('Project Input'!$C$20+'Project Input'!$C$21)),"")</f>
        <v>143.02741358760429</v>
      </c>
      <c r="J389" s="66">
        <f t="shared" si="454"/>
        <v>5721.0965435041717</v>
      </c>
      <c r="K389" s="202">
        <f>IF(G389&lt;&gt;0,(U389/G389)/(1-('Project Input'!$C$20+'Project Input'!$C$21)),"")</f>
        <v>1011.6209773539929</v>
      </c>
      <c r="L389" s="56">
        <f t="shared" si="455"/>
        <v>40464.839094159717</v>
      </c>
      <c r="M389" s="218">
        <f t="shared" si="456"/>
        <v>46185.93563766389</v>
      </c>
      <c r="N389" s="219"/>
      <c r="O389" s="135">
        <v>120</v>
      </c>
      <c r="P389" s="165">
        <f t="shared" si="457"/>
        <v>4800</v>
      </c>
      <c r="Q389" s="159"/>
      <c r="R389" s="190"/>
      <c r="S389" s="190">
        <v>1</v>
      </c>
      <c r="T389" s="190">
        <v>0.25</v>
      </c>
      <c r="U389" s="167">
        <f>IF(G389&lt;&gt;"",(R389*G389*'Project Input'!$C$47)+(S389*G389*'Project Input'!$C$46)+(T389*G389*'Project Input'!$C$45),"")</f>
        <v>33950</v>
      </c>
      <c r="V389" s="159"/>
      <c r="W389" s="168">
        <f t="shared" si="458"/>
        <v>38750</v>
      </c>
      <c r="X389" s="169"/>
      <c r="Y389" s="147"/>
      <c r="Z389" s="185">
        <f t="shared" si="459"/>
        <v>0</v>
      </c>
      <c r="AA389" s="166">
        <f t="shared" si="460"/>
        <v>40</v>
      </c>
      <c r="AB389" s="166">
        <f t="shared" si="461"/>
        <v>10</v>
      </c>
      <c r="AC389" s="186">
        <f t="shared" si="462"/>
        <v>50</v>
      </c>
      <c r="AD389" s="148">
        <f>IF(G389&lt;&gt;"",AC389/'Project Input'!$C$41,"")</f>
        <v>0.69444444444444442</v>
      </c>
      <c r="AE389" s="141"/>
      <c r="AF389" s="141"/>
      <c r="AG389" s="141"/>
    </row>
    <row r="390" spans="1:33" s="1" customFormat="1">
      <c r="A390" s="5"/>
      <c r="B390" s="99"/>
      <c r="C390" s="100"/>
      <c r="D390" s="100"/>
      <c r="E390" s="102"/>
      <c r="F390" s="821" t="s">
        <v>239</v>
      </c>
      <c r="G390" s="63">
        <v>100</v>
      </c>
      <c r="H390" s="65" t="s">
        <v>77</v>
      </c>
      <c r="I390" s="66">
        <f>IF(G390&lt;&gt;"",O390/(1-('Project Input'!$C$20+'Project Input'!$C$21)),"")</f>
        <v>101.31108462455305</v>
      </c>
      <c r="J390" s="66">
        <f t="shared" si="454"/>
        <v>10131.108462455304</v>
      </c>
      <c r="K390" s="202">
        <f>IF(G390&lt;&gt;0,(U390/G390)/(1-('Project Input'!$C$20+'Project Input'!$C$21)),"")</f>
        <v>253.00953516090587</v>
      </c>
      <c r="L390" s="56">
        <f t="shared" si="455"/>
        <v>25300.953516090587</v>
      </c>
      <c r="M390" s="218">
        <f t="shared" si="456"/>
        <v>35432.061978545891</v>
      </c>
      <c r="N390" s="219"/>
      <c r="O390" s="135">
        <v>85</v>
      </c>
      <c r="P390" s="165">
        <f t="shared" si="457"/>
        <v>8500</v>
      </c>
      <c r="Q390" s="159"/>
      <c r="R390" s="190">
        <v>0.35</v>
      </c>
      <c r="S390" s="190"/>
      <c r="T390" s="190"/>
      <c r="U390" s="167">
        <f>IF(G390&lt;&gt;"",(R390*G390*'Project Input'!$C$47)+(S390*G390*'Project Input'!$C$46)+(T390*G390*'Project Input'!$C$45),"")</f>
        <v>21227.5</v>
      </c>
      <c r="V390" s="159"/>
      <c r="W390" s="168">
        <f t="shared" si="458"/>
        <v>29727.5</v>
      </c>
      <c r="X390" s="169"/>
      <c r="Y390" s="147"/>
      <c r="Z390" s="185">
        <f t="shared" si="459"/>
        <v>35</v>
      </c>
      <c r="AA390" s="166">
        <f t="shared" si="460"/>
        <v>0</v>
      </c>
      <c r="AB390" s="166">
        <f t="shared" si="461"/>
        <v>0</v>
      </c>
      <c r="AC390" s="186">
        <f t="shared" si="462"/>
        <v>35</v>
      </c>
      <c r="AD390" s="148">
        <f>IF(G390&lt;&gt;"",AC390/'Project Input'!$C$41,"")</f>
        <v>0.4861111111111111</v>
      </c>
      <c r="AE390" s="141"/>
      <c r="AF390" s="141"/>
      <c r="AG390" s="141"/>
    </row>
    <row r="391" spans="1:33" s="1" customFormat="1">
      <c r="A391" s="5"/>
      <c r="B391" s="99"/>
      <c r="C391" s="100"/>
      <c r="D391" s="100"/>
      <c r="E391" s="102"/>
      <c r="F391" s="64"/>
      <c r="G391" s="63"/>
      <c r="H391" s="65"/>
      <c r="I391" s="66" t="str">
        <f>IF(G391&lt;&gt;"",O391/(1-('Project Input'!$C$20+'Project Input'!$C$21)),"")</f>
        <v/>
      </c>
      <c r="J391" s="66" t="str">
        <f t="shared" si="355"/>
        <v/>
      </c>
      <c r="K391" s="202" t="str">
        <f>IF(G391&lt;&gt;0,(U391/G391)/(1-('Project Input'!$C$20+'Project Input'!$C$21)),"")</f>
        <v/>
      </c>
      <c r="L391" s="56" t="str">
        <f t="shared" si="230"/>
        <v/>
      </c>
      <c r="M391" s="218" t="str">
        <f t="shared" si="284"/>
        <v/>
      </c>
      <c r="N391" s="219"/>
      <c r="O391" s="135"/>
      <c r="P391" s="165" t="str">
        <f t="shared" si="285"/>
        <v/>
      </c>
      <c r="Q391" s="159"/>
      <c r="R391" s="190"/>
      <c r="S391" s="190"/>
      <c r="T391" s="190"/>
      <c r="U391" s="167" t="str">
        <f>IF(G391&lt;&gt;"",(R391*G391*'Project Input'!$C$47)+(S391*G391*'Project Input'!$C$46)+(T391*G391*'Project Input'!$C$45),"")</f>
        <v/>
      </c>
      <c r="V391" s="159"/>
      <c r="W391" s="168" t="str">
        <f t="shared" si="235"/>
        <v/>
      </c>
      <c r="X391" s="169"/>
      <c r="Y391" s="147"/>
      <c r="Z391" s="185">
        <f t="shared" si="231"/>
        <v>0</v>
      </c>
      <c r="AA391" s="166">
        <f t="shared" si="232"/>
        <v>0</v>
      </c>
      <c r="AB391" s="166">
        <f t="shared" si="233"/>
        <v>0</v>
      </c>
      <c r="AC391" s="186">
        <f t="shared" si="234"/>
        <v>0</v>
      </c>
      <c r="AD391" s="148" t="str">
        <f>IF(G391&lt;&gt;"",AC391/'Project Input'!$C$41,"")</f>
        <v/>
      </c>
      <c r="AE391" s="141"/>
      <c r="AF391" s="141"/>
      <c r="AG391" s="141"/>
    </row>
    <row r="392" spans="1:33" s="67" customFormat="1">
      <c r="A392" s="5"/>
      <c r="B392" s="99"/>
      <c r="C392" s="100"/>
      <c r="D392" s="100"/>
      <c r="E392" s="101"/>
      <c r="F392" s="110"/>
      <c r="G392" s="63"/>
      <c r="H392" s="65"/>
      <c r="I392" s="66" t="str">
        <f>IF(G392&lt;&gt;"",O392/(1-('Project Input'!$C$20+'Project Input'!$C$21)),"")</f>
        <v/>
      </c>
      <c r="J392" s="66" t="str">
        <f t="shared" si="355"/>
        <v/>
      </c>
      <c r="K392" s="202" t="str">
        <f>IF(G392&lt;&gt;0,(U392/G392)/(1-('Project Input'!$C$20+'Project Input'!$C$21)),"")</f>
        <v/>
      </c>
      <c r="L392" s="56" t="str">
        <f t="shared" si="230"/>
        <v/>
      </c>
      <c r="M392" s="218" t="str">
        <f t="shared" ref="M392" si="463">IF(G392&lt;&gt;0,J392+L392,"")</f>
        <v/>
      </c>
      <c r="N392" s="219"/>
      <c r="O392" s="135"/>
      <c r="P392" s="165" t="str">
        <f t="shared" si="285"/>
        <v/>
      </c>
      <c r="Q392" s="159"/>
      <c r="R392" s="190"/>
      <c r="S392" s="190"/>
      <c r="T392" s="190"/>
      <c r="U392" s="167" t="str">
        <f>IF(G392&lt;&gt;"",(R392*G392*'Project Input'!$C$47)+(S392*G392*'Project Input'!$C$46)+(T392*G392*'Project Input'!$C$45),"")</f>
        <v/>
      </c>
      <c r="V392" s="159"/>
      <c r="W392" s="168" t="str">
        <f t="shared" si="235"/>
        <v/>
      </c>
      <c r="X392" s="169"/>
      <c r="Y392" s="147"/>
      <c r="Z392" s="185">
        <f t="shared" si="231"/>
        <v>0</v>
      </c>
      <c r="AA392" s="166">
        <f t="shared" si="232"/>
        <v>0</v>
      </c>
      <c r="AB392" s="166">
        <f t="shared" si="233"/>
        <v>0</v>
      </c>
      <c r="AC392" s="186">
        <f t="shared" si="234"/>
        <v>0</v>
      </c>
      <c r="AD392" s="148" t="str">
        <f>IF(G392&lt;&gt;"",AC392/'Project Input'!$C$41,"")</f>
        <v/>
      </c>
      <c r="AE392" s="141"/>
      <c r="AF392" s="141"/>
      <c r="AG392" s="141"/>
    </row>
    <row r="393" spans="1:33" s="1" customFormat="1">
      <c r="A393" s="5"/>
      <c r="B393" s="111"/>
      <c r="C393" s="97"/>
      <c r="D393" s="97"/>
      <c r="E393" s="81">
        <v>522</v>
      </c>
      <c r="F393" s="112" t="s">
        <v>244</v>
      </c>
      <c r="G393" s="96"/>
      <c r="H393" s="97"/>
      <c r="I393" s="97"/>
      <c r="J393" s="97"/>
      <c r="K393" s="97"/>
      <c r="L393" s="60" t="str">
        <f t="shared" ref="L393" si="464">IF(I393&lt;&gt;"",I393*K393,"")</f>
        <v/>
      </c>
      <c r="M393" s="220">
        <f>SUBTOTAL(9,M394:M406)</f>
        <v>4478143.6233611442</v>
      </c>
      <c r="N393" s="219"/>
      <c r="O393" s="135"/>
      <c r="P393" s="165" t="str">
        <f>IF(G393&lt;&gt;"",G393*O393,"")</f>
        <v/>
      </c>
      <c r="Q393" s="159"/>
      <c r="R393" s="190"/>
      <c r="S393" s="190"/>
      <c r="T393" s="190"/>
      <c r="U393" s="167" t="str">
        <f>IF(G393&lt;&gt;"",(R393*G393*'Project Input'!$C$47)+(S393*G393*'Project Input'!$C$46)+(T393*G393*'Project Input'!$C$45),"")</f>
        <v/>
      </c>
      <c r="V393" s="159"/>
      <c r="W393" s="168" t="str">
        <f t="shared" ref="W393:W404" si="465">IF(G393&lt;&gt;"",U393+P393,"")</f>
        <v/>
      </c>
      <c r="X393" s="169"/>
      <c r="Y393" s="147"/>
      <c r="Z393" s="185">
        <f t="shared" ref="Z393:Z406" si="466">R393*G393</f>
        <v>0</v>
      </c>
      <c r="AA393" s="166">
        <f t="shared" ref="AA393:AA406" si="467">S393*G393</f>
        <v>0</v>
      </c>
      <c r="AB393" s="166">
        <f t="shared" ref="AB393:AB406" si="468">T393*G393</f>
        <v>0</v>
      </c>
      <c r="AC393" s="186">
        <f t="shared" ref="AC393:AC406" si="469">SUM(Z393:AB393)</f>
        <v>0</v>
      </c>
      <c r="AD393" s="148" t="str">
        <f>IF(G393&lt;&gt;"",AC393/'Project Input'!$C$41,"")</f>
        <v/>
      </c>
      <c r="AE393" s="141"/>
      <c r="AF393" s="141"/>
      <c r="AG393" s="141"/>
    </row>
    <row r="394" spans="1:33" s="67" customFormat="1">
      <c r="A394" s="61"/>
      <c r="B394" s="72"/>
      <c r="C394" s="65"/>
      <c r="D394" s="65"/>
      <c r="E394" s="63"/>
      <c r="F394" s="64"/>
      <c r="G394" s="63"/>
      <c r="H394" s="65"/>
      <c r="I394" s="66" t="str">
        <f>IF(G394&lt;&gt;"",O394/(1-('Project Input'!$C$20+'Project Input'!$C$21)),"")</f>
        <v/>
      </c>
      <c r="J394" s="66" t="str">
        <f t="shared" si="355"/>
        <v/>
      </c>
      <c r="K394" s="202" t="str">
        <f>IF(G394&lt;&gt;0,(U394/G394)/(1-('Project Input'!$C$20+'Project Input'!$C$21)),"")</f>
        <v/>
      </c>
      <c r="L394" s="56" t="str">
        <f t="shared" ref="L394:L406" si="470">IF(G394&lt;&gt;0,K394*G394,"")</f>
        <v/>
      </c>
      <c r="M394" s="218" t="str">
        <f t="shared" ref="M394:M403" si="471">IF(G394&lt;&gt;0,J394+L394,"")</f>
        <v/>
      </c>
      <c r="N394" s="219"/>
      <c r="O394" s="135"/>
      <c r="P394" s="165" t="str">
        <f>IF(G394&lt;&gt;"",G394*O394,"")</f>
        <v/>
      </c>
      <c r="Q394" s="159"/>
      <c r="R394" s="190"/>
      <c r="S394" s="190"/>
      <c r="T394" s="190"/>
      <c r="U394" s="167" t="str">
        <f>IF(G394&lt;&gt;"",(R394*G394*'Project Input'!$C$47)+(S394*G394*'Project Input'!$C$46)+(T394*G394*'Project Input'!$C$45),"")</f>
        <v/>
      </c>
      <c r="V394" s="159"/>
      <c r="W394" s="168" t="str">
        <f t="shared" si="465"/>
        <v/>
      </c>
      <c r="X394" s="169"/>
      <c r="Y394" s="147"/>
      <c r="Z394" s="185">
        <f t="shared" si="466"/>
        <v>0</v>
      </c>
      <c r="AA394" s="166">
        <f t="shared" si="467"/>
        <v>0</v>
      </c>
      <c r="AB394" s="166">
        <f t="shared" si="468"/>
        <v>0</v>
      </c>
      <c r="AC394" s="186">
        <f t="shared" si="469"/>
        <v>0</v>
      </c>
      <c r="AD394" s="148" t="str">
        <f>IF(G394&lt;&gt;"",AC394/'Project Input'!$C$41,"")</f>
        <v/>
      </c>
      <c r="AE394" s="141"/>
      <c r="AF394" s="141"/>
      <c r="AG394" s="141"/>
    </row>
    <row r="395" spans="1:33" s="67" customFormat="1">
      <c r="A395" s="61"/>
      <c r="B395" s="72"/>
      <c r="C395" s="65"/>
      <c r="D395" s="65"/>
      <c r="E395" s="63"/>
      <c r="F395" s="825" t="s">
        <v>245</v>
      </c>
      <c r="G395" s="826"/>
      <c r="H395" s="827"/>
      <c r="I395" s="66" t="str">
        <f>IF(G395&lt;&gt;"",O395/(1-('Project Input'!$C$20+'Project Input'!$C$21)),"")</f>
        <v/>
      </c>
      <c r="J395" s="66" t="str">
        <f t="shared" si="355"/>
        <v/>
      </c>
      <c r="K395" s="202" t="str">
        <f>IF(G395&lt;&gt;0,(U395/G395)/(1-('Project Input'!$C$20+'Project Input'!$C$21)),"")</f>
        <v/>
      </c>
      <c r="L395" s="56" t="str">
        <f t="shared" si="470"/>
        <v/>
      </c>
      <c r="M395" s="218" t="str">
        <f t="shared" si="471"/>
        <v/>
      </c>
      <c r="N395" s="219"/>
      <c r="O395" s="135"/>
      <c r="P395" s="165"/>
      <c r="Q395" s="159"/>
      <c r="R395" s="190"/>
      <c r="S395" s="190"/>
      <c r="T395" s="190"/>
      <c r="U395" s="167" t="str">
        <f>IF(G395&lt;&gt;"",(R395*G395*'Project Input'!$C$47)+(S395*G395*'Project Input'!$C$46)+(T395*G395*'Project Input'!$C$45),"")</f>
        <v/>
      </c>
      <c r="V395" s="159"/>
      <c r="W395" s="168" t="str">
        <f t="shared" si="465"/>
        <v/>
      </c>
      <c r="X395" s="169"/>
      <c r="Y395" s="147"/>
      <c r="Z395" s="185">
        <f t="shared" si="466"/>
        <v>0</v>
      </c>
      <c r="AA395" s="166">
        <f t="shared" si="467"/>
        <v>0</v>
      </c>
      <c r="AB395" s="166">
        <f t="shared" si="468"/>
        <v>0</v>
      </c>
      <c r="AC395" s="186">
        <f t="shared" si="469"/>
        <v>0</v>
      </c>
      <c r="AD395" s="148" t="str">
        <f>IF(G395&lt;&gt;"",AC395/'Project Input'!$C$41,"")</f>
        <v/>
      </c>
      <c r="AE395" s="141"/>
      <c r="AF395" s="141"/>
      <c r="AG395" s="141"/>
    </row>
    <row r="396" spans="1:33" s="67" customFormat="1">
      <c r="A396" s="61"/>
      <c r="B396" s="72"/>
      <c r="C396" s="65"/>
      <c r="D396" s="65"/>
      <c r="E396" s="63"/>
      <c r="F396" s="828" t="s">
        <v>246</v>
      </c>
      <c r="G396" s="829">
        <v>4000</v>
      </c>
      <c r="H396" s="830" t="s">
        <v>77</v>
      </c>
      <c r="I396" s="66">
        <f>IF(G396&lt;&gt;"",O396/(1-('Project Input'!$C$20+'Project Input'!$C$21)),"")</f>
        <v>21.454112038140643</v>
      </c>
      <c r="J396" s="66">
        <f t="shared" si="355"/>
        <v>85816.448152562574</v>
      </c>
      <c r="K396" s="202">
        <f>IF(G396&lt;&gt;0,(U396/G396)/(1-('Project Input'!$C$20+'Project Input'!$C$21)),"")</f>
        <v>253.00953516090587</v>
      </c>
      <c r="L396" s="56">
        <f t="shared" si="470"/>
        <v>1012038.1406436234</v>
      </c>
      <c r="M396" s="218">
        <f t="shared" si="471"/>
        <v>1097854.588796186</v>
      </c>
      <c r="N396" s="219"/>
      <c r="O396" s="838">
        <v>18</v>
      </c>
      <c r="P396" s="165">
        <f>IF(G396&lt;&gt;"",G396*O396,"")</f>
        <v>72000</v>
      </c>
      <c r="Q396" s="159"/>
      <c r="R396" s="837">
        <v>0.35</v>
      </c>
      <c r="S396" s="837"/>
      <c r="T396" s="837"/>
      <c r="U396" s="167">
        <f>IF(G396&lt;&gt;"",(R396*G396*'Project Input'!$C$47)+(S396*G396*'Project Input'!$C$46)+(T396*G396*'Project Input'!$C$45),"")</f>
        <v>849100</v>
      </c>
      <c r="V396" s="159"/>
      <c r="W396" s="168">
        <f t="shared" si="465"/>
        <v>921100</v>
      </c>
      <c r="X396" s="169"/>
      <c r="Y396" s="147"/>
      <c r="Z396" s="185">
        <f t="shared" si="466"/>
        <v>1400</v>
      </c>
      <c r="AA396" s="166">
        <f t="shared" si="467"/>
        <v>0</v>
      </c>
      <c r="AB396" s="166">
        <f t="shared" si="468"/>
        <v>0</v>
      </c>
      <c r="AC396" s="186">
        <f t="shared" si="469"/>
        <v>1400</v>
      </c>
      <c r="AD396" s="148">
        <f>IF(G396&lt;&gt;"",AC396/'Project Input'!$C$41,"")</f>
        <v>19.444444444444443</v>
      </c>
      <c r="AE396" s="141"/>
      <c r="AF396" s="141"/>
      <c r="AG396" s="141"/>
    </row>
    <row r="397" spans="1:33" s="67" customFormat="1">
      <c r="A397" s="61"/>
      <c r="B397" s="72"/>
      <c r="C397" s="65"/>
      <c r="D397" s="65"/>
      <c r="E397" s="63"/>
      <c r="F397" s="828" t="s">
        <v>247</v>
      </c>
      <c r="G397" s="829">
        <v>400</v>
      </c>
      <c r="H397" s="830" t="s">
        <v>40</v>
      </c>
      <c r="I397" s="66">
        <f>IF(G397&lt;&gt;"",O397/(1-('Project Input'!$C$20+'Project Input'!$C$21)),"")</f>
        <v>262.21692491060787</v>
      </c>
      <c r="J397" s="66">
        <f t="shared" si="355"/>
        <v>104886.76996424315</v>
      </c>
      <c r="K397" s="202">
        <f>IF(G397&lt;&gt;0,(U397/G397)/(1-('Project Input'!$C$20+'Project Input'!$C$21)),"")</f>
        <v>887.51489868891531</v>
      </c>
      <c r="L397" s="56">
        <f t="shared" si="470"/>
        <v>355005.95947556611</v>
      </c>
      <c r="M397" s="218">
        <f t="shared" si="471"/>
        <v>459892.72943980928</v>
      </c>
      <c r="N397" s="219"/>
      <c r="O397" s="135">
        <v>220</v>
      </c>
      <c r="P397" s="165"/>
      <c r="Q397" s="159"/>
      <c r="R397" s="837"/>
      <c r="S397" s="837">
        <v>1.1499999999999999</v>
      </c>
      <c r="T397" s="837"/>
      <c r="U397" s="167">
        <f>IF(G397&lt;&gt;"",(R397*G397*'Project Input'!$C$47)+(S397*G397*'Project Input'!$C$46)+(T397*G397*'Project Input'!$C$45),"")</f>
        <v>297849.99999999994</v>
      </c>
      <c r="V397" s="159"/>
      <c r="W397" s="168">
        <f t="shared" si="465"/>
        <v>297849.99999999994</v>
      </c>
      <c r="X397" s="169"/>
      <c r="Y397" s="147"/>
      <c r="Z397" s="185">
        <f t="shared" si="466"/>
        <v>0</v>
      </c>
      <c r="AA397" s="166">
        <f t="shared" si="467"/>
        <v>459.99999999999994</v>
      </c>
      <c r="AB397" s="166">
        <f t="shared" si="468"/>
        <v>0</v>
      </c>
      <c r="AC397" s="186">
        <f t="shared" si="469"/>
        <v>459.99999999999994</v>
      </c>
      <c r="AD397" s="148">
        <f>IF(G397&lt;&gt;"",AC397/'Project Input'!$C$41,"")</f>
        <v>6.3888888888888884</v>
      </c>
      <c r="AE397" s="141"/>
      <c r="AF397" s="141"/>
      <c r="AG397" s="141"/>
    </row>
    <row r="398" spans="1:33" s="67" customFormat="1">
      <c r="A398" s="61"/>
      <c r="B398" s="72"/>
      <c r="C398" s="65"/>
      <c r="D398" s="65"/>
      <c r="E398" s="63"/>
      <c r="F398" s="828" t="s">
        <v>248</v>
      </c>
      <c r="G398" s="829">
        <v>1</v>
      </c>
      <c r="H398" s="831" t="s">
        <v>54</v>
      </c>
      <c r="I398" s="66">
        <f>IF(G398&lt;&gt;"",O398/(1-('Project Input'!$C$20+'Project Input'!$C$21)),"")</f>
        <v>0</v>
      </c>
      <c r="J398" s="66">
        <f t="shared" si="355"/>
        <v>0</v>
      </c>
      <c r="K398" s="202">
        <f>IF(G398&lt;&gt;0,(U398/G398)/(1-('Project Input'!$C$20+'Project Input'!$C$21)),"")</f>
        <v>959475.56615017878</v>
      </c>
      <c r="L398" s="56">
        <f t="shared" si="470"/>
        <v>959475.56615017878</v>
      </c>
      <c r="M398" s="218">
        <f t="shared" si="471"/>
        <v>959475.56615017878</v>
      </c>
      <c r="N398" s="219"/>
      <c r="O398" s="135"/>
      <c r="P398" s="165">
        <f t="shared" ref="P398:P406" si="472">IF(G398&lt;&gt;"",G398*O398,"")</f>
        <v>0</v>
      </c>
      <c r="Q398" s="159"/>
      <c r="R398" s="837"/>
      <c r="S398" s="837"/>
      <c r="T398" s="837">
        <v>1000</v>
      </c>
      <c r="U398" s="167">
        <f>IF(G398&lt;&gt;"",(R398*G398*'Project Input'!$C$47)+(S398*G398*'Project Input'!$C$46)+(T398*G398*'Project Input'!$C$45),"")</f>
        <v>805000</v>
      </c>
      <c r="V398" s="159"/>
      <c r="W398" s="168">
        <f t="shared" si="465"/>
        <v>805000</v>
      </c>
      <c r="X398" s="169"/>
      <c r="Y398" s="147"/>
      <c r="Z398" s="185">
        <f t="shared" si="466"/>
        <v>0</v>
      </c>
      <c r="AA398" s="166">
        <f t="shared" si="467"/>
        <v>0</v>
      </c>
      <c r="AB398" s="166">
        <f t="shared" si="468"/>
        <v>1000</v>
      </c>
      <c r="AC398" s="186">
        <f t="shared" si="469"/>
        <v>1000</v>
      </c>
      <c r="AD398" s="148">
        <f>IF(G398&lt;&gt;"",AC398/'Project Input'!$C$41,"")</f>
        <v>13.888888888888889</v>
      </c>
      <c r="AE398" s="141"/>
      <c r="AF398" s="141"/>
      <c r="AG398" s="141"/>
    </row>
    <row r="399" spans="1:33" s="67" customFormat="1">
      <c r="A399" s="61"/>
      <c r="B399" s="72"/>
      <c r="C399" s="65"/>
      <c r="D399" s="65"/>
      <c r="E399" s="63"/>
      <c r="F399" s="825" t="s">
        <v>249</v>
      </c>
      <c r="G399" s="829"/>
      <c r="H399" s="831"/>
      <c r="I399" s="66" t="str">
        <f>IF(G399&lt;&gt;"",O399/(1-('Project Input'!$C$20+'Project Input'!$C$21)),"")</f>
        <v/>
      </c>
      <c r="J399" s="66" t="str">
        <f t="shared" si="355"/>
        <v/>
      </c>
      <c r="K399" s="202" t="str">
        <f>IF(G399&lt;&gt;0,(U399/G399)/(1-('Project Input'!$C$20+'Project Input'!$C$21)),"")</f>
        <v/>
      </c>
      <c r="L399" s="56" t="str">
        <f t="shared" si="470"/>
        <v/>
      </c>
      <c r="M399" s="218" t="str">
        <f t="shared" si="471"/>
        <v/>
      </c>
      <c r="N399" s="219"/>
      <c r="O399" s="135"/>
      <c r="P399" s="165" t="str">
        <f t="shared" si="472"/>
        <v/>
      </c>
      <c r="Q399" s="159"/>
      <c r="R399" s="190"/>
      <c r="S399" s="190"/>
      <c r="T399" s="190"/>
      <c r="U399" s="167" t="str">
        <f>IF(G399&lt;&gt;"",(R399*G399*'Project Input'!$C$47)+(S399*G399*'Project Input'!$C$46)+(T399*G399*'Project Input'!$C$45),"")</f>
        <v/>
      </c>
      <c r="V399" s="159"/>
      <c r="W399" s="168" t="str">
        <f t="shared" si="465"/>
        <v/>
      </c>
      <c r="X399" s="169"/>
      <c r="Y399" s="147"/>
      <c r="Z399" s="185">
        <f t="shared" si="466"/>
        <v>0</v>
      </c>
      <c r="AA399" s="166">
        <f t="shared" si="467"/>
        <v>0</v>
      </c>
      <c r="AB399" s="166">
        <f t="shared" si="468"/>
        <v>0</v>
      </c>
      <c r="AC399" s="186">
        <f t="shared" si="469"/>
        <v>0</v>
      </c>
      <c r="AD399" s="148" t="str">
        <f>IF(G399&lt;&gt;"",AC399/'Project Input'!$C$41,"")</f>
        <v/>
      </c>
      <c r="AE399" s="141"/>
      <c r="AF399" s="141"/>
      <c r="AG399" s="141"/>
    </row>
    <row r="400" spans="1:33" s="1" customFormat="1">
      <c r="A400" s="5"/>
      <c r="B400" s="99"/>
      <c r="C400" s="100"/>
      <c r="D400" s="100"/>
      <c r="E400" s="102"/>
      <c r="F400" s="828" t="s">
        <v>246</v>
      </c>
      <c r="G400" s="829">
        <v>3000</v>
      </c>
      <c r="H400" s="830" t="s">
        <v>77</v>
      </c>
      <c r="I400" s="66">
        <f>IF(G400&lt;&gt;"",O400/(1-('Project Input'!$C$20+'Project Input'!$C$21)),"")</f>
        <v>29.797377830750897</v>
      </c>
      <c r="J400" s="66">
        <f t="shared" si="355"/>
        <v>89392.133492252688</v>
      </c>
      <c r="K400" s="202">
        <f>IF(G400&lt;&gt;0,(U400/G400)/(1-('Project Input'!$C$20+'Project Input'!$C$21)),"")</f>
        <v>253.00953516090587</v>
      </c>
      <c r="L400" s="56">
        <f t="shared" si="470"/>
        <v>759028.60548271763</v>
      </c>
      <c r="M400" s="218">
        <f t="shared" si="471"/>
        <v>848420.7389749703</v>
      </c>
      <c r="N400" s="219"/>
      <c r="O400" s="838">
        <v>25</v>
      </c>
      <c r="P400" s="165">
        <f t="shared" si="472"/>
        <v>75000</v>
      </c>
      <c r="Q400" s="159"/>
      <c r="R400" s="837">
        <v>0.35</v>
      </c>
      <c r="S400" s="837"/>
      <c r="T400" s="837"/>
      <c r="U400" s="167">
        <f>IF(G400&lt;&gt;"",(R400*G400*'Project Input'!$C$47)+(S400*G400*'Project Input'!$C$46)+(T400*G400*'Project Input'!$C$45),"")</f>
        <v>636825</v>
      </c>
      <c r="V400" s="159"/>
      <c r="W400" s="168">
        <f t="shared" si="465"/>
        <v>711825</v>
      </c>
      <c r="X400" s="169"/>
      <c r="Y400" s="147"/>
      <c r="Z400" s="185">
        <f t="shared" si="466"/>
        <v>1050</v>
      </c>
      <c r="AA400" s="166">
        <f t="shared" si="467"/>
        <v>0</v>
      </c>
      <c r="AB400" s="166">
        <f t="shared" si="468"/>
        <v>0</v>
      </c>
      <c r="AC400" s="186">
        <f t="shared" si="469"/>
        <v>1050</v>
      </c>
      <c r="AD400" s="148">
        <f>IF(G400&lt;&gt;"",AC400/'Project Input'!$C$41,"")</f>
        <v>14.583333333333334</v>
      </c>
      <c r="AE400" s="141"/>
      <c r="AF400" s="141"/>
      <c r="AG400" s="141"/>
    </row>
    <row r="401" spans="1:33" s="67" customFormat="1">
      <c r="A401" s="5"/>
      <c r="B401" s="99"/>
      <c r="C401" s="100"/>
      <c r="D401" s="100"/>
      <c r="E401" s="101"/>
      <c r="F401" s="828" t="s">
        <v>247</v>
      </c>
      <c r="G401" s="829">
        <v>300</v>
      </c>
      <c r="H401" s="830" t="s">
        <v>40</v>
      </c>
      <c r="I401" s="66">
        <f>IF(G401&lt;&gt;"",O401/(1-('Project Input'!$C$20+'Project Input'!$C$21)),"")</f>
        <v>262.21692491060787</v>
      </c>
      <c r="J401" s="66">
        <f t="shared" si="355"/>
        <v>78665.077473182362</v>
      </c>
      <c r="K401" s="202">
        <f>IF(G401&lt;&gt;0,(U401/G401)/(1-('Project Input'!$C$20+'Project Input'!$C$21)),"")</f>
        <v>887.51489868891542</v>
      </c>
      <c r="L401" s="56">
        <f t="shared" si="470"/>
        <v>266254.46960667463</v>
      </c>
      <c r="M401" s="218">
        <f t="shared" si="471"/>
        <v>344919.54707985697</v>
      </c>
      <c r="N401" s="219"/>
      <c r="O401" s="135">
        <v>220</v>
      </c>
      <c r="P401" s="165">
        <f t="shared" si="472"/>
        <v>66000</v>
      </c>
      <c r="Q401" s="159"/>
      <c r="R401" s="837"/>
      <c r="S401" s="837">
        <v>1.1499999999999999</v>
      </c>
      <c r="T401" s="837"/>
      <c r="U401" s="167">
        <f>IF(G401&lt;&gt;"",(R401*G401*'Project Input'!$C$47)+(S401*G401*'Project Input'!$C$46)+(T401*G401*'Project Input'!$C$45),"")</f>
        <v>223387.5</v>
      </c>
      <c r="V401" s="159"/>
      <c r="W401" s="168">
        <f t="shared" si="465"/>
        <v>289387.5</v>
      </c>
      <c r="X401" s="169"/>
      <c r="Y401" s="147"/>
      <c r="Z401" s="185">
        <f t="shared" si="466"/>
        <v>0</v>
      </c>
      <c r="AA401" s="166">
        <f t="shared" si="467"/>
        <v>345</v>
      </c>
      <c r="AB401" s="166">
        <f t="shared" si="468"/>
        <v>0</v>
      </c>
      <c r="AC401" s="186">
        <f t="shared" si="469"/>
        <v>345</v>
      </c>
      <c r="AD401" s="148">
        <f>IF(G401&lt;&gt;"",AC401/'Project Input'!$C$41,"")</f>
        <v>4.791666666666667</v>
      </c>
      <c r="AE401" s="141"/>
      <c r="AF401" s="141"/>
      <c r="AG401" s="141"/>
    </row>
    <row r="402" spans="1:33" s="67" customFormat="1">
      <c r="A402" s="5"/>
      <c r="B402" s="99"/>
      <c r="C402" s="100"/>
      <c r="D402" s="100"/>
      <c r="E402" s="101"/>
      <c r="F402" s="828" t="s">
        <v>248</v>
      </c>
      <c r="G402" s="829">
        <v>1</v>
      </c>
      <c r="H402" s="831" t="s">
        <v>54</v>
      </c>
      <c r="I402" s="66">
        <f>IF(G402&lt;&gt;"",O402/(1-('Project Input'!$C$20+'Project Input'!$C$21)),"")</f>
        <v>0</v>
      </c>
      <c r="J402" s="66">
        <f t="shared" si="355"/>
        <v>0</v>
      </c>
      <c r="K402" s="202">
        <f>IF(G402&lt;&gt;0,(U402/G402)/(1-('Project Input'!$C$20+'Project Input'!$C$21)),"")</f>
        <v>767580.45292014303</v>
      </c>
      <c r="L402" s="56">
        <f t="shared" si="470"/>
        <v>767580.45292014303</v>
      </c>
      <c r="M402" s="218">
        <f t="shared" si="471"/>
        <v>767580.45292014303</v>
      </c>
      <c r="N402" s="219"/>
      <c r="O402" s="135"/>
      <c r="P402" s="165">
        <f t="shared" si="472"/>
        <v>0</v>
      </c>
      <c r="Q402" s="159"/>
      <c r="R402" s="837"/>
      <c r="S402" s="837"/>
      <c r="T402" s="837">
        <v>800</v>
      </c>
      <c r="U402" s="167">
        <f>IF(G402&lt;&gt;"",(R402*G402*'Project Input'!$C$47)+(S402*G402*'Project Input'!$C$46)+(T402*G402*'Project Input'!$C$45),"")</f>
        <v>644000</v>
      </c>
      <c r="V402" s="159"/>
      <c r="W402" s="168">
        <f t="shared" si="465"/>
        <v>644000</v>
      </c>
      <c r="X402" s="169"/>
      <c r="Y402" s="147"/>
      <c r="Z402" s="185">
        <f t="shared" si="466"/>
        <v>0</v>
      </c>
      <c r="AA402" s="166">
        <f t="shared" si="467"/>
        <v>0</v>
      </c>
      <c r="AB402" s="166">
        <f t="shared" si="468"/>
        <v>800</v>
      </c>
      <c r="AC402" s="186">
        <f t="shared" si="469"/>
        <v>800</v>
      </c>
      <c r="AD402" s="148">
        <f>IF(G402&lt;&gt;"",AC402/'Project Input'!$C$41,"")</f>
        <v>11.111111111111111</v>
      </c>
      <c r="AE402" s="141"/>
      <c r="AF402" s="141"/>
      <c r="AG402" s="141"/>
    </row>
    <row r="403" spans="1:33" s="67" customFormat="1">
      <c r="A403" s="61"/>
      <c r="B403" s="72"/>
      <c r="C403" s="65"/>
      <c r="D403" s="65"/>
      <c r="E403" s="63"/>
      <c r="F403" s="64"/>
      <c r="G403" s="63"/>
      <c r="H403" s="65" t="s">
        <v>40</v>
      </c>
      <c r="I403" s="66" t="str">
        <f>IF(G403&lt;&gt;"",O403/(1-('Project Input'!$C$20+'Project Input'!$C$21)),"")</f>
        <v/>
      </c>
      <c r="J403" s="66" t="str">
        <f t="shared" si="355"/>
        <v/>
      </c>
      <c r="K403" s="202" t="str">
        <f>IF(G403&lt;&gt;0,(U403/G403)/(1-('Project Input'!$C$20+'Project Input'!$C$21)),"")</f>
        <v/>
      </c>
      <c r="L403" s="56" t="str">
        <f t="shared" si="470"/>
        <v/>
      </c>
      <c r="M403" s="218" t="str">
        <f t="shared" si="471"/>
        <v/>
      </c>
      <c r="N403" s="219"/>
      <c r="O403" s="135"/>
      <c r="P403" s="165" t="str">
        <f t="shared" si="472"/>
        <v/>
      </c>
      <c r="Q403" s="159"/>
      <c r="R403" s="190"/>
      <c r="S403" s="190"/>
      <c r="T403" s="190"/>
      <c r="U403" s="167" t="str">
        <f>IF(G403&lt;&gt;"",(R403*G403*'Project Input'!$C$47)+(S403*G403*'Project Input'!$C$46)+(T403*G403*'Project Input'!$C$45),"")</f>
        <v/>
      </c>
      <c r="V403" s="159"/>
      <c r="W403" s="168" t="str">
        <f t="shared" si="465"/>
        <v/>
      </c>
      <c r="X403" s="169"/>
      <c r="Y403" s="147"/>
      <c r="Z403" s="185">
        <f t="shared" si="466"/>
        <v>0</v>
      </c>
      <c r="AA403" s="166">
        <f t="shared" si="467"/>
        <v>0</v>
      </c>
      <c r="AB403" s="166">
        <f t="shared" si="468"/>
        <v>0</v>
      </c>
      <c r="AC403" s="186">
        <f t="shared" si="469"/>
        <v>0</v>
      </c>
      <c r="AD403" s="148" t="str">
        <f>IF(G403&lt;&gt;"",AC403/'Project Input'!$C$41,"")</f>
        <v/>
      </c>
      <c r="AE403" s="141"/>
      <c r="AF403" s="141"/>
      <c r="AG403" s="141"/>
    </row>
    <row r="404" spans="1:33" s="67" customFormat="1">
      <c r="A404" s="61"/>
      <c r="B404" s="72"/>
      <c r="C404" s="65"/>
      <c r="D404" s="65"/>
      <c r="E404" s="63"/>
      <c r="F404" s="64"/>
      <c r="G404" s="63"/>
      <c r="H404" s="65"/>
      <c r="I404" s="66" t="str">
        <f>IF(G404&lt;&gt;"",O404/(1-('Project Input'!$C$20+'Project Input'!$C$21)),"")</f>
        <v/>
      </c>
      <c r="J404" s="66" t="str">
        <f t="shared" si="355"/>
        <v/>
      </c>
      <c r="K404" s="202" t="str">
        <f>IF(G404&lt;&gt;0,(U404/G404)/(1-('Project Input'!$C$20+'Project Input'!$C$21)),"")</f>
        <v/>
      </c>
      <c r="L404" s="56" t="str">
        <f t="shared" si="470"/>
        <v/>
      </c>
      <c r="M404" s="218" t="str">
        <f t="shared" ref="M404" si="473">IF(G404&lt;&gt;0,J404+L404,"")</f>
        <v/>
      </c>
      <c r="N404" s="219"/>
      <c r="O404" s="135"/>
      <c r="P404" s="165" t="str">
        <f t="shared" si="472"/>
        <v/>
      </c>
      <c r="Q404" s="159"/>
      <c r="R404" s="190"/>
      <c r="S404" s="190"/>
      <c r="T404" s="190"/>
      <c r="U404" s="167" t="str">
        <f>IF(G404&lt;&gt;"",(R404*G404*'Project Input'!$C$47)+(S404*G404*'Project Input'!$C$46)+(T404*G404*'Project Input'!$C$45),"")</f>
        <v/>
      </c>
      <c r="V404" s="159"/>
      <c r="W404" s="168" t="str">
        <f t="shared" si="465"/>
        <v/>
      </c>
      <c r="X404" s="169"/>
      <c r="Y404" s="147"/>
      <c r="Z404" s="185">
        <f t="shared" si="466"/>
        <v>0</v>
      </c>
      <c r="AA404" s="166">
        <f t="shared" si="467"/>
        <v>0</v>
      </c>
      <c r="AB404" s="166">
        <f t="shared" si="468"/>
        <v>0</v>
      </c>
      <c r="AC404" s="186">
        <f t="shared" si="469"/>
        <v>0</v>
      </c>
      <c r="AD404" s="148" t="str">
        <f>IF(G404&lt;&gt;"",AC404/'Project Input'!$C$41,"")</f>
        <v/>
      </c>
      <c r="AE404" s="141"/>
      <c r="AF404" s="141"/>
      <c r="AG404" s="141"/>
    </row>
    <row r="405" spans="1:33" s="1" customFormat="1">
      <c r="A405" s="5"/>
      <c r="B405" s="72"/>
      <c r="C405" s="65"/>
      <c r="D405" s="65"/>
      <c r="E405" s="63"/>
      <c r="F405" s="64"/>
      <c r="G405" s="63"/>
      <c r="H405" s="65"/>
      <c r="I405" s="66" t="str">
        <f>IF(G405&lt;&gt;"",O405/(1-('Project Input'!$C$20+'Project Input'!$C$21)),"")</f>
        <v/>
      </c>
      <c r="J405" s="66" t="str">
        <f t="shared" si="355"/>
        <v/>
      </c>
      <c r="K405" s="202" t="str">
        <f>IF(G405&lt;&gt;0,(U405/G405)/(1-('Project Input'!$C$20+'Project Input'!$C$21)),"")</f>
        <v/>
      </c>
      <c r="L405" s="56" t="str">
        <f t="shared" si="470"/>
        <v/>
      </c>
      <c r="M405" s="218" t="str">
        <f t="shared" ref="M405" si="474">IF(G405&lt;&gt;0,J405+L405,"")</f>
        <v/>
      </c>
      <c r="N405" s="219"/>
      <c r="O405" s="135"/>
      <c r="P405" s="165" t="str">
        <f t="shared" si="472"/>
        <v/>
      </c>
      <c r="Q405" s="159"/>
      <c r="R405" s="190"/>
      <c r="S405" s="190"/>
      <c r="T405" s="190"/>
      <c r="U405" s="167" t="str">
        <f>IF(G405&lt;&gt;"",(R405*G405*'Project Input'!$C$47)+(S405*G405*'Project Input'!$C$46)+(T405*G405*'Project Input'!$C$45),"")</f>
        <v/>
      </c>
      <c r="V405" s="159"/>
      <c r="W405" s="168" t="str">
        <f t="shared" ref="W405:W406" si="475">IF(G405&lt;&gt;"",U405+P405,"")</f>
        <v/>
      </c>
      <c r="X405" s="169"/>
      <c r="Y405" s="147"/>
      <c r="Z405" s="185">
        <f t="shared" si="466"/>
        <v>0</v>
      </c>
      <c r="AA405" s="166">
        <f t="shared" si="467"/>
        <v>0</v>
      </c>
      <c r="AB405" s="166">
        <f t="shared" si="468"/>
        <v>0</v>
      </c>
      <c r="AC405" s="186">
        <f t="shared" si="469"/>
        <v>0</v>
      </c>
      <c r="AD405" s="148" t="str">
        <f>IF(G405&lt;&gt;"",AC405/'Project Input'!$C$41,"")</f>
        <v/>
      </c>
      <c r="AE405" s="141"/>
      <c r="AF405" s="141"/>
      <c r="AG405" s="141"/>
    </row>
    <row r="406" spans="1:33" s="1" customFormat="1">
      <c r="A406" s="5"/>
      <c r="B406" s="72"/>
      <c r="C406" s="65"/>
      <c r="D406" s="65"/>
      <c r="E406" s="63"/>
      <c r="F406" s="64"/>
      <c r="G406" s="63"/>
      <c r="H406" s="65"/>
      <c r="I406" s="66" t="str">
        <f>IF(G406&lt;&gt;"",O406/(1-('Project Input'!$C$20+'Project Input'!$C$21)),"")</f>
        <v/>
      </c>
      <c r="J406" s="66" t="str">
        <f t="shared" si="355"/>
        <v/>
      </c>
      <c r="K406" s="202" t="str">
        <f>IF(G406&lt;&gt;0,(U406/G406)/(1-('Project Input'!$C$20+'Project Input'!$C$21)),"")</f>
        <v/>
      </c>
      <c r="L406" s="56" t="str">
        <f t="shared" si="470"/>
        <v/>
      </c>
      <c r="M406" s="218" t="str">
        <f>IF(G406&lt;&gt;0,J406+L406,"")</f>
        <v/>
      </c>
      <c r="N406" s="219"/>
      <c r="O406" s="135"/>
      <c r="P406" s="165" t="str">
        <f t="shared" si="472"/>
        <v/>
      </c>
      <c r="Q406" s="159"/>
      <c r="R406" s="190"/>
      <c r="S406" s="190"/>
      <c r="T406" s="190"/>
      <c r="U406" s="167" t="str">
        <f>IF(G406&lt;&gt;"",(R406*G406*'Project Input'!$C$47)+(S406*G406*'Project Input'!$C$46)+(T406*G406*'Project Input'!$C$45),"")</f>
        <v/>
      </c>
      <c r="V406" s="159"/>
      <c r="W406" s="168" t="str">
        <f t="shared" si="475"/>
        <v/>
      </c>
      <c r="X406" s="169"/>
      <c r="Y406" s="147"/>
      <c r="Z406" s="185">
        <f t="shared" si="466"/>
        <v>0</v>
      </c>
      <c r="AA406" s="166">
        <f t="shared" si="467"/>
        <v>0</v>
      </c>
      <c r="AB406" s="166">
        <f t="shared" si="468"/>
        <v>0</v>
      </c>
      <c r="AC406" s="186">
        <f t="shared" si="469"/>
        <v>0</v>
      </c>
      <c r="AD406" s="148" t="str">
        <f>IF(G406&lt;&gt;"",AC406/'Project Input'!$C$41,"")</f>
        <v/>
      </c>
      <c r="AE406" s="141"/>
      <c r="AF406" s="141"/>
      <c r="AG406" s="141"/>
    </row>
    <row r="407" spans="1:33" s="67" customFormat="1">
      <c r="A407" s="5"/>
      <c r="B407" s="93"/>
      <c r="C407" s="94"/>
      <c r="D407" s="94"/>
      <c r="E407" s="81">
        <v>542</v>
      </c>
      <c r="F407" s="112" t="s">
        <v>250</v>
      </c>
      <c r="G407" s="96"/>
      <c r="H407" s="97"/>
      <c r="I407" s="97"/>
      <c r="J407" s="97"/>
      <c r="K407" s="97"/>
      <c r="L407" s="60" t="str">
        <f t="shared" ref="L407" si="476">IF(I407&lt;&gt;"",I407*K407,"")</f>
        <v/>
      </c>
      <c r="M407" s="221">
        <f>SUBTOTAL(9,M408:M436)</f>
        <v>8139690.1072705602</v>
      </c>
      <c r="N407" s="219"/>
      <c r="O407" s="135"/>
      <c r="P407" s="165" t="str">
        <f t="shared" ref="P407:P408" si="477">IF(G407&lt;&gt;"",G407*O407,"")</f>
        <v/>
      </c>
      <c r="Q407" s="159"/>
      <c r="R407" s="190"/>
      <c r="S407" s="190"/>
      <c r="T407" s="190"/>
      <c r="U407" s="167" t="str">
        <f>IF(G407&lt;&gt;"",(R407*G407*'Project Input'!$C$47)+(S407*G407*'Project Input'!$C$46)+(T407*G407*'Project Input'!$C$45),"")</f>
        <v/>
      </c>
      <c r="V407" s="159"/>
      <c r="W407" s="168" t="str">
        <f t="shared" ref="W407:W408" si="478">IF(G407&lt;&gt;"",U407+P407,"")</f>
        <v/>
      </c>
      <c r="X407" s="169"/>
      <c r="Y407" s="147"/>
      <c r="Z407" s="185">
        <f t="shared" ref="Z407:Z408" si="479">R407*G407</f>
        <v>0</v>
      </c>
      <c r="AA407" s="166">
        <f t="shared" ref="AA407:AA408" si="480">S407*G407</f>
        <v>0</v>
      </c>
      <c r="AB407" s="166">
        <f t="shared" ref="AB407:AB408" si="481">T407*G407</f>
        <v>0</v>
      </c>
      <c r="AC407" s="186">
        <f t="shared" ref="AC407:AC408" si="482">SUM(Z407:AB407)</f>
        <v>0</v>
      </c>
      <c r="AD407" s="148" t="str">
        <f>IF(G407&lt;&gt;"",AC407/'Project Input'!$C$41,"")</f>
        <v/>
      </c>
      <c r="AE407" s="141"/>
      <c r="AF407" s="141"/>
      <c r="AG407" s="141"/>
    </row>
    <row r="408" spans="1:33" s="67" customFormat="1">
      <c r="A408" s="61"/>
      <c r="B408" s="72"/>
      <c r="C408" s="65"/>
      <c r="D408" s="65"/>
      <c r="E408" s="63"/>
      <c r="F408" s="64"/>
      <c r="G408" s="63"/>
      <c r="H408" s="65"/>
      <c r="I408" s="66" t="str">
        <f>IF(G408&lt;&gt;"",O408/(1-('Project Input'!$C$20+'Project Input'!$C$21)),"")</f>
        <v/>
      </c>
      <c r="J408" s="66" t="str">
        <f t="shared" si="355"/>
        <v/>
      </c>
      <c r="K408" s="202" t="str">
        <f>IF(G408&lt;&gt;0,(U408/G408)/(1-('Project Input'!$C$20+'Project Input'!$C$21)),"")</f>
        <v/>
      </c>
      <c r="L408" s="56" t="str">
        <f t="shared" ref="L408" si="483">IF(G408&lt;&gt;0,K408*G408,"")</f>
        <v/>
      </c>
      <c r="M408" s="218" t="str">
        <f t="shared" ref="M408" si="484">IF(G408&lt;&gt;0,J408+L408,"")</f>
        <v/>
      </c>
      <c r="N408" s="219"/>
      <c r="O408" s="135"/>
      <c r="P408" s="165" t="str">
        <f t="shared" si="477"/>
        <v/>
      </c>
      <c r="Q408" s="159"/>
      <c r="R408" s="190"/>
      <c r="S408" s="190"/>
      <c r="T408" s="190"/>
      <c r="U408" s="167" t="str">
        <f>IF(G408&lt;&gt;"",(R408*G408*'Project Input'!$C$47)+(S408*G408*'Project Input'!$C$46)+(T408*G408*'Project Input'!$C$45),"")</f>
        <v/>
      </c>
      <c r="V408" s="159"/>
      <c r="W408" s="168" t="str">
        <f t="shared" si="478"/>
        <v/>
      </c>
      <c r="X408" s="169"/>
      <c r="Y408" s="147"/>
      <c r="Z408" s="185">
        <f t="shared" si="479"/>
        <v>0</v>
      </c>
      <c r="AA408" s="166">
        <f t="shared" si="480"/>
        <v>0</v>
      </c>
      <c r="AB408" s="166">
        <f t="shared" si="481"/>
        <v>0</v>
      </c>
      <c r="AC408" s="186">
        <f t="shared" si="482"/>
        <v>0</v>
      </c>
      <c r="AD408" s="148" t="str">
        <f>IF(G408&lt;&gt;"",AC408/'Project Input'!$C$41,"")</f>
        <v/>
      </c>
      <c r="AE408" s="141"/>
      <c r="AF408" s="141"/>
      <c r="AG408" s="141"/>
    </row>
    <row r="409" spans="1:33" s="1" customFormat="1">
      <c r="A409" s="5"/>
      <c r="B409" s="99"/>
      <c r="C409" s="100"/>
      <c r="D409" s="100"/>
      <c r="E409" s="102"/>
      <c r="F409" s="64"/>
      <c r="G409" s="829"/>
      <c r="H409" s="65"/>
      <c r="I409" s="66" t="str">
        <f>IF(G409&lt;&gt;"",O409/(1-('Project Input'!$C$20+'Project Input'!$C$21)),"")</f>
        <v/>
      </c>
      <c r="J409" s="66" t="str">
        <f t="shared" ref="J409:J435" si="485">IF(G409&lt;&gt;"",G409*I409,"")</f>
        <v/>
      </c>
      <c r="K409" s="202" t="str">
        <f>IF(G409&lt;&gt;0,(U409/G409)/(1-('Project Input'!$C$20+'Project Input'!$C$21)),"")</f>
        <v/>
      </c>
      <c r="L409" s="56" t="str">
        <f t="shared" ref="L409:L435" si="486">IF(G409&lt;&gt;0,K409*G409,"")</f>
        <v/>
      </c>
      <c r="M409" s="218" t="str">
        <f t="shared" ref="M409:M435" si="487">IF(G409&lt;&gt;0,J409+L409,"")</f>
        <v/>
      </c>
      <c r="N409" s="219"/>
      <c r="O409" s="135"/>
      <c r="P409" s="165" t="str">
        <f t="shared" ref="P409:P435" si="488">IF(G409&lt;&gt;"",G409*O409,"")</f>
        <v/>
      </c>
      <c r="Q409" s="159"/>
      <c r="R409" s="190"/>
      <c r="S409" s="190"/>
      <c r="T409" s="190"/>
      <c r="U409" s="167" t="str">
        <f>IF(G409&lt;&gt;"",(R409*G409*'Project Input'!$C$47)+(S409*G409*'Project Input'!$C$46)+(T409*G409*'Project Input'!$C$45),"")</f>
        <v/>
      </c>
      <c r="V409" s="159"/>
      <c r="W409" s="168" t="str">
        <f t="shared" ref="W409:W435" si="489">IF(G409&lt;&gt;"",U409+P409,"")</f>
        <v/>
      </c>
      <c r="X409" s="169"/>
      <c r="Y409" s="147"/>
      <c r="Z409" s="185">
        <f t="shared" ref="Z409:Z435" si="490">R409*G409</f>
        <v>0</v>
      </c>
      <c r="AA409" s="166">
        <f t="shared" ref="AA409:AA435" si="491">S409*G409</f>
        <v>0</v>
      </c>
      <c r="AB409" s="166">
        <f t="shared" ref="AB409:AB435" si="492">T409*G409</f>
        <v>0</v>
      </c>
      <c r="AC409" s="186">
        <f t="shared" ref="AC409:AC435" si="493">SUM(Z409:AB409)</f>
        <v>0</v>
      </c>
      <c r="AD409" s="148" t="str">
        <f>IF(G409&lt;&gt;"",AC409/'Project Input'!$C$41,"")</f>
        <v/>
      </c>
      <c r="AE409" s="141"/>
      <c r="AF409" s="141"/>
      <c r="AG409" s="141"/>
    </row>
    <row r="410" spans="1:33" s="1" customFormat="1">
      <c r="A410" s="5"/>
      <c r="B410" s="72"/>
      <c r="C410" s="65"/>
      <c r="D410" s="65"/>
      <c r="E410" s="63"/>
      <c r="F410" s="109" t="s">
        <v>251</v>
      </c>
      <c r="G410" s="829"/>
      <c r="H410" s="65" t="s">
        <v>5</v>
      </c>
      <c r="I410" s="66" t="str">
        <f>IF(G410&lt;&gt;"",O410/(1-('Project Input'!$C$20+'Project Input'!$C$21)),"")</f>
        <v/>
      </c>
      <c r="J410" s="66" t="str">
        <f t="shared" si="485"/>
        <v/>
      </c>
      <c r="K410" s="202" t="str">
        <f>IF(G410&lt;&gt;0,(U410/G410)/(1-('Project Input'!$C$20+'Project Input'!$C$21)),"")</f>
        <v/>
      </c>
      <c r="L410" s="56" t="str">
        <f t="shared" si="486"/>
        <v/>
      </c>
      <c r="M410" s="218" t="str">
        <f t="shared" si="487"/>
        <v/>
      </c>
      <c r="N410" s="219"/>
      <c r="O410" s="135"/>
      <c r="P410" s="165" t="str">
        <f t="shared" si="488"/>
        <v/>
      </c>
      <c r="Q410" s="159"/>
      <c r="R410" s="190"/>
      <c r="S410" s="190"/>
      <c r="T410" s="190"/>
      <c r="U410" s="167" t="str">
        <f>IF(G410&lt;&gt;"",(R410*G410*'Project Input'!$C$47)+(S410*G410*'Project Input'!$C$46)+(T410*G410*'Project Input'!$C$45),"")</f>
        <v/>
      </c>
      <c r="V410" s="159"/>
      <c r="W410" s="168" t="str">
        <f t="shared" si="489"/>
        <v/>
      </c>
      <c r="X410" s="169"/>
      <c r="Y410" s="147"/>
      <c r="Z410" s="185">
        <f t="shared" si="490"/>
        <v>0</v>
      </c>
      <c r="AA410" s="166">
        <f t="shared" si="491"/>
        <v>0</v>
      </c>
      <c r="AB410" s="166">
        <f t="shared" si="492"/>
        <v>0</v>
      </c>
      <c r="AC410" s="186">
        <f t="shared" si="493"/>
        <v>0</v>
      </c>
      <c r="AD410" s="148" t="str">
        <f>IF(G410&lt;&gt;"",AC410/'Project Input'!$C$41,"")</f>
        <v/>
      </c>
      <c r="AE410" s="141"/>
      <c r="AF410" s="141"/>
      <c r="AG410" s="141"/>
    </row>
    <row r="411" spans="1:33" s="1" customFormat="1">
      <c r="A411" s="5"/>
      <c r="B411" s="99"/>
      <c r="C411" s="100"/>
      <c r="D411" s="100"/>
      <c r="E411" s="102"/>
      <c r="F411" s="64" t="s">
        <v>252</v>
      </c>
      <c r="G411" s="829">
        <v>5152</v>
      </c>
      <c r="H411" s="65" t="s">
        <v>107</v>
      </c>
      <c r="I411" s="66">
        <f>IF(G411&lt;&gt;"",O411/(1-('Project Input'!$C$20+'Project Input'!$C$21)),"")</f>
        <v>202.62216924910609</v>
      </c>
      <c r="J411" s="66">
        <f t="shared" si="485"/>
        <v>1043909.4159713946</v>
      </c>
      <c r="K411" s="202">
        <f>IF(G411&lt;&gt;0,(U411/G411)/(1-('Project Input'!$C$20+'Project Input'!$C$21)),"")</f>
        <v>0</v>
      </c>
      <c r="L411" s="56">
        <f t="shared" si="486"/>
        <v>0</v>
      </c>
      <c r="M411" s="218">
        <f t="shared" si="487"/>
        <v>1043909.4159713946</v>
      </c>
      <c r="N411" s="219"/>
      <c r="O411" s="135">
        <v>170</v>
      </c>
      <c r="P411" s="165">
        <f t="shared" si="488"/>
        <v>875840</v>
      </c>
      <c r="Q411" s="159"/>
      <c r="R411" s="190"/>
      <c r="S411" s="190"/>
      <c r="T411" s="190"/>
      <c r="U411" s="167">
        <f>IF(G411&lt;&gt;"",(R411*G411*'Project Input'!$C$47)+(S411*G411*'Project Input'!$C$46)+(T411*G411*'Project Input'!$C$45),"")</f>
        <v>0</v>
      </c>
      <c r="V411" s="159"/>
      <c r="W411" s="168">
        <f t="shared" si="489"/>
        <v>875840</v>
      </c>
      <c r="X411" s="169"/>
      <c r="Y411" s="147"/>
      <c r="Z411" s="185">
        <f t="shared" si="490"/>
        <v>0</v>
      </c>
      <c r="AA411" s="166">
        <f t="shared" si="491"/>
        <v>0</v>
      </c>
      <c r="AB411" s="166">
        <f t="shared" si="492"/>
        <v>0</v>
      </c>
      <c r="AC411" s="186">
        <f t="shared" si="493"/>
        <v>0</v>
      </c>
      <c r="AD411" s="148">
        <f>IF(G411&lt;&gt;"",AC411/'Project Input'!$C$41,"")</f>
        <v>0</v>
      </c>
      <c r="AE411" s="141"/>
      <c r="AF411" s="141"/>
      <c r="AG411" s="141"/>
    </row>
    <row r="412" spans="1:33" s="67" customFormat="1">
      <c r="A412" s="5"/>
      <c r="B412" s="99"/>
      <c r="C412" s="100"/>
      <c r="D412" s="100"/>
      <c r="E412" s="101"/>
      <c r="F412" s="109" t="s">
        <v>231</v>
      </c>
      <c r="G412" s="829"/>
      <c r="H412" s="65"/>
      <c r="I412" s="66" t="str">
        <f>IF(G412&lt;&gt;"",O412/(1-('Project Input'!$C$20+'Project Input'!$C$21)),"")</f>
        <v/>
      </c>
      <c r="J412" s="66" t="str">
        <f t="shared" si="485"/>
        <v/>
      </c>
      <c r="K412" s="202" t="str">
        <f>IF(G412&lt;&gt;0,(U412/G412)/(1-('Project Input'!$C$20+'Project Input'!$C$21)),"")</f>
        <v/>
      </c>
      <c r="L412" s="56" t="str">
        <f t="shared" si="486"/>
        <v/>
      </c>
      <c r="M412" s="218" t="str">
        <f t="shared" si="487"/>
        <v/>
      </c>
      <c r="N412" s="219"/>
      <c r="O412" s="135"/>
      <c r="P412" s="165" t="str">
        <f t="shared" si="488"/>
        <v/>
      </c>
      <c r="Q412" s="159"/>
      <c r="R412" s="190"/>
      <c r="S412" s="190"/>
      <c r="T412" s="190"/>
      <c r="U412" s="167" t="str">
        <f>IF(G412&lt;&gt;"",(R412*G412*'Project Input'!$C$47)+(S412*G412*'Project Input'!$C$46)+(T412*G412*'Project Input'!$C$45),"")</f>
        <v/>
      </c>
      <c r="V412" s="159"/>
      <c r="W412" s="168" t="str">
        <f t="shared" si="489"/>
        <v/>
      </c>
      <c r="X412" s="169"/>
      <c r="Y412" s="147"/>
      <c r="Z412" s="185">
        <f t="shared" si="490"/>
        <v>0</v>
      </c>
      <c r="AA412" s="166">
        <f t="shared" si="491"/>
        <v>0</v>
      </c>
      <c r="AB412" s="166">
        <f t="shared" si="492"/>
        <v>0</v>
      </c>
      <c r="AC412" s="186">
        <f t="shared" si="493"/>
        <v>0</v>
      </c>
      <c r="AD412" s="148" t="str">
        <f>IF(G412&lt;&gt;"",AC412/'Project Input'!$C$41,"")</f>
        <v/>
      </c>
      <c r="AE412" s="141"/>
      <c r="AF412" s="141"/>
      <c r="AG412" s="141"/>
    </row>
    <row r="413" spans="1:33" s="1" customFormat="1">
      <c r="A413" s="5"/>
      <c r="B413" s="99"/>
      <c r="C413" s="100"/>
      <c r="D413" s="100"/>
      <c r="E413" s="102"/>
      <c r="F413" s="64" t="s">
        <v>252</v>
      </c>
      <c r="G413" s="829">
        <v>4794</v>
      </c>
      <c r="H413" s="65" t="s">
        <v>107</v>
      </c>
      <c r="I413" s="66">
        <f>IF(G413&lt;&gt;"",O413/(1-('Project Input'!$C$20+'Project Input'!$C$21)),"")</f>
        <v>202.62216924910609</v>
      </c>
      <c r="J413" s="66">
        <f t="shared" si="485"/>
        <v>971370.67938021466</v>
      </c>
      <c r="K413" s="202">
        <f>IF(G413&lt;&gt;0,(U413/G413)/(1-('Project Input'!$C$20+'Project Input'!$C$21)),"")</f>
        <v>0</v>
      </c>
      <c r="L413" s="56">
        <f t="shared" si="486"/>
        <v>0</v>
      </c>
      <c r="M413" s="218">
        <f t="shared" si="487"/>
        <v>971370.67938021466</v>
      </c>
      <c r="N413" s="219"/>
      <c r="O413" s="135">
        <v>170</v>
      </c>
      <c r="P413" s="165">
        <f t="shared" si="488"/>
        <v>814980</v>
      </c>
      <c r="Q413" s="159"/>
      <c r="R413" s="190"/>
      <c r="S413" s="190"/>
      <c r="T413" s="190"/>
      <c r="U413" s="167">
        <f>IF(G413&lt;&gt;"",(R413*G413*'Project Input'!$C$47)+(S413*G413*'Project Input'!$C$46)+(T413*G413*'Project Input'!$C$45),"")</f>
        <v>0</v>
      </c>
      <c r="V413" s="159"/>
      <c r="W413" s="168">
        <f t="shared" si="489"/>
        <v>814980</v>
      </c>
      <c r="X413" s="169"/>
      <c r="Y413" s="147"/>
      <c r="Z413" s="185">
        <f t="shared" si="490"/>
        <v>0</v>
      </c>
      <c r="AA413" s="166">
        <f t="shared" si="491"/>
        <v>0</v>
      </c>
      <c r="AB413" s="166">
        <f t="shared" si="492"/>
        <v>0</v>
      </c>
      <c r="AC413" s="186">
        <f t="shared" si="493"/>
        <v>0</v>
      </c>
      <c r="AD413" s="148">
        <f>IF(G413&lt;&gt;"",AC413/'Project Input'!$C$41,"")</f>
        <v>0</v>
      </c>
      <c r="AE413" s="141"/>
      <c r="AF413" s="141"/>
      <c r="AG413" s="141"/>
    </row>
    <row r="414" spans="1:33" s="1" customFormat="1">
      <c r="A414" s="5"/>
      <c r="B414" s="72"/>
      <c r="C414" s="65"/>
      <c r="D414" s="65"/>
      <c r="E414" s="63"/>
      <c r="F414" s="109" t="s">
        <v>253</v>
      </c>
      <c r="G414" s="829"/>
      <c r="H414" s="65" t="s">
        <v>5</v>
      </c>
      <c r="I414" s="66" t="str">
        <f>IF(G414&lt;&gt;"",O414/(1-('Project Input'!$C$20+'Project Input'!$C$21)),"")</f>
        <v/>
      </c>
      <c r="J414" s="66" t="str">
        <f t="shared" ref="J414:J419" si="494">IF(G414&lt;&gt;"",G414*I414,"")</f>
        <v/>
      </c>
      <c r="K414" s="202" t="str">
        <f>IF(G414&lt;&gt;0,(U414/G414)/(1-('Project Input'!$C$20+'Project Input'!$C$21)),"")</f>
        <v/>
      </c>
      <c r="L414" s="56" t="str">
        <f t="shared" ref="L414:L419" si="495">IF(G414&lt;&gt;0,K414*G414,"")</f>
        <v/>
      </c>
      <c r="M414" s="218" t="str">
        <f t="shared" ref="M414:M419" si="496">IF(G414&lt;&gt;0,J414+L414,"")</f>
        <v/>
      </c>
      <c r="N414" s="219"/>
      <c r="O414" s="135"/>
      <c r="P414" s="165" t="str">
        <f t="shared" ref="P414:P419" si="497">IF(G414&lt;&gt;"",G414*O414,"")</f>
        <v/>
      </c>
      <c r="Q414" s="159"/>
      <c r="R414" s="190"/>
      <c r="S414" s="190"/>
      <c r="T414" s="190"/>
      <c r="U414" s="167" t="str">
        <f>IF(G414&lt;&gt;"",(R414*G414*'Project Input'!$C$47)+(S414*G414*'Project Input'!$C$46)+(T414*G414*'Project Input'!$C$45),"")</f>
        <v/>
      </c>
      <c r="V414" s="159"/>
      <c r="W414" s="168" t="str">
        <f t="shared" ref="W414:W419" si="498">IF(G414&lt;&gt;"",U414+P414,"")</f>
        <v/>
      </c>
      <c r="X414" s="169"/>
      <c r="Y414" s="147"/>
      <c r="Z414" s="185">
        <f t="shared" ref="Z414:Z419" si="499">R414*G414</f>
        <v>0</v>
      </c>
      <c r="AA414" s="166">
        <f t="shared" ref="AA414:AA419" si="500">S414*G414</f>
        <v>0</v>
      </c>
      <c r="AB414" s="166">
        <f t="shared" ref="AB414:AB419" si="501">T414*G414</f>
        <v>0</v>
      </c>
      <c r="AC414" s="186">
        <f t="shared" ref="AC414:AC419" si="502">SUM(Z414:AB414)</f>
        <v>0</v>
      </c>
      <c r="AD414" s="148" t="str">
        <f>IF(G414&lt;&gt;"",AC414/'Project Input'!$C$41,"")</f>
        <v/>
      </c>
      <c r="AE414" s="141"/>
      <c r="AF414" s="141"/>
      <c r="AG414" s="141"/>
    </row>
    <row r="415" spans="1:33" s="1" customFormat="1">
      <c r="A415" s="5"/>
      <c r="B415" s="99"/>
      <c r="C415" s="100"/>
      <c r="D415" s="100"/>
      <c r="E415" s="102"/>
      <c r="F415" s="64" t="s">
        <v>252</v>
      </c>
      <c r="G415" s="829">
        <v>1620</v>
      </c>
      <c r="H415" s="65" t="s">
        <v>107</v>
      </c>
      <c r="I415" s="66">
        <f>IF(G415&lt;&gt;"",O415/(1-('Project Input'!$C$20+'Project Input'!$C$21)),"")</f>
        <v>202.62216924910609</v>
      </c>
      <c r="J415" s="66">
        <f t="shared" si="494"/>
        <v>328247.91418355185</v>
      </c>
      <c r="K415" s="202">
        <f>IF(G415&lt;&gt;0,(U415/G415)/(1-('Project Input'!$C$20+'Project Input'!$C$21)),"")</f>
        <v>0</v>
      </c>
      <c r="L415" s="56">
        <f t="shared" si="495"/>
        <v>0</v>
      </c>
      <c r="M415" s="218">
        <f t="shared" si="496"/>
        <v>328247.91418355185</v>
      </c>
      <c r="N415" s="219"/>
      <c r="O415" s="135">
        <v>170</v>
      </c>
      <c r="P415" s="165">
        <f t="shared" si="497"/>
        <v>275400</v>
      </c>
      <c r="Q415" s="159"/>
      <c r="R415" s="190"/>
      <c r="S415" s="190"/>
      <c r="T415" s="190"/>
      <c r="U415" s="167">
        <f>IF(G415&lt;&gt;"",(R415*G415*'Project Input'!$C$47)+(S415*G415*'Project Input'!$C$46)+(T415*G415*'Project Input'!$C$45),"")</f>
        <v>0</v>
      </c>
      <c r="V415" s="159"/>
      <c r="W415" s="168">
        <f t="shared" si="498"/>
        <v>275400</v>
      </c>
      <c r="X415" s="169"/>
      <c r="Y415" s="147"/>
      <c r="Z415" s="185">
        <f t="shared" si="499"/>
        <v>0</v>
      </c>
      <c r="AA415" s="166">
        <f t="shared" si="500"/>
        <v>0</v>
      </c>
      <c r="AB415" s="166">
        <f t="shared" si="501"/>
        <v>0</v>
      </c>
      <c r="AC415" s="186">
        <f t="shared" si="502"/>
        <v>0</v>
      </c>
      <c r="AD415" s="148">
        <f>IF(G415&lt;&gt;"",AC415/'Project Input'!$C$41,"")</f>
        <v>0</v>
      </c>
      <c r="AE415" s="141"/>
      <c r="AF415" s="141"/>
      <c r="AG415" s="141"/>
    </row>
    <row r="416" spans="1:33" s="67" customFormat="1">
      <c r="A416" s="5"/>
      <c r="B416" s="99"/>
      <c r="C416" s="100"/>
      <c r="D416" s="100"/>
      <c r="E416" s="101"/>
      <c r="F416" s="109" t="s">
        <v>254</v>
      </c>
      <c r="G416" s="829"/>
      <c r="H416" s="65"/>
      <c r="I416" s="66" t="str">
        <f>IF(G416&lt;&gt;"",O416/(1-('Project Input'!$C$20+'Project Input'!$C$21)),"")</f>
        <v/>
      </c>
      <c r="J416" s="66" t="str">
        <f t="shared" si="494"/>
        <v/>
      </c>
      <c r="K416" s="202" t="str">
        <f>IF(G416&lt;&gt;0,(U416/G416)/(1-('Project Input'!$C$20+'Project Input'!$C$21)),"")</f>
        <v/>
      </c>
      <c r="L416" s="56" t="str">
        <f t="shared" si="495"/>
        <v/>
      </c>
      <c r="M416" s="218" t="str">
        <f t="shared" si="496"/>
        <v/>
      </c>
      <c r="N416" s="219"/>
      <c r="O416" s="135"/>
      <c r="P416" s="165" t="str">
        <f t="shared" si="497"/>
        <v/>
      </c>
      <c r="Q416" s="159"/>
      <c r="R416" s="190"/>
      <c r="S416" s="190"/>
      <c r="T416" s="190"/>
      <c r="U416" s="167" t="str">
        <f>IF(G416&lt;&gt;"",(R416*G416*'Project Input'!$C$47)+(S416*G416*'Project Input'!$C$46)+(T416*G416*'Project Input'!$C$45),"")</f>
        <v/>
      </c>
      <c r="V416" s="159"/>
      <c r="W416" s="168" t="str">
        <f t="shared" si="498"/>
        <v/>
      </c>
      <c r="X416" s="169"/>
      <c r="Y416" s="147"/>
      <c r="Z416" s="185">
        <f t="shared" si="499"/>
        <v>0</v>
      </c>
      <c r="AA416" s="166">
        <f t="shared" si="500"/>
        <v>0</v>
      </c>
      <c r="AB416" s="166">
        <f t="shared" si="501"/>
        <v>0</v>
      </c>
      <c r="AC416" s="186">
        <f t="shared" si="502"/>
        <v>0</v>
      </c>
      <c r="AD416" s="148" t="str">
        <f>IF(G416&lt;&gt;"",AC416/'Project Input'!$C$41,"")</f>
        <v/>
      </c>
      <c r="AE416" s="141"/>
      <c r="AF416" s="141"/>
      <c r="AG416" s="141"/>
    </row>
    <row r="417" spans="1:33" s="1" customFormat="1">
      <c r="A417" s="5"/>
      <c r="B417" s="99"/>
      <c r="C417" s="100"/>
      <c r="D417" s="100"/>
      <c r="E417" s="102"/>
      <c r="F417" s="64" t="s">
        <v>252</v>
      </c>
      <c r="G417" s="829">
        <v>3077</v>
      </c>
      <c r="H417" s="65" t="s">
        <v>107</v>
      </c>
      <c r="I417" s="66">
        <f>IF(G417&lt;&gt;"",O417/(1-('Project Input'!$C$20+'Project Input'!$C$21)),"")</f>
        <v>202.62216924910609</v>
      </c>
      <c r="J417" s="66">
        <f t="shared" si="494"/>
        <v>623468.41477949941</v>
      </c>
      <c r="K417" s="202">
        <f>IF(G417&lt;&gt;0,(U417/G417)/(1-('Project Input'!$C$20+'Project Input'!$C$21)),"")</f>
        <v>0</v>
      </c>
      <c r="L417" s="56">
        <f t="shared" si="495"/>
        <v>0</v>
      </c>
      <c r="M417" s="218">
        <f t="shared" si="496"/>
        <v>623468.41477949941</v>
      </c>
      <c r="N417" s="219"/>
      <c r="O417" s="135">
        <v>170</v>
      </c>
      <c r="P417" s="165">
        <f t="shared" si="497"/>
        <v>523090</v>
      </c>
      <c r="Q417" s="159"/>
      <c r="R417" s="190"/>
      <c r="S417" s="190"/>
      <c r="T417" s="190"/>
      <c r="U417" s="167">
        <f>IF(G417&lt;&gt;"",(R417*G417*'Project Input'!$C$47)+(S417*G417*'Project Input'!$C$46)+(T417*G417*'Project Input'!$C$45),"")</f>
        <v>0</v>
      </c>
      <c r="V417" s="159"/>
      <c r="W417" s="168">
        <f t="shared" si="498"/>
        <v>523090</v>
      </c>
      <c r="X417" s="169"/>
      <c r="Y417" s="147"/>
      <c r="Z417" s="185">
        <f t="shared" si="499"/>
        <v>0</v>
      </c>
      <c r="AA417" s="166">
        <f t="shared" si="500"/>
        <v>0</v>
      </c>
      <c r="AB417" s="166">
        <f t="shared" si="501"/>
        <v>0</v>
      </c>
      <c r="AC417" s="186">
        <f t="shared" si="502"/>
        <v>0</v>
      </c>
      <c r="AD417" s="148">
        <f>IF(G417&lt;&gt;"",AC417/'Project Input'!$C$41,"")</f>
        <v>0</v>
      </c>
      <c r="AE417" s="141"/>
      <c r="AF417" s="141"/>
      <c r="AG417" s="141"/>
    </row>
    <row r="418" spans="1:33" s="1" customFormat="1">
      <c r="A418" s="5"/>
      <c r="B418" s="72"/>
      <c r="C418" s="65"/>
      <c r="D418" s="65"/>
      <c r="E418" s="63"/>
      <c r="F418" s="109" t="s">
        <v>255</v>
      </c>
      <c r="G418" s="829"/>
      <c r="H418" s="65" t="s">
        <v>5</v>
      </c>
      <c r="I418" s="66" t="str">
        <f>IF(G418&lt;&gt;"",O418/(1-('Project Input'!$C$20+'Project Input'!$C$21)),"")</f>
        <v/>
      </c>
      <c r="J418" s="66" t="str">
        <f t="shared" si="494"/>
        <v/>
      </c>
      <c r="K418" s="202" t="str">
        <f>IF(G418&lt;&gt;0,(U418/G418)/(1-('Project Input'!$C$20+'Project Input'!$C$21)),"")</f>
        <v/>
      </c>
      <c r="L418" s="56" t="str">
        <f t="shared" si="495"/>
        <v/>
      </c>
      <c r="M418" s="218" t="str">
        <f t="shared" si="496"/>
        <v/>
      </c>
      <c r="N418" s="219"/>
      <c r="O418" s="135"/>
      <c r="P418" s="165" t="str">
        <f t="shared" si="497"/>
        <v/>
      </c>
      <c r="Q418" s="159"/>
      <c r="R418" s="190"/>
      <c r="S418" s="190"/>
      <c r="T418" s="190"/>
      <c r="U418" s="167" t="str">
        <f>IF(G418&lt;&gt;"",(R418*G418*'Project Input'!$C$47)+(S418*G418*'Project Input'!$C$46)+(T418*G418*'Project Input'!$C$45),"")</f>
        <v/>
      </c>
      <c r="V418" s="159"/>
      <c r="W418" s="168" t="str">
        <f t="shared" si="498"/>
        <v/>
      </c>
      <c r="X418" s="169"/>
      <c r="Y418" s="147"/>
      <c r="Z418" s="185">
        <f t="shared" si="499"/>
        <v>0</v>
      </c>
      <c r="AA418" s="166">
        <f t="shared" si="500"/>
        <v>0</v>
      </c>
      <c r="AB418" s="166">
        <f t="shared" si="501"/>
        <v>0</v>
      </c>
      <c r="AC418" s="186">
        <f t="shared" si="502"/>
        <v>0</v>
      </c>
      <c r="AD418" s="148" t="str">
        <f>IF(G418&lt;&gt;"",AC418/'Project Input'!$C$41,"")</f>
        <v/>
      </c>
      <c r="AE418" s="141"/>
      <c r="AF418" s="141"/>
      <c r="AG418" s="141"/>
    </row>
    <row r="419" spans="1:33" s="1" customFormat="1">
      <c r="A419" s="5"/>
      <c r="B419" s="99"/>
      <c r="C419" s="100"/>
      <c r="D419" s="100"/>
      <c r="E419" s="102"/>
      <c r="F419" s="64" t="s">
        <v>252</v>
      </c>
      <c r="G419" s="829">
        <v>2430</v>
      </c>
      <c r="H419" s="65" t="s">
        <v>107</v>
      </c>
      <c r="I419" s="66">
        <f>IF(G419&lt;&gt;"",O419/(1-('Project Input'!$C$20+'Project Input'!$C$21)),"")</f>
        <v>202.62216924910609</v>
      </c>
      <c r="J419" s="66">
        <f t="shared" si="494"/>
        <v>492371.87127532781</v>
      </c>
      <c r="K419" s="202">
        <f>IF(G419&lt;&gt;0,(U419/G419)/(1-('Project Input'!$C$20+'Project Input'!$C$21)),"")</f>
        <v>0</v>
      </c>
      <c r="L419" s="56">
        <f t="shared" si="495"/>
        <v>0</v>
      </c>
      <c r="M419" s="218">
        <f t="shared" si="496"/>
        <v>492371.87127532781</v>
      </c>
      <c r="N419" s="219"/>
      <c r="O419" s="135">
        <v>170</v>
      </c>
      <c r="P419" s="165">
        <f t="shared" si="497"/>
        <v>413100</v>
      </c>
      <c r="Q419" s="159"/>
      <c r="R419" s="190"/>
      <c r="S419" s="190"/>
      <c r="T419" s="190"/>
      <c r="U419" s="167">
        <f>IF(G419&lt;&gt;"",(R419*G419*'Project Input'!$C$47)+(S419*G419*'Project Input'!$C$46)+(T419*G419*'Project Input'!$C$45),"")</f>
        <v>0</v>
      </c>
      <c r="V419" s="159"/>
      <c r="W419" s="168">
        <f t="shared" si="498"/>
        <v>413100</v>
      </c>
      <c r="X419" s="169"/>
      <c r="Y419" s="147"/>
      <c r="Z419" s="185">
        <f t="shared" si="499"/>
        <v>0</v>
      </c>
      <c r="AA419" s="166">
        <f t="shared" si="500"/>
        <v>0</v>
      </c>
      <c r="AB419" s="166">
        <f t="shared" si="501"/>
        <v>0</v>
      </c>
      <c r="AC419" s="186">
        <f t="shared" si="502"/>
        <v>0</v>
      </c>
      <c r="AD419" s="148">
        <f>IF(G419&lt;&gt;"",AC419/'Project Input'!$C$41,"")</f>
        <v>0</v>
      </c>
      <c r="AE419" s="141"/>
      <c r="AF419" s="141"/>
      <c r="AG419" s="141"/>
    </row>
    <row r="420" spans="1:33" s="1" customFormat="1">
      <c r="A420" s="5"/>
      <c r="B420" s="99"/>
      <c r="C420" s="100"/>
      <c r="D420" s="100"/>
      <c r="E420" s="102"/>
      <c r="F420" s="64"/>
      <c r="G420" s="829"/>
      <c r="H420" s="65"/>
      <c r="I420" s="66" t="str">
        <f>IF(G420&lt;&gt;"",O420/(1-('Project Input'!$C$20+'Project Input'!$C$21)),"")</f>
        <v/>
      </c>
      <c r="J420" s="66" t="str">
        <f t="shared" si="485"/>
        <v/>
      </c>
      <c r="K420" s="202" t="str">
        <f>IF(G420&lt;&gt;0,(U420/G420)/(1-('Project Input'!$C$20+'Project Input'!$C$21)),"")</f>
        <v/>
      </c>
      <c r="L420" s="56" t="str">
        <f t="shared" si="486"/>
        <v/>
      </c>
      <c r="M420" s="218" t="str">
        <f t="shared" si="487"/>
        <v/>
      </c>
      <c r="N420" s="219"/>
      <c r="O420" s="135"/>
      <c r="P420" s="165" t="str">
        <f t="shared" si="488"/>
        <v/>
      </c>
      <c r="Q420" s="159"/>
      <c r="R420" s="190"/>
      <c r="S420" s="190"/>
      <c r="T420" s="190"/>
      <c r="U420" s="167" t="str">
        <f>IF(G420&lt;&gt;"",(R420*G420*'Project Input'!$C$47)+(S420*G420*'Project Input'!$C$46)+(T420*G420*'Project Input'!$C$45),"")</f>
        <v/>
      </c>
      <c r="V420" s="159"/>
      <c r="W420" s="168" t="str">
        <f t="shared" si="489"/>
        <v/>
      </c>
      <c r="X420" s="169"/>
      <c r="Y420" s="147"/>
      <c r="Z420" s="185">
        <f t="shared" si="490"/>
        <v>0</v>
      </c>
      <c r="AA420" s="166">
        <f t="shared" si="491"/>
        <v>0</v>
      </c>
      <c r="AB420" s="166">
        <f t="shared" si="492"/>
        <v>0</v>
      </c>
      <c r="AC420" s="186">
        <f t="shared" si="493"/>
        <v>0</v>
      </c>
      <c r="AD420" s="148" t="str">
        <f>IF(G420&lt;&gt;"",AC420/'Project Input'!$C$41,"")</f>
        <v/>
      </c>
      <c r="AE420" s="141"/>
      <c r="AF420" s="141"/>
      <c r="AG420" s="141"/>
    </row>
    <row r="421" spans="1:33" s="1" customFormat="1">
      <c r="A421" s="5"/>
      <c r="B421" s="72"/>
      <c r="C421" s="65"/>
      <c r="D421" s="65"/>
      <c r="E421" s="63"/>
      <c r="F421" s="109" t="s">
        <v>256</v>
      </c>
      <c r="G421" s="829"/>
      <c r="H421" s="65" t="s">
        <v>5</v>
      </c>
      <c r="I421" s="66" t="str">
        <f>IF(G421&lt;&gt;"",O421/(1-('Project Input'!$C$20+'Project Input'!$C$21)),"")</f>
        <v/>
      </c>
      <c r="J421" s="66" t="str">
        <f t="shared" ref="J421:J430" si="503">IF(G421&lt;&gt;"",G421*I421,"")</f>
        <v/>
      </c>
      <c r="K421" s="202" t="str">
        <f>IF(G421&lt;&gt;0,(U421/G421)/(1-('Project Input'!$C$20+'Project Input'!$C$21)),"")</f>
        <v/>
      </c>
      <c r="L421" s="56" t="str">
        <f t="shared" ref="L421:L430" si="504">IF(G421&lt;&gt;0,K421*G421,"")</f>
        <v/>
      </c>
      <c r="M421" s="218" t="str">
        <f t="shared" ref="M421:M430" si="505">IF(G421&lt;&gt;0,J421+L421,"")</f>
        <v/>
      </c>
      <c r="N421" s="219"/>
      <c r="O421" s="135"/>
      <c r="P421" s="165" t="str">
        <f t="shared" ref="P421:P430" si="506">IF(G421&lt;&gt;"",G421*O421,"")</f>
        <v/>
      </c>
      <c r="Q421" s="159"/>
      <c r="R421" s="190"/>
      <c r="S421" s="190"/>
      <c r="T421" s="190"/>
      <c r="U421" s="167" t="str">
        <f>IF(G421&lt;&gt;"",(R421*G421*'Project Input'!$C$47)+(S421*G421*'Project Input'!$C$46)+(T421*G421*'Project Input'!$C$45),"")</f>
        <v/>
      </c>
      <c r="V421" s="159"/>
      <c r="W421" s="168" t="str">
        <f t="shared" ref="W421:W430" si="507">IF(G421&lt;&gt;"",U421+P421,"")</f>
        <v/>
      </c>
      <c r="X421" s="169"/>
      <c r="Y421" s="147"/>
      <c r="Z421" s="185">
        <f t="shared" ref="Z421:Z430" si="508">R421*G421</f>
        <v>0</v>
      </c>
      <c r="AA421" s="166">
        <f t="shared" ref="AA421:AA430" si="509">S421*G421</f>
        <v>0</v>
      </c>
      <c r="AB421" s="166">
        <f t="shared" ref="AB421:AB430" si="510">T421*G421</f>
        <v>0</v>
      </c>
      <c r="AC421" s="186">
        <f t="shared" ref="AC421:AC430" si="511">SUM(Z421:AB421)</f>
        <v>0</v>
      </c>
      <c r="AD421" s="148" t="str">
        <f>IF(G421&lt;&gt;"",AC421/'Project Input'!$C$41,"")</f>
        <v/>
      </c>
      <c r="AE421" s="141"/>
      <c r="AF421" s="141"/>
      <c r="AG421" s="141"/>
    </row>
    <row r="422" spans="1:33" s="1" customFormat="1">
      <c r="A422" s="5"/>
      <c r="B422" s="99"/>
      <c r="C422" s="100"/>
      <c r="D422" s="100"/>
      <c r="E422" s="102"/>
      <c r="F422" s="64" t="s">
        <v>252</v>
      </c>
      <c r="G422" s="829">
        <v>5152</v>
      </c>
      <c r="H422" s="65" t="s">
        <v>107</v>
      </c>
      <c r="I422" s="66">
        <f>IF(G422&lt;&gt;"",O422/(1-('Project Input'!$C$20+'Project Input'!$C$21)),"")</f>
        <v>274.13587604290825</v>
      </c>
      <c r="J422" s="66">
        <f t="shared" si="503"/>
        <v>1412348.0333730632</v>
      </c>
      <c r="K422" s="202">
        <f>IF(G422&lt;&gt;0,(U422/G422)/(1-('Project Input'!$C$20+'Project Input'!$C$21)),"")</f>
        <v>0</v>
      </c>
      <c r="L422" s="56">
        <f t="shared" si="504"/>
        <v>0</v>
      </c>
      <c r="M422" s="218">
        <f t="shared" si="505"/>
        <v>1412348.0333730632</v>
      </c>
      <c r="N422" s="219"/>
      <c r="O422" s="135">
        <v>230</v>
      </c>
      <c r="P422" s="165">
        <f t="shared" si="506"/>
        <v>1184960</v>
      </c>
      <c r="Q422" s="159"/>
      <c r="R422" s="190"/>
      <c r="S422" s="190"/>
      <c r="T422" s="190"/>
      <c r="U422" s="167">
        <f>IF(G422&lt;&gt;"",(R422*G422*'Project Input'!$C$47)+(S422*G422*'Project Input'!$C$46)+(T422*G422*'Project Input'!$C$45),"")</f>
        <v>0</v>
      </c>
      <c r="V422" s="159"/>
      <c r="W422" s="168">
        <f t="shared" si="507"/>
        <v>1184960</v>
      </c>
      <c r="X422" s="169"/>
      <c r="Y422" s="147"/>
      <c r="Z422" s="185">
        <f t="shared" si="508"/>
        <v>0</v>
      </c>
      <c r="AA422" s="166">
        <f t="shared" si="509"/>
        <v>0</v>
      </c>
      <c r="AB422" s="166">
        <f t="shared" si="510"/>
        <v>0</v>
      </c>
      <c r="AC422" s="186">
        <f t="shared" si="511"/>
        <v>0</v>
      </c>
      <c r="AD422" s="148">
        <f>IF(G422&lt;&gt;"",AC422/'Project Input'!$C$41,"")</f>
        <v>0</v>
      </c>
      <c r="AE422" s="141"/>
      <c r="AF422" s="141"/>
      <c r="AG422" s="141"/>
    </row>
    <row r="423" spans="1:33" s="67" customFormat="1">
      <c r="A423" s="5"/>
      <c r="B423" s="99"/>
      <c r="C423" s="100"/>
      <c r="D423" s="100"/>
      <c r="E423" s="101"/>
      <c r="F423" s="109" t="s">
        <v>257</v>
      </c>
      <c r="G423" s="829"/>
      <c r="H423" s="65"/>
      <c r="I423" s="66" t="str">
        <f>IF(G423&lt;&gt;"",O423/(1-('Project Input'!$C$20+'Project Input'!$C$21)),"")</f>
        <v/>
      </c>
      <c r="J423" s="66" t="str">
        <f t="shared" si="503"/>
        <v/>
      </c>
      <c r="K423" s="202" t="str">
        <f>IF(G423&lt;&gt;0,(U423/G423)/(1-('Project Input'!$C$20+'Project Input'!$C$21)),"")</f>
        <v/>
      </c>
      <c r="L423" s="56" t="str">
        <f t="shared" si="504"/>
        <v/>
      </c>
      <c r="M423" s="218" t="str">
        <f t="shared" si="505"/>
        <v/>
      </c>
      <c r="N423" s="219"/>
      <c r="O423" s="135"/>
      <c r="P423" s="165" t="str">
        <f t="shared" si="506"/>
        <v/>
      </c>
      <c r="Q423" s="159"/>
      <c r="R423" s="190"/>
      <c r="S423" s="190"/>
      <c r="T423" s="190"/>
      <c r="U423" s="167" t="str">
        <f>IF(G423&lt;&gt;"",(R423*G423*'Project Input'!$C$47)+(S423*G423*'Project Input'!$C$46)+(T423*G423*'Project Input'!$C$45),"")</f>
        <v/>
      </c>
      <c r="V423" s="159"/>
      <c r="W423" s="168" t="str">
        <f t="shared" si="507"/>
        <v/>
      </c>
      <c r="X423" s="169"/>
      <c r="Y423" s="147"/>
      <c r="Z423" s="185">
        <f t="shared" si="508"/>
        <v>0</v>
      </c>
      <c r="AA423" s="166">
        <f t="shared" si="509"/>
        <v>0</v>
      </c>
      <c r="AB423" s="166">
        <f t="shared" si="510"/>
        <v>0</v>
      </c>
      <c r="AC423" s="186">
        <f t="shared" si="511"/>
        <v>0</v>
      </c>
      <c r="AD423" s="148" t="str">
        <f>IF(G423&lt;&gt;"",AC423/'Project Input'!$C$41,"")</f>
        <v/>
      </c>
      <c r="AE423" s="141"/>
      <c r="AF423" s="141"/>
      <c r="AG423" s="141"/>
    </row>
    <row r="424" spans="1:33" s="1" customFormat="1">
      <c r="A424" s="5"/>
      <c r="B424" s="99"/>
      <c r="C424" s="100"/>
      <c r="D424" s="100"/>
      <c r="E424" s="102"/>
      <c r="F424" s="64" t="s">
        <v>252</v>
      </c>
      <c r="G424" s="829">
        <v>4794</v>
      </c>
      <c r="H424" s="65" t="s">
        <v>107</v>
      </c>
      <c r="I424" s="66">
        <f>IF(G424&lt;&gt;"",O424/(1-('Project Input'!$C$20+'Project Input'!$C$21)),"")</f>
        <v>274.13587604290825</v>
      </c>
      <c r="J424" s="66">
        <f t="shared" si="503"/>
        <v>1314207.3897497021</v>
      </c>
      <c r="K424" s="202">
        <f>IF(G424&lt;&gt;0,(U424/G424)/(1-('Project Input'!$C$20+'Project Input'!$C$21)),"")</f>
        <v>0</v>
      </c>
      <c r="L424" s="56">
        <f t="shared" si="504"/>
        <v>0</v>
      </c>
      <c r="M424" s="218">
        <f t="shared" si="505"/>
        <v>1314207.3897497021</v>
      </c>
      <c r="N424" s="219"/>
      <c r="O424" s="135">
        <v>230</v>
      </c>
      <c r="P424" s="165">
        <f t="shared" si="506"/>
        <v>1102620</v>
      </c>
      <c r="Q424" s="159"/>
      <c r="R424" s="190"/>
      <c r="S424" s="190"/>
      <c r="T424" s="190"/>
      <c r="U424" s="167">
        <f>IF(G424&lt;&gt;"",(R424*G424*'Project Input'!$C$47)+(S424*G424*'Project Input'!$C$46)+(T424*G424*'Project Input'!$C$45),"")</f>
        <v>0</v>
      </c>
      <c r="V424" s="159"/>
      <c r="W424" s="168">
        <f t="shared" si="507"/>
        <v>1102620</v>
      </c>
      <c r="X424" s="169"/>
      <c r="Y424" s="147"/>
      <c r="Z424" s="185">
        <f t="shared" si="508"/>
        <v>0</v>
      </c>
      <c r="AA424" s="166">
        <f t="shared" si="509"/>
        <v>0</v>
      </c>
      <c r="AB424" s="166">
        <f t="shared" si="510"/>
        <v>0</v>
      </c>
      <c r="AC424" s="186">
        <f t="shared" si="511"/>
        <v>0</v>
      </c>
      <c r="AD424" s="148">
        <f>IF(G424&lt;&gt;"",AC424/'Project Input'!$C$41,"")</f>
        <v>0</v>
      </c>
      <c r="AE424" s="141"/>
      <c r="AF424" s="141"/>
      <c r="AG424" s="141"/>
    </row>
    <row r="425" spans="1:33" s="1" customFormat="1">
      <c r="A425" s="5"/>
      <c r="B425" s="72"/>
      <c r="C425" s="65"/>
      <c r="D425" s="65"/>
      <c r="E425" s="63"/>
      <c r="F425" s="109" t="s">
        <v>258</v>
      </c>
      <c r="G425" s="829"/>
      <c r="H425" s="65" t="s">
        <v>5</v>
      </c>
      <c r="I425" s="66" t="str">
        <f>IF(G425&lt;&gt;"",O425/(1-('Project Input'!$C$20+'Project Input'!$C$21)),"")</f>
        <v/>
      </c>
      <c r="J425" s="66" t="str">
        <f t="shared" si="503"/>
        <v/>
      </c>
      <c r="K425" s="202" t="str">
        <f>IF(G425&lt;&gt;0,(U425/G425)/(1-('Project Input'!$C$20+'Project Input'!$C$21)),"")</f>
        <v/>
      </c>
      <c r="L425" s="56" t="str">
        <f t="shared" si="504"/>
        <v/>
      </c>
      <c r="M425" s="218" t="str">
        <f t="shared" si="505"/>
        <v/>
      </c>
      <c r="N425" s="219"/>
      <c r="O425" s="135"/>
      <c r="P425" s="165" t="str">
        <f t="shared" si="506"/>
        <v/>
      </c>
      <c r="Q425" s="159"/>
      <c r="R425" s="190"/>
      <c r="S425" s="190"/>
      <c r="T425" s="190"/>
      <c r="U425" s="167" t="str">
        <f>IF(G425&lt;&gt;"",(R425*G425*'Project Input'!$C$47)+(S425*G425*'Project Input'!$C$46)+(T425*G425*'Project Input'!$C$45),"")</f>
        <v/>
      </c>
      <c r="V425" s="159"/>
      <c r="W425" s="168" t="str">
        <f t="shared" si="507"/>
        <v/>
      </c>
      <c r="X425" s="169"/>
      <c r="Y425" s="147"/>
      <c r="Z425" s="185">
        <f t="shared" si="508"/>
        <v>0</v>
      </c>
      <c r="AA425" s="166">
        <f t="shared" si="509"/>
        <v>0</v>
      </c>
      <c r="AB425" s="166">
        <f t="shared" si="510"/>
        <v>0</v>
      </c>
      <c r="AC425" s="186">
        <f t="shared" si="511"/>
        <v>0</v>
      </c>
      <c r="AD425" s="148" t="str">
        <f>IF(G425&lt;&gt;"",AC425/'Project Input'!$C$41,"")</f>
        <v/>
      </c>
      <c r="AE425" s="141"/>
      <c r="AF425" s="141"/>
      <c r="AG425" s="141"/>
    </row>
    <row r="426" spans="1:33" s="1" customFormat="1">
      <c r="A426" s="5"/>
      <c r="B426" s="99"/>
      <c r="C426" s="100"/>
      <c r="D426" s="100"/>
      <c r="E426" s="102"/>
      <c r="F426" s="64" t="s">
        <v>252</v>
      </c>
      <c r="G426" s="829">
        <v>1620</v>
      </c>
      <c r="H426" s="65" t="s">
        <v>107</v>
      </c>
      <c r="I426" s="66">
        <f>IF(G426&lt;&gt;"",O426/(1-('Project Input'!$C$20+'Project Input'!$C$21)),"")</f>
        <v>274.13587604290825</v>
      </c>
      <c r="J426" s="66">
        <f t="shared" si="503"/>
        <v>444100.11918951134</v>
      </c>
      <c r="K426" s="202">
        <f>IF(G426&lt;&gt;0,(U426/G426)/(1-('Project Input'!$C$20+'Project Input'!$C$21)),"")</f>
        <v>0</v>
      </c>
      <c r="L426" s="56">
        <f t="shared" si="504"/>
        <v>0</v>
      </c>
      <c r="M426" s="218">
        <f t="shared" si="505"/>
        <v>444100.11918951134</v>
      </c>
      <c r="N426" s="219"/>
      <c r="O426" s="135">
        <v>230</v>
      </c>
      <c r="P426" s="165">
        <f t="shared" si="506"/>
        <v>372600</v>
      </c>
      <c r="Q426" s="159"/>
      <c r="R426" s="190"/>
      <c r="S426" s="190"/>
      <c r="T426" s="190"/>
      <c r="U426" s="167">
        <f>IF(G426&lt;&gt;"",(R426*G426*'Project Input'!$C$47)+(S426*G426*'Project Input'!$C$46)+(T426*G426*'Project Input'!$C$45),"")</f>
        <v>0</v>
      </c>
      <c r="V426" s="159"/>
      <c r="W426" s="168">
        <f t="shared" si="507"/>
        <v>372600</v>
      </c>
      <c r="X426" s="169"/>
      <c r="Y426" s="147"/>
      <c r="Z426" s="185">
        <f t="shared" si="508"/>
        <v>0</v>
      </c>
      <c r="AA426" s="166">
        <f t="shared" si="509"/>
        <v>0</v>
      </c>
      <c r="AB426" s="166">
        <f t="shared" si="510"/>
        <v>0</v>
      </c>
      <c r="AC426" s="186">
        <f t="shared" si="511"/>
        <v>0</v>
      </c>
      <c r="AD426" s="148">
        <f>IF(G426&lt;&gt;"",AC426/'Project Input'!$C$41,"")</f>
        <v>0</v>
      </c>
      <c r="AE426" s="141"/>
      <c r="AF426" s="141"/>
      <c r="AG426" s="141"/>
    </row>
    <row r="427" spans="1:33" s="67" customFormat="1">
      <c r="A427" s="5"/>
      <c r="B427" s="99"/>
      <c r="C427" s="100"/>
      <c r="D427" s="100"/>
      <c r="E427" s="101"/>
      <c r="F427" s="109" t="s">
        <v>259</v>
      </c>
      <c r="G427" s="829"/>
      <c r="H427" s="65"/>
      <c r="I427" s="66" t="str">
        <f>IF(G427&lt;&gt;"",O427/(1-('Project Input'!$C$20+'Project Input'!$C$21)),"")</f>
        <v/>
      </c>
      <c r="J427" s="66" t="str">
        <f t="shared" si="503"/>
        <v/>
      </c>
      <c r="K427" s="202" t="str">
        <f>IF(G427&lt;&gt;0,(U427/G427)/(1-('Project Input'!$C$20+'Project Input'!$C$21)),"")</f>
        <v/>
      </c>
      <c r="L427" s="56" t="str">
        <f t="shared" si="504"/>
        <v/>
      </c>
      <c r="M427" s="218" t="str">
        <f t="shared" si="505"/>
        <v/>
      </c>
      <c r="N427" s="219"/>
      <c r="O427" s="135"/>
      <c r="P427" s="165" t="str">
        <f t="shared" si="506"/>
        <v/>
      </c>
      <c r="Q427" s="159"/>
      <c r="R427" s="190"/>
      <c r="S427" s="190"/>
      <c r="T427" s="190"/>
      <c r="U427" s="167" t="str">
        <f>IF(G427&lt;&gt;"",(R427*G427*'Project Input'!$C$47)+(S427*G427*'Project Input'!$C$46)+(T427*G427*'Project Input'!$C$45),"")</f>
        <v/>
      </c>
      <c r="V427" s="159"/>
      <c r="W427" s="168" t="str">
        <f t="shared" si="507"/>
        <v/>
      </c>
      <c r="X427" s="169"/>
      <c r="Y427" s="147"/>
      <c r="Z427" s="185">
        <f t="shared" si="508"/>
        <v>0</v>
      </c>
      <c r="AA427" s="166">
        <f t="shared" si="509"/>
        <v>0</v>
      </c>
      <c r="AB427" s="166">
        <f t="shared" si="510"/>
        <v>0</v>
      </c>
      <c r="AC427" s="186">
        <f t="shared" si="511"/>
        <v>0</v>
      </c>
      <c r="AD427" s="148" t="str">
        <f>IF(G427&lt;&gt;"",AC427/'Project Input'!$C$41,"")</f>
        <v/>
      </c>
      <c r="AE427" s="141"/>
      <c r="AF427" s="141"/>
      <c r="AG427" s="141"/>
    </row>
    <row r="428" spans="1:33" s="1" customFormat="1">
      <c r="A428" s="5"/>
      <c r="B428" s="99"/>
      <c r="C428" s="100"/>
      <c r="D428" s="100"/>
      <c r="E428" s="102"/>
      <c r="F428" s="64" t="s">
        <v>252</v>
      </c>
      <c r="G428" s="829">
        <v>3077</v>
      </c>
      <c r="H428" s="65" t="s">
        <v>107</v>
      </c>
      <c r="I428" s="66">
        <f>IF(G428&lt;&gt;"",O428/(1-('Project Input'!$C$20+'Project Input'!$C$21)),"")</f>
        <v>274.13587604290825</v>
      </c>
      <c r="J428" s="66">
        <f t="shared" si="503"/>
        <v>843516.09058402875</v>
      </c>
      <c r="K428" s="202">
        <f>IF(G428&lt;&gt;0,(U428/G428)/(1-('Project Input'!$C$20+'Project Input'!$C$21)),"")</f>
        <v>0</v>
      </c>
      <c r="L428" s="56">
        <f t="shared" si="504"/>
        <v>0</v>
      </c>
      <c r="M428" s="218">
        <f t="shared" si="505"/>
        <v>843516.09058402875</v>
      </c>
      <c r="N428" s="219"/>
      <c r="O428" s="135">
        <v>230</v>
      </c>
      <c r="P428" s="165">
        <f t="shared" si="506"/>
        <v>707710</v>
      </c>
      <c r="Q428" s="159"/>
      <c r="R428" s="190"/>
      <c r="S428" s="190"/>
      <c r="T428" s="190"/>
      <c r="U428" s="167">
        <f>IF(G428&lt;&gt;"",(R428*G428*'Project Input'!$C$47)+(S428*G428*'Project Input'!$C$46)+(T428*G428*'Project Input'!$C$45),"")</f>
        <v>0</v>
      </c>
      <c r="V428" s="159"/>
      <c r="W428" s="168">
        <f t="shared" si="507"/>
        <v>707710</v>
      </c>
      <c r="X428" s="169"/>
      <c r="Y428" s="147"/>
      <c r="Z428" s="185">
        <f t="shared" si="508"/>
        <v>0</v>
      </c>
      <c r="AA428" s="166">
        <f t="shared" si="509"/>
        <v>0</v>
      </c>
      <c r="AB428" s="166">
        <f t="shared" si="510"/>
        <v>0</v>
      </c>
      <c r="AC428" s="186">
        <f t="shared" si="511"/>
        <v>0</v>
      </c>
      <c r="AD428" s="148">
        <f>IF(G428&lt;&gt;"",AC428/'Project Input'!$C$41,"")</f>
        <v>0</v>
      </c>
      <c r="AE428" s="141"/>
      <c r="AF428" s="141"/>
      <c r="AG428" s="141"/>
    </row>
    <row r="429" spans="1:33" s="1" customFormat="1">
      <c r="A429" s="5"/>
      <c r="B429" s="72"/>
      <c r="C429" s="65"/>
      <c r="D429" s="65"/>
      <c r="E429" s="63"/>
      <c r="F429" s="109" t="s">
        <v>260</v>
      </c>
      <c r="G429" s="829"/>
      <c r="H429" s="65" t="s">
        <v>5</v>
      </c>
      <c r="I429" s="66" t="str">
        <f>IF(G429&lt;&gt;"",O429/(1-('Project Input'!$C$20+'Project Input'!$C$21)),"")</f>
        <v/>
      </c>
      <c r="J429" s="66" t="str">
        <f t="shared" si="503"/>
        <v/>
      </c>
      <c r="K429" s="202" t="str">
        <f>IF(G429&lt;&gt;0,(U429/G429)/(1-('Project Input'!$C$20+'Project Input'!$C$21)),"")</f>
        <v/>
      </c>
      <c r="L429" s="56" t="str">
        <f t="shared" si="504"/>
        <v/>
      </c>
      <c r="M429" s="218" t="str">
        <f t="shared" si="505"/>
        <v/>
      </c>
      <c r="N429" s="219"/>
      <c r="O429" s="135"/>
      <c r="P429" s="165" t="str">
        <f t="shared" si="506"/>
        <v/>
      </c>
      <c r="Q429" s="159"/>
      <c r="R429" s="190"/>
      <c r="S429" s="190"/>
      <c r="T429" s="190"/>
      <c r="U429" s="167" t="str">
        <f>IF(G429&lt;&gt;"",(R429*G429*'Project Input'!$C$47)+(S429*G429*'Project Input'!$C$46)+(T429*G429*'Project Input'!$C$45),"")</f>
        <v/>
      </c>
      <c r="V429" s="159"/>
      <c r="W429" s="168" t="str">
        <f t="shared" si="507"/>
        <v/>
      </c>
      <c r="X429" s="169"/>
      <c r="Y429" s="147"/>
      <c r="Z429" s="185">
        <f t="shared" si="508"/>
        <v>0</v>
      </c>
      <c r="AA429" s="166">
        <f t="shared" si="509"/>
        <v>0</v>
      </c>
      <c r="AB429" s="166">
        <f t="shared" si="510"/>
        <v>0</v>
      </c>
      <c r="AC429" s="186">
        <f t="shared" si="511"/>
        <v>0</v>
      </c>
      <c r="AD429" s="148" t="str">
        <f>IF(G429&lt;&gt;"",AC429/'Project Input'!$C$41,"")</f>
        <v/>
      </c>
      <c r="AE429" s="141"/>
      <c r="AF429" s="141"/>
      <c r="AG429" s="141"/>
    </row>
    <row r="430" spans="1:33" s="1" customFormat="1">
      <c r="A430" s="5"/>
      <c r="B430" s="99"/>
      <c r="C430" s="100"/>
      <c r="D430" s="100"/>
      <c r="E430" s="102"/>
      <c r="F430" s="64" t="s">
        <v>252</v>
      </c>
      <c r="G430" s="829">
        <v>2430</v>
      </c>
      <c r="H430" s="65" t="s">
        <v>107</v>
      </c>
      <c r="I430" s="66">
        <f>IF(G430&lt;&gt;"",O430/(1-('Project Input'!$C$20+'Project Input'!$C$21)),"")</f>
        <v>274.13587604290825</v>
      </c>
      <c r="J430" s="66">
        <f t="shared" si="503"/>
        <v>666150.17878426705</v>
      </c>
      <c r="K430" s="202">
        <f>IF(G430&lt;&gt;0,(U430/G430)/(1-('Project Input'!$C$20+'Project Input'!$C$21)),"")</f>
        <v>0</v>
      </c>
      <c r="L430" s="56">
        <f t="shared" si="504"/>
        <v>0</v>
      </c>
      <c r="M430" s="218">
        <f t="shared" si="505"/>
        <v>666150.17878426705</v>
      </c>
      <c r="N430" s="219"/>
      <c r="O430" s="135">
        <v>230</v>
      </c>
      <c r="P430" s="165">
        <f t="shared" si="506"/>
        <v>558900</v>
      </c>
      <c r="Q430" s="159"/>
      <c r="R430" s="190"/>
      <c r="S430" s="190"/>
      <c r="T430" s="190"/>
      <c r="U430" s="167">
        <f>IF(G430&lt;&gt;"",(R430*G430*'Project Input'!$C$47)+(S430*G430*'Project Input'!$C$46)+(T430*G430*'Project Input'!$C$45),"")</f>
        <v>0</v>
      </c>
      <c r="V430" s="159"/>
      <c r="W430" s="168">
        <f t="shared" si="507"/>
        <v>558900</v>
      </c>
      <c r="X430" s="169"/>
      <c r="Y430" s="147"/>
      <c r="Z430" s="185">
        <f t="shared" si="508"/>
        <v>0</v>
      </c>
      <c r="AA430" s="166">
        <f t="shared" si="509"/>
        <v>0</v>
      </c>
      <c r="AB430" s="166">
        <f t="shared" si="510"/>
        <v>0</v>
      </c>
      <c r="AC430" s="186">
        <f t="shared" si="511"/>
        <v>0</v>
      </c>
      <c r="AD430" s="148">
        <f>IF(G430&lt;&gt;"",AC430/'Project Input'!$C$41,"")</f>
        <v>0</v>
      </c>
      <c r="AE430" s="141"/>
      <c r="AF430" s="141"/>
      <c r="AG430" s="141"/>
    </row>
    <row r="431" spans="1:33" s="67" customFormat="1">
      <c r="A431" s="61"/>
      <c r="B431" s="72"/>
      <c r="C431" s="65"/>
      <c r="D431" s="65"/>
      <c r="E431" s="63"/>
      <c r="F431" s="64"/>
      <c r="G431" s="829"/>
      <c r="H431" s="65"/>
      <c r="I431" s="66" t="str">
        <f>IF(G431&lt;&gt;"",O431/(1-('Project Input'!$C$20+'Project Input'!$C$21)),"")</f>
        <v/>
      </c>
      <c r="J431" s="66" t="str">
        <f t="shared" si="485"/>
        <v/>
      </c>
      <c r="K431" s="202" t="str">
        <f>IF(G431&lt;&gt;0,(U431/G431)/(1-('Project Input'!$C$20+'Project Input'!$C$21)),"")</f>
        <v/>
      </c>
      <c r="L431" s="56" t="str">
        <f t="shared" si="486"/>
        <v/>
      </c>
      <c r="M431" s="218" t="str">
        <f t="shared" si="487"/>
        <v/>
      </c>
      <c r="N431" s="219"/>
      <c r="O431" s="135"/>
      <c r="P431" s="165" t="str">
        <f t="shared" si="488"/>
        <v/>
      </c>
      <c r="Q431" s="159"/>
      <c r="R431" s="190"/>
      <c r="S431" s="190"/>
      <c r="T431" s="190"/>
      <c r="U431" s="167" t="str">
        <f>IF(G431&lt;&gt;"",(R431*G431*'Project Input'!$C$47)+(S431*G431*'Project Input'!$C$46)+(T431*G431*'Project Input'!$C$45),"")</f>
        <v/>
      </c>
      <c r="V431" s="159"/>
      <c r="W431" s="168" t="str">
        <f t="shared" si="489"/>
        <v/>
      </c>
      <c r="X431" s="169"/>
      <c r="Y431" s="147"/>
      <c r="Z431" s="185">
        <f t="shared" si="490"/>
        <v>0</v>
      </c>
      <c r="AA431" s="166">
        <f t="shared" si="491"/>
        <v>0</v>
      </c>
      <c r="AB431" s="166">
        <f t="shared" si="492"/>
        <v>0</v>
      </c>
      <c r="AC431" s="186">
        <f t="shared" si="493"/>
        <v>0</v>
      </c>
      <c r="AD431" s="148" t="str">
        <f>IF(G431&lt;&gt;"",AC431/'Project Input'!$C$41,"")</f>
        <v/>
      </c>
      <c r="AE431" s="141"/>
      <c r="AF431" s="141"/>
      <c r="AG431" s="141"/>
    </row>
    <row r="432" spans="1:33" s="67" customFormat="1">
      <c r="A432" s="5"/>
      <c r="B432" s="99"/>
      <c r="C432" s="100"/>
      <c r="D432" s="100"/>
      <c r="E432" s="101"/>
      <c r="F432" s="109" t="s">
        <v>261</v>
      </c>
      <c r="G432" s="829"/>
      <c r="H432" s="65"/>
      <c r="I432" s="66" t="str">
        <f>IF(G432&lt;&gt;"",O432/(1-('Project Input'!$C$20+'Project Input'!$C$21)),"")</f>
        <v/>
      </c>
      <c r="J432" s="66" t="str">
        <f t="shared" si="485"/>
        <v/>
      </c>
      <c r="K432" s="202" t="str">
        <f>IF(G432&lt;&gt;0,(U432/G432)/(1-('Project Input'!$C$20+'Project Input'!$C$21)),"")</f>
        <v/>
      </c>
      <c r="L432" s="56" t="str">
        <f t="shared" si="486"/>
        <v/>
      </c>
      <c r="M432" s="218" t="str">
        <f t="shared" si="487"/>
        <v/>
      </c>
      <c r="N432" s="219"/>
      <c r="O432" s="135"/>
      <c r="P432" s="165" t="str">
        <f t="shared" si="488"/>
        <v/>
      </c>
      <c r="Q432" s="159"/>
      <c r="R432" s="190"/>
      <c r="S432" s="190"/>
      <c r="T432" s="190"/>
      <c r="U432" s="167" t="str">
        <f>IF(G432&lt;&gt;"",(R432*G432*'Project Input'!$C$47)+(S432*G432*'Project Input'!$C$46)+(T432*G432*'Project Input'!$C$45),"")</f>
        <v/>
      </c>
      <c r="V432" s="159"/>
      <c r="W432" s="168" t="str">
        <f t="shared" si="489"/>
        <v/>
      </c>
      <c r="X432" s="169"/>
      <c r="Y432" s="147"/>
      <c r="Z432" s="185">
        <f t="shared" si="490"/>
        <v>0</v>
      </c>
      <c r="AA432" s="166">
        <f t="shared" si="491"/>
        <v>0</v>
      </c>
      <c r="AB432" s="166">
        <f t="shared" si="492"/>
        <v>0</v>
      </c>
      <c r="AC432" s="186">
        <f t="shared" si="493"/>
        <v>0</v>
      </c>
      <c r="AD432" s="148" t="str">
        <f>IF(G432&lt;&gt;"",AC432/'Project Input'!$C$41,"")</f>
        <v/>
      </c>
      <c r="AE432" s="141"/>
      <c r="AF432" s="141"/>
      <c r="AG432" s="141"/>
    </row>
    <row r="433" spans="1:33" s="1" customFormat="1">
      <c r="A433" s="5"/>
      <c r="B433" s="99"/>
      <c r="C433" s="100"/>
      <c r="D433" s="100"/>
      <c r="E433" s="102"/>
      <c r="F433" s="64" t="s">
        <v>252</v>
      </c>
      <c r="G433" s="829">
        <v>0</v>
      </c>
      <c r="H433" s="65" t="s">
        <v>107</v>
      </c>
      <c r="I433" s="66">
        <f>IF(G433&lt;&gt;"",O433/(1-('Project Input'!$C$20+'Project Input'!$C$21)),"")</f>
        <v>101.31108462455305</v>
      </c>
      <c r="J433" s="66">
        <f t="shared" si="485"/>
        <v>0</v>
      </c>
      <c r="K433" s="202" t="str">
        <f>IF(G433&lt;&gt;0,(U433/G433)/(1-('Project Input'!$C$20+'Project Input'!$C$21)),"")</f>
        <v/>
      </c>
      <c r="L433" s="56" t="str">
        <f t="shared" si="486"/>
        <v/>
      </c>
      <c r="M433" s="218" t="str">
        <f t="shared" si="487"/>
        <v/>
      </c>
      <c r="N433" s="219"/>
      <c r="O433" s="135">
        <v>85</v>
      </c>
      <c r="P433" s="165">
        <f t="shared" si="488"/>
        <v>0</v>
      </c>
      <c r="Q433" s="159"/>
      <c r="R433" s="190"/>
      <c r="S433" s="190"/>
      <c r="T433" s="190"/>
      <c r="U433" s="167">
        <f>IF(G433&lt;&gt;"",(R433*G433*'Project Input'!$C$47)+(S433*G433*'Project Input'!$C$46)+(T433*G433*'Project Input'!$C$45),"")</f>
        <v>0</v>
      </c>
      <c r="V433" s="159"/>
      <c r="W433" s="168">
        <f t="shared" si="489"/>
        <v>0</v>
      </c>
      <c r="X433" s="169"/>
      <c r="Y433" s="147"/>
      <c r="Z433" s="185">
        <f t="shared" si="490"/>
        <v>0</v>
      </c>
      <c r="AA433" s="166">
        <f t="shared" si="491"/>
        <v>0</v>
      </c>
      <c r="AB433" s="166">
        <f t="shared" si="492"/>
        <v>0</v>
      </c>
      <c r="AC433" s="186">
        <f t="shared" si="493"/>
        <v>0</v>
      </c>
      <c r="AD433" s="148">
        <f>IF(G433&lt;&gt;"",AC433/'Project Input'!$C$41,"")</f>
        <v>0</v>
      </c>
      <c r="AE433" s="141"/>
      <c r="AF433" s="141"/>
      <c r="AG433" s="141"/>
    </row>
    <row r="434" spans="1:33" s="1" customFormat="1">
      <c r="A434" s="5"/>
      <c r="B434" s="72"/>
      <c r="C434" s="65"/>
      <c r="D434" s="65"/>
      <c r="E434" s="63"/>
      <c r="F434" s="109" t="s">
        <v>262</v>
      </c>
      <c r="G434" s="829"/>
      <c r="H434" s="65" t="s">
        <v>5</v>
      </c>
      <c r="I434" s="66" t="str">
        <f>IF(G434&lt;&gt;"",O434/(1-('Project Input'!$C$20+'Project Input'!$C$21)),"")</f>
        <v/>
      </c>
      <c r="J434" s="66" t="str">
        <f t="shared" si="485"/>
        <v/>
      </c>
      <c r="K434" s="202" t="str">
        <f>IF(G434&lt;&gt;0,(U434/G434)/(1-('Project Input'!$C$20+'Project Input'!$C$21)),"")</f>
        <v/>
      </c>
      <c r="L434" s="56" t="str">
        <f t="shared" si="486"/>
        <v/>
      </c>
      <c r="M434" s="218" t="str">
        <f t="shared" si="487"/>
        <v/>
      </c>
      <c r="N434" s="219"/>
      <c r="O434" s="135"/>
      <c r="P434" s="165" t="str">
        <f t="shared" si="488"/>
        <v/>
      </c>
      <c r="Q434" s="159"/>
      <c r="R434" s="190"/>
      <c r="S434" s="190"/>
      <c r="T434" s="190"/>
      <c r="U434" s="167" t="str">
        <f>IF(G434&lt;&gt;"",(R434*G434*'Project Input'!$C$47)+(S434*G434*'Project Input'!$C$46)+(T434*G434*'Project Input'!$C$45),"")</f>
        <v/>
      </c>
      <c r="V434" s="159"/>
      <c r="W434" s="168" t="str">
        <f t="shared" si="489"/>
        <v/>
      </c>
      <c r="X434" s="169"/>
      <c r="Y434" s="147"/>
      <c r="Z434" s="185">
        <f t="shared" si="490"/>
        <v>0</v>
      </c>
      <c r="AA434" s="166">
        <f t="shared" si="491"/>
        <v>0</v>
      </c>
      <c r="AB434" s="166">
        <f t="shared" si="492"/>
        <v>0</v>
      </c>
      <c r="AC434" s="186">
        <f t="shared" si="493"/>
        <v>0</v>
      </c>
      <c r="AD434" s="148" t="str">
        <f>IF(G434&lt;&gt;"",AC434/'Project Input'!$C$41,"")</f>
        <v/>
      </c>
      <c r="AE434" s="141"/>
      <c r="AF434" s="141"/>
      <c r="AG434" s="141"/>
    </row>
    <row r="435" spans="1:33" s="1" customFormat="1">
      <c r="A435" s="5"/>
      <c r="B435" s="99"/>
      <c r="C435" s="100"/>
      <c r="D435" s="100"/>
      <c r="E435" s="102"/>
      <c r="F435" s="64" t="s">
        <v>252</v>
      </c>
      <c r="G435" s="829">
        <v>0</v>
      </c>
      <c r="H435" s="65" t="s">
        <v>107</v>
      </c>
      <c r="I435" s="66">
        <f>IF(G435&lt;&gt;"",O435/(1-('Project Input'!$C$20+'Project Input'!$C$21)),"")</f>
        <v>101.31108462455305</v>
      </c>
      <c r="J435" s="66">
        <f t="shared" si="485"/>
        <v>0</v>
      </c>
      <c r="K435" s="202" t="str">
        <f>IF(G435&lt;&gt;0,(U435/G435)/(1-('Project Input'!$C$20+'Project Input'!$C$21)),"")</f>
        <v/>
      </c>
      <c r="L435" s="56" t="str">
        <f t="shared" si="486"/>
        <v/>
      </c>
      <c r="M435" s="218" t="str">
        <f t="shared" si="487"/>
        <v/>
      </c>
      <c r="N435" s="219"/>
      <c r="O435" s="135">
        <v>85</v>
      </c>
      <c r="P435" s="165">
        <f t="shared" si="488"/>
        <v>0</v>
      </c>
      <c r="Q435" s="159"/>
      <c r="R435" s="190"/>
      <c r="S435" s="190"/>
      <c r="T435" s="190"/>
      <c r="U435" s="167">
        <f>IF(G435&lt;&gt;"",(R435*G435*'Project Input'!$C$47)+(S435*G435*'Project Input'!$C$46)+(T435*G435*'Project Input'!$C$45),"")</f>
        <v>0</v>
      </c>
      <c r="V435" s="159"/>
      <c r="W435" s="168">
        <f t="shared" si="489"/>
        <v>0</v>
      </c>
      <c r="X435" s="169"/>
      <c r="Y435" s="147"/>
      <c r="Z435" s="185">
        <f t="shared" si="490"/>
        <v>0</v>
      </c>
      <c r="AA435" s="166">
        <f t="shared" si="491"/>
        <v>0</v>
      </c>
      <c r="AB435" s="166">
        <f t="shared" si="492"/>
        <v>0</v>
      </c>
      <c r="AC435" s="186">
        <f t="shared" si="493"/>
        <v>0</v>
      </c>
      <c r="AD435" s="148">
        <f>IF(G435&lt;&gt;"",AC435/'Project Input'!$C$41,"")</f>
        <v>0</v>
      </c>
      <c r="AE435" s="141"/>
      <c r="AF435" s="141"/>
      <c r="AG435" s="141"/>
    </row>
    <row r="436" spans="1:33" s="67" customFormat="1">
      <c r="A436" s="5"/>
      <c r="B436" s="99"/>
      <c r="C436" s="100"/>
      <c r="D436" s="100"/>
      <c r="E436" s="101"/>
      <c r="F436" s="110"/>
      <c r="G436" s="829"/>
      <c r="H436" s="65"/>
      <c r="I436" s="66" t="str">
        <f>IF(G436&lt;&gt;"",O436/(1-('Project Input'!$C$20+'Project Input'!$C$21)),"")</f>
        <v/>
      </c>
      <c r="J436" s="66" t="str">
        <f>IF(G436&lt;&gt;"",G436*I436,"")</f>
        <v/>
      </c>
      <c r="K436" s="202" t="str">
        <f>IF(G436&lt;&gt;0,(U436/G436)/(1-('Project Input'!$C$20+'Project Input'!$C$21)),"")</f>
        <v/>
      </c>
      <c r="L436" s="56" t="str">
        <f>IF(G436&lt;&gt;0,K436*G436,"")</f>
        <v/>
      </c>
      <c r="M436" s="218" t="str">
        <f>IF(G436&lt;&gt;0,J436+L436,"")</f>
        <v/>
      </c>
      <c r="N436" s="219"/>
      <c r="O436" s="135"/>
      <c r="P436" s="165" t="str">
        <f>IF(G436&lt;&gt;"",G436*O436,"")</f>
        <v/>
      </c>
      <c r="Q436" s="159"/>
      <c r="R436" s="190"/>
      <c r="S436" s="190"/>
      <c r="T436" s="190"/>
      <c r="U436" s="167" t="str">
        <f>IF(G436&lt;&gt;"",(R436*G436*'Project Input'!$C$47)+(S436*G436*'Project Input'!$C$46)+(T436*G436*'Project Input'!$C$45),"")</f>
        <v/>
      </c>
      <c r="V436" s="159"/>
      <c r="W436" s="168" t="str">
        <f>IF(G436&lt;&gt;"",U436+P436,"")</f>
        <v/>
      </c>
      <c r="X436" s="169"/>
      <c r="Y436" s="147"/>
      <c r="Z436" s="185">
        <f>R436*G436</f>
        <v>0</v>
      </c>
      <c r="AA436" s="166">
        <f>S436*G436</f>
        <v>0</v>
      </c>
      <c r="AB436" s="166">
        <f>T436*G436</f>
        <v>0</v>
      </c>
      <c r="AC436" s="186">
        <f>SUM(Z436:AB436)</f>
        <v>0</v>
      </c>
      <c r="AD436" s="148" t="str">
        <f>IF(G436&lt;&gt;"",AC436/'Project Input'!$C$41,"")</f>
        <v/>
      </c>
      <c r="AE436" s="141"/>
      <c r="AF436" s="141"/>
      <c r="AG436" s="141"/>
    </row>
    <row r="437" spans="1:33" s="1" customFormat="1">
      <c r="A437" s="5"/>
      <c r="B437" s="111"/>
      <c r="C437" s="97"/>
      <c r="D437" s="97"/>
      <c r="E437" s="81">
        <v>543</v>
      </c>
      <c r="F437" s="112" t="s">
        <v>263</v>
      </c>
      <c r="G437" s="96"/>
      <c r="H437" s="97"/>
      <c r="I437" s="97"/>
      <c r="J437" s="97"/>
      <c r="K437" s="97"/>
      <c r="L437" s="60" t="str">
        <f t="shared" ref="L437" si="512">IF(I437&lt;&gt;"",I437*K437,"")</f>
        <v/>
      </c>
      <c r="M437" s="220">
        <f>SUBTOTAL(9,M438:M447)</f>
        <v>1171394.5172824792</v>
      </c>
      <c r="N437" s="219"/>
      <c r="O437" s="135"/>
      <c r="P437" s="165" t="str">
        <f t="shared" ref="P437:P439" si="513">IF(G437&lt;&gt;"",G437*O437,"")</f>
        <v/>
      </c>
      <c r="Q437" s="159"/>
      <c r="R437" s="190"/>
      <c r="S437" s="190"/>
      <c r="T437" s="190"/>
      <c r="U437" s="167" t="str">
        <f>IF(G437&lt;&gt;"",(R437*G437*'Project Input'!$C$47)+(S437*G437*'Project Input'!$C$46)+(T437*G437*'Project Input'!$C$45),"")</f>
        <v/>
      </c>
      <c r="V437" s="159"/>
      <c r="W437" s="168" t="str">
        <f>IF(G437&lt;&gt;"",U437+P437,"")</f>
        <v/>
      </c>
      <c r="X437" s="169"/>
      <c r="Y437" s="147"/>
      <c r="Z437" s="185">
        <f>R437*G437</f>
        <v>0</v>
      </c>
      <c r="AA437" s="166">
        <f>S437*G437</f>
        <v>0</v>
      </c>
      <c r="AB437" s="166">
        <f>T437*G437</f>
        <v>0</v>
      </c>
      <c r="AC437" s="186">
        <f>SUM(Z437:AB437)</f>
        <v>0</v>
      </c>
      <c r="AD437" s="148" t="str">
        <f>IF(G437&lt;&gt;"",AC437/'Project Input'!$C$41,"")</f>
        <v/>
      </c>
      <c r="AE437" s="141"/>
      <c r="AF437" s="141"/>
      <c r="AG437" s="141"/>
    </row>
    <row r="438" spans="1:33" s="1" customFormat="1" ht="16.5" customHeight="1">
      <c r="A438" s="5"/>
      <c r="B438" s="72"/>
      <c r="C438" s="65"/>
      <c r="D438" s="65"/>
      <c r="E438" s="63"/>
      <c r="F438" s="64"/>
      <c r="G438" s="63"/>
      <c r="H438" s="65"/>
      <c r="I438" s="66" t="str">
        <f>IF(G438&lt;&gt;"",O438/(1-('Project Input'!$C$20+'Project Input'!$C$21)),"")</f>
        <v/>
      </c>
      <c r="J438" s="66" t="str">
        <f>IF(G438&lt;&gt;"",G438*I438,"")</f>
        <v/>
      </c>
      <c r="K438" s="202" t="str">
        <f>IF(G438&lt;&gt;0,(U438/G438)/(1-('Project Input'!$C$20+'Project Input'!$C$21)),"")</f>
        <v/>
      </c>
      <c r="L438" s="56" t="str">
        <f t="shared" ref="L438:L439" si="514">IF(G438&lt;&gt;0,K438*G438,"")</f>
        <v/>
      </c>
      <c r="M438" s="218" t="str">
        <f t="shared" ref="M438:M439" si="515">IF(G438&lt;&gt;0,J438+L438,"")</f>
        <v/>
      </c>
      <c r="N438" s="219"/>
      <c r="O438" s="135"/>
      <c r="P438" s="165" t="str">
        <f t="shared" si="513"/>
        <v/>
      </c>
      <c r="Q438" s="159"/>
      <c r="R438" s="190"/>
      <c r="S438" s="190"/>
      <c r="T438" s="190"/>
      <c r="U438" s="167" t="str">
        <f>IF(G438&lt;&gt;"",(R438*G438*'Project Input'!$C$47)+(S438*G438*'Project Input'!$C$46)+(T438*G438*'Project Input'!$C$45),"")</f>
        <v/>
      </c>
      <c r="V438" s="159"/>
      <c r="W438" s="168" t="str">
        <f>IF(G438&lt;&gt;"",U438+P438,"")</f>
        <v/>
      </c>
      <c r="X438" s="169"/>
      <c r="Y438" s="147"/>
      <c r="Z438" s="185">
        <f>R438*G438</f>
        <v>0</v>
      </c>
      <c r="AA438" s="166">
        <f>S438*G438</f>
        <v>0</v>
      </c>
      <c r="AB438" s="166">
        <f>T438*G438</f>
        <v>0</v>
      </c>
      <c r="AC438" s="186">
        <f>SUM(Z438:AB438)</f>
        <v>0</v>
      </c>
      <c r="AD438" s="148" t="str">
        <f>IF(G438&lt;&gt;"",AC438/'Project Input'!$C$41,"")</f>
        <v/>
      </c>
      <c r="AE438" s="141"/>
      <c r="AF438" s="141"/>
      <c r="AG438" s="141"/>
    </row>
    <row r="439" spans="1:33" s="1" customFormat="1">
      <c r="A439" s="5"/>
      <c r="B439" s="72"/>
      <c r="C439" s="65"/>
      <c r="D439" s="65"/>
      <c r="E439" s="63"/>
      <c r="F439" s="832" t="s">
        <v>264</v>
      </c>
      <c r="G439" s="832"/>
      <c r="H439" s="832"/>
      <c r="I439" s="66" t="str">
        <f>IF(G439&lt;&gt;"",O439/(1-('Project Input'!$C$20+'Project Input'!$C$21)),"")</f>
        <v/>
      </c>
      <c r="J439" s="66" t="str">
        <f>IF(G439&lt;&gt;"",G439*I439,"")</f>
        <v/>
      </c>
      <c r="K439" s="202" t="str">
        <f>IF(G439&lt;&gt;0,(U439/G439)/(1-('Project Input'!$C$20+'Project Input'!$C$21)),"")</f>
        <v/>
      </c>
      <c r="L439" s="56" t="str">
        <f t="shared" si="514"/>
        <v/>
      </c>
      <c r="M439" s="218" t="str">
        <f t="shared" si="515"/>
        <v/>
      </c>
      <c r="N439" s="219"/>
      <c r="O439" s="135"/>
      <c r="P439" s="165" t="str">
        <f t="shared" si="513"/>
        <v/>
      </c>
      <c r="Q439" s="159"/>
      <c r="R439" s="190"/>
      <c r="S439" s="190"/>
      <c r="T439" s="190"/>
      <c r="U439" s="167" t="str">
        <f>IF(G439&lt;&gt;"",(R439*G439*'Project Input'!$C$47)+(S439*G439*'Project Input'!$C$46)+(T439*G439*'Project Input'!$C$45),"")</f>
        <v/>
      </c>
      <c r="V439" s="159"/>
      <c r="W439" s="168" t="str">
        <f>IF(G439&lt;&gt;"",U439+P439,"")</f>
        <v/>
      </c>
      <c r="X439" s="169"/>
      <c r="Y439" s="147"/>
      <c r="Z439" s="185">
        <f>R439*G439</f>
        <v>0</v>
      </c>
      <c r="AA439" s="166">
        <f>S439*G439</f>
        <v>0</v>
      </c>
      <c r="AB439" s="166">
        <f>T439*G439</f>
        <v>0</v>
      </c>
      <c r="AC439" s="186">
        <f>SUM(Z439:AB439)</f>
        <v>0</v>
      </c>
      <c r="AD439" s="148" t="str">
        <f>IF(G439&lt;&gt;"",AC439/'Project Input'!$C$41,"")</f>
        <v/>
      </c>
      <c r="AE439" s="141"/>
      <c r="AF439" s="141"/>
      <c r="AG439" s="141"/>
    </row>
    <row r="440" spans="1:33" s="1" customFormat="1">
      <c r="A440" s="5"/>
      <c r="B440" s="72"/>
      <c r="C440" s="65"/>
      <c r="D440" s="65"/>
      <c r="E440" s="63"/>
      <c r="F440" s="64" t="s">
        <v>265</v>
      </c>
      <c r="G440" s="63">
        <v>3000</v>
      </c>
      <c r="H440" s="65" t="s">
        <v>77</v>
      </c>
      <c r="I440" s="66">
        <f>IF(G440&lt;&gt;"",O440/(1-('Project Input'!$C$20+'Project Input'!$C$21)),"")</f>
        <v>101.31108462455305</v>
      </c>
      <c r="J440" s="66">
        <f t="shared" ref="J440:J446" si="516">IF(G440&lt;&gt;"",G440*I440,"")</f>
        <v>303933.25387365912</v>
      </c>
      <c r="K440" s="202">
        <f>IF(G440&lt;&gt;0,(U440/G440)/(1-('Project Input'!$C$20+'Project Input'!$C$21)),"")</f>
        <v>289.15375446960667</v>
      </c>
      <c r="L440" s="56">
        <f t="shared" ref="L440:L444" si="517">IF(G440&lt;&gt;0,K440*G440,"")</f>
        <v>867461.26340882003</v>
      </c>
      <c r="M440" s="218">
        <f t="shared" ref="M440:M446" si="518">IF(G440&lt;&gt;0,J440+L440,"")</f>
        <v>1171394.5172824792</v>
      </c>
      <c r="N440" s="219"/>
      <c r="O440" s="135">
        <v>85</v>
      </c>
      <c r="P440" s="165">
        <f t="shared" ref="P440:P444" si="519">IF(G440&lt;&gt;"",G440*O440,"")</f>
        <v>255000</v>
      </c>
      <c r="Q440" s="159"/>
      <c r="R440" s="190">
        <v>0.4</v>
      </c>
      <c r="S440" s="190"/>
      <c r="T440" s="190"/>
      <c r="U440" s="167">
        <f>IF(G440&lt;&gt;"",(R440*G440*'Project Input'!$C$47)+(S440*G440*'Project Input'!$C$46)+(T440*G440*'Project Input'!$C$45),"")</f>
        <v>727800</v>
      </c>
      <c r="V440" s="159"/>
      <c r="W440" s="168">
        <f t="shared" ref="W440:W446" si="520">IF(G440&lt;&gt;"",U440+P440,"")</f>
        <v>982800</v>
      </c>
      <c r="X440" s="169"/>
      <c r="Y440" s="147"/>
      <c r="Z440" s="185">
        <f t="shared" ref="Z440:Z446" si="521">R440*G440</f>
        <v>1200</v>
      </c>
      <c r="AA440" s="166">
        <f t="shared" ref="AA440:AA446" si="522">S440*G440</f>
        <v>0</v>
      </c>
      <c r="AB440" s="166">
        <f t="shared" ref="AB440:AB446" si="523">T440*G440</f>
        <v>0</v>
      </c>
      <c r="AC440" s="186">
        <f t="shared" ref="AC440:AC446" si="524">SUM(Z440:AB440)</f>
        <v>1200</v>
      </c>
      <c r="AD440" s="148">
        <f>IF(G440&lt;&gt;"",AC440/'Project Input'!$C$41,"")</f>
        <v>16.666666666666668</v>
      </c>
      <c r="AE440" s="141"/>
      <c r="AF440" s="141"/>
      <c r="AG440" s="141"/>
    </row>
    <row r="441" spans="1:33" s="67" customFormat="1">
      <c r="A441" s="76"/>
      <c r="B441" s="88"/>
      <c r="C441" s="51"/>
      <c r="D441" s="51"/>
      <c r="E441" s="90"/>
      <c r="F441" s="74" t="s">
        <v>93</v>
      </c>
      <c r="G441" s="63"/>
      <c r="H441" s="65" t="s">
        <v>77</v>
      </c>
      <c r="I441" s="66" t="str">
        <f>IF(G441&lt;&gt;"",O441/(1-('Project Input'!$C$20+'Project Input'!$C$21)),"")</f>
        <v/>
      </c>
      <c r="J441" s="66" t="str">
        <f t="shared" si="516"/>
        <v/>
      </c>
      <c r="K441" s="202" t="str">
        <f>IF(G441&lt;&gt;0,(U441/G441)/(1-('Project Input'!$C$20+'Project Input'!$C$21)),"")</f>
        <v/>
      </c>
      <c r="L441" s="56" t="str">
        <f t="shared" si="517"/>
        <v/>
      </c>
      <c r="M441" s="218" t="str">
        <f t="shared" si="518"/>
        <v/>
      </c>
      <c r="N441" s="219"/>
      <c r="O441" s="135">
        <v>635</v>
      </c>
      <c r="P441" s="165" t="str">
        <f t="shared" si="519"/>
        <v/>
      </c>
      <c r="Q441" s="159"/>
      <c r="R441" s="190">
        <v>0.65</v>
      </c>
      <c r="S441" s="190"/>
      <c r="T441" s="190"/>
      <c r="U441" s="167" t="str">
        <f>IF(G441&lt;&gt;"",(R441*G441*'Project Input'!$C$47)+(S441*G441*'Project Input'!$C$46)+(T441*G441*'Project Input'!$C$45),"")</f>
        <v/>
      </c>
      <c r="V441" s="159"/>
      <c r="W441" s="168" t="str">
        <f t="shared" si="520"/>
        <v/>
      </c>
      <c r="X441" s="169"/>
      <c r="Y441" s="147"/>
      <c r="Z441" s="185">
        <f t="shared" si="521"/>
        <v>0</v>
      </c>
      <c r="AA441" s="166">
        <f t="shared" si="522"/>
        <v>0</v>
      </c>
      <c r="AB441" s="166">
        <f t="shared" si="523"/>
        <v>0</v>
      </c>
      <c r="AC441" s="186">
        <f t="shared" si="524"/>
        <v>0</v>
      </c>
      <c r="AD441" s="148" t="str">
        <f>IF(G441&lt;&gt;"",AC441/'Project Input'!$C$41,"")</f>
        <v/>
      </c>
      <c r="AE441" s="141"/>
      <c r="AF441" s="141"/>
      <c r="AG441" s="141"/>
    </row>
    <row r="442" spans="1:33" s="67" customFormat="1">
      <c r="A442" s="76"/>
      <c r="B442" s="88"/>
      <c r="C442" s="51"/>
      <c r="D442" s="51"/>
      <c r="E442" s="90"/>
      <c r="F442" s="74" t="s">
        <v>94</v>
      </c>
      <c r="G442" s="73"/>
      <c r="H442" s="65" t="s">
        <v>77</v>
      </c>
      <c r="I442" s="66" t="str">
        <f>IF(G442&lt;&gt;"",O442/(1-('Project Input'!$C$20+'Project Input'!$C$21)),"")</f>
        <v/>
      </c>
      <c r="J442" s="66" t="str">
        <f t="shared" si="516"/>
        <v/>
      </c>
      <c r="K442" s="202" t="str">
        <f>IF(G442&lt;&gt;0,(U442/G442)/(1-('Project Input'!$C$20+'Project Input'!$C$21)),"")</f>
        <v/>
      </c>
      <c r="L442" s="56" t="str">
        <f t="shared" si="517"/>
        <v/>
      </c>
      <c r="M442" s="218" t="str">
        <f t="shared" si="518"/>
        <v/>
      </c>
      <c r="N442" s="219"/>
      <c r="O442" s="135">
        <v>635</v>
      </c>
      <c r="P442" s="165" t="str">
        <f t="shared" si="519"/>
        <v/>
      </c>
      <c r="Q442" s="159"/>
      <c r="R442" s="190">
        <v>0.65</v>
      </c>
      <c r="S442" s="190"/>
      <c r="T442" s="190"/>
      <c r="U442" s="167" t="str">
        <f>IF(G442&lt;&gt;"",(R442*G442*'Project Input'!$C$47)+(S442*G442*'Project Input'!$C$46)+(T442*G442*'Project Input'!$C$45),"")</f>
        <v/>
      </c>
      <c r="V442" s="159"/>
      <c r="W442" s="168" t="str">
        <f t="shared" si="520"/>
        <v/>
      </c>
      <c r="X442" s="169"/>
      <c r="Y442" s="147"/>
      <c r="Z442" s="185">
        <f t="shared" si="521"/>
        <v>0</v>
      </c>
      <c r="AA442" s="166">
        <f t="shared" si="522"/>
        <v>0</v>
      </c>
      <c r="AB442" s="166">
        <f t="shared" si="523"/>
        <v>0</v>
      </c>
      <c r="AC442" s="186">
        <f t="shared" si="524"/>
        <v>0</v>
      </c>
      <c r="AD442" s="148" t="str">
        <f>IF(G442&lt;&gt;"",AC442/'Project Input'!$C$41,"")</f>
        <v/>
      </c>
      <c r="AE442" s="141"/>
      <c r="AF442" s="141"/>
      <c r="AG442" s="141"/>
    </row>
    <row r="443" spans="1:33" s="1" customFormat="1">
      <c r="A443" s="5"/>
      <c r="B443" s="84"/>
      <c r="C443" s="85"/>
      <c r="D443" s="85"/>
      <c r="E443" s="86"/>
      <c r="F443" s="74" t="s">
        <v>101</v>
      </c>
      <c r="G443" s="63"/>
      <c r="H443" s="65" t="s">
        <v>77</v>
      </c>
      <c r="I443" s="66" t="str">
        <f>IF(G443&lt;&gt;"",O443/(1-('Project Input'!$C$20+'Project Input'!$C$21)),"")</f>
        <v/>
      </c>
      <c r="J443" s="66" t="str">
        <f t="shared" si="516"/>
        <v/>
      </c>
      <c r="K443" s="202" t="str">
        <f>IF(G443&lt;&gt;0,(U443/G443)/(1-('Project Input'!$C$20+'Project Input'!$C$21)),"")</f>
        <v/>
      </c>
      <c r="L443" s="56" t="str">
        <f t="shared" si="517"/>
        <v/>
      </c>
      <c r="M443" s="218" t="str">
        <f t="shared" si="518"/>
        <v/>
      </c>
      <c r="N443" s="219"/>
      <c r="O443" s="135">
        <v>550</v>
      </c>
      <c r="P443" s="165" t="str">
        <f t="shared" si="519"/>
        <v/>
      </c>
      <c r="Q443" s="159"/>
      <c r="R443" s="190">
        <v>0.65</v>
      </c>
      <c r="S443" s="190"/>
      <c r="T443" s="190"/>
      <c r="U443" s="167" t="str">
        <f>IF(G443&lt;&gt;"",(R443*G443*'Project Input'!$C$47)+(S443*G443*'Project Input'!$C$46)+(T443*G443*'Project Input'!$C$45),"")</f>
        <v/>
      </c>
      <c r="V443" s="159"/>
      <c r="W443" s="168" t="str">
        <f t="shared" si="520"/>
        <v/>
      </c>
      <c r="X443" s="169"/>
      <c r="Y443" s="147"/>
      <c r="Z443" s="185">
        <f t="shared" si="521"/>
        <v>0</v>
      </c>
      <c r="AA443" s="166">
        <f t="shared" si="522"/>
        <v>0</v>
      </c>
      <c r="AB443" s="166">
        <f t="shared" si="523"/>
        <v>0</v>
      </c>
      <c r="AC443" s="186">
        <f t="shared" si="524"/>
        <v>0</v>
      </c>
      <c r="AD443" s="148" t="str">
        <f>IF(G443&lt;&gt;"",AC443/'Project Input'!$C$41,"")</f>
        <v/>
      </c>
      <c r="AE443" s="141"/>
      <c r="AF443" s="141"/>
      <c r="AG443" s="141"/>
    </row>
    <row r="444" spans="1:33" s="67" customFormat="1">
      <c r="A444" s="76"/>
      <c r="B444" s="88"/>
      <c r="C444" s="51"/>
      <c r="D444" s="51"/>
      <c r="E444" s="73"/>
      <c r="F444" s="74" t="s">
        <v>102</v>
      </c>
      <c r="G444" s="73"/>
      <c r="H444" s="65" t="s">
        <v>77</v>
      </c>
      <c r="I444" s="66" t="str">
        <f>IF(G444&lt;&gt;"",O444/(1-('Project Input'!$C$20+'Project Input'!$C$21)),"")</f>
        <v/>
      </c>
      <c r="J444" s="66" t="str">
        <f t="shared" si="516"/>
        <v/>
      </c>
      <c r="K444" s="202" t="str">
        <f>IF(G444&lt;&gt;0,(U444/G444)/(1-('Project Input'!$C$20+'Project Input'!$C$21)),"")</f>
        <v/>
      </c>
      <c r="L444" s="56" t="str">
        <f t="shared" si="517"/>
        <v/>
      </c>
      <c r="M444" s="218" t="str">
        <f t="shared" si="518"/>
        <v/>
      </c>
      <c r="N444" s="219"/>
      <c r="O444" s="135">
        <v>550</v>
      </c>
      <c r="P444" s="165" t="str">
        <f t="shared" si="519"/>
        <v/>
      </c>
      <c r="Q444" s="159"/>
      <c r="R444" s="190">
        <v>0.65</v>
      </c>
      <c r="S444" s="190"/>
      <c r="T444" s="190"/>
      <c r="U444" s="167" t="str">
        <f>IF(G444&lt;&gt;"",(R444*G444*'Project Input'!$C$47)+(S444*G444*'Project Input'!$C$46)+(T444*G444*'Project Input'!$C$45),"")</f>
        <v/>
      </c>
      <c r="V444" s="159"/>
      <c r="W444" s="168" t="str">
        <f t="shared" si="520"/>
        <v/>
      </c>
      <c r="X444" s="169"/>
      <c r="Y444" s="147"/>
      <c r="Z444" s="185">
        <f t="shared" si="521"/>
        <v>0</v>
      </c>
      <c r="AA444" s="166">
        <f t="shared" si="522"/>
        <v>0</v>
      </c>
      <c r="AB444" s="166">
        <f t="shared" si="523"/>
        <v>0</v>
      </c>
      <c r="AC444" s="186">
        <f t="shared" si="524"/>
        <v>0</v>
      </c>
      <c r="AD444" s="148" t="str">
        <f>IF(G444&lt;&gt;"",AC444/'Project Input'!$C$41,"")</f>
        <v/>
      </c>
      <c r="AE444" s="140"/>
      <c r="AF444" s="141"/>
      <c r="AG444" s="141"/>
    </row>
    <row r="445" spans="1:33" s="67" customFormat="1">
      <c r="A445" s="61"/>
      <c r="B445" s="842"/>
      <c r="C445" s="51"/>
      <c r="D445" s="51"/>
      <c r="E445" s="73"/>
      <c r="F445" s="74"/>
      <c r="G445" s="73"/>
      <c r="H445" s="65"/>
      <c r="I445" s="66"/>
      <c r="J445" s="66"/>
      <c r="K445" s="202"/>
      <c r="L445" s="56"/>
      <c r="M445" s="218"/>
      <c r="N445" s="219"/>
      <c r="O445" s="135"/>
      <c r="P445" s="165"/>
      <c r="Q445" s="159"/>
      <c r="R445" s="190"/>
      <c r="S445" s="190"/>
      <c r="T445" s="190"/>
      <c r="U445" s="167"/>
      <c r="V445" s="159"/>
      <c r="W445" s="168"/>
      <c r="X445" s="169"/>
      <c r="Y445" s="147"/>
      <c r="Z445" s="185"/>
      <c r="AA445" s="166"/>
      <c r="AB445" s="166"/>
      <c r="AC445" s="186"/>
      <c r="AD445" s="148"/>
      <c r="AE445" s="140"/>
      <c r="AF445" s="141"/>
      <c r="AG445" s="141"/>
    </row>
    <row r="446" spans="1:33" s="1" customFormat="1">
      <c r="A446" s="5"/>
      <c r="B446" s="72"/>
      <c r="C446" s="65"/>
      <c r="D446" s="65"/>
      <c r="E446" s="63"/>
      <c r="F446" s="843" t="s">
        <v>266</v>
      </c>
      <c r="G446" s="63"/>
      <c r="H446" s="65"/>
      <c r="I446" s="66" t="str">
        <f>IF(G446&lt;&gt;"",O446/(1-('Project Input'!$C$20+'Project Input'!$C$21)),"")</f>
        <v/>
      </c>
      <c r="J446" s="66" t="str">
        <f t="shared" si="516"/>
        <v/>
      </c>
      <c r="K446" s="202" t="str">
        <f>IF(G446&lt;&gt;0,(U446/G446)/(1-('Project Input'!$C$20+'Project Input'!$C$21)),"")</f>
        <v/>
      </c>
      <c r="L446" s="56" t="str">
        <f t="shared" ref="L446" si="525">IF(G446&lt;&gt;0,K446*G446,"")</f>
        <v/>
      </c>
      <c r="M446" s="218" t="str">
        <f t="shared" si="518"/>
        <v/>
      </c>
      <c r="N446" s="219"/>
      <c r="O446" s="135"/>
      <c r="P446" s="165" t="str">
        <f t="shared" ref="P446" si="526">IF(G446&lt;&gt;"",G446*O446,"")</f>
        <v/>
      </c>
      <c r="Q446" s="159"/>
      <c r="R446" s="190"/>
      <c r="S446" s="190"/>
      <c r="T446" s="190"/>
      <c r="U446" s="167" t="str">
        <f>IF(G446&lt;&gt;"",(R446*G446*'Project Input'!$C$47)+(S446*G446*'Project Input'!$C$46)+(T446*G446*'Project Input'!$C$45),"")</f>
        <v/>
      </c>
      <c r="V446" s="159"/>
      <c r="W446" s="168" t="str">
        <f t="shared" si="520"/>
        <v/>
      </c>
      <c r="X446" s="169"/>
      <c r="Y446" s="147"/>
      <c r="Z446" s="185">
        <f t="shared" si="521"/>
        <v>0</v>
      </c>
      <c r="AA446" s="166">
        <f t="shared" si="522"/>
        <v>0</v>
      </c>
      <c r="AB446" s="166">
        <f t="shared" si="523"/>
        <v>0</v>
      </c>
      <c r="AC446" s="186">
        <f t="shared" si="524"/>
        <v>0</v>
      </c>
      <c r="AD446" s="148" t="str">
        <f>IF(G446&lt;&gt;"",AC446/'Project Input'!$C$41,"")</f>
        <v/>
      </c>
      <c r="AE446" s="141"/>
      <c r="AF446" s="141"/>
      <c r="AG446" s="141"/>
    </row>
    <row r="447" spans="1:33" s="1" customFormat="1">
      <c r="A447" s="5"/>
      <c r="B447" s="72"/>
      <c r="C447" s="65"/>
      <c r="D447" s="65"/>
      <c r="E447" s="63"/>
      <c r="F447" s="74"/>
      <c r="G447" s="63"/>
      <c r="H447" s="65"/>
      <c r="I447" s="66" t="str">
        <f>IF(G447&lt;&gt;"",O447/(1-('Project Input'!$C$20+'Project Input'!$C$21)),"")</f>
        <v/>
      </c>
      <c r="J447" s="66" t="str">
        <f t="shared" ref="J447:J490" si="527">IF(G447&lt;&gt;"",G447*I447,"")</f>
        <v/>
      </c>
      <c r="K447" s="202" t="str">
        <f>IF(G447&lt;&gt;0,(U447/G447)/(1-('Project Input'!$C$20+'Project Input'!$C$21)),"")</f>
        <v/>
      </c>
      <c r="L447" s="56" t="str">
        <f>IF(G447&lt;&gt;0,K447*G447,"")</f>
        <v/>
      </c>
      <c r="M447" s="218" t="str">
        <f>IF(G447&lt;&gt;0,J447+L447,"")</f>
        <v/>
      </c>
      <c r="N447" s="219"/>
      <c r="O447" s="135"/>
      <c r="P447" s="165" t="str">
        <f t="shared" ref="P447:P493" si="528">IF(G447&lt;&gt;"",G447*O447,"")</f>
        <v/>
      </c>
      <c r="Q447" s="159"/>
      <c r="R447" s="190"/>
      <c r="S447" s="190"/>
      <c r="T447" s="190"/>
      <c r="U447" s="167" t="str">
        <f>IF(G447&lt;&gt;"",(R447*G447*'Project Input'!$C$47)+(S447*G447*'Project Input'!$C$46)+(T447*G447*'Project Input'!$C$45),"")</f>
        <v/>
      </c>
      <c r="V447" s="159"/>
      <c r="W447" s="168" t="str">
        <f t="shared" ref="W447:W457" si="529">IF(G447&lt;&gt;"",U447+P447,"")</f>
        <v/>
      </c>
      <c r="X447" s="169"/>
      <c r="Y447" s="147"/>
      <c r="Z447" s="185">
        <f t="shared" ref="Z447:Z457" si="530">R447*G447</f>
        <v>0</v>
      </c>
      <c r="AA447" s="166">
        <f t="shared" ref="AA447:AA457" si="531">S447*G447</f>
        <v>0</v>
      </c>
      <c r="AB447" s="166">
        <f t="shared" ref="AB447:AB457" si="532">T447*G447</f>
        <v>0</v>
      </c>
      <c r="AC447" s="186">
        <f t="shared" ref="AC447:AC457" si="533">SUM(Z447:AB447)</f>
        <v>0</v>
      </c>
      <c r="AD447" s="148" t="str">
        <f>IF(G447&lt;&gt;"",AC447/'Project Input'!$C$41,"")</f>
        <v/>
      </c>
      <c r="AE447" s="141"/>
      <c r="AF447" s="141"/>
      <c r="AG447" s="141"/>
    </row>
    <row r="448" spans="1:33" s="1" customFormat="1">
      <c r="A448" s="5"/>
      <c r="B448" s="93"/>
      <c r="C448" s="94"/>
      <c r="D448" s="94"/>
      <c r="E448" s="81">
        <v>563</v>
      </c>
      <c r="F448" s="112" t="s">
        <v>267</v>
      </c>
      <c r="G448" s="96"/>
      <c r="H448" s="97"/>
      <c r="I448" s="97"/>
      <c r="J448" s="97"/>
      <c r="K448" s="97"/>
      <c r="L448" s="60" t="str">
        <f t="shared" ref="L448" si="534">IF(I448&lt;&gt;"",I448*K448,"")</f>
        <v/>
      </c>
      <c r="M448" s="220">
        <f>SUBTOTAL(9,M449:M460)</f>
        <v>0</v>
      </c>
      <c r="N448" s="219"/>
      <c r="O448" s="135"/>
      <c r="P448" s="165" t="str">
        <f t="shared" si="528"/>
        <v/>
      </c>
      <c r="Q448" s="159"/>
      <c r="R448" s="190"/>
      <c r="S448" s="190"/>
      <c r="T448" s="190"/>
      <c r="U448" s="167" t="str">
        <f>IF(G448&lt;&gt;"",(R448*G448*'Project Input'!$C$47)+(S448*G448*'Project Input'!$C$46)+(T448*G448*'Project Input'!$C$45),"")</f>
        <v/>
      </c>
      <c r="V448" s="159"/>
      <c r="W448" s="168" t="str">
        <f t="shared" si="529"/>
        <v/>
      </c>
      <c r="X448" s="169"/>
      <c r="Y448" s="147"/>
      <c r="Z448" s="185">
        <f t="shared" si="530"/>
        <v>0</v>
      </c>
      <c r="AA448" s="166">
        <f t="shared" si="531"/>
        <v>0</v>
      </c>
      <c r="AB448" s="166">
        <f t="shared" si="532"/>
        <v>0</v>
      </c>
      <c r="AC448" s="186">
        <f t="shared" si="533"/>
        <v>0</v>
      </c>
      <c r="AD448" s="148" t="str">
        <f>IF(G448&lt;&gt;"",AC448/'Project Input'!$C$41,"")</f>
        <v/>
      </c>
      <c r="AE448" s="141"/>
      <c r="AF448" s="141"/>
      <c r="AG448" s="141"/>
    </row>
    <row r="449" spans="1:33" s="1" customFormat="1">
      <c r="A449" s="5"/>
      <c r="B449" s="72"/>
      <c r="C449" s="65"/>
      <c r="D449" s="65"/>
      <c r="E449" s="63"/>
      <c r="F449" s="109"/>
      <c r="G449" s="63"/>
      <c r="H449" s="65"/>
      <c r="I449" s="66" t="str">
        <f>IF(G449&lt;&gt;"",O449/(1-('Project Input'!$C$20+'Project Input'!$C$21)),"")</f>
        <v/>
      </c>
      <c r="J449" s="66" t="str">
        <f t="shared" si="527"/>
        <v/>
      </c>
      <c r="K449" s="202" t="str">
        <f>IF(G449&lt;&gt;0,(U449/G449)/(1-('Project Input'!$C$20+'Project Input'!$C$21)),"")</f>
        <v/>
      </c>
      <c r="L449" s="56" t="str">
        <f t="shared" ref="L449:L460" si="535">IF(G449&lt;&gt;0,K449*G449,"")</f>
        <v/>
      </c>
      <c r="M449" s="218" t="str">
        <f t="shared" ref="M449:M458" si="536">IF(G449&lt;&gt;0,J449+L449,"")</f>
        <v/>
      </c>
      <c r="N449" s="219"/>
      <c r="O449" s="135"/>
      <c r="P449" s="165" t="str">
        <f t="shared" si="528"/>
        <v/>
      </c>
      <c r="Q449" s="159"/>
      <c r="R449" s="190"/>
      <c r="S449" s="190"/>
      <c r="T449" s="190"/>
      <c r="U449" s="167" t="str">
        <f>IF(G449&lt;&gt;"",(R449*G449*'Project Input'!$C$47)+(S449*G449*'Project Input'!$C$46)+(T449*G449*'Project Input'!$C$45),"")</f>
        <v/>
      </c>
      <c r="V449" s="159"/>
      <c r="W449" s="168" t="str">
        <f t="shared" si="529"/>
        <v/>
      </c>
      <c r="X449" s="169"/>
      <c r="Y449" s="147"/>
      <c r="Z449" s="185">
        <f t="shared" si="530"/>
        <v>0</v>
      </c>
      <c r="AA449" s="166">
        <f t="shared" si="531"/>
        <v>0</v>
      </c>
      <c r="AB449" s="166">
        <f t="shared" si="532"/>
        <v>0</v>
      </c>
      <c r="AC449" s="186">
        <f t="shared" si="533"/>
        <v>0</v>
      </c>
      <c r="AD449" s="148" t="str">
        <f>IF(G449&lt;&gt;"",AC449/'Project Input'!$C$41,"")</f>
        <v/>
      </c>
      <c r="AE449" s="141"/>
      <c r="AF449" s="141"/>
      <c r="AG449" s="141"/>
    </row>
    <row r="450" spans="1:33" s="1" customFormat="1">
      <c r="A450" s="5"/>
      <c r="B450" s="72"/>
      <c r="C450" s="65"/>
      <c r="D450" s="65"/>
      <c r="E450" s="63"/>
      <c r="F450" s="91" t="s">
        <v>268</v>
      </c>
      <c r="G450" s="63"/>
      <c r="H450" s="65" t="s">
        <v>77</v>
      </c>
      <c r="I450" s="66" t="str">
        <f>IF(G450&lt;&gt;"",O450/(1-('Project Input'!$C$20+'Project Input'!$C$21)),"")</f>
        <v/>
      </c>
      <c r="J450" s="66" t="str">
        <f t="shared" si="527"/>
        <v/>
      </c>
      <c r="K450" s="202" t="str">
        <f>IF(G450&lt;&gt;0,(U450/G450)/(1-('Project Input'!$C$20+'Project Input'!$C$21)),"")</f>
        <v/>
      </c>
      <c r="L450" s="56" t="str">
        <f t="shared" si="535"/>
        <v/>
      </c>
      <c r="M450" s="218" t="str">
        <f t="shared" si="536"/>
        <v/>
      </c>
      <c r="N450" s="219"/>
      <c r="O450" s="135"/>
      <c r="P450" s="165" t="str">
        <f t="shared" si="528"/>
        <v/>
      </c>
      <c r="Q450" s="159"/>
      <c r="R450" s="190"/>
      <c r="S450" s="190"/>
      <c r="T450" s="190"/>
      <c r="U450" s="167" t="str">
        <f>IF(G450&lt;&gt;"",(R450*G450*'Project Input'!$C$47)+(S450*G450*'Project Input'!$C$46)+(T450*G450*'Project Input'!$C$45),"")</f>
        <v/>
      </c>
      <c r="V450" s="159"/>
      <c r="W450" s="168" t="str">
        <f t="shared" si="529"/>
        <v/>
      </c>
      <c r="X450" s="169"/>
      <c r="Y450" s="147"/>
      <c r="Z450" s="185">
        <f t="shared" si="530"/>
        <v>0</v>
      </c>
      <c r="AA450" s="166">
        <f t="shared" si="531"/>
        <v>0</v>
      </c>
      <c r="AB450" s="166">
        <f t="shared" si="532"/>
        <v>0</v>
      </c>
      <c r="AC450" s="186">
        <f t="shared" si="533"/>
        <v>0</v>
      </c>
      <c r="AD450" s="148" t="str">
        <f>IF(G450&lt;&gt;"",AC450/'Project Input'!$C$41,"")</f>
        <v/>
      </c>
      <c r="AE450" s="141"/>
      <c r="AF450" s="141"/>
      <c r="AG450" s="141"/>
    </row>
    <row r="451" spans="1:33" s="1" customFormat="1">
      <c r="A451" s="5"/>
      <c r="B451" s="72"/>
      <c r="C451" s="65"/>
      <c r="D451" s="65"/>
      <c r="E451" s="63"/>
      <c r="F451" s="91" t="s">
        <v>269</v>
      </c>
      <c r="G451" s="63"/>
      <c r="H451" s="65" t="s">
        <v>40</v>
      </c>
      <c r="I451" s="66" t="str">
        <f>IF(G451&lt;&gt;"",O451/(1-('Project Input'!$C$20+'Project Input'!$C$21)),"")</f>
        <v/>
      </c>
      <c r="J451" s="66" t="str">
        <f t="shared" si="527"/>
        <v/>
      </c>
      <c r="K451" s="202" t="str">
        <f>IF(G451&lt;&gt;0,(U451/G451)/(1-('Project Input'!$C$20+'Project Input'!$C$21)),"")</f>
        <v/>
      </c>
      <c r="L451" s="56" t="str">
        <f t="shared" si="535"/>
        <v/>
      </c>
      <c r="M451" s="218" t="str">
        <f t="shared" si="536"/>
        <v/>
      </c>
      <c r="N451" s="219"/>
      <c r="O451" s="135"/>
      <c r="P451" s="165" t="str">
        <f t="shared" si="528"/>
        <v/>
      </c>
      <c r="Q451" s="159"/>
      <c r="R451" s="190"/>
      <c r="S451" s="190"/>
      <c r="T451" s="190"/>
      <c r="U451" s="167" t="str">
        <f>IF(G451&lt;&gt;"",(R451*G451*'Project Input'!$C$47)+(S451*G451*'Project Input'!$C$46)+(T451*G451*'Project Input'!$C$45),"")</f>
        <v/>
      </c>
      <c r="V451" s="159"/>
      <c r="W451" s="168" t="str">
        <f t="shared" si="529"/>
        <v/>
      </c>
      <c r="X451" s="169"/>
      <c r="Y451" s="147"/>
      <c r="Z451" s="185">
        <f t="shared" si="530"/>
        <v>0</v>
      </c>
      <c r="AA451" s="166">
        <f t="shared" si="531"/>
        <v>0</v>
      </c>
      <c r="AB451" s="166">
        <f t="shared" si="532"/>
        <v>0</v>
      </c>
      <c r="AC451" s="186">
        <f t="shared" si="533"/>
        <v>0</v>
      </c>
      <c r="AD451" s="148" t="str">
        <f>IF(G451&lt;&gt;"",AC451/'Project Input'!$C$41,"")</f>
        <v/>
      </c>
      <c r="AE451" s="141"/>
      <c r="AF451" s="141"/>
      <c r="AG451" s="141"/>
    </row>
    <row r="452" spans="1:33" s="1" customFormat="1">
      <c r="A452" s="5"/>
      <c r="B452" s="72"/>
      <c r="C452" s="65"/>
      <c r="D452" s="65"/>
      <c r="E452" s="63"/>
      <c r="F452" s="91" t="s">
        <v>270</v>
      </c>
      <c r="G452" s="63"/>
      <c r="H452" s="65" t="s">
        <v>77</v>
      </c>
      <c r="I452" s="66" t="str">
        <f>IF(G452&lt;&gt;"",O452/(1-('Project Input'!$C$20+'Project Input'!$C$21)),"")</f>
        <v/>
      </c>
      <c r="J452" s="66" t="str">
        <f t="shared" si="527"/>
        <v/>
      </c>
      <c r="K452" s="202" t="str">
        <f>IF(G452&lt;&gt;0,(U452/G452)/(1-('Project Input'!$C$20+'Project Input'!$C$21)),"")</f>
        <v/>
      </c>
      <c r="L452" s="56" t="str">
        <f t="shared" si="535"/>
        <v/>
      </c>
      <c r="M452" s="218" t="str">
        <f t="shared" si="536"/>
        <v/>
      </c>
      <c r="N452" s="219"/>
      <c r="O452" s="135"/>
      <c r="P452" s="165" t="str">
        <f t="shared" si="528"/>
        <v/>
      </c>
      <c r="Q452" s="159"/>
      <c r="R452" s="190"/>
      <c r="S452" s="190"/>
      <c r="T452" s="190"/>
      <c r="U452" s="167" t="str">
        <f>IF(G452&lt;&gt;"",(R452*G452*'Project Input'!$C$47)+(S452*G452*'Project Input'!$C$46)+(T452*G452*'Project Input'!$C$45),"")</f>
        <v/>
      </c>
      <c r="V452" s="159"/>
      <c r="W452" s="168" t="str">
        <f t="shared" si="529"/>
        <v/>
      </c>
      <c r="X452" s="169"/>
      <c r="Y452" s="147"/>
      <c r="Z452" s="185">
        <f t="shared" si="530"/>
        <v>0</v>
      </c>
      <c r="AA452" s="166">
        <f t="shared" si="531"/>
        <v>0</v>
      </c>
      <c r="AB452" s="166">
        <f t="shared" si="532"/>
        <v>0</v>
      </c>
      <c r="AC452" s="186">
        <f t="shared" si="533"/>
        <v>0</v>
      </c>
      <c r="AD452" s="148" t="str">
        <f>IF(G452&lt;&gt;"",AC452/'Project Input'!$C$41,"")</f>
        <v/>
      </c>
      <c r="AE452" s="141"/>
      <c r="AF452" s="141"/>
      <c r="AG452" s="141"/>
    </row>
    <row r="453" spans="1:33" s="1" customFormat="1">
      <c r="A453" s="5"/>
      <c r="B453" s="72"/>
      <c r="C453" s="65"/>
      <c r="D453" s="65"/>
      <c r="E453" s="63"/>
      <c r="F453" s="91" t="s">
        <v>271</v>
      </c>
      <c r="G453" s="63"/>
      <c r="H453" s="65" t="s">
        <v>40</v>
      </c>
      <c r="I453" s="66" t="str">
        <f>IF(G453&lt;&gt;"",O453/(1-('Project Input'!$C$20+'Project Input'!$C$21)),"")</f>
        <v/>
      </c>
      <c r="J453" s="66" t="str">
        <f t="shared" si="527"/>
        <v/>
      </c>
      <c r="K453" s="202" t="str">
        <f>IF(G453&lt;&gt;0,(U453/G453)/(1-('Project Input'!$C$20+'Project Input'!$C$21)),"")</f>
        <v/>
      </c>
      <c r="L453" s="56" t="str">
        <f t="shared" si="535"/>
        <v/>
      </c>
      <c r="M453" s="218" t="str">
        <f t="shared" si="536"/>
        <v/>
      </c>
      <c r="N453" s="219"/>
      <c r="O453" s="135"/>
      <c r="P453" s="165" t="str">
        <f t="shared" si="528"/>
        <v/>
      </c>
      <c r="Q453" s="159"/>
      <c r="R453" s="190"/>
      <c r="S453" s="190"/>
      <c r="T453" s="190"/>
      <c r="U453" s="167" t="str">
        <f>IF(G453&lt;&gt;"",(R453*G453*'Project Input'!$C$47)+(S453*G453*'Project Input'!$C$46)+(T453*G453*'Project Input'!$C$45),"")</f>
        <v/>
      </c>
      <c r="V453" s="159"/>
      <c r="W453" s="168" t="str">
        <f t="shared" si="529"/>
        <v/>
      </c>
      <c r="X453" s="169"/>
      <c r="Y453" s="147"/>
      <c r="Z453" s="185">
        <f t="shared" si="530"/>
        <v>0</v>
      </c>
      <c r="AA453" s="166">
        <f t="shared" si="531"/>
        <v>0</v>
      </c>
      <c r="AB453" s="166">
        <f t="shared" si="532"/>
        <v>0</v>
      </c>
      <c r="AC453" s="186">
        <f t="shared" si="533"/>
        <v>0</v>
      </c>
      <c r="AD453" s="148" t="str">
        <f>IF(G453&lt;&gt;"",AC453/'Project Input'!$C$41,"")</f>
        <v/>
      </c>
      <c r="AE453" s="141"/>
      <c r="AF453" s="141"/>
      <c r="AG453" s="141"/>
    </row>
    <row r="454" spans="1:33" s="1" customFormat="1">
      <c r="A454" s="5"/>
      <c r="B454" s="72"/>
      <c r="C454" s="65"/>
      <c r="D454" s="65"/>
      <c r="E454" s="63"/>
      <c r="F454" s="91" t="s">
        <v>272</v>
      </c>
      <c r="G454" s="63"/>
      <c r="H454" s="65" t="s">
        <v>77</v>
      </c>
      <c r="I454" s="66" t="str">
        <f>IF(G454&lt;&gt;"",O454/(1-('Project Input'!$C$20+'Project Input'!$C$21)),"")</f>
        <v/>
      </c>
      <c r="J454" s="66" t="str">
        <f t="shared" si="527"/>
        <v/>
      </c>
      <c r="K454" s="202" t="str">
        <f>IF(G454&lt;&gt;0,(U454/G454)/(1-('Project Input'!$C$20+'Project Input'!$C$21)),"")</f>
        <v/>
      </c>
      <c r="L454" s="56" t="str">
        <f t="shared" si="535"/>
        <v/>
      </c>
      <c r="M454" s="218" t="str">
        <f t="shared" si="536"/>
        <v/>
      </c>
      <c r="N454" s="219"/>
      <c r="O454" s="135"/>
      <c r="P454" s="165" t="str">
        <f t="shared" si="528"/>
        <v/>
      </c>
      <c r="Q454" s="159"/>
      <c r="R454" s="190"/>
      <c r="S454" s="190"/>
      <c r="T454" s="190"/>
      <c r="U454" s="167" t="str">
        <f>IF(G454&lt;&gt;"",(R454*G454*'Project Input'!$C$47)+(S454*G454*'Project Input'!$C$46)+(T454*G454*'Project Input'!$C$45),"")</f>
        <v/>
      </c>
      <c r="V454" s="159"/>
      <c r="W454" s="168" t="str">
        <f t="shared" si="529"/>
        <v/>
      </c>
      <c r="X454" s="169"/>
      <c r="Y454" s="147"/>
      <c r="Z454" s="185">
        <f t="shared" si="530"/>
        <v>0</v>
      </c>
      <c r="AA454" s="166">
        <f t="shared" si="531"/>
        <v>0</v>
      </c>
      <c r="AB454" s="166">
        <f t="shared" si="532"/>
        <v>0</v>
      </c>
      <c r="AC454" s="186">
        <f t="shared" si="533"/>
        <v>0</v>
      </c>
      <c r="AD454" s="148" t="str">
        <f>IF(G454&lt;&gt;"",AC454/'Project Input'!$C$41,"")</f>
        <v/>
      </c>
      <c r="AE454" s="141"/>
      <c r="AF454" s="141"/>
      <c r="AG454" s="141"/>
    </row>
    <row r="455" spans="1:33" s="1" customFormat="1">
      <c r="A455" s="5"/>
      <c r="B455" s="72"/>
      <c r="C455" s="65"/>
      <c r="D455" s="65"/>
      <c r="E455" s="63"/>
      <c r="F455" s="91" t="s">
        <v>273</v>
      </c>
      <c r="G455" s="63"/>
      <c r="H455" s="65" t="s">
        <v>40</v>
      </c>
      <c r="I455" s="66" t="str">
        <f>IF(G455&lt;&gt;"",O455/(1-('Project Input'!$C$20+'Project Input'!$C$21)),"")</f>
        <v/>
      </c>
      <c r="J455" s="66" t="str">
        <f t="shared" si="527"/>
        <v/>
      </c>
      <c r="K455" s="202" t="str">
        <f>IF(G455&lt;&gt;0,(U455/G455)/(1-('Project Input'!$C$20+'Project Input'!$C$21)),"")</f>
        <v/>
      </c>
      <c r="L455" s="56" t="str">
        <f t="shared" si="535"/>
        <v/>
      </c>
      <c r="M455" s="218" t="str">
        <f t="shared" si="536"/>
        <v/>
      </c>
      <c r="N455" s="219"/>
      <c r="O455" s="135"/>
      <c r="P455" s="165" t="str">
        <f t="shared" si="528"/>
        <v/>
      </c>
      <c r="Q455" s="159"/>
      <c r="R455" s="190"/>
      <c r="S455" s="190"/>
      <c r="T455" s="190"/>
      <c r="U455" s="167" t="str">
        <f>IF(G455&lt;&gt;"",(R455*G455*'Project Input'!$C$47)+(S455*G455*'Project Input'!$C$46)+(T455*G455*'Project Input'!$C$45),"")</f>
        <v/>
      </c>
      <c r="V455" s="159"/>
      <c r="W455" s="168" t="str">
        <f t="shared" si="529"/>
        <v/>
      </c>
      <c r="X455" s="169"/>
      <c r="Y455" s="147"/>
      <c r="Z455" s="185">
        <f t="shared" si="530"/>
        <v>0</v>
      </c>
      <c r="AA455" s="166">
        <f t="shared" si="531"/>
        <v>0</v>
      </c>
      <c r="AB455" s="166">
        <f t="shared" si="532"/>
        <v>0</v>
      </c>
      <c r="AC455" s="186">
        <f t="shared" si="533"/>
        <v>0</v>
      </c>
      <c r="AD455" s="148" t="str">
        <f>IF(G455&lt;&gt;"",AC455/'Project Input'!$C$41,"")</f>
        <v/>
      </c>
      <c r="AE455" s="141"/>
      <c r="AF455" s="141"/>
      <c r="AG455" s="141"/>
    </row>
    <row r="456" spans="1:33" s="1" customFormat="1">
      <c r="A456" s="5"/>
      <c r="B456" s="72"/>
      <c r="C456" s="65"/>
      <c r="D456" s="65"/>
      <c r="E456" s="63"/>
      <c r="F456" s="91" t="s">
        <v>274</v>
      </c>
      <c r="G456" s="63"/>
      <c r="H456" s="65" t="s">
        <v>77</v>
      </c>
      <c r="I456" s="66" t="str">
        <f>IF(G456&lt;&gt;"",O456/(1-('Project Input'!$C$20+'Project Input'!$C$21)),"")</f>
        <v/>
      </c>
      <c r="J456" s="66" t="str">
        <f t="shared" si="527"/>
        <v/>
      </c>
      <c r="K456" s="202" t="str">
        <f>IF(G456&lt;&gt;0,(U456/G456)/(1-('Project Input'!$C$20+'Project Input'!$C$21)),"")</f>
        <v/>
      </c>
      <c r="L456" s="56" t="str">
        <f t="shared" si="535"/>
        <v/>
      </c>
      <c r="M456" s="218" t="str">
        <f t="shared" si="536"/>
        <v/>
      </c>
      <c r="N456" s="219"/>
      <c r="O456" s="135"/>
      <c r="P456" s="165" t="str">
        <f t="shared" si="528"/>
        <v/>
      </c>
      <c r="Q456" s="159"/>
      <c r="R456" s="190"/>
      <c r="S456" s="190"/>
      <c r="T456" s="190"/>
      <c r="U456" s="167" t="str">
        <f>IF(G456&lt;&gt;"",(R456*G456*'Project Input'!$C$47)+(S456*G456*'Project Input'!$C$46)+(T456*G456*'Project Input'!$C$45),"")</f>
        <v/>
      </c>
      <c r="V456" s="159"/>
      <c r="W456" s="168" t="str">
        <f t="shared" si="529"/>
        <v/>
      </c>
      <c r="X456" s="169"/>
      <c r="Y456" s="147"/>
      <c r="Z456" s="185">
        <f t="shared" si="530"/>
        <v>0</v>
      </c>
      <c r="AA456" s="166">
        <f t="shared" si="531"/>
        <v>0</v>
      </c>
      <c r="AB456" s="166">
        <f t="shared" si="532"/>
        <v>0</v>
      </c>
      <c r="AC456" s="186">
        <f t="shared" si="533"/>
        <v>0</v>
      </c>
      <c r="AD456" s="148" t="str">
        <f>IF(G456&lt;&gt;"",AC456/'Project Input'!$C$41,"")</f>
        <v/>
      </c>
      <c r="AE456" s="141"/>
      <c r="AF456" s="141"/>
      <c r="AG456" s="141"/>
    </row>
    <row r="457" spans="1:33" s="1" customFormat="1">
      <c r="A457" s="5"/>
      <c r="B457" s="72"/>
      <c r="C457" s="65"/>
      <c r="D457" s="65"/>
      <c r="E457" s="63"/>
      <c r="F457" s="91" t="s">
        <v>275</v>
      </c>
      <c r="G457" s="63"/>
      <c r="H457" s="65" t="s">
        <v>40</v>
      </c>
      <c r="I457" s="66" t="str">
        <f>IF(G457&lt;&gt;"",O457/(1-('Project Input'!$C$20+'Project Input'!$C$21)),"")</f>
        <v/>
      </c>
      <c r="J457" s="66" t="str">
        <f t="shared" si="527"/>
        <v/>
      </c>
      <c r="K457" s="202" t="str">
        <f>IF(G457&lt;&gt;0,(U457/G457)/(1-('Project Input'!$C$20+'Project Input'!$C$21)),"")</f>
        <v/>
      </c>
      <c r="L457" s="56" t="str">
        <f t="shared" si="535"/>
        <v/>
      </c>
      <c r="M457" s="218" t="str">
        <f t="shared" si="536"/>
        <v/>
      </c>
      <c r="N457" s="219"/>
      <c r="O457" s="135"/>
      <c r="P457" s="165" t="str">
        <f t="shared" si="528"/>
        <v/>
      </c>
      <c r="Q457" s="159"/>
      <c r="R457" s="190"/>
      <c r="S457" s="190"/>
      <c r="T457" s="190"/>
      <c r="U457" s="167" t="str">
        <f>IF(G457&lt;&gt;"",(R457*G457*'Project Input'!$C$47)+(S457*G457*'Project Input'!$C$46)+(T457*G457*'Project Input'!$C$45),"")</f>
        <v/>
      </c>
      <c r="V457" s="159"/>
      <c r="W457" s="168" t="str">
        <f t="shared" si="529"/>
        <v/>
      </c>
      <c r="X457" s="169"/>
      <c r="Y457" s="147"/>
      <c r="Z457" s="185">
        <f t="shared" si="530"/>
        <v>0</v>
      </c>
      <c r="AA457" s="166">
        <f t="shared" si="531"/>
        <v>0</v>
      </c>
      <c r="AB457" s="166">
        <f t="shared" si="532"/>
        <v>0</v>
      </c>
      <c r="AC457" s="186">
        <f t="shared" si="533"/>
        <v>0</v>
      </c>
      <c r="AD457" s="148" t="str">
        <f>IF(G457&lt;&gt;"",AC457/'Project Input'!$C$41,"")</f>
        <v/>
      </c>
      <c r="AE457" s="141"/>
      <c r="AF457" s="141"/>
      <c r="AG457" s="141"/>
    </row>
    <row r="458" spans="1:33" s="1" customFormat="1">
      <c r="A458" s="5"/>
      <c r="B458" s="72"/>
      <c r="C458" s="65"/>
      <c r="D458" s="65"/>
      <c r="E458" s="63"/>
      <c r="F458" s="64"/>
      <c r="G458" s="63"/>
      <c r="H458" s="65"/>
      <c r="I458" s="66" t="str">
        <f>IF(G458&lt;&gt;"",O458/(1-('Project Input'!$C$20+'Project Input'!$C$21)),"")</f>
        <v/>
      </c>
      <c r="J458" s="66" t="str">
        <f t="shared" si="527"/>
        <v/>
      </c>
      <c r="K458" s="202" t="str">
        <f>IF(G458&lt;&gt;0,(U458/G458)/(1-('Project Input'!$C$20+'Project Input'!$C$21)),"")</f>
        <v/>
      </c>
      <c r="L458" s="56" t="str">
        <f t="shared" si="535"/>
        <v/>
      </c>
      <c r="M458" s="218" t="str">
        <f t="shared" si="536"/>
        <v/>
      </c>
      <c r="N458" s="219"/>
      <c r="O458" s="135"/>
      <c r="P458" s="165" t="str">
        <f t="shared" si="528"/>
        <v/>
      </c>
      <c r="Q458" s="159"/>
      <c r="R458" s="190"/>
      <c r="S458" s="190"/>
      <c r="T458" s="190"/>
      <c r="U458" s="167" t="str">
        <f>IF(G458&lt;&gt;"",(R458*G458*'Project Input'!$C$47)+(S458*G458*'Project Input'!$C$46)+(T458*G458*'Project Input'!$C$45),"")</f>
        <v/>
      </c>
      <c r="V458" s="159"/>
      <c r="W458" s="168" t="str">
        <f t="shared" ref="W458:W493" si="537">IF(G458&lt;&gt;"",U458+P458,"")</f>
        <v/>
      </c>
      <c r="X458" s="169"/>
      <c r="Y458" s="147"/>
      <c r="Z458" s="185">
        <f t="shared" ref="Z458:Z493" si="538">R458*G458</f>
        <v>0</v>
      </c>
      <c r="AA458" s="166">
        <f t="shared" ref="AA458:AA493" si="539">S458*G458</f>
        <v>0</v>
      </c>
      <c r="AB458" s="166">
        <f t="shared" ref="AB458:AB493" si="540">T458*G458</f>
        <v>0</v>
      </c>
      <c r="AC458" s="186">
        <f t="shared" ref="AC458:AC492" si="541">SUM(Z458:AB458)</f>
        <v>0</v>
      </c>
      <c r="AD458" s="148" t="str">
        <f>IF(G458&lt;&gt;"",AC458/'Project Input'!$C$41,"")</f>
        <v/>
      </c>
      <c r="AE458" s="141"/>
      <c r="AF458" s="141"/>
      <c r="AG458" s="141"/>
    </row>
    <row r="459" spans="1:33" s="1" customFormat="1">
      <c r="A459" s="5"/>
      <c r="B459" s="72"/>
      <c r="C459" s="65"/>
      <c r="D459" s="65"/>
      <c r="E459" s="63"/>
      <c r="F459" s="64"/>
      <c r="G459" s="63"/>
      <c r="H459" s="65"/>
      <c r="I459" s="66" t="str">
        <f>IF(G459&lt;&gt;"",O459/(1-('Project Input'!$C$20+'Project Input'!$C$21)),"")</f>
        <v/>
      </c>
      <c r="J459" s="66" t="str">
        <f t="shared" si="527"/>
        <v/>
      </c>
      <c r="K459" s="202" t="str">
        <f>IF(G459&lt;&gt;0,(U459/G459)/(1-('Project Input'!$C$20+'Project Input'!$C$21)),"")</f>
        <v/>
      </c>
      <c r="L459" s="56" t="str">
        <f t="shared" si="535"/>
        <v/>
      </c>
      <c r="M459" s="218" t="str">
        <f t="shared" ref="M459" si="542">IF(G459&lt;&gt;0,J459+L459,"")</f>
        <v/>
      </c>
      <c r="N459" s="219"/>
      <c r="O459" s="135"/>
      <c r="P459" s="165" t="str">
        <f t="shared" si="528"/>
        <v/>
      </c>
      <c r="Q459" s="159"/>
      <c r="R459" s="190"/>
      <c r="S459" s="190"/>
      <c r="T459" s="190"/>
      <c r="U459" s="167" t="str">
        <f>IF(G459&lt;&gt;"",(R459*G459*'Project Input'!$C$47)+(S459*G459*'Project Input'!$C$46)+(T459*G459*'Project Input'!$C$45),"")</f>
        <v/>
      </c>
      <c r="V459" s="159"/>
      <c r="W459" s="168" t="str">
        <f t="shared" si="537"/>
        <v/>
      </c>
      <c r="X459" s="169"/>
      <c r="Y459" s="147"/>
      <c r="Z459" s="185">
        <f t="shared" si="538"/>
        <v>0</v>
      </c>
      <c r="AA459" s="166">
        <f t="shared" si="539"/>
        <v>0</v>
      </c>
      <c r="AB459" s="166">
        <f t="shared" si="540"/>
        <v>0</v>
      </c>
      <c r="AC459" s="186">
        <f t="shared" si="541"/>
        <v>0</v>
      </c>
      <c r="AD459" s="148" t="str">
        <f>IF(G459&lt;&gt;"",AC459/'Project Input'!$C$41,"")</f>
        <v/>
      </c>
      <c r="AE459" s="141"/>
      <c r="AF459" s="141"/>
      <c r="AG459" s="141"/>
    </row>
    <row r="460" spans="1:33" s="67" customFormat="1">
      <c r="A460" s="5"/>
      <c r="B460" s="103"/>
      <c r="C460" s="100"/>
      <c r="D460" s="104"/>
      <c r="E460" s="105"/>
      <c r="F460" s="74"/>
      <c r="G460" s="63"/>
      <c r="H460" s="65"/>
      <c r="I460" s="66" t="str">
        <f>IF(G460&lt;&gt;"",O460/(1-('Project Input'!$C$20+'Project Input'!$C$21)),"")</f>
        <v/>
      </c>
      <c r="J460" s="66" t="str">
        <f t="shared" si="527"/>
        <v/>
      </c>
      <c r="K460" s="202" t="str">
        <f>IF(G460&lt;&gt;0,(U460/G460)/(1-('Project Input'!$C$20+'Project Input'!$C$21)),"")</f>
        <v/>
      </c>
      <c r="L460" s="56" t="str">
        <f t="shared" si="535"/>
        <v/>
      </c>
      <c r="M460" s="218" t="str">
        <f>IF(G460&lt;&gt;0,J460+L460,"")</f>
        <v/>
      </c>
      <c r="N460" s="219"/>
      <c r="O460" s="135"/>
      <c r="P460" s="165" t="str">
        <f t="shared" si="528"/>
        <v/>
      </c>
      <c r="Q460" s="159"/>
      <c r="R460" s="190"/>
      <c r="S460" s="190"/>
      <c r="T460" s="190"/>
      <c r="U460" s="167" t="str">
        <f>IF(G460&lt;&gt;"",(R460*G460*'Project Input'!$C$47)+(S460*G460*'Project Input'!$C$46)+(T460*G460*'Project Input'!$C$45),"")</f>
        <v/>
      </c>
      <c r="V460" s="159"/>
      <c r="W460" s="168" t="str">
        <f t="shared" si="537"/>
        <v/>
      </c>
      <c r="X460" s="169"/>
      <c r="Y460" s="147"/>
      <c r="Z460" s="185">
        <f t="shared" si="538"/>
        <v>0</v>
      </c>
      <c r="AA460" s="166">
        <f t="shared" si="539"/>
        <v>0</v>
      </c>
      <c r="AB460" s="166">
        <f t="shared" si="540"/>
        <v>0</v>
      </c>
      <c r="AC460" s="186">
        <f t="shared" si="541"/>
        <v>0</v>
      </c>
      <c r="AD460" s="148" t="str">
        <f>IF(G460&lt;&gt;"",AC460/'Project Input'!$C$41,"")</f>
        <v/>
      </c>
      <c r="AE460" s="141"/>
      <c r="AF460" s="141"/>
      <c r="AG460" s="141"/>
    </row>
    <row r="461" spans="1:33" s="1" customFormat="1">
      <c r="A461" s="5"/>
      <c r="B461" s="114"/>
      <c r="C461" s="94"/>
      <c r="D461" s="115"/>
      <c r="E461" s="81">
        <v>571</v>
      </c>
      <c r="F461" s="112" t="s">
        <v>276</v>
      </c>
      <c r="G461" s="96"/>
      <c r="H461" s="97"/>
      <c r="I461" s="97"/>
      <c r="J461" s="97"/>
      <c r="K461" s="97"/>
      <c r="L461" s="60" t="str">
        <f t="shared" ref="L461" si="543">IF(I461&lt;&gt;"",I461*K461,"")</f>
        <v/>
      </c>
      <c r="M461" s="220">
        <f>SUBTOTAL(9,M462:M488)</f>
        <v>7141260.4290822418</v>
      </c>
      <c r="N461" s="219"/>
      <c r="O461" s="135"/>
      <c r="P461" s="165" t="str">
        <f t="shared" si="528"/>
        <v/>
      </c>
      <c r="Q461" s="159"/>
      <c r="R461" s="190"/>
      <c r="S461" s="190"/>
      <c r="T461" s="190"/>
      <c r="U461" s="167" t="str">
        <f>IF(G461&lt;&gt;"",(R461*G461*'Project Input'!$C$47)+(S461*G461*'Project Input'!$C$46)+(T461*G461*'Project Input'!$C$45),"")</f>
        <v/>
      </c>
      <c r="V461" s="159"/>
      <c r="W461" s="168" t="str">
        <f t="shared" si="537"/>
        <v/>
      </c>
      <c r="X461" s="169"/>
      <c r="Y461" s="147"/>
      <c r="Z461" s="185">
        <f t="shared" si="538"/>
        <v>0</v>
      </c>
      <c r="AA461" s="166">
        <f t="shared" si="539"/>
        <v>0</v>
      </c>
      <c r="AB461" s="166">
        <f t="shared" si="540"/>
        <v>0</v>
      </c>
      <c r="AC461" s="186">
        <f t="shared" si="541"/>
        <v>0</v>
      </c>
      <c r="AD461" s="148" t="str">
        <f>IF(G461&lt;&gt;"",AC461/'Project Input'!$C$41,"")</f>
        <v/>
      </c>
      <c r="AE461" s="141"/>
      <c r="AF461" s="141"/>
      <c r="AG461" s="141"/>
    </row>
    <row r="462" spans="1:33" s="1" customFormat="1">
      <c r="A462" s="5"/>
      <c r="B462" s="99"/>
      <c r="C462" s="100"/>
      <c r="D462" s="100"/>
      <c r="E462" s="101"/>
      <c r="F462" s="91"/>
      <c r="G462" s="89"/>
      <c r="H462" s="65"/>
      <c r="I462" s="66" t="str">
        <f>IF(G462&lt;&gt;"",O462/(1-('Project Input'!$C$20+'Project Input'!$C$21)),"")</f>
        <v/>
      </c>
      <c r="J462" s="66" t="str">
        <f t="shared" si="527"/>
        <v/>
      </c>
      <c r="K462" s="202" t="str">
        <f>IF(G462&lt;&gt;0,(U462/G462)/(1-('Project Input'!$C$20+'Project Input'!$C$21)),"")</f>
        <v/>
      </c>
      <c r="L462" s="56" t="str">
        <f t="shared" ref="L462:L488" si="544">IF(G462&lt;&gt;0,K462*G462,"")</f>
        <v/>
      </c>
      <c r="M462" s="218" t="str">
        <f t="shared" ref="M462:M488" si="545">IF(G462&lt;&gt;0,J462+L462,"")</f>
        <v/>
      </c>
      <c r="N462" s="219"/>
      <c r="O462" s="135"/>
      <c r="P462" s="165" t="str">
        <f t="shared" si="528"/>
        <v/>
      </c>
      <c r="Q462" s="159"/>
      <c r="R462" s="190"/>
      <c r="S462" s="190"/>
      <c r="T462" s="190"/>
      <c r="U462" s="167" t="str">
        <f>IF(G462&lt;&gt;"",(R462*G462*'Project Input'!$C$47)+(S462*G462*'Project Input'!$C$46)+(T462*G462*'Project Input'!$C$45),"")</f>
        <v/>
      </c>
      <c r="V462" s="159"/>
      <c r="W462" s="168" t="str">
        <f t="shared" si="537"/>
        <v/>
      </c>
      <c r="X462" s="169"/>
      <c r="Y462" s="147"/>
      <c r="Z462" s="185">
        <f t="shared" si="538"/>
        <v>0</v>
      </c>
      <c r="AA462" s="166">
        <f t="shared" si="539"/>
        <v>0</v>
      </c>
      <c r="AB462" s="166">
        <f t="shared" si="540"/>
        <v>0</v>
      </c>
      <c r="AC462" s="186">
        <f t="shared" si="541"/>
        <v>0</v>
      </c>
      <c r="AD462" s="148" t="str">
        <f>IF(G462&lt;&gt;"",AC462/'Project Input'!$C$41,"")</f>
        <v/>
      </c>
      <c r="AE462" s="141"/>
      <c r="AF462" s="141"/>
      <c r="AG462" s="141"/>
    </row>
    <row r="463" spans="1:33" s="1" customFormat="1">
      <c r="A463" s="5"/>
      <c r="B463" s="99"/>
      <c r="C463" s="100"/>
      <c r="D463" s="100"/>
      <c r="E463" s="102"/>
      <c r="F463" s="64"/>
      <c r="G463" s="63"/>
      <c r="H463" s="65"/>
      <c r="I463" s="66" t="str">
        <f>IF(G463&lt;&gt;"",O463/(1-('Project Input'!$C$20+'Project Input'!$C$21)),"")</f>
        <v/>
      </c>
      <c r="J463" s="66" t="str">
        <f t="shared" si="527"/>
        <v/>
      </c>
      <c r="K463" s="202" t="str">
        <f>IF(G463&lt;&gt;0,(U463/G463)/(1-('Project Input'!$C$20+'Project Input'!$C$21)),"")</f>
        <v/>
      </c>
      <c r="L463" s="56" t="str">
        <f t="shared" si="544"/>
        <v/>
      </c>
      <c r="M463" s="218" t="str">
        <f t="shared" si="545"/>
        <v/>
      </c>
      <c r="N463" s="219"/>
      <c r="O463" s="135"/>
      <c r="P463" s="165" t="str">
        <f t="shared" si="528"/>
        <v/>
      </c>
      <c r="Q463" s="159"/>
      <c r="R463" s="190"/>
      <c r="S463" s="190"/>
      <c r="T463" s="190"/>
      <c r="U463" s="167" t="str">
        <f>IF(G463&lt;&gt;"",(R463*G463*'Project Input'!$C$47)+(S463*G463*'Project Input'!$C$46)+(T463*G463*'Project Input'!$C$45),"")</f>
        <v/>
      </c>
      <c r="V463" s="159"/>
      <c r="W463" s="168" t="str">
        <f t="shared" si="537"/>
        <v/>
      </c>
      <c r="X463" s="169"/>
      <c r="Y463" s="147"/>
      <c r="Z463" s="185">
        <f t="shared" si="538"/>
        <v>0</v>
      </c>
      <c r="AA463" s="166">
        <f t="shared" si="539"/>
        <v>0</v>
      </c>
      <c r="AB463" s="166">
        <f t="shared" si="540"/>
        <v>0</v>
      </c>
      <c r="AC463" s="186">
        <f t="shared" si="541"/>
        <v>0</v>
      </c>
      <c r="AD463" s="148" t="str">
        <f>IF(G463&lt;&gt;"",AC463/'Project Input'!$C$41,"")</f>
        <v/>
      </c>
      <c r="AE463" s="141"/>
      <c r="AF463" s="141"/>
      <c r="AG463" s="141"/>
    </row>
    <row r="464" spans="1:33" s="67" customFormat="1">
      <c r="A464" s="5"/>
      <c r="B464" s="99"/>
      <c r="C464" s="100"/>
      <c r="D464" s="100"/>
      <c r="E464" s="102"/>
      <c r="F464" s="821" t="s">
        <v>277</v>
      </c>
      <c r="G464" s="833">
        <v>2000</v>
      </c>
      <c r="H464" s="827" t="s">
        <v>77</v>
      </c>
      <c r="I464" s="66">
        <f>IF(G464&lt;&gt;"",O464/(1-('Project Input'!$C$20+'Project Input'!$C$21)),"")</f>
        <v>29.797377830750897</v>
      </c>
      <c r="J464" s="66">
        <f t="shared" si="527"/>
        <v>59594.755661501797</v>
      </c>
      <c r="K464" s="202">
        <f>IF(G464&lt;&gt;0,(U464/G464)/(1-('Project Input'!$C$20+'Project Input'!$C$21)),"")</f>
        <v>253.00953516090587</v>
      </c>
      <c r="L464" s="56">
        <f t="shared" si="544"/>
        <v>506019.07032181171</v>
      </c>
      <c r="M464" s="218">
        <f t="shared" si="545"/>
        <v>565613.82598331349</v>
      </c>
      <c r="N464" s="219"/>
      <c r="O464" s="838">
        <v>25</v>
      </c>
      <c r="P464" s="165">
        <f t="shared" si="528"/>
        <v>50000</v>
      </c>
      <c r="Q464" s="159"/>
      <c r="R464" s="837">
        <v>0.35</v>
      </c>
      <c r="S464" s="841"/>
      <c r="T464" s="133"/>
      <c r="U464" s="167">
        <f>IF(G464&lt;&gt;"",(R464*G464*'Project Input'!$C$47)+(S464*G464*'Project Input'!$C$46)+(T464*G464*'Project Input'!$C$45),"")</f>
        <v>424550</v>
      </c>
      <c r="V464" s="159"/>
      <c r="W464" s="168">
        <f t="shared" si="537"/>
        <v>474550</v>
      </c>
      <c r="X464" s="169"/>
      <c r="Y464" s="147"/>
      <c r="Z464" s="185">
        <f t="shared" si="538"/>
        <v>700</v>
      </c>
      <c r="AA464" s="166">
        <f t="shared" si="539"/>
        <v>0</v>
      </c>
      <c r="AB464" s="166">
        <f t="shared" si="540"/>
        <v>0</v>
      </c>
      <c r="AC464" s="186">
        <f t="shared" si="541"/>
        <v>700</v>
      </c>
      <c r="AD464" s="148">
        <f>IF(G464&lt;&gt;"",AC464/'Project Input'!$C$41,"")</f>
        <v>9.7222222222222214</v>
      </c>
      <c r="AE464" s="141"/>
      <c r="AF464" s="141"/>
      <c r="AG464" s="141"/>
    </row>
    <row r="465" spans="1:33" s="1" customFormat="1">
      <c r="A465" s="5"/>
      <c r="B465" s="99"/>
      <c r="C465" s="100"/>
      <c r="D465" s="100"/>
      <c r="E465" s="102"/>
      <c r="F465" s="821" t="s">
        <v>278</v>
      </c>
      <c r="G465" s="833">
        <v>160</v>
      </c>
      <c r="H465" s="827" t="s">
        <v>40</v>
      </c>
      <c r="I465" s="66">
        <f>IF(G465&lt;&gt;"",O465/(1-('Project Input'!$C$20+'Project Input'!$C$21)),"")</f>
        <v>83.432657926102507</v>
      </c>
      <c r="J465" s="66">
        <f t="shared" si="527"/>
        <v>13349.2252681764</v>
      </c>
      <c r="K465" s="202">
        <f>IF(G465&lt;&gt;0,(U465/G465)/(1-('Project Input'!$C$20+'Project Input'!$C$21)),"")</f>
        <v>887.51489868891542</v>
      </c>
      <c r="L465" s="56">
        <f t="shared" si="544"/>
        <v>142002.38379022648</v>
      </c>
      <c r="M465" s="218">
        <f t="shared" si="545"/>
        <v>155351.60905840289</v>
      </c>
      <c r="N465" s="219"/>
      <c r="O465" s="838">
        <v>70</v>
      </c>
      <c r="P465" s="165">
        <f t="shared" si="528"/>
        <v>11200</v>
      </c>
      <c r="Q465" s="159"/>
      <c r="R465" s="837"/>
      <c r="S465" s="190">
        <v>1.1499999999999999</v>
      </c>
      <c r="T465" s="133"/>
      <c r="U465" s="167">
        <f>IF(G465&lt;&gt;"",(R465*G465*'Project Input'!$C$47)+(S465*G465*'Project Input'!$C$46)+(T465*G465*'Project Input'!$C$45),"")</f>
        <v>119140</v>
      </c>
      <c r="V465" s="159"/>
      <c r="W465" s="168">
        <f t="shared" si="537"/>
        <v>130340</v>
      </c>
      <c r="X465" s="169"/>
      <c r="Y465" s="147"/>
      <c r="Z465" s="185">
        <f t="shared" si="538"/>
        <v>0</v>
      </c>
      <c r="AA465" s="166">
        <f t="shared" si="539"/>
        <v>184</v>
      </c>
      <c r="AB465" s="166">
        <f t="shared" si="540"/>
        <v>0</v>
      </c>
      <c r="AC465" s="186">
        <f t="shared" si="541"/>
        <v>184</v>
      </c>
      <c r="AD465" s="148">
        <f>IF(G465&lt;&gt;"",AC465/'Project Input'!$C$41,"")</f>
        <v>2.5555555555555554</v>
      </c>
      <c r="AE465" s="141"/>
      <c r="AF465" s="141"/>
      <c r="AG465" s="141"/>
    </row>
    <row r="466" spans="1:33" s="67" customFormat="1">
      <c r="A466" s="5"/>
      <c r="B466" s="99"/>
      <c r="C466" s="100"/>
      <c r="D466" s="100"/>
      <c r="E466" s="101"/>
      <c r="F466" s="821" t="s">
        <v>279</v>
      </c>
      <c r="G466" s="833">
        <v>1000</v>
      </c>
      <c r="H466" s="827" t="s">
        <v>77</v>
      </c>
      <c r="I466" s="66">
        <f>IF(G466&lt;&gt;"",O466/(1-('Project Input'!$C$20+'Project Input'!$C$21)),"")</f>
        <v>48.867699642431468</v>
      </c>
      <c r="J466" s="66">
        <f t="shared" si="527"/>
        <v>48867.699642431471</v>
      </c>
      <c r="K466" s="202">
        <f>IF(G466&lt;&gt;0,(U466/G466)/(1-('Project Input'!$C$20+'Project Input'!$C$21)),"")</f>
        <v>253.00953516090587</v>
      </c>
      <c r="L466" s="56">
        <f t="shared" si="544"/>
        <v>253009.53516090586</v>
      </c>
      <c r="M466" s="218">
        <f t="shared" si="545"/>
        <v>301877.23480333731</v>
      </c>
      <c r="N466" s="219"/>
      <c r="O466" s="838">
        <v>41</v>
      </c>
      <c r="P466" s="165">
        <f t="shared" si="528"/>
        <v>41000</v>
      </c>
      <c r="Q466" s="159"/>
      <c r="R466" s="837">
        <v>0.35</v>
      </c>
      <c r="S466" s="841"/>
      <c r="T466" s="133"/>
      <c r="U466" s="167">
        <f>IF(G466&lt;&gt;"",(R466*G466*'Project Input'!$C$47)+(S466*G466*'Project Input'!$C$46)+(T466*G466*'Project Input'!$C$45),"")</f>
        <v>212275</v>
      </c>
      <c r="V466" s="159"/>
      <c r="W466" s="168">
        <f t="shared" si="537"/>
        <v>253275</v>
      </c>
      <c r="X466" s="169"/>
      <c r="Y466" s="147"/>
      <c r="Z466" s="185">
        <f t="shared" si="538"/>
        <v>350</v>
      </c>
      <c r="AA466" s="166">
        <f t="shared" si="539"/>
        <v>0</v>
      </c>
      <c r="AB466" s="166">
        <f t="shared" si="540"/>
        <v>0</v>
      </c>
      <c r="AC466" s="186">
        <f t="shared" si="541"/>
        <v>350</v>
      </c>
      <c r="AD466" s="148">
        <f>IF(G466&lt;&gt;"",AC466/'Project Input'!$C$41,"")</f>
        <v>4.8611111111111107</v>
      </c>
      <c r="AE466" s="141"/>
      <c r="AF466" s="141"/>
      <c r="AG466" s="141"/>
    </row>
    <row r="467" spans="1:33" s="67" customFormat="1">
      <c r="A467" s="5"/>
      <c r="B467" s="99"/>
      <c r="C467" s="100"/>
      <c r="D467" s="100"/>
      <c r="E467" s="102"/>
      <c r="F467" s="821" t="s">
        <v>280</v>
      </c>
      <c r="G467" s="833">
        <v>80</v>
      </c>
      <c r="H467" s="827" t="s">
        <v>40</v>
      </c>
      <c r="I467" s="66">
        <f>IF(G467&lt;&gt;"",O467/(1-('Project Input'!$C$20+'Project Input'!$C$21)),"")</f>
        <v>82.240762812872475</v>
      </c>
      <c r="J467" s="66">
        <f t="shared" si="527"/>
        <v>6579.2610250297985</v>
      </c>
      <c r="K467" s="202">
        <f>IF(G467&lt;&gt;0,(U467/G467)/(1-('Project Input'!$C$20+'Project Input'!$C$21)),"")</f>
        <v>887.51489868891542</v>
      </c>
      <c r="L467" s="56">
        <f t="shared" si="544"/>
        <v>71001.191895113239</v>
      </c>
      <c r="M467" s="218">
        <f t="shared" si="545"/>
        <v>77580.452920143041</v>
      </c>
      <c r="N467" s="219"/>
      <c r="O467" s="838">
        <v>69</v>
      </c>
      <c r="P467" s="165">
        <f t="shared" si="528"/>
        <v>5520</v>
      </c>
      <c r="Q467" s="159"/>
      <c r="R467" s="837"/>
      <c r="S467" s="190">
        <v>1.1499999999999999</v>
      </c>
      <c r="T467" s="133"/>
      <c r="U467" s="167">
        <f>IF(G467&lt;&gt;"",(R467*G467*'Project Input'!$C$47)+(S467*G467*'Project Input'!$C$46)+(T467*G467*'Project Input'!$C$45),"")</f>
        <v>59570</v>
      </c>
      <c r="V467" s="159"/>
      <c r="W467" s="168">
        <f t="shared" si="537"/>
        <v>65090</v>
      </c>
      <c r="X467" s="169"/>
      <c r="Y467" s="147"/>
      <c r="Z467" s="185">
        <f t="shared" si="538"/>
        <v>0</v>
      </c>
      <c r="AA467" s="166">
        <f t="shared" si="539"/>
        <v>92</v>
      </c>
      <c r="AB467" s="166">
        <f t="shared" si="540"/>
        <v>0</v>
      </c>
      <c r="AC467" s="186">
        <f t="shared" si="541"/>
        <v>92</v>
      </c>
      <c r="AD467" s="148">
        <f>IF(G467&lt;&gt;"",AC467/'Project Input'!$C$41,"")</f>
        <v>1.2777777777777777</v>
      </c>
      <c r="AE467" s="141"/>
      <c r="AF467" s="141"/>
      <c r="AG467" s="141"/>
    </row>
    <row r="468" spans="1:33" s="1" customFormat="1">
      <c r="A468" s="5"/>
      <c r="B468" s="99"/>
      <c r="C468" s="100"/>
      <c r="D468" s="100"/>
      <c r="E468" s="102"/>
      <c r="F468" s="821" t="s">
        <v>281</v>
      </c>
      <c r="G468" s="833">
        <v>2000</v>
      </c>
      <c r="H468" s="827" t="s">
        <v>77</v>
      </c>
      <c r="I468" s="66">
        <f>IF(G468&lt;&gt;"",O468/(1-('Project Input'!$C$20+'Project Input'!$C$21)),"")</f>
        <v>14.30274135876043</v>
      </c>
      <c r="J468" s="66">
        <f t="shared" si="527"/>
        <v>28605.482717520859</v>
      </c>
      <c r="K468" s="202">
        <f>IF(G468&lt;&gt;0,(U468/G468)/(1-('Project Input'!$C$20+'Project Input'!$C$21)),"")</f>
        <v>253.00953516090587</v>
      </c>
      <c r="L468" s="56">
        <f t="shared" si="544"/>
        <v>506019.07032181171</v>
      </c>
      <c r="M468" s="218">
        <f t="shared" si="545"/>
        <v>534624.55303933262</v>
      </c>
      <c r="N468" s="219"/>
      <c r="O468" s="838">
        <v>12</v>
      </c>
      <c r="P468" s="165">
        <f t="shared" si="528"/>
        <v>24000</v>
      </c>
      <c r="Q468" s="159"/>
      <c r="R468" s="837">
        <v>0.35</v>
      </c>
      <c r="S468" s="841"/>
      <c r="T468" s="133"/>
      <c r="U468" s="167">
        <f>IF(G468&lt;&gt;"",(R468*G468*'Project Input'!$C$47)+(S468*G468*'Project Input'!$C$46)+(T468*G468*'Project Input'!$C$45),"")</f>
        <v>424550</v>
      </c>
      <c r="V468" s="159"/>
      <c r="W468" s="168">
        <f t="shared" si="537"/>
        <v>448550</v>
      </c>
      <c r="X468" s="169"/>
      <c r="Y468" s="147"/>
      <c r="Z468" s="185">
        <f t="shared" si="538"/>
        <v>700</v>
      </c>
      <c r="AA468" s="166">
        <f t="shared" si="539"/>
        <v>0</v>
      </c>
      <c r="AB468" s="166">
        <f t="shared" si="540"/>
        <v>0</v>
      </c>
      <c r="AC468" s="186">
        <f t="shared" si="541"/>
        <v>700</v>
      </c>
      <c r="AD468" s="148">
        <f>IF(G468&lt;&gt;"",AC468/'Project Input'!$C$41,"")</f>
        <v>9.7222222222222214</v>
      </c>
      <c r="AE468" s="141"/>
      <c r="AF468" s="141"/>
      <c r="AG468" s="141"/>
    </row>
    <row r="469" spans="1:33" s="1" customFormat="1">
      <c r="A469" s="5"/>
      <c r="B469" s="99"/>
      <c r="C469" s="100"/>
      <c r="D469" s="100"/>
      <c r="E469" s="101"/>
      <c r="F469" s="821" t="s">
        <v>282</v>
      </c>
      <c r="G469" s="833">
        <v>400</v>
      </c>
      <c r="H469" s="827" t="s">
        <v>40</v>
      </c>
      <c r="I469" s="66">
        <f>IF(G469&lt;&gt;"",O469/(1-('Project Input'!$C$20+'Project Input'!$C$21)),"")</f>
        <v>101.31108462455305</v>
      </c>
      <c r="J469" s="66">
        <f t="shared" si="527"/>
        <v>40524.433849821216</v>
      </c>
      <c r="K469" s="202">
        <f>IF(G469&lt;&gt;0,(U469/G469)/(1-('Project Input'!$C$20+'Project Input'!$C$21)),"")</f>
        <v>887.51489868891531</v>
      </c>
      <c r="L469" s="56">
        <f t="shared" si="544"/>
        <v>355005.95947556611</v>
      </c>
      <c r="M469" s="218">
        <f t="shared" si="545"/>
        <v>395530.39332538733</v>
      </c>
      <c r="N469" s="219"/>
      <c r="O469" s="838">
        <v>85</v>
      </c>
      <c r="P469" s="165">
        <f t="shared" si="528"/>
        <v>34000</v>
      </c>
      <c r="Q469" s="159"/>
      <c r="R469" s="837"/>
      <c r="S469" s="190">
        <v>1.1499999999999999</v>
      </c>
      <c r="T469" s="133"/>
      <c r="U469" s="167">
        <f>IF(G469&lt;&gt;"",(R469*G469*'Project Input'!$C$47)+(S469*G469*'Project Input'!$C$46)+(T469*G469*'Project Input'!$C$45),"")</f>
        <v>297849.99999999994</v>
      </c>
      <c r="V469" s="159"/>
      <c r="W469" s="168">
        <f t="shared" si="537"/>
        <v>331849.99999999994</v>
      </c>
      <c r="X469" s="169"/>
      <c r="Y469" s="147"/>
      <c r="Z469" s="185">
        <f t="shared" si="538"/>
        <v>0</v>
      </c>
      <c r="AA469" s="166">
        <f t="shared" si="539"/>
        <v>459.99999999999994</v>
      </c>
      <c r="AB469" s="166">
        <f t="shared" si="540"/>
        <v>0</v>
      </c>
      <c r="AC469" s="186">
        <f t="shared" si="541"/>
        <v>459.99999999999994</v>
      </c>
      <c r="AD469" s="148">
        <f>IF(G469&lt;&gt;"",AC469/'Project Input'!$C$41,"")</f>
        <v>6.3888888888888884</v>
      </c>
      <c r="AE469" s="141"/>
      <c r="AF469" s="141"/>
      <c r="AG469" s="141"/>
    </row>
    <row r="470" spans="1:33" s="1" customFormat="1" ht="28.9">
      <c r="A470" s="5"/>
      <c r="B470" s="99"/>
      <c r="C470" s="100"/>
      <c r="D470" s="100"/>
      <c r="E470" s="101"/>
      <c r="F470" s="821" t="s">
        <v>283</v>
      </c>
      <c r="G470" s="833">
        <v>6000</v>
      </c>
      <c r="H470" s="827" t="s">
        <v>77</v>
      </c>
      <c r="I470" s="66">
        <f>IF(G470&lt;&gt;"",O470/(1-('Project Input'!$C$20+'Project Input'!$C$21)),"")</f>
        <v>30.989272943980932</v>
      </c>
      <c r="J470" s="66">
        <f t="shared" ref="J470:J485" si="546">IF(G470&lt;&gt;"",G470*I470,"")</f>
        <v>185935.6376638856</v>
      </c>
      <c r="K470" s="202">
        <f>IF(G470&lt;&gt;0,(U470/G470)/(1-('Project Input'!$C$20+'Project Input'!$C$21)),"")</f>
        <v>253.00953516090587</v>
      </c>
      <c r="L470" s="56">
        <f t="shared" ref="L470:L485" si="547">IF(G470&lt;&gt;0,K470*G470,"")</f>
        <v>1518057.2109654353</v>
      </c>
      <c r="M470" s="218">
        <f t="shared" ref="M470:M485" si="548">IF(G470&lt;&gt;0,J470+L470,"")</f>
        <v>1703992.848629321</v>
      </c>
      <c r="N470" s="219"/>
      <c r="O470" s="838">
        <v>26</v>
      </c>
      <c r="P470" s="165">
        <f t="shared" ref="P470:P485" si="549">IF(G470&lt;&gt;"",G470*O470,"")</f>
        <v>156000</v>
      </c>
      <c r="Q470" s="159"/>
      <c r="R470" s="837">
        <v>0.35</v>
      </c>
      <c r="S470" s="841"/>
      <c r="T470" s="133"/>
      <c r="U470" s="167">
        <f>IF(G470&lt;&gt;"",(R470*G470*'Project Input'!$C$47)+(S470*G470*'Project Input'!$C$46)+(T470*G470*'Project Input'!$C$45),"")</f>
        <v>1273650</v>
      </c>
      <c r="V470" s="159"/>
      <c r="W470" s="168">
        <f t="shared" ref="W470:W485" si="550">IF(G470&lt;&gt;"",U470+P470,"")</f>
        <v>1429650</v>
      </c>
      <c r="X470" s="169"/>
      <c r="Y470" s="147"/>
      <c r="Z470" s="185">
        <f t="shared" ref="Z470:Z485" si="551">R470*G470</f>
        <v>2100</v>
      </c>
      <c r="AA470" s="166">
        <f t="shared" ref="AA470:AA485" si="552">S470*G470</f>
        <v>0</v>
      </c>
      <c r="AB470" s="166">
        <f t="shared" ref="AB470:AB485" si="553">T470*G470</f>
        <v>0</v>
      </c>
      <c r="AC470" s="186">
        <f t="shared" ref="AC470:AC485" si="554">SUM(Z470:AB470)</f>
        <v>2100</v>
      </c>
      <c r="AD470" s="148">
        <f>IF(G470&lt;&gt;"",AC470/'Project Input'!$C$41,"")</f>
        <v>29.166666666666668</v>
      </c>
      <c r="AE470" s="141"/>
      <c r="AF470" s="141"/>
      <c r="AG470" s="141"/>
    </row>
    <row r="471" spans="1:33" s="1" customFormat="1">
      <c r="A471" s="5"/>
      <c r="B471" s="99"/>
      <c r="C471" s="100"/>
      <c r="D471" s="100"/>
      <c r="E471" s="102"/>
      <c r="F471" s="821" t="s">
        <v>284</v>
      </c>
      <c r="G471" s="833">
        <v>400</v>
      </c>
      <c r="H471" s="827" t="s">
        <v>40</v>
      </c>
      <c r="I471" s="66">
        <f>IF(G471&lt;&gt;"",O471/(1-('Project Input'!$C$20+'Project Input'!$C$21)),"")</f>
        <v>85.816448152562572</v>
      </c>
      <c r="J471" s="66">
        <f t="shared" si="546"/>
        <v>34326.579261025028</v>
      </c>
      <c r="K471" s="202">
        <f>IF(G471&lt;&gt;0,(U471/G471)/(1-('Project Input'!$C$20+'Project Input'!$C$21)),"")</f>
        <v>887.51489868891531</v>
      </c>
      <c r="L471" s="56">
        <f t="shared" si="547"/>
        <v>355005.95947556611</v>
      </c>
      <c r="M471" s="218">
        <f t="shared" si="548"/>
        <v>389332.53873659112</v>
      </c>
      <c r="N471" s="219"/>
      <c r="O471" s="838">
        <v>72</v>
      </c>
      <c r="P471" s="165">
        <f t="shared" si="549"/>
        <v>28800</v>
      </c>
      <c r="Q471" s="159"/>
      <c r="R471" s="837"/>
      <c r="S471" s="190">
        <v>1.1499999999999999</v>
      </c>
      <c r="T471" s="133"/>
      <c r="U471" s="167">
        <f>IF(G471&lt;&gt;"",(R471*G471*'Project Input'!$C$47)+(S471*G471*'Project Input'!$C$46)+(T471*G471*'Project Input'!$C$45),"")</f>
        <v>297849.99999999994</v>
      </c>
      <c r="V471" s="159"/>
      <c r="W471" s="168">
        <f t="shared" si="550"/>
        <v>326649.99999999994</v>
      </c>
      <c r="X471" s="169"/>
      <c r="Y471" s="147"/>
      <c r="Z471" s="185">
        <f t="shared" si="551"/>
        <v>0</v>
      </c>
      <c r="AA471" s="166">
        <f t="shared" si="552"/>
        <v>459.99999999999994</v>
      </c>
      <c r="AB471" s="166">
        <f t="shared" si="553"/>
        <v>0</v>
      </c>
      <c r="AC471" s="186">
        <f t="shared" si="554"/>
        <v>459.99999999999994</v>
      </c>
      <c r="AD471" s="148">
        <f>IF(G471&lt;&gt;"",AC471/'Project Input'!$C$41,"")</f>
        <v>6.3888888888888884</v>
      </c>
      <c r="AE471" s="141"/>
      <c r="AF471" s="141"/>
      <c r="AG471" s="141"/>
    </row>
    <row r="472" spans="1:33" s="67" customFormat="1">
      <c r="A472" s="5"/>
      <c r="B472" s="99"/>
      <c r="C472" s="100"/>
      <c r="D472" s="100"/>
      <c r="E472" s="102"/>
      <c r="F472" s="821" t="s">
        <v>285</v>
      </c>
      <c r="G472" s="833">
        <v>2000</v>
      </c>
      <c r="H472" s="827" t="s">
        <v>77</v>
      </c>
      <c r="I472" s="66">
        <f>IF(G472&lt;&gt;"",O472/(1-('Project Input'!$C$20+'Project Input'!$C$21)),"")</f>
        <v>83.432657926102507</v>
      </c>
      <c r="J472" s="66">
        <f t="shared" si="546"/>
        <v>166865.31585220501</v>
      </c>
      <c r="K472" s="202">
        <f>IF(G472&lt;&gt;0,(U472/G472)/(1-('Project Input'!$C$20+'Project Input'!$C$21)),"")</f>
        <v>253.00953516090587</v>
      </c>
      <c r="L472" s="56">
        <f t="shared" si="547"/>
        <v>506019.07032181171</v>
      </c>
      <c r="M472" s="218">
        <f t="shared" si="548"/>
        <v>672884.38617401675</v>
      </c>
      <c r="N472" s="219"/>
      <c r="O472" s="838">
        <v>70</v>
      </c>
      <c r="P472" s="165">
        <f t="shared" si="549"/>
        <v>140000</v>
      </c>
      <c r="Q472" s="159"/>
      <c r="R472" s="837">
        <v>0.35</v>
      </c>
      <c r="S472" s="841"/>
      <c r="T472" s="133"/>
      <c r="U472" s="167">
        <f>IF(G472&lt;&gt;"",(R472*G472*'Project Input'!$C$47)+(S472*G472*'Project Input'!$C$46)+(T472*G472*'Project Input'!$C$45),"")</f>
        <v>424550</v>
      </c>
      <c r="V472" s="159"/>
      <c r="W472" s="168">
        <f t="shared" si="550"/>
        <v>564550</v>
      </c>
      <c r="X472" s="169"/>
      <c r="Y472" s="147"/>
      <c r="Z472" s="185">
        <f t="shared" si="551"/>
        <v>700</v>
      </c>
      <c r="AA472" s="166">
        <f t="shared" si="552"/>
        <v>0</v>
      </c>
      <c r="AB472" s="166">
        <f t="shared" si="553"/>
        <v>0</v>
      </c>
      <c r="AC472" s="186">
        <f t="shared" si="554"/>
        <v>700</v>
      </c>
      <c r="AD472" s="148">
        <f>IF(G472&lt;&gt;"",AC472/'Project Input'!$C$41,"")</f>
        <v>9.7222222222222214</v>
      </c>
      <c r="AE472" s="141"/>
      <c r="AF472" s="141"/>
      <c r="AG472" s="141"/>
    </row>
    <row r="473" spans="1:33" s="1" customFormat="1">
      <c r="A473" s="5"/>
      <c r="B473" s="99"/>
      <c r="C473" s="100"/>
      <c r="D473" s="100"/>
      <c r="E473" s="102"/>
      <c r="F473" s="821" t="s">
        <v>286</v>
      </c>
      <c r="G473" s="833">
        <v>100</v>
      </c>
      <c r="H473" s="827" t="s">
        <v>40</v>
      </c>
      <c r="I473" s="66">
        <f>IF(G473&lt;&gt;"",O473/(1-('Project Input'!$C$20+'Project Input'!$C$21)),"")</f>
        <v>82.240762812872475</v>
      </c>
      <c r="J473" s="66">
        <f t="shared" si="546"/>
        <v>8224.0762812872472</v>
      </c>
      <c r="K473" s="202">
        <f>IF(G473&lt;&gt;0,(U473/G473)/(1-('Project Input'!$C$20+'Project Input'!$C$21)),"")</f>
        <v>887.51489868891531</v>
      </c>
      <c r="L473" s="56">
        <f t="shared" si="547"/>
        <v>88751.489868891527</v>
      </c>
      <c r="M473" s="218">
        <f t="shared" si="548"/>
        <v>96975.566150178769</v>
      </c>
      <c r="N473" s="219"/>
      <c r="O473" s="838">
        <v>69</v>
      </c>
      <c r="P473" s="165">
        <f t="shared" si="549"/>
        <v>6900</v>
      </c>
      <c r="Q473" s="159"/>
      <c r="R473" s="837"/>
      <c r="S473" s="190">
        <v>1.1499999999999999</v>
      </c>
      <c r="T473" s="133"/>
      <c r="U473" s="167">
        <f>IF(G473&lt;&gt;"",(R473*G473*'Project Input'!$C$47)+(S473*G473*'Project Input'!$C$46)+(T473*G473*'Project Input'!$C$45),"")</f>
        <v>74462.499999999985</v>
      </c>
      <c r="V473" s="159"/>
      <c r="W473" s="168">
        <f t="shared" si="550"/>
        <v>81362.499999999985</v>
      </c>
      <c r="X473" s="169"/>
      <c r="Y473" s="147"/>
      <c r="Z473" s="185">
        <f t="shared" si="551"/>
        <v>0</v>
      </c>
      <c r="AA473" s="166">
        <f t="shared" si="552"/>
        <v>114.99999999999999</v>
      </c>
      <c r="AB473" s="166">
        <f t="shared" si="553"/>
        <v>0</v>
      </c>
      <c r="AC473" s="186">
        <f t="shared" si="554"/>
        <v>114.99999999999999</v>
      </c>
      <c r="AD473" s="148">
        <f>IF(G473&lt;&gt;"",AC473/'Project Input'!$C$41,"")</f>
        <v>1.5972222222222221</v>
      </c>
      <c r="AE473" s="141"/>
      <c r="AF473" s="141"/>
      <c r="AG473" s="141"/>
    </row>
    <row r="474" spans="1:33" s="67" customFormat="1">
      <c r="A474" s="5"/>
      <c r="B474" s="99"/>
      <c r="C474" s="100"/>
      <c r="D474" s="100"/>
      <c r="E474" s="101"/>
      <c r="F474" s="91"/>
      <c r="G474" s="63"/>
      <c r="H474" s="819"/>
      <c r="I474" s="66" t="str">
        <f>IF(G474&lt;&gt;"",O474/(1-('Project Input'!$C$20+'Project Input'!$C$21)),"")</f>
        <v/>
      </c>
      <c r="J474" s="66" t="str">
        <f t="shared" si="546"/>
        <v/>
      </c>
      <c r="K474" s="202" t="str">
        <f>IF(G474&lt;&gt;0,(U474/G474)/(1-('Project Input'!$C$20+'Project Input'!$C$21)),"")</f>
        <v/>
      </c>
      <c r="L474" s="56" t="str">
        <f t="shared" si="547"/>
        <v/>
      </c>
      <c r="M474" s="218" t="str">
        <f t="shared" si="548"/>
        <v/>
      </c>
      <c r="N474" s="219"/>
      <c r="O474" s="135"/>
      <c r="P474" s="165" t="str">
        <f t="shared" si="549"/>
        <v/>
      </c>
      <c r="Q474" s="159"/>
      <c r="R474" s="190"/>
      <c r="S474" s="57"/>
      <c r="T474" s="133"/>
      <c r="U474" s="167" t="str">
        <f>IF(G474&lt;&gt;"",(R474*G474*'Project Input'!$C$47)+(S474*G474*'Project Input'!$C$46)+(T474*G474*'Project Input'!$C$45),"")</f>
        <v/>
      </c>
      <c r="V474" s="159"/>
      <c r="W474" s="168" t="str">
        <f t="shared" si="550"/>
        <v/>
      </c>
      <c r="X474" s="169"/>
      <c r="Y474" s="147"/>
      <c r="Z474" s="185">
        <f t="shared" si="551"/>
        <v>0</v>
      </c>
      <c r="AA474" s="166">
        <f t="shared" si="552"/>
        <v>0</v>
      </c>
      <c r="AB474" s="166">
        <f t="shared" si="553"/>
        <v>0</v>
      </c>
      <c r="AC474" s="186">
        <f t="shared" si="554"/>
        <v>0</v>
      </c>
      <c r="AD474" s="148" t="str">
        <f>IF(G474&lt;&gt;"",AC474/'Project Input'!$C$41,"")</f>
        <v/>
      </c>
      <c r="AE474" s="141"/>
      <c r="AF474" s="141"/>
      <c r="AG474" s="141"/>
    </row>
    <row r="475" spans="1:33" s="67" customFormat="1">
      <c r="A475" s="5"/>
      <c r="B475" s="99"/>
      <c r="C475" s="100"/>
      <c r="D475" s="100"/>
      <c r="E475" s="102"/>
      <c r="F475" s="816" t="s">
        <v>287</v>
      </c>
      <c r="G475" s="834"/>
      <c r="H475" s="834"/>
      <c r="I475" s="66" t="str">
        <f>IF(G475&lt;&gt;"",O475/(1-('Project Input'!$C$20+'Project Input'!$C$21)),"")</f>
        <v/>
      </c>
      <c r="J475" s="66" t="str">
        <f t="shared" si="546"/>
        <v/>
      </c>
      <c r="K475" s="202" t="str">
        <f>IF(G475&lt;&gt;0,(U475/G475)/(1-('Project Input'!$C$20+'Project Input'!$C$21)),"")</f>
        <v/>
      </c>
      <c r="L475" s="56" t="str">
        <f t="shared" si="547"/>
        <v/>
      </c>
      <c r="M475" s="218" t="str">
        <f t="shared" si="548"/>
        <v/>
      </c>
      <c r="N475" s="219"/>
      <c r="O475" s="135"/>
      <c r="P475" s="165" t="str">
        <f t="shared" si="549"/>
        <v/>
      </c>
      <c r="Q475" s="159"/>
      <c r="R475" s="190"/>
      <c r="S475" s="57"/>
      <c r="T475" s="133"/>
      <c r="U475" s="167" t="str">
        <f>IF(G475&lt;&gt;"",(R475*G475*'Project Input'!$C$47)+(S475*G475*'Project Input'!$C$46)+(T475*G475*'Project Input'!$C$45),"")</f>
        <v/>
      </c>
      <c r="V475" s="159"/>
      <c r="W475" s="168" t="str">
        <f t="shared" si="550"/>
        <v/>
      </c>
      <c r="X475" s="169"/>
      <c r="Y475" s="147"/>
      <c r="Z475" s="185">
        <f t="shared" si="551"/>
        <v>0</v>
      </c>
      <c r="AA475" s="166">
        <f t="shared" si="552"/>
        <v>0</v>
      </c>
      <c r="AB475" s="166">
        <f t="shared" si="553"/>
        <v>0</v>
      </c>
      <c r="AC475" s="186">
        <f t="shared" si="554"/>
        <v>0</v>
      </c>
      <c r="AD475" s="148" t="str">
        <f>IF(G475&lt;&gt;"",AC475/'Project Input'!$C$41,"")</f>
        <v/>
      </c>
      <c r="AE475" s="141"/>
      <c r="AF475" s="141"/>
      <c r="AG475" s="141"/>
    </row>
    <row r="476" spans="1:33" s="1" customFormat="1">
      <c r="A476" s="5"/>
      <c r="B476" s="99"/>
      <c r="C476" s="100"/>
      <c r="D476" s="100"/>
      <c r="E476" s="102"/>
      <c r="F476" s="91" t="s">
        <v>288</v>
      </c>
      <c r="G476" s="834">
        <v>500</v>
      </c>
      <c r="H476" s="834" t="s">
        <v>77</v>
      </c>
      <c r="I476" s="66">
        <f>IF(G476&lt;&gt;"",O476/(1-('Project Input'!$C$20+'Project Input'!$C$21)),"")</f>
        <v>93.68295589988081</v>
      </c>
      <c r="J476" s="66">
        <f t="shared" si="546"/>
        <v>46841.477949940403</v>
      </c>
      <c r="K476" s="202">
        <f>IF(G476&lt;&gt;0,(U476/G476)/(1-('Project Input'!$C$20+'Project Input'!$C$21)),"")</f>
        <v>216.86531585220501</v>
      </c>
      <c r="L476" s="56">
        <f t="shared" si="547"/>
        <v>108432.6579261025</v>
      </c>
      <c r="M476" s="218">
        <f t="shared" si="548"/>
        <v>155274.13587604291</v>
      </c>
      <c r="N476" s="219"/>
      <c r="O476" s="135">
        <v>78.599999999999994</v>
      </c>
      <c r="P476" s="165">
        <f t="shared" si="549"/>
        <v>39300</v>
      </c>
      <c r="Q476" s="159"/>
      <c r="R476" s="190">
        <v>0.3</v>
      </c>
      <c r="S476" s="57"/>
      <c r="T476" s="133"/>
      <c r="U476" s="167">
        <f>IF(G476&lt;&gt;"",(R476*G476*'Project Input'!$C$47)+(S476*G476*'Project Input'!$C$46)+(T476*G476*'Project Input'!$C$45),"")</f>
        <v>90975</v>
      </c>
      <c r="V476" s="159"/>
      <c r="W476" s="168">
        <f t="shared" si="550"/>
        <v>130275</v>
      </c>
      <c r="X476" s="169"/>
      <c r="Y476" s="147"/>
      <c r="Z476" s="185">
        <f t="shared" si="551"/>
        <v>150</v>
      </c>
      <c r="AA476" s="166">
        <f t="shared" si="552"/>
        <v>0</v>
      </c>
      <c r="AB476" s="166">
        <f t="shared" si="553"/>
        <v>0</v>
      </c>
      <c r="AC476" s="186">
        <f t="shared" si="554"/>
        <v>150</v>
      </c>
      <c r="AD476" s="148">
        <f>IF(G476&lt;&gt;"",AC476/'Project Input'!$C$41,"")</f>
        <v>2.0833333333333335</v>
      </c>
      <c r="AE476" s="141"/>
      <c r="AF476" s="141"/>
      <c r="AG476" s="141"/>
    </row>
    <row r="477" spans="1:33" s="1" customFormat="1">
      <c r="A477" s="5"/>
      <c r="B477" s="99"/>
      <c r="C477" s="100"/>
      <c r="D477" s="100"/>
      <c r="E477" s="101"/>
      <c r="F477" s="91" t="s">
        <v>289</v>
      </c>
      <c r="G477" s="834">
        <v>50</v>
      </c>
      <c r="H477" s="834" t="s">
        <v>40</v>
      </c>
      <c r="I477" s="66">
        <f>IF(G477&lt;&gt;"",O477/(1-('Project Input'!$C$20+'Project Input'!$C$21)),"")</f>
        <v>85.816448152562572</v>
      </c>
      <c r="J477" s="66">
        <f t="shared" si="546"/>
        <v>4290.8224076281285</v>
      </c>
      <c r="K477" s="202">
        <f>IF(G477&lt;&gt;0,(U477/G477)/(1-('Project Input'!$C$20+'Project Input'!$C$21)),"")</f>
        <v>887.51489868891531</v>
      </c>
      <c r="L477" s="56">
        <f t="shared" si="547"/>
        <v>44375.744934445764</v>
      </c>
      <c r="M477" s="218">
        <f t="shared" si="548"/>
        <v>48666.567342073889</v>
      </c>
      <c r="N477" s="219"/>
      <c r="O477" s="135">
        <v>72</v>
      </c>
      <c r="P477" s="165">
        <f t="shared" si="549"/>
        <v>3600</v>
      </c>
      <c r="Q477" s="159"/>
      <c r="R477" s="190"/>
      <c r="S477" s="190">
        <v>1.1499999999999999</v>
      </c>
      <c r="T477" s="133"/>
      <c r="U477" s="167">
        <f>IF(G477&lt;&gt;"",(R477*G477*'Project Input'!$C$47)+(S477*G477*'Project Input'!$C$46)+(T477*G477*'Project Input'!$C$45),"")</f>
        <v>37231.249999999993</v>
      </c>
      <c r="V477" s="159"/>
      <c r="W477" s="168">
        <f t="shared" si="550"/>
        <v>40831.249999999993</v>
      </c>
      <c r="X477" s="169"/>
      <c r="Y477" s="147"/>
      <c r="Z477" s="185">
        <f t="shared" si="551"/>
        <v>0</v>
      </c>
      <c r="AA477" s="166">
        <f t="shared" si="552"/>
        <v>57.499999999999993</v>
      </c>
      <c r="AB477" s="166">
        <f t="shared" si="553"/>
        <v>0</v>
      </c>
      <c r="AC477" s="186">
        <f t="shared" si="554"/>
        <v>57.499999999999993</v>
      </c>
      <c r="AD477" s="148">
        <f>IF(G477&lt;&gt;"",AC477/'Project Input'!$C$41,"")</f>
        <v>0.79861111111111105</v>
      </c>
      <c r="AE477" s="141"/>
      <c r="AF477" s="141"/>
      <c r="AG477" s="141"/>
    </row>
    <row r="478" spans="1:33" s="1" customFormat="1">
      <c r="A478" s="5"/>
      <c r="B478" s="99"/>
      <c r="C478" s="100"/>
      <c r="D478" s="100"/>
      <c r="E478" s="101"/>
      <c r="F478" s="91" t="s">
        <v>290</v>
      </c>
      <c r="G478" s="834">
        <v>500</v>
      </c>
      <c r="H478" s="834" t="s">
        <v>77</v>
      </c>
      <c r="I478" s="66">
        <f>IF(G478&lt;&gt;"",O478/(1-('Project Input'!$C$20+'Project Input'!$C$21)),"")</f>
        <v>59.594755661501793</v>
      </c>
      <c r="J478" s="66">
        <f t="shared" si="546"/>
        <v>29797.377830750898</v>
      </c>
      <c r="K478" s="202">
        <f>IF(G478&lt;&gt;0,(U478/G478)/(1-('Project Input'!$C$20+'Project Input'!$C$21)),"")</f>
        <v>216.86531585220501</v>
      </c>
      <c r="L478" s="56">
        <f t="shared" si="547"/>
        <v>108432.6579261025</v>
      </c>
      <c r="M478" s="218">
        <f t="shared" si="548"/>
        <v>138230.03575685341</v>
      </c>
      <c r="N478" s="219"/>
      <c r="O478" s="135">
        <v>50</v>
      </c>
      <c r="P478" s="165">
        <f t="shared" si="549"/>
        <v>25000</v>
      </c>
      <c r="Q478" s="159"/>
      <c r="R478" s="190">
        <v>0.3</v>
      </c>
      <c r="S478" s="57"/>
      <c r="T478" s="133"/>
      <c r="U478" s="167">
        <f>IF(G478&lt;&gt;"",(R478*G478*'Project Input'!$C$47)+(S478*G478*'Project Input'!$C$46)+(T478*G478*'Project Input'!$C$45),"")</f>
        <v>90975</v>
      </c>
      <c r="V478" s="159"/>
      <c r="W478" s="168">
        <f t="shared" si="550"/>
        <v>115975</v>
      </c>
      <c r="X478" s="169"/>
      <c r="Y478" s="147"/>
      <c r="Z478" s="185">
        <f t="shared" si="551"/>
        <v>150</v>
      </c>
      <c r="AA478" s="166">
        <f t="shared" si="552"/>
        <v>0</v>
      </c>
      <c r="AB478" s="166">
        <f t="shared" si="553"/>
        <v>0</v>
      </c>
      <c r="AC478" s="186">
        <f t="shared" si="554"/>
        <v>150</v>
      </c>
      <c r="AD478" s="148">
        <f>IF(G478&lt;&gt;"",AC478/'Project Input'!$C$41,"")</f>
        <v>2.0833333333333335</v>
      </c>
      <c r="AE478" s="141"/>
      <c r="AF478" s="141"/>
      <c r="AG478" s="141"/>
    </row>
    <row r="479" spans="1:33" s="1" customFormat="1">
      <c r="A479" s="5"/>
      <c r="B479" s="99"/>
      <c r="C479" s="100"/>
      <c r="D479" s="100"/>
      <c r="E479" s="102"/>
      <c r="F479" s="91" t="s">
        <v>291</v>
      </c>
      <c r="G479" s="834">
        <v>50</v>
      </c>
      <c r="H479" s="834" t="s">
        <v>40</v>
      </c>
      <c r="I479" s="66">
        <f>IF(G479&lt;&gt;"",O479/(1-('Project Input'!$C$20+'Project Input'!$C$21)),"")</f>
        <v>42.908224076281286</v>
      </c>
      <c r="J479" s="66">
        <f t="shared" si="546"/>
        <v>2145.4112038140643</v>
      </c>
      <c r="K479" s="202">
        <f>IF(G479&lt;&gt;0,(U479/G479)/(1-('Project Input'!$C$20+'Project Input'!$C$21)),"")</f>
        <v>887.51489868891531</v>
      </c>
      <c r="L479" s="56">
        <f t="shared" si="547"/>
        <v>44375.744934445764</v>
      </c>
      <c r="M479" s="218">
        <f t="shared" si="548"/>
        <v>46521.15613825983</v>
      </c>
      <c r="N479" s="219"/>
      <c r="O479" s="135">
        <v>36</v>
      </c>
      <c r="P479" s="165">
        <f t="shared" si="549"/>
        <v>1800</v>
      </c>
      <c r="Q479" s="159"/>
      <c r="R479" s="190"/>
      <c r="S479" s="190">
        <v>1.1499999999999999</v>
      </c>
      <c r="T479" s="133"/>
      <c r="U479" s="167">
        <f>IF(G479&lt;&gt;"",(R479*G479*'Project Input'!$C$47)+(S479*G479*'Project Input'!$C$46)+(T479*G479*'Project Input'!$C$45),"")</f>
        <v>37231.249999999993</v>
      </c>
      <c r="V479" s="159"/>
      <c r="W479" s="168">
        <f t="shared" si="550"/>
        <v>39031.249999999993</v>
      </c>
      <c r="X479" s="169"/>
      <c r="Y479" s="147"/>
      <c r="Z479" s="185">
        <f t="shared" si="551"/>
        <v>0</v>
      </c>
      <c r="AA479" s="166">
        <f t="shared" si="552"/>
        <v>57.499999999999993</v>
      </c>
      <c r="AB479" s="166">
        <f t="shared" si="553"/>
        <v>0</v>
      </c>
      <c r="AC479" s="186">
        <f t="shared" si="554"/>
        <v>57.499999999999993</v>
      </c>
      <c r="AD479" s="148">
        <f>IF(G479&lt;&gt;"",AC479/'Project Input'!$C$41,"")</f>
        <v>0.79861111111111105</v>
      </c>
      <c r="AE479" s="141"/>
      <c r="AF479" s="141"/>
      <c r="AG479" s="141"/>
    </row>
    <row r="480" spans="1:33" s="67" customFormat="1">
      <c r="A480" s="5"/>
      <c r="B480" s="99"/>
      <c r="C480" s="100"/>
      <c r="D480" s="100"/>
      <c r="E480" s="102"/>
      <c r="F480" s="64"/>
      <c r="G480" s="63"/>
      <c r="H480" s="65"/>
      <c r="I480" s="66" t="str">
        <f>IF(G480&lt;&gt;"",O480/(1-('Project Input'!$C$20+'Project Input'!$C$21)),"")</f>
        <v/>
      </c>
      <c r="J480" s="66" t="str">
        <f t="shared" si="546"/>
        <v/>
      </c>
      <c r="K480" s="202" t="str">
        <f>IF(G480&lt;&gt;0,(U480/G480)/(1-('Project Input'!$C$20+'Project Input'!$C$21)),"")</f>
        <v/>
      </c>
      <c r="L480" s="56" t="str">
        <f t="shared" si="547"/>
        <v/>
      </c>
      <c r="M480" s="218" t="str">
        <f t="shared" si="548"/>
        <v/>
      </c>
      <c r="N480" s="219"/>
      <c r="O480" s="135"/>
      <c r="P480" s="165" t="str">
        <f t="shared" si="549"/>
        <v/>
      </c>
      <c r="Q480" s="159"/>
      <c r="R480" s="190"/>
      <c r="S480" s="57"/>
      <c r="T480" s="133"/>
      <c r="U480" s="167" t="str">
        <f>IF(G480&lt;&gt;"",(R480*G480*'Project Input'!$C$47)+(S480*G480*'Project Input'!$C$46)+(T480*G480*'Project Input'!$C$45),"")</f>
        <v/>
      </c>
      <c r="V480" s="159"/>
      <c r="W480" s="168" t="str">
        <f t="shared" si="550"/>
        <v/>
      </c>
      <c r="X480" s="169"/>
      <c r="Y480" s="147"/>
      <c r="Z480" s="185">
        <f t="shared" si="551"/>
        <v>0</v>
      </c>
      <c r="AA480" s="166">
        <f t="shared" si="552"/>
        <v>0</v>
      </c>
      <c r="AB480" s="166">
        <f t="shared" si="553"/>
        <v>0</v>
      </c>
      <c r="AC480" s="186">
        <f t="shared" si="554"/>
        <v>0</v>
      </c>
      <c r="AD480" s="148" t="str">
        <f>IF(G480&lt;&gt;"",AC480/'Project Input'!$C$41,"")</f>
        <v/>
      </c>
      <c r="AE480" s="141"/>
      <c r="AF480" s="141"/>
      <c r="AG480" s="141"/>
    </row>
    <row r="481" spans="1:33" s="1" customFormat="1">
      <c r="A481" s="5"/>
      <c r="B481" s="99"/>
      <c r="C481" s="100"/>
      <c r="D481" s="100"/>
      <c r="E481" s="102"/>
      <c r="F481" s="816" t="s">
        <v>292</v>
      </c>
      <c r="G481" s="834"/>
      <c r="H481" s="834"/>
      <c r="I481" s="66" t="str">
        <f>IF(G481&lt;&gt;"",O481/(1-('Project Input'!$C$20+'Project Input'!$C$21)),"")</f>
        <v/>
      </c>
      <c r="J481" s="66" t="str">
        <f t="shared" si="546"/>
        <v/>
      </c>
      <c r="K481" s="202" t="str">
        <f>IF(G481&lt;&gt;0,(U481/G481)/(1-('Project Input'!$C$20+'Project Input'!$C$21)),"")</f>
        <v/>
      </c>
      <c r="L481" s="56" t="str">
        <f t="shared" si="547"/>
        <v/>
      </c>
      <c r="M481" s="218" t="str">
        <f t="shared" si="548"/>
        <v/>
      </c>
      <c r="N481" s="219"/>
      <c r="O481" s="135"/>
      <c r="P481" s="165" t="str">
        <f t="shared" si="549"/>
        <v/>
      </c>
      <c r="Q481" s="159"/>
      <c r="R481" s="190"/>
      <c r="S481" s="57"/>
      <c r="T481" s="133"/>
      <c r="U481" s="167" t="str">
        <f>IF(G481&lt;&gt;"",(R481*G481*'Project Input'!$C$47)+(S481*G481*'Project Input'!$C$46)+(T481*G481*'Project Input'!$C$45),"")</f>
        <v/>
      </c>
      <c r="V481" s="159"/>
      <c r="W481" s="168" t="str">
        <f t="shared" si="550"/>
        <v/>
      </c>
      <c r="X481" s="169"/>
      <c r="Y481" s="147"/>
      <c r="Z481" s="185">
        <f t="shared" si="551"/>
        <v>0</v>
      </c>
      <c r="AA481" s="166">
        <f t="shared" si="552"/>
        <v>0</v>
      </c>
      <c r="AB481" s="166">
        <f t="shared" si="553"/>
        <v>0</v>
      </c>
      <c r="AC481" s="186">
        <f t="shared" si="554"/>
        <v>0</v>
      </c>
      <c r="AD481" s="148" t="str">
        <f>IF(G481&lt;&gt;"",AC481/'Project Input'!$C$41,"")</f>
        <v/>
      </c>
      <c r="AE481" s="141"/>
      <c r="AF481" s="141"/>
      <c r="AG481" s="141"/>
    </row>
    <row r="482" spans="1:33" s="67" customFormat="1">
      <c r="A482" s="5"/>
      <c r="B482" s="99"/>
      <c r="C482" s="100"/>
      <c r="D482" s="100"/>
      <c r="E482" s="101"/>
      <c r="F482" s="835" t="s">
        <v>293</v>
      </c>
      <c r="G482" s="63">
        <v>100</v>
      </c>
      <c r="H482" s="65" t="s">
        <v>40</v>
      </c>
      <c r="I482" s="66">
        <f>IF(G482&lt;&gt;"",O482/(1-('Project Input'!$C$20+'Project Input'!$C$21)),"")</f>
        <v>11918.951132300357</v>
      </c>
      <c r="J482" s="66">
        <f t="shared" si="546"/>
        <v>1191895.1132300356</v>
      </c>
      <c r="K482" s="202">
        <f>IF(G482&lt;&gt;0,(U482/G482)/(1-('Project Input'!$C$20+'Project Input'!$C$21)),"")</f>
        <v>1108.7604290822408</v>
      </c>
      <c r="L482" s="56">
        <f t="shared" si="547"/>
        <v>110876.04290822407</v>
      </c>
      <c r="M482" s="218">
        <f t="shared" si="548"/>
        <v>1302771.1561382597</v>
      </c>
      <c r="N482" s="219"/>
      <c r="O482" s="135">
        <v>10000</v>
      </c>
      <c r="P482" s="165">
        <f t="shared" si="549"/>
        <v>1000000</v>
      </c>
      <c r="Q482" s="159"/>
      <c r="R482" s="190">
        <v>1</v>
      </c>
      <c r="S482" s="190">
        <v>0.5</v>
      </c>
      <c r="T482" s="190"/>
      <c r="U482" s="167">
        <f>IF(G482&lt;&gt;"",(R482*G482*'Project Input'!$C$47)+(S482*G482*'Project Input'!$C$46)+(T482*G482*'Project Input'!$C$45),"")</f>
        <v>93025</v>
      </c>
      <c r="V482" s="159"/>
      <c r="W482" s="168">
        <f t="shared" si="550"/>
        <v>1093025</v>
      </c>
      <c r="X482" s="169"/>
      <c r="Y482" s="147"/>
      <c r="Z482" s="185">
        <f t="shared" si="551"/>
        <v>100</v>
      </c>
      <c r="AA482" s="166">
        <f t="shared" si="552"/>
        <v>50</v>
      </c>
      <c r="AB482" s="166">
        <f t="shared" si="553"/>
        <v>0</v>
      </c>
      <c r="AC482" s="186">
        <f t="shared" si="554"/>
        <v>150</v>
      </c>
      <c r="AD482" s="148">
        <f>IF(G482&lt;&gt;"",AC482/'Project Input'!$C$41,"")</f>
        <v>2.0833333333333335</v>
      </c>
      <c r="AE482" s="141"/>
      <c r="AF482" s="141"/>
      <c r="AG482" s="141"/>
    </row>
    <row r="483" spans="1:33" s="67" customFormat="1">
      <c r="A483" s="5"/>
      <c r="B483" s="99"/>
      <c r="C483" s="100"/>
      <c r="D483" s="100"/>
      <c r="E483" s="102"/>
      <c r="F483" s="835" t="s">
        <v>294</v>
      </c>
      <c r="G483" s="63">
        <v>50</v>
      </c>
      <c r="H483" s="65" t="s">
        <v>77</v>
      </c>
      <c r="I483" s="66">
        <f>IF(G483&lt;&gt;"",O483/(1-('Project Input'!$C$20+'Project Input'!$C$21)),"")</f>
        <v>4767.5804529201432</v>
      </c>
      <c r="J483" s="66">
        <f t="shared" si="546"/>
        <v>238379.02264600716</v>
      </c>
      <c r="K483" s="202">
        <f>IF(G483&lt;&gt;0,(U483/G483)/(1-('Project Input'!$C$20+'Project Input'!$C$21)),"")</f>
        <v>1108.7604290822408</v>
      </c>
      <c r="L483" s="56">
        <f t="shared" si="547"/>
        <v>55438.021454112037</v>
      </c>
      <c r="M483" s="218">
        <f t="shared" si="548"/>
        <v>293817.04410011921</v>
      </c>
      <c r="N483" s="219"/>
      <c r="O483" s="135">
        <v>4000</v>
      </c>
      <c r="P483" s="165">
        <f t="shared" si="549"/>
        <v>200000</v>
      </c>
      <c r="Q483" s="159"/>
      <c r="R483" s="190">
        <v>1</v>
      </c>
      <c r="S483" s="190">
        <v>0.5</v>
      </c>
      <c r="T483" s="190"/>
      <c r="U483" s="167">
        <f>IF(G483&lt;&gt;"",(R483*G483*'Project Input'!$C$47)+(S483*G483*'Project Input'!$C$46)+(T483*G483*'Project Input'!$C$45),"")</f>
        <v>46512.5</v>
      </c>
      <c r="V483" s="159"/>
      <c r="W483" s="168">
        <f t="shared" si="550"/>
        <v>246512.5</v>
      </c>
      <c r="X483" s="169"/>
      <c r="Y483" s="147"/>
      <c r="Z483" s="185">
        <f t="shared" si="551"/>
        <v>50</v>
      </c>
      <c r="AA483" s="166">
        <f t="shared" si="552"/>
        <v>25</v>
      </c>
      <c r="AB483" s="166">
        <f t="shared" si="553"/>
        <v>0</v>
      </c>
      <c r="AC483" s="186">
        <f t="shared" si="554"/>
        <v>75</v>
      </c>
      <c r="AD483" s="148">
        <f>IF(G483&lt;&gt;"",AC483/'Project Input'!$C$41,"")</f>
        <v>1.0416666666666667</v>
      </c>
      <c r="AE483" s="141"/>
      <c r="AF483" s="141"/>
      <c r="AG483" s="141"/>
    </row>
    <row r="484" spans="1:33" s="1" customFormat="1">
      <c r="A484" s="5"/>
      <c r="B484" s="99"/>
      <c r="C484" s="100"/>
      <c r="D484" s="100"/>
      <c r="E484" s="102"/>
      <c r="F484" s="835" t="s">
        <v>295</v>
      </c>
      <c r="G484" s="63">
        <v>16</v>
      </c>
      <c r="H484" s="65" t="s">
        <v>40</v>
      </c>
      <c r="I484" s="66">
        <f>IF(G484&lt;&gt;"",O484/(1-('Project Input'!$C$20+'Project Input'!$C$21)),"")</f>
        <v>3575.6853396901074</v>
      </c>
      <c r="J484" s="66">
        <f t="shared" si="546"/>
        <v>57210.965435041719</v>
      </c>
      <c r="K484" s="202">
        <f>IF(G484&lt;&gt;0,(U484/G484)/(1-('Project Input'!$C$20+'Project Input'!$C$21)),"")</f>
        <v>2502.9797377830751</v>
      </c>
      <c r="L484" s="56">
        <f t="shared" si="547"/>
        <v>40047.675804529201</v>
      </c>
      <c r="M484" s="218">
        <f t="shared" si="548"/>
        <v>97258.641239570919</v>
      </c>
      <c r="N484" s="219"/>
      <c r="O484" s="135">
        <v>3000</v>
      </c>
      <c r="P484" s="165">
        <f t="shared" si="549"/>
        <v>48000</v>
      </c>
      <c r="Q484" s="159"/>
      <c r="R484" s="190"/>
      <c r="S484" s="57">
        <v>2</v>
      </c>
      <c r="T484" s="133">
        <v>1</v>
      </c>
      <c r="U484" s="167">
        <f>IF(G484&lt;&gt;"",(R484*G484*'Project Input'!$C$47)+(S484*G484*'Project Input'!$C$46)+(T484*G484*'Project Input'!$C$45),"")</f>
        <v>33600</v>
      </c>
      <c r="V484" s="159"/>
      <c r="W484" s="168">
        <f t="shared" si="550"/>
        <v>81600</v>
      </c>
      <c r="X484" s="169"/>
      <c r="Y484" s="147"/>
      <c r="Z484" s="185">
        <f t="shared" si="551"/>
        <v>0</v>
      </c>
      <c r="AA484" s="166">
        <f t="shared" si="552"/>
        <v>32</v>
      </c>
      <c r="AB484" s="166">
        <f t="shared" si="553"/>
        <v>16</v>
      </c>
      <c r="AC484" s="186">
        <f t="shared" si="554"/>
        <v>48</v>
      </c>
      <c r="AD484" s="148">
        <f>IF(G484&lt;&gt;"",AC484/'Project Input'!$C$41,"")</f>
        <v>0.66666666666666663</v>
      </c>
      <c r="AE484" s="141"/>
      <c r="AF484" s="141"/>
      <c r="AG484" s="141"/>
    </row>
    <row r="485" spans="1:33" s="1" customFormat="1">
      <c r="A485" s="5"/>
      <c r="B485" s="99"/>
      <c r="C485" s="100"/>
      <c r="D485" s="100"/>
      <c r="E485" s="101"/>
      <c r="F485" s="835" t="s">
        <v>296</v>
      </c>
      <c r="G485" s="63">
        <v>1</v>
      </c>
      <c r="H485" s="65" t="s">
        <v>40</v>
      </c>
      <c r="I485" s="66">
        <f>IF(G485&lt;&gt;"",O485/(1-('Project Input'!$C$20+'Project Input'!$C$21)),"")</f>
        <v>95351.609058402857</v>
      </c>
      <c r="J485" s="66">
        <f t="shared" si="546"/>
        <v>95351.609058402857</v>
      </c>
      <c r="K485" s="202">
        <f>IF(G485&lt;&gt;0,(U485/G485)/(1-('Project Input'!$C$20+'Project Input'!$C$21)),"")</f>
        <v>5005.9594755661501</v>
      </c>
      <c r="L485" s="56">
        <f t="shared" si="547"/>
        <v>5005.9594755661501</v>
      </c>
      <c r="M485" s="218">
        <f t="shared" si="548"/>
        <v>100357.56853396901</v>
      </c>
      <c r="N485" s="219"/>
      <c r="O485" s="135">
        <v>80000</v>
      </c>
      <c r="P485" s="165">
        <f t="shared" si="549"/>
        <v>80000</v>
      </c>
      <c r="Q485" s="159"/>
      <c r="R485" s="190"/>
      <c r="S485" s="57">
        <v>4</v>
      </c>
      <c r="T485" s="133">
        <v>2</v>
      </c>
      <c r="U485" s="167">
        <f>IF(G485&lt;&gt;"",(R485*G485*'Project Input'!$C$47)+(S485*G485*'Project Input'!$C$46)+(T485*G485*'Project Input'!$C$45),"")</f>
        <v>4200</v>
      </c>
      <c r="V485" s="159"/>
      <c r="W485" s="168">
        <f t="shared" si="550"/>
        <v>84200</v>
      </c>
      <c r="X485" s="169"/>
      <c r="Y485" s="147"/>
      <c r="Z485" s="185">
        <f t="shared" si="551"/>
        <v>0</v>
      </c>
      <c r="AA485" s="166">
        <f t="shared" si="552"/>
        <v>4</v>
      </c>
      <c r="AB485" s="166">
        <f t="shared" si="553"/>
        <v>2</v>
      </c>
      <c r="AC485" s="186">
        <f t="shared" si="554"/>
        <v>6</v>
      </c>
      <c r="AD485" s="148">
        <f>IF(G485&lt;&gt;"",AC485/'Project Input'!$C$41,"")</f>
        <v>8.3333333333333329E-2</v>
      </c>
      <c r="AE485" s="141"/>
      <c r="AF485" s="141"/>
      <c r="AG485" s="141"/>
    </row>
    <row r="486" spans="1:33" s="1" customFormat="1">
      <c r="A486" s="5"/>
      <c r="B486" s="99"/>
      <c r="C486" s="100"/>
      <c r="D486" s="100"/>
      <c r="E486" s="101"/>
      <c r="F486" s="835" t="s">
        <v>297</v>
      </c>
      <c r="G486" s="63">
        <v>1</v>
      </c>
      <c r="H486" s="65" t="s">
        <v>40</v>
      </c>
      <c r="I486" s="66">
        <f>IF(G486&lt;&gt;"",O486/(1-('Project Input'!$C$20+'Project Input'!$C$21)),"")</f>
        <v>59594.755661501789</v>
      </c>
      <c r="J486" s="66">
        <f t="shared" ref="J486:J487" si="555">IF(G486&lt;&gt;"",G486*I486,"")</f>
        <v>59594.755661501789</v>
      </c>
      <c r="K486" s="202">
        <f>IF(G486&lt;&gt;0,(U486/G486)/(1-('Project Input'!$C$20+'Project Input'!$C$21)),"")</f>
        <v>5005.9594755661501</v>
      </c>
      <c r="L486" s="56">
        <f t="shared" ref="L486:L487" si="556">IF(G486&lt;&gt;0,K486*G486,"")</f>
        <v>5005.9594755661501</v>
      </c>
      <c r="M486" s="218">
        <f t="shared" ref="M486:M487" si="557">IF(G486&lt;&gt;0,J486+L486,"")</f>
        <v>64600.715137067942</v>
      </c>
      <c r="N486" s="219"/>
      <c r="O486" s="135">
        <v>50000</v>
      </c>
      <c r="P486" s="165">
        <f t="shared" ref="P486:P487" si="558">IF(G486&lt;&gt;"",G486*O486,"")</f>
        <v>50000</v>
      </c>
      <c r="Q486" s="159"/>
      <c r="R486" s="190"/>
      <c r="S486" s="57">
        <v>4</v>
      </c>
      <c r="T486" s="133">
        <v>2</v>
      </c>
      <c r="U486" s="167">
        <f>IF(G486&lt;&gt;"",(R486*G486*'Project Input'!$C$47)+(S486*G486*'Project Input'!$C$46)+(T486*G486*'Project Input'!$C$45),"")</f>
        <v>4200</v>
      </c>
      <c r="V486" s="159"/>
      <c r="W486" s="168">
        <f t="shared" ref="W486:W487" si="559">IF(G486&lt;&gt;"",U486+P486,"")</f>
        <v>54200</v>
      </c>
      <c r="X486" s="169"/>
      <c r="Y486" s="147"/>
      <c r="Z486" s="185">
        <f t="shared" ref="Z486:Z487" si="560">R486*G486</f>
        <v>0</v>
      </c>
      <c r="AA486" s="166">
        <f t="shared" ref="AA486:AA487" si="561">S486*G486</f>
        <v>4</v>
      </c>
      <c r="AB486" s="166">
        <f t="shared" ref="AB486:AB487" si="562">T486*G486</f>
        <v>2</v>
      </c>
      <c r="AC486" s="186">
        <f t="shared" ref="AC486:AC487" si="563">SUM(Z486:AB486)</f>
        <v>6</v>
      </c>
      <c r="AD486" s="148">
        <f>IF(G486&lt;&gt;"",AC486/'Project Input'!$C$41,"")</f>
        <v>8.3333333333333329E-2</v>
      </c>
      <c r="AE486" s="141"/>
      <c r="AF486" s="141"/>
      <c r="AG486" s="141"/>
    </row>
    <row r="487" spans="1:33" s="1" customFormat="1">
      <c r="A487" s="5"/>
      <c r="B487" s="99"/>
      <c r="C487" s="100"/>
      <c r="D487" s="100"/>
      <c r="E487" s="102"/>
      <c r="F487" s="64"/>
      <c r="G487" s="63"/>
      <c r="H487" s="65"/>
      <c r="I487" s="66" t="str">
        <f>IF(G487&lt;&gt;"",O487/(1-('Project Input'!$C$20+'Project Input'!$C$21)),"")</f>
        <v/>
      </c>
      <c r="J487" s="66" t="str">
        <f t="shared" si="555"/>
        <v/>
      </c>
      <c r="K487" s="202" t="str">
        <f>IF(G487&lt;&gt;0,(U487/G487)/(1-('Project Input'!$C$20+'Project Input'!$C$21)),"")</f>
        <v/>
      </c>
      <c r="L487" s="56" t="str">
        <f t="shared" si="556"/>
        <v/>
      </c>
      <c r="M487" s="218" t="str">
        <f t="shared" si="557"/>
        <v/>
      </c>
      <c r="N487" s="219"/>
      <c r="O487" s="135"/>
      <c r="P487" s="165" t="str">
        <f t="shared" si="558"/>
        <v/>
      </c>
      <c r="Q487" s="159"/>
      <c r="R487" s="190"/>
      <c r="S487" s="190"/>
      <c r="T487" s="190"/>
      <c r="U487" s="167" t="str">
        <f>IF(G487&lt;&gt;"",(R487*G487*'Project Input'!$C$47)+(S487*G487*'Project Input'!$C$46)+(T487*G487*'Project Input'!$C$45),"")</f>
        <v/>
      </c>
      <c r="V487" s="159"/>
      <c r="W487" s="168" t="str">
        <f t="shared" si="559"/>
        <v/>
      </c>
      <c r="X487" s="169"/>
      <c r="Y487" s="147"/>
      <c r="Z487" s="185">
        <f t="shared" si="560"/>
        <v>0</v>
      </c>
      <c r="AA487" s="166">
        <f t="shared" si="561"/>
        <v>0</v>
      </c>
      <c r="AB487" s="166">
        <f t="shared" si="562"/>
        <v>0</v>
      </c>
      <c r="AC487" s="186">
        <f t="shared" si="563"/>
        <v>0</v>
      </c>
      <c r="AD487" s="148" t="str">
        <f>IF(G487&lt;&gt;"",AC487/'Project Input'!$C$41,"")</f>
        <v/>
      </c>
      <c r="AE487" s="141"/>
      <c r="AF487" s="141"/>
      <c r="AG487" s="141"/>
    </row>
    <row r="488" spans="1:33" s="67" customFormat="1">
      <c r="A488" s="61"/>
      <c r="B488" s="116"/>
      <c r="C488" s="65"/>
      <c r="D488" s="65"/>
      <c r="E488" s="63"/>
      <c r="F488" s="64"/>
      <c r="G488" s="63"/>
      <c r="H488" s="65"/>
      <c r="I488" s="66" t="str">
        <f>IF(G488&lt;&gt;"",O488/(1-('Project Input'!$C$20+'Project Input'!$C$21)),"")</f>
        <v/>
      </c>
      <c r="J488" s="66" t="str">
        <f t="shared" si="527"/>
        <v/>
      </c>
      <c r="K488" s="202" t="str">
        <f>IF(G488&lt;&gt;0,(U488/G488)/(1-('Project Input'!$C$20+'Project Input'!$C$21)),"")</f>
        <v/>
      </c>
      <c r="L488" s="56" t="str">
        <f t="shared" si="544"/>
        <v/>
      </c>
      <c r="M488" s="218" t="str">
        <f t="shared" si="545"/>
        <v/>
      </c>
      <c r="N488" s="219"/>
      <c r="O488" s="135"/>
      <c r="P488" s="165" t="str">
        <f t="shared" si="528"/>
        <v/>
      </c>
      <c r="Q488" s="159"/>
      <c r="R488" s="190"/>
      <c r="S488" s="57"/>
      <c r="T488" s="133"/>
      <c r="U488" s="167" t="str">
        <f>IF(G488&lt;&gt;"",(R488*G488*'Project Input'!$C$47)+(S488*G488*'Project Input'!$C$46)+(T488*G488*'Project Input'!$C$45),"")</f>
        <v/>
      </c>
      <c r="V488" s="159"/>
      <c r="W488" s="168" t="str">
        <f t="shared" si="537"/>
        <v/>
      </c>
      <c r="X488" s="169"/>
      <c r="Y488" s="147"/>
      <c r="Z488" s="185">
        <f t="shared" si="538"/>
        <v>0</v>
      </c>
      <c r="AA488" s="166">
        <f t="shared" si="539"/>
        <v>0</v>
      </c>
      <c r="AB488" s="166">
        <f t="shared" si="540"/>
        <v>0</v>
      </c>
      <c r="AC488" s="186">
        <f t="shared" si="541"/>
        <v>0</v>
      </c>
      <c r="AD488" s="148" t="str">
        <f>IF(G488&lt;&gt;"",AC488/'Project Input'!$C$41,"")</f>
        <v/>
      </c>
      <c r="AE488" s="141"/>
      <c r="AF488" s="141"/>
      <c r="AG488" s="141"/>
    </row>
    <row r="489" spans="1:33" s="1" customFormat="1">
      <c r="A489" s="5"/>
      <c r="B489" s="114"/>
      <c r="C489" s="94"/>
      <c r="D489" s="115"/>
      <c r="E489" s="81">
        <v>20</v>
      </c>
      <c r="F489" s="112"/>
      <c r="G489" s="96"/>
      <c r="H489" s="97"/>
      <c r="I489" s="97"/>
      <c r="J489" s="97"/>
      <c r="K489" s="97"/>
      <c r="L489" s="60" t="str">
        <f t="shared" ref="L489" si="564">IF(I489&lt;&gt;"",I489*K489,"")</f>
        <v/>
      </c>
      <c r="M489" s="220">
        <f>SUBTOTAL(9,M490:M493)</f>
        <v>0</v>
      </c>
      <c r="N489" s="219"/>
      <c r="O489" s="135"/>
      <c r="P489" s="165" t="str">
        <f t="shared" si="528"/>
        <v/>
      </c>
      <c r="Q489" s="159"/>
      <c r="R489" s="190"/>
      <c r="S489" s="57"/>
      <c r="T489" s="133"/>
      <c r="U489" s="167" t="str">
        <f>IF(G489&lt;&gt;"",(R489*G489*'Project Input'!$C$47)+(S489*G489*'Project Input'!$C$46)+(T489*G489*'Project Input'!$C$45),"")</f>
        <v/>
      </c>
      <c r="V489" s="159"/>
      <c r="W489" s="168" t="str">
        <f t="shared" si="537"/>
        <v/>
      </c>
      <c r="X489" s="169"/>
      <c r="Y489" s="147"/>
      <c r="Z489" s="185">
        <f t="shared" si="538"/>
        <v>0</v>
      </c>
      <c r="AA489" s="166">
        <f t="shared" si="539"/>
        <v>0</v>
      </c>
      <c r="AB489" s="166">
        <f t="shared" si="540"/>
        <v>0</v>
      </c>
      <c r="AC489" s="186">
        <f t="shared" si="541"/>
        <v>0</v>
      </c>
      <c r="AD489" s="148" t="str">
        <f>IF(G489&lt;&gt;"",AC489/'Project Input'!$C$41,"")</f>
        <v/>
      </c>
      <c r="AE489" s="141"/>
      <c r="AF489" s="141"/>
      <c r="AG489" s="141"/>
    </row>
    <row r="490" spans="1:33" s="1" customFormat="1">
      <c r="A490" s="5"/>
      <c r="B490" s="116"/>
      <c r="C490" s="65"/>
      <c r="D490" s="65"/>
      <c r="E490" s="63"/>
      <c r="F490" s="64"/>
      <c r="G490" s="63"/>
      <c r="H490" s="65"/>
      <c r="I490" s="66" t="str">
        <f>IF(G490&lt;&gt;"",O490/(1-('Project Input'!$C$20+'Project Input'!$C$21)),"")</f>
        <v/>
      </c>
      <c r="J490" s="66" t="str">
        <f t="shared" si="527"/>
        <v/>
      </c>
      <c r="K490" s="202" t="str">
        <f>IF(G490&lt;&gt;0,(U490/G490)/(1-('Project Input'!$C$20+'Project Input'!$C$21)),"")</f>
        <v/>
      </c>
      <c r="L490" s="56" t="str">
        <f>IF(G490&lt;&gt;0,K490*G490,"")</f>
        <v/>
      </c>
      <c r="M490" s="218" t="str">
        <f>IF(G490&lt;&gt;0,J490+L490,"")</f>
        <v/>
      </c>
      <c r="N490" s="219"/>
      <c r="O490" s="135"/>
      <c r="P490" s="165" t="str">
        <f t="shared" si="528"/>
        <v/>
      </c>
      <c r="Q490" s="159"/>
      <c r="R490" s="190"/>
      <c r="S490" s="57"/>
      <c r="T490" s="133"/>
      <c r="U490" s="167" t="str">
        <f>IF(G490&lt;&gt;"",(R490*G490*'Project Input'!$C$47)+(S490*G490*'Project Input'!$C$46)+(T490*G490*'Project Input'!$C$45),"")</f>
        <v/>
      </c>
      <c r="V490" s="159"/>
      <c r="W490" s="168" t="str">
        <f t="shared" si="537"/>
        <v/>
      </c>
      <c r="X490" s="169"/>
      <c r="Y490" s="147"/>
      <c r="Z490" s="185">
        <f t="shared" si="538"/>
        <v>0</v>
      </c>
      <c r="AA490" s="166">
        <f t="shared" si="539"/>
        <v>0</v>
      </c>
      <c r="AB490" s="166">
        <f t="shared" si="540"/>
        <v>0</v>
      </c>
      <c r="AC490" s="186">
        <f t="shared" si="541"/>
        <v>0</v>
      </c>
      <c r="AD490" s="148" t="str">
        <f>IF(G490&lt;&gt;"",AC490/'Project Input'!$C$41,"")</f>
        <v/>
      </c>
      <c r="AE490" s="141"/>
      <c r="AF490" s="141"/>
      <c r="AG490" s="141"/>
    </row>
    <row r="491" spans="1:33" s="1" customFormat="1">
      <c r="A491" s="5"/>
      <c r="B491" s="116"/>
      <c r="C491" s="65"/>
      <c r="D491" s="65"/>
      <c r="E491" s="63"/>
      <c r="F491" s="64"/>
      <c r="G491" s="63"/>
      <c r="H491" s="65"/>
      <c r="I491" s="66" t="str">
        <f>IF(G491&lt;&gt;"",O491/(1-('Project Input'!$C$20+'Project Input'!$C$21)),"")</f>
        <v/>
      </c>
      <c r="J491" s="66" t="str">
        <f t="shared" ref="J491:J507" si="565">IF(G491&lt;&gt;"",G491*I491,"")</f>
        <v/>
      </c>
      <c r="K491" s="202" t="str">
        <f>IF(G491&lt;&gt;0,(U491/G491)/(1-('Project Input'!$C$20+'Project Input'!$C$21)),"")</f>
        <v/>
      </c>
      <c r="L491" s="56" t="str">
        <f>IF(G491&lt;&gt;0,K491*G491,"")</f>
        <v/>
      </c>
      <c r="M491" s="218" t="str">
        <f>IF(G491&lt;&gt;0,J491+L491,"")</f>
        <v/>
      </c>
      <c r="N491" s="219"/>
      <c r="O491" s="135"/>
      <c r="P491" s="165" t="str">
        <f t="shared" si="528"/>
        <v/>
      </c>
      <c r="Q491" s="159"/>
      <c r="R491" s="190"/>
      <c r="S491" s="57"/>
      <c r="T491" s="133"/>
      <c r="U491" s="167" t="str">
        <f>IF(G491&lt;&gt;"",(R491*G491*'Project Input'!$C$47)+(S491*G491*'Project Input'!$C$46)+(T491*G491*'Project Input'!$C$45),"")</f>
        <v/>
      </c>
      <c r="V491" s="159"/>
      <c r="W491" s="168" t="str">
        <f t="shared" si="537"/>
        <v/>
      </c>
      <c r="X491" s="169"/>
      <c r="Y491" s="147"/>
      <c r="Z491" s="185">
        <f t="shared" si="538"/>
        <v>0</v>
      </c>
      <c r="AA491" s="166">
        <f t="shared" si="539"/>
        <v>0</v>
      </c>
      <c r="AB491" s="166">
        <f t="shared" si="540"/>
        <v>0</v>
      </c>
      <c r="AC491" s="186">
        <f t="shared" si="541"/>
        <v>0</v>
      </c>
      <c r="AD491" s="148" t="str">
        <f>IF(G491&lt;&gt;"",AC491/'Project Input'!$C$41,"")</f>
        <v/>
      </c>
      <c r="AE491" s="141"/>
      <c r="AF491" s="141"/>
      <c r="AG491" s="141"/>
    </row>
    <row r="492" spans="1:33" s="1" customFormat="1">
      <c r="A492" s="5"/>
      <c r="B492" s="116"/>
      <c r="C492" s="65"/>
      <c r="D492" s="65"/>
      <c r="E492" s="63"/>
      <c r="F492" s="64"/>
      <c r="G492" s="63"/>
      <c r="H492" s="65"/>
      <c r="I492" s="66" t="str">
        <f>IF(G492&lt;&gt;"",O492/(1-('Project Input'!$C$20+'Project Input'!$C$21)),"")</f>
        <v/>
      </c>
      <c r="J492" s="66" t="str">
        <f t="shared" si="565"/>
        <v/>
      </c>
      <c r="K492" s="202" t="str">
        <f>IF(G492&lt;&gt;0,(U492/G492)/(1-('Project Input'!$C$20+'Project Input'!$C$21)),"")</f>
        <v/>
      </c>
      <c r="L492" s="56" t="str">
        <f>IF(G492&lt;&gt;0,K492*G492,"")</f>
        <v/>
      </c>
      <c r="M492" s="218" t="str">
        <f>IF(G492&lt;&gt;0,J492+L492,"")</f>
        <v/>
      </c>
      <c r="N492" s="219"/>
      <c r="O492" s="135"/>
      <c r="P492" s="165" t="str">
        <f t="shared" si="528"/>
        <v/>
      </c>
      <c r="Q492" s="159"/>
      <c r="R492" s="190"/>
      <c r="S492" s="57"/>
      <c r="T492" s="133"/>
      <c r="U492" s="167" t="str">
        <f>IF(G492&lt;&gt;"",(R492*G492*'Project Input'!$C$47)+(S492*G492*'Project Input'!$C$46)+(T492*G492*'Project Input'!$C$45),"")</f>
        <v/>
      </c>
      <c r="V492" s="159"/>
      <c r="W492" s="168" t="str">
        <f t="shared" si="537"/>
        <v/>
      </c>
      <c r="X492" s="169"/>
      <c r="Y492" s="147"/>
      <c r="Z492" s="185">
        <f t="shared" si="538"/>
        <v>0</v>
      </c>
      <c r="AA492" s="166">
        <f t="shared" si="539"/>
        <v>0</v>
      </c>
      <c r="AB492" s="166">
        <f t="shared" si="540"/>
        <v>0</v>
      </c>
      <c r="AC492" s="186">
        <f t="shared" si="541"/>
        <v>0</v>
      </c>
      <c r="AD492" s="148" t="str">
        <f>IF(G492&lt;&gt;"",AC492/'Project Input'!$C$41,"")</f>
        <v/>
      </c>
      <c r="AE492" s="141"/>
      <c r="AF492" s="141"/>
      <c r="AG492" s="141"/>
    </row>
    <row r="493" spans="1:33" s="1" customFormat="1">
      <c r="A493" s="5"/>
      <c r="B493" s="116"/>
      <c r="C493" s="65"/>
      <c r="D493" s="65"/>
      <c r="E493" s="63"/>
      <c r="F493" s="64"/>
      <c r="G493" s="63"/>
      <c r="H493" s="65"/>
      <c r="I493" s="66" t="str">
        <f>IF(G493&lt;&gt;"",O493/(1-('Project Input'!$C$20+'Project Input'!$C$21)),"")</f>
        <v/>
      </c>
      <c r="J493" s="66" t="str">
        <f t="shared" si="565"/>
        <v/>
      </c>
      <c r="K493" s="202" t="str">
        <f>IF(G493&lt;&gt;0,(U493/G493)/(1-('Project Input'!$C$20+'Project Input'!$C$21)),"")</f>
        <v/>
      </c>
      <c r="L493" s="56" t="str">
        <f>IF(G493&lt;&gt;0,K493*G493,"")</f>
        <v/>
      </c>
      <c r="M493" s="218" t="str">
        <f>IF(G493&lt;&gt;0,J493+L493,"")</f>
        <v/>
      </c>
      <c r="N493" s="219"/>
      <c r="O493" s="135"/>
      <c r="P493" s="165" t="str">
        <f t="shared" si="528"/>
        <v/>
      </c>
      <c r="Q493" s="159"/>
      <c r="R493" s="190"/>
      <c r="S493" s="57"/>
      <c r="T493" s="133"/>
      <c r="U493" s="167" t="str">
        <f>IF(G493&lt;&gt;"",(R493*G493*'Project Input'!$C$47)+(S493*G493*'Project Input'!$C$46)+(T493*G493*'Project Input'!$C$45),"")</f>
        <v/>
      </c>
      <c r="V493" s="159"/>
      <c r="W493" s="168" t="str">
        <f t="shared" si="537"/>
        <v/>
      </c>
      <c r="X493" s="169"/>
      <c r="Y493" s="147"/>
      <c r="Z493" s="185">
        <f t="shared" si="538"/>
        <v>0</v>
      </c>
      <c r="AA493" s="166">
        <f t="shared" si="539"/>
        <v>0</v>
      </c>
      <c r="AB493" s="166">
        <f t="shared" si="540"/>
        <v>0</v>
      </c>
      <c r="AC493" s="186">
        <f t="shared" ref="AC493" si="566">SUM(Z493:AB493)</f>
        <v>0</v>
      </c>
      <c r="AD493" s="148" t="str">
        <f>IF(G493&lt;&gt;"",AC493/'Project Input'!$C$41,"")</f>
        <v/>
      </c>
      <c r="AE493" s="141"/>
      <c r="AF493" s="141"/>
      <c r="AG493" s="141"/>
    </row>
    <row r="494" spans="1:33" s="1" customFormat="1">
      <c r="A494" s="5"/>
      <c r="B494" s="114"/>
      <c r="C494" s="94"/>
      <c r="D494" s="115"/>
      <c r="E494" s="81">
        <v>21</v>
      </c>
      <c r="F494" s="112" t="s">
        <v>298</v>
      </c>
      <c r="G494" s="96"/>
      <c r="H494" s="97"/>
      <c r="I494" s="97"/>
      <c r="J494" s="97"/>
      <c r="K494" s="97"/>
      <c r="L494" s="60" t="str">
        <f t="shared" ref="L494" si="567">IF(I494&lt;&gt;"",I494*K494,"")</f>
        <v/>
      </c>
      <c r="M494" s="220">
        <f>SUBTOTAL(9,M495:M499)</f>
        <v>0</v>
      </c>
      <c r="N494" s="219"/>
      <c r="O494" s="135"/>
      <c r="P494" s="165" t="str">
        <f t="shared" ref="P494:P497" si="568">IF(G494&lt;&gt;"",G494*O494,"")</f>
        <v/>
      </c>
      <c r="Q494" s="159"/>
      <c r="R494" s="190"/>
      <c r="S494" s="57"/>
      <c r="T494" s="133"/>
      <c r="U494" s="167" t="str">
        <f>IF(G494&lt;&gt;"",(R494*G494*'Project Input'!$C$47)+(S494*G494*'Project Input'!$C$46)+(T494*G494*'Project Input'!$C$45),"")</f>
        <v/>
      </c>
      <c r="V494" s="159"/>
      <c r="W494" s="168" t="str">
        <f t="shared" ref="W494:W497" si="569">IF(G494&lt;&gt;"",U494+P494,"")</f>
        <v/>
      </c>
      <c r="X494" s="169"/>
      <c r="Y494" s="147"/>
      <c r="Z494" s="185">
        <f t="shared" ref="Z494:Z497" si="570">R494*G494</f>
        <v>0</v>
      </c>
      <c r="AA494" s="166">
        <f t="shared" ref="AA494:AA497" si="571">S494*G494</f>
        <v>0</v>
      </c>
      <c r="AB494" s="166">
        <f t="shared" ref="AB494:AB497" si="572">T494*G494</f>
        <v>0</v>
      </c>
      <c r="AC494" s="186">
        <f t="shared" ref="AC494:AC497" si="573">SUM(Z494:AB494)</f>
        <v>0</v>
      </c>
      <c r="AD494" s="148" t="str">
        <f>IF(G494&lt;&gt;"",AC494/'Project Input'!$C$41,"")</f>
        <v/>
      </c>
      <c r="AE494" s="141"/>
      <c r="AF494" s="141"/>
      <c r="AG494" s="141"/>
    </row>
    <row r="495" spans="1:33" s="1" customFormat="1">
      <c r="A495" s="5"/>
      <c r="B495" s="116"/>
      <c r="C495" s="65"/>
      <c r="D495" s="65"/>
      <c r="E495" s="63"/>
      <c r="F495" s="64"/>
      <c r="G495" s="63"/>
      <c r="H495" s="65"/>
      <c r="I495" s="66" t="str">
        <f>IF(G495&lt;&gt;"",O495/(1-('Project Input'!$C$20+'Project Input'!$C$21)),"")</f>
        <v/>
      </c>
      <c r="J495" s="66" t="str">
        <f t="shared" si="565"/>
        <v/>
      </c>
      <c r="K495" s="202" t="str">
        <f>IF(G495&lt;&gt;0,(U495/G495)/(1-('Project Input'!$C$20+'Project Input'!$C$21)),"")</f>
        <v/>
      </c>
      <c r="L495" s="56" t="str">
        <f t="shared" ref="L495:L497" si="574">IF(G495&lt;&gt;0,K495*G495,"")</f>
        <v/>
      </c>
      <c r="M495" s="218" t="str">
        <f t="shared" ref="M495:M497" si="575">IF(G495&lt;&gt;0,J495+L495,"")</f>
        <v/>
      </c>
      <c r="N495" s="219"/>
      <c r="O495" s="135"/>
      <c r="P495" s="165" t="str">
        <f t="shared" si="568"/>
        <v/>
      </c>
      <c r="Q495" s="159"/>
      <c r="R495" s="190"/>
      <c r="S495" s="57"/>
      <c r="T495" s="133"/>
      <c r="U495" s="167" t="str">
        <f>IF(G495&lt;&gt;"",(R495*G495*'Project Input'!$C$47)+(S495*G495*'Project Input'!$C$46)+(T495*G495*'Project Input'!$C$45),"")</f>
        <v/>
      </c>
      <c r="V495" s="159"/>
      <c r="W495" s="168" t="str">
        <f t="shared" si="569"/>
        <v/>
      </c>
      <c r="X495" s="169"/>
      <c r="Y495" s="147"/>
      <c r="Z495" s="185">
        <f t="shared" si="570"/>
        <v>0</v>
      </c>
      <c r="AA495" s="166">
        <f t="shared" si="571"/>
        <v>0</v>
      </c>
      <c r="AB495" s="166">
        <f t="shared" si="572"/>
        <v>0</v>
      </c>
      <c r="AC495" s="186">
        <f t="shared" si="573"/>
        <v>0</v>
      </c>
      <c r="AD495" s="148" t="str">
        <f>IF(G495&lt;&gt;"",AC495/'Project Input'!$C$41,"")</f>
        <v/>
      </c>
      <c r="AE495" s="141"/>
      <c r="AF495" s="141"/>
      <c r="AG495" s="141"/>
    </row>
    <row r="496" spans="1:33" s="1" customFormat="1">
      <c r="A496" s="5"/>
      <c r="B496" s="116"/>
      <c r="C496" s="65"/>
      <c r="D496" s="65"/>
      <c r="E496" s="63"/>
      <c r="F496" s="64"/>
      <c r="G496" s="63"/>
      <c r="H496" s="65"/>
      <c r="I496" s="66" t="str">
        <f>IF(G496&lt;&gt;"",O496/(1-('Project Input'!$C$20+'Project Input'!$C$21)),"")</f>
        <v/>
      </c>
      <c r="J496" s="66" t="str">
        <f t="shared" si="565"/>
        <v/>
      </c>
      <c r="K496" s="202" t="str">
        <f>IF(G496&lt;&gt;0,(U496/G496)/(1-('Project Input'!$C$20+'Project Input'!$C$21)),"")</f>
        <v/>
      </c>
      <c r="L496" s="56" t="str">
        <f t="shared" si="574"/>
        <v/>
      </c>
      <c r="M496" s="218" t="str">
        <f t="shared" si="575"/>
        <v/>
      </c>
      <c r="N496" s="219"/>
      <c r="O496" s="135"/>
      <c r="P496" s="165" t="str">
        <f t="shared" si="568"/>
        <v/>
      </c>
      <c r="Q496" s="159"/>
      <c r="R496" s="190"/>
      <c r="S496" s="57"/>
      <c r="T496" s="133"/>
      <c r="U496" s="167" t="str">
        <f>IF(G496&lt;&gt;"",(R496*G496*'Project Input'!$C$47)+(S496*G496*'Project Input'!$C$46)+(T496*G496*'Project Input'!$C$45),"")</f>
        <v/>
      </c>
      <c r="V496" s="159"/>
      <c r="W496" s="168" t="str">
        <f t="shared" si="569"/>
        <v/>
      </c>
      <c r="X496" s="169"/>
      <c r="Y496" s="147"/>
      <c r="Z496" s="185">
        <f t="shared" si="570"/>
        <v>0</v>
      </c>
      <c r="AA496" s="166">
        <f t="shared" si="571"/>
        <v>0</v>
      </c>
      <c r="AB496" s="166">
        <f t="shared" si="572"/>
        <v>0</v>
      </c>
      <c r="AC496" s="186">
        <f t="shared" si="573"/>
        <v>0</v>
      </c>
      <c r="AD496" s="148" t="str">
        <f>IF(G496&lt;&gt;"",AC496/'Project Input'!$C$41,"")</f>
        <v/>
      </c>
      <c r="AE496" s="141"/>
      <c r="AF496" s="141"/>
      <c r="AG496" s="141"/>
    </row>
    <row r="497" spans="1:33" s="1" customFormat="1">
      <c r="A497" s="5"/>
      <c r="B497" s="116"/>
      <c r="C497" s="65"/>
      <c r="D497" s="65"/>
      <c r="E497" s="63"/>
      <c r="F497" s="64"/>
      <c r="G497" s="63"/>
      <c r="H497" s="65"/>
      <c r="I497" s="66" t="str">
        <f>IF(G497&lt;&gt;"",O497/(1-('Project Input'!$C$20+'Project Input'!$C$21)),"")</f>
        <v/>
      </c>
      <c r="J497" s="66" t="str">
        <f t="shared" si="565"/>
        <v/>
      </c>
      <c r="K497" s="202" t="str">
        <f>IF(G497&lt;&gt;0,(U497/G497)/(1-('Project Input'!$C$20+'Project Input'!$C$21)),"")</f>
        <v/>
      </c>
      <c r="L497" s="56" t="str">
        <f t="shared" si="574"/>
        <v/>
      </c>
      <c r="M497" s="218" t="str">
        <f t="shared" si="575"/>
        <v/>
      </c>
      <c r="N497" s="219"/>
      <c r="O497" s="135"/>
      <c r="P497" s="165" t="str">
        <f t="shared" si="568"/>
        <v/>
      </c>
      <c r="Q497" s="159"/>
      <c r="R497" s="190"/>
      <c r="S497" s="57"/>
      <c r="T497" s="133"/>
      <c r="U497" s="167" t="str">
        <f>IF(G497&lt;&gt;"",(R497*G497*'Project Input'!$C$47)+(S497*G497*'Project Input'!$C$46)+(T497*G497*'Project Input'!$C$45),"")</f>
        <v/>
      </c>
      <c r="V497" s="159"/>
      <c r="W497" s="168" t="str">
        <f t="shared" si="569"/>
        <v/>
      </c>
      <c r="X497" s="169"/>
      <c r="Y497" s="147"/>
      <c r="Z497" s="185">
        <f t="shared" si="570"/>
        <v>0</v>
      </c>
      <c r="AA497" s="166">
        <f t="shared" si="571"/>
        <v>0</v>
      </c>
      <c r="AB497" s="166">
        <f t="shared" si="572"/>
        <v>0</v>
      </c>
      <c r="AC497" s="186">
        <f t="shared" si="573"/>
        <v>0</v>
      </c>
      <c r="AD497" s="148" t="str">
        <f>IF(G497&lt;&gt;"",AC497/'Project Input'!$C$41,"")</f>
        <v/>
      </c>
      <c r="AE497" s="141"/>
      <c r="AF497" s="141"/>
      <c r="AG497" s="141"/>
    </row>
    <row r="498" spans="1:33" s="1" customFormat="1">
      <c r="A498" s="5"/>
      <c r="B498" s="116"/>
      <c r="C498" s="65"/>
      <c r="D498" s="65"/>
      <c r="E498" s="63"/>
      <c r="F498" s="64"/>
      <c r="G498" s="63"/>
      <c r="H498" s="65"/>
      <c r="I498" s="66" t="str">
        <f>IF(G498&lt;&gt;"",O498/(1-('Project Input'!$C$20+'Project Input'!$C$21)),"")</f>
        <v/>
      </c>
      <c r="J498" s="66" t="str">
        <f t="shared" si="565"/>
        <v/>
      </c>
      <c r="K498" s="202" t="str">
        <f>IF(G498&lt;&gt;0,(U498/G498)/(1-('Project Input'!$C$20+'Project Input'!$C$21)),"")</f>
        <v/>
      </c>
      <c r="L498" s="56" t="str">
        <f t="shared" ref="L498:L507" si="576">IF(G498&lt;&gt;0,K498*G498,"")</f>
        <v/>
      </c>
      <c r="M498" s="218" t="str">
        <f t="shared" ref="M498:M507" si="577">IF(G498&lt;&gt;0,J498+L498,"")</f>
        <v/>
      </c>
      <c r="N498" s="219"/>
      <c r="O498" s="135"/>
      <c r="P498" s="165" t="str">
        <f t="shared" ref="P498:P507" si="578">IF(G498&lt;&gt;"",G498*O498,"")</f>
        <v/>
      </c>
      <c r="Q498" s="159"/>
      <c r="R498" s="190"/>
      <c r="S498" s="57"/>
      <c r="T498" s="133"/>
      <c r="U498" s="167" t="str">
        <f>IF(G498&lt;&gt;"",(R498*G498*'Project Input'!$C$47)+(S498*G498*'Project Input'!$C$46)+(T498*G498*'Project Input'!$C$45),"")</f>
        <v/>
      </c>
      <c r="V498" s="159"/>
      <c r="W498" s="168" t="str">
        <f t="shared" ref="W498:W507" si="579">IF(G498&lt;&gt;"",U498+P498,"")</f>
        <v/>
      </c>
      <c r="X498" s="169"/>
      <c r="Y498" s="147"/>
      <c r="Z498" s="185">
        <f t="shared" ref="Z498:Z507" si="580">R498*G498</f>
        <v>0</v>
      </c>
      <c r="AA498" s="166">
        <f t="shared" ref="AA498:AA507" si="581">S498*G498</f>
        <v>0</v>
      </c>
      <c r="AB498" s="166">
        <f t="shared" ref="AB498:AB507" si="582">T498*G498</f>
        <v>0</v>
      </c>
      <c r="AC498" s="186">
        <f t="shared" ref="AC498:AC507" si="583">SUM(Z498:AB498)</f>
        <v>0</v>
      </c>
      <c r="AD498" s="148" t="str">
        <f>IF(G498&lt;&gt;"",AC498/'Project Input'!$C$41,"")</f>
        <v/>
      </c>
      <c r="AE498" s="141"/>
      <c r="AF498" s="141"/>
      <c r="AG498" s="141"/>
    </row>
    <row r="499" spans="1:33" s="67" customFormat="1">
      <c r="A499" s="61"/>
      <c r="B499" s="116"/>
      <c r="C499" s="65"/>
      <c r="D499" s="65"/>
      <c r="E499" s="63"/>
      <c r="F499" s="64"/>
      <c r="G499" s="63"/>
      <c r="H499" s="65"/>
      <c r="I499" s="66" t="str">
        <f>IF(G499&lt;&gt;"",O499/(1-('Project Input'!$C$20+'Project Input'!$C$21)),"")</f>
        <v/>
      </c>
      <c r="J499" s="66" t="str">
        <f t="shared" si="565"/>
        <v/>
      </c>
      <c r="K499" s="202" t="str">
        <f>IF(G499&lt;&gt;0,(U499/G499)/(1-('Project Input'!$C$20+'Project Input'!$C$21)),"")</f>
        <v/>
      </c>
      <c r="L499" s="56" t="str">
        <f t="shared" si="576"/>
        <v/>
      </c>
      <c r="M499" s="218" t="str">
        <f t="shared" si="577"/>
        <v/>
      </c>
      <c r="N499" s="219"/>
      <c r="O499" s="135"/>
      <c r="P499" s="165" t="str">
        <f t="shared" si="578"/>
        <v/>
      </c>
      <c r="Q499" s="159"/>
      <c r="R499" s="190"/>
      <c r="S499" s="57"/>
      <c r="T499" s="133"/>
      <c r="U499" s="167" t="str">
        <f>IF(G499&lt;&gt;"",(R499*G499*'Project Input'!$C$47)+(S499*G499*'Project Input'!$C$46)+(T499*G499*'Project Input'!$C$45),"")</f>
        <v/>
      </c>
      <c r="V499" s="159"/>
      <c r="W499" s="168" t="str">
        <f t="shared" si="579"/>
        <v/>
      </c>
      <c r="X499" s="169"/>
      <c r="Y499" s="147"/>
      <c r="Z499" s="185">
        <f t="shared" si="580"/>
        <v>0</v>
      </c>
      <c r="AA499" s="166">
        <f t="shared" si="581"/>
        <v>0</v>
      </c>
      <c r="AB499" s="166">
        <f t="shared" si="582"/>
        <v>0</v>
      </c>
      <c r="AC499" s="186">
        <f t="shared" si="583"/>
        <v>0</v>
      </c>
      <c r="AD499" s="148" t="str">
        <f>IF(G499&lt;&gt;"",AC499/'Project Input'!$C$41,"")</f>
        <v/>
      </c>
      <c r="AE499" s="141"/>
      <c r="AF499" s="141"/>
      <c r="AG499" s="141"/>
    </row>
    <row r="500" spans="1:33" s="1" customFormat="1">
      <c r="A500" s="5"/>
      <c r="B500" s="114"/>
      <c r="C500" s="94"/>
      <c r="D500" s="115"/>
      <c r="E500" s="81">
        <v>22</v>
      </c>
      <c r="F500" s="112" t="s">
        <v>6</v>
      </c>
      <c r="G500" s="96"/>
      <c r="H500" s="97"/>
      <c r="I500" s="97"/>
      <c r="J500" s="97"/>
      <c r="K500" s="97"/>
      <c r="L500" s="60" t="str">
        <f t="shared" ref="L500" si="584">IF(I500&lt;&gt;"",I500*K500,"")</f>
        <v/>
      </c>
      <c r="M500" s="220">
        <f>SUBTOTAL(9,M501:M507)</f>
        <v>4211871.2753277719</v>
      </c>
      <c r="N500" s="219"/>
      <c r="O500" s="135"/>
      <c r="P500" s="165" t="str">
        <f t="shared" si="578"/>
        <v/>
      </c>
      <c r="Q500" s="159"/>
      <c r="R500" s="190"/>
      <c r="S500" s="57"/>
      <c r="T500" s="133"/>
      <c r="U500" s="167" t="str">
        <f>IF(G500&lt;&gt;"",(R500*G500*'Project Input'!$C$47)+(S500*G500*'Project Input'!$C$46)+(T500*G500*'Project Input'!$C$45),"")</f>
        <v/>
      </c>
      <c r="V500" s="159"/>
      <c r="W500" s="168" t="str">
        <f t="shared" si="579"/>
        <v/>
      </c>
      <c r="X500" s="169"/>
      <c r="Y500" s="147"/>
      <c r="Z500" s="185">
        <f t="shared" si="580"/>
        <v>0</v>
      </c>
      <c r="AA500" s="166">
        <f t="shared" si="581"/>
        <v>0</v>
      </c>
      <c r="AB500" s="166">
        <f t="shared" si="582"/>
        <v>0</v>
      </c>
      <c r="AC500" s="186">
        <f t="shared" si="583"/>
        <v>0</v>
      </c>
      <c r="AD500" s="148" t="str">
        <f>IF(G500&lt;&gt;"",AC500/'Project Input'!$C$41,"")</f>
        <v/>
      </c>
      <c r="AE500" s="141"/>
      <c r="AF500" s="141"/>
      <c r="AG500" s="141"/>
    </row>
    <row r="501" spans="1:33" s="1" customFormat="1">
      <c r="A501" s="5"/>
      <c r="B501" s="116"/>
      <c r="C501" s="65"/>
      <c r="D501" s="65"/>
      <c r="E501" s="63"/>
      <c r="F501" s="64" t="s">
        <v>299</v>
      </c>
      <c r="G501" s="63">
        <v>24</v>
      </c>
      <c r="H501" s="65" t="s">
        <v>54</v>
      </c>
      <c r="I501" s="66">
        <f>IF(G501&lt;&gt;"",O501/(1-('Project Input'!$C$20+'Project Input'!$C$21)),"")</f>
        <v>28605.482717520859</v>
      </c>
      <c r="J501" s="66">
        <f t="shared" si="565"/>
        <v>686531.58522050059</v>
      </c>
      <c r="K501" s="202">
        <f>IF(G501&lt;&gt;0,(U501/G501)/(1-('Project Input'!$C$20+'Project Input'!$C$21)),"")</f>
        <v>29892.729439809296</v>
      </c>
      <c r="L501" s="56">
        <f t="shared" ref="L501:L506" si="585">IF(G501&lt;&gt;0,K501*G501,"")</f>
        <v>717425.50655542314</v>
      </c>
      <c r="M501" s="218">
        <f t="shared" ref="M501:M506" si="586">IF(G501&lt;&gt;0,J501+L501,"")</f>
        <v>1403957.0917759237</v>
      </c>
      <c r="N501" s="219"/>
      <c r="O501" s="135">
        <v>24000</v>
      </c>
      <c r="P501" s="165">
        <f t="shared" si="578"/>
        <v>576000</v>
      </c>
      <c r="Q501" s="159"/>
      <c r="R501" s="190">
        <v>20</v>
      </c>
      <c r="S501" s="57">
        <v>20</v>
      </c>
      <c r="T501" s="133"/>
      <c r="U501" s="167">
        <f>IF(G501&lt;&gt;"",(R501*G501*'Project Input'!$C$47)+(S501*G501*'Project Input'!$C$46)+(T501*G501*'Project Input'!$C$45),"")</f>
        <v>601920</v>
      </c>
      <c r="V501" s="159"/>
      <c r="W501" s="168">
        <f t="shared" si="579"/>
        <v>1177920</v>
      </c>
      <c r="X501" s="169"/>
      <c r="Y501" s="147"/>
      <c r="Z501" s="185">
        <f t="shared" si="580"/>
        <v>480</v>
      </c>
      <c r="AA501" s="166">
        <f t="shared" si="581"/>
        <v>480</v>
      </c>
      <c r="AB501" s="166">
        <f t="shared" si="582"/>
        <v>0</v>
      </c>
      <c r="AC501" s="186">
        <f t="shared" si="583"/>
        <v>960</v>
      </c>
      <c r="AD501" s="148">
        <f>IF(G501&lt;&gt;"",AC501/'Project Input'!$C$41,"")</f>
        <v>13.333333333333334</v>
      </c>
      <c r="AE501" s="141"/>
      <c r="AF501" s="141"/>
      <c r="AG501" s="141"/>
    </row>
    <row r="502" spans="1:33" s="1" customFormat="1">
      <c r="A502" s="5"/>
      <c r="B502" s="116"/>
      <c r="C502" s="65"/>
      <c r="D502" s="65"/>
      <c r="E502" s="63"/>
      <c r="F502" s="64" t="s">
        <v>300</v>
      </c>
      <c r="G502" s="63"/>
      <c r="H502" s="65" t="s">
        <v>54</v>
      </c>
      <c r="I502" s="66" t="str">
        <f>IF(G502&lt;&gt;"",O502/(1-('Project Input'!$C$20+'Project Input'!$C$21)),"")</f>
        <v/>
      </c>
      <c r="J502" s="66" t="str">
        <f t="shared" ref="J502" si="587">IF(G502&lt;&gt;"",G502*I502,"")</f>
        <v/>
      </c>
      <c r="K502" s="202" t="str">
        <f>IF(G502&lt;&gt;0,(U502/G502)/(1-('Project Input'!$C$20+'Project Input'!$C$21)),"")</f>
        <v/>
      </c>
      <c r="L502" s="56" t="str">
        <f t="shared" ref="L502" si="588">IF(G502&lt;&gt;0,K502*G502,"")</f>
        <v/>
      </c>
      <c r="M502" s="218" t="str">
        <f t="shared" ref="M502" si="589">IF(G502&lt;&gt;0,J502+L502,"")</f>
        <v/>
      </c>
      <c r="N502" s="219"/>
      <c r="O502" s="135">
        <v>24000</v>
      </c>
      <c r="P502" s="165" t="str">
        <f t="shared" ref="P502" si="590">IF(G502&lt;&gt;"",G502*O502,"")</f>
        <v/>
      </c>
      <c r="Q502" s="159"/>
      <c r="R502" s="190">
        <v>20</v>
      </c>
      <c r="S502" s="57">
        <v>20</v>
      </c>
      <c r="T502" s="133"/>
      <c r="U502" s="167" t="str">
        <f>IF(G502&lt;&gt;"",(R502*G502*'Project Input'!$C$47)+(S502*G502*'Project Input'!$C$46)+(T502*G502*'Project Input'!$C$45),"")</f>
        <v/>
      </c>
      <c r="V502" s="159"/>
      <c r="W502" s="168" t="str">
        <f t="shared" ref="W502" si="591">IF(G502&lt;&gt;"",U502+P502,"")</f>
        <v/>
      </c>
      <c r="X502" s="169"/>
      <c r="Y502" s="147"/>
      <c r="Z502" s="185">
        <f t="shared" ref="Z502" si="592">R502*G502</f>
        <v>0</v>
      </c>
      <c r="AA502" s="166">
        <f t="shared" ref="AA502" si="593">S502*G502</f>
        <v>0</v>
      </c>
      <c r="AB502" s="166">
        <f t="shared" ref="AB502" si="594">T502*G502</f>
        <v>0</v>
      </c>
      <c r="AC502" s="186">
        <f t="shared" ref="AC502" si="595">SUM(Z502:AB502)</f>
        <v>0</v>
      </c>
      <c r="AD502" s="148" t="str">
        <f>IF(G502&lt;&gt;"",AC502/'Project Input'!$C$41,"")</f>
        <v/>
      </c>
      <c r="AE502" s="141"/>
      <c r="AF502" s="141"/>
      <c r="AG502" s="141"/>
    </row>
    <row r="503" spans="1:33" s="1" customFormat="1">
      <c r="A503" s="5"/>
      <c r="B503" s="116"/>
      <c r="C503" s="65"/>
      <c r="D503" s="65"/>
      <c r="E503" s="63"/>
      <c r="F503" s="64" t="s">
        <v>301</v>
      </c>
      <c r="G503" s="63">
        <v>24</v>
      </c>
      <c r="H503" s="65" t="s">
        <v>54</v>
      </c>
      <c r="I503" s="66">
        <f>IF(G503&lt;&gt;"",O503/(1-('Project Input'!$C$20+'Project Input'!$C$21)),"")</f>
        <v>28605.482717520859</v>
      </c>
      <c r="J503" s="66">
        <f t="shared" si="565"/>
        <v>686531.58522050059</v>
      </c>
      <c r="K503" s="202">
        <f>IF(G503&lt;&gt;0,(U503/G503)/(1-('Project Input'!$C$20+'Project Input'!$C$21)),"")</f>
        <v>29892.729439809296</v>
      </c>
      <c r="L503" s="56">
        <f t="shared" si="585"/>
        <v>717425.50655542314</v>
      </c>
      <c r="M503" s="218">
        <f t="shared" si="586"/>
        <v>1403957.0917759237</v>
      </c>
      <c r="N503" s="219"/>
      <c r="O503" s="135">
        <v>24000</v>
      </c>
      <c r="P503" s="165">
        <f t="shared" si="578"/>
        <v>576000</v>
      </c>
      <c r="Q503" s="159"/>
      <c r="R503" s="190">
        <v>20</v>
      </c>
      <c r="S503" s="57">
        <v>20</v>
      </c>
      <c r="T503" s="133"/>
      <c r="U503" s="167">
        <f>IF(G503&lt;&gt;"",(R503*G503*'Project Input'!$C$47)+(S503*G503*'Project Input'!$C$46)+(T503*G503*'Project Input'!$C$45),"")</f>
        <v>601920</v>
      </c>
      <c r="V503" s="159"/>
      <c r="W503" s="168">
        <f t="shared" si="579"/>
        <v>1177920</v>
      </c>
      <c r="X503" s="169"/>
      <c r="Y503" s="147"/>
      <c r="Z503" s="185">
        <f t="shared" si="580"/>
        <v>480</v>
      </c>
      <c r="AA503" s="166">
        <f t="shared" si="581"/>
        <v>480</v>
      </c>
      <c r="AB503" s="166">
        <f t="shared" si="582"/>
        <v>0</v>
      </c>
      <c r="AC503" s="186">
        <f t="shared" si="583"/>
        <v>960</v>
      </c>
      <c r="AD503" s="148">
        <f>IF(G503&lt;&gt;"",AC503/'Project Input'!$C$41,"")</f>
        <v>13.333333333333334</v>
      </c>
      <c r="AE503" s="141"/>
      <c r="AF503" s="141"/>
      <c r="AG503" s="141"/>
    </row>
    <row r="504" spans="1:33" s="1" customFormat="1">
      <c r="A504" s="5"/>
      <c r="B504" s="116"/>
      <c r="C504" s="65"/>
      <c r="D504" s="65"/>
      <c r="E504" s="63"/>
      <c r="F504" s="64" t="s">
        <v>302</v>
      </c>
      <c r="G504" s="63">
        <v>8</v>
      </c>
      <c r="H504" s="65" t="s">
        <v>54</v>
      </c>
      <c r="I504" s="66">
        <f>IF(G504&lt;&gt;"",O504/(1-('[71]Project Input'!$C$20+'[71]Project Input'!$C$21)),"")</f>
        <v>28605.482717520859</v>
      </c>
      <c r="J504" s="66">
        <f t="shared" si="565"/>
        <v>228843.86174016687</v>
      </c>
      <c r="K504" s="202">
        <f>IF(G504&lt;&gt;0,(U504/G504)/(1-('[71]Project Input'!$C$20+'[71]Project Input'!$C$21)),"")</f>
        <v>29892.729439809296</v>
      </c>
      <c r="L504" s="56">
        <f t="shared" si="585"/>
        <v>239141.83551847437</v>
      </c>
      <c r="M504" s="218">
        <f t="shared" si="586"/>
        <v>467985.69725864124</v>
      </c>
      <c r="N504" s="219"/>
      <c r="O504" s="135">
        <v>24000</v>
      </c>
      <c r="P504" s="165">
        <f t="shared" si="578"/>
        <v>192000</v>
      </c>
      <c r="Q504" s="159"/>
      <c r="R504" s="190">
        <v>20</v>
      </c>
      <c r="S504" s="57">
        <v>20</v>
      </c>
      <c r="T504" s="133"/>
      <c r="U504" s="167">
        <f>IF(G504&lt;&gt;"",(R504*G504*'[71]Project Input'!$C$47)+(S504*G504*'[71]Project Input'!$C$46)+(T504*G504*'[71]Project Input'!$C$45),"")</f>
        <v>200640</v>
      </c>
      <c r="V504" s="159"/>
      <c r="W504" s="168">
        <f t="shared" si="579"/>
        <v>392640</v>
      </c>
      <c r="X504" s="169"/>
      <c r="Y504" s="147"/>
      <c r="Z504" s="185">
        <f t="shared" si="580"/>
        <v>160</v>
      </c>
      <c r="AA504" s="166">
        <f t="shared" si="581"/>
        <v>160</v>
      </c>
      <c r="AB504" s="166">
        <f t="shared" si="582"/>
        <v>0</v>
      </c>
      <c r="AC504" s="186">
        <f t="shared" si="583"/>
        <v>320</v>
      </c>
      <c r="AD504" s="148">
        <f>IF(G504&lt;&gt;"",AC504/'[71]Project Input'!$C$41,"")</f>
        <v>4.4444444444444446</v>
      </c>
      <c r="AE504" s="141"/>
      <c r="AF504" s="141"/>
      <c r="AG504" s="141"/>
    </row>
    <row r="505" spans="1:33" s="1" customFormat="1">
      <c r="A505" s="5"/>
      <c r="B505" s="116"/>
      <c r="C505" s="65"/>
      <c r="D505" s="65"/>
      <c r="E505" s="63"/>
      <c r="F505" s="64" t="s">
        <v>303</v>
      </c>
      <c r="G505" s="63">
        <v>16</v>
      </c>
      <c r="H505" s="65" t="s">
        <v>54</v>
      </c>
      <c r="I505" s="66">
        <f>IF(G505&lt;&gt;"",O505/(1-('[71]Project Input'!$C$20+'[71]Project Input'!$C$21)),"")</f>
        <v>28605.482717520859</v>
      </c>
      <c r="J505" s="66">
        <f t="shared" si="565"/>
        <v>457687.72348033375</v>
      </c>
      <c r="K505" s="202">
        <f>IF(G505&lt;&gt;0,(U505/G505)/(1-('[71]Project Input'!$C$20+'[71]Project Input'!$C$21)),"")</f>
        <v>29892.729439809296</v>
      </c>
      <c r="L505" s="56">
        <f t="shared" si="585"/>
        <v>478283.67103694874</v>
      </c>
      <c r="M505" s="218">
        <f t="shared" si="586"/>
        <v>935971.39451728249</v>
      </c>
      <c r="N505" s="219"/>
      <c r="O505" s="135">
        <v>24000</v>
      </c>
      <c r="P505" s="165">
        <f t="shared" si="578"/>
        <v>384000</v>
      </c>
      <c r="Q505" s="159"/>
      <c r="R505" s="190">
        <v>20</v>
      </c>
      <c r="S505" s="57">
        <v>20</v>
      </c>
      <c r="T505" s="133"/>
      <c r="U505" s="167">
        <f>IF(G505&lt;&gt;"",(R505*G505*'[71]Project Input'!$C$47)+(S505*G505*'[71]Project Input'!$C$46)+(T505*G505*'[71]Project Input'!$C$45),"")</f>
        <v>401280</v>
      </c>
      <c r="V505" s="159"/>
      <c r="W505" s="168">
        <f t="shared" si="579"/>
        <v>785280</v>
      </c>
      <c r="X505" s="169"/>
      <c r="Y505" s="147"/>
      <c r="Z505" s="185">
        <f t="shared" si="580"/>
        <v>320</v>
      </c>
      <c r="AA505" s="166">
        <f t="shared" si="581"/>
        <v>320</v>
      </c>
      <c r="AB505" s="166">
        <f t="shared" si="582"/>
        <v>0</v>
      </c>
      <c r="AC505" s="186">
        <f t="shared" si="583"/>
        <v>640</v>
      </c>
      <c r="AD505" s="148">
        <f>IF(G505&lt;&gt;"",AC505/'[71]Project Input'!$C$41,"")</f>
        <v>8.8888888888888893</v>
      </c>
      <c r="AE505" s="141"/>
      <c r="AF505" s="141"/>
      <c r="AG505" s="141"/>
    </row>
    <row r="506" spans="1:33" s="1" customFormat="1">
      <c r="A506" s="5"/>
      <c r="B506" s="116"/>
      <c r="C506" s="65"/>
      <c r="D506" s="65"/>
      <c r="E506" s="63"/>
      <c r="F506" s="64"/>
      <c r="G506" s="63"/>
      <c r="H506" s="65"/>
      <c r="I506" s="66" t="str">
        <f>IF(G506&lt;&gt;"",O506/(1-('Project Input'!$C$20+'Project Input'!$C$21)),"")</f>
        <v/>
      </c>
      <c r="J506" s="66" t="str">
        <f t="shared" si="565"/>
        <v/>
      </c>
      <c r="K506" s="202" t="str">
        <f>IF(G506&lt;&gt;0,(U506/G506)/(1-('Project Input'!$C$20+'Project Input'!$C$21)),"")</f>
        <v/>
      </c>
      <c r="L506" s="56" t="str">
        <f t="shared" si="585"/>
        <v/>
      </c>
      <c r="M506" s="218" t="str">
        <f t="shared" si="586"/>
        <v/>
      </c>
      <c r="N506" s="219"/>
      <c r="O506" s="135"/>
      <c r="P506" s="165" t="str">
        <f t="shared" ref="P506" si="596">IF(G506&lt;&gt;"",G506*O506,"")</f>
        <v/>
      </c>
      <c r="Q506" s="159"/>
      <c r="R506" s="190"/>
      <c r="S506" s="57"/>
      <c r="T506" s="133"/>
      <c r="U506" s="167" t="str">
        <f>IF(G506&lt;&gt;"",(R506*G506*'Project Input'!$C$47)+(S506*G506*'Project Input'!$C$46)+(T506*G506*'Project Input'!$C$45),"")</f>
        <v/>
      </c>
      <c r="V506" s="159"/>
      <c r="W506" s="168" t="str">
        <f t="shared" ref="W506" si="597">IF(G506&lt;&gt;"",U506+P506,"")</f>
        <v/>
      </c>
      <c r="X506" s="169"/>
      <c r="Y506" s="147"/>
      <c r="Z506" s="185">
        <f t="shared" ref="Z506" si="598">R506*G506</f>
        <v>0</v>
      </c>
      <c r="AA506" s="166">
        <f t="shared" ref="AA506" si="599">S506*G506</f>
        <v>0</v>
      </c>
      <c r="AB506" s="166">
        <f t="shared" ref="AB506" si="600">T506*G506</f>
        <v>0</v>
      </c>
      <c r="AC506" s="186">
        <f t="shared" ref="AC506" si="601">SUM(Z506:AB506)</f>
        <v>0</v>
      </c>
      <c r="AD506" s="148" t="str">
        <f>IF(G506&lt;&gt;"",AC506/'Project Input'!$C$41,"")</f>
        <v/>
      </c>
      <c r="AE506" s="141"/>
      <c r="AF506" s="141"/>
      <c r="AG506" s="141"/>
    </row>
    <row r="507" spans="1:33" s="1" customFormat="1" ht="15" thickBot="1">
      <c r="A507" s="5"/>
      <c r="B507" s="117"/>
      <c r="C507" s="62"/>
      <c r="D507" s="51"/>
      <c r="E507" s="51"/>
      <c r="F507" s="208"/>
      <c r="G507" s="209"/>
      <c r="H507" s="118"/>
      <c r="I507" s="66" t="str">
        <f>IF(G507&lt;&gt;"",O507/(1-('Project Input'!$C$20+'Project Input'!$C$21)),"")</f>
        <v/>
      </c>
      <c r="J507" s="66" t="str">
        <f t="shared" si="565"/>
        <v/>
      </c>
      <c r="K507" s="202" t="str">
        <f>IF(G507&lt;&gt;0,(U507/G507)/(1-('Project Input'!$C$20+'Project Input'!$C$21)),"")</f>
        <v/>
      </c>
      <c r="L507" s="210" t="str">
        <f t="shared" si="576"/>
        <v/>
      </c>
      <c r="M507" s="222" t="str">
        <f t="shared" si="577"/>
        <v/>
      </c>
      <c r="N507" s="219"/>
      <c r="O507" s="136"/>
      <c r="P507" s="172" t="str">
        <f t="shared" si="578"/>
        <v/>
      </c>
      <c r="Q507" s="159"/>
      <c r="R507" s="191"/>
      <c r="S507" s="196"/>
      <c r="T507" s="193"/>
      <c r="U507" s="167" t="str">
        <f>IF(G507&lt;&gt;"",(R507*G507*'Project Input'!$C$47)+(S507*G507*'Project Input'!$C$46)+(T507*G507*'Project Input'!$C$45),"")</f>
        <v/>
      </c>
      <c r="V507" s="159"/>
      <c r="W507" s="174" t="str">
        <f t="shared" si="579"/>
        <v/>
      </c>
      <c r="X507" s="169"/>
      <c r="Y507" s="147"/>
      <c r="Z507" s="187">
        <f t="shared" si="580"/>
        <v>0</v>
      </c>
      <c r="AA507" s="173">
        <f t="shared" si="581"/>
        <v>0</v>
      </c>
      <c r="AB507" s="173">
        <f t="shared" si="582"/>
        <v>0</v>
      </c>
      <c r="AC507" s="188">
        <f t="shared" si="583"/>
        <v>0</v>
      </c>
      <c r="AD507" s="148" t="str">
        <f>IF(G507&lt;&gt;"",AC507/'Project Input'!$C$41,"")</f>
        <v/>
      </c>
      <c r="AE507" s="141"/>
      <c r="AF507" s="141"/>
      <c r="AG507" s="141"/>
    </row>
    <row r="508" spans="1:33" s="1" customFormat="1">
      <c r="A508" s="5"/>
      <c r="B508" s="4"/>
      <c r="C508" s="51"/>
      <c r="D508" s="51"/>
      <c r="E508" s="119"/>
      <c r="F508" s="211" t="s">
        <v>304</v>
      </c>
      <c r="G508" s="212"/>
      <c r="H508" s="213"/>
      <c r="I508" s="214" t="str">
        <f>IF(G508&lt;&gt;"",O508/$O$1,"")</f>
        <v/>
      </c>
      <c r="J508" s="214" t="str">
        <f t="shared" ref="J508" si="602">IF(G508&lt;&gt;"",G508*I508,"")</f>
        <v/>
      </c>
      <c r="K508" s="214" t="str">
        <f>IF(G508&lt;&gt;"",(R508*$P$1)/$O$1,"")</f>
        <v/>
      </c>
      <c r="L508" s="215"/>
      <c r="M508" s="216">
        <f>SUBTOTAL(9,M8:M507)</f>
        <v>234526085.148987</v>
      </c>
      <c r="N508" s="35"/>
      <c r="O508" s="175"/>
      <c r="P508" s="175"/>
      <c r="Q508" s="175"/>
      <c r="R508" s="176"/>
      <c r="S508" s="176"/>
      <c r="T508" s="176"/>
      <c r="U508" s="177"/>
      <c r="V508" s="175"/>
      <c r="W508" s="177"/>
      <c r="X508" s="178"/>
      <c r="Y508" s="147"/>
      <c r="Z508" s="177"/>
      <c r="AA508" s="177"/>
      <c r="AB508" s="177"/>
      <c r="AC508" s="177"/>
      <c r="AD508" s="148" t="str">
        <f>IF(G508&lt;&gt;"",#REF!/54,"")</f>
        <v/>
      </c>
      <c r="AE508" s="141"/>
      <c r="AF508" s="141"/>
      <c r="AG508" s="141"/>
    </row>
    <row r="509" spans="1:33">
      <c r="A509" s="1"/>
      <c r="F509" s="2"/>
      <c r="M509" s="120"/>
      <c r="N509" s="35"/>
      <c r="AC509" s="178"/>
      <c r="AD509" s="147"/>
    </row>
    <row r="510" spans="1:33" s="1" customFormat="1" ht="13.9">
      <c r="C510" s="13"/>
      <c r="D510" s="13"/>
      <c r="E510" s="14"/>
      <c r="F510" s="121" t="s">
        <v>8</v>
      </c>
      <c r="G510" s="13"/>
      <c r="H510" s="13"/>
      <c r="I510" s="122"/>
      <c r="J510" s="122"/>
      <c r="K510" s="122"/>
      <c r="L510" s="122"/>
      <c r="M510" s="123"/>
      <c r="N510" s="35"/>
      <c r="O510" s="181"/>
      <c r="P510" s="181"/>
      <c r="Q510" s="181"/>
      <c r="R510" s="182"/>
      <c r="S510" s="182"/>
      <c r="T510" s="182"/>
      <c r="U510" s="183"/>
      <c r="V510" s="181"/>
      <c r="W510" s="183"/>
      <c r="X510" s="183"/>
      <c r="Y510" s="147"/>
      <c r="Z510" s="183"/>
      <c r="AA510" s="183"/>
      <c r="AB510" s="183"/>
      <c r="AC510" s="183"/>
      <c r="AD510" s="148"/>
      <c r="AE510" s="141"/>
      <c r="AF510" s="141"/>
      <c r="AG510" s="141"/>
    </row>
    <row r="511" spans="1:33">
      <c r="A511" s="1"/>
      <c r="F511" s="121"/>
      <c r="N511" s="35"/>
      <c r="AC511" s="178"/>
    </row>
    <row r="512" spans="1:33">
      <c r="A512" s="1"/>
      <c r="F512" s="121" t="s">
        <v>9</v>
      </c>
      <c r="J512" s="122"/>
      <c r="K512" s="122"/>
      <c r="L512" s="124">
        <f>M508*0.2</f>
        <v>46905217.029797405</v>
      </c>
      <c r="M512" s="124"/>
      <c r="N512" s="35"/>
      <c r="AC512" s="178"/>
    </row>
    <row r="513" spans="1:268" ht="27.6">
      <c r="A513" s="1"/>
      <c r="F513" s="121" t="s">
        <v>10</v>
      </c>
      <c r="J513" s="122"/>
      <c r="K513" s="125"/>
      <c r="L513" s="122"/>
      <c r="M513" s="126"/>
      <c r="N513" s="35"/>
      <c r="AC513" s="178"/>
    </row>
    <row r="514" spans="1:268">
      <c r="A514" s="1"/>
      <c r="F514" s="121"/>
      <c r="J514" s="122"/>
      <c r="K514" s="125"/>
      <c r="L514" s="122"/>
      <c r="M514" s="126"/>
      <c r="N514" s="35"/>
      <c r="AC514" s="178"/>
    </row>
    <row r="515" spans="1:268">
      <c r="A515" s="1"/>
      <c r="F515" s="121"/>
      <c r="J515" s="122"/>
      <c r="K515" s="125"/>
      <c r="L515" s="122"/>
      <c r="M515" s="126"/>
      <c r="N515" s="35"/>
      <c r="AC515" s="178"/>
    </row>
    <row r="516" spans="1:268">
      <c r="A516" s="1"/>
      <c r="F516" s="121"/>
      <c r="J516" s="122"/>
      <c r="K516" s="125"/>
      <c r="L516" s="122"/>
      <c r="M516" s="126"/>
      <c r="N516" s="35"/>
      <c r="AC516" s="178"/>
    </row>
    <row r="517" spans="1:268">
      <c r="A517" s="1"/>
      <c r="F517" s="121"/>
      <c r="J517" s="127"/>
      <c r="K517" s="127"/>
      <c r="L517" s="127"/>
      <c r="M517" s="127"/>
      <c r="AC517" s="178"/>
    </row>
    <row r="518" spans="1:268">
      <c r="A518" s="1"/>
      <c r="F518" s="121" t="s">
        <v>11</v>
      </c>
      <c r="AC518" s="178"/>
    </row>
    <row r="519" spans="1:268" s="7" customFormat="1">
      <c r="A519" s="1"/>
      <c r="B519" s="5"/>
      <c r="C519" s="13"/>
      <c r="D519" s="13"/>
      <c r="E519" s="14"/>
      <c r="F519" s="121" t="s">
        <v>12</v>
      </c>
      <c r="G519" s="13"/>
      <c r="H519" s="13"/>
      <c r="I519" s="16"/>
      <c r="J519" s="16"/>
      <c r="K519" s="16"/>
      <c r="L519" s="16"/>
      <c r="M519" s="16"/>
      <c r="N519" s="17"/>
      <c r="O519" s="179"/>
      <c r="P519" s="179"/>
      <c r="Q519" s="179"/>
      <c r="R519" s="180"/>
      <c r="S519" s="180"/>
      <c r="T519" s="180"/>
      <c r="U519" s="178"/>
      <c r="V519" s="179"/>
      <c r="W519" s="178"/>
      <c r="X519" s="178"/>
      <c r="Y519" s="147"/>
      <c r="Z519" s="178"/>
      <c r="AA519" s="178"/>
      <c r="AB519" s="178"/>
      <c r="AC519" s="178"/>
      <c r="AD519" s="148"/>
      <c r="AE519" s="149"/>
      <c r="AF519" s="149"/>
      <c r="AG519" s="149"/>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5"/>
      <c r="CM519" s="5"/>
      <c r="CN519" s="5"/>
      <c r="CO519" s="5"/>
      <c r="CP519" s="5"/>
      <c r="CQ519" s="5"/>
      <c r="CR519" s="5"/>
      <c r="CS519" s="5"/>
      <c r="CT519" s="5"/>
      <c r="CU519" s="5"/>
      <c r="CV519" s="5"/>
      <c r="CW519" s="5"/>
      <c r="CX519" s="5"/>
      <c r="CY519" s="5"/>
      <c r="CZ519" s="5"/>
      <c r="DA519" s="5"/>
      <c r="DB519" s="5"/>
      <c r="DC519" s="5"/>
      <c r="DD519" s="5"/>
      <c r="DE519" s="5"/>
      <c r="DF519" s="5"/>
      <c r="DG519" s="5"/>
      <c r="DH519" s="5"/>
      <c r="DI519" s="5"/>
      <c r="DJ519" s="5"/>
      <c r="DK519" s="5"/>
      <c r="DL519" s="5"/>
      <c r="DM519" s="5"/>
      <c r="DN519" s="5"/>
      <c r="DO519" s="5"/>
      <c r="DP519" s="5"/>
      <c r="DQ519" s="5"/>
      <c r="DR519" s="5"/>
      <c r="DS519" s="5"/>
      <c r="DT519" s="5"/>
      <c r="DU519" s="5"/>
      <c r="DV519" s="5"/>
      <c r="DW519" s="5"/>
      <c r="DX519" s="5"/>
      <c r="DY519" s="5"/>
      <c r="DZ519" s="5"/>
      <c r="EA519" s="5"/>
      <c r="EB519" s="5"/>
      <c r="EC519" s="5"/>
      <c r="ED519" s="5"/>
      <c r="EE519" s="5"/>
      <c r="EF519" s="5"/>
      <c r="EG519" s="5"/>
      <c r="EH519" s="5"/>
      <c r="EI519" s="5"/>
      <c r="EJ519" s="5"/>
      <c r="EK519" s="5"/>
      <c r="EL519" s="5"/>
      <c r="EM519" s="5"/>
      <c r="EN519" s="5"/>
      <c r="EO519" s="5"/>
      <c r="EP519" s="5"/>
      <c r="EQ519" s="5"/>
      <c r="ER519" s="5"/>
      <c r="ES519" s="5"/>
      <c r="ET519" s="5"/>
      <c r="EU519" s="5"/>
      <c r="EV519" s="5"/>
      <c r="EW519" s="5"/>
      <c r="EX519" s="5"/>
      <c r="EY519" s="5"/>
      <c r="EZ519" s="5"/>
      <c r="FA519" s="5"/>
      <c r="FB519" s="5"/>
      <c r="FC519" s="5"/>
      <c r="FD519" s="5"/>
      <c r="FE519" s="5"/>
      <c r="FF519" s="5"/>
      <c r="FG519" s="5"/>
      <c r="FH519" s="5"/>
      <c r="FI519" s="5"/>
      <c r="FJ519" s="5"/>
      <c r="FK519" s="5"/>
      <c r="FL519" s="5"/>
      <c r="FM519" s="5"/>
      <c r="FN519" s="5"/>
      <c r="FO519" s="5"/>
      <c r="FP519" s="5"/>
      <c r="FQ519" s="5"/>
      <c r="FR519" s="5"/>
      <c r="FS519" s="5"/>
      <c r="FT519" s="5"/>
      <c r="FU519" s="5"/>
      <c r="FV519" s="5"/>
      <c r="FW519" s="5"/>
      <c r="FX519" s="5"/>
      <c r="FY519" s="5"/>
      <c r="FZ519" s="5"/>
      <c r="GA519" s="5"/>
      <c r="GB519" s="5"/>
      <c r="GC519" s="5"/>
      <c r="GD519" s="5"/>
      <c r="GE519" s="5"/>
      <c r="GF519" s="5"/>
      <c r="GG519" s="5"/>
      <c r="GH519" s="5"/>
      <c r="GI519" s="5"/>
      <c r="GJ519" s="5"/>
      <c r="GK519" s="5"/>
      <c r="GL519" s="5"/>
      <c r="GM519" s="5"/>
      <c r="GN519" s="5"/>
      <c r="GO519" s="5"/>
      <c r="GP519" s="5"/>
      <c r="GQ519" s="5"/>
      <c r="GR519" s="5"/>
      <c r="GS519" s="5"/>
      <c r="GT519" s="5"/>
      <c r="GU519" s="5"/>
      <c r="GV519" s="5"/>
      <c r="GW519" s="5"/>
      <c r="GX519" s="5"/>
      <c r="GY519" s="5"/>
      <c r="GZ519" s="5"/>
      <c r="HA519" s="5"/>
      <c r="HB519" s="5"/>
      <c r="HC519" s="5"/>
      <c r="HD519" s="5"/>
      <c r="HE519" s="5"/>
      <c r="HF519" s="5"/>
      <c r="HG519" s="5"/>
      <c r="HH519" s="5"/>
      <c r="HI519" s="5"/>
      <c r="HJ519" s="5"/>
      <c r="HK519" s="5"/>
      <c r="HL519" s="5"/>
      <c r="HM519" s="5"/>
      <c r="HN519" s="5"/>
      <c r="HO519" s="5"/>
      <c r="HP519" s="5"/>
      <c r="HQ519" s="5"/>
      <c r="HR519" s="5"/>
      <c r="HS519" s="5"/>
      <c r="HT519" s="5"/>
      <c r="HU519" s="5"/>
      <c r="HV519" s="5"/>
      <c r="HW519" s="5"/>
      <c r="HX519" s="5"/>
      <c r="HY519" s="5"/>
      <c r="HZ519" s="5"/>
      <c r="IA519" s="5"/>
      <c r="IB519" s="5"/>
      <c r="IC519" s="5"/>
      <c r="ID519" s="5"/>
      <c r="IE519" s="5"/>
      <c r="IF519" s="5"/>
      <c r="IG519" s="5"/>
      <c r="IH519" s="5"/>
      <c r="II519" s="5"/>
      <c r="IJ519" s="5"/>
      <c r="IK519" s="5"/>
      <c r="IL519" s="5"/>
      <c r="IM519" s="5"/>
      <c r="IN519" s="5"/>
      <c r="IO519" s="5"/>
      <c r="IP519" s="5"/>
      <c r="IQ519" s="5"/>
      <c r="IR519" s="5"/>
      <c r="IS519" s="5"/>
      <c r="IT519" s="5"/>
      <c r="IU519" s="5"/>
      <c r="IV519" s="5"/>
      <c r="IW519" s="5"/>
      <c r="IX519" s="5"/>
      <c r="IY519" s="5"/>
      <c r="IZ519" s="5"/>
      <c r="JA519" s="5"/>
      <c r="JB519" s="5"/>
      <c r="JC519" s="5"/>
      <c r="JD519" s="5"/>
      <c r="JE519" s="5"/>
      <c r="JF519" s="5"/>
      <c r="JG519" s="5"/>
      <c r="JH519" s="5"/>
    </row>
    <row r="520" spans="1:268" s="7" customFormat="1">
      <c r="A520" s="1"/>
      <c r="B520" s="5"/>
      <c r="C520" s="13"/>
      <c r="D520" s="13"/>
      <c r="E520" s="14"/>
      <c r="F520" s="121" t="s">
        <v>13</v>
      </c>
      <c r="G520" s="13"/>
      <c r="H520" s="13"/>
      <c r="I520" s="16"/>
      <c r="J520" s="16"/>
      <c r="K520" s="16"/>
      <c r="L520" s="16"/>
      <c r="M520" s="16"/>
      <c r="N520" s="17"/>
      <c r="O520" s="179"/>
      <c r="P520" s="179"/>
      <c r="Q520" s="179"/>
      <c r="R520" s="180"/>
      <c r="S520" s="180"/>
      <c r="T520" s="180"/>
      <c r="U520" s="178"/>
      <c r="V520" s="179"/>
      <c r="W520" s="178"/>
      <c r="X520" s="178"/>
      <c r="Y520" s="147"/>
      <c r="Z520" s="178"/>
      <c r="AA520" s="178"/>
      <c r="AB520" s="178"/>
      <c r="AC520" s="178"/>
      <c r="AD520" s="148"/>
      <c r="AE520" s="149"/>
      <c r="AF520" s="149"/>
      <c r="AG520" s="149"/>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c r="BP520" s="5"/>
      <c r="BQ520" s="5"/>
      <c r="BR520" s="5"/>
      <c r="BS520" s="5"/>
      <c r="BT520" s="5"/>
      <c r="BU520" s="5"/>
      <c r="BV520" s="5"/>
      <c r="BW520" s="5"/>
      <c r="BX520" s="5"/>
      <c r="BY520" s="5"/>
      <c r="BZ520" s="5"/>
      <c r="CA520" s="5"/>
      <c r="CB520" s="5"/>
      <c r="CC520" s="5"/>
      <c r="CD520" s="5"/>
      <c r="CE520" s="5"/>
      <c r="CF520" s="5"/>
      <c r="CG520" s="5"/>
      <c r="CH520" s="5"/>
      <c r="CI520" s="5"/>
      <c r="CJ520" s="5"/>
      <c r="CK520" s="5"/>
      <c r="CL520" s="5"/>
      <c r="CM520" s="5"/>
      <c r="CN520" s="5"/>
      <c r="CO520" s="5"/>
      <c r="CP520" s="5"/>
      <c r="CQ520" s="5"/>
      <c r="CR520" s="5"/>
      <c r="CS520" s="5"/>
      <c r="CT520" s="5"/>
      <c r="CU520" s="5"/>
      <c r="CV520" s="5"/>
      <c r="CW520" s="5"/>
      <c r="CX520" s="5"/>
      <c r="CY520" s="5"/>
      <c r="CZ520" s="5"/>
      <c r="DA520" s="5"/>
      <c r="DB520" s="5"/>
      <c r="DC520" s="5"/>
      <c r="DD520" s="5"/>
      <c r="DE520" s="5"/>
      <c r="DF520" s="5"/>
      <c r="DG520" s="5"/>
      <c r="DH520" s="5"/>
      <c r="DI520" s="5"/>
      <c r="DJ520" s="5"/>
      <c r="DK520" s="5"/>
      <c r="DL520" s="5"/>
      <c r="DM520" s="5"/>
      <c r="DN520" s="5"/>
      <c r="DO520" s="5"/>
      <c r="DP520" s="5"/>
      <c r="DQ520" s="5"/>
      <c r="DR520" s="5"/>
      <c r="DS520" s="5"/>
      <c r="DT520" s="5"/>
      <c r="DU520" s="5"/>
      <c r="DV520" s="5"/>
      <c r="DW520" s="5"/>
      <c r="DX520" s="5"/>
      <c r="DY520" s="5"/>
      <c r="DZ520" s="5"/>
      <c r="EA520" s="5"/>
      <c r="EB520" s="5"/>
      <c r="EC520" s="5"/>
      <c r="ED520" s="5"/>
      <c r="EE520" s="5"/>
      <c r="EF520" s="5"/>
      <c r="EG520" s="5"/>
      <c r="EH520" s="5"/>
      <c r="EI520" s="5"/>
      <c r="EJ520" s="5"/>
      <c r="EK520" s="5"/>
      <c r="EL520" s="5"/>
      <c r="EM520" s="5"/>
      <c r="EN520" s="5"/>
      <c r="EO520" s="5"/>
      <c r="EP520" s="5"/>
      <c r="EQ520" s="5"/>
      <c r="ER520" s="5"/>
      <c r="ES520" s="5"/>
      <c r="ET520" s="5"/>
      <c r="EU520" s="5"/>
      <c r="EV520" s="5"/>
      <c r="EW520" s="5"/>
      <c r="EX520" s="5"/>
      <c r="EY520" s="5"/>
      <c r="EZ520" s="5"/>
      <c r="FA520" s="5"/>
      <c r="FB520" s="5"/>
      <c r="FC520" s="5"/>
      <c r="FD520" s="5"/>
      <c r="FE520" s="5"/>
      <c r="FF520" s="5"/>
      <c r="FG520" s="5"/>
      <c r="FH520" s="5"/>
      <c r="FI520" s="5"/>
      <c r="FJ520" s="5"/>
      <c r="FK520" s="5"/>
      <c r="FL520" s="5"/>
      <c r="FM520" s="5"/>
      <c r="FN520" s="5"/>
      <c r="FO520" s="5"/>
      <c r="FP520" s="5"/>
      <c r="FQ520" s="5"/>
      <c r="FR520" s="5"/>
      <c r="FS520" s="5"/>
      <c r="FT520" s="5"/>
      <c r="FU520" s="5"/>
      <c r="FV520" s="5"/>
      <c r="FW520" s="5"/>
      <c r="FX520" s="5"/>
      <c r="FY520" s="5"/>
      <c r="FZ520" s="5"/>
      <c r="GA520" s="5"/>
      <c r="GB520" s="5"/>
      <c r="GC520" s="5"/>
      <c r="GD520" s="5"/>
      <c r="GE520" s="5"/>
      <c r="GF520" s="5"/>
      <c r="GG520" s="5"/>
      <c r="GH520" s="5"/>
      <c r="GI520" s="5"/>
      <c r="GJ520" s="5"/>
      <c r="GK520" s="5"/>
      <c r="GL520" s="5"/>
      <c r="GM520" s="5"/>
      <c r="GN520" s="5"/>
      <c r="GO520" s="5"/>
      <c r="GP520" s="5"/>
      <c r="GQ520" s="5"/>
      <c r="GR520" s="5"/>
      <c r="GS520" s="5"/>
      <c r="GT520" s="5"/>
      <c r="GU520" s="5"/>
      <c r="GV520" s="5"/>
      <c r="GW520" s="5"/>
      <c r="GX520" s="5"/>
      <c r="GY520" s="5"/>
      <c r="GZ520" s="5"/>
      <c r="HA520" s="5"/>
      <c r="HB520" s="5"/>
      <c r="HC520" s="5"/>
      <c r="HD520" s="5"/>
      <c r="HE520" s="5"/>
      <c r="HF520" s="5"/>
      <c r="HG520" s="5"/>
      <c r="HH520" s="5"/>
      <c r="HI520" s="5"/>
      <c r="HJ520" s="5"/>
      <c r="HK520" s="5"/>
      <c r="HL520" s="5"/>
      <c r="HM520" s="5"/>
      <c r="HN520" s="5"/>
      <c r="HO520" s="5"/>
      <c r="HP520" s="5"/>
      <c r="HQ520" s="5"/>
      <c r="HR520" s="5"/>
      <c r="HS520" s="5"/>
      <c r="HT520" s="5"/>
      <c r="HU520" s="5"/>
      <c r="HV520" s="5"/>
      <c r="HW520" s="5"/>
      <c r="HX520" s="5"/>
      <c r="HY520" s="5"/>
      <c r="HZ520" s="5"/>
      <c r="IA520" s="5"/>
      <c r="IB520" s="5"/>
      <c r="IC520" s="5"/>
      <c r="ID520" s="5"/>
      <c r="IE520" s="5"/>
      <c r="IF520" s="5"/>
      <c r="IG520" s="5"/>
      <c r="IH520" s="5"/>
      <c r="II520" s="5"/>
      <c r="IJ520" s="5"/>
      <c r="IK520" s="5"/>
      <c r="IL520" s="5"/>
      <c r="IM520" s="5"/>
      <c r="IN520" s="5"/>
      <c r="IO520" s="5"/>
      <c r="IP520" s="5"/>
      <c r="IQ520" s="5"/>
      <c r="IR520" s="5"/>
      <c r="IS520" s="5"/>
      <c r="IT520" s="5"/>
      <c r="IU520" s="5"/>
      <c r="IV520" s="5"/>
      <c r="IW520" s="5"/>
      <c r="IX520" s="5"/>
      <c r="IY520" s="5"/>
      <c r="IZ520" s="5"/>
      <c r="JA520" s="5"/>
      <c r="JB520" s="5"/>
      <c r="JC520" s="5"/>
      <c r="JD520" s="5"/>
      <c r="JE520" s="5"/>
      <c r="JF520" s="5"/>
      <c r="JG520" s="5"/>
      <c r="JH520" s="5"/>
    </row>
    <row r="521" spans="1:268" s="7" customFormat="1">
      <c r="A521" s="1"/>
      <c r="B521" s="5"/>
      <c r="C521" s="13"/>
      <c r="D521" s="13"/>
      <c r="E521" s="14"/>
      <c r="F521" s="121" t="s">
        <v>14</v>
      </c>
      <c r="G521" s="13"/>
      <c r="H521" s="13"/>
      <c r="I521" s="16"/>
      <c r="J521" s="16"/>
      <c r="K521" s="16"/>
      <c r="L521" s="16"/>
      <c r="M521" s="16"/>
      <c r="N521" s="6"/>
      <c r="O521" s="179"/>
      <c r="P521" s="179"/>
      <c r="Q521" s="179"/>
      <c r="R521" s="180"/>
      <c r="S521" s="180"/>
      <c r="T521" s="180"/>
      <c r="U521" s="178"/>
      <c r="V521" s="179"/>
      <c r="W521" s="178"/>
      <c r="X521" s="178"/>
      <c r="Y521" s="147"/>
      <c r="Z521" s="178"/>
      <c r="AA521" s="178"/>
      <c r="AB521" s="178"/>
      <c r="AC521" s="178"/>
      <c r="AD521" s="148"/>
      <c r="AE521" s="149"/>
      <c r="AF521" s="149"/>
      <c r="AG521" s="149"/>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c r="BP521" s="5"/>
      <c r="BQ521" s="5"/>
      <c r="BR521" s="5"/>
      <c r="BS521" s="5"/>
      <c r="BT521" s="5"/>
      <c r="BU521" s="5"/>
      <c r="BV521" s="5"/>
      <c r="BW521" s="5"/>
      <c r="BX521" s="5"/>
      <c r="BY521" s="5"/>
      <c r="BZ521" s="5"/>
      <c r="CA521" s="5"/>
      <c r="CB521" s="5"/>
      <c r="CC521" s="5"/>
      <c r="CD521" s="5"/>
      <c r="CE521" s="5"/>
      <c r="CF521" s="5"/>
      <c r="CG521" s="5"/>
      <c r="CH521" s="5"/>
      <c r="CI521" s="5"/>
      <c r="CJ521" s="5"/>
      <c r="CK521" s="5"/>
      <c r="CL521" s="5"/>
      <c r="CM521" s="5"/>
      <c r="CN521" s="5"/>
      <c r="CO521" s="5"/>
      <c r="CP521" s="5"/>
      <c r="CQ521" s="5"/>
      <c r="CR521" s="5"/>
      <c r="CS521" s="5"/>
      <c r="CT521" s="5"/>
      <c r="CU521" s="5"/>
      <c r="CV521" s="5"/>
      <c r="CW521" s="5"/>
      <c r="CX521" s="5"/>
      <c r="CY521" s="5"/>
      <c r="CZ521" s="5"/>
      <c r="DA521" s="5"/>
      <c r="DB521" s="5"/>
      <c r="DC521" s="5"/>
      <c r="DD521" s="5"/>
      <c r="DE521" s="5"/>
      <c r="DF521" s="5"/>
      <c r="DG521" s="5"/>
      <c r="DH521" s="5"/>
      <c r="DI521" s="5"/>
      <c r="DJ521" s="5"/>
      <c r="DK521" s="5"/>
      <c r="DL521" s="5"/>
      <c r="DM521" s="5"/>
      <c r="DN521" s="5"/>
      <c r="DO521" s="5"/>
      <c r="DP521" s="5"/>
      <c r="DQ521" s="5"/>
      <c r="DR521" s="5"/>
      <c r="DS521" s="5"/>
      <c r="DT521" s="5"/>
      <c r="DU521" s="5"/>
      <c r="DV521" s="5"/>
      <c r="DW521" s="5"/>
      <c r="DX521" s="5"/>
      <c r="DY521" s="5"/>
      <c r="DZ521" s="5"/>
      <c r="EA521" s="5"/>
      <c r="EB521" s="5"/>
      <c r="EC521" s="5"/>
      <c r="ED521" s="5"/>
      <c r="EE521" s="5"/>
      <c r="EF521" s="5"/>
      <c r="EG521" s="5"/>
      <c r="EH521" s="5"/>
      <c r="EI521" s="5"/>
      <c r="EJ521" s="5"/>
      <c r="EK521" s="5"/>
      <c r="EL521" s="5"/>
      <c r="EM521" s="5"/>
      <c r="EN521" s="5"/>
      <c r="EO521" s="5"/>
      <c r="EP521" s="5"/>
      <c r="EQ521" s="5"/>
      <c r="ER521" s="5"/>
      <c r="ES521" s="5"/>
      <c r="ET521" s="5"/>
      <c r="EU521" s="5"/>
      <c r="EV521" s="5"/>
      <c r="EW521" s="5"/>
      <c r="EX521" s="5"/>
      <c r="EY521" s="5"/>
      <c r="EZ521" s="5"/>
      <c r="FA521" s="5"/>
      <c r="FB521" s="5"/>
      <c r="FC521" s="5"/>
      <c r="FD521" s="5"/>
      <c r="FE521" s="5"/>
      <c r="FF521" s="5"/>
      <c r="FG521" s="5"/>
      <c r="FH521" s="5"/>
      <c r="FI521" s="5"/>
      <c r="FJ521" s="5"/>
      <c r="FK521" s="5"/>
      <c r="FL521" s="5"/>
      <c r="FM521" s="5"/>
      <c r="FN521" s="5"/>
      <c r="FO521" s="5"/>
      <c r="FP521" s="5"/>
      <c r="FQ521" s="5"/>
      <c r="FR521" s="5"/>
      <c r="FS521" s="5"/>
      <c r="FT521" s="5"/>
      <c r="FU521" s="5"/>
      <c r="FV521" s="5"/>
      <c r="FW521" s="5"/>
      <c r="FX521" s="5"/>
      <c r="FY521" s="5"/>
      <c r="FZ521" s="5"/>
      <c r="GA521" s="5"/>
      <c r="GB521" s="5"/>
      <c r="GC521" s="5"/>
      <c r="GD521" s="5"/>
      <c r="GE521" s="5"/>
      <c r="GF521" s="5"/>
      <c r="GG521" s="5"/>
      <c r="GH521" s="5"/>
      <c r="GI521" s="5"/>
      <c r="GJ521" s="5"/>
      <c r="GK521" s="5"/>
      <c r="GL521" s="5"/>
      <c r="GM521" s="5"/>
      <c r="GN521" s="5"/>
      <c r="GO521" s="5"/>
      <c r="GP521" s="5"/>
      <c r="GQ521" s="5"/>
      <c r="GR521" s="5"/>
      <c r="GS521" s="5"/>
      <c r="GT521" s="5"/>
      <c r="GU521" s="5"/>
      <c r="GV521" s="5"/>
      <c r="GW521" s="5"/>
      <c r="GX521" s="5"/>
      <c r="GY521" s="5"/>
      <c r="GZ521" s="5"/>
      <c r="HA521" s="5"/>
      <c r="HB521" s="5"/>
      <c r="HC521" s="5"/>
      <c r="HD521" s="5"/>
      <c r="HE521" s="5"/>
      <c r="HF521" s="5"/>
      <c r="HG521" s="5"/>
      <c r="HH521" s="5"/>
      <c r="HI521" s="5"/>
      <c r="HJ521" s="5"/>
      <c r="HK521" s="5"/>
      <c r="HL521" s="5"/>
      <c r="HM521" s="5"/>
      <c r="HN521" s="5"/>
      <c r="HO521" s="5"/>
      <c r="HP521" s="5"/>
      <c r="HQ521" s="5"/>
      <c r="HR521" s="5"/>
      <c r="HS521" s="5"/>
      <c r="HT521" s="5"/>
      <c r="HU521" s="5"/>
      <c r="HV521" s="5"/>
      <c r="HW521" s="5"/>
      <c r="HX521" s="5"/>
      <c r="HY521" s="5"/>
      <c r="HZ521" s="5"/>
      <c r="IA521" s="5"/>
      <c r="IB521" s="5"/>
      <c r="IC521" s="5"/>
      <c r="ID521" s="5"/>
      <c r="IE521" s="5"/>
      <c r="IF521" s="5"/>
      <c r="IG521" s="5"/>
      <c r="IH521" s="5"/>
      <c r="II521" s="5"/>
      <c r="IJ521" s="5"/>
      <c r="IK521" s="5"/>
      <c r="IL521" s="5"/>
      <c r="IM521" s="5"/>
      <c r="IN521" s="5"/>
      <c r="IO521" s="5"/>
      <c r="IP521" s="5"/>
      <c r="IQ521" s="5"/>
      <c r="IR521" s="5"/>
      <c r="IS521" s="5"/>
      <c r="IT521" s="5"/>
      <c r="IU521" s="5"/>
      <c r="IV521" s="5"/>
      <c r="IW521" s="5"/>
      <c r="IX521" s="5"/>
      <c r="IY521" s="5"/>
      <c r="IZ521" s="5"/>
      <c r="JA521" s="5"/>
      <c r="JB521" s="5"/>
      <c r="JC521" s="5"/>
      <c r="JD521" s="5"/>
      <c r="JE521" s="5"/>
      <c r="JF521" s="5"/>
      <c r="JG521" s="5"/>
      <c r="JH521" s="5"/>
    </row>
    <row r="522" spans="1:268" s="128" customFormat="1">
      <c r="A522" s="1"/>
      <c r="B522" s="5"/>
      <c r="C522" s="13"/>
      <c r="D522" s="13"/>
      <c r="E522" s="14"/>
      <c r="F522" s="121"/>
      <c r="G522" s="13"/>
      <c r="H522" s="13"/>
      <c r="I522" s="16"/>
      <c r="J522" s="16"/>
      <c r="K522" s="16"/>
      <c r="L522" s="16"/>
      <c r="M522" s="16"/>
      <c r="N522" s="6"/>
      <c r="O522" s="179"/>
      <c r="P522" s="179"/>
      <c r="Q522" s="179"/>
      <c r="R522" s="180"/>
      <c r="S522" s="180"/>
      <c r="T522" s="180"/>
      <c r="U522" s="178"/>
      <c r="V522" s="179"/>
      <c r="W522" s="178"/>
      <c r="X522" s="178"/>
      <c r="Y522" s="147"/>
      <c r="Z522" s="178"/>
      <c r="AA522" s="178"/>
      <c r="AB522" s="178"/>
      <c r="AC522" s="178"/>
      <c r="AD522" s="148"/>
      <c r="AE522" s="149"/>
      <c r="AF522" s="149"/>
      <c r="AG522" s="149"/>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c r="BP522" s="5"/>
      <c r="BQ522" s="5"/>
      <c r="BR522" s="5"/>
      <c r="BS522" s="5"/>
      <c r="BT522" s="5"/>
      <c r="BU522" s="5"/>
      <c r="BV522" s="5"/>
      <c r="BW522" s="5"/>
      <c r="BX522" s="5"/>
      <c r="BY522" s="5"/>
      <c r="BZ522" s="5"/>
      <c r="CA522" s="5"/>
      <c r="CB522" s="5"/>
      <c r="CC522" s="5"/>
      <c r="CD522" s="5"/>
      <c r="CE522" s="5"/>
      <c r="CF522" s="5"/>
      <c r="CG522" s="5"/>
      <c r="CH522" s="5"/>
      <c r="CI522" s="5"/>
      <c r="CJ522" s="5"/>
      <c r="CK522" s="5"/>
      <c r="CL522" s="5"/>
      <c r="CM522" s="5"/>
      <c r="CN522" s="5"/>
      <c r="CO522" s="5"/>
      <c r="CP522" s="5"/>
      <c r="CQ522" s="5"/>
      <c r="CR522" s="5"/>
      <c r="CS522" s="5"/>
      <c r="CT522" s="5"/>
      <c r="CU522" s="5"/>
      <c r="CV522" s="5"/>
      <c r="CW522" s="5"/>
      <c r="CX522" s="5"/>
      <c r="CY522" s="5"/>
      <c r="CZ522" s="5"/>
      <c r="DA522" s="5"/>
      <c r="DB522" s="5"/>
      <c r="DC522" s="5"/>
      <c r="DD522" s="5"/>
      <c r="DE522" s="5"/>
      <c r="DF522" s="5"/>
      <c r="DG522" s="5"/>
      <c r="DH522" s="5"/>
      <c r="DI522" s="5"/>
      <c r="DJ522" s="5"/>
      <c r="DK522" s="5"/>
      <c r="DL522" s="5"/>
      <c r="DM522" s="5"/>
      <c r="DN522" s="5"/>
      <c r="DO522" s="5"/>
      <c r="DP522" s="5"/>
      <c r="DQ522" s="5"/>
      <c r="DR522" s="5"/>
      <c r="DS522" s="5"/>
      <c r="DT522" s="5"/>
      <c r="DU522" s="5"/>
      <c r="DV522" s="5"/>
      <c r="DW522" s="5"/>
      <c r="DX522" s="5"/>
      <c r="DY522" s="5"/>
      <c r="DZ522" s="5"/>
      <c r="EA522" s="5"/>
      <c r="EB522" s="5"/>
      <c r="EC522" s="5"/>
      <c r="ED522" s="5"/>
      <c r="EE522" s="5"/>
      <c r="EF522" s="5"/>
      <c r="EG522" s="5"/>
      <c r="EH522" s="5"/>
      <c r="EI522" s="5"/>
      <c r="EJ522" s="5"/>
      <c r="EK522" s="5"/>
      <c r="EL522" s="5"/>
      <c r="EM522" s="5"/>
      <c r="EN522" s="5"/>
      <c r="EO522" s="5"/>
      <c r="EP522" s="5"/>
      <c r="EQ522" s="5"/>
      <c r="ER522" s="5"/>
      <c r="ES522" s="5"/>
      <c r="ET522" s="5"/>
      <c r="EU522" s="5"/>
      <c r="EV522" s="5"/>
      <c r="EW522" s="5"/>
      <c r="EX522" s="5"/>
      <c r="EY522" s="5"/>
      <c r="EZ522" s="5"/>
      <c r="FA522" s="5"/>
      <c r="FB522" s="5"/>
      <c r="FC522" s="5"/>
      <c r="FD522" s="5"/>
      <c r="FE522" s="5"/>
      <c r="FF522" s="5"/>
      <c r="FG522" s="5"/>
      <c r="FH522" s="5"/>
      <c r="FI522" s="5"/>
      <c r="FJ522" s="5"/>
      <c r="FK522" s="5"/>
      <c r="FL522" s="5"/>
      <c r="FM522" s="5"/>
      <c r="FN522" s="5"/>
      <c r="FO522" s="5"/>
      <c r="FP522" s="5"/>
      <c r="FQ522" s="5"/>
      <c r="FR522" s="5"/>
      <c r="FS522" s="5"/>
      <c r="FT522" s="5"/>
      <c r="FU522" s="5"/>
      <c r="FV522" s="5"/>
      <c r="FW522" s="5"/>
      <c r="FX522" s="5"/>
      <c r="FY522" s="5"/>
      <c r="FZ522" s="5"/>
      <c r="GA522" s="5"/>
      <c r="GB522" s="5"/>
      <c r="GC522" s="5"/>
      <c r="GD522" s="5"/>
      <c r="GE522" s="5"/>
      <c r="GF522" s="5"/>
      <c r="GG522" s="5"/>
      <c r="GH522" s="5"/>
      <c r="GI522" s="5"/>
      <c r="GJ522" s="5"/>
      <c r="GK522" s="5"/>
      <c r="GL522" s="5"/>
      <c r="GM522" s="5"/>
      <c r="GN522" s="5"/>
      <c r="GO522" s="5"/>
      <c r="GP522" s="5"/>
      <c r="GQ522" s="5"/>
      <c r="GR522" s="5"/>
      <c r="GS522" s="5"/>
      <c r="GT522" s="5"/>
      <c r="GU522" s="5"/>
      <c r="GV522" s="5"/>
      <c r="GW522" s="5"/>
      <c r="GX522" s="5"/>
      <c r="GY522" s="5"/>
      <c r="GZ522" s="5"/>
      <c r="HA522" s="5"/>
      <c r="HB522" s="5"/>
      <c r="HC522" s="5"/>
      <c r="HD522" s="5"/>
      <c r="HE522" s="5"/>
      <c r="HF522" s="5"/>
      <c r="HG522" s="5"/>
      <c r="HH522" s="5"/>
      <c r="HI522" s="5"/>
      <c r="HJ522" s="5"/>
      <c r="HK522" s="5"/>
      <c r="HL522" s="5"/>
      <c r="HM522" s="5"/>
      <c r="HN522" s="5"/>
      <c r="HO522" s="5"/>
      <c r="HP522" s="5"/>
      <c r="HQ522" s="5"/>
      <c r="HR522" s="5"/>
      <c r="HS522" s="5"/>
      <c r="HT522" s="5"/>
      <c r="HU522" s="5"/>
      <c r="HV522" s="5"/>
      <c r="HW522" s="5"/>
      <c r="HX522" s="5"/>
      <c r="HY522" s="5"/>
      <c r="HZ522" s="5"/>
      <c r="IA522" s="5"/>
      <c r="IB522" s="5"/>
      <c r="IC522" s="5"/>
      <c r="ID522" s="5"/>
      <c r="IE522" s="5"/>
      <c r="IF522" s="5"/>
      <c r="IG522" s="5"/>
      <c r="IH522" s="5"/>
      <c r="II522" s="5"/>
      <c r="IJ522" s="5"/>
      <c r="IK522" s="5"/>
      <c r="IL522" s="5"/>
      <c r="IM522" s="5"/>
      <c r="IN522" s="5"/>
      <c r="IO522" s="5"/>
      <c r="IP522" s="5"/>
      <c r="IQ522" s="5"/>
      <c r="IR522" s="5"/>
      <c r="IS522" s="5"/>
      <c r="IT522" s="5"/>
      <c r="IU522" s="5"/>
      <c r="IV522" s="5"/>
      <c r="IW522" s="5"/>
      <c r="IX522" s="5"/>
      <c r="IY522" s="5"/>
      <c r="IZ522" s="5"/>
      <c r="JA522" s="5"/>
      <c r="JB522" s="5"/>
      <c r="JC522" s="5"/>
      <c r="JD522" s="5"/>
      <c r="JE522" s="5"/>
      <c r="JF522" s="5"/>
      <c r="JG522" s="5"/>
      <c r="JH522" s="5"/>
    </row>
    <row r="523" spans="1:268">
      <c r="F523" s="129"/>
      <c r="AC523" s="178"/>
    </row>
    <row r="524" spans="1:268" s="7" customFormat="1">
      <c r="A524" s="5"/>
      <c r="B524" s="5"/>
      <c r="C524" s="13"/>
      <c r="D524" s="13"/>
      <c r="E524" s="14"/>
      <c r="F524" s="129" t="s">
        <v>305</v>
      </c>
      <c r="G524" s="13"/>
      <c r="H524" s="13"/>
      <c r="I524" s="16"/>
      <c r="J524" s="16"/>
      <c r="K524" s="16"/>
      <c r="L524" s="16"/>
      <c r="M524" s="16"/>
      <c r="N524" s="17"/>
      <c r="O524" s="179"/>
      <c r="P524" s="179"/>
      <c r="Q524" s="179"/>
      <c r="R524" s="180"/>
      <c r="S524" s="180"/>
      <c r="T524" s="180"/>
      <c r="U524" s="178"/>
      <c r="V524" s="179"/>
      <c r="W524" s="178"/>
      <c r="X524" s="178"/>
      <c r="Y524" s="147"/>
      <c r="Z524" s="178"/>
      <c r="AA524" s="178"/>
      <c r="AB524" s="178"/>
      <c r="AC524" s="178"/>
      <c r="AD524" s="148"/>
      <c r="AE524" s="149"/>
      <c r="AF524" s="149"/>
      <c r="AG524" s="149"/>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c r="BP524" s="5"/>
      <c r="BQ524" s="5"/>
      <c r="BR524" s="5"/>
      <c r="BS524" s="5"/>
      <c r="BT524" s="5"/>
      <c r="BU524" s="5"/>
      <c r="BV524" s="5"/>
      <c r="BW524" s="5"/>
      <c r="BX524" s="5"/>
      <c r="BY524" s="5"/>
      <c r="BZ524" s="5"/>
      <c r="CA524" s="5"/>
      <c r="CB524" s="5"/>
      <c r="CC524" s="5"/>
      <c r="CD524" s="5"/>
      <c r="CE524" s="5"/>
      <c r="CF524" s="5"/>
      <c r="CG524" s="5"/>
      <c r="CH524" s="5"/>
      <c r="CI524" s="5"/>
      <c r="CJ524" s="5"/>
      <c r="CK524" s="5"/>
      <c r="CL524" s="5"/>
      <c r="CM524" s="5"/>
      <c r="CN524" s="5"/>
      <c r="CO524" s="5"/>
      <c r="CP524" s="5"/>
      <c r="CQ524" s="5"/>
      <c r="CR524" s="5"/>
      <c r="CS524" s="5"/>
      <c r="CT524" s="5"/>
      <c r="CU524" s="5"/>
      <c r="CV524" s="5"/>
      <c r="CW524" s="5"/>
      <c r="CX524" s="5"/>
      <c r="CY524" s="5"/>
      <c r="CZ524" s="5"/>
      <c r="DA524" s="5"/>
      <c r="DB524" s="5"/>
      <c r="DC524" s="5"/>
      <c r="DD524" s="5"/>
      <c r="DE524" s="5"/>
      <c r="DF524" s="5"/>
      <c r="DG524" s="5"/>
      <c r="DH524" s="5"/>
      <c r="DI524" s="5"/>
      <c r="DJ524" s="5"/>
      <c r="DK524" s="5"/>
      <c r="DL524" s="5"/>
      <c r="DM524" s="5"/>
      <c r="DN524" s="5"/>
      <c r="DO524" s="5"/>
      <c r="DP524" s="5"/>
      <c r="DQ524" s="5"/>
      <c r="DR524" s="5"/>
      <c r="DS524" s="5"/>
      <c r="DT524" s="5"/>
      <c r="DU524" s="5"/>
      <c r="DV524" s="5"/>
      <c r="DW524" s="5"/>
      <c r="DX524" s="5"/>
      <c r="DY524" s="5"/>
      <c r="DZ524" s="5"/>
      <c r="EA524" s="5"/>
      <c r="EB524" s="5"/>
      <c r="EC524" s="5"/>
      <c r="ED524" s="5"/>
      <c r="EE524" s="5"/>
      <c r="EF524" s="5"/>
      <c r="EG524" s="5"/>
      <c r="EH524" s="5"/>
      <c r="EI524" s="5"/>
      <c r="EJ524" s="5"/>
      <c r="EK524" s="5"/>
      <c r="EL524" s="5"/>
      <c r="EM524" s="5"/>
      <c r="EN524" s="5"/>
      <c r="EO524" s="5"/>
      <c r="EP524" s="5"/>
      <c r="EQ524" s="5"/>
      <c r="ER524" s="5"/>
      <c r="ES524" s="5"/>
      <c r="ET524" s="5"/>
      <c r="EU524" s="5"/>
      <c r="EV524" s="5"/>
      <c r="EW524" s="5"/>
      <c r="EX524" s="5"/>
      <c r="EY524" s="5"/>
      <c r="EZ524" s="5"/>
      <c r="FA524" s="5"/>
      <c r="FB524" s="5"/>
      <c r="FC524" s="5"/>
      <c r="FD524" s="5"/>
      <c r="FE524" s="5"/>
      <c r="FF524" s="5"/>
      <c r="FG524" s="5"/>
      <c r="FH524" s="5"/>
      <c r="FI524" s="5"/>
      <c r="FJ524" s="5"/>
      <c r="FK524" s="5"/>
      <c r="FL524" s="5"/>
      <c r="FM524" s="5"/>
      <c r="FN524" s="5"/>
      <c r="FO524" s="5"/>
      <c r="FP524" s="5"/>
      <c r="FQ524" s="5"/>
      <c r="FR524" s="5"/>
      <c r="FS524" s="5"/>
      <c r="FT524" s="5"/>
      <c r="FU524" s="5"/>
      <c r="FV524" s="5"/>
      <c r="FW524" s="5"/>
      <c r="FX524" s="5"/>
      <c r="FY524" s="5"/>
      <c r="FZ524" s="5"/>
      <c r="GA524" s="5"/>
      <c r="GB524" s="5"/>
      <c r="GC524" s="5"/>
      <c r="GD524" s="5"/>
      <c r="GE524" s="5"/>
      <c r="GF524" s="5"/>
      <c r="GG524" s="5"/>
      <c r="GH524" s="5"/>
      <c r="GI524" s="5"/>
      <c r="GJ524" s="5"/>
      <c r="GK524" s="5"/>
      <c r="GL524" s="5"/>
      <c r="GM524" s="5"/>
      <c r="GN524" s="5"/>
      <c r="GO524" s="5"/>
      <c r="GP524" s="5"/>
      <c r="GQ524" s="5"/>
      <c r="GR524" s="5"/>
      <c r="GS524" s="5"/>
      <c r="GT524" s="5"/>
      <c r="GU524" s="5"/>
      <c r="GV524" s="5"/>
      <c r="GW524" s="5"/>
      <c r="GX524" s="5"/>
      <c r="GY524" s="5"/>
      <c r="GZ524" s="5"/>
      <c r="HA524" s="5"/>
      <c r="HB524" s="5"/>
      <c r="HC524" s="5"/>
      <c r="HD524" s="5"/>
      <c r="HE524" s="5"/>
      <c r="HF524" s="5"/>
      <c r="HG524" s="5"/>
      <c r="HH524" s="5"/>
      <c r="HI524" s="5"/>
      <c r="HJ524" s="5"/>
      <c r="HK524" s="5"/>
      <c r="HL524" s="5"/>
      <c r="HM524" s="5"/>
      <c r="HN524" s="5"/>
      <c r="HO524" s="5"/>
      <c r="HP524" s="5"/>
      <c r="HQ524" s="5"/>
      <c r="HR524" s="5"/>
      <c r="HS524" s="5"/>
      <c r="HT524" s="5"/>
      <c r="HU524" s="5"/>
      <c r="HV524" s="5"/>
      <c r="HW524" s="5"/>
      <c r="HX524" s="5"/>
      <c r="HY524" s="5"/>
      <c r="HZ524" s="5"/>
      <c r="IA524" s="5"/>
      <c r="IB524" s="5"/>
      <c r="IC524" s="5"/>
      <c r="ID524" s="5"/>
      <c r="IE524" s="5"/>
      <c r="IF524" s="5"/>
      <c r="IG524" s="5"/>
      <c r="IH524" s="5"/>
      <c r="II524" s="5"/>
      <c r="IJ524" s="5"/>
      <c r="IK524" s="5"/>
      <c r="IL524" s="5"/>
      <c r="IM524" s="5"/>
      <c r="IN524" s="5"/>
      <c r="IO524" s="5"/>
      <c r="IP524" s="5"/>
      <c r="IQ524" s="5"/>
      <c r="IR524" s="5"/>
      <c r="IS524" s="5"/>
      <c r="IT524" s="5"/>
      <c r="IU524" s="5"/>
      <c r="IV524" s="5"/>
      <c r="IW524" s="5"/>
      <c r="IX524" s="5"/>
      <c r="IY524" s="5"/>
      <c r="IZ524" s="5"/>
      <c r="JA524" s="5"/>
      <c r="JB524" s="5"/>
      <c r="JC524" s="5"/>
      <c r="JD524" s="5"/>
      <c r="JE524" s="5"/>
      <c r="JF524" s="5"/>
      <c r="JG524" s="5"/>
      <c r="JH524" s="5"/>
    </row>
    <row r="525" spans="1:268" s="7" customFormat="1">
      <c r="A525" s="5"/>
      <c r="B525" s="5"/>
      <c r="C525" s="13"/>
      <c r="D525" s="13"/>
      <c r="E525" s="14"/>
      <c r="F525" s="129" t="s">
        <v>306</v>
      </c>
      <c r="G525" s="13"/>
      <c r="H525" s="13"/>
      <c r="I525" s="16"/>
      <c r="J525" s="16"/>
      <c r="K525" s="16"/>
      <c r="L525" s="16"/>
      <c r="M525" s="16"/>
      <c r="N525" s="17"/>
      <c r="O525" s="179"/>
      <c r="P525" s="179"/>
      <c r="Q525" s="179"/>
      <c r="R525" s="180"/>
      <c r="S525" s="180"/>
      <c r="T525" s="180"/>
      <c r="U525" s="178"/>
      <c r="V525" s="179"/>
      <c r="W525" s="178"/>
      <c r="X525" s="178"/>
      <c r="Y525" s="147"/>
      <c r="Z525" s="178"/>
      <c r="AA525" s="178"/>
      <c r="AB525" s="178"/>
      <c r="AC525" s="178"/>
      <c r="AD525" s="148"/>
      <c r="AE525" s="149"/>
      <c r="AF525" s="149"/>
      <c r="AG525" s="149"/>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5"/>
      <c r="CM525" s="5"/>
      <c r="CN525" s="5"/>
      <c r="CO525" s="5"/>
      <c r="CP525" s="5"/>
      <c r="CQ525" s="5"/>
      <c r="CR525" s="5"/>
      <c r="CS525" s="5"/>
      <c r="CT525" s="5"/>
      <c r="CU525" s="5"/>
      <c r="CV525" s="5"/>
      <c r="CW525" s="5"/>
      <c r="CX525" s="5"/>
      <c r="CY525" s="5"/>
      <c r="CZ525" s="5"/>
      <c r="DA525" s="5"/>
      <c r="DB525" s="5"/>
      <c r="DC525" s="5"/>
      <c r="DD525" s="5"/>
      <c r="DE525" s="5"/>
      <c r="DF525" s="5"/>
      <c r="DG525" s="5"/>
      <c r="DH525" s="5"/>
      <c r="DI525" s="5"/>
      <c r="DJ525" s="5"/>
      <c r="DK525" s="5"/>
      <c r="DL525" s="5"/>
      <c r="DM525" s="5"/>
      <c r="DN525" s="5"/>
      <c r="DO525" s="5"/>
      <c r="DP525" s="5"/>
      <c r="DQ525" s="5"/>
      <c r="DR525" s="5"/>
      <c r="DS525" s="5"/>
      <c r="DT525" s="5"/>
      <c r="DU525" s="5"/>
      <c r="DV525" s="5"/>
      <c r="DW525" s="5"/>
      <c r="DX525" s="5"/>
      <c r="DY525" s="5"/>
      <c r="DZ525" s="5"/>
      <c r="EA525" s="5"/>
      <c r="EB525" s="5"/>
      <c r="EC525" s="5"/>
      <c r="ED525" s="5"/>
      <c r="EE525" s="5"/>
      <c r="EF525" s="5"/>
      <c r="EG525" s="5"/>
      <c r="EH525" s="5"/>
      <c r="EI525" s="5"/>
      <c r="EJ525" s="5"/>
      <c r="EK525" s="5"/>
      <c r="EL525" s="5"/>
      <c r="EM525" s="5"/>
      <c r="EN525" s="5"/>
      <c r="EO525" s="5"/>
      <c r="EP525" s="5"/>
      <c r="EQ525" s="5"/>
      <c r="ER525" s="5"/>
      <c r="ES525" s="5"/>
      <c r="ET525" s="5"/>
      <c r="EU525" s="5"/>
      <c r="EV525" s="5"/>
      <c r="EW525" s="5"/>
      <c r="EX525" s="5"/>
      <c r="EY525" s="5"/>
      <c r="EZ525" s="5"/>
      <c r="FA525" s="5"/>
      <c r="FB525" s="5"/>
      <c r="FC525" s="5"/>
      <c r="FD525" s="5"/>
      <c r="FE525" s="5"/>
      <c r="FF525" s="5"/>
      <c r="FG525" s="5"/>
      <c r="FH525" s="5"/>
      <c r="FI525" s="5"/>
      <c r="FJ525" s="5"/>
      <c r="FK525" s="5"/>
      <c r="FL525" s="5"/>
      <c r="FM525" s="5"/>
      <c r="FN525" s="5"/>
      <c r="FO525" s="5"/>
      <c r="FP525" s="5"/>
      <c r="FQ525" s="5"/>
      <c r="FR525" s="5"/>
      <c r="FS525" s="5"/>
      <c r="FT525" s="5"/>
      <c r="FU525" s="5"/>
      <c r="FV525" s="5"/>
      <c r="FW525" s="5"/>
      <c r="FX525" s="5"/>
      <c r="FY525" s="5"/>
      <c r="FZ525" s="5"/>
      <c r="GA525" s="5"/>
      <c r="GB525" s="5"/>
      <c r="GC525" s="5"/>
      <c r="GD525" s="5"/>
      <c r="GE525" s="5"/>
      <c r="GF525" s="5"/>
      <c r="GG525" s="5"/>
      <c r="GH525" s="5"/>
      <c r="GI525" s="5"/>
      <c r="GJ525" s="5"/>
      <c r="GK525" s="5"/>
      <c r="GL525" s="5"/>
      <c r="GM525" s="5"/>
      <c r="GN525" s="5"/>
      <c r="GO525" s="5"/>
      <c r="GP525" s="5"/>
      <c r="GQ525" s="5"/>
      <c r="GR525" s="5"/>
      <c r="GS525" s="5"/>
      <c r="GT525" s="5"/>
      <c r="GU525" s="5"/>
      <c r="GV525" s="5"/>
      <c r="GW525" s="5"/>
      <c r="GX525" s="5"/>
      <c r="GY525" s="5"/>
      <c r="GZ525" s="5"/>
      <c r="HA525" s="5"/>
      <c r="HB525" s="5"/>
      <c r="HC525" s="5"/>
      <c r="HD525" s="5"/>
      <c r="HE525" s="5"/>
      <c r="HF525" s="5"/>
      <c r="HG525" s="5"/>
      <c r="HH525" s="5"/>
      <c r="HI525" s="5"/>
      <c r="HJ525" s="5"/>
      <c r="HK525" s="5"/>
      <c r="HL525" s="5"/>
      <c r="HM525" s="5"/>
      <c r="HN525" s="5"/>
      <c r="HO525" s="5"/>
      <c r="HP525" s="5"/>
      <c r="HQ525" s="5"/>
      <c r="HR525" s="5"/>
      <c r="HS525" s="5"/>
      <c r="HT525" s="5"/>
      <c r="HU525" s="5"/>
      <c r="HV525" s="5"/>
      <c r="HW525" s="5"/>
      <c r="HX525" s="5"/>
      <c r="HY525" s="5"/>
      <c r="HZ525" s="5"/>
      <c r="IA525" s="5"/>
      <c r="IB525" s="5"/>
      <c r="IC525" s="5"/>
      <c r="ID525" s="5"/>
      <c r="IE525" s="5"/>
      <c r="IF525" s="5"/>
      <c r="IG525" s="5"/>
      <c r="IH525" s="5"/>
      <c r="II525" s="5"/>
      <c r="IJ525" s="5"/>
      <c r="IK525" s="5"/>
      <c r="IL525" s="5"/>
      <c r="IM525" s="5"/>
      <c r="IN525" s="5"/>
      <c r="IO525" s="5"/>
      <c r="IP525" s="5"/>
      <c r="IQ525" s="5"/>
      <c r="IR525" s="5"/>
      <c r="IS525" s="5"/>
      <c r="IT525" s="5"/>
      <c r="IU525" s="5"/>
      <c r="IV525" s="5"/>
      <c r="IW525" s="5"/>
      <c r="IX525" s="5"/>
      <c r="IY525" s="5"/>
      <c r="IZ525" s="5"/>
      <c r="JA525" s="5"/>
      <c r="JB525" s="5"/>
      <c r="JC525" s="5"/>
      <c r="JD525" s="5"/>
      <c r="JE525" s="5"/>
      <c r="JF525" s="5"/>
      <c r="JG525" s="5"/>
      <c r="JH525" s="5"/>
    </row>
    <row r="526" spans="1:268" s="7" customFormat="1">
      <c r="A526" s="5"/>
      <c r="B526" s="5"/>
      <c r="C526" s="13"/>
      <c r="D526" s="13"/>
      <c r="E526" s="14"/>
      <c r="F526" s="15"/>
      <c r="G526" s="13"/>
      <c r="H526" s="13"/>
      <c r="I526" s="16"/>
      <c r="J526" s="16"/>
      <c r="K526" s="16"/>
      <c r="L526" s="16"/>
      <c r="M526" s="16"/>
      <c r="N526" s="17"/>
      <c r="O526" s="179"/>
      <c r="P526" s="179"/>
      <c r="Q526" s="179"/>
      <c r="R526" s="180"/>
      <c r="S526" s="180"/>
      <c r="T526" s="180"/>
      <c r="U526" s="178"/>
      <c r="V526" s="179"/>
      <c r="W526" s="178"/>
      <c r="X526" s="178"/>
      <c r="Y526" s="147"/>
      <c r="Z526" s="178"/>
      <c r="AA526" s="178"/>
      <c r="AB526" s="178"/>
      <c r="AC526" s="178"/>
      <c r="AD526" s="148"/>
      <c r="AE526" s="149"/>
      <c r="AF526" s="149"/>
      <c r="AG526" s="149"/>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c r="BP526" s="5"/>
      <c r="BQ526" s="5"/>
      <c r="BR526" s="5"/>
      <c r="BS526" s="5"/>
      <c r="BT526" s="5"/>
      <c r="BU526" s="5"/>
      <c r="BV526" s="5"/>
      <c r="BW526" s="5"/>
      <c r="BX526" s="5"/>
      <c r="BY526" s="5"/>
      <c r="BZ526" s="5"/>
      <c r="CA526" s="5"/>
      <c r="CB526" s="5"/>
      <c r="CC526" s="5"/>
      <c r="CD526" s="5"/>
      <c r="CE526" s="5"/>
      <c r="CF526" s="5"/>
      <c r="CG526" s="5"/>
      <c r="CH526" s="5"/>
      <c r="CI526" s="5"/>
      <c r="CJ526" s="5"/>
      <c r="CK526" s="5"/>
      <c r="CL526" s="5"/>
      <c r="CM526" s="5"/>
      <c r="CN526" s="5"/>
      <c r="CO526" s="5"/>
      <c r="CP526" s="5"/>
      <c r="CQ526" s="5"/>
      <c r="CR526" s="5"/>
      <c r="CS526" s="5"/>
      <c r="CT526" s="5"/>
      <c r="CU526" s="5"/>
      <c r="CV526" s="5"/>
      <c r="CW526" s="5"/>
      <c r="CX526" s="5"/>
      <c r="CY526" s="5"/>
      <c r="CZ526" s="5"/>
      <c r="DA526" s="5"/>
      <c r="DB526" s="5"/>
      <c r="DC526" s="5"/>
      <c r="DD526" s="5"/>
      <c r="DE526" s="5"/>
      <c r="DF526" s="5"/>
      <c r="DG526" s="5"/>
      <c r="DH526" s="5"/>
      <c r="DI526" s="5"/>
      <c r="DJ526" s="5"/>
      <c r="DK526" s="5"/>
      <c r="DL526" s="5"/>
      <c r="DM526" s="5"/>
      <c r="DN526" s="5"/>
      <c r="DO526" s="5"/>
      <c r="DP526" s="5"/>
      <c r="DQ526" s="5"/>
      <c r="DR526" s="5"/>
      <c r="DS526" s="5"/>
      <c r="DT526" s="5"/>
      <c r="DU526" s="5"/>
      <c r="DV526" s="5"/>
      <c r="DW526" s="5"/>
      <c r="DX526" s="5"/>
      <c r="DY526" s="5"/>
      <c r="DZ526" s="5"/>
      <c r="EA526" s="5"/>
      <c r="EB526" s="5"/>
      <c r="EC526" s="5"/>
      <c r="ED526" s="5"/>
      <c r="EE526" s="5"/>
      <c r="EF526" s="5"/>
      <c r="EG526" s="5"/>
      <c r="EH526" s="5"/>
      <c r="EI526" s="5"/>
      <c r="EJ526" s="5"/>
      <c r="EK526" s="5"/>
      <c r="EL526" s="5"/>
      <c r="EM526" s="5"/>
      <c r="EN526" s="5"/>
      <c r="EO526" s="5"/>
      <c r="EP526" s="5"/>
      <c r="EQ526" s="5"/>
      <c r="ER526" s="5"/>
      <c r="ES526" s="5"/>
      <c r="ET526" s="5"/>
      <c r="EU526" s="5"/>
      <c r="EV526" s="5"/>
      <c r="EW526" s="5"/>
      <c r="EX526" s="5"/>
      <c r="EY526" s="5"/>
      <c r="EZ526" s="5"/>
      <c r="FA526" s="5"/>
      <c r="FB526" s="5"/>
      <c r="FC526" s="5"/>
      <c r="FD526" s="5"/>
      <c r="FE526" s="5"/>
      <c r="FF526" s="5"/>
      <c r="FG526" s="5"/>
      <c r="FH526" s="5"/>
      <c r="FI526" s="5"/>
      <c r="FJ526" s="5"/>
      <c r="FK526" s="5"/>
      <c r="FL526" s="5"/>
      <c r="FM526" s="5"/>
      <c r="FN526" s="5"/>
      <c r="FO526" s="5"/>
      <c r="FP526" s="5"/>
      <c r="FQ526" s="5"/>
      <c r="FR526" s="5"/>
      <c r="FS526" s="5"/>
      <c r="FT526" s="5"/>
      <c r="FU526" s="5"/>
      <c r="FV526" s="5"/>
      <c r="FW526" s="5"/>
      <c r="FX526" s="5"/>
      <c r="FY526" s="5"/>
      <c r="FZ526" s="5"/>
      <c r="GA526" s="5"/>
      <c r="GB526" s="5"/>
      <c r="GC526" s="5"/>
      <c r="GD526" s="5"/>
      <c r="GE526" s="5"/>
      <c r="GF526" s="5"/>
      <c r="GG526" s="5"/>
      <c r="GH526" s="5"/>
      <c r="GI526" s="5"/>
      <c r="GJ526" s="5"/>
      <c r="GK526" s="5"/>
      <c r="GL526" s="5"/>
      <c r="GM526" s="5"/>
      <c r="GN526" s="5"/>
      <c r="GO526" s="5"/>
      <c r="GP526" s="5"/>
      <c r="GQ526" s="5"/>
      <c r="GR526" s="5"/>
      <c r="GS526" s="5"/>
      <c r="GT526" s="5"/>
      <c r="GU526" s="5"/>
      <c r="GV526" s="5"/>
      <c r="GW526" s="5"/>
      <c r="GX526" s="5"/>
      <c r="GY526" s="5"/>
      <c r="GZ526" s="5"/>
      <c r="HA526" s="5"/>
      <c r="HB526" s="5"/>
      <c r="HC526" s="5"/>
      <c r="HD526" s="5"/>
      <c r="HE526" s="5"/>
      <c r="HF526" s="5"/>
      <c r="HG526" s="5"/>
      <c r="HH526" s="5"/>
      <c r="HI526" s="5"/>
      <c r="HJ526" s="5"/>
      <c r="HK526" s="5"/>
      <c r="HL526" s="5"/>
      <c r="HM526" s="5"/>
      <c r="HN526" s="5"/>
      <c r="HO526" s="5"/>
      <c r="HP526" s="5"/>
      <c r="HQ526" s="5"/>
      <c r="HR526" s="5"/>
      <c r="HS526" s="5"/>
      <c r="HT526" s="5"/>
      <c r="HU526" s="5"/>
      <c r="HV526" s="5"/>
      <c r="HW526" s="5"/>
      <c r="HX526" s="5"/>
      <c r="HY526" s="5"/>
      <c r="HZ526" s="5"/>
      <c r="IA526" s="5"/>
      <c r="IB526" s="5"/>
      <c r="IC526" s="5"/>
      <c r="ID526" s="5"/>
      <c r="IE526" s="5"/>
      <c r="IF526" s="5"/>
      <c r="IG526" s="5"/>
      <c r="IH526" s="5"/>
      <c r="II526" s="5"/>
      <c r="IJ526" s="5"/>
      <c r="IK526" s="5"/>
      <c r="IL526" s="5"/>
      <c r="IM526" s="5"/>
      <c r="IN526" s="5"/>
      <c r="IO526" s="5"/>
      <c r="IP526" s="5"/>
      <c r="IQ526" s="5"/>
      <c r="IR526" s="5"/>
      <c r="IS526" s="5"/>
      <c r="IT526" s="5"/>
      <c r="IU526" s="5"/>
      <c r="IV526" s="5"/>
      <c r="IW526" s="5"/>
      <c r="IX526" s="5"/>
      <c r="IY526" s="5"/>
      <c r="IZ526" s="5"/>
      <c r="JA526" s="5"/>
      <c r="JB526" s="5"/>
      <c r="JC526" s="5"/>
      <c r="JD526" s="5"/>
      <c r="JE526" s="5"/>
      <c r="JF526" s="5"/>
      <c r="JG526" s="5"/>
      <c r="JH526" s="5"/>
    </row>
    <row r="527" spans="1:268">
      <c r="AC527" s="178"/>
    </row>
    <row r="528" spans="1:268">
      <c r="AC528" s="178"/>
    </row>
    <row r="529" spans="29:29">
      <c r="AC529" s="178"/>
    </row>
    <row r="530" spans="29:29">
      <c r="AC530" s="178"/>
    </row>
    <row r="531" spans="29:29">
      <c r="AC531" s="178"/>
    </row>
    <row r="532" spans="29:29">
      <c r="AC532" s="178"/>
    </row>
    <row r="533" spans="29:29">
      <c r="AC533" s="178"/>
    </row>
    <row r="534" spans="29:29">
      <c r="AC534" s="178"/>
    </row>
    <row r="535" spans="29:29">
      <c r="AC535" s="178"/>
    </row>
    <row r="536" spans="29:29">
      <c r="AC536" s="178"/>
    </row>
    <row r="537" spans="29:29">
      <c r="AC537" s="178"/>
    </row>
    <row r="538" spans="29:29">
      <c r="AC538" s="178"/>
    </row>
    <row r="539" spans="29:29">
      <c r="AC539" s="178"/>
    </row>
    <row r="540" spans="29:29">
      <c r="AC540" s="178"/>
    </row>
    <row r="541" spans="29:29">
      <c r="AC541" s="178"/>
    </row>
    <row r="542" spans="29:29">
      <c r="AC542" s="178"/>
    </row>
    <row r="543" spans="29:29">
      <c r="AC543" s="178"/>
    </row>
    <row r="544" spans="29:29">
      <c r="AC544" s="178"/>
    </row>
    <row r="545" spans="29:29">
      <c r="AC545" s="178"/>
    </row>
    <row r="546" spans="29:29">
      <c r="AC546" s="178"/>
    </row>
    <row r="547" spans="29:29">
      <c r="AC547" s="178"/>
    </row>
    <row r="548" spans="29:29">
      <c r="AC548" s="178"/>
    </row>
    <row r="549" spans="29:29">
      <c r="AC549" s="178"/>
    </row>
    <row r="550" spans="29:29">
      <c r="AC550" s="178"/>
    </row>
    <row r="551" spans="29:29">
      <c r="AC551" s="178"/>
    </row>
    <row r="552" spans="29:29">
      <c r="AC552" s="178"/>
    </row>
    <row r="553" spans="29:29">
      <c r="AC553" s="178"/>
    </row>
    <row r="554" spans="29:29">
      <c r="AC554" s="178"/>
    </row>
    <row r="555" spans="29:29">
      <c r="AC555" s="178"/>
    </row>
    <row r="556" spans="29:29">
      <c r="AC556" s="178"/>
    </row>
    <row r="557" spans="29:29">
      <c r="AC557" s="178"/>
    </row>
    <row r="558" spans="29:29">
      <c r="AC558" s="178"/>
    </row>
    <row r="559" spans="29:29">
      <c r="AC559" s="178"/>
    </row>
    <row r="560" spans="29:29">
      <c r="AC560" s="178"/>
    </row>
    <row r="561" spans="29:29">
      <c r="AC561" s="178"/>
    </row>
    <row r="562" spans="29:29">
      <c r="AC562" s="178"/>
    </row>
    <row r="563" spans="29:29">
      <c r="AC563" s="178"/>
    </row>
    <row r="564" spans="29:29">
      <c r="AC564" s="178"/>
    </row>
    <row r="565" spans="29:29">
      <c r="AC565" s="178"/>
    </row>
    <row r="566" spans="29:29">
      <c r="AC566" s="178"/>
    </row>
    <row r="567" spans="29:29">
      <c r="AC567" s="178"/>
    </row>
    <row r="568" spans="29:29">
      <c r="AC568" s="178"/>
    </row>
    <row r="569" spans="29:29">
      <c r="AC569" s="178"/>
    </row>
    <row r="570" spans="29:29">
      <c r="AC570" s="178"/>
    </row>
    <row r="571" spans="29:29">
      <c r="AC571" s="178"/>
    </row>
    <row r="572" spans="29:29">
      <c r="AC572" s="178"/>
    </row>
    <row r="573" spans="29:29">
      <c r="AC573" s="178"/>
    </row>
    <row r="574" spans="29:29">
      <c r="AC574" s="178"/>
    </row>
    <row r="575" spans="29:29">
      <c r="AC575" s="178"/>
    </row>
    <row r="576" spans="29:29">
      <c r="AC576" s="178"/>
    </row>
    <row r="577" spans="29:29">
      <c r="AC577" s="178"/>
    </row>
    <row r="578" spans="29:29">
      <c r="AC578" s="178"/>
    </row>
    <row r="579" spans="29:29">
      <c r="AC579" s="178"/>
    </row>
    <row r="580" spans="29:29">
      <c r="AC580" s="178"/>
    </row>
    <row r="581" spans="29:29">
      <c r="AC581" s="178"/>
    </row>
    <row r="582" spans="29:29">
      <c r="AC582" s="178"/>
    </row>
    <row r="583" spans="29:29">
      <c r="AC583" s="178"/>
    </row>
    <row r="584" spans="29:29">
      <c r="AC584" s="178"/>
    </row>
    <row r="585" spans="29:29">
      <c r="AC585" s="178"/>
    </row>
    <row r="586" spans="29:29">
      <c r="AC586" s="178"/>
    </row>
    <row r="587" spans="29:29">
      <c r="AC587" s="178"/>
    </row>
    <row r="588" spans="29:29">
      <c r="AC588" s="178"/>
    </row>
    <row r="589" spans="29:29">
      <c r="AC589" s="178"/>
    </row>
    <row r="590" spans="29:29">
      <c r="AC590" s="178"/>
    </row>
    <row r="591" spans="29:29">
      <c r="AC591" s="178"/>
    </row>
    <row r="592" spans="29:29">
      <c r="AC592" s="178"/>
    </row>
    <row r="593" spans="29:29">
      <c r="AC593" s="178"/>
    </row>
    <row r="594" spans="29:29">
      <c r="AC594" s="178"/>
    </row>
    <row r="595" spans="29:29">
      <c r="AC595" s="178"/>
    </row>
    <row r="596" spans="29:29">
      <c r="AC596" s="178"/>
    </row>
    <row r="597" spans="29:29">
      <c r="AC597" s="178"/>
    </row>
    <row r="598" spans="29:29">
      <c r="AC598" s="178"/>
    </row>
    <row r="599" spans="29:29">
      <c r="AC599" s="178"/>
    </row>
    <row r="600" spans="29:29">
      <c r="AC600" s="178"/>
    </row>
    <row r="601" spans="29:29">
      <c r="AC601" s="178"/>
    </row>
    <row r="602" spans="29:29">
      <c r="AC602" s="178"/>
    </row>
    <row r="603" spans="29:29">
      <c r="AC603" s="178"/>
    </row>
    <row r="604" spans="29:29">
      <c r="AC604" s="178"/>
    </row>
    <row r="605" spans="29:29">
      <c r="AC605" s="178"/>
    </row>
    <row r="606" spans="29:29">
      <c r="AC606" s="178"/>
    </row>
    <row r="607" spans="29:29">
      <c r="AC607" s="178"/>
    </row>
    <row r="608" spans="29:29">
      <c r="AC608" s="178"/>
    </row>
    <row r="609" spans="29:29">
      <c r="AC609" s="178"/>
    </row>
    <row r="610" spans="29:29">
      <c r="AC610" s="178"/>
    </row>
    <row r="611" spans="29:29">
      <c r="AC611" s="178"/>
    </row>
    <row r="612" spans="29:29">
      <c r="AC612" s="178"/>
    </row>
    <row r="613" spans="29:29">
      <c r="AC613" s="178"/>
    </row>
    <row r="614" spans="29:29">
      <c r="AC614" s="178"/>
    </row>
    <row r="615" spans="29:29">
      <c r="AC615" s="178"/>
    </row>
    <row r="616" spans="29:29">
      <c r="AC616" s="178"/>
    </row>
    <row r="617" spans="29:29">
      <c r="AC617" s="178"/>
    </row>
    <row r="618" spans="29:29">
      <c r="AC618" s="178"/>
    </row>
    <row r="619" spans="29:29">
      <c r="AC619" s="178"/>
    </row>
    <row r="620" spans="29:29">
      <c r="AC620" s="178"/>
    </row>
    <row r="621" spans="29:29">
      <c r="AC621" s="178"/>
    </row>
    <row r="622" spans="29:29">
      <c r="AC622" s="178"/>
    </row>
    <row r="623" spans="29:29">
      <c r="AC623" s="178"/>
    </row>
    <row r="624" spans="29:29">
      <c r="AC624" s="178"/>
    </row>
    <row r="625" spans="29:29">
      <c r="AC625" s="178"/>
    </row>
    <row r="626" spans="29:29">
      <c r="AC626" s="178"/>
    </row>
    <row r="627" spans="29:29">
      <c r="AC627" s="178"/>
    </row>
    <row r="628" spans="29:29">
      <c r="AC628" s="178"/>
    </row>
    <row r="629" spans="29:29">
      <c r="AC629" s="178"/>
    </row>
    <row r="630" spans="29:29">
      <c r="AC630" s="178"/>
    </row>
    <row r="631" spans="29:29">
      <c r="AC631" s="178"/>
    </row>
    <row r="632" spans="29:29">
      <c r="AC632" s="178"/>
    </row>
    <row r="633" spans="29:29">
      <c r="AC633" s="178"/>
    </row>
    <row r="634" spans="29:29">
      <c r="AC634" s="178"/>
    </row>
    <row r="635" spans="29:29">
      <c r="AC635" s="178"/>
    </row>
    <row r="636" spans="29:29">
      <c r="AC636" s="178"/>
    </row>
    <row r="637" spans="29:29">
      <c r="AC637" s="178"/>
    </row>
    <row r="638" spans="29:29">
      <c r="AC638" s="178"/>
    </row>
    <row r="639" spans="29:29">
      <c r="AC639" s="178"/>
    </row>
    <row r="640" spans="29:29">
      <c r="AC640" s="178"/>
    </row>
    <row r="641" spans="29:29">
      <c r="AC641" s="178"/>
    </row>
    <row r="642" spans="29:29">
      <c r="AC642" s="178"/>
    </row>
    <row r="643" spans="29:29">
      <c r="AC643" s="178"/>
    </row>
    <row r="644" spans="29:29">
      <c r="AC644" s="178"/>
    </row>
    <row r="645" spans="29:29">
      <c r="AC645" s="178"/>
    </row>
    <row r="646" spans="29:29">
      <c r="AC646" s="178"/>
    </row>
    <row r="647" spans="29:29">
      <c r="AC647" s="178"/>
    </row>
    <row r="648" spans="29:29">
      <c r="AC648" s="178"/>
    </row>
    <row r="649" spans="29:29">
      <c r="AC649" s="178"/>
    </row>
    <row r="650" spans="29:29">
      <c r="AC650" s="178"/>
    </row>
    <row r="651" spans="29:29">
      <c r="AC651" s="178"/>
    </row>
    <row r="652" spans="29:29">
      <c r="AC652" s="178"/>
    </row>
    <row r="653" spans="29:29">
      <c r="AC653" s="178"/>
    </row>
    <row r="654" spans="29:29">
      <c r="AC654" s="178"/>
    </row>
    <row r="655" spans="29:29">
      <c r="AC655" s="178"/>
    </row>
    <row r="656" spans="29:29">
      <c r="AC656" s="178"/>
    </row>
    <row r="657" spans="29:29">
      <c r="AC657" s="178"/>
    </row>
    <row r="658" spans="29:29">
      <c r="AC658" s="178"/>
    </row>
    <row r="659" spans="29:29">
      <c r="AC659" s="178"/>
    </row>
    <row r="660" spans="29:29">
      <c r="AC660" s="178"/>
    </row>
    <row r="661" spans="29:29">
      <c r="AC661" s="178"/>
    </row>
    <row r="662" spans="29:29">
      <c r="AC662" s="178"/>
    </row>
    <row r="663" spans="29:29">
      <c r="AC663" s="178"/>
    </row>
    <row r="664" spans="29:29">
      <c r="AC664" s="178"/>
    </row>
    <row r="665" spans="29:29">
      <c r="AC665" s="178"/>
    </row>
    <row r="666" spans="29:29">
      <c r="AC666" s="178"/>
    </row>
    <row r="667" spans="29:29">
      <c r="AC667" s="178"/>
    </row>
    <row r="668" spans="29:29">
      <c r="AC668" s="178"/>
    </row>
    <row r="669" spans="29:29">
      <c r="AC669" s="178"/>
    </row>
    <row r="670" spans="29:29">
      <c r="AC670" s="178"/>
    </row>
    <row r="671" spans="29:29">
      <c r="AC671" s="178"/>
    </row>
    <row r="672" spans="29:29">
      <c r="AC672" s="178"/>
    </row>
    <row r="673" spans="29:29">
      <c r="AC673" s="178"/>
    </row>
    <row r="674" spans="29:29">
      <c r="AC674" s="178"/>
    </row>
    <row r="675" spans="29:29">
      <c r="AC675" s="178"/>
    </row>
    <row r="676" spans="29:29">
      <c r="AC676" s="178"/>
    </row>
    <row r="677" spans="29:29">
      <c r="AC677" s="178"/>
    </row>
    <row r="678" spans="29:29">
      <c r="AC678" s="178"/>
    </row>
    <row r="679" spans="29:29">
      <c r="AC679" s="178"/>
    </row>
    <row r="680" spans="29:29">
      <c r="AC680" s="178"/>
    </row>
    <row r="681" spans="29:29">
      <c r="AC681" s="178"/>
    </row>
    <row r="682" spans="29:29">
      <c r="AC682" s="178"/>
    </row>
    <row r="683" spans="29:29">
      <c r="AC683" s="178"/>
    </row>
    <row r="684" spans="29:29">
      <c r="AC684" s="178"/>
    </row>
    <row r="685" spans="29:29">
      <c r="AC685" s="178"/>
    </row>
    <row r="686" spans="29:29">
      <c r="AC686" s="178"/>
    </row>
    <row r="687" spans="29:29">
      <c r="AC687" s="178"/>
    </row>
    <row r="688" spans="29:29">
      <c r="AC688" s="178"/>
    </row>
    <row r="689" spans="29:29">
      <c r="AC689" s="178"/>
    </row>
    <row r="690" spans="29:29">
      <c r="AC690" s="178"/>
    </row>
    <row r="691" spans="29:29">
      <c r="AC691" s="178"/>
    </row>
    <row r="692" spans="29:29">
      <c r="AC692" s="178"/>
    </row>
    <row r="693" spans="29:29">
      <c r="AC693" s="178"/>
    </row>
    <row r="694" spans="29:29">
      <c r="AC694" s="178"/>
    </row>
    <row r="695" spans="29:29">
      <c r="AC695" s="178"/>
    </row>
    <row r="696" spans="29:29">
      <c r="AC696" s="178"/>
    </row>
    <row r="697" spans="29:29">
      <c r="AC697" s="178"/>
    </row>
    <row r="698" spans="29:29">
      <c r="AC698" s="178"/>
    </row>
    <row r="699" spans="29:29">
      <c r="AC699" s="178"/>
    </row>
    <row r="700" spans="29:29">
      <c r="AC700" s="178"/>
    </row>
    <row r="701" spans="29:29">
      <c r="AC701" s="178"/>
    </row>
    <row r="702" spans="29:29">
      <c r="AC702" s="178"/>
    </row>
    <row r="703" spans="29:29">
      <c r="AC703" s="178"/>
    </row>
    <row r="704" spans="29:29">
      <c r="AC704" s="178"/>
    </row>
    <row r="705" spans="29:29">
      <c r="AC705" s="178"/>
    </row>
    <row r="706" spans="29:29">
      <c r="AC706" s="178"/>
    </row>
    <row r="707" spans="29:29">
      <c r="AC707" s="178"/>
    </row>
    <row r="708" spans="29:29">
      <c r="AC708" s="178"/>
    </row>
    <row r="709" spans="29:29">
      <c r="AC709" s="178"/>
    </row>
    <row r="710" spans="29:29">
      <c r="AC710" s="178"/>
    </row>
    <row r="711" spans="29:29">
      <c r="AC711" s="178"/>
    </row>
    <row r="712" spans="29:29">
      <c r="AC712" s="178"/>
    </row>
    <row r="713" spans="29:29">
      <c r="AC713" s="178"/>
    </row>
    <row r="714" spans="29:29">
      <c r="AC714" s="178"/>
    </row>
    <row r="715" spans="29:29">
      <c r="AC715" s="178"/>
    </row>
    <row r="716" spans="29:29">
      <c r="AC716" s="178"/>
    </row>
    <row r="717" spans="29:29">
      <c r="AC717" s="178"/>
    </row>
    <row r="718" spans="29:29">
      <c r="AC718" s="178"/>
    </row>
    <row r="719" spans="29:29">
      <c r="AC719" s="178"/>
    </row>
    <row r="720" spans="29:29">
      <c r="AC720" s="178"/>
    </row>
    <row r="721" spans="29:29">
      <c r="AC721" s="178"/>
    </row>
    <row r="722" spans="29:29">
      <c r="AC722" s="178"/>
    </row>
    <row r="723" spans="29:29">
      <c r="AC723" s="178"/>
    </row>
    <row r="724" spans="29:29">
      <c r="AC724" s="178"/>
    </row>
    <row r="725" spans="29:29">
      <c r="AC725" s="178"/>
    </row>
    <row r="726" spans="29:29">
      <c r="AC726" s="178"/>
    </row>
    <row r="727" spans="29:29">
      <c r="AC727" s="178"/>
    </row>
    <row r="728" spans="29:29">
      <c r="AC728" s="178"/>
    </row>
    <row r="729" spans="29:29">
      <c r="AC729" s="178"/>
    </row>
    <row r="730" spans="29:29">
      <c r="AC730" s="178"/>
    </row>
    <row r="731" spans="29:29">
      <c r="AC731" s="178"/>
    </row>
    <row r="732" spans="29:29">
      <c r="AC732" s="178"/>
    </row>
    <row r="733" spans="29:29">
      <c r="AC733" s="178"/>
    </row>
    <row r="734" spans="29:29">
      <c r="AC734" s="178"/>
    </row>
    <row r="735" spans="29:29">
      <c r="AC735" s="178"/>
    </row>
    <row r="736" spans="29:29">
      <c r="AC736" s="178"/>
    </row>
    <row r="737" spans="29:29">
      <c r="AC737" s="178"/>
    </row>
    <row r="738" spans="29:29">
      <c r="AC738" s="178"/>
    </row>
    <row r="739" spans="29:29">
      <c r="AC739" s="178"/>
    </row>
    <row r="740" spans="29:29">
      <c r="AC740" s="178"/>
    </row>
    <row r="741" spans="29:29">
      <c r="AC741" s="178"/>
    </row>
    <row r="742" spans="29:29">
      <c r="AC742" s="178"/>
    </row>
    <row r="743" spans="29:29">
      <c r="AC743" s="178"/>
    </row>
    <row r="744" spans="29:29">
      <c r="AC744" s="178"/>
    </row>
    <row r="745" spans="29:29">
      <c r="AC745" s="178"/>
    </row>
    <row r="746" spans="29:29">
      <c r="AC746" s="178"/>
    </row>
    <row r="747" spans="29:29">
      <c r="AC747" s="178"/>
    </row>
    <row r="748" spans="29:29">
      <c r="AC748" s="178"/>
    </row>
    <row r="749" spans="29:29">
      <c r="AC749" s="178"/>
    </row>
    <row r="750" spans="29:29">
      <c r="AC750" s="178"/>
    </row>
    <row r="751" spans="29:29">
      <c r="AC751" s="178"/>
    </row>
    <row r="752" spans="29:29">
      <c r="AC752" s="178"/>
    </row>
    <row r="753" spans="29:29">
      <c r="AC753" s="178"/>
    </row>
    <row r="754" spans="29:29">
      <c r="AC754" s="178"/>
    </row>
    <row r="755" spans="29:29">
      <c r="AC755" s="178"/>
    </row>
    <row r="756" spans="29:29">
      <c r="AC756" s="178"/>
    </row>
    <row r="757" spans="29:29">
      <c r="AC757" s="178"/>
    </row>
    <row r="758" spans="29:29">
      <c r="AC758" s="178"/>
    </row>
    <row r="759" spans="29:29">
      <c r="AC759" s="178"/>
    </row>
    <row r="760" spans="29:29">
      <c r="AC760" s="178"/>
    </row>
    <row r="761" spans="29:29">
      <c r="AC761" s="178"/>
    </row>
    <row r="762" spans="29:29">
      <c r="AC762" s="178"/>
    </row>
    <row r="763" spans="29:29">
      <c r="AC763" s="178"/>
    </row>
    <row r="764" spans="29:29">
      <c r="AC764" s="178"/>
    </row>
    <row r="765" spans="29:29">
      <c r="AC765" s="178"/>
    </row>
    <row r="766" spans="29:29">
      <c r="AC766" s="178"/>
    </row>
    <row r="767" spans="29:29">
      <c r="AC767" s="178"/>
    </row>
    <row r="768" spans="29:29">
      <c r="AC768" s="178"/>
    </row>
    <row r="769" spans="29:29">
      <c r="AC769" s="178"/>
    </row>
    <row r="770" spans="29:29">
      <c r="AC770" s="178"/>
    </row>
    <row r="771" spans="29:29">
      <c r="AC771" s="178"/>
    </row>
    <row r="772" spans="29:29">
      <c r="AC772" s="178"/>
    </row>
    <row r="773" spans="29:29">
      <c r="AC773" s="178"/>
    </row>
    <row r="774" spans="29:29">
      <c r="AC774" s="178"/>
    </row>
    <row r="775" spans="29:29">
      <c r="AC775" s="178"/>
    </row>
    <row r="776" spans="29:29">
      <c r="AC776" s="178"/>
    </row>
    <row r="777" spans="29:29">
      <c r="AC777" s="178"/>
    </row>
    <row r="778" spans="29:29">
      <c r="AC778" s="178"/>
    </row>
    <row r="779" spans="29:29">
      <c r="AC779" s="178"/>
    </row>
    <row r="780" spans="29:29">
      <c r="AC780" s="178"/>
    </row>
    <row r="781" spans="29:29">
      <c r="AC781" s="178"/>
    </row>
    <row r="782" spans="29:29">
      <c r="AC782" s="178"/>
    </row>
    <row r="783" spans="29:29">
      <c r="AC783" s="178"/>
    </row>
    <row r="784" spans="29:29">
      <c r="AC784" s="178"/>
    </row>
    <row r="785" spans="29:29">
      <c r="AC785" s="178"/>
    </row>
    <row r="786" spans="29:29">
      <c r="AC786" s="178"/>
    </row>
    <row r="787" spans="29:29">
      <c r="AC787" s="178"/>
    </row>
    <row r="788" spans="29:29">
      <c r="AC788" s="178"/>
    </row>
    <row r="789" spans="29:29">
      <c r="AC789" s="178"/>
    </row>
    <row r="790" spans="29:29">
      <c r="AC790" s="178"/>
    </row>
    <row r="791" spans="29:29">
      <c r="AC791" s="178"/>
    </row>
    <row r="792" spans="29:29">
      <c r="AC792" s="178"/>
    </row>
    <row r="793" spans="29:29">
      <c r="AC793" s="178"/>
    </row>
    <row r="794" spans="29:29">
      <c r="AC794" s="178"/>
    </row>
    <row r="795" spans="29:29">
      <c r="AC795" s="178"/>
    </row>
    <row r="796" spans="29:29">
      <c r="AC796" s="178"/>
    </row>
    <row r="797" spans="29:29">
      <c r="AC797" s="178"/>
    </row>
    <row r="798" spans="29:29">
      <c r="AC798" s="178"/>
    </row>
    <row r="799" spans="29:29">
      <c r="AC799" s="178"/>
    </row>
    <row r="800" spans="29:29">
      <c r="AC800" s="178"/>
    </row>
    <row r="801" spans="29:29">
      <c r="AC801" s="178"/>
    </row>
    <row r="802" spans="29:29">
      <c r="AC802" s="178"/>
    </row>
    <row r="803" spans="29:29">
      <c r="AC803" s="178"/>
    </row>
    <row r="804" spans="29:29">
      <c r="AC804" s="178"/>
    </row>
    <row r="805" spans="29:29">
      <c r="AC805" s="178"/>
    </row>
    <row r="806" spans="29:29">
      <c r="AC806" s="178"/>
    </row>
    <row r="807" spans="29:29">
      <c r="AC807" s="178"/>
    </row>
    <row r="808" spans="29:29">
      <c r="AC808" s="178"/>
    </row>
    <row r="809" spans="29:29">
      <c r="AC809" s="178"/>
    </row>
    <row r="810" spans="29:29">
      <c r="AC810" s="178"/>
    </row>
    <row r="811" spans="29:29">
      <c r="AC811" s="178"/>
    </row>
    <row r="812" spans="29:29">
      <c r="AC812" s="178"/>
    </row>
    <row r="813" spans="29:29">
      <c r="AC813" s="178"/>
    </row>
    <row r="814" spans="29:29">
      <c r="AC814" s="178"/>
    </row>
    <row r="815" spans="29:29">
      <c r="AC815" s="178"/>
    </row>
    <row r="816" spans="29:29">
      <c r="AC816" s="178"/>
    </row>
    <row r="817" spans="29:29">
      <c r="AC817" s="178"/>
    </row>
    <row r="818" spans="29:29">
      <c r="AC818" s="178"/>
    </row>
    <row r="819" spans="29:29">
      <c r="AC819" s="178"/>
    </row>
    <row r="820" spans="29:29">
      <c r="AC820" s="178"/>
    </row>
    <row r="821" spans="29:29">
      <c r="AC821" s="178"/>
    </row>
    <row r="822" spans="29:29">
      <c r="AC822" s="178"/>
    </row>
    <row r="823" spans="29:29">
      <c r="AC823" s="178"/>
    </row>
    <row r="824" spans="29:29">
      <c r="AC824" s="178"/>
    </row>
    <row r="825" spans="29:29">
      <c r="AC825" s="178"/>
    </row>
    <row r="826" spans="29:29">
      <c r="AC826" s="178"/>
    </row>
    <row r="827" spans="29:29">
      <c r="AC827" s="178"/>
    </row>
    <row r="828" spans="29:29">
      <c r="AC828" s="178"/>
    </row>
    <row r="829" spans="29:29">
      <c r="AC829" s="178"/>
    </row>
    <row r="830" spans="29:29">
      <c r="AC830" s="178"/>
    </row>
    <row r="831" spans="29:29">
      <c r="AC831" s="178"/>
    </row>
    <row r="832" spans="29:29">
      <c r="AC832" s="178"/>
    </row>
    <row r="833" spans="29:29">
      <c r="AC833" s="178"/>
    </row>
    <row r="834" spans="29:29">
      <c r="AC834" s="178"/>
    </row>
    <row r="835" spans="29:29">
      <c r="AC835" s="178"/>
    </row>
    <row r="836" spans="29:29">
      <c r="AC836" s="178"/>
    </row>
    <row r="837" spans="29:29">
      <c r="AC837" s="178"/>
    </row>
    <row r="838" spans="29:29">
      <c r="AC838" s="178"/>
    </row>
    <row r="839" spans="29:29">
      <c r="AC839" s="178"/>
    </row>
    <row r="840" spans="29:29">
      <c r="AC840" s="178"/>
    </row>
    <row r="841" spans="29:29">
      <c r="AC841" s="178"/>
    </row>
    <row r="842" spans="29:29">
      <c r="AC842" s="178"/>
    </row>
    <row r="843" spans="29:29">
      <c r="AC843" s="178"/>
    </row>
    <row r="844" spans="29:29">
      <c r="AC844" s="178"/>
    </row>
    <row r="845" spans="29:29">
      <c r="AC845" s="178"/>
    </row>
    <row r="846" spans="29:29">
      <c r="AC846" s="178"/>
    </row>
    <row r="847" spans="29:29">
      <c r="AC847" s="178"/>
    </row>
    <row r="848" spans="29:29">
      <c r="AC848" s="178"/>
    </row>
    <row r="849" spans="29:29">
      <c r="AC849" s="178"/>
    </row>
    <row r="850" spans="29:29">
      <c r="AC850" s="178"/>
    </row>
    <row r="851" spans="29:29">
      <c r="AC851" s="178"/>
    </row>
    <row r="852" spans="29:29">
      <c r="AC852" s="178"/>
    </row>
    <row r="853" spans="29:29">
      <c r="AC853" s="178"/>
    </row>
    <row r="854" spans="29:29">
      <c r="AC854" s="178"/>
    </row>
    <row r="855" spans="29:29">
      <c r="AC855" s="178"/>
    </row>
    <row r="856" spans="29:29">
      <c r="AC856" s="178"/>
    </row>
    <row r="857" spans="29:29">
      <c r="AC857" s="178"/>
    </row>
    <row r="858" spans="29:29">
      <c r="AC858" s="178"/>
    </row>
    <row r="859" spans="29:29">
      <c r="AC859" s="178"/>
    </row>
    <row r="860" spans="29:29">
      <c r="AC860" s="178"/>
    </row>
    <row r="861" spans="29:29">
      <c r="AC861" s="178"/>
    </row>
    <row r="862" spans="29:29">
      <c r="AC862" s="178"/>
    </row>
    <row r="863" spans="29:29">
      <c r="AC863" s="178"/>
    </row>
    <row r="864" spans="29:29">
      <c r="AC864" s="178"/>
    </row>
    <row r="865" spans="29:29">
      <c r="AC865" s="178"/>
    </row>
    <row r="866" spans="29:29">
      <c r="AC866" s="178"/>
    </row>
    <row r="867" spans="29:29">
      <c r="AC867" s="178"/>
    </row>
    <row r="868" spans="29:29">
      <c r="AC868" s="178"/>
    </row>
    <row r="869" spans="29:29">
      <c r="AC869" s="178"/>
    </row>
    <row r="870" spans="29:29">
      <c r="AC870" s="178"/>
    </row>
    <row r="871" spans="29:29">
      <c r="AC871" s="178"/>
    </row>
    <row r="872" spans="29:29">
      <c r="AC872" s="178"/>
    </row>
    <row r="873" spans="29:29">
      <c r="AC873" s="178"/>
    </row>
    <row r="874" spans="29:29">
      <c r="AC874" s="178"/>
    </row>
    <row r="875" spans="29:29">
      <c r="AC875" s="178"/>
    </row>
    <row r="876" spans="29:29">
      <c r="AC876" s="178"/>
    </row>
    <row r="877" spans="29:29">
      <c r="AC877" s="178"/>
    </row>
    <row r="878" spans="29:29">
      <c r="AC878" s="178"/>
    </row>
    <row r="879" spans="29:29">
      <c r="AC879" s="178"/>
    </row>
    <row r="880" spans="29:29">
      <c r="AC880" s="178"/>
    </row>
    <row r="881" spans="29:29">
      <c r="AC881" s="178"/>
    </row>
    <row r="882" spans="29:29">
      <c r="AC882" s="178"/>
    </row>
    <row r="883" spans="29:29">
      <c r="AC883" s="178"/>
    </row>
    <row r="884" spans="29:29">
      <c r="AC884" s="178"/>
    </row>
    <row r="885" spans="29:29">
      <c r="AC885" s="178"/>
    </row>
    <row r="886" spans="29:29">
      <c r="AC886" s="178"/>
    </row>
    <row r="887" spans="29:29">
      <c r="AC887" s="178"/>
    </row>
    <row r="888" spans="29:29">
      <c r="AC888" s="178"/>
    </row>
    <row r="889" spans="29:29">
      <c r="AC889" s="178"/>
    </row>
    <row r="890" spans="29:29">
      <c r="AC890" s="178"/>
    </row>
    <row r="891" spans="29:29">
      <c r="AC891" s="178"/>
    </row>
    <row r="892" spans="29:29">
      <c r="AC892" s="178"/>
    </row>
    <row r="893" spans="29:29">
      <c r="AC893" s="178"/>
    </row>
    <row r="894" spans="29:29">
      <c r="AC894" s="178"/>
    </row>
    <row r="895" spans="29:29">
      <c r="AC895" s="178"/>
    </row>
    <row r="896" spans="29:29">
      <c r="AC896" s="178"/>
    </row>
    <row r="897" spans="29:29">
      <c r="AC897" s="178"/>
    </row>
    <row r="898" spans="29:29">
      <c r="AC898" s="178"/>
    </row>
    <row r="899" spans="29:29">
      <c r="AC899" s="178"/>
    </row>
    <row r="900" spans="29:29">
      <c r="AC900" s="178"/>
    </row>
    <row r="901" spans="29:29">
      <c r="AC901" s="178"/>
    </row>
    <row r="902" spans="29:29">
      <c r="AC902" s="178"/>
    </row>
    <row r="903" spans="29:29">
      <c r="AC903" s="178"/>
    </row>
    <row r="904" spans="29:29">
      <c r="AC904" s="178"/>
    </row>
    <row r="905" spans="29:29">
      <c r="AC905" s="178"/>
    </row>
    <row r="906" spans="29:29">
      <c r="AC906" s="178"/>
    </row>
    <row r="907" spans="29:29">
      <c r="AC907" s="178"/>
    </row>
    <row r="908" spans="29:29">
      <c r="AC908" s="178"/>
    </row>
    <row r="909" spans="29:29">
      <c r="AC909" s="178"/>
    </row>
    <row r="910" spans="29:29">
      <c r="AC910" s="178"/>
    </row>
    <row r="911" spans="29:29">
      <c r="AC911" s="178"/>
    </row>
    <row r="912" spans="29:29">
      <c r="AC912" s="178"/>
    </row>
    <row r="913" spans="29:29">
      <c r="AC913" s="178"/>
    </row>
    <row r="914" spans="29:29">
      <c r="AC914" s="178"/>
    </row>
    <row r="915" spans="29:29">
      <c r="AC915" s="178"/>
    </row>
    <row r="916" spans="29:29">
      <c r="AC916" s="178"/>
    </row>
    <row r="917" spans="29:29">
      <c r="AC917" s="178"/>
    </row>
    <row r="918" spans="29:29">
      <c r="AC918" s="178"/>
    </row>
    <row r="919" spans="29:29">
      <c r="AC919" s="178"/>
    </row>
    <row r="920" spans="29:29">
      <c r="AC920" s="178"/>
    </row>
    <row r="921" spans="29:29">
      <c r="AC921" s="178"/>
    </row>
    <row r="922" spans="29:29">
      <c r="AC922" s="178"/>
    </row>
    <row r="923" spans="29:29">
      <c r="AC923" s="178"/>
    </row>
    <row r="924" spans="29:29">
      <c r="AC924" s="178"/>
    </row>
    <row r="925" spans="29:29">
      <c r="AC925" s="178"/>
    </row>
    <row r="926" spans="29:29">
      <c r="AC926" s="178"/>
    </row>
    <row r="927" spans="29:29">
      <c r="AC927" s="178"/>
    </row>
    <row r="928" spans="29:29">
      <c r="AC928" s="178"/>
    </row>
    <row r="929" spans="29:29">
      <c r="AC929" s="178"/>
    </row>
    <row r="930" spans="29:29">
      <c r="AC930" s="178"/>
    </row>
    <row r="931" spans="29:29">
      <c r="AC931" s="178"/>
    </row>
    <row r="932" spans="29:29">
      <c r="AC932" s="178"/>
    </row>
    <row r="933" spans="29:29">
      <c r="AC933" s="178"/>
    </row>
    <row r="934" spans="29:29">
      <c r="AC934" s="178"/>
    </row>
    <row r="935" spans="29:29">
      <c r="AC935" s="178"/>
    </row>
    <row r="936" spans="29:29">
      <c r="AC936" s="178"/>
    </row>
    <row r="937" spans="29:29">
      <c r="AC937" s="178"/>
    </row>
    <row r="938" spans="29:29">
      <c r="AC938" s="178"/>
    </row>
    <row r="939" spans="29:29">
      <c r="AC939" s="178"/>
    </row>
    <row r="940" spans="29:29">
      <c r="AC940" s="178"/>
    </row>
    <row r="941" spans="29:29">
      <c r="AC941" s="178"/>
    </row>
    <row r="942" spans="29:29">
      <c r="AC942" s="178"/>
    </row>
    <row r="943" spans="29:29">
      <c r="AC943" s="178"/>
    </row>
    <row r="944" spans="29:29">
      <c r="AC944" s="178"/>
    </row>
    <row r="945" spans="29:29">
      <c r="AC945" s="178"/>
    </row>
    <row r="946" spans="29:29">
      <c r="AC946" s="178"/>
    </row>
    <row r="947" spans="29:29">
      <c r="AC947" s="178"/>
    </row>
    <row r="948" spans="29:29">
      <c r="AC948" s="178"/>
    </row>
    <row r="949" spans="29:29">
      <c r="AC949" s="178"/>
    </row>
    <row r="950" spans="29:29">
      <c r="AC950" s="178"/>
    </row>
    <row r="951" spans="29:29">
      <c r="AC951" s="178"/>
    </row>
    <row r="952" spans="29:29">
      <c r="AC952" s="178"/>
    </row>
    <row r="953" spans="29:29">
      <c r="AC953" s="178"/>
    </row>
    <row r="954" spans="29:29">
      <c r="AC954" s="178"/>
    </row>
    <row r="955" spans="29:29">
      <c r="AC955" s="178"/>
    </row>
    <row r="956" spans="29:29">
      <c r="AC956" s="178"/>
    </row>
    <row r="957" spans="29:29">
      <c r="AC957" s="178"/>
    </row>
    <row r="958" spans="29:29">
      <c r="AC958" s="178"/>
    </row>
    <row r="959" spans="29:29">
      <c r="AC959" s="178"/>
    </row>
    <row r="960" spans="29:29">
      <c r="AC960" s="178"/>
    </row>
    <row r="961" spans="29:29">
      <c r="AC961" s="178"/>
    </row>
    <row r="962" spans="29:29">
      <c r="AC962" s="178"/>
    </row>
    <row r="963" spans="29:29">
      <c r="AC963" s="178"/>
    </row>
    <row r="964" spans="29:29">
      <c r="AC964" s="178"/>
    </row>
    <row r="965" spans="29:29">
      <c r="AC965" s="178"/>
    </row>
    <row r="966" spans="29:29">
      <c r="AC966" s="178"/>
    </row>
    <row r="967" spans="29:29">
      <c r="AC967" s="178"/>
    </row>
    <row r="968" spans="29:29">
      <c r="AC968" s="178"/>
    </row>
    <row r="969" spans="29:29">
      <c r="AC969" s="178"/>
    </row>
    <row r="970" spans="29:29">
      <c r="AC970" s="178"/>
    </row>
    <row r="971" spans="29:29">
      <c r="AC971" s="178"/>
    </row>
    <row r="972" spans="29:29">
      <c r="AC972" s="178"/>
    </row>
    <row r="973" spans="29:29">
      <c r="AC973" s="178"/>
    </row>
    <row r="974" spans="29:29">
      <c r="AC974" s="178"/>
    </row>
    <row r="975" spans="29:29">
      <c r="AC975" s="178"/>
    </row>
    <row r="976" spans="29:29">
      <c r="AC976" s="178"/>
    </row>
    <row r="977" spans="29:29">
      <c r="AC977" s="178"/>
    </row>
    <row r="978" spans="29:29">
      <c r="AC978" s="178"/>
    </row>
    <row r="979" spans="29:29">
      <c r="AC979" s="178"/>
    </row>
    <row r="980" spans="29:29">
      <c r="AC980" s="178"/>
    </row>
    <row r="981" spans="29:29">
      <c r="AC981" s="178"/>
    </row>
    <row r="982" spans="29:29">
      <c r="AC982" s="178"/>
    </row>
    <row r="983" spans="29:29">
      <c r="AC983" s="178"/>
    </row>
    <row r="984" spans="29:29">
      <c r="AC984" s="178"/>
    </row>
    <row r="985" spans="29:29">
      <c r="AC985" s="178"/>
    </row>
    <row r="986" spans="29:29">
      <c r="AC986" s="178"/>
    </row>
    <row r="987" spans="29:29">
      <c r="AC987" s="178"/>
    </row>
    <row r="988" spans="29:29">
      <c r="AC988" s="178"/>
    </row>
    <row r="989" spans="29:29">
      <c r="AC989" s="178"/>
    </row>
    <row r="990" spans="29:29">
      <c r="AC990" s="178"/>
    </row>
    <row r="991" spans="29:29">
      <c r="AC991" s="178"/>
    </row>
    <row r="992" spans="29:29">
      <c r="AC992" s="178"/>
    </row>
    <row r="993" spans="29:29">
      <c r="AC993" s="178"/>
    </row>
    <row r="994" spans="29:29">
      <c r="AC994" s="178"/>
    </row>
    <row r="995" spans="29:29">
      <c r="AC995" s="178"/>
    </row>
    <row r="996" spans="29:29">
      <c r="AC996" s="178"/>
    </row>
    <row r="997" spans="29:29">
      <c r="AC997" s="178"/>
    </row>
    <row r="998" spans="29:29">
      <c r="AC998" s="178"/>
    </row>
    <row r="999" spans="29:29">
      <c r="AC999" s="178"/>
    </row>
    <row r="1000" spans="29:29">
      <c r="AC1000" s="178"/>
    </row>
    <row r="1001" spans="29:29">
      <c r="AC1001" s="178"/>
    </row>
    <row r="1002" spans="29:29">
      <c r="AC1002" s="178"/>
    </row>
    <row r="1003" spans="29:29">
      <c r="AC1003" s="178"/>
    </row>
    <row r="1004" spans="29:29">
      <c r="AC1004" s="178"/>
    </row>
    <row r="1005" spans="29:29">
      <c r="AC1005" s="178"/>
    </row>
    <row r="1006" spans="29:29">
      <c r="AC1006" s="178"/>
    </row>
    <row r="1007" spans="29:29">
      <c r="AC1007" s="178"/>
    </row>
    <row r="1008" spans="29:29">
      <c r="AC1008" s="178"/>
    </row>
    <row r="1009" spans="29:29">
      <c r="AC1009" s="178"/>
    </row>
    <row r="1010" spans="29:29">
      <c r="AC1010" s="178"/>
    </row>
    <row r="1011" spans="29:29">
      <c r="AC1011" s="178"/>
    </row>
    <row r="1012" spans="29:29">
      <c r="AC1012" s="178"/>
    </row>
    <row r="1013" spans="29:29">
      <c r="AC1013" s="178"/>
    </row>
    <row r="1014" spans="29:29">
      <c r="AC1014" s="178"/>
    </row>
    <row r="1015" spans="29:29">
      <c r="AC1015" s="178"/>
    </row>
    <row r="1016" spans="29:29">
      <c r="AC1016" s="178"/>
    </row>
    <row r="1017" spans="29:29">
      <c r="AC1017" s="178"/>
    </row>
    <row r="1018" spans="29:29">
      <c r="AC1018" s="178"/>
    </row>
    <row r="1019" spans="29:29">
      <c r="AC1019" s="178"/>
    </row>
    <row r="1020" spans="29:29">
      <c r="AC1020" s="178"/>
    </row>
    <row r="1021" spans="29:29">
      <c r="AC1021" s="178"/>
    </row>
    <row r="1022" spans="29:29">
      <c r="AC1022" s="178"/>
    </row>
    <row r="1023" spans="29:29">
      <c r="AC1023" s="178"/>
    </row>
    <row r="1024" spans="29:29">
      <c r="AC1024" s="178"/>
    </row>
    <row r="1025" spans="29:29">
      <c r="AC1025" s="178"/>
    </row>
    <row r="1026" spans="29:29">
      <c r="AC1026" s="178"/>
    </row>
    <row r="1027" spans="29:29">
      <c r="AC1027" s="178"/>
    </row>
    <row r="1028" spans="29:29">
      <c r="AC1028" s="178"/>
    </row>
    <row r="1029" spans="29:29">
      <c r="AC1029" s="178"/>
    </row>
    <row r="1030" spans="29:29">
      <c r="AC1030" s="178"/>
    </row>
    <row r="1031" spans="29:29">
      <c r="AC1031" s="178"/>
    </row>
    <row r="1032" spans="29:29">
      <c r="AC1032" s="178"/>
    </row>
    <row r="1033" spans="29:29">
      <c r="AC1033" s="178"/>
    </row>
    <row r="1034" spans="29:29">
      <c r="AC1034" s="178"/>
    </row>
    <row r="1035" spans="29:29">
      <c r="AC1035" s="178"/>
    </row>
    <row r="1036" spans="29:29">
      <c r="AC1036" s="178"/>
    </row>
    <row r="1037" spans="29:29">
      <c r="AC1037" s="178"/>
    </row>
    <row r="1038" spans="29:29">
      <c r="AC1038" s="178"/>
    </row>
    <row r="1039" spans="29:29">
      <c r="AC1039" s="178"/>
    </row>
    <row r="1040" spans="29:29">
      <c r="AC1040" s="178"/>
    </row>
    <row r="1041" spans="29:29">
      <c r="AC1041" s="178"/>
    </row>
    <row r="1042" spans="29:29">
      <c r="AC1042" s="178"/>
    </row>
    <row r="1043" spans="29:29">
      <c r="AC1043" s="178"/>
    </row>
  </sheetData>
  <autoFilter ref="A7:AH507" xr:uid="{3A5E4FC4-CCFB-4EFC-A6CA-6EFF7CC720FA}"/>
  <mergeCells count="4">
    <mergeCell ref="R6:U6"/>
    <mergeCell ref="I6:J6"/>
    <mergeCell ref="K6:L6"/>
    <mergeCell ref="O6:P6"/>
  </mergeCells>
  <pageMargins left="0.23622047244094491" right="0.23622047244094491" top="0.43307086614173229" bottom="0.70866141732283472" header="0.78740157480314965" footer="0.55118110236220474"/>
  <pageSetup paperSize="9" orientation="portrait" r:id="rId1"/>
  <headerFooter>
    <oddFooter>&amp;R&amp;"Calibri,Regular"&amp;K000000&amp;P/&amp;N</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A6824-7084-D143-80CE-8CCC4399C2C9}">
  <dimension ref="B1:U87"/>
  <sheetViews>
    <sheetView topLeftCell="A9" zoomScale="120" zoomScaleNormal="120" workbookViewId="0">
      <selection activeCell="C46" sqref="C46"/>
    </sheetView>
  </sheetViews>
  <sheetFormatPr defaultColWidth="10.85546875" defaultRowHeight="14.45"/>
  <cols>
    <col min="1" max="1" width="0.7109375" style="149" customWidth="1"/>
    <col min="2" max="2" width="25.42578125" style="61" customWidth="1"/>
    <col min="3" max="3" width="13.42578125" style="131" bestFit="1" customWidth="1"/>
    <col min="4" max="4" width="4.42578125" style="61" customWidth="1"/>
    <col min="5" max="5" width="28.42578125" style="61" customWidth="1"/>
    <col min="6" max="6" width="5" style="288" customWidth="1"/>
    <col min="7" max="7" width="4.42578125" style="61" customWidth="1"/>
    <col min="8" max="8" width="13.28515625" style="61" bestFit="1" customWidth="1"/>
    <col min="9" max="9" width="18" style="61" customWidth="1"/>
    <col min="10" max="11" width="4.42578125" style="61" customWidth="1"/>
    <col min="12" max="12" width="1.28515625" style="61" customWidth="1"/>
    <col min="13" max="14" width="13.28515625" style="61" customWidth="1"/>
    <col min="15" max="15" width="93.85546875" style="273" bestFit="1" customWidth="1"/>
    <col min="16" max="16" width="10.42578125" style="284" bestFit="1" customWidth="1"/>
    <col min="17" max="17" width="13.7109375" style="149" bestFit="1" customWidth="1"/>
    <col min="18" max="18" width="15.7109375" style="149" bestFit="1" customWidth="1"/>
    <col min="19" max="16384" width="10.85546875" style="149"/>
  </cols>
  <sheetData>
    <row r="1" spans="2:21" ht="6.95" customHeight="1" thickBot="1"/>
    <row r="2" spans="2:21" s="275" customFormat="1" ht="15.6">
      <c r="B2" s="293" t="s">
        <v>307</v>
      </c>
      <c r="C2" s="294" t="s">
        <v>308</v>
      </c>
      <c r="D2" s="295"/>
      <c r="E2" s="801" t="s">
        <v>309</v>
      </c>
      <c r="F2" s="802"/>
      <c r="G2" s="295"/>
      <c r="H2" s="295" t="s">
        <v>310</v>
      </c>
      <c r="I2" s="295"/>
      <c r="J2" s="295" t="s">
        <v>311</v>
      </c>
      <c r="K2" s="295" t="s">
        <v>312</v>
      </c>
      <c r="L2" s="296"/>
      <c r="M2" s="289"/>
      <c r="N2" s="289"/>
      <c r="O2" s="281" t="s">
        <v>313</v>
      </c>
      <c r="P2" s="282" t="s">
        <v>314</v>
      </c>
    </row>
    <row r="3" spans="2:21" ht="15.6">
      <c r="B3" s="297" t="s">
        <v>315</v>
      </c>
      <c r="C3" s="298" t="s">
        <v>316</v>
      </c>
      <c r="E3" s="61" t="s">
        <v>317</v>
      </c>
      <c r="F3" s="288">
        <f>C5*50</f>
        <v>1250</v>
      </c>
      <c r="H3" s="290" t="s">
        <v>318</v>
      </c>
      <c r="I3" s="290"/>
      <c r="J3" s="291" t="s">
        <v>319</v>
      </c>
      <c r="K3" s="291" t="s">
        <v>319</v>
      </c>
      <c r="L3" s="871"/>
      <c r="M3" s="290"/>
      <c r="N3" s="290"/>
      <c r="O3" s="273" t="s">
        <v>320</v>
      </c>
      <c r="P3" s="283">
        <v>0.7</v>
      </c>
      <c r="S3" s="274"/>
    </row>
    <row r="4" spans="2:21">
      <c r="B4" s="299"/>
      <c r="E4" s="61" t="s">
        <v>321</v>
      </c>
      <c r="F4" s="288">
        <f>27*C8</f>
        <v>27</v>
      </c>
      <c r="H4" s="290" t="s">
        <v>322</v>
      </c>
      <c r="I4" s="290"/>
      <c r="J4" s="291" t="s">
        <v>319</v>
      </c>
      <c r="K4" s="291" t="s">
        <v>319</v>
      </c>
      <c r="L4" s="871"/>
      <c r="M4" s="290"/>
      <c r="N4" s="290"/>
      <c r="O4" s="273" t="s">
        <v>323</v>
      </c>
      <c r="P4" s="283">
        <v>1.2</v>
      </c>
      <c r="R4" s="274"/>
      <c r="S4" s="274"/>
    </row>
    <row r="5" spans="2:21" ht="15.6">
      <c r="B5" s="299" t="s">
        <v>324</v>
      </c>
      <c r="C5" s="298">
        <v>25</v>
      </c>
      <c r="E5" s="61" t="s">
        <v>325</v>
      </c>
      <c r="F5" s="288">
        <f>15*C5</f>
        <v>375</v>
      </c>
      <c r="H5" s="290" t="s">
        <v>326</v>
      </c>
      <c r="I5" s="290"/>
      <c r="J5" s="291" t="s">
        <v>319</v>
      </c>
      <c r="K5" s="291" t="s">
        <v>319</v>
      </c>
      <c r="L5" s="871"/>
      <c r="M5" s="290"/>
      <c r="N5" s="290"/>
      <c r="O5" s="273" t="s">
        <v>327</v>
      </c>
      <c r="P5" s="284">
        <v>400000</v>
      </c>
      <c r="R5" s="274"/>
      <c r="S5" s="274"/>
      <c r="T5" s="274"/>
    </row>
    <row r="6" spans="2:21" ht="15.6">
      <c r="B6" s="299" t="s">
        <v>328</v>
      </c>
      <c r="C6" s="298">
        <v>24</v>
      </c>
      <c r="E6" s="61" t="s">
        <v>329</v>
      </c>
      <c r="F6" s="288">
        <f>3*C5</f>
        <v>75</v>
      </c>
      <c r="H6" s="290" t="s">
        <v>330</v>
      </c>
      <c r="I6" s="290"/>
      <c r="J6" s="291" t="s">
        <v>319</v>
      </c>
      <c r="K6" s="291" t="s">
        <v>319</v>
      </c>
      <c r="L6" s="871"/>
      <c r="M6" s="290"/>
      <c r="N6" s="290"/>
      <c r="O6" s="273" t="s">
        <v>331</v>
      </c>
      <c r="P6" s="284">
        <v>215000</v>
      </c>
      <c r="R6" s="276"/>
      <c r="S6" s="274"/>
      <c r="T6" s="276"/>
      <c r="U6" s="277"/>
    </row>
    <row r="7" spans="2:21" ht="15.6">
      <c r="B7" s="299" t="s">
        <v>332</v>
      </c>
      <c r="C7" s="298">
        <v>3150</v>
      </c>
      <c r="E7" s="61" t="s">
        <v>333</v>
      </c>
      <c r="F7" s="288">
        <f>3*C5</f>
        <v>75</v>
      </c>
      <c r="H7" s="290" t="s">
        <v>334</v>
      </c>
      <c r="I7" s="290"/>
      <c r="J7" s="291" t="s">
        <v>319</v>
      </c>
      <c r="K7" s="291" t="s">
        <v>319</v>
      </c>
      <c r="L7" s="871"/>
      <c r="M7" s="290"/>
      <c r="N7" s="290"/>
      <c r="O7" s="273" t="s">
        <v>335</v>
      </c>
      <c r="P7" s="284">
        <v>255000</v>
      </c>
      <c r="R7" s="276"/>
      <c r="S7" s="274"/>
      <c r="T7" s="276"/>
      <c r="U7" s="277"/>
    </row>
    <row r="8" spans="2:21" ht="15.6">
      <c r="B8" s="299" t="s">
        <v>336</v>
      </c>
      <c r="C8" s="298">
        <v>1</v>
      </c>
      <c r="E8" s="61" t="s">
        <v>337</v>
      </c>
      <c r="F8" s="288">
        <f>1*C5</f>
        <v>25</v>
      </c>
      <c r="H8" s="290" t="s">
        <v>338</v>
      </c>
      <c r="I8" s="290"/>
      <c r="J8" s="291"/>
      <c r="K8" s="291" t="s">
        <v>319</v>
      </c>
      <c r="L8" s="871"/>
      <c r="M8" s="290"/>
      <c r="N8" s="290"/>
      <c r="O8" s="273" t="s">
        <v>339</v>
      </c>
      <c r="P8" s="284">
        <v>50</v>
      </c>
      <c r="S8" s="274"/>
    </row>
    <row r="9" spans="2:21" ht="15.6">
      <c r="B9" s="299" t="s">
        <v>340</v>
      </c>
      <c r="C9" s="298">
        <v>3250</v>
      </c>
      <c r="E9" s="61" t="s">
        <v>341</v>
      </c>
      <c r="F9" s="288">
        <f>11*C5</f>
        <v>275</v>
      </c>
      <c r="H9" s="290" t="s">
        <v>342</v>
      </c>
      <c r="I9" s="290"/>
      <c r="J9" s="291" t="s">
        <v>319</v>
      </c>
      <c r="K9" s="291" t="s">
        <v>319</v>
      </c>
      <c r="L9" s="871"/>
      <c r="M9" s="290"/>
      <c r="N9" s="290"/>
      <c r="O9" s="273" t="s">
        <v>343</v>
      </c>
      <c r="P9" s="284">
        <v>250</v>
      </c>
      <c r="S9" s="274"/>
    </row>
    <row r="10" spans="2:21" ht="15.6">
      <c r="B10" s="299" t="s">
        <v>344</v>
      </c>
      <c r="C10" s="298">
        <v>4000</v>
      </c>
      <c r="D10" s="131"/>
      <c r="E10" s="61" t="s">
        <v>345</v>
      </c>
      <c r="F10" s="288">
        <f>3*C5</f>
        <v>75</v>
      </c>
      <c r="H10" s="290" t="s">
        <v>346</v>
      </c>
      <c r="I10" s="290"/>
      <c r="J10" s="291" t="s">
        <v>319</v>
      </c>
      <c r="K10" s="291" t="s">
        <v>319</v>
      </c>
      <c r="L10" s="871"/>
      <c r="M10" s="290"/>
      <c r="N10" s="290"/>
      <c r="O10" s="273" t="s">
        <v>347</v>
      </c>
      <c r="P10" s="284">
        <v>600</v>
      </c>
      <c r="S10" s="274"/>
    </row>
    <row r="11" spans="2:21" ht="15.6">
      <c r="B11" s="299" t="s">
        <v>348</v>
      </c>
      <c r="C11" s="298" t="s">
        <v>349</v>
      </c>
      <c r="E11" s="61" t="s">
        <v>350</v>
      </c>
      <c r="F11" s="288">
        <f>2*C5</f>
        <v>50</v>
      </c>
      <c r="H11" s="290" t="s">
        <v>351</v>
      </c>
      <c r="I11" s="290"/>
      <c r="J11" s="291" t="s">
        <v>319</v>
      </c>
      <c r="K11" s="291" t="s">
        <v>319</v>
      </c>
      <c r="L11" s="76"/>
      <c r="M11" s="290"/>
      <c r="N11" s="290"/>
      <c r="O11" s="273" t="s">
        <v>352</v>
      </c>
      <c r="P11" s="285">
        <v>215</v>
      </c>
      <c r="S11" s="274"/>
    </row>
    <row r="12" spans="2:21" ht="15.6">
      <c r="B12" s="299" t="s">
        <v>353</v>
      </c>
      <c r="C12" s="298">
        <v>38</v>
      </c>
      <c r="D12" s="131"/>
      <c r="E12" s="61" t="s">
        <v>354</v>
      </c>
      <c r="F12" s="288">
        <f>2*C5</f>
        <v>50</v>
      </c>
      <c r="H12" s="61" t="s">
        <v>355</v>
      </c>
      <c r="J12" s="291"/>
      <c r="K12" s="291" t="s">
        <v>319</v>
      </c>
      <c r="L12" s="871"/>
      <c r="M12" s="290"/>
      <c r="N12" s="290"/>
      <c r="O12" s="273" t="s">
        <v>356</v>
      </c>
      <c r="P12" s="285">
        <v>170000</v>
      </c>
      <c r="S12" s="274"/>
    </row>
    <row r="13" spans="2:21" ht="15.6">
      <c r="B13" s="299" t="s">
        <v>357</v>
      </c>
      <c r="C13" s="298"/>
      <c r="D13" s="131"/>
      <c r="E13" s="61" t="s">
        <v>358</v>
      </c>
      <c r="F13" s="288">
        <f>3*C5</f>
        <v>75</v>
      </c>
      <c r="H13" s="290"/>
      <c r="I13" s="290"/>
      <c r="J13" s="290"/>
      <c r="K13" s="290"/>
      <c r="L13" s="871"/>
      <c r="M13" s="292"/>
      <c r="N13" s="292"/>
      <c r="O13" s="273" t="s">
        <v>359</v>
      </c>
      <c r="P13" s="285">
        <v>15000</v>
      </c>
      <c r="S13" s="274"/>
    </row>
    <row r="14" spans="2:21" ht="15.6">
      <c r="B14" s="299" t="s">
        <v>360</v>
      </c>
      <c r="C14" s="298"/>
      <c r="D14" s="131"/>
      <c r="E14" s="61" t="s">
        <v>361</v>
      </c>
      <c r="F14" s="288">
        <f>5*C5</f>
        <v>125</v>
      </c>
      <c r="H14" s="292" t="s">
        <v>362</v>
      </c>
      <c r="I14" s="292"/>
      <c r="J14" s="292"/>
      <c r="K14" s="292"/>
      <c r="L14" s="872"/>
      <c r="M14" s="290"/>
      <c r="N14" s="290"/>
      <c r="O14" s="273" t="s">
        <v>363</v>
      </c>
      <c r="P14" s="285">
        <v>50</v>
      </c>
      <c r="Q14" s="150"/>
      <c r="S14" s="274"/>
    </row>
    <row r="15" spans="2:21" ht="15.6">
      <c r="B15" s="299" t="s">
        <v>364</v>
      </c>
      <c r="C15" s="298"/>
      <c r="E15" s="61" t="s">
        <v>365</v>
      </c>
      <c r="F15" s="288">
        <f>2*C8</f>
        <v>2</v>
      </c>
      <c r="H15" s="290" t="s">
        <v>163</v>
      </c>
      <c r="I15" s="290"/>
      <c r="J15" s="291"/>
      <c r="K15" s="291" t="s">
        <v>319</v>
      </c>
      <c r="L15" s="871"/>
      <c r="M15" s="290"/>
      <c r="N15" s="290"/>
      <c r="O15" s="273" t="s">
        <v>366</v>
      </c>
      <c r="P15" s="285">
        <v>42500</v>
      </c>
      <c r="S15" s="274"/>
    </row>
    <row r="16" spans="2:21" ht="15.6">
      <c r="B16" s="299" t="s">
        <v>367</v>
      </c>
      <c r="C16" s="298"/>
      <c r="E16" s="61" t="s">
        <v>368</v>
      </c>
      <c r="F16" s="288">
        <f>1*C8</f>
        <v>1</v>
      </c>
      <c r="H16" s="290" t="s">
        <v>369</v>
      </c>
      <c r="I16" s="290"/>
      <c r="J16" s="291"/>
      <c r="K16" s="291" t="s">
        <v>319</v>
      </c>
      <c r="L16" s="871"/>
      <c r="M16" s="290"/>
      <c r="N16" s="290"/>
      <c r="O16" s="273" t="s">
        <v>370</v>
      </c>
      <c r="P16" s="285">
        <v>42500</v>
      </c>
    </row>
    <row r="17" spans="2:18" ht="15.6">
      <c r="B17" s="299" t="s">
        <v>371</v>
      </c>
      <c r="C17" s="298">
        <f>5000+84+300+346</f>
        <v>5730</v>
      </c>
      <c r="E17" s="61" t="s">
        <v>372</v>
      </c>
      <c r="F17" s="288">
        <f>2*C8</f>
        <v>2</v>
      </c>
      <c r="H17" s="290" t="s">
        <v>373</v>
      </c>
      <c r="I17" s="290"/>
      <c r="J17" s="291"/>
      <c r="K17" s="291"/>
      <c r="L17" s="871"/>
      <c r="M17" s="290"/>
      <c r="N17" s="290"/>
      <c r="O17" s="273" t="s">
        <v>374</v>
      </c>
      <c r="P17" s="285">
        <v>40</v>
      </c>
      <c r="Q17" s="150"/>
    </row>
    <row r="18" spans="2:18" ht="15.6">
      <c r="B18" s="299" t="s">
        <v>375</v>
      </c>
      <c r="C18" s="298"/>
      <c r="E18" s="61" t="s">
        <v>376</v>
      </c>
      <c r="F18" s="288">
        <f>1*C8</f>
        <v>1</v>
      </c>
      <c r="H18" s="290" t="s">
        <v>377</v>
      </c>
      <c r="I18" s="290"/>
      <c r="J18" s="291"/>
      <c r="K18" s="291"/>
      <c r="L18" s="871"/>
      <c r="M18" s="290"/>
      <c r="N18" s="290"/>
      <c r="O18" s="273" t="s">
        <v>378</v>
      </c>
      <c r="P18" s="284">
        <v>535</v>
      </c>
    </row>
    <row r="19" spans="2:18">
      <c r="B19" s="299"/>
      <c r="E19" s="273" t="s">
        <v>379</v>
      </c>
      <c r="F19" s="803">
        <f>1*C6</f>
        <v>24</v>
      </c>
      <c r="H19" s="290" t="s">
        <v>380</v>
      </c>
      <c r="I19" s="290"/>
      <c r="J19" s="291"/>
      <c r="K19" s="291"/>
      <c r="L19" s="871"/>
      <c r="M19" s="290"/>
      <c r="N19" s="290"/>
      <c r="O19" s="273" t="s">
        <v>381</v>
      </c>
      <c r="P19" s="284">
        <v>190000</v>
      </c>
      <c r="Q19" s="278"/>
    </row>
    <row r="20" spans="2:18">
      <c r="B20" s="299" t="s">
        <v>382</v>
      </c>
      <c r="C20" s="300">
        <f>6.1%</f>
        <v>6.0999999999999999E-2</v>
      </c>
      <c r="E20" s="273" t="s">
        <v>383</v>
      </c>
      <c r="F20" s="800">
        <f>0.5*C6</f>
        <v>12</v>
      </c>
      <c r="H20" s="290" t="s">
        <v>384</v>
      </c>
      <c r="I20" s="290"/>
      <c r="J20" s="291"/>
      <c r="K20" s="291"/>
      <c r="L20" s="871"/>
      <c r="M20" s="290"/>
      <c r="N20" s="290"/>
      <c r="O20" s="273" t="s">
        <v>385</v>
      </c>
    </row>
    <row r="21" spans="2:18">
      <c r="B21" s="299" t="s">
        <v>386</v>
      </c>
      <c r="C21" s="300">
        <v>0.1</v>
      </c>
      <c r="D21" s="806"/>
      <c r="E21" s="273" t="s">
        <v>387</v>
      </c>
      <c r="F21" s="800">
        <f>1*C6</f>
        <v>24</v>
      </c>
      <c r="H21" s="290" t="s">
        <v>388</v>
      </c>
      <c r="I21" s="290"/>
      <c r="J21" s="291"/>
      <c r="K21" s="291"/>
      <c r="L21" s="871"/>
      <c r="O21" s="273" t="s">
        <v>389</v>
      </c>
      <c r="P21" s="284">
        <v>140000</v>
      </c>
    </row>
    <row r="22" spans="2:18">
      <c r="B22" s="299"/>
      <c r="E22" s="273" t="s">
        <v>390</v>
      </c>
      <c r="F22" s="803">
        <f>0.5*C5</f>
        <v>12.5</v>
      </c>
      <c r="L22" s="76"/>
      <c r="O22" s="273" t="s">
        <v>391</v>
      </c>
      <c r="P22" s="284">
        <v>365</v>
      </c>
    </row>
    <row r="23" spans="2:18">
      <c r="B23" s="814" t="s">
        <v>392</v>
      </c>
      <c r="E23" s="273" t="s">
        <v>393</v>
      </c>
      <c r="F23" s="800"/>
      <c r="L23" s="76"/>
      <c r="O23" s="273" t="s">
        <v>394</v>
      </c>
      <c r="P23" s="284">
        <v>127500</v>
      </c>
    </row>
    <row r="24" spans="2:18">
      <c r="B24" s="299" t="s">
        <v>395</v>
      </c>
      <c r="C24" s="810">
        <f>460*1.05</f>
        <v>483</v>
      </c>
      <c r="E24" s="273" t="s">
        <v>396</v>
      </c>
      <c r="F24" s="800">
        <f>C5*6</f>
        <v>150</v>
      </c>
      <c r="L24" s="76"/>
      <c r="O24" s="273" t="s">
        <v>397</v>
      </c>
      <c r="P24" s="284">
        <v>340</v>
      </c>
    </row>
    <row r="25" spans="2:18">
      <c r="B25" s="299" t="s">
        <v>398</v>
      </c>
      <c r="C25" s="811">
        <v>945</v>
      </c>
      <c r="L25" s="76"/>
      <c r="O25" s="273" t="s">
        <v>399</v>
      </c>
      <c r="P25" s="284">
        <v>255000</v>
      </c>
      <c r="R25" s="278"/>
    </row>
    <row r="26" spans="2:18">
      <c r="B26" s="299" t="s">
        <v>400</v>
      </c>
      <c r="C26" s="810">
        <v>805</v>
      </c>
      <c r="E26" s="804"/>
      <c r="F26" s="805" t="s">
        <v>401</v>
      </c>
      <c r="L26" s="76"/>
      <c r="O26" s="273" t="s">
        <v>402</v>
      </c>
      <c r="P26" s="273">
        <v>600</v>
      </c>
      <c r="R26" s="278"/>
    </row>
    <row r="27" spans="2:18">
      <c r="B27" s="299" t="s">
        <v>403</v>
      </c>
      <c r="C27" s="812">
        <v>605</v>
      </c>
      <c r="E27" s="61" t="s">
        <v>404</v>
      </c>
      <c r="F27" s="288">
        <v>840</v>
      </c>
      <c r="L27" s="76"/>
      <c r="O27" s="273" t="s">
        <v>405</v>
      </c>
      <c r="P27" s="284">
        <v>600000</v>
      </c>
    </row>
    <row r="28" spans="2:18">
      <c r="B28" s="299" t="s">
        <v>406</v>
      </c>
      <c r="C28" s="811">
        <v>605</v>
      </c>
      <c r="E28" s="61" t="s">
        <v>407</v>
      </c>
      <c r="F28" s="288">
        <v>250</v>
      </c>
      <c r="L28" s="76"/>
      <c r="O28" s="273" t="s">
        <v>408</v>
      </c>
      <c r="P28" s="284">
        <v>148750</v>
      </c>
      <c r="R28" s="278"/>
    </row>
    <row r="29" spans="2:18">
      <c r="B29" s="299" t="s">
        <v>409</v>
      </c>
      <c r="C29" s="810">
        <v>565</v>
      </c>
      <c r="E29" s="61" t="s">
        <v>404</v>
      </c>
      <c r="F29" s="288">
        <v>450</v>
      </c>
      <c r="L29" s="76"/>
      <c r="O29" s="273" t="s">
        <v>410</v>
      </c>
      <c r="P29" s="284">
        <v>51000</v>
      </c>
      <c r="Q29" s="278"/>
      <c r="R29" s="278"/>
    </row>
    <row r="30" spans="2:18">
      <c r="B30" s="299" t="s">
        <v>411</v>
      </c>
      <c r="C30" s="811">
        <v>520</v>
      </c>
      <c r="L30" s="76"/>
      <c r="O30" s="273" t="s">
        <v>412</v>
      </c>
      <c r="P30" s="284">
        <v>10500</v>
      </c>
      <c r="R30" s="278"/>
    </row>
    <row r="31" spans="2:18">
      <c r="B31" s="299" t="s">
        <v>413</v>
      </c>
      <c r="C31" s="812">
        <v>500</v>
      </c>
      <c r="E31" s="61" t="s">
        <v>414</v>
      </c>
      <c r="F31" s="288">
        <v>11.5</v>
      </c>
      <c r="L31" s="76"/>
      <c r="O31" s="273" t="s">
        <v>415</v>
      </c>
      <c r="P31" s="273">
        <v>5000</v>
      </c>
      <c r="R31" s="279"/>
    </row>
    <row r="32" spans="2:18">
      <c r="B32" s="299" t="s">
        <v>416</v>
      </c>
      <c r="C32" s="812">
        <v>478</v>
      </c>
      <c r="E32" s="804"/>
      <c r="L32" s="76"/>
      <c r="O32" s="273" t="s">
        <v>417</v>
      </c>
      <c r="P32" s="284">
        <v>18000</v>
      </c>
      <c r="R32" s="278"/>
    </row>
    <row r="33" spans="2:18">
      <c r="B33" s="299"/>
      <c r="C33" s="811"/>
      <c r="E33" s="61" t="s">
        <v>418</v>
      </c>
      <c r="F33" s="288">
        <v>1.07</v>
      </c>
      <c r="L33" s="76"/>
      <c r="O33" s="273" t="s">
        <v>419</v>
      </c>
      <c r="P33" s="285">
        <v>43</v>
      </c>
      <c r="R33" s="278"/>
    </row>
    <row r="34" spans="2:18">
      <c r="B34" s="299" t="s">
        <v>420</v>
      </c>
      <c r="C34" s="810">
        <v>730</v>
      </c>
      <c r="E34" s="61" t="s">
        <v>421</v>
      </c>
      <c r="F34" s="288">
        <v>1.3</v>
      </c>
      <c r="L34" s="76"/>
      <c r="O34" s="273" t="s">
        <v>422</v>
      </c>
      <c r="P34" s="285">
        <v>34000</v>
      </c>
      <c r="R34" s="278"/>
    </row>
    <row r="35" spans="2:18">
      <c r="B35" s="299"/>
      <c r="C35" s="807"/>
      <c r="E35" s="61" t="s">
        <v>423</v>
      </c>
      <c r="F35" s="288">
        <v>1.1000000000000001</v>
      </c>
      <c r="L35" s="76"/>
      <c r="O35" s="273" t="s">
        <v>424</v>
      </c>
      <c r="P35" s="273">
        <v>20</v>
      </c>
      <c r="R35" s="278"/>
    </row>
    <row r="36" spans="2:18">
      <c r="B36" s="297" t="s">
        <v>425</v>
      </c>
      <c r="C36" s="807"/>
      <c r="L36" s="76"/>
      <c r="O36" s="273" t="s">
        <v>426</v>
      </c>
      <c r="P36" s="283">
        <v>0.6</v>
      </c>
      <c r="R36" s="278"/>
    </row>
    <row r="37" spans="2:18">
      <c r="B37" s="299" t="s">
        <v>427</v>
      </c>
      <c r="C37" s="812"/>
      <c r="L37" s="76"/>
      <c r="O37" s="273" t="s">
        <v>428</v>
      </c>
      <c r="P37" s="286">
        <v>0.06</v>
      </c>
      <c r="R37" s="278"/>
    </row>
    <row r="38" spans="2:18">
      <c r="B38" s="299" t="s">
        <v>429</v>
      </c>
      <c r="C38" s="812"/>
      <c r="L38" s="76"/>
      <c r="O38" s="273" t="s">
        <v>430</v>
      </c>
      <c r="P38" s="284">
        <v>910</v>
      </c>
      <c r="R38" s="278"/>
    </row>
    <row r="39" spans="2:18">
      <c r="B39" s="299" t="s">
        <v>431</v>
      </c>
      <c r="C39" s="812"/>
      <c r="L39" s="76"/>
      <c r="O39" s="273" t="s">
        <v>432</v>
      </c>
      <c r="P39" s="284">
        <v>510</v>
      </c>
      <c r="R39" s="278"/>
    </row>
    <row r="40" spans="2:18">
      <c r="B40" s="299"/>
      <c r="C40" s="807"/>
      <c r="L40" s="76"/>
      <c r="O40" s="273" t="s">
        <v>433</v>
      </c>
      <c r="P40" s="284">
        <v>425000</v>
      </c>
    </row>
    <row r="41" spans="2:18">
      <c r="B41" s="299" t="s">
        <v>434</v>
      </c>
      <c r="C41" s="131">
        <v>72</v>
      </c>
      <c r="L41" s="76"/>
      <c r="O41" s="273" t="s">
        <v>435</v>
      </c>
      <c r="P41" s="284">
        <v>51000</v>
      </c>
    </row>
    <row r="42" spans="2:18">
      <c r="B42" s="299" t="s">
        <v>436</v>
      </c>
      <c r="C42" s="808" t="s">
        <v>437</v>
      </c>
      <c r="L42" s="76"/>
      <c r="O42" s="273" t="s">
        <v>438</v>
      </c>
      <c r="P42" s="284">
        <v>230000</v>
      </c>
    </row>
    <row r="43" spans="2:18">
      <c r="B43" s="299"/>
      <c r="L43" s="76"/>
      <c r="O43" s="273" t="s">
        <v>439</v>
      </c>
      <c r="P43" s="284">
        <v>230</v>
      </c>
    </row>
    <row r="44" spans="2:18">
      <c r="B44" s="297" t="s">
        <v>440</v>
      </c>
      <c r="L44" s="76"/>
      <c r="O44" s="273" t="s">
        <v>441</v>
      </c>
      <c r="P44" s="284">
        <v>130</v>
      </c>
    </row>
    <row r="45" spans="2:18" ht="15.6">
      <c r="B45" s="301" t="str">
        <f>[72]Pricing!T7</f>
        <v>Test/Commiss</v>
      </c>
      <c r="C45" s="813">
        <f>C26+SUM(C37:C39)</f>
        <v>805</v>
      </c>
      <c r="L45" s="76"/>
      <c r="O45" s="273" t="s">
        <v>442</v>
      </c>
      <c r="P45" s="284">
        <v>200</v>
      </c>
    </row>
    <row r="46" spans="2:18" ht="15.6">
      <c r="B46" s="301" t="str">
        <f>[72]Pricing!S7</f>
        <v>Electrician</v>
      </c>
      <c r="C46" s="813">
        <f>AVERAGE(C29,C34)+SUM(C37:C39)</f>
        <v>647.5</v>
      </c>
      <c r="L46" s="76"/>
      <c r="O46" s="273" t="s">
        <v>443</v>
      </c>
      <c r="P46" s="284">
        <v>110</v>
      </c>
    </row>
    <row r="47" spans="2:18" ht="15.6">
      <c r="B47" s="301" t="str">
        <f>[72]Pricing!R7</f>
        <v>Average</v>
      </c>
      <c r="C47" s="813">
        <f>AVERAGE(C34,C24)+SUM(C37:C39)</f>
        <v>606.5</v>
      </c>
      <c r="L47" s="76"/>
      <c r="O47" s="273" t="s">
        <v>444</v>
      </c>
      <c r="P47" s="284">
        <v>100</v>
      </c>
    </row>
    <row r="48" spans="2:18">
      <c r="B48" s="299"/>
      <c r="C48" s="811"/>
      <c r="L48" s="76"/>
      <c r="O48" s="273" t="s">
        <v>445</v>
      </c>
      <c r="P48" s="285">
        <v>85000</v>
      </c>
    </row>
    <row r="49" spans="2:18">
      <c r="B49" s="299"/>
      <c r="L49" s="76"/>
      <c r="O49" s="273" t="s">
        <v>446</v>
      </c>
      <c r="P49" s="284">
        <v>230</v>
      </c>
    </row>
    <row r="50" spans="2:18">
      <c r="B50" s="299" t="s">
        <v>20</v>
      </c>
      <c r="L50" s="76"/>
      <c r="O50" s="273" t="s">
        <v>447</v>
      </c>
      <c r="P50" s="285">
        <v>170</v>
      </c>
      <c r="Q50" s="61"/>
    </row>
    <row r="51" spans="2:18">
      <c r="B51" s="773" t="s">
        <v>448</v>
      </c>
      <c r="C51" s="809">
        <f>Pricing!M1/'Project Input'!C5</f>
        <v>9381043.4059594795</v>
      </c>
      <c r="L51" s="76"/>
      <c r="O51" s="273" t="s">
        <v>449</v>
      </c>
      <c r="P51" s="285">
        <v>136000</v>
      </c>
    </row>
    <row r="52" spans="2:18">
      <c r="B52" s="773" t="s">
        <v>450</v>
      </c>
      <c r="C52" s="809">
        <f>Pricing!M1/'Project Input'!C17</f>
        <v>40929.508752004709</v>
      </c>
      <c r="L52" s="76"/>
      <c r="O52" s="273" t="s">
        <v>451</v>
      </c>
      <c r="P52" s="273">
        <v>600</v>
      </c>
    </row>
    <row r="53" spans="2:18">
      <c r="B53" s="299"/>
      <c r="L53" s="76"/>
      <c r="O53" s="273" t="s">
        <v>452</v>
      </c>
      <c r="P53" s="285">
        <v>119000</v>
      </c>
    </row>
    <row r="54" spans="2:18" ht="15" thickBot="1">
      <c r="B54" s="302"/>
      <c r="C54" s="303"/>
      <c r="D54" s="304"/>
      <c r="E54" s="304"/>
      <c r="F54" s="305"/>
      <c r="G54" s="304"/>
      <c r="H54" s="304"/>
      <c r="I54" s="304"/>
      <c r="J54" s="304"/>
      <c r="K54" s="304"/>
      <c r="L54" s="306"/>
      <c r="O54" s="273" t="s">
        <v>453</v>
      </c>
      <c r="P54" s="287"/>
      <c r="R54" s="278"/>
    </row>
    <row r="55" spans="2:18">
      <c r="O55" s="273" t="s">
        <v>454</v>
      </c>
      <c r="P55" s="285">
        <v>1000000</v>
      </c>
      <c r="Q55" s="280"/>
      <c r="R55" s="278"/>
    </row>
    <row r="56" spans="2:18">
      <c r="O56" s="273" t="s">
        <v>455</v>
      </c>
      <c r="P56" s="285">
        <v>85</v>
      </c>
      <c r="Q56" s="280"/>
      <c r="R56" s="278"/>
    </row>
    <row r="57" spans="2:18">
      <c r="O57" s="273" t="s">
        <v>456</v>
      </c>
      <c r="P57" s="285">
        <v>55000</v>
      </c>
      <c r="Q57" s="280"/>
      <c r="R57" s="278"/>
    </row>
    <row r="58" spans="2:18">
      <c r="O58" s="273" t="s">
        <v>457</v>
      </c>
      <c r="P58" s="285">
        <v>300</v>
      </c>
      <c r="Q58" s="280"/>
      <c r="R58" s="278"/>
    </row>
    <row r="59" spans="2:18">
      <c r="O59" s="273" t="s">
        <v>458</v>
      </c>
      <c r="R59" s="278"/>
    </row>
    <row r="60" spans="2:18">
      <c r="O60" s="273" t="s">
        <v>292</v>
      </c>
      <c r="P60" s="273"/>
      <c r="R60" s="278"/>
    </row>
    <row r="61" spans="2:18">
      <c r="O61" s="273" t="s">
        <v>459</v>
      </c>
      <c r="P61" s="273"/>
    </row>
    <row r="62" spans="2:18">
      <c r="O62" s="273" t="s">
        <v>460</v>
      </c>
      <c r="P62" s="273">
        <v>2300</v>
      </c>
      <c r="R62" s="278"/>
    </row>
    <row r="63" spans="2:18">
      <c r="O63" s="273" t="s">
        <v>461</v>
      </c>
      <c r="P63" s="273"/>
    </row>
    <row r="64" spans="2:18">
      <c r="O64" s="273" t="s">
        <v>462</v>
      </c>
    </row>
    <row r="65" spans="2:16">
      <c r="O65" s="273" t="s">
        <v>463</v>
      </c>
      <c r="P65" s="284">
        <v>1</v>
      </c>
    </row>
    <row r="66" spans="2:16">
      <c r="O66" s="273" t="s">
        <v>464</v>
      </c>
      <c r="P66" s="284">
        <v>8</v>
      </c>
    </row>
    <row r="77" spans="2:16">
      <c r="B77" s="290"/>
    </row>
    <row r="78" spans="2:16">
      <c r="B78" s="290"/>
    </row>
    <row r="79" spans="2:16">
      <c r="B79" s="290"/>
    </row>
    <row r="80" spans="2:16">
      <c r="B80" s="290"/>
    </row>
    <row r="81" spans="2:2">
      <c r="B81" s="290"/>
    </row>
    <row r="82" spans="2:2">
      <c r="B82" s="290"/>
    </row>
    <row r="83" spans="2:2">
      <c r="B83" s="290"/>
    </row>
    <row r="84" spans="2:2">
      <c r="B84" s="290"/>
    </row>
    <row r="85" spans="2:2">
      <c r="B85" s="290"/>
    </row>
    <row r="86" spans="2:2">
      <c r="B86" s="290"/>
    </row>
    <row r="87" spans="2:2">
      <c r="B87" s="290"/>
    </row>
  </sheetData>
  <sortState xmlns:xlrd2="http://schemas.microsoft.com/office/spreadsheetml/2017/richdata2" ref="O3:P59">
    <sortCondition ref="O3:O59"/>
  </sortState>
  <phoneticPr fontId="8" type="noConversion"/>
  <pageMargins left="0.7" right="0.7" top="0.75" bottom="0.75" header="0.3" footer="0.3"/>
  <pageSetup paperSize="9" orientation="portrait" horizontalDpi="0" verticalDpi="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943A5-F43F-4CD4-A675-4801FAD82CE5}">
  <sheetPr>
    <tabColor theme="9" tint="0.59999389629810485"/>
  </sheetPr>
  <dimension ref="A1:AD272"/>
  <sheetViews>
    <sheetView zoomScale="115" zoomScaleNormal="115" workbookViewId="0">
      <pane ySplit="1" topLeftCell="A2" activePane="bottomLeft" state="frozen"/>
      <selection pane="bottomLeft" activeCell="C28" sqref="C28"/>
    </sheetView>
  </sheetViews>
  <sheetFormatPr defaultColWidth="11.42578125" defaultRowHeight="14.45"/>
  <cols>
    <col min="1" max="1" width="21" style="265" customWidth="1"/>
    <col min="2" max="2" width="21.7109375" style="267" bestFit="1" customWidth="1"/>
    <col min="3" max="3" width="30.85546875" style="265" customWidth="1"/>
    <col min="4" max="4" width="13.140625" style="270" bestFit="1" customWidth="1"/>
    <col min="5" max="5" width="10.28515625" style="266" bestFit="1" customWidth="1"/>
    <col min="6" max="6" width="9" style="266" bestFit="1" customWidth="1"/>
    <col min="7" max="7" width="13.7109375" style="266" customWidth="1"/>
    <col min="8" max="8" width="28.42578125" style="267" bestFit="1" customWidth="1"/>
    <col min="9" max="9" width="12.42578125" style="265" bestFit="1" customWidth="1"/>
    <col min="10" max="10" width="10.7109375" style="265" bestFit="1" customWidth="1"/>
    <col min="11" max="11" width="14.7109375" style="265" bestFit="1" customWidth="1"/>
    <col min="12" max="12" width="22.140625" style="265" bestFit="1" customWidth="1"/>
    <col min="13" max="13" width="10.7109375" style="5" bestFit="1" customWidth="1"/>
    <col min="14" max="15" width="11.42578125" style="5"/>
    <col min="16" max="16" width="18.28515625" style="5" bestFit="1" customWidth="1"/>
    <col min="17" max="17" width="3.140625" style="5" bestFit="1" customWidth="1"/>
    <col min="18" max="18" width="4" style="5" bestFit="1" customWidth="1"/>
    <col min="19" max="19" width="9" style="5" bestFit="1" customWidth="1"/>
    <col min="20" max="20" width="10.140625" style="5" bestFit="1" customWidth="1"/>
    <col min="21" max="21" width="15.140625" style="5" bestFit="1" customWidth="1"/>
    <col min="22" max="22" width="10.140625" style="5" bestFit="1" customWidth="1"/>
    <col min="23" max="23" width="5.42578125" style="5" customWidth="1"/>
    <col min="24" max="24" width="27.42578125" style="5" customWidth="1"/>
    <col min="25" max="25" width="12.7109375" style="5" bestFit="1" customWidth="1"/>
    <col min="26" max="26" width="32.7109375" style="5" customWidth="1"/>
    <col min="27" max="16384" width="11.42578125" style="5"/>
  </cols>
  <sheetData>
    <row r="1" spans="1:30">
      <c r="A1" s="267"/>
      <c r="L1" s="307"/>
    </row>
    <row r="2" spans="1:30">
      <c r="A2" s="267"/>
      <c r="E2" s="308">
        <f>'Project Input'!F31</f>
        <v>11.5</v>
      </c>
    </row>
    <row r="3" spans="1:30" s="311" customFormat="1">
      <c r="A3" s="264" t="s">
        <v>465</v>
      </c>
      <c r="B3" s="264" t="s">
        <v>466</v>
      </c>
      <c r="C3" s="264" t="s">
        <v>23</v>
      </c>
      <c r="D3" s="263" t="s">
        <v>467</v>
      </c>
      <c r="E3" s="263" t="s">
        <v>468</v>
      </c>
      <c r="F3" s="309" t="s">
        <v>469</v>
      </c>
      <c r="G3" s="309"/>
      <c r="H3" s="264"/>
      <c r="I3" s="310"/>
      <c r="J3" s="310"/>
      <c r="K3" s="264" t="s">
        <v>470</v>
      </c>
      <c r="L3" s="310" t="s">
        <v>471</v>
      </c>
      <c r="M3" s="310"/>
      <c r="P3" s="5"/>
      <c r="Q3" s="5"/>
      <c r="X3" s="312" t="s">
        <v>472</v>
      </c>
      <c r="Y3" s="312" t="s">
        <v>473</v>
      </c>
      <c r="Z3" s="130" t="s">
        <v>474</v>
      </c>
      <c r="AA3" s="130" t="s">
        <v>475</v>
      </c>
      <c r="AB3" s="130" t="s">
        <v>476</v>
      </c>
    </row>
    <row r="4" spans="1:30" s="311" customFormat="1" ht="18.95" customHeight="1">
      <c r="A4" s="265"/>
      <c r="B4" s="11" t="s">
        <v>477</v>
      </c>
      <c r="C4" s="265" t="s">
        <v>478</v>
      </c>
      <c r="D4" s="313">
        <f>E4*$E$2</f>
        <v>12.716125</v>
      </c>
      <c r="E4" s="314">
        <f>1105.75/1000</f>
        <v>1.10575</v>
      </c>
      <c r="F4" s="267" t="s">
        <v>479</v>
      </c>
      <c r="G4" s="266"/>
      <c r="H4" s="267"/>
      <c r="I4" s="265"/>
      <c r="J4" s="265"/>
      <c r="K4" s="265">
        <f>D93</f>
        <v>7.0000000000000007E-2</v>
      </c>
      <c r="L4" s="265">
        <f>M93</f>
        <v>0.06</v>
      </c>
      <c r="M4" s="5"/>
      <c r="P4" s="315" t="s">
        <v>480</v>
      </c>
      <c r="Q4" s="5"/>
      <c r="R4" s="5" t="s">
        <v>481</v>
      </c>
      <c r="S4" s="5" t="s">
        <v>482</v>
      </c>
      <c r="T4" s="5" t="s">
        <v>483</v>
      </c>
      <c r="U4" s="5" t="s">
        <v>484</v>
      </c>
      <c r="V4" s="316" t="s">
        <v>485</v>
      </c>
      <c r="W4" s="316"/>
      <c r="X4" s="317"/>
      <c r="Y4" s="318"/>
    </row>
    <row r="5" spans="1:30" s="311" customFormat="1">
      <c r="A5" s="265"/>
      <c r="B5" s="11" t="s">
        <v>486</v>
      </c>
      <c r="C5" s="265" t="s">
        <v>487</v>
      </c>
      <c r="D5" s="313">
        <f t="shared" ref="D5:D45" si="0">E5*$E$2</f>
        <v>19.505610000000001</v>
      </c>
      <c r="E5" s="314">
        <f>1696.14/1000</f>
        <v>1.6961400000000002</v>
      </c>
      <c r="F5" s="267" t="s">
        <v>479</v>
      </c>
      <c r="G5" s="266"/>
      <c r="H5" s="267"/>
      <c r="I5" s="265"/>
      <c r="J5" s="265"/>
      <c r="K5" s="265">
        <f>D108</f>
        <v>0.12</v>
      </c>
      <c r="L5" s="265">
        <f>M108</f>
        <v>0.09</v>
      </c>
      <c r="M5" s="5"/>
      <c r="P5" s="5" t="s">
        <v>486</v>
      </c>
      <c r="Q5" s="5" t="s">
        <v>488</v>
      </c>
      <c r="R5" s="5" t="s">
        <v>489</v>
      </c>
      <c r="S5" s="5">
        <v>100000</v>
      </c>
      <c r="T5" s="5">
        <v>1716</v>
      </c>
      <c r="U5" s="5">
        <v>3432</v>
      </c>
      <c r="V5" s="316">
        <v>58.275058275058278</v>
      </c>
      <c r="W5" s="316"/>
      <c r="X5" s="319" t="s">
        <v>490</v>
      </c>
      <c r="Y5" s="320">
        <v>0.96018988941176475</v>
      </c>
      <c r="Z5" s="5" t="s">
        <v>491</v>
      </c>
      <c r="AA5" s="10">
        <v>1.3347</v>
      </c>
      <c r="AB5" s="10">
        <f>Y5-AA5</f>
        <v>-0.37451011058823525</v>
      </c>
      <c r="AD5" s="311" t="str">
        <f t="shared" ref="AD5:AD28" si="1">"XLPE"&amp;" "&amp;"CU"&amp;" "&amp;"-"&amp;" "&amp;X5&amp;" "&amp;AC5</f>
        <v xml:space="preserve">XLPE CU - AFUX-HF C-PRo 500V 3G2,5 RM </v>
      </c>
    </row>
    <row r="6" spans="1:30">
      <c r="B6" s="11" t="s">
        <v>477</v>
      </c>
      <c r="C6" s="265" t="s">
        <v>492</v>
      </c>
      <c r="D6" s="313">
        <f t="shared" si="0"/>
        <v>29.361915</v>
      </c>
      <c r="E6" s="314">
        <f>2553.21/1000</f>
        <v>2.55321</v>
      </c>
      <c r="F6" s="267" t="s">
        <v>479</v>
      </c>
      <c r="K6" s="265">
        <f>D107</f>
        <v>0.13</v>
      </c>
      <c r="L6" s="265">
        <f>M107</f>
        <v>0.12</v>
      </c>
      <c r="P6" s="5" t="s">
        <v>486</v>
      </c>
      <c r="Q6" s="5" t="s">
        <v>488</v>
      </c>
      <c r="R6" s="5">
        <v>4</v>
      </c>
      <c r="S6" s="5">
        <v>7000</v>
      </c>
      <c r="T6" s="5">
        <v>150</v>
      </c>
      <c r="U6" s="5">
        <v>300</v>
      </c>
      <c r="V6" s="316">
        <v>46.666666666666664</v>
      </c>
      <c r="W6" s="316"/>
      <c r="X6" s="319" t="s">
        <v>493</v>
      </c>
      <c r="Y6" s="320">
        <v>2.8853882000000004</v>
      </c>
      <c r="Z6" s="5" t="s">
        <v>494</v>
      </c>
      <c r="AA6" s="10">
        <v>4.8419999999999996</v>
      </c>
      <c r="AB6" s="10">
        <f t="shared" ref="AB6:AB28" si="2">Y6-AA6</f>
        <v>-1.9566117999999992</v>
      </c>
      <c r="AD6" s="311" t="str">
        <f t="shared" si="1"/>
        <v xml:space="preserve">XLPE CU - AFUX-HF C-PRo 500V 5G4 RM </v>
      </c>
    </row>
    <row r="7" spans="1:30">
      <c r="B7" s="11" t="s">
        <v>486</v>
      </c>
      <c r="C7" s="265" t="s">
        <v>495</v>
      </c>
      <c r="D7" s="313">
        <f t="shared" si="0"/>
        <v>41.002789999999997</v>
      </c>
      <c r="E7" s="321">
        <f>E8</f>
        <v>3.5654599999999999</v>
      </c>
      <c r="K7" s="265">
        <f>D91</f>
        <v>0.12</v>
      </c>
      <c r="L7" s="265">
        <f>M91</f>
        <v>0.09</v>
      </c>
      <c r="P7" s="5" t="s">
        <v>486</v>
      </c>
      <c r="Q7" s="5" t="s">
        <v>488</v>
      </c>
      <c r="R7" s="5">
        <v>6</v>
      </c>
      <c r="S7" s="5">
        <v>3000</v>
      </c>
      <c r="T7" s="5">
        <v>50</v>
      </c>
      <c r="U7" s="5">
        <v>100</v>
      </c>
      <c r="V7" s="316">
        <v>60</v>
      </c>
      <c r="W7" s="316"/>
      <c r="X7" s="319" t="s">
        <v>496</v>
      </c>
      <c r="Y7" s="320">
        <v>3.743264376470588</v>
      </c>
      <c r="Z7" s="5" t="s">
        <v>494</v>
      </c>
      <c r="AA7" s="10">
        <v>4.8419999999999996</v>
      </c>
      <c r="AB7" s="10">
        <f t="shared" si="2"/>
        <v>-1.0987356235294117</v>
      </c>
      <c r="AD7" s="311" t="str">
        <f t="shared" si="1"/>
        <v xml:space="preserve">XLPE CU - AFUX-HF C-PRo 1kV 5G6 RM </v>
      </c>
    </row>
    <row r="8" spans="1:30">
      <c r="B8" s="11" t="s">
        <v>486</v>
      </c>
      <c r="C8" s="265" t="s">
        <v>497</v>
      </c>
      <c r="D8" s="313">
        <f t="shared" si="0"/>
        <v>41.002789999999997</v>
      </c>
      <c r="E8" s="314">
        <f>3565.46/1000</f>
        <v>3.5654599999999999</v>
      </c>
      <c r="F8" s="267" t="s">
        <v>479</v>
      </c>
      <c r="K8" s="265">
        <f>D106</f>
        <v>0.13</v>
      </c>
      <c r="L8" s="265">
        <f>M106</f>
        <v>0.12</v>
      </c>
      <c r="P8" s="5" t="s">
        <v>486</v>
      </c>
      <c r="Q8" s="5" t="s">
        <v>488</v>
      </c>
      <c r="R8" s="5">
        <v>10</v>
      </c>
      <c r="S8" s="5">
        <v>1500</v>
      </c>
      <c r="T8" s="5">
        <v>20</v>
      </c>
      <c r="U8" s="5">
        <v>40</v>
      </c>
      <c r="V8" s="316">
        <v>75</v>
      </c>
      <c r="W8" s="316"/>
      <c r="X8" s="319" t="s">
        <v>498</v>
      </c>
      <c r="Y8" s="320">
        <v>5.8280350823529412</v>
      </c>
      <c r="Z8" s="5" t="s">
        <v>499</v>
      </c>
      <c r="AA8" s="10">
        <v>7.39</v>
      </c>
      <c r="AB8" s="10">
        <f t="shared" si="2"/>
        <v>-1.5619649176470585</v>
      </c>
      <c r="AD8" s="311" t="str">
        <f t="shared" si="1"/>
        <v xml:space="preserve">XLPE CU - AFUX-HF C-PRo 1kV 5G10 RM </v>
      </c>
    </row>
    <row r="9" spans="1:30">
      <c r="B9" s="11" t="s">
        <v>486</v>
      </c>
      <c r="C9" s="265" t="s">
        <v>500</v>
      </c>
      <c r="D9" s="313">
        <f t="shared" si="0"/>
        <v>67.330315000000013</v>
      </c>
      <c r="E9" s="321">
        <f>E10</f>
        <v>5.8548100000000005</v>
      </c>
      <c r="K9" s="265">
        <f>D90</f>
        <v>0.13</v>
      </c>
      <c r="L9" s="265">
        <f>M90</f>
        <v>0.12</v>
      </c>
      <c r="P9" s="5" t="s">
        <v>501</v>
      </c>
      <c r="Q9" s="5" t="s">
        <v>502</v>
      </c>
      <c r="R9" s="5">
        <v>16</v>
      </c>
      <c r="S9" s="5">
        <v>3400</v>
      </c>
      <c r="T9" s="5">
        <v>14</v>
      </c>
      <c r="U9" s="5">
        <v>28</v>
      </c>
      <c r="V9" s="316">
        <v>242.85714285714286</v>
      </c>
      <c r="W9" s="316"/>
      <c r="X9" s="319" t="s">
        <v>503</v>
      </c>
      <c r="Y9" s="320">
        <v>1.7539707529411768</v>
      </c>
      <c r="Z9" s="5" t="s">
        <v>504</v>
      </c>
      <c r="AA9" s="10">
        <v>2.6686999999999999</v>
      </c>
      <c r="AB9" s="10">
        <f t="shared" si="2"/>
        <v>-0.91472924705882308</v>
      </c>
      <c r="AC9" s="5" t="s">
        <v>505</v>
      </c>
      <c r="AD9" s="311" t="str">
        <f>"XLPE"&amp;" "&amp;"CU"&amp;" "&amp;"-"&amp;" "&amp;X9&amp;" "&amp;AC9</f>
        <v>XLPE CU - MK-HF C-Pro 16 KEVI G/Y</v>
      </c>
    </row>
    <row r="10" spans="1:30">
      <c r="B10" s="11" t="s">
        <v>486</v>
      </c>
      <c r="C10" s="265" t="s">
        <v>506</v>
      </c>
      <c r="D10" s="313">
        <f t="shared" si="0"/>
        <v>67.330315000000013</v>
      </c>
      <c r="E10" s="314">
        <f>5854.81/1000</f>
        <v>5.8548100000000005</v>
      </c>
      <c r="F10" s="267" t="s">
        <v>479</v>
      </c>
      <c r="K10" s="265">
        <f>D105</f>
        <v>0.13</v>
      </c>
      <c r="L10" s="265">
        <f>M105</f>
        <v>0.15000000000000002</v>
      </c>
      <c r="P10" s="5" t="s">
        <v>486</v>
      </c>
      <c r="Q10" s="5" t="s">
        <v>488</v>
      </c>
      <c r="R10" s="5">
        <v>16</v>
      </c>
      <c r="S10" s="5">
        <v>13160</v>
      </c>
      <c r="T10" s="5">
        <v>188</v>
      </c>
      <c r="U10" s="5">
        <v>376</v>
      </c>
      <c r="V10" s="316">
        <v>70</v>
      </c>
      <c r="W10" s="316"/>
      <c r="X10" s="319" t="s">
        <v>507</v>
      </c>
      <c r="Y10" s="320">
        <v>8.9459240941176486</v>
      </c>
      <c r="Z10" s="5" t="s">
        <v>508</v>
      </c>
      <c r="AA10" s="10">
        <v>12.2682</v>
      </c>
      <c r="AB10" s="10">
        <f t="shared" si="2"/>
        <v>-3.3222759058823517</v>
      </c>
      <c r="AD10" s="311" t="str">
        <f t="shared" si="1"/>
        <v xml:space="preserve">XLPE CU - MCMK-HF C-PRo 4x16/16 RM 1kV </v>
      </c>
    </row>
    <row r="11" spans="1:30">
      <c r="B11" s="11" t="s">
        <v>486</v>
      </c>
      <c r="C11" s="265" t="s">
        <v>509</v>
      </c>
      <c r="D11" s="313">
        <f t="shared" si="0"/>
        <v>102.85163000000001</v>
      </c>
      <c r="E11" s="321">
        <f>E12</f>
        <v>8.943620000000001</v>
      </c>
      <c r="H11" s="265"/>
      <c r="K11" s="265">
        <f>D89</f>
        <v>0.13</v>
      </c>
      <c r="L11" s="265">
        <f>M89</f>
        <v>0.12</v>
      </c>
      <c r="P11" s="5" t="s">
        <v>501</v>
      </c>
      <c r="Q11" s="5" t="s">
        <v>502</v>
      </c>
      <c r="R11" s="5">
        <v>25</v>
      </c>
      <c r="S11" s="5">
        <v>3300</v>
      </c>
      <c r="T11" s="5">
        <v>12</v>
      </c>
      <c r="U11" s="5">
        <v>24</v>
      </c>
      <c r="V11" s="316">
        <v>275</v>
      </c>
      <c r="W11" s="316"/>
      <c r="X11" s="319" t="s">
        <v>510</v>
      </c>
      <c r="Y11" s="320">
        <v>2.7962848117647061</v>
      </c>
      <c r="Z11" s="5" t="s">
        <v>511</v>
      </c>
      <c r="AA11" s="10">
        <v>4.0898000000000003</v>
      </c>
      <c r="AB11" s="10">
        <f t="shared" si="2"/>
        <v>-1.2935151882352942</v>
      </c>
      <c r="AC11" s="5" t="s">
        <v>505</v>
      </c>
      <c r="AD11" s="311" t="str">
        <f t="shared" si="1"/>
        <v>XLPE CU - MK-HF C-Pro 25 KEVI G/Y</v>
      </c>
    </row>
    <row r="12" spans="1:30">
      <c r="B12" s="11" t="s">
        <v>486</v>
      </c>
      <c r="C12" s="265" t="s">
        <v>512</v>
      </c>
      <c r="D12" s="313">
        <f t="shared" si="0"/>
        <v>102.85163000000001</v>
      </c>
      <c r="E12" s="314">
        <f>8943.62/1000</f>
        <v>8.943620000000001</v>
      </c>
      <c r="F12" s="267" t="s">
        <v>479</v>
      </c>
      <c r="H12" s="265"/>
      <c r="K12" s="265">
        <f>D104</f>
        <v>0.13</v>
      </c>
      <c r="L12" s="265">
        <f>M104</f>
        <v>0.18</v>
      </c>
      <c r="P12" s="5" t="s">
        <v>486</v>
      </c>
      <c r="Q12" s="5" t="s">
        <v>488</v>
      </c>
      <c r="R12" s="5">
        <v>25</v>
      </c>
      <c r="S12" s="5">
        <v>4075</v>
      </c>
      <c r="T12" s="5">
        <v>24</v>
      </c>
      <c r="U12" s="5">
        <v>48</v>
      </c>
      <c r="V12" s="316">
        <v>169.79166666666666</v>
      </c>
      <c r="W12" s="316"/>
      <c r="X12" s="319" t="s">
        <v>513</v>
      </c>
      <c r="Y12" s="320">
        <v>12.272245023529413</v>
      </c>
      <c r="Z12" s="5" t="s">
        <v>514</v>
      </c>
      <c r="AA12" s="10">
        <v>18.659700000000001</v>
      </c>
      <c r="AB12" s="10">
        <f t="shared" si="2"/>
        <v>-6.3874549764705879</v>
      </c>
      <c r="AD12" s="311" t="str">
        <f t="shared" si="1"/>
        <v xml:space="preserve">XLPE CU - MCMK-HF C-PRo 4x25/16 RM 1kV </v>
      </c>
    </row>
    <row r="13" spans="1:30">
      <c r="B13" s="11" t="s">
        <v>486</v>
      </c>
      <c r="C13" s="265" t="s">
        <v>515</v>
      </c>
      <c r="D13" s="313">
        <f t="shared" si="0"/>
        <v>163.44421</v>
      </c>
      <c r="E13" s="321">
        <f>E14</f>
        <v>14.212540000000001</v>
      </c>
      <c r="H13" s="265"/>
      <c r="K13" s="265">
        <f>D88</f>
        <v>0.13</v>
      </c>
      <c r="L13" s="265">
        <f>M88</f>
        <v>0.18</v>
      </c>
      <c r="P13" s="5" t="s">
        <v>501</v>
      </c>
      <c r="Q13" s="5" t="s">
        <v>502</v>
      </c>
      <c r="R13" s="5">
        <v>35</v>
      </c>
      <c r="S13" s="5">
        <v>100</v>
      </c>
      <c r="T13" s="5">
        <v>2</v>
      </c>
      <c r="U13" s="5">
        <v>4</v>
      </c>
      <c r="V13" s="316">
        <v>50</v>
      </c>
      <c r="W13" s="316"/>
      <c r="X13" s="319" t="s">
        <v>516</v>
      </c>
      <c r="Y13" s="320">
        <v>3.9188377858823533</v>
      </c>
      <c r="Z13" s="5" t="s">
        <v>517</v>
      </c>
      <c r="AA13" s="10">
        <v>5.5358000000000001</v>
      </c>
      <c r="AB13" s="10">
        <f t="shared" si="2"/>
        <v>-1.6169622141176467</v>
      </c>
      <c r="AC13" s="5" t="s">
        <v>505</v>
      </c>
      <c r="AD13" s="311" t="str">
        <f t="shared" si="1"/>
        <v>XLPE CU - MK-HF C-Pro 35 KEVI  G/Y</v>
      </c>
    </row>
    <row r="14" spans="1:30">
      <c r="B14" s="11" t="s">
        <v>486</v>
      </c>
      <c r="C14" s="265" t="s">
        <v>518</v>
      </c>
      <c r="D14" s="313">
        <f t="shared" si="0"/>
        <v>163.44421</v>
      </c>
      <c r="E14" s="314">
        <f>14212.54/1000</f>
        <v>14.212540000000001</v>
      </c>
      <c r="F14" s="267" t="s">
        <v>479</v>
      </c>
      <c r="G14" s="266">
        <f>+E14/E12</f>
        <v>1.5891261033004531</v>
      </c>
      <c r="H14" s="265"/>
      <c r="K14" s="265">
        <f>D103</f>
        <v>0.22</v>
      </c>
      <c r="L14" s="265">
        <f>M103</f>
        <v>0.24</v>
      </c>
      <c r="P14" s="5" t="s">
        <v>486</v>
      </c>
      <c r="Q14" s="5" t="s">
        <v>488</v>
      </c>
      <c r="R14" s="5">
        <v>35</v>
      </c>
      <c r="S14" s="5">
        <v>4090</v>
      </c>
      <c r="T14" s="5">
        <v>242</v>
      </c>
      <c r="U14" s="5">
        <v>484</v>
      </c>
      <c r="V14" s="316">
        <v>16.900826446280991</v>
      </c>
      <c r="W14" s="316"/>
      <c r="X14" s="319" t="s">
        <v>519</v>
      </c>
      <c r="Y14" s="320">
        <v>16.385098105882353</v>
      </c>
      <c r="Z14" s="5" t="s">
        <v>520</v>
      </c>
      <c r="AA14" s="10">
        <v>24.101599999999998</v>
      </c>
      <c r="AB14" s="10">
        <f t="shared" si="2"/>
        <v>-7.7165018941176449</v>
      </c>
      <c r="AD14" s="311" t="str">
        <f t="shared" si="1"/>
        <v xml:space="preserve">XLPE CU - MCMK-HF C-PRo 4x35/16 AN 1kV </v>
      </c>
    </row>
    <row r="15" spans="1:30">
      <c r="B15" s="11" t="s">
        <v>486</v>
      </c>
      <c r="C15" s="265" t="s">
        <v>521</v>
      </c>
      <c r="D15" s="313">
        <f t="shared" si="0"/>
        <v>188.48500000000001</v>
      </c>
      <c r="E15" s="321">
        <f>E16</f>
        <v>16.39</v>
      </c>
      <c r="H15" s="265"/>
      <c r="K15" s="265">
        <f>D87</f>
        <v>0.13</v>
      </c>
      <c r="L15" s="265">
        <f>M87</f>
        <v>0.24</v>
      </c>
      <c r="P15" s="5" t="s">
        <v>486</v>
      </c>
      <c r="Q15" s="5" t="s">
        <v>502</v>
      </c>
      <c r="R15" s="5">
        <v>50</v>
      </c>
      <c r="S15" s="5">
        <v>11120</v>
      </c>
      <c r="T15" s="5">
        <v>64</v>
      </c>
      <c r="U15" s="5">
        <v>128</v>
      </c>
      <c r="V15" s="316">
        <v>173.75</v>
      </c>
      <c r="W15" s="316"/>
      <c r="X15" s="319" t="s">
        <v>522</v>
      </c>
      <c r="Y15" s="320">
        <v>6.1564196500000001</v>
      </c>
      <c r="AA15" s="10">
        <v>0</v>
      </c>
      <c r="AB15" s="10"/>
      <c r="AD15" s="311" t="str">
        <f t="shared" si="1"/>
        <v xml:space="preserve">XLPE CU - XMK-HF Cca 1x50 RM 1kV </v>
      </c>
    </row>
    <row r="16" spans="1:30">
      <c r="B16" s="11" t="s">
        <v>486</v>
      </c>
      <c r="C16" s="265" t="s">
        <v>523</v>
      </c>
      <c r="D16" s="313">
        <f t="shared" si="0"/>
        <v>188.48500000000001</v>
      </c>
      <c r="E16" s="314">
        <v>16.39</v>
      </c>
      <c r="F16" s="267" t="s">
        <v>524</v>
      </c>
      <c r="G16" s="266">
        <f>+E16/E14</f>
        <v>1.1532069566734728</v>
      </c>
      <c r="H16" s="265"/>
      <c r="K16" s="265">
        <f>D102</f>
        <v>0.22</v>
      </c>
      <c r="L16" s="265">
        <f>M102</f>
        <v>0.30000000000000004</v>
      </c>
      <c r="P16" s="5" t="s">
        <v>486</v>
      </c>
      <c r="Q16" s="5" t="s">
        <v>488</v>
      </c>
      <c r="R16" s="5">
        <v>50</v>
      </c>
      <c r="S16" s="5">
        <v>7975</v>
      </c>
      <c r="T16" s="5">
        <v>98</v>
      </c>
      <c r="U16" s="5">
        <v>196</v>
      </c>
      <c r="V16" s="316">
        <v>81.377551020408163</v>
      </c>
      <c r="W16" s="316"/>
      <c r="X16" s="319" t="s">
        <v>525</v>
      </c>
      <c r="Y16" s="320">
        <v>22.016687000000001</v>
      </c>
      <c r="Z16" s="5" t="s">
        <v>526</v>
      </c>
      <c r="AA16" s="10">
        <v>33.5428</v>
      </c>
      <c r="AB16" s="10">
        <f t="shared" si="2"/>
        <v>-11.526112999999999</v>
      </c>
      <c r="AD16" s="311" t="str">
        <f t="shared" si="1"/>
        <v xml:space="preserve">XLPE CU - MCMK-HF C-PRo 4x50/25 AN 1kV </v>
      </c>
    </row>
    <row r="17" spans="2:30">
      <c r="B17" s="11" t="s">
        <v>486</v>
      </c>
      <c r="C17" s="265" t="s">
        <v>527</v>
      </c>
      <c r="D17" s="313">
        <f t="shared" si="0"/>
        <v>324.84372000000002</v>
      </c>
      <c r="E17" s="321">
        <f>E18</f>
        <v>28.24728</v>
      </c>
      <c r="H17" s="265"/>
      <c r="K17" s="265">
        <f>D86</f>
        <v>0.22</v>
      </c>
      <c r="L17" s="265">
        <f>M86</f>
        <v>0.30000000000000004</v>
      </c>
      <c r="P17" s="5" t="s">
        <v>486</v>
      </c>
      <c r="Q17" s="5" t="s">
        <v>502</v>
      </c>
      <c r="R17" s="5">
        <v>70</v>
      </c>
      <c r="S17" s="5">
        <v>6280</v>
      </c>
      <c r="T17" s="5">
        <v>40</v>
      </c>
      <c r="U17" s="5">
        <v>72</v>
      </c>
      <c r="V17" s="316">
        <v>171.11111111111111</v>
      </c>
      <c r="W17" s="316"/>
      <c r="X17" s="319" t="s">
        <v>528</v>
      </c>
      <c r="Y17" s="320">
        <v>8.5159803874999991</v>
      </c>
      <c r="AA17" s="10">
        <v>0</v>
      </c>
      <c r="AB17" s="10"/>
      <c r="AD17" s="311" t="str">
        <f t="shared" si="1"/>
        <v xml:space="preserve">XLPE CU - XMK-HF Cca 1x70 RM 1kV </v>
      </c>
    </row>
    <row r="18" spans="2:30">
      <c r="B18" s="11" t="s">
        <v>486</v>
      </c>
      <c r="C18" s="265" t="s">
        <v>529</v>
      </c>
      <c r="D18" s="313">
        <f t="shared" si="0"/>
        <v>324.84372000000002</v>
      </c>
      <c r="E18" s="314">
        <f>28247.28/1000</f>
        <v>28.24728</v>
      </c>
      <c r="F18" s="267" t="s">
        <v>479</v>
      </c>
      <c r="G18" s="266">
        <f>+E18/E16</f>
        <v>1.7234460036607686</v>
      </c>
      <c r="H18" s="265"/>
      <c r="K18" s="265">
        <f>D101</f>
        <v>0.3</v>
      </c>
      <c r="L18" s="265">
        <f>M101</f>
        <v>0.36</v>
      </c>
      <c r="P18" s="5" t="s">
        <v>486</v>
      </c>
      <c r="Q18" s="5" t="s">
        <v>488</v>
      </c>
      <c r="R18" s="5">
        <v>70</v>
      </c>
      <c r="S18" s="5">
        <v>2800</v>
      </c>
      <c r="T18" s="5">
        <v>40</v>
      </c>
      <c r="U18" s="5">
        <v>80</v>
      </c>
      <c r="V18" s="316">
        <v>70</v>
      </c>
      <c r="W18" s="316"/>
      <c r="X18" s="319" t="s">
        <v>530</v>
      </c>
      <c r="Y18" s="320">
        <v>31.55868457647059</v>
      </c>
      <c r="Z18" s="5" t="s">
        <v>531</v>
      </c>
      <c r="AA18" s="10">
        <v>46.255800000000001</v>
      </c>
      <c r="AB18" s="10">
        <f t="shared" si="2"/>
        <v>-14.697115423529411</v>
      </c>
      <c r="AD18" s="311" t="str">
        <f t="shared" si="1"/>
        <v xml:space="preserve">XLPE CU - MCMK-HF C-PRo 4x70/35 AN 1kV </v>
      </c>
    </row>
    <row r="19" spans="2:30">
      <c r="B19" s="11" t="s">
        <v>486</v>
      </c>
      <c r="C19" s="265" t="s">
        <v>532</v>
      </c>
      <c r="D19" s="313">
        <f t="shared" si="0"/>
        <v>462.56760500000001</v>
      </c>
      <c r="E19" s="321">
        <f>E20</f>
        <v>40.223269999999999</v>
      </c>
      <c r="H19" s="265"/>
      <c r="K19" s="265">
        <f>D85</f>
        <v>0.28999999999999998</v>
      </c>
      <c r="L19" s="265">
        <f>M85</f>
        <v>0.36</v>
      </c>
      <c r="P19" s="5" t="s">
        <v>486</v>
      </c>
      <c r="Q19" s="5" t="s">
        <v>502</v>
      </c>
      <c r="R19" s="5">
        <v>95</v>
      </c>
      <c r="S19" s="5">
        <v>6760</v>
      </c>
      <c r="T19" s="5">
        <v>72</v>
      </c>
      <c r="U19" s="5">
        <v>144</v>
      </c>
      <c r="V19" s="316">
        <v>93.888888888888886</v>
      </c>
      <c r="W19" s="316"/>
      <c r="X19" s="319" t="s">
        <v>533</v>
      </c>
      <c r="Y19" s="320">
        <v>11.1019705</v>
      </c>
      <c r="AA19" s="10">
        <v>0</v>
      </c>
      <c r="AB19" s="10"/>
      <c r="AD19" s="311" t="str">
        <f t="shared" si="1"/>
        <v xml:space="preserve">XLPE CU - XMK-HF Cca 1x95 RM 1kV </v>
      </c>
    </row>
    <row r="20" spans="2:30">
      <c r="B20" s="11" t="s">
        <v>486</v>
      </c>
      <c r="C20" s="265" t="s">
        <v>534</v>
      </c>
      <c r="D20" s="313">
        <f t="shared" si="0"/>
        <v>462.56760500000001</v>
      </c>
      <c r="E20" s="314">
        <f>40223.27/1000</f>
        <v>40.223269999999999</v>
      </c>
      <c r="F20" s="267" t="s">
        <v>479</v>
      </c>
      <c r="G20" s="266">
        <f>+E20/E18</f>
        <v>1.4239696707081178</v>
      </c>
      <c r="H20" s="265"/>
      <c r="K20" s="265">
        <f>D100</f>
        <v>0.32</v>
      </c>
      <c r="L20" s="265">
        <f>M100</f>
        <v>0.42000000000000004</v>
      </c>
      <c r="P20" s="5" t="s">
        <v>486</v>
      </c>
      <c r="Q20" s="5" t="s">
        <v>488</v>
      </c>
      <c r="R20" s="5">
        <v>95</v>
      </c>
      <c r="S20" s="5">
        <v>4550</v>
      </c>
      <c r="T20" s="5">
        <v>65</v>
      </c>
      <c r="U20" s="5">
        <v>130</v>
      </c>
      <c r="V20" s="316">
        <v>70</v>
      </c>
      <c r="W20" s="316"/>
      <c r="X20" s="319" t="s">
        <v>535</v>
      </c>
      <c r="Y20" s="320">
        <v>43.542611435294113</v>
      </c>
      <c r="Z20" s="5" t="s">
        <v>536</v>
      </c>
      <c r="AA20" s="10">
        <v>63.073399999999999</v>
      </c>
      <c r="AB20" s="10">
        <f t="shared" si="2"/>
        <v>-19.530788564705887</v>
      </c>
      <c r="AD20" s="311" t="str">
        <f t="shared" si="1"/>
        <v xml:space="preserve">XLPE CU - MCMK-HF C-PRo 4x95/50 AN 1kV </v>
      </c>
    </row>
    <row r="21" spans="2:30">
      <c r="B21" s="11" t="s">
        <v>486</v>
      </c>
      <c r="C21" s="265" t="s">
        <v>537</v>
      </c>
      <c r="D21" s="313">
        <f t="shared" si="0"/>
        <v>597.25272999999993</v>
      </c>
      <c r="E21" s="321">
        <f>E22</f>
        <v>51.935019999999994</v>
      </c>
      <c r="H21" s="265"/>
      <c r="K21" s="265">
        <f>D84</f>
        <v>0.32</v>
      </c>
      <c r="L21" s="265">
        <f>M84</f>
        <v>0.42000000000000004</v>
      </c>
      <c r="P21" s="5" t="s">
        <v>486</v>
      </c>
      <c r="Q21" s="5" t="s">
        <v>502</v>
      </c>
      <c r="R21" s="5">
        <v>120</v>
      </c>
      <c r="S21" s="5">
        <v>1160</v>
      </c>
      <c r="T21" s="5">
        <v>34</v>
      </c>
      <c r="U21" s="5">
        <v>68</v>
      </c>
      <c r="V21" s="316">
        <v>34.117647058823529</v>
      </c>
      <c r="W21" s="316"/>
      <c r="X21" s="319" t="s">
        <v>538</v>
      </c>
      <c r="Y21" s="320">
        <v>14.457397975903616</v>
      </c>
      <c r="AA21" s="10">
        <v>0</v>
      </c>
      <c r="AB21" s="10">
        <f t="shared" si="2"/>
        <v>14.457397975903616</v>
      </c>
      <c r="AD21" s="311" t="str">
        <f t="shared" si="1"/>
        <v xml:space="preserve">XLPE CU - XMK-HF Cca 1x120 RM 1kV </v>
      </c>
    </row>
    <row r="22" spans="2:30">
      <c r="B22" s="11" t="s">
        <v>486</v>
      </c>
      <c r="C22" s="265" t="s">
        <v>539</v>
      </c>
      <c r="D22" s="313">
        <f t="shared" si="0"/>
        <v>597.25272999999993</v>
      </c>
      <c r="E22" s="314">
        <f>51935.02/1000</f>
        <v>51.935019999999994</v>
      </c>
      <c r="F22" s="267" t="s">
        <v>479</v>
      </c>
      <c r="G22" s="266">
        <f>+E22/E20</f>
        <v>1.29116852011286</v>
      </c>
      <c r="H22" s="265"/>
      <c r="K22" s="265">
        <f>D99</f>
        <v>0.37</v>
      </c>
      <c r="L22" s="265">
        <f>M99</f>
        <v>0.48</v>
      </c>
      <c r="P22" s="5" t="s">
        <v>486</v>
      </c>
      <c r="Q22" s="5" t="s">
        <v>488</v>
      </c>
      <c r="R22" s="5">
        <v>120</v>
      </c>
      <c r="S22" s="5">
        <v>360</v>
      </c>
      <c r="T22" s="5">
        <v>14</v>
      </c>
      <c r="U22" s="5">
        <v>28</v>
      </c>
      <c r="V22" s="316">
        <v>25.714285714285715</v>
      </c>
      <c r="W22" s="316"/>
      <c r="X22" s="319" t="s">
        <v>540</v>
      </c>
      <c r="Y22" s="320">
        <v>55.165801941176476</v>
      </c>
      <c r="Z22" s="5" t="s">
        <v>541</v>
      </c>
      <c r="AA22" s="10">
        <v>79.916800000000009</v>
      </c>
      <c r="AB22" s="10">
        <f t="shared" si="2"/>
        <v>-24.750998058823534</v>
      </c>
      <c r="AD22" s="311" t="str">
        <f t="shared" si="1"/>
        <v xml:space="preserve">XLPE CU - MCMK-HF C-PRo 4x120/70 AN 1kV </v>
      </c>
    </row>
    <row r="23" spans="2:30">
      <c r="B23" s="11" t="s">
        <v>486</v>
      </c>
      <c r="C23" s="265" t="s">
        <v>542</v>
      </c>
      <c r="D23" s="313">
        <f t="shared" si="0"/>
        <v>634.45500000000004</v>
      </c>
      <c r="E23" s="321">
        <f>E24</f>
        <v>55.17</v>
      </c>
      <c r="H23" s="265"/>
      <c r="K23" s="265">
        <f>D83</f>
        <v>0.35</v>
      </c>
      <c r="L23" s="265">
        <f>M83</f>
        <v>0.44999999999999996</v>
      </c>
      <c r="P23" s="5" t="s">
        <v>486</v>
      </c>
      <c r="Q23" s="5" t="s">
        <v>502</v>
      </c>
      <c r="R23" s="5">
        <v>185</v>
      </c>
      <c r="S23" s="5">
        <v>2320</v>
      </c>
      <c r="T23" s="5">
        <v>44</v>
      </c>
      <c r="U23" s="5">
        <v>88</v>
      </c>
      <c r="V23" s="316">
        <v>52.727272727272727</v>
      </c>
      <c r="W23" s="316"/>
      <c r="X23" s="319" t="s">
        <v>543</v>
      </c>
      <c r="Y23" s="320">
        <v>18.552131529411767</v>
      </c>
      <c r="AA23" s="10">
        <v>0</v>
      </c>
      <c r="AB23" s="10"/>
      <c r="AD23" s="311" t="str">
        <f t="shared" si="1"/>
        <v xml:space="preserve">XLPE CU - XMK-HF C-PRo 1x185 AN 1kV </v>
      </c>
    </row>
    <row r="24" spans="2:30">
      <c r="B24" s="11" t="s">
        <v>486</v>
      </c>
      <c r="C24" s="265" t="s">
        <v>544</v>
      </c>
      <c r="D24" s="313">
        <f t="shared" si="0"/>
        <v>634.45500000000004</v>
      </c>
      <c r="E24" s="314">
        <v>55.17</v>
      </c>
      <c r="F24" s="267" t="s">
        <v>524</v>
      </c>
      <c r="G24" s="266">
        <f>+E24/E22</f>
        <v>1.0622889911277593</v>
      </c>
      <c r="H24" s="265"/>
      <c r="K24" s="265">
        <f>D98</f>
        <v>0.38</v>
      </c>
      <c r="L24" s="265">
        <f>M98</f>
        <v>0.51</v>
      </c>
      <c r="P24" s="5" t="s">
        <v>486</v>
      </c>
      <c r="Q24" s="5" t="s">
        <v>502</v>
      </c>
      <c r="R24" s="5">
        <v>240</v>
      </c>
      <c r="S24" s="5">
        <v>218060</v>
      </c>
      <c r="T24" s="5">
        <v>7920</v>
      </c>
      <c r="U24" s="5">
        <v>15840</v>
      </c>
      <c r="V24" s="316">
        <v>27.532828282828284</v>
      </c>
      <c r="W24" s="316"/>
      <c r="X24" s="319" t="s">
        <v>545</v>
      </c>
      <c r="Y24" s="320">
        <v>23.882078313953485</v>
      </c>
      <c r="AA24" s="10">
        <v>0</v>
      </c>
      <c r="AB24" s="10"/>
      <c r="AD24" s="311" t="str">
        <f t="shared" si="1"/>
        <v xml:space="preserve">XLPE CU - XMK-HF C-PRo 1x240 AN 1kV </v>
      </c>
    </row>
    <row r="25" spans="2:30">
      <c r="B25" s="11" t="s">
        <v>486</v>
      </c>
      <c r="C25" s="265" t="s">
        <v>546</v>
      </c>
      <c r="D25" s="313">
        <f t="shared" si="0"/>
        <v>824.79150000000004</v>
      </c>
      <c r="E25" s="321">
        <f>E24*1.3</f>
        <v>71.721000000000004</v>
      </c>
      <c r="H25" s="265"/>
      <c r="K25" s="265">
        <f>D82</f>
        <v>0.38</v>
      </c>
      <c r="L25" s="265">
        <f>M82</f>
        <v>0.48</v>
      </c>
      <c r="P25" s="5" t="s">
        <v>501</v>
      </c>
      <c r="Q25" s="5" t="s">
        <v>502</v>
      </c>
      <c r="R25" s="5">
        <v>240</v>
      </c>
      <c r="S25" s="5">
        <v>25990</v>
      </c>
      <c r="T25" s="5">
        <v>962</v>
      </c>
      <c r="U25" s="5">
        <v>1924</v>
      </c>
      <c r="V25" s="316">
        <v>27.016632016632016</v>
      </c>
      <c r="W25" s="316"/>
      <c r="X25" s="319" t="s">
        <v>547</v>
      </c>
      <c r="Y25" s="320">
        <v>24.075818323908045</v>
      </c>
      <c r="Z25" s="5" t="s">
        <v>548</v>
      </c>
      <c r="AA25" s="10">
        <v>35.658099999999997</v>
      </c>
      <c r="AB25" s="10">
        <f t="shared" si="2"/>
        <v>-11.582281676091952</v>
      </c>
      <c r="AC25" s="5" t="s">
        <v>505</v>
      </c>
      <c r="AD25" s="311" t="str">
        <f t="shared" si="1"/>
        <v>XLPE CU - MKEM-HF C-PRo 240 KEVI G/Y</v>
      </c>
    </row>
    <row r="26" spans="2:30">
      <c r="B26" s="11" t="s">
        <v>486</v>
      </c>
      <c r="C26" s="265" t="s">
        <v>549</v>
      </c>
      <c r="D26" s="313">
        <f t="shared" si="0"/>
        <v>888.23699999999997</v>
      </c>
      <c r="E26" s="321">
        <f>E24*1.4</f>
        <v>77.238</v>
      </c>
      <c r="H26" s="265"/>
      <c r="K26" s="265">
        <f>D97</f>
        <v>0.39</v>
      </c>
      <c r="L26" s="265">
        <f>M97</f>
        <v>0.54</v>
      </c>
      <c r="P26" s="5" t="s">
        <v>486</v>
      </c>
      <c r="Q26" s="5" t="s">
        <v>488</v>
      </c>
      <c r="R26" s="5">
        <v>240</v>
      </c>
      <c r="S26" s="5">
        <v>1430</v>
      </c>
      <c r="T26" s="5">
        <v>64</v>
      </c>
      <c r="U26" s="5">
        <v>128</v>
      </c>
      <c r="V26" s="316">
        <v>22.34375</v>
      </c>
      <c r="W26" s="316"/>
      <c r="X26" s="319" t="s">
        <v>550</v>
      </c>
      <c r="Y26" s="320">
        <v>108.50065930232559</v>
      </c>
      <c r="Z26" s="5" t="s">
        <v>551</v>
      </c>
      <c r="AA26" s="10">
        <v>157.90899999999999</v>
      </c>
      <c r="AB26" s="10">
        <f t="shared" si="2"/>
        <v>-49.408340697674404</v>
      </c>
      <c r="AD26" s="311" t="str">
        <f t="shared" si="1"/>
        <v xml:space="preserve">XLPE CU - MCMK-HF C-PRo 4x240/120 AN 1kV </v>
      </c>
    </row>
    <row r="27" spans="2:30">
      <c r="B27" s="11" t="s">
        <v>486</v>
      </c>
      <c r="C27" s="265" t="s">
        <v>552</v>
      </c>
      <c r="D27" s="313">
        <f t="shared" si="0"/>
        <v>1072.2289500000002</v>
      </c>
      <c r="E27" s="321">
        <f>E25*1.3</f>
        <v>93.237300000000005</v>
      </c>
      <c r="H27" s="266"/>
      <c r="I27" s="266"/>
      <c r="K27" s="265">
        <f>D81</f>
        <v>0.39</v>
      </c>
      <c r="L27" s="265">
        <f>M81</f>
        <v>0.54</v>
      </c>
      <c r="P27" s="5" t="s">
        <v>553</v>
      </c>
      <c r="Q27" s="5" t="s">
        <v>502</v>
      </c>
      <c r="R27" s="5">
        <v>300</v>
      </c>
      <c r="S27" s="5">
        <v>6960</v>
      </c>
      <c r="T27" s="5">
        <v>128</v>
      </c>
      <c r="U27" s="5">
        <v>256</v>
      </c>
      <c r="V27" s="316">
        <v>54.375</v>
      </c>
      <c r="W27" s="316"/>
      <c r="X27" s="319" t="s">
        <v>554</v>
      </c>
      <c r="Y27" s="320">
        <v>32.316780625</v>
      </c>
      <c r="AA27" s="10">
        <v>0</v>
      </c>
      <c r="AB27" s="10"/>
      <c r="AD27" s="311" t="str">
        <f t="shared" si="1"/>
        <v xml:space="preserve">XLPE CU - XMK-HF C-PRo 1x300 AN 1kV </v>
      </c>
    </row>
    <row r="28" spans="2:30">
      <c r="B28" s="11" t="s">
        <v>486</v>
      </c>
      <c r="C28" s="265" t="s">
        <v>555</v>
      </c>
      <c r="D28" s="313">
        <f t="shared" si="0"/>
        <v>1154.7081000000001</v>
      </c>
      <c r="E28" s="321">
        <f>E25*1.4</f>
        <v>100.40940000000001</v>
      </c>
      <c r="H28" s="265"/>
      <c r="K28" s="265">
        <f>D96</f>
        <v>0.4</v>
      </c>
      <c r="L28" s="265">
        <f>M96</f>
        <v>0.60000000000000009</v>
      </c>
      <c r="P28" s="5" t="s">
        <v>553</v>
      </c>
      <c r="Q28" s="5" t="s">
        <v>502</v>
      </c>
      <c r="R28" s="5">
        <v>400</v>
      </c>
      <c r="S28" s="5">
        <v>9800</v>
      </c>
      <c r="T28" s="5">
        <v>560</v>
      </c>
      <c r="U28" s="5">
        <v>1120</v>
      </c>
      <c r="V28" s="316">
        <v>17.5</v>
      </c>
      <c r="W28" s="316"/>
      <c r="X28" s="319" t="s">
        <v>556</v>
      </c>
      <c r="Y28" s="320">
        <v>42.160701437499995</v>
      </c>
      <c r="Z28" s="5" t="s">
        <v>557</v>
      </c>
      <c r="AA28" s="10">
        <v>59.201999999999998</v>
      </c>
      <c r="AB28" s="10">
        <f t="shared" si="2"/>
        <v>-17.041298562500003</v>
      </c>
      <c r="AD28" s="311" t="str">
        <f t="shared" si="1"/>
        <v xml:space="preserve">XLPE CU - XMK-HF C-PRo 1x400 AN 1kV </v>
      </c>
    </row>
    <row r="29" spans="2:30">
      <c r="B29" s="11" t="s">
        <v>486</v>
      </c>
      <c r="C29" s="265" t="s">
        <v>558</v>
      </c>
      <c r="D29" s="313">
        <f t="shared" si="0"/>
        <v>1247.75</v>
      </c>
      <c r="E29" s="321">
        <f>E30</f>
        <v>108.5</v>
      </c>
      <c r="H29" s="265"/>
      <c r="K29" s="265">
        <f>D80</f>
        <v>0.4</v>
      </c>
      <c r="L29" s="265">
        <f>M80</f>
        <v>0.60000000000000009</v>
      </c>
      <c r="P29" s="5" t="s">
        <v>559</v>
      </c>
      <c r="U29" s="5" t="s">
        <v>560</v>
      </c>
      <c r="V29" s="316" t="s">
        <v>560</v>
      </c>
      <c r="W29" s="316"/>
      <c r="Z29" s="311"/>
    </row>
    <row r="30" spans="2:30">
      <c r="B30" s="11" t="s">
        <v>486</v>
      </c>
      <c r="C30" s="265" t="s">
        <v>561</v>
      </c>
      <c r="D30" s="313">
        <f t="shared" si="0"/>
        <v>1247.75</v>
      </c>
      <c r="E30" s="314">
        <v>108.5</v>
      </c>
      <c r="F30" s="267" t="s">
        <v>524</v>
      </c>
      <c r="H30" s="265"/>
      <c r="K30" s="265">
        <f>D95</f>
        <v>0.43</v>
      </c>
      <c r="L30" s="265">
        <f>M95</f>
        <v>0.66</v>
      </c>
    </row>
    <row r="31" spans="2:30">
      <c r="B31" s="11"/>
      <c r="D31" s="313"/>
      <c r="E31" s="321"/>
      <c r="H31" s="265"/>
    </row>
    <row r="32" spans="2:30">
      <c r="B32" s="11"/>
      <c r="C32" s="265" t="s">
        <v>562</v>
      </c>
      <c r="D32" s="313">
        <f t="shared" ref="D32" si="3">E32*$E$2</f>
        <v>12.420000000000002</v>
      </c>
      <c r="E32" s="314">
        <f>1080/1000</f>
        <v>1.08</v>
      </c>
      <c r="F32" s="267" t="s">
        <v>479</v>
      </c>
      <c r="G32" s="322"/>
      <c r="H32" s="265"/>
      <c r="K32" s="265">
        <f>D77</f>
        <v>0.05</v>
      </c>
      <c r="L32" s="265">
        <f>M77</f>
        <v>0.12</v>
      </c>
    </row>
    <row r="33" spans="2:12">
      <c r="B33" s="323" t="s">
        <v>563</v>
      </c>
      <c r="C33" s="265" t="s">
        <v>564</v>
      </c>
      <c r="D33" s="313">
        <f t="shared" si="0"/>
        <v>19.09</v>
      </c>
      <c r="E33" s="314">
        <f>1660/1000</f>
        <v>1.66</v>
      </c>
      <c r="F33" s="267" t="s">
        <v>479</v>
      </c>
      <c r="G33" s="322"/>
      <c r="H33" s="265"/>
      <c r="K33" s="265">
        <f>D76</f>
        <v>0.05</v>
      </c>
      <c r="L33" s="265">
        <f>M76</f>
        <v>0.15000000000000002</v>
      </c>
    </row>
    <row r="34" spans="2:12">
      <c r="B34" s="323" t="s">
        <v>563</v>
      </c>
      <c r="C34" s="265" t="s">
        <v>565</v>
      </c>
      <c r="D34" s="313">
        <f t="shared" si="0"/>
        <v>29.44</v>
      </c>
      <c r="E34" s="314">
        <f>2560/1000</f>
        <v>2.56</v>
      </c>
      <c r="F34" s="267" t="s">
        <v>479</v>
      </c>
      <c r="G34" s="322">
        <f t="shared" ref="G34:G38" si="4">+E34/E33-1</f>
        <v>0.54216867469879526</v>
      </c>
      <c r="H34" s="265"/>
      <c r="K34" s="265">
        <f>D75</f>
        <v>7.0000000000000007E-2</v>
      </c>
      <c r="L34" s="265">
        <f>M75</f>
        <v>0.18</v>
      </c>
    </row>
    <row r="35" spans="2:12">
      <c r="B35" s="323" t="s">
        <v>563</v>
      </c>
      <c r="C35" s="265" t="s">
        <v>566</v>
      </c>
      <c r="D35" s="313">
        <f t="shared" si="0"/>
        <v>40.94</v>
      </c>
      <c r="E35" s="314">
        <f>3560/1000</f>
        <v>3.56</v>
      </c>
      <c r="F35" s="267" t="s">
        <v>479</v>
      </c>
      <c r="G35" s="322">
        <f t="shared" si="4"/>
        <v>0.390625</v>
      </c>
      <c r="H35" s="265"/>
      <c r="K35" s="265">
        <f>D74</f>
        <v>0.09</v>
      </c>
      <c r="L35" s="265">
        <f>M74</f>
        <v>0.21000000000000002</v>
      </c>
    </row>
    <row r="36" spans="2:12">
      <c r="B36" s="11" t="s">
        <v>486</v>
      </c>
      <c r="C36" s="265" t="s">
        <v>567</v>
      </c>
      <c r="D36" s="313">
        <f t="shared" si="0"/>
        <v>70.84</v>
      </c>
      <c r="E36" s="314">
        <v>6.16</v>
      </c>
      <c r="F36" s="267" t="s">
        <v>524</v>
      </c>
      <c r="G36" s="322">
        <f t="shared" si="4"/>
        <v>0.7303370786516854</v>
      </c>
      <c r="K36" s="265">
        <f>D73</f>
        <v>0.12</v>
      </c>
      <c r="L36" s="265">
        <f>M73</f>
        <v>0.24</v>
      </c>
    </row>
    <row r="37" spans="2:12">
      <c r="B37" s="11" t="s">
        <v>486</v>
      </c>
      <c r="C37" s="265" t="s">
        <v>568</v>
      </c>
      <c r="D37" s="313">
        <f t="shared" si="0"/>
        <v>97.97999999999999</v>
      </c>
      <c r="E37" s="314">
        <v>8.52</v>
      </c>
      <c r="F37" s="267" t="s">
        <v>479</v>
      </c>
      <c r="G37" s="322">
        <f t="shared" si="4"/>
        <v>0.38311688311688297</v>
      </c>
      <c r="K37" s="265">
        <f>D72</f>
        <v>0.12</v>
      </c>
      <c r="L37" s="265">
        <f>M72</f>
        <v>0.30000000000000004</v>
      </c>
    </row>
    <row r="38" spans="2:12">
      <c r="B38" s="11" t="s">
        <v>486</v>
      </c>
      <c r="C38" s="265" t="s">
        <v>569</v>
      </c>
      <c r="D38" s="313">
        <f t="shared" si="0"/>
        <v>127.64999999999999</v>
      </c>
      <c r="E38" s="314">
        <v>11.1</v>
      </c>
      <c r="F38" s="267" t="s">
        <v>524</v>
      </c>
      <c r="G38" s="322">
        <f t="shared" si="4"/>
        <v>0.30281690140845074</v>
      </c>
      <c r="K38" s="265">
        <f>D71</f>
        <v>0.12</v>
      </c>
      <c r="L38" s="265">
        <f>M71</f>
        <v>0.44999999999999996</v>
      </c>
    </row>
    <row r="39" spans="2:12">
      <c r="B39" s="11" t="s">
        <v>486</v>
      </c>
      <c r="C39" s="265" t="s">
        <v>570</v>
      </c>
      <c r="D39" s="313">
        <f t="shared" si="0"/>
        <v>144.44</v>
      </c>
      <c r="E39" s="314">
        <f>12560/1000</f>
        <v>12.56</v>
      </c>
      <c r="F39" s="267" t="s">
        <v>479</v>
      </c>
      <c r="G39" s="322">
        <f>+E39/E38-1</f>
        <v>0.13153153153153152</v>
      </c>
      <c r="K39" s="265">
        <f>D70</f>
        <v>0.13</v>
      </c>
      <c r="L39" s="265">
        <f>M70</f>
        <v>0.60000000000000009</v>
      </c>
    </row>
    <row r="40" spans="2:12">
      <c r="B40" s="11" t="s">
        <v>486</v>
      </c>
      <c r="C40" s="265" t="s">
        <v>571</v>
      </c>
      <c r="D40" s="313">
        <f t="shared" si="0"/>
        <v>177.64233999999999</v>
      </c>
      <c r="E40" s="314">
        <f>15447.16/1000</f>
        <v>15.44716</v>
      </c>
      <c r="F40" s="267" t="s">
        <v>479</v>
      </c>
      <c r="G40" s="322"/>
      <c r="K40" s="265">
        <f>D69</f>
        <v>0.13</v>
      </c>
      <c r="L40" s="265">
        <f>M69</f>
        <v>0.75</v>
      </c>
    </row>
    <row r="41" spans="2:12">
      <c r="B41" s="11" t="s">
        <v>486</v>
      </c>
      <c r="C41" s="265" t="s">
        <v>572</v>
      </c>
      <c r="D41" s="313">
        <f t="shared" si="0"/>
        <v>215.28253000000001</v>
      </c>
      <c r="E41" s="314">
        <f>18720.22/1000</f>
        <v>18.720220000000001</v>
      </c>
      <c r="F41" s="267" t="s">
        <v>479</v>
      </c>
      <c r="G41" s="322">
        <f>+E41/E39-1</f>
        <v>0.49046337579617827</v>
      </c>
      <c r="K41" s="265">
        <f>D68</f>
        <v>0.13</v>
      </c>
      <c r="L41" s="265">
        <f>M68</f>
        <v>0.89999999999999991</v>
      </c>
    </row>
    <row r="42" spans="2:12">
      <c r="B42" s="11" t="s">
        <v>486</v>
      </c>
      <c r="C42" s="265" t="s">
        <v>573</v>
      </c>
      <c r="D42" s="313">
        <f t="shared" si="0"/>
        <v>289.8</v>
      </c>
      <c r="E42" s="314">
        <f>25200/1000</f>
        <v>25.2</v>
      </c>
      <c r="F42" s="267" t="s">
        <v>479</v>
      </c>
      <c r="G42" s="322">
        <f t="shared" ref="G42:G45" si="5">+E42/E41-1</f>
        <v>0.34613802615567546</v>
      </c>
      <c r="K42" s="265">
        <f>D67</f>
        <v>0.22</v>
      </c>
      <c r="L42" s="265">
        <f>M67</f>
        <v>9</v>
      </c>
    </row>
    <row r="43" spans="2:12">
      <c r="B43" s="323" t="s">
        <v>563</v>
      </c>
      <c r="C43" s="265" t="s">
        <v>573</v>
      </c>
      <c r="D43" s="313">
        <f t="shared" si="0"/>
        <v>289.8</v>
      </c>
      <c r="E43" s="314">
        <f>25200/1000</f>
        <v>25.2</v>
      </c>
      <c r="F43" s="267" t="s">
        <v>479</v>
      </c>
      <c r="G43" s="322">
        <f>+E43/E41-1</f>
        <v>0.34613802615567546</v>
      </c>
      <c r="K43" s="265">
        <f>D67</f>
        <v>0.22</v>
      </c>
      <c r="L43" s="775">
        <f>M67</f>
        <v>9</v>
      </c>
    </row>
    <row r="44" spans="2:12">
      <c r="B44" s="267" t="s">
        <v>574</v>
      </c>
      <c r="C44" s="265" t="s">
        <v>575</v>
      </c>
      <c r="D44" s="313">
        <f t="shared" si="0"/>
        <v>431.82499999999999</v>
      </c>
      <c r="E44" s="314">
        <f>37550/1000</f>
        <v>37.549999999999997</v>
      </c>
      <c r="F44" s="267" t="s">
        <v>479</v>
      </c>
      <c r="G44" s="322">
        <f>+E44/E42-1</f>
        <v>0.49007936507936511</v>
      </c>
      <c r="K44" s="265">
        <f>D66</f>
        <v>0.26</v>
      </c>
      <c r="L44" s="775">
        <f>M66</f>
        <v>10</v>
      </c>
    </row>
    <row r="45" spans="2:12">
      <c r="B45" s="267" t="s">
        <v>574</v>
      </c>
      <c r="C45" s="265" t="s">
        <v>576</v>
      </c>
      <c r="D45" s="313">
        <f t="shared" si="0"/>
        <v>484.84</v>
      </c>
      <c r="E45" s="314">
        <v>42.16</v>
      </c>
      <c r="F45" s="267" t="s">
        <v>524</v>
      </c>
      <c r="G45" s="322">
        <f t="shared" si="5"/>
        <v>0.12276964047936079</v>
      </c>
      <c r="K45" s="265">
        <f>D65</f>
        <v>0.3</v>
      </c>
      <c r="L45" s="775">
        <f>M65</f>
        <v>10</v>
      </c>
    </row>
    <row r="46" spans="2:12">
      <c r="D46" s="313"/>
      <c r="E46" s="321"/>
    </row>
    <row r="47" spans="2:12">
      <c r="B47" s="267" t="s">
        <v>577</v>
      </c>
      <c r="C47" s="265" t="s">
        <v>575</v>
      </c>
      <c r="D47" s="313">
        <v>79.34</v>
      </c>
      <c r="E47" s="321">
        <f t="shared" ref="E47:E62" si="6">D47/$E$2</f>
        <v>6.8991304347826086</v>
      </c>
    </row>
    <row r="48" spans="2:12">
      <c r="B48" s="267" t="s">
        <v>577</v>
      </c>
      <c r="C48" s="265" t="s">
        <v>576</v>
      </c>
      <c r="D48" s="313">
        <v>97.9</v>
      </c>
      <c r="E48" s="321">
        <f t="shared" si="6"/>
        <v>8.5130434782608706</v>
      </c>
    </row>
    <row r="49" spans="1:13">
      <c r="D49" s="324"/>
      <c r="E49" s="321"/>
    </row>
    <row r="50" spans="1:13">
      <c r="B50" s="5" t="s">
        <v>578</v>
      </c>
      <c r="C50" s="5" t="s">
        <v>579</v>
      </c>
      <c r="D50" s="313">
        <v>43.5</v>
      </c>
      <c r="E50" s="321">
        <f t="shared" si="6"/>
        <v>3.7826086956521738</v>
      </c>
      <c r="F50" s="5" t="s">
        <v>580</v>
      </c>
    </row>
    <row r="51" spans="1:13">
      <c r="B51" s="5" t="s">
        <v>578</v>
      </c>
      <c r="C51" s="5" t="s">
        <v>581</v>
      </c>
      <c r="D51" s="313">
        <v>58.8</v>
      </c>
      <c r="E51" s="321">
        <f t="shared" si="6"/>
        <v>5.1130434782608694</v>
      </c>
      <c r="F51" s="5" t="s">
        <v>580</v>
      </c>
    </row>
    <row r="52" spans="1:13">
      <c r="B52" s="5" t="s">
        <v>582</v>
      </c>
      <c r="C52" s="5" t="s">
        <v>583</v>
      </c>
      <c r="D52" s="313">
        <v>66.5</v>
      </c>
      <c r="E52" s="321">
        <f t="shared" si="6"/>
        <v>5.7826086956521738</v>
      </c>
      <c r="F52" s="5" t="s">
        <v>580</v>
      </c>
    </row>
    <row r="53" spans="1:13">
      <c r="B53" s="5" t="s">
        <v>582</v>
      </c>
      <c r="C53" s="5" t="s">
        <v>584</v>
      </c>
      <c r="D53" s="313">
        <v>100.4</v>
      </c>
      <c r="E53" s="321">
        <f t="shared" si="6"/>
        <v>8.7304347826086968</v>
      </c>
      <c r="F53" s="5" t="s">
        <v>580</v>
      </c>
    </row>
    <row r="54" spans="1:13">
      <c r="B54" s="5" t="s">
        <v>582</v>
      </c>
      <c r="C54" s="5" t="s">
        <v>585</v>
      </c>
      <c r="D54" s="313">
        <v>154.80000000000001</v>
      </c>
      <c r="E54" s="321">
        <f t="shared" si="6"/>
        <v>13.460869565217392</v>
      </c>
      <c r="F54" s="5" t="s">
        <v>580</v>
      </c>
    </row>
    <row r="55" spans="1:13">
      <c r="B55" s="5" t="s">
        <v>586</v>
      </c>
      <c r="C55" s="5" t="s">
        <v>587</v>
      </c>
      <c r="D55" s="313">
        <v>238.6</v>
      </c>
      <c r="E55" s="321">
        <f t="shared" si="6"/>
        <v>20.747826086956522</v>
      </c>
      <c r="F55" s="5" t="s">
        <v>588</v>
      </c>
    </row>
    <row r="56" spans="1:13">
      <c r="B56" s="5" t="s">
        <v>586</v>
      </c>
      <c r="C56" s="5" t="s">
        <v>589</v>
      </c>
      <c r="D56" s="313">
        <v>359</v>
      </c>
      <c r="E56" s="321">
        <f t="shared" si="6"/>
        <v>31.217391304347824</v>
      </c>
      <c r="F56" s="5" t="s">
        <v>588</v>
      </c>
    </row>
    <row r="57" spans="1:13">
      <c r="B57" s="5" t="s">
        <v>586</v>
      </c>
      <c r="C57" s="5" t="s">
        <v>590</v>
      </c>
      <c r="D57" s="313">
        <v>459.5</v>
      </c>
      <c r="E57" s="321">
        <f t="shared" si="6"/>
        <v>39.956521739130437</v>
      </c>
      <c r="F57" s="5" t="s">
        <v>588</v>
      </c>
    </row>
    <row r="58" spans="1:13">
      <c r="B58" s="5" t="s">
        <v>586</v>
      </c>
      <c r="C58" s="5" t="s">
        <v>591</v>
      </c>
      <c r="D58" s="313">
        <v>625.4</v>
      </c>
      <c r="E58" s="321">
        <f t="shared" si="6"/>
        <v>54.382608695652173</v>
      </c>
      <c r="F58" s="5" t="s">
        <v>588</v>
      </c>
    </row>
    <row r="59" spans="1:13">
      <c r="B59" s="5" t="s">
        <v>586</v>
      </c>
      <c r="C59" s="5" t="s">
        <v>592</v>
      </c>
      <c r="D59" s="313">
        <v>778.8</v>
      </c>
      <c r="E59" s="321">
        <f t="shared" si="6"/>
        <v>67.721739130434784</v>
      </c>
      <c r="F59" s="5" t="s">
        <v>588</v>
      </c>
    </row>
    <row r="60" spans="1:13">
      <c r="B60" s="5" t="s">
        <v>586</v>
      </c>
      <c r="C60" s="5" t="s">
        <v>593</v>
      </c>
      <c r="D60" s="313">
        <v>993</v>
      </c>
      <c r="E60" s="321">
        <f t="shared" si="6"/>
        <v>86.347826086956516</v>
      </c>
      <c r="F60" s="5" t="s">
        <v>588</v>
      </c>
    </row>
    <row r="61" spans="1:13">
      <c r="B61" s="5" t="s">
        <v>594</v>
      </c>
      <c r="C61" s="5" t="s">
        <v>595</v>
      </c>
      <c r="D61" s="313">
        <v>320.60000000000002</v>
      </c>
      <c r="E61" s="321">
        <f t="shared" si="6"/>
        <v>27.878260869565221</v>
      </c>
      <c r="F61" s="5" t="s">
        <v>588</v>
      </c>
    </row>
    <row r="62" spans="1:13">
      <c r="B62" s="5" t="s">
        <v>596</v>
      </c>
      <c r="C62" s="5" t="s">
        <v>597</v>
      </c>
      <c r="D62" s="313">
        <v>398.9</v>
      </c>
      <c r="E62" s="321">
        <f t="shared" si="6"/>
        <v>34.686956521739127</v>
      </c>
      <c r="F62" s="5" t="s">
        <v>588</v>
      </c>
    </row>
    <row r="63" spans="1:13">
      <c r="D63" s="324"/>
      <c r="E63" s="321"/>
    </row>
    <row r="64" spans="1:13" hidden="1">
      <c r="A64" s="264" t="s">
        <v>465</v>
      </c>
      <c r="B64" s="264"/>
      <c r="C64" s="262" t="s">
        <v>598</v>
      </c>
      <c r="D64" s="264" t="s">
        <v>599</v>
      </c>
      <c r="E64" s="309"/>
      <c r="F64" s="309"/>
      <c r="G64" s="264"/>
      <c r="H64" s="310"/>
      <c r="I64" s="310"/>
      <c r="J64" s="263"/>
      <c r="K64" s="310"/>
      <c r="L64" s="310"/>
      <c r="M64" s="310" t="s">
        <v>471</v>
      </c>
    </row>
    <row r="65" spans="2:13" hidden="1">
      <c r="B65" s="267" t="s">
        <v>600</v>
      </c>
      <c r="C65" s="265" t="s">
        <v>601</v>
      </c>
      <c r="D65" s="267">
        <v>0.3</v>
      </c>
      <c r="F65" s="265"/>
      <c r="G65" s="265"/>
      <c r="H65" s="265"/>
      <c r="M65" s="5">
        <f>15*(2/3)</f>
        <v>10</v>
      </c>
    </row>
    <row r="66" spans="2:13" hidden="1">
      <c r="B66" s="267" t="s">
        <v>600</v>
      </c>
      <c r="C66" s="265" t="s">
        <v>602</v>
      </c>
      <c r="D66" s="267">
        <v>0.26</v>
      </c>
      <c r="F66" s="265"/>
      <c r="G66" s="265"/>
      <c r="H66" s="265"/>
      <c r="M66" s="5">
        <f>15*(2/3)</f>
        <v>10</v>
      </c>
    </row>
    <row r="67" spans="2:13" hidden="1">
      <c r="B67" s="267" t="s">
        <v>600</v>
      </c>
      <c r="C67" s="265" t="s">
        <v>603</v>
      </c>
      <c r="D67" s="267">
        <v>0.22</v>
      </c>
      <c r="F67" s="265"/>
      <c r="G67" s="265"/>
      <c r="H67" s="265"/>
      <c r="M67" s="5">
        <f>13.5*(2/3)</f>
        <v>9</v>
      </c>
    </row>
    <row r="68" spans="2:13" hidden="1">
      <c r="B68" s="267" t="s">
        <v>600</v>
      </c>
      <c r="C68" s="265" t="s">
        <v>604</v>
      </c>
      <c r="D68" s="267">
        <v>0.13</v>
      </c>
      <c r="F68" s="265"/>
      <c r="G68" s="265"/>
      <c r="H68" s="265"/>
      <c r="M68" s="5">
        <f>3*0.3</f>
        <v>0.89999999999999991</v>
      </c>
    </row>
    <row r="69" spans="2:13" hidden="1">
      <c r="B69" s="267" t="s">
        <v>600</v>
      </c>
      <c r="C69" s="265" t="s">
        <v>605</v>
      </c>
      <c r="D69" s="267">
        <v>0.13</v>
      </c>
      <c r="F69" s="265"/>
      <c r="G69" s="265"/>
      <c r="H69" s="265"/>
      <c r="M69" s="5">
        <f>3*0.25</f>
        <v>0.75</v>
      </c>
    </row>
    <row r="70" spans="2:13" hidden="1">
      <c r="B70" s="267" t="s">
        <v>600</v>
      </c>
      <c r="C70" s="265" t="s">
        <v>606</v>
      </c>
      <c r="D70" s="267">
        <v>0.13</v>
      </c>
      <c r="F70" s="265"/>
      <c r="G70" s="265"/>
      <c r="H70" s="265"/>
      <c r="M70" s="5">
        <f>3*0.2</f>
        <v>0.60000000000000009</v>
      </c>
    </row>
    <row r="71" spans="2:13" hidden="1">
      <c r="B71" s="267" t="s">
        <v>600</v>
      </c>
      <c r="C71" s="265" t="s">
        <v>607</v>
      </c>
      <c r="D71" s="267">
        <v>0.12</v>
      </c>
      <c r="F71" s="265"/>
      <c r="G71" s="265"/>
      <c r="H71" s="265"/>
      <c r="M71" s="5">
        <f>3*0.15</f>
        <v>0.44999999999999996</v>
      </c>
    </row>
    <row r="72" spans="2:13" hidden="1">
      <c r="B72" s="267" t="s">
        <v>600</v>
      </c>
      <c r="C72" s="265" t="s">
        <v>608</v>
      </c>
      <c r="D72" s="267">
        <v>0.12</v>
      </c>
      <c r="F72" s="265"/>
      <c r="G72" s="265"/>
      <c r="H72" s="265"/>
      <c r="M72" s="5">
        <f>3*0.1</f>
        <v>0.30000000000000004</v>
      </c>
    </row>
    <row r="73" spans="2:13" hidden="1">
      <c r="B73" s="267" t="s">
        <v>600</v>
      </c>
      <c r="C73" s="265" t="s">
        <v>609</v>
      </c>
      <c r="D73" s="267">
        <v>0.12</v>
      </c>
      <c r="F73" s="265"/>
      <c r="G73" s="265"/>
      <c r="H73" s="265"/>
      <c r="M73" s="5">
        <f>3*0.08</f>
        <v>0.24</v>
      </c>
    </row>
    <row r="74" spans="2:13" hidden="1">
      <c r="B74" s="267" t="s">
        <v>600</v>
      </c>
      <c r="C74" s="265" t="s">
        <v>610</v>
      </c>
      <c r="D74" s="267">
        <v>0.09</v>
      </c>
      <c r="F74" s="265"/>
      <c r="G74" s="265"/>
      <c r="H74" s="265"/>
      <c r="M74" s="5">
        <f>3*0.07</f>
        <v>0.21000000000000002</v>
      </c>
    </row>
    <row r="75" spans="2:13" hidden="1">
      <c r="B75" s="267" t="s">
        <v>600</v>
      </c>
      <c r="C75" s="265" t="s">
        <v>611</v>
      </c>
      <c r="D75" s="267">
        <v>7.0000000000000007E-2</v>
      </c>
      <c r="F75" s="265"/>
      <c r="G75" s="265"/>
      <c r="H75" s="265"/>
      <c r="M75" s="5">
        <f>3*0.06</f>
        <v>0.18</v>
      </c>
    </row>
    <row r="76" spans="2:13" hidden="1">
      <c r="B76" s="267" t="s">
        <v>600</v>
      </c>
      <c r="C76" s="265" t="s">
        <v>612</v>
      </c>
      <c r="D76" s="267">
        <v>0.05</v>
      </c>
      <c r="F76" s="265"/>
      <c r="G76" s="265"/>
      <c r="H76" s="265"/>
      <c r="M76" s="5">
        <f>3*0.05</f>
        <v>0.15000000000000002</v>
      </c>
    </row>
    <row r="77" spans="2:13" hidden="1">
      <c r="B77" s="267" t="s">
        <v>600</v>
      </c>
      <c r="C77" s="265" t="s">
        <v>613</v>
      </c>
      <c r="D77" s="267">
        <v>0.05</v>
      </c>
      <c r="F77" s="265"/>
      <c r="G77" s="265"/>
      <c r="H77" s="265"/>
      <c r="M77" s="5">
        <f>3*0.04</f>
        <v>0.12</v>
      </c>
    </row>
    <row r="78" spans="2:13" hidden="1">
      <c r="B78" s="267" t="s">
        <v>600</v>
      </c>
      <c r="C78" s="265" t="s">
        <v>614</v>
      </c>
      <c r="D78" s="267">
        <v>0.04</v>
      </c>
      <c r="F78" s="265"/>
      <c r="G78" s="265"/>
      <c r="H78" s="265"/>
      <c r="M78" s="5">
        <f>3*0.03</f>
        <v>0.09</v>
      </c>
    </row>
    <row r="79" spans="2:13" hidden="1">
      <c r="D79" s="267"/>
    </row>
    <row r="80" spans="2:13" hidden="1">
      <c r="B80" s="267" t="s">
        <v>600</v>
      </c>
      <c r="C80" s="265" t="s">
        <v>615</v>
      </c>
      <c r="D80" s="267">
        <v>0.4</v>
      </c>
      <c r="M80" s="5">
        <f>3*0.2</f>
        <v>0.60000000000000009</v>
      </c>
    </row>
    <row r="81" spans="1:13" hidden="1">
      <c r="B81" s="267" t="s">
        <v>600</v>
      </c>
      <c r="C81" s="265" t="s">
        <v>616</v>
      </c>
      <c r="D81" s="267">
        <v>0.39</v>
      </c>
      <c r="F81" s="265"/>
      <c r="G81" s="265"/>
      <c r="M81" s="5">
        <f>3*0.18</f>
        <v>0.54</v>
      </c>
    </row>
    <row r="82" spans="1:13" hidden="1">
      <c r="B82" s="267" t="s">
        <v>600</v>
      </c>
      <c r="C82" s="265" t="s">
        <v>617</v>
      </c>
      <c r="D82" s="267">
        <v>0.38</v>
      </c>
      <c r="F82" s="265"/>
      <c r="G82" s="265"/>
      <c r="M82" s="5">
        <f>3*0.16</f>
        <v>0.48</v>
      </c>
    </row>
    <row r="83" spans="1:13" hidden="1">
      <c r="B83" s="267" t="s">
        <v>600</v>
      </c>
      <c r="C83" s="265" t="s">
        <v>618</v>
      </c>
      <c r="D83" s="267">
        <v>0.35</v>
      </c>
      <c r="F83" s="265"/>
      <c r="G83" s="265"/>
      <c r="M83" s="5">
        <f>3*0.15</f>
        <v>0.44999999999999996</v>
      </c>
    </row>
    <row r="84" spans="1:13" hidden="1">
      <c r="B84" s="267" t="s">
        <v>600</v>
      </c>
      <c r="C84" s="265" t="s">
        <v>619</v>
      </c>
      <c r="D84" s="267">
        <v>0.32</v>
      </c>
      <c r="F84" s="265"/>
      <c r="G84" s="265"/>
      <c r="M84" s="5">
        <f>3*0.14</f>
        <v>0.42000000000000004</v>
      </c>
    </row>
    <row r="85" spans="1:13" hidden="1">
      <c r="B85" s="267" t="s">
        <v>600</v>
      </c>
      <c r="C85" s="265" t="s">
        <v>620</v>
      </c>
      <c r="D85" s="267">
        <v>0.28999999999999998</v>
      </c>
      <c r="F85" s="265"/>
      <c r="G85" s="265"/>
      <c r="M85" s="5">
        <f>3*0.12</f>
        <v>0.36</v>
      </c>
    </row>
    <row r="86" spans="1:13" hidden="1">
      <c r="A86" s="269"/>
      <c r="B86" s="267" t="s">
        <v>600</v>
      </c>
      <c r="C86" s="269" t="s">
        <v>621</v>
      </c>
      <c r="D86" s="267">
        <v>0.22</v>
      </c>
      <c r="F86" s="265"/>
      <c r="G86" s="265"/>
      <c r="M86" s="5">
        <f>3*0.1</f>
        <v>0.30000000000000004</v>
      </c>
    </row>
    <row r="87" spans="1:13" hidden="1">
      <c r="B87" s="267" t="s">
        <v>600</v>
      </c>
      <c r="C87" s="265" t="s">
        <v>622</v>
      </c>
      <c r="D87" s="267">
        <v>0.13</v>
      </c>
      <c r="F87" s="265"/>
      <c r="G87" s="265"/>
      <c r="M87" s="5">
        <f>3*0.08</f>
        <v>0.24</v>
      </c>
    </row>
    <row r="88" spans="1:13" hidden="1">
      <c r="A88" s="269"/>
      <c r="B88" s="267" t="s">
        <v>600</v>
      </c>
      <c r="C88" s="269" t="s">
        <v>623</v>
      </c>
      <c r="D88" s="267">
        <v>0.13</v>
      </c>
      <c r="F88" s="265"/>
      <c r="G88" s="265"/>
      <c r="M88" s="5">
        <f>3*0.06</f>
        <v>0.18</v>
      </c>
    </row>
    <row r="89" spans="1:13" hidden="1">
      <c r="A89" s="269"/>
      <c r="B89" s="267" t="s">
        <v>600</v>
      </c>
      <c r="C89" s="269" t="s">
        <v>624</v>
      </c>
      <c r="D89" s="267">
        <v>0.13</v>
      </c>
      <c r="F89" s="265"/>
      <c r="G89" s="265"/>
      <c r="M89" s="5">
        <f>3*0.04</f>
        <v>0.12</v>
      </c>
    </row>
    <row r="90" spans="1:13" hidden="1">
      <c r="A90" s="269"/>
      <c r="B90" s="267" t="s">
        <v>600</v>
      </c>
      <c r="C90" s="269" t="s">
        <v>625</v>
      </c>
      <c r="D90" s="267">
        <v>0.13</v>
      </c>
      <c r="F90" s="265"/>
      <c r="G90" s="265"/>
      <c r="M90" s="5">
        <f>3*0.04</f>
        <v>0.12</v>
      </c>
    </row>
    <row r="91" spans="1:13" hidden="1">
      <c r="A91" s="269"/>
      <c r="B91" s="267" t="s">
        <v>600</v>
      </c>
      <c r="C91" s="269" t="s">
        <v>626</v>
      </c>
      <c r="D91" s="267">
        <v>0.12</v>
      </c>
      <c r="F91" s="265"/>
      <c r="G91" s="265"/>
      <c r="M91" s="5">
        <f>3*0.03</f>
        <v>0.09</v>
      </c>
    </row>
    <row r="92" spans="1:13" hidden="1">
      <c r="A92" s="269"/>
      <c r="B92" s="267" t="s">
        <v>600</v>
      </c>
      <c r="C92" s="269" t="s">
        <v>627</v>
      </c>
      <c r="D92" s="267">
        <v>0.12</v>
      </c>
      <c r="F92" s="265"/>
      <c r="G92" s="265"/>
      <c r="M92" s="5">
        <f>3*0.03</f>
        <v>0.09</v>
      </c>
    </row>
    <row r="93" spans="1:13" hidden="1">
      <c r="A93" s="269"/>
      <c r="B93" s="267" t="s">
        <v>600</v>
      </c>
      <c r="C93" s="269" t="s">
        <v>628</v>
      </c>
      <c r="D93" s="267">
        <v>7.0000000000000007E-2</v>
      </c>
      <c r="F93" s="265"/>
      <c r="G93" s="265"/>
      <c r="M93" s="5">
        <f>3*0.02</f>
        <v>0.06</v>
      </c>
    </row>
    <row r="94" spans="1:13" hidden="1">
      <c r="D94" s="267"/>
    </row>
    <row r="95" spans="1:13" hidden="1">
      <c r="B95" s="267" t="s">
        <v>600</v>
      </c>
      <c r="C95" s="265" t="s">
        <v>629</v>
      </c>
      <c r="D95" s="267">
        <v>0.43</v>
      </c>
      <c r="F95" s="265"/>
      <c r="M95" s="5">
        <f>3*0.22</f>
        <v>0.66</v>
      </c>
    </row>
    <row r="96" spans="1:13" hidden="1">
      <c r="B96" s="267" t="s">
        <v>600</v>
      </c>
      <c r="C96" s="265" t="s">
        <v>630</v>
      </c>
      <c r="D96" s="267">
        <v>0.4</v>
      </c>
      <c r="F96" s="265"/>
      <c r="G96" s="265"/>
      <c r="M96" s="5">
        <f>3*0.2</f>
        <v>0.60000000000000009</v>
      </c>
    </row>
    <row r="97" spans="1:13" hidden="1">
      <c r="B97" s="267" t="s">
        <v>600</v>
      </c>
      <c r="C97" s="265" t="s">
        <v>631</v>
      </c>
      <c r="D97" s="267">
        <v>0.39</v>
      </c>
      <c r="F97" s="265"/>
      <c r="G97" s="265"/>
      <c r="M97" s="5">
        <f>3*0.18</f>
        <v>0.54</v>
      </c>
    </row>
    <row r="98" spans="1:13" hidden="1">
      <c r="B98" s="267" t="s">
        <v>600</v>
      </c>
      <c r="C98" s="265" t="s">
        <v>632</v>
      </c>
      <c r="D98" s="267">
        <v>0.38</v>
      </c>
      <c r="F98" s="265"/>
      <c r="G98" s="265"/>
      <c r="M98" s="5">
        <f>3*0.17</f>
        <v>0.51</v>
      </c>
    </row>
    <row r="99" spans="1:13" hidden="1">
      <c r="B99" s="267" t="s">
        <v>600</v>
      </c>
      <c r="C99" s="265" t="s">
        <v>633</v>
      </c>
      <c r="D99" s="267">
        <v>0.37</v>
      </c>
      <c r="F99" s="265"/>
      <c r="G99" s="265"/>
      <c r="M99" s="5">
        <f>3*0.16</f>
        <v>0.48</v>
      </c>
    </row>
    <row r="100" spans="1:13" hidden="1">
      <c r="B100" s="267" t="s">
        <v>600</v>
      </c>
      <c r="C100" s="265" t="s">
        <v>634</v>
      </c>
      <c r="D100" s="267">
        <v>0.32</v>
      </c>
      <c r="F100" s="265"/>
      <c r="G100" s="265"/>
      <c r="M100" s="5">
        <f>3*0.14</f>
        <v>0.42000000000000004</v>
      </c>
    </row>
    <row r="101" spans="1:13" hidden="1">
      <c r="B101" s="267" t="s">
        <v>600</v>
      </c>
      <c r="C101" s="265" t="s">
        <v>635</v>
      </c>
      <c r="D101" s="267">
        <v>0.3</v>
      </c>
      <c r="F101" s="265"/>
      <c r="G101" s="265"/>
      <c r="M101" s="5">
        <f>3*0.12</f>
        <v>0.36</v>
      </c>
    </row>
    <row r="102" spans="1:13" hidden="1">
      <c r="B102" s="267" t="s">
        <v>600</v>
      </c>
      <c r="C102" s="265" t="s">
        <v>636</v>
      </c>
      <c r="D102" s="267">
        <v>0.22</v>
      </c>
      <c r="F102" s="265"/>
      <c r="G102" s="265"/>
      <c r="M102" s="5">
        <f>3*0.1</f>
        <v>0.30000000000000004</v>
      </c>
    </row>
    <row r="103" spans="1:13" hidden="1">
      <c r="A103" s="269"/>
      <c r="B103" s="267" t="s">
        <v>600</v>
      </c>
      <c r="C103" s="269" t="s">
        <v>637</v>
      </c>
      <c r="D103" s="267">
        <v>0.22</v>
      </c>
      <c r="F103" s="265"/>
      <c r="G103" s="265"/>
      <c r="M103" s="5">
        <f>3*0.08</f>
        <v>0.24</v>
      </c>
    </row>
    <row r="104" spans="1:13" hidden="1">
      <c r="B104" s="267" t="s">
        <v>600</v>
      </c>
      <c r="C104" s="265" t="s">
        <v>638</v>
      </c>
      <c r="D104" s="267">
        <v>0.13</v>
      </c>
      <c r="F104" s="265"/>
      <c r="G104" s="265"/>
      <c r="M104" s="5">
        <f>3*0.06</f>
        <v>0.18</v>
      </c>
    </row>
    <row r="105" spans="1:13" hidden="1">
      <c r="B105" s="267" t="s">
        <v>600</v>
      </c>
      <c r="C105" s="265" t="s">
        <v>639</v>
      </c>
      <c r="D105" s="267">
        <v>0.13</v>
      </c>
      <c r="F105" s="265"/>
      <c r="G105" s="265"/>
      <c r="M105" s="5">
        <f>3*0.05</f>
        <v>0.15000000000000002</v>
      </c>
    </row>
    <row r="106" spans="1:13" hidden="1">
      <c r="A106" s="269"/>
      <c r="B106" s="267" t="s">
        <v>600</v>
      </c>
      <c r="C106" s="269" t="s">
        <v>640</v>
      </c>
      <c r="D106" s="267">
        <v>0.13</v>
      </c>
      <c r="F106" s="265"/>
      <c r="G106" s="265"/>
      <c r="M106" s="5">
        <f>3*0.04</f>
        <v>0.12</v>
      </c>
    </row>
    <row r="107" spans="1:13" hidden="1">
      <c r="A107" s="269"/>
      <c r="B107" s="267" t="s">
        <v>600</v>
      </c>
      <c r="C107" s="269" t="s">
        <v>641</v>
      </c>
      <c r="D107" s="267">
        <v>0.13</v>
      </c>
      <c r="F107" s="265"/>
      <c r="G107" s="265"/>
      <c r="M107" s="5">
        <f>3*0.04</f>
        <v>0.12</v>
      </c>
    </row>
    <row r="108" spans="1:13" hidden="1">
      <c r="A108" s="269"/>
      <c r="B108" s="267" t="s">
        <v>600</v>
      </c>
      <c r="C108" s="269" t="s">
        <v>642</v>
      </c>
      <c r="D108" s="267">
        <v>0.12</v>
      </c>
      <c r="F108" s="265"/>
      <c r="G108" s="265"/>
      <c r="M108" s="5">
        <f>3*0.03</f>
        <v>0.09</v>
      </c>
    </row>
    <row r="109" spans="1:13">
      <c r="D109" s="324"/>
      <c r="E109" s="325"/>
    </row>
    <row r="110" spans="1:13" s="311" customFormat="1">
      <c r="A110" s="264" t="s">
        <v>465</v>
      </c>
      <c r="B110" s="264" t="s">
        <v>466</v>
      </c>
      <c r="C110" s="264" t="s">
        <v>643</v>
      </c>
      <c r="D110" s="263" t="s">
        <v>644</v>
      </c>
      <c r="E110" s="263" t="s">
        <v>645</v>
      </c>
      <c r="F110" s="264" t="s">
        <v>599</v>
      </c>
      <c r="G110" s="309"/>
      <c r="H110" s="309" t="s">
        <v>646</v>
      </c>
      <c r="I110" s="309" t="s">
        <v>647</v>
      </c>
      <c r="J110" s="309" t="s">
        <v>648</v>
      </c>
      <c r="K110" s="263" t="s">
        <v>649</v>
      </c>
      <c r="L110" s="310" t="s">
        <v>650</v>
      </c>
      <c r="M110" s="326" t="s">
        <v>651</v>
      </c>
    </row>
    <row r="111" spans="1:13">
      <c r="B111" s="267" t="s">
        <v>600</v>
      </c>
      <c r="C111" s="265" t="s">
        <v>652</v>
      </c>
      <c r="D111" s="256">
        <f>SUM(H111:K111)</f>
        <v>1896.3200000000002</v>
      </c>
      <c r="E111" s="327">
        <f t="shared" ref="E111:E155" si="7">D111/$E$2</f>
        <v>164.89739130434785</v>
      </c>
      <c r="F111" s="267">
        <v>2.16</v>
      </c>
      <c r="H111" s="266">
        <f>488*2</f>
        <v>976</v>
      </c>
      <c r="I111" s="266">
        <f t="shared" ref="I111:I117" si="8">60.64*0.25*2</f>
        <v>30.32</v>
      </c>
      <c r="J111" s="266">
        <f t="shared" ref="J111:J123" si="9">25*2</f>
        <v>50</v>
      </c>
      <c r="K111" s="268">
        <f>420*2</f>
        <v>840</v>
      </c>
      <c r="L111" s="265" t="s">
        <v>653</v>
      </c>
      <c r="M111" s="328">
        <v>35.200000000000003</v>
      </c>
    </row>
    <row r="112" spans="1:13">
      <c r="B112" s="267" t="s">
        <v>600</v>
      </c>
      <c r="C112" s="265" t="s">
        <v>654</v>
      </c>
      <c r="D112" s="256">
        <f t="shared" ref="D112:D155" si="10">SUM(H112:K112)</f>
        <v>866.31999999999994</v>
      </c>
      <c r="E112" s="327">
        <f t="shared" si="7"/>
        <v>75.332173913043476</v>
      </c>
      <c r="F112" s="267">
        <v>1.96</v>
      </c>
      <c r="H112" s="266">
        <f>206*2</f>
        <v>412</v>
      </c>
      <c r="I112" s="266">
        <f t="shared" si="8"/>
        <v>30.32</v>
      </c>
      <c r="J112" s="266">
        <f t="shared" si="9"/>
        <v>50</v>
      </c>
      <c r="K112" s="268">
        <f>187*2</f>
        <v>374</v>
      </c>
      <c r="L112" s="265" t="s">
        <v>655</v>
      </c>
      <c r="M112" s="328">
        <v>26.5</v>
      </c>
    </row>
    <row r="113" spans="1:13">
      <c r="B113" s="267" t="s">
        <v>600</v>
      </c>
      <c r="C113" s="265" t="s">
        <v>656</v>
      </c>
      <c r="D113" s="256">
        <f t="shared" si="10"/>
        <v>764.31999999999994</v>
      </c>
      <c r="E113" s="327">
        <f t="shared" si="7"/>
        <v>66.462608695652165</v>
      </c>
      <c r="F113" s="267">
        <v>1.96</v>
      </c>
      <c r="H113" s="266">
        <f>155*2</f>
        <v>310</v>
      </c>
      <c r="I113" s="266">
        <f t="shared" si="8"/>
        <v>30.32</v>
      </c>
      <c r="J113" s="266">
        <f t="shared" si="9"/>
        <v>50</v>
      </c>
      <c r="K113" s="268">
        <f>187*2</f>
        <v>374</v>
      </c>
      <c r="L113" s="265" t="s">
        <v>655</v>
      </c>
      <c r="M113" s="328">
        <v>26.5</v>
      </c>
    </row>
    <row r="114" spans="1:13">
      <c r="B114" s="267" t="s">
        <v>600</v>
      </c>
      <c r="C114" s="265" t="s">
        <v>657</v>
      </c>
      <c r="D114" s="256">
        <f t="shared" si="10"/>
        <v>550.31999999999994</v>
      </c>
      <c r="E114" s="327">
        <f t="shared" si="7"/>
        <v>47.853913043478258</v>
      </c>
      <c r="F114" s="267">
        <v>1.76</v>
      </c>
      <c r="H114" s="266">
        <f>102*2</f>
        <v>204</v>
      </c>
      <c r="I114" s="266">
        <f t="shared" si="8"/>
        <v>30.32</v>
      </c>
      <c r="J114" s="266">
        <f t="shared" si="9"/>
        <v>50</v>
      </c>
      <c r="K114" s="268">
        <f>133*2</f>
        <v>266</v>
      </c>
      <c r="L114" s="265" t="s">
        <v>658</v>
      </c>
      <c r="M114" s="328">
        <v>23.8</v>
      </c>
    </row>
    <row r="115" spans="1:13">
      <c r="B115" s="267" t="s">
        <v>600</v>
      </c>
      <c r="C115" s="265" t="s">
        <v>659</v>
      </c>
      <c r="D115" s="256">
        <f t="shared" si="10"/>
        <v>513.31999999999994</v>
      </c>
      <c r="E115" s="327">
        <f t="shared" si="7"/>
        <v>44.63652173913043</v>
      </c>
      <c r="F115" s="267">
        <v>1.76</v>
      </c>
      <c r="H115" s="266">
        <f>83.5*2</f>
        <v>167</v>
      </c>
      <c r="I115" s="266">
        <f t="shared" si="8"/>
        <v>30.32</v>
      </c>
      <c r="J115" s="266">
        <f t="shared" si="9"/>
        <v>50</v>
      </c>
      <c r="K115" s="268">
        <f>133*2</f>
        <v>266</v>
      </c>
      <c r="L115" s="265" t="s">
        <v>658</v>
      </c>
      <c r="M115" s="328">
        <v>23.8</v>
      </c>
    </row>
    <row r="116" spans="1:13">
      <c r="B116" s="267" t="s">
        <v>600</v>
      </c>
      <c r="C116" s="265" t="s">
        <v>660</v>
      </c>
      <c r="D116" s="256">
        <f t="shared" si="10"/>
        <v>375.32</v>
      </c>
      <c r="E116" s="327">
        <f t="shared" si="7"/>
        <v>32.636521739130437</v>
      </c>
      <c r="F116" s="267">
        <v>1.76</v>
      </c>
      <c r="H116" s="266">
        <f>65*2</f>
        <v>130</v>
      </c>
      <c r="I116" s="266">
        <f t="shared" si="8"/>
        <v>30.32</v>
      </c>
      <c r="J116" s="266">
        <f t="shared" si="9"/>
        <v>50</v>
      </c>
      <c r="K116" s="268">
        <f>82.5*2</f>
        <v>165</v>
      </c>
      <c r="L116" s="265" t="s">
        <v>658</v>
      </c>
      <c r="M116" s="328">
        <v>21.2</v>
      </c>
    </row>
    <row r="117" spans="1:13">
      <c r="B117" s="267" t="s">
        <v>600</v>
      </c>
      <c r="C117" s="265" t="s">
        <v>661</v>
      </c>
      <c r="D117" s="256">
        <f t="shared" si="10"/>
        <v>363.32</v>
      </c>
      <c r="E117" s="327">
        <f t="shared" si="7"/>
        <v>31.593043478260871</v>
      </c>
      <c r="F117" s="267">
        <v>1.5599999999999998</v>
      </c>
      <c r="H117" s="266">
        <f>59*2</f>
        <v>118</v>
      </c>
      <c r="I117" s="266">
        <f t="shared" si="8"/>
        <v>30.32</v>
      </c>
      <c r="J117" s="266">
        <f t="shared" si="9"/>
        <v>50</v>
      </c>
      <c r="K117" s="268">
        <f>82.5*2</f>
        <v>165</v>
      </c>
      <c r="L117" s="265" t="s">
        <v>658</v>
      </c>
      <c r="M117" s="328">
        <v>19.399999999999999</v>
      </c>
    </row>
    <row r="118" spans="1:13">
      <c r="B118" s="267" t="s">
        <v>600</v>
      </c>
      <c r="C118" s="265" t="s">
        <v>662</v>
      </c>
      <c r="D118" s="256">
        <f t="shared" si="10"/>
        <v>229.10500000000002</v>
      </c>
      <c r="E118" s="327">
        <f t="shared" si="7"/>
        <v>19.92217391304348</v>
      </c>
      <c r="F118" s="267">
        <v>1.5599999999999998</v>
      </c>
      <c r="H118" s="266">
        <f>52*2</f>
        <v>104</v>
      </c>
      <c r="I118" s="266">
        <f t="shared" ref="I118:I123" si="11">18.69*0.25*2</f>
        <v>9.3450000000000006</v>
      </c>
      <c r="J118" s="266">
        <f t="shared" si="9"/>
        <v>50</v>
      </c>
      <c r="K118" s="268">
        <f t="shared" ref="K118:K123" si="12">32.88*2</f>
        <v>65.760000000000005</v>
      </c>
      <c r="L118" s="265" t="s">
        <v>663</v>
      </c>
      <c r="M118" s="328">
        <v>15.6</v>
      </c>
    </row>
    <row r="119" spans="1:13">
      <c r="B119" s="267" t="s">
        <v>600</v>
      </c>
      <c r="C119" s="265" t="s">
        <v>664</v>
      </c>
      <c r="D119" s="256">
        <f t="shared" si="10"/>
        <v>219.10500000000002</v>
      </c>
      <c r="E119" s="327">
        <f t="shared" si="7"/>
        <v>19.052608695652175</v>
      </c>
      <c r="F119" s="267">
        <v>1.1599999999999999</v>
      </c>
      <c r="H119" s="266">
        <f>47*2</f>
        <v>94</v>
      </c>
      <c r="I119" s="266">
        <f t="shared" si="11"/>
        <v>9.3450000000000006</v>
      </c>
      <c r="J119" s="266">
        <f t="shared" si="9"/>
        <v>50</v>
      </c>
      <c r="K119" s="268">
        <f t="shared" si="12"/>
        <v>65.760000000000005</v>
      </c>
      <c r="L119" s="265" t="s">
        <v>663</v>
      </c>
      <c r="M119" s="328"/>
    </row>
    <row r="120" spans="1:13">
      <c r="B120" s="267" t="s">
        <v>600</v>
      </c>
      <c r="C120" s="265" t="s">
        <v>665</v>
      </c>
      <c r="D120" s="256">
        <f t="shared" si="10"/>
        <v>189.10500000000002</v>
      </c>
      <c r="E120" s="327">
        <f t="shared" si="7"/>
        <v>16.443913043478261</v>
      </c>
      <c r="F120" s="267">
        <v>1.1599999999999999</v>
      </c>
      <c r="H120" s="266">
        <f>32*2</f>
        <v>64</v>
      </c>
      <c r="I120" s="266">
        <f t="shared" si="11"/>
        <v>9.3450000000000006</v>
      </c>
      <c r="J120" s="266">
        <f t="shared" si="9"/>
        <v>50</v>
      </c>
      <c r="K120" s="268">
        <f t="shared" si="12"/>
        <v>65.760000000000005</v>
      </c>
      <c r="L120" s="265" t="s">
        <v>663</v>
      </c>
      <c r="M120" s="328"/>
    </row>
    <row r="121" spans="1:13">
      <c r="A121" s="269"/>
      <c r="B121" s="267" t="s">
        <v>600</v>
      </c>
      <c r="C121" s="269" t="s">
        <v>666</v>
      </c>
      <c r="D121" s="256">
        <f t="shared" si="10"/>
        <v>159.10500000000002</v>
      </c>
      <c r="E121" s="327">
        <f t="shared" si="7"/>
        <v>13.835217391304349</v>
      </c>
      <c r="F121" s="267">
        <v>0.86</v>
      </c>
      <c r="H121" s="266">
        <f>17*2</f>
        <v>34</v>
      </c>
      <c r="I121" s="266">
        <f t="shared" si="11"/>
        <v>9.3450000000000006</v>
      </c>
      <c r="J121" s="266">
        <f t="shared" si="9"/>
        <v>50</v>
      </c>
      <c r="K121" s="268">
        <f t="shared" si="12"/>
        <v>65.760000000000005</v>
      </c>
      <c r="L121" s="265" t="s">
        <v>667</v>
      </c>
      <c r="M121" s="328"/>
    </row>
    <row r="122" spans="1:13">
      <c r="B122" s="267" t="s">
        <v>600</v>
      </c>
      <c r="C122" s="265" t="s">
        <v>668</v>
      </c>
      <c r="D122" s="256">
        <f t="shared" si="10"/>
        <v>157.10500000000002</v>
      </c>
      <c r="E122" s="327">
        <f t="shared" si="7"/>
        <v>13.661304347826089</v>
      </c>
      <c r="F122" s="267">
        <v>0.66</v>
      </c>
      <c r="H122" s="266">
        <f>16*2</f>
        <v>32</v>
      </c>
      <c r="I122" s="266">
        <f t="shared" si="11"/>
        <v>9.3450000000000006</v>
      </c>
      <c r="J122" s="266">
        <f t="shared" si="9"/>
        <v>50</v>
      </c>
      <c r="K122" s="268">
        <f t="shared" si="12"/>
        <v>65.760000000000005</v>
      </c>
      <c r="L122" s="265" t="s">
        <v>667</v>
      </c>
      <c r="M122" s="328"/>
    </row>
    <row r="123" spans="1:13">
      <c r="B123" s="267" t="s">
        <v>600</v>
      </c>
      <c r="C123" s="265" t="s">
        <v>669</v>
      </c>
      <c r="D123" s="256">
        <f t="shared" si="10"/>
        <v>147.10500000000002</v>
      </c>
      <c r="E123" s="327">
        <f t="shared" si="7"/>
        <v>12.791739130434784</v>
      </c>
      <c r="F123" s="267">
        <v>0.66</v>
      </c>
      <c r="H123" s="266">
        <f>11*2</f>
        <v>22</v>
      </c>
      <c r="I123" s="266">
        <f t="shared" si="11"/>
        <v>9.3450000000000006</v>
      </c>
      <c r="J123" s="266">
        <f t="shared" si="9"/>
        <v>50</v>
      </c>
      <c r="K123" s="268">
        <f t="shared" si="12"/>
        <v>65.760000000000005</v>
      </c>
      <c r="L123" s="265" t="s">
        <v>670</v>
      </c>
      <c r="M123" s="328"/>
    </row>
    <row r="124" spans="1:13">
      <c r="A124" s="269"/>
      <c r="C124" s="269"/>
      <c r="D124" s="256"/>
      <c r="E124" s="327"/>
      <c r="F124" s="267"/>
      <c r="H124" s="266"/>
      <c r="I124" s="266"/>
      <c r="J124" s="266"/>
      <c r="K124" s="268"/>
      <c r="M124" s="328"/>
    </row>
    <row r="125" spans="1:13">
      <c r="B125" s="267" t="s">
        <v>600</v>
      </c>
      <c r="C125" s="265" t="s">
        <v>671</v>
      </c>
      <c r="D125" s="256">
        <f t="shared" si="10"/>
        <v>2017.7</v>
      </c>
      <c r="E125" s="327">
        <f t="shared" si="7"/>
        <v>175.45217391304348</v>
      </c>
      <c r="F125" s="267">
        <v>5.66</v>
      </c>
      <c r="H125" s="266">
        <f>(3*H113)+H116</f>
        <v>1060</v>
      </c>
      <c r="I125" s="266">
        <f>33.85*2</f>
        <v>67.7</v>
      </c>
      <c r="J125" s="266">
        <f t="shared" ref="J125:J138" si="13">25*2</f>
        <v>50</v>
      </c>
      <c r="K125" s="268">
        <f>420*2</f>
        <v>840</v>
      </c>
      <c r="L125" s="265" t="s">
        <v>653</v>
      </c>
      <c r="M125" s="328"/>
    </row>
    <row r="126" spans="1:13">
      <c r="B126" s="267" t="s">
        <v>600</v>
      </c>
      <c r="C126" s="265" t="s">
        <v>672</v>
      </c>
      <c r="D126" s="256">
        <f t="shared" si="10"/>
        <v>1687.7</v>
      </c>
      <c r="E126" s="327">
        <f t="shared" si="7"/>
        <v>146.75652173913045</v>
      </c>
      <c r="F126" s="267">
        <v>5.16</v>
      </c>
      <c r="H126" s="266">
        <f>(3*H114)+H117</f>
        <v>730</v>
      </c>
      <c r="I126" s="266">
        <f>((60.64*0.25)+18.69)*2</f>
        <v>67.7</v>
      </c>
      <c r="J126" s="266">
        <f t="shared" si="13"/>
        <v>50</v>
      </c>
      <c r="K126" s="268">
        <f>420*2</f>
        <v>840</v>
      </c>
      <c r="L126" s="265" t="s">
        <v>653</v>
      </c>
      <c r="M126" s="328">
        <v>43.3</v>
      </c>
    </row>
    <row r="127" spans="1:13">
      <c r="B127" s="267" t="s">
        <v>600</v>
      </c>
      <c r="C127" s="265" t="s">
        <v>673</v>
      </c>
      <c r="D127" s="256">
        <f t="shared" si="10"/>
        <v>1347.7</v>
      </c>
      <c r="E127" s="327">
        <f t="shared" si="7"/>
        <v>117.19130434782609</v>
      </c>
      <c r="F127" s="267">
        <v>5.16</v>
      </c>
      <c r="H127" s="266">
        <f>(3*H116)</f>
        <v>390</v>
      </c>
      <c r="I127" s="266">
        <f>33.85*2</f>
        <v>67.7</v>
      </c>
      <c r="J127" s="266">
        <f t="shared" si="13"/>
        <v>50</v>
      </c>
      <c r="K127" s="268">
        <f>420*2</f>
        <v>840</v>
      </c>
      <c r="L127" s="265" t="s">
        <v>653</v>
      </c>
      <c r="M127" s="328">
        <v>43.3</v>
      </c>
    </row>
    <row r="128" spans="1:13">
      <c r="B128" s="267" t="s">
        <v>600</v>
      </c>
      <c r="C128" s="265" t="s">
        <v>674</v>
      </c>
      <c r="D128" s="256">
        <f t="shared" si="10"/>
        <v>1311.7</v>
      </c>
      <c r="E128" s="327">
        <f t="shared" si="7"/>
        <v>114.0608695652174</v>
      </c>
      <c r="F128" s="267">
        <v>4.66</v>
      </c>
      <c r="H128" s="266">
        <f t="shared" ref="H128:H134" si="14">3*H117</f>
        <v>354</v>
      </c>
      <c r="I128" s="266">
        <f>((60.64*0.25)+18.69)*2</f>
        <v>67.7</v>
      </c>
      <c r="J128" s="266">
        <f t="shared" si="13"/>
        <v>50</v>
      </c>
      <c r="K128" s="268">
        <f>420*2</f>
        <v>840</v>
      </c>
      <c r="L128" s="265" t="s">
        <v>653</v>
      </c>
      <c r="M128" s="328"/>
    </row>
    <row r="129" spans="1:13">
      <c r="B129" s="267" t="s">
        <v>600</v>
      </c>
      <c r="C129" s="265" t="s">
        <v>675</v>
      </c>
      <c r="D129" s="256">
        <f t="shared" si="10"/>
        <v>1269.7</v>
      </c>
      <c r="E129" s="327">
        <f t="shared" si="7"/>
        <v>110.40869565217392</v>
      </c>
      <c r="F129" s="267">
        <v>4.16</v>
      </c>
      <c r="H129" s="266">
        <f t="shared" si="14"/>
        <v>312</v>
      </c>
      <c r="I129" s="266">
        <f>33.85*2</f>
        <v>67.7</v>
      </c>
      <c r="J129" s="266">
        <f t="shared" si="13"/>
        <v>50</v>
      </c>
      <c r="K129" s="268">
        <f>420*2</f>
        <v>840</v>
      </c>
      <c r="L129" s="265" t="s">
        <v>653</v>
      </c>
      <c r="M129" s="328"/>
    </row>
    <row r="130" spans="1:13">
      <c r="A130" s="269"/>
      <c r="B130" s="267" t="s">
        <v>600</v>
      </c>
      <c r="C130" s="269" t="s">
        <v>676</v>
      </c>
      <c r="D130" s="256">
        <f t="shared" si="10"/>
        <v>773.7</v>
      </c>
      <c r="E130" s="327">
        <f t="shared" si="7"/>
        <v>67.278260869565216</v>
      </c>
      <c r="F130" s="267">
        <v>3.16</v>
      </c>
      <c r="H130" s="266">
        <f t="shared" si="14"/>
        <v>282</v>
      </c>
      <c r="I130" s="266">
        <f>((60.64*0.25)+18.69)*2</f>
        <v>67.7</v>
      </c>
      <c r="J130" s="266">
        <f t="shared" si="13"/>
        <v>50</v>
      </c>
      <c r="K130" s="268">
        <f>187*2</f>
        <v>374</v>
      </c>
      <c r="L130" s="265" t="s">
        <v>655</v>
      </c>
      <c r="M130" s="328"/>
    </row>
    <row r="131" spans="1:13">
      <c r="B131" s="267" t="s">
        <v>600</v>
      </c>
      <c r="C131" s="265" t="s">
        <v>677</v>
      </c>
      <c r="D131" s="256">
        <f t="shared" si="10"/>
        <v>309.7</v>
      </c>
      <c r="E131" s="327">
        <f t="shared" si="7"/>
        <v>26.930434782608696</v>
      </c>
      <c r="F131" s="267">
        <v>3</v>
      </c>
      <c r="H131" s="266">
        <f t="shared" si="14"/>
        <v>192</v>
      </c>
      <c r="I131" s="266">
        <f>33.85*2</f>
        <v>67.7</v>
      </c>
      <c r="J131" s="266">
        <f t="shared" si="13"/>
        <v>50</v>
      </c>
      <c r="K131" s="268"/>
      <c r="M131" s="328"/>
    </row>
    <row r="132" spans="1:13">
      <c r="A132" s="269"/>
      <c r="B132" s="267" t="s">
        <v>600</v>
      </c>
      <c r="C132" s="269" t="s">
        <v>678</v>
      </c>
      <c r="D132" s="256">
        <f t="shared" si="10"/>
        <v>485.7</v>
      </c>
      <c r="E132" s="327">
        <f t="shared" si="7"/>
        <v>42.234782608695653</v>
      </c>
      <c r="F132" s="267">
        <v>2.2599999999999998</v>
      </c>
      <c r="H132" s="266">
        <f t="shared" si="14"/>
        <v>102</v>
      </c>
      <c r="I132" s="266">
        <f>((60.64*0.25)+18.69)*2</f>
        <v>67.7</v>
      </c>
      <c r="J132" s="266">
        <f t="shared" si="13"/>
        <v>50</v>
      </c>
      <c r="K132" s="268">
        <f>133*2</f>
        <v>266</v>
      </c>
      <c r="L132" s="265" t="s">
        <v>658</v>
      </c>
      <c r="M132" s="328"/>
    </row>
    <row r="133" spans="1:13">
      <c r="A133" s="269"/>
      <c r="B133" s="267" t="s">
        <v>600</v>
      </c>
      <c r="C133" s="269" t="s">
        <v>679</v>
      </c>
      <c r="D133" s="256">
        <f t="shared" si="10"/>
        <v>479.7</v>
      </c>
      <c r="E133" s="327">
        <f t="shared" si="7"/>
        <v>41.713043478260872</v>
      </c>
      <c r="F133" s="267">
        <v>1.66</v>
      </c>
      <c r="H133" s="266">
        <f t="shared" si="14"/>
        <v>96</v>
      </c>
      <c r="I133" s="266">
        <f>33.85*2</f>
        <v>67.7</v>
      </c>
      <c r="J133" s="266">
        <f t="shared" si="13"/>
        <v>50</v>
      </c>
      <c r="K133" s="268">
        <f>133*2</f>
        <v>266</v>
      </c>
      <c r="L133" s="265" t="s">
        <v>658</v>
      </c>
      <c r="M133" s="328"/>
    </row>
    <row r="134" spans="1:13">
      <c r="A134" s="269"/>
      <c r="B134" s="267" t="s">
        <v>600</v>
      </c>
      <c r="C134" s="269" t="s">
        <v>680</v>
      </c>
      <c r="D134" s="256">
        <f t="shared" si="10"/>
        <v>449.7</v>
      </c>
      <c r="E134" s="327">
        <f t="shared" si="7"/>
        <v>39.104347826086958</v>
      </c>
      <c r="F134" s="267">
        <v>1.66</v>
      </c>
      <c r="H134" s="266">
        <f t="shared" si="14"/>
        <v>66</v>
      </c>
      <c r="I134" s="266">
        <f>((60.64*0.25)+18.69)*2</f>
        <v>67.7</v>
      </c>
      <c r="J134" s="266">
        <f t="shared" si="13"/>
        <v>50</v>
      </c>
      <c r="K134" s="268">
        <f>133*2</f>
        <v>266</v>
      </c>
      <c r="L134" s="265" t="s">
        <v>658</v>
      </c>
      <c r="M134" s="328"/>
    </row>
    <row r="135" spans="1:13">
      <c r="A135" s="269"/>
      <c r="B135" s="267" t="s">
        <v>600</v>
      </c>
      <c r="C135" s="269" t="s">
        <v>681</v>
      </c>
      <c r="D135" s="256">
        <f t="shared" si="10"/>
        <v>243.45999999999998</v>
      </c>
      <c r="E135" s="327">
        <f t="shared" si="7"/>
        <v>21.170434782608694</v>
      </c>
      <c r="F135" s="267">
        <v>1.46</v>
      </c>
      <c r="H135" s="266">
        <f>3*20</f>
        <v>60</v>
      </c>
      <c r="I135" s="266">
        <f>33.85*2</f>
        <v>67.7</v>
      </c>
      <c r="J135" s="266">
        <f t="shared" si="13"/>
        <v>50</v>
      </c>
      <c r="K135" s="268">
        <f>32.88*2</f>
        <v>65.760000000000005</v>
      </c>
      <c r="L135" s="265" t="s">
        <v>663</v>
      </c>
      <c r="M135" s="328"/>
    </row>
    <row r="136" spans="1:13">
      <c r="A136" s="269"/>
      <c r="B136" s="267" t="s">
        <v>600</v>
      </c>
      <c r="C136" s="269" t="s">
        <v>682</v>
      </c>
      <c r="D136" s="256">
        <f t="shared" si="10"/>
        <v>183.46</v>
      </c>
      <c r="E136" s="327">
        <f t="shared" si="7"/>
        <v>15.95304347826087</v>
      </c>
      <c r="F136" s="267">
        <v>1.26</v>
      </c>
      <c r="H136" s="266"/>
      <c r="I136" s="266">
        <f>((60.64*0.25)+18.69)*2</f>
        <v>67.7</v>
      </c>
      <c r="J136" s="266">
        <f t="shared" si="13"/>
        <v>50</v>
      </c>
      <c r="K136" s="268">
        <f>32.88*2</f>
        <v>65.760000000000005</v>
      </c>
      <c r="L136" s="265" t="s">
        <v>663</v>
      </c>
      <c r="M136" s="328"/>
    </row>
    <row r="137" spans="1:13">
      <c r="A137" s="269"/>
      <c r="B137" s="267" t="s">
        <v>600</v>
      </c>
      <c r="C137" s="269" t="s">
        <v>683</v>
      </c>
      <c r="D137" s="256">
        <f t="shared" si="10"/>
        <v>183.46</v>
      </c>
      <c r="E137" s="327">
        <f t="shared" si="7"/>
        <v>15.95304347826087</v>
      </c>
      <c r="F137" s="267">
        <v>1.06</v>
      </c>
      <c r="H137" s="266"/>
      <c r="I137" s="266">
        <f>33.85*2</f>
        <v>67.7</v>
      </c>
      <c r="J137" s="266">
        <f t="shared" si="13"/>
        <v>50</v>
      </c>
      <c r="K137" s="268">
        <f>32.88*2</f>
        <v>65.760000000000005</v>
      </c>
      <c r="L137" s="265" t="s">
        <v>667</v>
      </c>
      <c r="M137" s="328"/>
    </row>
    <row r="138" spans="1:13">
      <c r="A138" s="269"/>
      <c r="B138" s="267" t="s">
        <v>600</v>
      </c>
      <c r="C138" s="269" t="s">
        <v>684</v>
      </c>
      <c r="D138" s="256">
        <f t="shared" si="10"/>
        <v>183.46</v>
      </c>
      <c r="E138" s="327">
        <f t="shared" si="7"/>
        <v>15.95304347826087</v>
      </c>
      <c r="F138" s="267">
        <v>0.86</v>
      </c>
      <c r="H138" s="266"/>
      <c r="I138" s="266">
        <f>((60.64*0.25)+18.69)*2</f>
        <v>67.7</v>
      </c>
      <c r="J138" s="266">
        <f t="shared" si="13"/>
        <v>50</v>
      </c>
      <c r="K138" s="268">
        <f>32.88*2</f>
        <v>65.760000000000005</v>
      </c>
      <c r="L138" s="265" t="s">
        <v>667</v>
      </c>
      <c r="M138" s="328"/>
    </row>
    <row r="139" spans="1:13">
      <c r="A139" s="269"/>
      <c r="C139" s="269"/>
      <c r="D139" s="256"/>
      <c r="E139" s="327"/>
      <c r="F139" s="267"/>
      <c r="H139" s="266"/>
      <c r="I139" s="266"/>
      <c r="J139" s="266"/>
      <c r="K139" s="268"/>
      <c r="M139" s="328"/>
    </row>
    <row r="140" spans="1:13">
      <c r="B140" s="267" t="s">
        <v>600</v>
      </c>
      <c r="C140" s="265" t="s">
        <v>685</v>
      </c>
      <c r="D140" s="256">
        <f t="shared" si="10"/>
        <v>2327.6999999999998</v>
      </c>
      <c r="E140" s="327">
        <f t="shared" si="7"/>
        <v>202.40869565217389</v>
      </c>
      <c r="F140" s="267">
        <v>8.16</v>
      </c>
      <c r="H140" s="266">
        <f>4*H113+H116</f>
        <v>1370</v>
      </c>
      <c r="I140" s="266">
        <f>33.85*2</f>
        <v>67.7</v>
      </c>
      <c r="J140" s="266">
        <f t="shared" ref="J140:J153" si="15">25*2</f>
        <v>50</v>
      </c>
      <c r="K140" s="268">
        <f t="shared" ref="K140:K146" si="16">420*2</f>
        <v>840</v>
      </c>
      <c r="L140" s="265" t="s">
        <v>653</v>
      </c>
      <c r="M140" s="328">
        <v>47.9</v>
      </c>
    </row>
    <row r="141" spans="1:13">
      <c r="B141" s="267" t="s">
        <v>600</v>
      </c>
      <c r="C141" s="265" t="s">
        <v>686</v>
      </c>
      <c r="D141" s="256">
        <f t="shared" si="10"/>
        <v>1891.7</v>
      </c>
      <c r="E141" s="327">
        <f t="shared" si="7"/>
        <v>164.49565217391304</v>
      </c>
      <c r="F141" s="267">
        <v>7.66</v>
      </c>
      <c r="H141" s="266">
        <f>4*H114+H117</f>
        <v>934</v>
      </c>
      <c r="I141" s="266">
        <f>33.85*2</f>
        <v>67.7</v>
      </c>
      <c r="J141" s="266">
        <f t="shared" si="15"/>
        <v>50</v>
      </c>
      <c r="K141" s="268">
        <f t="shared" si="16"/>
        <v>840</v>
      </c>
      <c r="L141" s="265" t="s">
        <v>653</v>
      </c>
      <c r="M141" s="328">
        <v>47.9</v>
      </c>
    </row>
    <row r="142" spans="1:13">
      <c r="B142" s="267" t="s">
        <v>600</v>
      </c>
      <c r="C142" s="265" t="s">
        <v>687</v>
      </c>
      <c r="D142" s="256">
        <f t="shared" si="10"/>
        <v>1743.7</v>
      </c>
      <c r="E142" s="327">
        <f t="shared" si="7"/>
        <v>151.62608695652173</v>
      </c>
      <c r="F142" s="267">
        <v>7.16</v>
      </c>
      <c r="H142" s="266">
        <f>4*H115+H117</f>
        <v>786</v>
      </c>
      <c r="I142" s="266">
        <f>33.85*2</f>
        <v>67.7</v>
      </c>
      <c r="J142" s="266">
        <f t="shared" si="15"/>
        <v>50</v>
      </c>
      <c r="K142" s="268">
        <f t="shared" si="16"/>
        <v>840</v>
      </c>
      <c r="L142" s="265" t="s">
        <v>653</v>
      </c>
      <c r="M142" s="328">
        <v>47.9</v>
      </c>
    </row>
    <row r="143" spans="1:13">
      <c r="B143" s="267" t="s">
        <v>600</v>
      </c>
      <c r="C143" s="265" t="s">
        <v>688</v>
      </c>
      <c r="D143" s="256">
        <f t="shared" si="10"/>
        <v>1581.7</v>
      </c>
      <c r="E143" s="327">
        <f t="shared" si="7"/>
        <v>137.53913043478261</v>
      </c>
      <c r="F143" s="267">
        <v>6.66</v>
      </c>
      <c r="H143" s="266">
        <f>4*H116+H118</f>
        <v>624</v>
      </c>
      <c r="I143" s="266">
        <f>33.85*2</f>
        <v>67.7</v>
      </c>
      <c r="J143" s="266">
        <f t="shared" si="15"/>
        <v>50</v>
      </c>
      <c r="K143" s="268">
        <f t="shared" si="16"/>
        <v>840</v>
      </c>
      <c r="L143" s="265" t="s">
        <v>653</v>
      </c>
      <c r="M143" s="328">
        <v>47.9</v>
      </c>
    </row>
    <row r="144" spans="1:13">
      <c r="B144" s="267" t="s">
        <v>600</v>
      </c>
      <c r="C144" s="265" t="s">
        <v>689</v>
      </c>
      <c r="D144" s="256">
        <f t="shared" si="10"/>
        <v>1523.7</v>
      </c>
      <c r="E144" s="327">
        <f t="shared" si="7"/>
        <v>132.49565217391304</v>
      </c>
      <c r="F144" s="267">
        <v>6.16</v>
      </c>
      <c r="H144" s="266">
        <f>4*H117+H119</f>
        <v>566</v>
      </c>
      <c r="I144" s="266">
        <f>33.85*2</f>
        <v>67.7</v>
      </c>
      <c r="J144" s="266">
        <f t="shared" si="15"/>
        <v>50</v>
      </c>
      <c r="K144" s="268">
        <f t="shared" si="16"/>
        <v>840</v>
      </c>
      <c r="L144" s="265" t="s">
        <v>653</v>
      </c>
      <c r="M144" s="328">
        <v>34</v>
      </c>
    </row>
    <row r="145" spans="1:13">
      <c r="B145" s="267" t="s">
        <v>600</v>
      </c>
      <c r="C145" s="265" t="s">
        <v>690</v>
      </c>
      <c r="D145" s="256">
        <f t="shared" si="10"/>
        <v>1437.7</v>
      </c>
      <c r="E145" s="327">
        <f t="shared" si="7"/>
        <v>125.01739130434783</v>
      </c>
      <c r="F145" s="267">
        <v>5.66</v>
      </c>
      <c r="H145" s="266">
        <f>4*H118+H120</f>
        <v>480</v>
      </c>
      <c r="I145" s="266">
        <f>((60.64*0.25)+18.69)*2</f>
        <v>67.7</v>
      </c>
      <c r="J145" s="266">
        <f t="shared" si="15"/>
        <v>50</v>
      </c>
      <c r="K145" s="268">
        <f t="shared" si="16"/>
        <v>840</v>
      </c>
      <c r="L145" s="265" t="s">
        <v>653</v>
      </c>
      <c r="M145" s="328">
        <v>34</v>
      </c>
    </row>
    <row r="146" spans="1:13">
      <c r="B146" s="267" t="s">
        <v>600</v>
      </c>
      <c r="C146" s="265" t="s">
        <v>691</v>
      </c>
      <c r="D146" s="256">
        <f t="shared" si="10"/>
        <v>1397.7</v>
      </c>
      <c r="E146" s="327">
        <f t="shared" si="7"/>
        <v>121.53913043478261</v>
      </c>
      <c r="F146" s="267">
        <v>4.16</v>
      </c>
      <c r="H146" s="266">
        <f>4*H119+H120</f>
        <v>440</v>
      </c>
      <c r="I146" s="266">
        <f>33.85*2</f>
        <v>67.7</v>
      </c>
      <c r="J146" s="266">
        <f t="shared" si="15"/>
        <v>50</v>
      </c>
      <c r="K146" s="268">
        <f t="shared" si="16"/>
        <v>840</v>
      </c>
      <c r="L146" s="265" t="s">
        <v>653</v>
      </c>
      <c r="M146" s="328">
        <v>34</v>
      </c>
    </row>
    <row r="147" spans="1:13">
      <c r="B147" s="267" t="s">
        <v>600</v>
      </c>
      <c r="C147" s="265" t="s">
        <v>692</v>
      </c>
      <c r="D147" s="256">
        <f t="shared" si="10"/>
        <v>772</v>
      </c>
      <c r="E147" s="327">
        <f t="shared" si="7"/>
        <v>67.130434782608702</v>
      </c>
      <c r="F147" s="267">
        <v>3.66</v>
      </c>
      <c r="H147" s="266">
        <f>4*H120+H122</f>
        <v>288</v>
      </c>
      <c r="I147" s="266">
        <f>30*2</f>
        <v>60</v>
      </c>
      <c r="J147" s="266">
        <f t="shared" si="15"/>
        <v>50</v>
      </c>
      <c r="K147" s="268">
        <f>187*2</f>
        <v>374</v>
      </c>
      <c r="L147" s="265" t="s">
        <v>655</v>
      </c>
      <c r="M147" s="328">
        <v>27</v>
      </c>
    </row>
    <row r="148" spans="1:13">
      <c r="A148" s="269"/>
      <c r="B148" s="267" t="s">
        <v>600</v>
      </c>
      <c r="C148" s="269" t="s">
        <v>693</v>
      </c>
      <c r="D148" s="256">
        <f t="shared" si="10"/>
        <v>652</v>
      </c>
      <c r="E148" s="327">
        <f t="shared" si="7"/>
        <v>56.695652173913047</v>
      </c>
      <c r="F148" s="267">
        <v>3.16</v>
      </c>
      <c r="H148" s="266">
        <f>4*H121+H122</f>
        <v>168</v>
      </c>
      <c r="I148" s="266">
        <f>30*2</f>
        <v>60</v>
      </c>
      <c r="J148" s="266">
        <f t="shared" si="15"/>
        <v>50</v>
      </c>
      <c r="K148" s="268">
        <f>187*2</f>
        <v>374</v>
      </c>
      <c r="L148" s="265" t="s">
        <v>655</v>
      </c>
      <c r="M148" s="328">
        <v>27</v>
      </c>
    </row>
    <row r="149" spans="1:13">
      <c r="B149" s="267" t="s">
        <v>600</v>
      </c>
      <c r="C149" s="265" t="s">
        <v>694</v>
      </c>
      <c r="D149" s="256">
        <f t="shared" si="10"/>
        <v>526</v>
      </c>
      <c r="E149" s="327">
        <f t="shared" si="7"/>
        <v>45.739130434782609</v>
      </c>
      <c r="F149" s="267">
        <v>2.16</v>
      </c>
      <c r="H149" s="266">
        <f>4*H122+H122</f>
        <v>160</v>
      </c>
      <c r="I149" s="266">
        <f>25*2</f>
        <v>50</v>
      </c>
      <c r="J149" s="266">
        <f t="shared" si="15"/>
        <v>50</v>
      </c>
      <c r="K149" s="268">
        <f>133*2</f>
        <v>266</v>
      </c>
      <c r="L149" s="265" t="s">
        <v>658</v>
      </c>
      <c r="M149" s="328">
        <v>24</v>
      </c>
    </row>
    <row r="150" spans="1:13">
      <c r="B150" s="267" t="s">
        <v>600</v>
      </c>
      <c r="C150" s="265" t="s">
        <v>695</v>
      </c>
      <c r="D150" s="256">
        <f t="shared" si="10"/>
        <v>476</v>
      </c>
      <c r="E150" s="327">
        <f t="shared" si="7"/>
        <v>41.391304347826086</v>
      </c>
      <c r="F150" s="267">
        <v>2.16</v>
      </c>
      <c r="H150" s="266">
        <f>4*H123+H123</f>
        <v>110</v>
      </c>
      <c r="I150" s="266">
        <f>25*2</f>
        <v>50</v>
      </c>
      <c r="J150" s="266">
        <f t="shared" si="15"/>
        <v>50</v>
      </c>
      <c r="K150" s="268">
        <f>133*2</f>
        <v>266</v>
      </c>
      <c r="L150" s="265" t="s">
        <v>658</v>
      </c>
      <c r="M150" s="328">
        <v>21</v>
      </c>
    </row>
    <row r="151" spans="1:13">
      <c r="A151" s="269"/>
      <c r="B151" s="267" t="s">
        <v>600</v>
      </c>
      <c r="C151" s="269" t="s">
        <v>696</v>
      </c>
      <c r="D151" s="256">
        <f t="shared" si="10"/>
        <v>165.76</v>
      </c>
      <c r="E151" s="327">
        <f t="shared" si="7"/>
        <v>14.41391304347826</v>
      </c>
      <c r="F151" s="267">
        <v>1.66</v>
      </c>
      <c r="H151" s="266"/>
      <c r="I151" s="266">
        <f>25*2</f>
        <v>50</v>
      </c>
      <c r="J151" s="266">
        <f t="shared" si="15"/>
        <v>50</v>
      </c>
      <c r="K151" s="268">
        <f>32.88*2</f>
        <v>65.760000000000005</v>
      </c>
      <c r="L151" s="265" t="s">
        <v>663</v>
      </c>
      <c r="M151" s="328">
        <v>15.85</v>
      </c>
    </row>
    <row r="152" spans="1:13">
      <c r="A152" s="269"/>
      <c r="B152" s="267" t="s">
        <v>600</v>
      </c>
      <c r="C152" s="269" t="s">
        <v>697</v>
      </c>
      <c r="D152" s="256">
        <f t="shared" si="10"/>
        <v>165.76</v>
      </c>
      <c r="E152" s="327">
        <f t="shared" si="7"/>
        <v>14.41391304347826</v>
      </c>
      <c r="F152" s="267">
        <v>1.46</v>
      </c>
      <c r="H152" s="266"/>
      <c r="I152" s="266">
        <f>25*2</f>
        <v>50</v>
      </c>
      <c r="J152" s="266">
        <f t="shared" si="15"/>
        <v>50</v>
      </c>
      <c r="K152" s="268">
        <f>32.88*2</f>
        <v>65.760000000000005</v>
      </c>
      <c r="L152" s="265" t="s">
        <v>667</v>
      </c>
      <c r="M152" s="328">
        <v>13.85</v>
      </c>
    </row>
    <row r="153" spans="1:13">
      <c r="A153" s="269"/>
      <c r="B153" s="267" t="s">
        <v>600</v>
      </c>
      <c r="C153" s="269" t="s">
        <v>698</v>
      </c>
      <c r="D153" s="256">
        <f t="shared" si="10"/>
        <v>155.76</v>
      </c>
      <c r="E153" s="327">
        <f t="shared" si="7"/>
        <v>13.544347826086955</v>
      </c>
      <c r="F153" s="267">
        <v>1.1599999999999999</v>
      </c>
      <c r="H153" s="266"/>
      <c r="I153" s="266">
        <f>20*2</f>
        <v>40</v>
      </c>
      <c r="J153" s="266">
        <f t="shared" si="15"/>
        <v>50</v>
      </c>
      <c r="K153" s="268">
        <f>32.88*2</f>
        <v>65.760000000000005</v>
      </c>
      <c r="L153" s="265" t="s">
        <v>670</v>
      </c>
      <c r="M153" s="328">
        <v>12.55</v>
      </c>
    </row>
    <row r="154" spans="1:13">
      <c r="D154" s="256"/>
      <c r="E154" s="327"/>
      <c r="H154" s="266"/>
      <c r="I154" s="266"/>
      <c r="J154" s="266"/>
      <c r="K154" s="268"/>
      <c r="M154" s="328"/>
    </row>
    <row r="155" spans="1:13">
      <c r="C155" s="265" t="s">
        <v>699</v>
      </c>
      <c r="D155" s="256">
        <f t="shared" si="10"/>
        <v>66.817999999999998</v>
      </c>
      <c r="E155" s="327">
        <f t="shared" si="7"/>
        <v>5.8102608695652176</v>
      </c>
      <c r="H155" s="266"/>
      <c r="I155" s="266">
        <f>18.69*0.1*2</f>
        <v>3.7380000000000004</v>
      </c>
      <c r="J155" s="266">
        <f>25*2</f>
        <v>50</v>
      </c>
      <c r="K155" s="268">
        <f>(5.17+1.37)*2</f>
        <v>13.08</v>
      </c>
      <c r="L155" s="265" t="s">
        <v>700</v>
      </c>
      <c r="M155" s="328"/>
    </row>
    <row r="156" spans="1:13">
      <c r="C156" s="265" t="s">
        <v>701</v>
      </c>
      <c r="H156" s="266"/>
      <c r="I156" s="266"/>
      <c r="J156" s="267"/>
      <c r="K156" s="268"/>
      <c r="M156" s="265"/>
    </row>
    <row r="157" spans="1:13">
      <c r="C157" s="265" t="s">
        <v>702</v>
      </c>
      <c r="H157" s="266"/>
      <c r="I157" s="266"/>
      <c r="J157" s="267"/>
      <c r="K157" s="268"/>
      <c r="M157" s="265"/>
    </row>
    <row r="158" spans="1:13">
      <c r="C158" s="265" t="s">
        <v>703</v>
      </c>
      <c r="H158" s="266"/>
      <c r="I158" s="266"/>
      <c r="J158" s="267"/>
      <c r="K158" s="268"/>
      <c r="M158" s="265"/>
    </row>
    <row r="159" spans="1:13">
      <c r="C159" s="265" t="s">
        <v>704</v>
      </c>
      <c r="H159" s="266"/>
      <c r="I159" s="266"/>
      <c r="J159" s="267"/>
      <c r="K159" s="268"/>
      <c r="M159" s="265"/>
    </row>
    <row r="160" spans="1:13">
      <c r="C160" s="265" t="s">
        <v>705</v>
      </c>
      <c r="H160" s="266"/>
      <c r="I160" s="266"/>
      <c r="J160" s="267"/>
      <c r="K160" s="268"/>
      <c r="M160" s="265"/>
    </row>
    <row r="161" spans="1:13" s="261" customFormat="1">
      <c r="A161" s="265"/>
      <c r="B161" s="267"/>
      <c r="C161" s="265" t="s">
        <v>706</v>
      </c>
      <c r="D161" s="270"/>
      <c r="G161" s="266"/>
      <c r="H161" s="266"/>
      <c r="I161" s="266"/>
      <c r="J161" s="267"/>
      <c r="K161" s="268"/>
      <c r="L161" s="265"/>
      <c r="M161" s="265"/>
    </row>
    <row r="162" spans="1:13">
      <c r="C162" s="265" t="s">
        <v>707</v>
      </c>
      <c r="H162" s="266"/>
      <c r="I162" s="266"/>
      <c r="J162" s="267"/>
      <c r="K162" s="268"/>
      <c r="M162" s="265"/>
    </row>
    <row r="163" spans="1:13" s="261" customFormat="1">
      <c r="A163" s="265"/>
      <c r="B163" s="267"/>
      <c r="C163" s="265"/>
      <c r="D163" s="270"/>
      <c r="E163" s="266"/>
      <c r="F163" s="266"/>
      <c r="G163" s="266"/>
      <c r="H163" s="267"/>
      <c r="I163" s="265"/>
      <c r="J163" s="265"/>
      <c r="K163" s="265"/>
      <c r="L163" s="265"/>
    </row>
    <row r="164" spans="1:13" s="261" customFormat="1">
      <c r="A164" s="265"/>
      <c r="B164" s="267"/>
      <c r="C164" s="265" t="s">
        <v>708</v>
      </c>
      <c r="D164" s="270"/>
      <c r="E164" s="271"/>
      <c r="F164" s="271"/>
      <c r="G164" s="271"/>
      <c r="H164" s="267"/>
      <c r="I164" s="270"/>
      <c r="J164" s="270"/>
      <c r="K164" s="270"/>
      <c r="L164" s="270"/>
    </row>
    <row r="165" spans="1:13" s="261" customFormat="1">
      <c r="A165" s="265"/>
      <c r="B165" s="267"/>
      <c r="C165" s="265"/>
      <c r="D165" s="270"/>
      <c r="E165" s="266"/>
      <c r="F165" s="266"/>
      <c r="G165" s="266"/>
      <c r="H165" s="267"/>
      <c r="I165" s="265"/>
      <c r="J165" s="265"/>
      <c r="K165" s="265"/>
      <c r="L165" s="265"/>
    </row>
    <row r="166" spans="1:13">
      <c r="C166" s="265" t="s">
        <v>709</v>
      </c>
      <c r="E166" s="271"/>
      <c r="F166" s="271"/>
      <c r="G166" s="271"/>
      <c r="I166" s="270"/>
      <c r="J166" s="270"/>
      <c r="K166" s="270"/>
      <c r="L166" s="270"/>
    </row>
    <row r="167" spans="1:13" s="261" customFormat="1">
      <c r="A167" s="265"/>
      <c r="B167" s="267"/>
      <c r="C167" s="265" t="s">
        <v>710</v>
      </c>
      <c r="D167" s="270"/>
      <c r="E167" s="271"/>
      <c r="F167" s="271"/>
      <c r="G167" s="271"/>
      <c r="H167" s="267"/>
      <c r="I167" s="270"/>
      <c r="J167" s="270"/>
      <c r="K167" s="270"/>
      <c r="L167" s="270"/>
    </row>
    <row r="169" spans="1:13">
      <c r="C169" s="265" t="s">
        <v>711</v>
      </c>
      <c r="E169" s="271"/>
      <c r="F169" s="271"/>
      <c r="G169" s="271"/>
      <c r="I169" s="270"/>
      <c r="J169" s="270"/>
      <c r="K169" s="270"/>
      <c r="L169" s="270"/>
    </row>
    <row r="170" spans="1:13">
      <c r="C170" s="265" t="s">
        <v>712</v>
      </c>
      <c r="E170" s="271"/>
      <c r="F170" s="271"/>
      <c r="G170" s="271"/>
      <c r="I170" s="270"/>
      <c r="J170" s="270"/>
      <c r="K170" s="270"/>
      <c r="L170" s="270"/>
    </row>
    <row r="172" spans="1:13">
      <c r="C172" s="265" t="s">
        <v>713</v>
      </c>
      <c r="E172" s="271"/>
      <c r="F172" s="271"/>
      <c r="G172" s="271"/>
      <c r="I172" s="270"/>
      <c r="J172" s="270"/>
      <c r="K172" s="270"/>
      <c r="L172" s="270"/>
    </row>
    <row r="178" spans="1:13">
      <c r="A178" s="329" t="s">
        <v>714</v>
      </c>
    </row>
    <row r="179" spans="1:13">
      <c r="A179" s="330" t="s">
        <v>715</v>
      </c>
      <c r="B179" s="330" t="s">
        <v>716</v>
      </c>
      <c r="C179" s="330" t="s">
        <v>717</v>
      </c>
      <c r="D179" s="330" t="s">
        <v>718</v>
      </c>
      <c r="E179" s="330" t="s">
        <v>719</v>
      </c>
      <c r="F179" s="330" t="s">
        <v>720</v>
      </c>
      <c r="G179" s="331" t="s">
        <v>721</v>
      </c>
      <c r="H179" s="331" t="s">
        <v>722</v>
      </c>
      <c r="I179" s="331" t="s">
        <v>723</v>
      </c>
      <c r="J179" s="331" t="s">
        <v>724</v>
      </c>
      <c r="K179" s="331" t="s">
        <v>725</v>
      </c>
      <c r="L179" s="332" t="s">
        <v>726</v>
      </c>
      <c r="M179" s="333" t="s">
        <v>727</v>
      </c>
    </row>
    <row r="180" spans="1:13">
      <c r="A180" s="334" t="s">
        <v>486</v>
      </c>
      <c r="B180" s="335"/>
      <c r="C180" s="335" t="s">
        <v>728</v>
      </c>
      <c r="D180" s="335" t="s">
        <v>729</v>
      </c>
      <c r="E180" s="335" t="s">
        <v>730</v>
      </c>
      <c r="F180" s="336">
        <v>100000</v>
      </c>
      <c r="G180" s="337" t="s">
        <v>731</v>
      </c>
      <c r="H180" t="s">
        <v>491</v>
      </c>
      <c r="I180" t="s">
        <v>732</v>
      </c>
      <c r="J180" s="338" t="s">
        <v>733</v>
      </c>
      <c r="K180" s="11" t="s">
        <v>734</v>
      </c>
      <c r="L180" s="11">
        <v>20000</v>
      </c>
      <c r="M180" s="339">
        <v>1334.7</v>
      </c>
    </row>
    <row r="181" spans="1:13">
      <c r="A181" s="334" t="s">
        <v>486</v>
      </c>
      <c r="B181" s="335"/>
      <c r="C181" s="335" t="s">
        <v>728</v>
      </c>
      <c r="D181" s="335" t="s">
        <v>729</v>
      </c>
      <c r="E181" s="335" t="s">
        <v>735</v>
      </c>
      <c r="F181" s="336">
        <v>7000</v>
      </c>
      <c r="G181" s="337" t="s">
        <v>736</v>
      </c>
      <c r="H181" t="s">
        <v>494</v>
      </c>
      <c r="I181" t="s">
        <v>732</v>
      </c>
      <c r="J181" t="s">
        <v>737</v>
      </c>
      <c r="K181" s="340" t="s">
        <v>728</v>
      </c>
      <c r="L181" s="340">
        <v>3000</v>
      </c>
      <c r="M181" s="339">
        <v>4842</v>
      </c>
    </row>
    <row r="182" spans="1:13">
      <c r="A182" s="334" t="s">
        <v>486</v>
      </c>
      <c r="B182" s="335"/>
      <c r="C182" s="335" t="s">
        <v>728</v>
      </c>
      <c r="D182" s="335" t="s">
        <v>729</v>
      </c>
      <c r="E182" s="335" t="s">
        <v>738</v>
      </c>
      <c r="F182" s="336">
        <v>3000</v>
      </c>
      <c r="G182" s="337" t="s">
        <v>736</v>
      </c>
      <c r="H182" t="s">
        <v>494</v>
      </c>
      <c r="I182" t="s">
        <v>732</v>
      </c>
      <c r="J182" t="s">
        <v>737</v>
      </c>
      <c r="K182" s="340" t="s">
        <v>728</v>
      </c>
      <c r="L182" s="340">
        <v>3000</v>
      </c>
      <c r="M182" s="339">
        <v>4842</v>
      </c>
    </row>
    <row r="183" spans="1:13">
      <c r="A183" s="334" t="s">
        <v>486</v>
      </c>
      <c r="B183" s="335"/>
      <c r="C183" s="335" t="s">
        <v>728</v>
      </c>
      <c r="D183" s="335" t="s">
        <v>729</v>
      </c>
      <c r="E183" s="335" t="s">
        <v>739</v>
      </c>
      <c r="F183" s="336">
        <v>1500</v>
      </c>
      <c r="G183" s="337" t="s">
        <v>740</v>
      </c>
      <c r="H183" t="s">
        <v>499</v>
      </c>
      <c r="I183" t="s">
        <v>732</v>
      </c>
      <c r="J183" t="s">
        <v>737</v>
      </c>
      <c r="K183" s="340" t="s">
        <v>728</v>
      </c>
      <c r="L183" s="340">
        <v>3000</v>
      </c>
      <c r="M183" s="339">
        <v>7390</v>
      </c>
    </row>
    <row r="184" spans="1:13">
      <c r="A184" s="334" t="s">
        <v>501</v>
      </c>
      <c r="B184" s="335"/>
      <c r="C184" s="335" t="s">
        <v>728</v>
      </c>
      <c r="D184" s="335" t="s">
        <v>729</v>
      </c>
      <c r="E184" s="335" t="s">
        <v>741</v>
      </c>
      <c r="F184" s="336">
        <v>3400</v>
      </c>
      <c r="G184" s="337" t="s">
        <v>742</v>
      </c>
      <c r="H184" t="s">
        <v>504</v>
      </c>
      <c r="I184" t="s">
        <v>743</v>
      </c>
      <c r="J184" s="338" t="s">
        <v>744</v>
      </c>
      <c r="K184" s="340" t="s">
        <v>728</v>
      </c>
      <c r="L184" s="340">
        <v>1000</v>
      </c>
      <c r="M184" s="339">
        <v>2668.7</v>
      </c>
    </row>
    <row r="185" spans="1:13">
      <c r="A185" s="334" t="s">
        <v>745</v>
      </c>
      <c r="B185" s="335"/>
      <c r="C185" s="335" t="s">
        <v>728</v>
      </c>
      <c r="D185" s="335" t="s">
        <v>729</v>
      </c>
      <c r="E185" s="335" t="s">
        <v>746</v>
      </c>
      <c r="F185" s="336">
        <v>13160</v>
      </c>
      <c r="G185" s="337" t="s">
        <v>747</v>
      </c>
      <c r="H185" t="s">
        <v>748</v>
      </c>
      <c r="I185" t="s">
        <v>732</v>
      </c>
      <c r="J185" t="s">
        <v>737</v>
      </c>
      <c r="K185" s="340" t="s">
        <v>728</v>
      </c>
      <c r="L185" s="340">
        <v>3000</v>
      </c>
      <c r="M185" s="339">
        <v>12268.2</v>
      </c>
    </row>
    <row r="186" spans="1:13">
      <c r="A186" s="334" t="s">
        <v>501</v>
      </c>
      <c r="B186" s="335"/>
      <c r="C186" s="335" t="s">
        <v>728</v>
      </c>
      <c r="D186" s="335" t="s">
        <v>729</v>
      </c>
      <c r="E186" s="335" t="s">
        <v>749</v>
      </c>
      <c r="F186" s="336">
        <v>3300</v>
      </c>
      <c r="G186" s="337" t="s">
        <v>750</v>
      </c>
      <c r="H186" t="s">
        <v>511</v>
      </c>
      <c r="I186" t="s">
        <v>743</v>
      </c>
      <c r="J186" s="338" t="s">
        <v>744</v>
      </c>
      <c r="K186" s="340" t="s">
        <v>728</v>
      </c>
      <c r="L186" s="340">
        <v>1000</v>
      </c>
      <c r="M186" s="339">
        <v>4089.8</v>
      </c>
    </row>
    <row r="187" spans="1:13">
      <c r="A187" s="334" t="s">
        <v>486</v>
      </c>
      <c r="B187" s="335"/>
      <c r="C187" s="335" t="s">
        <v>728</v>
      </c>
      <c r="D187" s="335" t="s">
        <v>729</v>
      </c>
      <c r="E187" s="335" t="s">
        <v>751</v>
      </c>
      <c r="F187" s="336">
        <v>4075</v>
      </c>
      <c r="G187" s="337" t="s">
        <v>752</v>
      </c>
      <c r="H187" t="s">
        <v>514</v>
      </c>
      <c r="I187" t="s">
        <v>732</v>
      </c>
      <c r="J187" t="s">
        <v>737</v>
      </c>
      <c r="K187" s="340" t="s">
        <v>728</v>
      </c>
      <c r="L187" s="340">
        <v>2000</v>
      </c>
      <c r="M187" s="339">
        <v>18659.7</v>
      </c>
    </row>
    <row r="188" spans="1:13">
      <c r="A188" s="334" t="s">
        <v>501</v>
      </c>
      <c r="B188" s="335"/>
      <c r="C188" s="335" t="s">
        <v>728</v>
      </c>
      <c r="D188" s="335" t="s">
        <v>729</v>
      </c>
      <c r="E188" s="335" t="s">
        <v>753</v>
      </c>
      <c r="F188" s="336">
        <v>100</v>
      </c>
      <c r="G188" s="337" t="s">
        <v>754</v>
      </c>
      <c r="H188" t="s">
        <v>517</v>
      </c>
      <c r="I188" t="s">
        <v>743</v>
      </c>
      <c r="J188" s="338" t="s">
        <v>744</v>
      </c>
      <c r="K188" s="340" t="s">
        <v>728</v>
      </c>
      <c r="L188" s="340">
        <v>500</v>
      </c>
      <c r="M188" s="339">
        <v>5535.8</v>
      </c>
    </row>
    <row r="189" spans="1:13">
      <c r="A189" s="334" t="s">
        <v>486</v>
      </c>
      <c r="B189" s="335" t="s">
        <v>755</v>
      </c>
      <c r="C189" s="335" t="s">
        <v>728</v>
      </c>
      <c r="D189" s="335" t="s">
        <v>729</v>
      </c>
      <c r="E189" s="335" t="s">
        <v>756</v>
      </c>
      <c r="F189" s="336">
        <v>4090</v>
      </c>
      <c r="G189" s="337" t="s">
        <v>757</v>
      </c>
      <c r="H189" t="s">
        <v>758</v>
      </c>
      <c r="I189" t="s">
        <v>732</v>
      </c>
      <c r="J189" t="s">
        <v>737</v>
      </c>
      <c r="K189" s="340" t="s">
        <v>728</v>
      </c>
      <c r="L189" s="340">
        <v>2000</v>
      </c>
      <c r="M189" s="339">
        <v>24101.599999999999</v>
      </c>
    </row>
    <row r="190" spans="1:13">
      <c r="A190" s="341" t="s">
        <v>486</v>
      </c>
      <c r="B190" s="342" t="s">
        <v>755</v>
      </c>
      <c r="C190" s="342" t="s">
        <v>728</v>
      </c>
      <c r="D190" s="342" t="s">
        <v>729</v>
      </c>
      <c r="E190" s="342" t="s">
        <v>759</v>
      </c>
      <c r="F190" s="343">
        <v>11120</v>
      </c>
      <c r="G190"/>
      <c r="H190"/>
      <c r="I190"/>
      <c r="J190" s="338"/>
      <c r="K190" s="340"/>
      <c r="L190" s="340"/>
      <c r="M190" s="339"/>
    </row>
    <row r="191" spans="1:13">
      <c r="A191" s="334" t="s">
        <v>486</v>
      </c>
      <c r="B191" s="335" t="s">
        <v>755</v>
      </c>
      <c r="C191" s="335" t="s">
        <v>728</v>
      </c>
      <c r="D191" s="335" t="s">
        <v>729</v>
      </c>
      <c r="E191" s="335" t="s">
        <v>760</v>
      </c>
      <c r="F191" s="336">
        <v>7975</v>
      </c>
      <c r="G191" s="337" t="s">
        <v>761</v>
      </c>
      <c r="H191" t="s">
        <v>526</v>
      </c>
      <c r="I191" t="s">
        <v>732</v>
      </c>
      <c r="J191" t="s">
        <v>737</v>
      </c>
      <c r="K191" s="340" t="s">
        <v>728</v>
      </c>
      <c r="L191" s="340">
        <v>1000</v>
      </c>
      <c r="M191" s="339">
        <v>33542.800000000003</v>
      </c>
    </row>
    <row r="192" spans="1:13">
      <c r="A192" s="341" t="s">
        <v>486</v>
      </c>
      <c r="B192" s="342" t="s">
        <v>755</v>
      </c>
      <c r="C192" s="342" t="s">
        <v>728</v>
      </c>
      <c r="D192" s="342" t="s">
        <v>729</v>
      </c>
      <c r="E192" s="342" t="s">
        <v>762</v>
      </c>
      <c r="F192" s="343">
        <v>6280</v>
      </c>
      <c r="G192"/>
      <c r="H192"/>
      <c r="I192"/>
      <c r="J192" s="338"/>
      <c r="K192" s="340"/>
      <c r="L192" s="340"/>
      <c r="M192" s="339"/>
    </row>
    <row r="193" spans="1:13">
      <c r="A193" s="334" t="s">
        <v>486</v>
      </c>
      <c r="B193" s="335" t="s">
        <v>755</v>
      </c>
      <c r="C193" s="335" t="s">
        <v>728</v>
      </c>
      <c r="D193" s="335" t="s">
        <v>729</v>
      </c>
      <c r="E193" s="335" t="s">
        <v>763</v>
      </c>
      <c r="F193" s="336">
        <v>2800</v>
      </c>
      <c r="G193" s="337" t="s">
        <v>764</v>
      </c>
      <c r="H193" t="s">
        <v>531</v>
      </c>
      <c r="I193" t="s">
        <v>732</v>
      </c>
      <c r="J193" t="s">
        <v>737</v>
      </c>
      <c r="K193" s="340" t="s">
        <v>728</v>
      </c>
      <c r="L193" s="340">
        <v>1000</v>
      </c>
      <c r="M193" s="339">
        <v>46255.8</v>
      </c>
    </row>
    <row r="194" spans="1:13">
      <c r="A194" s="341" t="s">
        <v>486</v>
      </c>
      <c r="B194" s="342" t="s">
        <v>755</v>
      </c>
      <c r="C194" s="342" t="s">
        <v>728</v>
      </c>
      <c r="D194" s="342" t="s">
        <v>729</v>
      </c>
      <c r="E194" s="342" t="s">
        <v>765</v>
      </c>
      <c r="F194" s="343">
        <v>6760</v>
      </c>
      <c r="G194"/>
      <c r="H194"/>
      <c r="I194"/>
      <c r="J194" s="338"/>
      <c r="K194" s="340"/>
      <c r="L194" s="340"/>
      <c r="M194" s="339"/>
    </row>
    <row r="195" spans="1:13">
      <c r="A195" s="334" t="s">
        <v>486</v>
      </c>
      <c r="B195" s="335" t="s">
        <v>755</v>
      </c>
      <c r="C195" s="335" t="s">
        <v>728</v>
      </c>
      <c r="D195" s="335" t="s">
        <v>729</v>
      </c>
      <c r="E195" s="335" t="s">
        <v>766</v>
      </c>
      <c r="F195" s="336">
        <v>4550</v>
      </c>
      <c r="G195" s="337" t="s">
        <v>767</v>
      </c>
      <c r="H195" t="s">
        <v>536</v>
      </c>
      <c r="I195" t="s">
        <v>732</v>
      </c>
      <c r="J195" t="s">
        <v>737</v>
      </c>
      <c r="K195" s="340" t="s">
        <v>728</v>
      </c>
      <c r="L195" s="340">
        <v>1000</v>
      </c>
      <c r="M195" s="339">
        <v>63073.4</v>
      </c>
    </row>
    <row r="196" spans="1:13">
      <c r="A196" s="341" t="s">
        <v>486</v>
      </c>
      <c r="B196" s="342" t="s">
        <v>755</v>
      </c>
      <c r="C196" s="342" t="s">
        <v>728</v>
      </c>
      <c r="D196" s="342" t="s">
        <v>729</v>
      </c>
      <c r="E196" s="342" t="s">
        <v>768</v>
      </c>
      <c r="F196" s="343">
        <v>1160</v>
      </c>
      <c r="G196"/>
      <c r="H196"/>
      <c r="I196"/>
      <c r="J196" s="338"/>
      <c r="K196" s="340"/>
      <c r="L196" s="340"/>
      <c r="M196" s="339"/>
    </row>
    <row r="197" spans="1:13">
      <c r="A197" s="334" t="s">
        <v>486</v>
      </c>
      <c r="B197" s="335" t="s">
        <v>755</v>
      </c>
      <c r="C197" s="335" t="s">
        <v>728</v>
      </c>
      <c r="D197" s="335" t="s">
        <v>729</v>
      </c>
      <c r="E197" s="335" t="s">
        <v>769</v>
      </c>
      <c r="F197" s="336">
        <v>360</v>
      </c>
      <c r="G197" s="337" t="s">
        <v>770</v>
      </c>
      <c r="H197" t="s">
        <v>541</v>
      </c>
      <c r="I197" t="s">
        <v>732</v>
      </c>
      <c r="J197" t="s">
        <v>737</v>
      </c>
      <c r="K197" s="340" t="s">
        <v>728</v>
      </c>
      <c r="L197" s="340">
        <v>500</v>
      </c>
      <c r="M197" s="339">
        <v>79916.800000000003</v>
      </c>
    </row>
    <row r="198" spans="1:13">
      <c r="A198" s="341" t="s">
        <v>486</v>
      </c>
      <c r="B198" s="342" t="s">
        <v>755</v>
      </c>
      <c r="C198" s="342" t="s">
        <v>728</v>
      </c>
      <c r="D198" s="342" t="s">
        <v>729</v>
      </c>
      <c r="E198" s="342" t="s">
        <v>771</v>
      </c>
      <c r="F198" s="343">
        <v>2320</v>
      </c>
      <c r="G198"/>
      <c r="H198"/>
      <c r="I198"/>
      <c r="J198" s="338"/>
      <c r="K198" s="340"/>
      <c r="L198" s="340"/>
      <c r="M198" s="339"/>
    </row>
    <row r="199" spans="1:13">
      <c r="A199" s="341" t="s">
        <v>486</v>
      </c>
      <c r="B199" s="342" t="s">
        <v>755</v>
      </c>
      <c r="C199" s="342" t="s">
        <v>728</v>
      </c>
      <c r="D199" s="342" t="s">
        <v>729</v>
      </c>
      <c r="E199" s="342" t="s">
        <v>772</v>
      </c>
      <c r="F199" s="343">
        <v>218060</v>
      </c>
      <c r="G199"/>
      <c r="H199"/>
      <c r="I199"/>
      <c r="J199" s="338"/>
      <c r="K199" s="340"/>
      <c r="L199" s="340"/>
      <c r="M199" s="339"/>
    </row>
    <row r="200" spans="1:13">
      <c r="A200" s="334" t="s">
        <v>501</v>
      </c>
      <c r="B200" s="335" t="s">
        <v>755</v>
      </c>
      <c r="C200" s="335" t="s">
        <v>728</v>
      </c>
      <c r="D200" s="335" t="s">
        <v>729</v>
      </c>
      <c r="E200" s="335" t="s">
        <v>772</v>
      </c>
      <c r="F200" s="336">
        <v>25990</v>
      </c>
      <c r="G200" s="337" t="s">
        <v>773</v>
      </c>
      <c r="H200" t="s">
        <v>548</v>
      </c>
      <c r="I200" t="s">
        <v>743</v>
      </c>
      <c r="J200" s="338" t="s">
        <v>744</v>
      </c>
      <c r="K200" s="340" t="s">
        <v>728</v>
      </c>
      <c r="L200" s="340">
        <v>500</v>
      </c>
      <c r="M200" s="339">
        <v>35658.1</v>
      </c>
    </row>
    <row r="201" spans="1:13">
      <c r="A201" s="334" t="s">
        <v>486</v>
      </c>
      <c r="B201" s="335" t="s">
        <v>755</v>
      </c>
      <c r="C201" s="335" t="s">
        <v>728</v>
      </c>
      <c r="D201" s="335" t="s">
        <v>729</v>
      </c>
      <c r="E201" s="335" t="s">
        <v>774</v>
      </c>
      <c r="F201" s="336">
        <v>1430</v>
      </c>
      <c r="G201" s="337" t="s">
        <v>775</v>
      </c>
      <c r="H201" t="s">
        <v>551</v>
      </c>
      <c r="I201" t="s">
        <v>732</v>
      </c>
      <c r="J201" t="s">
        <v>737</v>
      </c>
      <c r="K201" s="340" t="s">
        <v>728</v>
      </c>
      <c r="L201" s="340">
        <v>500</v>
      </c>
      <c r="M201" s="339">
        <v>157909</v>
      </c>
    </row>
    <row r="202" spans="1:13">
      <c r="A202" s="341" t="s">
        <v>553</v>
      </c>
      <c r="B202" s="342" t="s">
        <v>755</v>
      </c>
      <c r="C202" s="342" t="s">
        <v>728</v>
      </c>
      <c r="D202" s="342" t="s">
        <v>729</v>
      </c>
      <c r="E202" s="342" t="s">
        <v>776</v>
      </c>
      <c r="F202" s="343">
        <v>6960</v>
      </c>
      <c r="G202"/>
      <c r="H202"/>
      <c r="I202"/>
      <c r="J202" s="338"/>
      <c r="K202" s="340"/>
      <c r="L202" s="340"/>
      <c r="M202" s="11"/>
    </row>
    <row r="203" spans="1:13">
      <c r="A203" s="341" t="s">
        <v>553</v>
      </c>
      <c r="B203" s="342" t="s">
        <v>755</v>
      </c>
      <c r="C203" s="342" t="s">
        <v>728</v>
      </c>
      <c r="D203" s="342" t="s">
        <v>729</v>
      </c>
      <c r="E203" s="342" t="s">
        <v>776</v>
      </c>
      <c r="F203" s="343">
        <v>9800</v>
      </c>
      <c r="G203"/>
      <c r="H203"/>
      <c r="I203"/>
      <c r="J203" s="338"/>
      <c r="K203" s="340"/>
      <c r="L203" s="340"/>
      <c r="M203" s="344"/>
    </row>
    <row r="211" spans="1:13">
      <c r="A211" s="264" t="s">
        <v>465</v>
      </c>
      <c r="B211" s="264" t="s">
        <v>466</v>
      </c>
      <c r="C211" s="264" t="s">
        <v>23</v>
      </c>
      <c r="D211" s="263" t="s">
        <v>467</v>
      </c>
      <c r="E211" s="263" t="s">
        <v>468</v>
      </c>
      <c r="F211" s="309" t="s">
        <v>469</v>
      </c>
      <c r="G211" s="309"/>
      <c r="H211" s="264"/>
      <c r="I211" s="310"/>
      <c r="J211" s="310"/>
      <c r="K211" s="310"/>
      <c r="L211" s="264"/>
      <c r="M211" s="310"/>
    </row>
    <row r="212" spans="1:13">
      <c r="B212" s="11" t="s">
        <v>777</v>
      </c>
      <c r="C212" s="265" t="s">
        <v>778</v>
      </c>
      <c r="D212" s="313"/>
      <c r="E212" s="314">
        <f>((17979.14)/1000)*'[55]Project Input'!E34</f>
        <v>19.237679800000002</v>
      </c>
      <c r="F212" s="267"/>
    </row>
    <row r="213" spans="1:13">
      <c r="B213" s="11" t="s">
        <v>777</v>
      </c>
      <c r="C213" s="265" t="s">
        <v>779</v>
      </c>
      <c r="D213" s="313"/>
      <c r="E213" s="314">
        <f>((11860.5)/1000)*'[55]Project Input'!E34</f>
        <v>12.690735</v>
      </c>
      <c r="F213" s="267"/>
    </row>
    <row r="214" spans="1:13">
      <c r="C214" s="265" t="s">
        <v>780</v>
      </c>
      <c r="E214" s="314">
        <v>600</v>
      </c>
    </row>
    <row r="215" spans="1:13">
      <c r="C215" s="265" t="s">
        <v>781</v>
      </c>
      <c r="E215" s="314">
        <v>400</v>
      </c>
    </row>
    <row r="228" spans="1:12" s="273" customFormat="1">
      <c r="A228" s="345" t="s">
        <v>782</v>
      </c>
      <c r="B228" s="345"/>
      <c r="C228" s="345"/>
      <c r="D228" s="346" t="s">
        <v>783</v>
      </c>
      <c r="E228" s="347" t="s">
        <v>784</v>
      </c>
      <c r="F228" s="346" t="s">
        <v>785</v>
      </c>
      <c r="G228" s="347" t="s">
        <v>786</v>
      </c>
      <c r="H228" s="345"/>
      <c r="I228" s="345"/>
      <c r="J228" s="328"/>
      <c r="K228" s="328"/>
      <c r="L228" s="328"/>
    </row>
    <row r="229" spans="1:12" s="273" customFormat="1">
      <c r="A229" s="345"/>
      <c r="B229" s="345"/>
      <c r="C229" s="345"/>
      <c r="D229" s="346"/>
      <c r="E229" s="347"/>
      <c r="F229" s="346"/>
      <c r="G229" s="347"/>
      <c r="H229" s="345"/>
      <c r="I229" s="345"/>
      <c r="J229" s="328"/>
      <c r="K229" s="328"/>
      <c r="L229" s="328"/>
    </row>
    <row r="230" spans="1:12" s="273" customFormat="1">
      <c r="A230" s="345"/>
      <c r="B230" s="345" t="s">
        <v>787</v>
      </c>
      <c r="C230" s="345" t="s">
        <v>787</v>
      </c>
      <c r="D230" s="346"/>
      <c r="E230" s="347"/>
      <c r="F230" s="346"/>
      <c r="G230" s="347"/>
      <c r="H230" s="345"/>
      <c r="I230" s="345"/>
      <c r="J230" s="328"/>
      <c r="K230" s="328"/>
      <c r="L230" s="328"/>
    </row>
    <row r="231" spans="1:12" s="273" customFormat="1">
      <c r="A231" s="345"/>
      <c r="B231" s="345" t="s">
        <v>788</v>
      </c>
      <c r="C231" s="345" t="s">
        <v>789</v>
      </c>
      <c r="D231" s="346"/>
      <c r="E231" s="347"/>
      <c r="F231" s="346"/>
      <c r="G231" s="347"/>
      <c r="H231" s="345"/>
      <c r="I231" s="345"/>
      <c r="J231" s="328"/>
      <c r="K231" s="328"/>
      <c r="L231" s="328"/>
    </row>
    <row r="232" spans="1:12" s="273" customFormat="1">
      <c r="A232" s="345"/>
      <c r="B232" s="345"/>
      <c r="C232" s="345"/>
      <c r="D232" s="346"/>
      <c r="E232" s="347"/>
      <c r="F232" s="346"/>
      <c r="G232" s="347"/>
      <c r="H232" s="345"/>
      <c r="I232" s="345"/>
      <c r="J232" s="328"/>
      <c r="K232" s="328"/>
      <c r="L232" s="328"/>
    </row>
    <row r="233" spans="1:12" s="273" customFormat="1">
      <c r="A233" s="345" t="s">
        <v>790</v>
      </c>
      <c r="B233" s="345">
        <v>100000</v>
      </c>
      <c r="C233" s="345">
        <v>11500</v>
      </c>
      <c r="D233" s="346">
        <v>511.6</v>
      </c>
      <c r="E233" s="347" t="s">
        <v>791</v>
      </c>
      <c r="F233" s="346"/>
      <c r="G233" s="347"/>
      <c r="H233" s="345"/>
      <c r="I233" s="345"/>
      <c r="J233" s="328"/>
      <c r="K233" s="328"/>
      <c r="L233" s="328"/>
    </row>
    <row r="234" spans="1:12" s="273" customFormat="1">
      <c r="A234" s="345" t="s">
        <v>792</v>
      </c>
      <c r="B234" s="345"/>
      <c r="C234" s="345">
        <v>9750</v>
      </c>
      <c r="D234" s="346">
        <v>414.5</v>
      </c>
      <c r="E234" s="347" t="s">
        <v>793</v>
      </c>
      <c r="F234" s="346" t="s">
        <v>794</v>
      </c>
      <c r="G234" s="347"/>
      <c r="H234" s="345"/>
      <c r="I234" s="345">
        <f>C233*D233</f>
        <v>5883400</v>
      </c>
      <c r="J234" s="328"/>
      <c r="K234" s="328"/>
      <c r="L234" s="328"/>
    </row>
    <row r="235" spans="1:12" s="273" customFormat="1">
      <c r="A235" s="345" t="s">
        <v>795</v>
      </c>
      <c r="B235" s="345"/>
      <c r="C235" s="345"/>
      <c r="D235" s="346">
        <v>308.5</v>
      </c>
      <c r="E235" s="347">
        <v>1017542</v>
      </c>
      <c r="F235" s="346"/>
      <c r="G235" s="347">
        <v>168</v>
      </c>
      <c r="H235" s="345"/>
      <c r="I235" s="345">
        <f t="shared" ref="I235:I271" si="17">C234*D234</f>
        <v>4041375</v>
      </c>
      <c r="J235" s="328"/>
      <c r="K235" s="328"/>
      <c r="L235" s="328"/>
    </row>
    <row r="236" spans="1:12" s="273" customFormat="1">
      <c r="A236" s="345" t="s">
        <v>796</v>
      </c>
      <c r="B236" s="345"/>
      <c r="C236" s="345">
        <v>6350</v>
      </c>
      <c r="D236" s="346">
        <v>317</v>
      </c>
      <c r="E236" s="347" t="s">
        <v>793</v>
      </c>
      <c r="F236" s="346" t="s">
        <v>794</v>
      </c>
      <c r="G236" s="347"/>
      <c r="H236" s="345"/>
      <c r="I236" s="345">
        <f t="shared" si="17"/>
        <v>0</v>
      </c>
      <c r="J236" s="328"/>
      <c r="K236" s="328"/>
      <c r="L236" s="328"/>
    </row>
    <row r="237" spans="1:12" s="273" customFormat="1">
      <c r="A237" s="345" t="s">
        <v>797</v>
      </c>
      <c r="B237" s="345"/>
      <c r="C237" s="345"/>
      <c r="D237" s="346">
        <v>242.5</v>
      </c>
      <c r="E237" s="347">
        <v>1084576</v>
      </c>
      <c r="F237" s="346"/>
      <c r="G237" s="347">
        <v>98</v>
      </c>
      <c r="H237" s="345"/>
      <c r="I237" s="345">
        <f t="shared" si="17"/>
        <v>2012950</v>
      </c>
      <c r="J237" s="328"/>
      <c r="K237" s="328"/>
      <c r="L237" s="328"/>
    </row>
    <row r="238" spans="1:12" s="273" customFormat="1">
      <c r="A238" s="345" t="s">
        <v>798</v>
      </c>
      <c r="B238" s="345">
        <v>4000</v>
      </c>
      <c r="C238" s="345"/>
      <c r="D238" s="346">
        <v>1383</v>
      </c>
      <c r="E238" s="347">
        <v>1067359</v>
      </c>
      <c r="F238" s="346"/>
      <c r="G238" s="347">
        <v>464</v>
      </c>
      <c r="H238" s="345"/>
      <c r="I238" s="345">
        <f t="shared" si="17"/>
        <v>0</v>
      </c>
      <c r="J238" s="328"/>
      <c r="K238" s="328"/>
      <c r="L238" s="328"/>
    </row>
    <row r="239" spans="1:12" s="273" customFormat="1">
      <c r="A239" s="345" t="s">
        <v>799</v>
      </c>
      <c r="B239" s="345"/>
      <c r="C239" s="345"/>
      <c r="D239" s="346">
        <v>1518.2784810126582</v>
      </c>
      <c r="E239" s="347" t="s">
        <v>800</v>
      </c>
      <c r="F239" s="346"/>
      <c r="G239" s="347">
        <v>707</v>
      </c>
      <c r="H239" s="345"/>
      <c r="I239" s="345">
        <f t="shared" si="17"/>
        <v>0</v>
      </c>
      <c r="J239" s="328"/>
      <c r="K239" s="328"/>
      <c r="L239" s="328"/>
    </row>
    <row r="240" spans="1:12" s="273" customFormat="1">
      <c r="A240" s="345" t="s">
        <v>801</v>
      </c>
      <c r="B240" s="345"/>
      <c r="C240" s="345"/>
      <c r="D240" s="346">
        <v>1208</v>
      </c>
      <c r="E240" s="347" t="s">
        <v>800</v>
      </c>
      <c r="F240" s="346"/>
      <c r="G240" s="347">
        <v>574</v>
      </c>
      <c r="H240" s="345"/>
      <c r="I240" s="345">
        <f t="shared" si="17"/>
        <v>0</v>
      </c>
      <c r="J240" s="328"/>
      <c r="K240" s="328"/>
      <c r="L240" s="328"/>
    </row>
    <row r="241" spans="1:12" s="273" customFormat="1">
      <c r="A241" s="345" t="s">
        <v>802</v>
      </c>
      <c r="B241" s="345"/>
      <c r="C241" s="345"/>
      <c r="D241" s="346">
        <v>304.5</v>
      </c>
      <c r="E241" s="347" t="s">
        <v>800</v>
      </c>
      <c r="F241" s="346"/>
      <c r="G241" s="347"/>
      <c r="H241" s="345"/>
      <c r="I241" s="345">
        <f t="shared" si="17"/>
        <v>0</v>
      </c>
      <c r="J241" s="328"/>
      <c r="K241" s="328"/>
      <c r="L241" s="328"/>
    </row>
    <row r="242" spans="1:12" s="273" customFormat="1">
      <c r="A242" s="345" t="s">
        <v>803</v>
      </c>
      <c r="B242" s="345">
        <v>2000</v>
      </c>
      <c r="C242" s="345">
        <v>3000</v>
      </c>
      <c r="D242" s="346">
        <v>1067.5</v>
      </c>
      <c r="E242" s="347">
        <v>1067358</v>
      </c>
      <c r="F242" s="346"/>
      <c r="G242" s="347">
        <v>412</v>
      </c>
      <c r="H242" s="345"/>
      <c r="I242" s="345">
        <f t="shared" si="17"/>
        <v>0</v>
      </c>
      <c r="J242" s="328"/>
      <c r="K242" s="328"/>
      <c r="L242" s="328"/>
    </row>
    <row r="243" spans="1:12" s="273" customFormat="1">
      <c r="A243" s="345" t="s">
        <v>804</v>
      </c>
      <c r="B243" s="345"/>
      <c r="C243" s="345"/>
      <c r="D243" s="346">
        <v>1165.253164556962</v>
      </c>
      <c r="E243" s="347" t="s">
        <v>800</v>
      </c>
      <c r="F243" s="346"/>
      <c r="G243" s="347">
        <v>383</v>
      </c>
      <c r="H243" s="345"/>
      <c r="I243" s="345">
        <f t="shared" si="17"/>
        <v>3202500</v>
      </c>
      <c r="J243" s="328"/>
      <c r="K243" s="328"/>
      <c r="L243" s="328"/>
    </row>
    <row r="244" spans="1:12" s="273" customFormat="1">
      <c r="A244" s="345" t="s">
        <v>805</v>
      </c>
      <c r="B244" s="345"/>
      <c r="C244" s="345"/>
      <c r="D244" s="346">
        <v>935</v>
      </c>
      <c r="E244" s="347" t="s">
        <v>800</v>
      </c>
      <c r="F244" s="346"/>
      <c r="G244" s="347">
        <v>335</v>
      </c>
      <c r="H244" s="345"/>
      <c r="I244" s="345">
        <f t="shared" si="17"/>
        <v>0</v>
      </c>
      <c r="J244" s="328"/>
      <c r="K244" s="328"/>
      <c r="L244" s="328"/>
    </row>
    <row r="245" spans="1:12" s="273" customFormat="1">
      <c r="A245" s="345" t="s">
        <v>806</v>
      </c>
      <c r="B245" s="345"/>
      <c r="C245" s="345"/>
      <c r="D245" s="346">
        <v>231.5</v>
      </c>
      <c r="E245" s="347" t="s">
        <v>800</v>
      </c>
      <c r="F245" s="346"/>
      <c r="G245" s="347">
        <v>122</v>
      </c>
      <c r="H245" s="345"/>
      <c r="I245" s="345">
        <f t="shared" si="17"/>
        <v>0</v>
      </c>
      <c r="J245" s="328"/>
      <c r="K245" s="328"/>
      <c r="L245" s="328"/>
    </row>
    <row r="246" spans="1:12" s="273" customFormat="1">
      <c r="A246" s="345" t="s">
        <v>807</v>
      </c>
      <c r="B246" s="345">
        <v>250</v>
      </c>
      <c r="C246" s="345"/>
      <c r="D246" s="346">
        <v>861.75</v>
      </c>
      <c r="E246" s="347">
        <v>1067357</v>
      </c>
      <c r="F246" s="346"/>
      <c r="G246" s="347">
        <v>380</v>
      </c>
      <c r="H246" s="345"/>
      <c r="I246" s="345">
        <f t="shared" si="17"/>
        <v>0</v>
      </c>
      <c r="J246" s="328"/>
      <c r="K246" s="328"/>
      <c r="L246" s="328"/>
    </row>
    <row r="247" spans="1:12" s="273" customFormat="1">
      <c r="A247" s="345" t="s">
        <v>808</v>
      </c>
      <c r="B247" s="345">
        <v>12000</v>
      </c>
      <c r="C247" s="345"/>
      <c r="D247" s="346">
        <v>708.5</v>
      </c>
      <c r="E247" s="347">
        <v>1067356</v>
      </c>
      <c r="F247" s="346"/>
      <c r="G247" s="347">
        <v>336</v>
      </c>
      <c r="H247" s="345"/>
      <c r="I247" s="345">
        <f t="shared" si="17"/>
        <v>0</v>
      </c>
      <c r="J247" s="328"/>
      <c r="K247" s="328"/>
      <c r="L247" s="328"/>
    </row>
    <row r="248" spans="1:12" s="273" customFormat="1">
      <c r="A248" s="345" t="s">
        <v>809</v>
      </c>
      <c r="B248" s="345"/>
      <c r="C248" s="345"/>
      <c r="D248" s="346">
        <v>778.84810126582272</v>
      </c>
      <c r="E248" s="347" t="s">
        <v>800</v>
      </c>
      <c r="F248" s="346"/>
      <c r="G248" s="347">
        <v>338</v>
      </c>
      <c r="H248" s="345"/>
      <c r="I248" s="345">
        <f t="shared" si="17"/>
        <v>0</v>
      </c>
      <c r="J248" s="328"/>
      <c r="K248" s="328"/>
      <c r="L248" s="328"/>
    </row>
    <row r="249" spans="1:12" s="273" customFormat="1">
      <c r="A249" s="345" t="s">
        <v>810</v>
      </c>
      <c r="B249" s="345"/>
      <c r="C249" s="345"/>
      <c r="D249" s="346">
        <v>628.1</v>
      </c>
      <c r="E249" s="347" t="s">
        <v>800</v>
      </c>
      <c r="F249" s="346"/>
      <c r="G249" s="347">
        <v>219</v>
      </c>
      <c r="H249" s="345"/>
      <c r="I249" s="345">
        <f t="shared" si="17"/>
        <v>0</v>
      </c>
      <c r="J249" s="328"/>
      <c r="K249" s="328"/>
      <c r="L249" s="328"/>
    </row>
    <row r="250" spans="1:12" s="273" customFormat="1">
      <c r="A250" s="345" t="s">
        <v>811</v>
      </c>
      <c r="B250" s="345"/>
      <c r="C250" s="345"/>
      <c r="D250" s="346">
        <v>155.69999999999999</v>
      </c>
      <c r="E250" s="347" t="s">
        <v>800</v>
      </c>
      <c r="F250" s="346"/>
      <c r="G250" s="347">
        <v>103</v>
      </c>
      <c r="H250" s="345"/>
      <c r="I250" s="345">
        <f t="shared" si="17"/>
        <v>0</v>
      </c>
      <c r="J250" s="328"/>
      <c r="K250" s="328"/>
      <c r="L250" s="328"/>
    </row>
    <row r="251" spans="1:12" s="273" customFormat="1">
      <c r="A251" s="345" t="s">
        <v>812</v>
      </c>
      <c r="B251" s="345"/>
      <c r="C251" s="345">
        <v>1000</v>
      </c>
      <c r="D251" s="346">
        <v>567.6</v>
      </c>
      <c r="E251" s="347">
        <v>1067355</v>
      </c>
      <c r="F251" s="346"/>
      <c r="G251" s="347">
        <v>304</v>
      </c>
      <c r="H251" s="345"/>
      <c r="I251" s="345">
        <f t="shared" si="17"/>
        <v>0</v>
      </c>
      <c r="J251" s="328"/>
      <c r="K251" s="328"/>
      <c r="L251" s="328"/>
    </row>
    <row r="252" spans="1:12" s="273" customFormat="1">
      <c r="A252" s="345" t="s">
        <v>813</v>
      </c>
      <c r="B252" s="345"/>
      <c r="C252" s="345">
        <v>1000</v>
      </c>
      <c r="D252" s="346">
        <v>417.8</v>
      </c>
      <c r="E252" s="347">
        <v>1067354</v>
      </c>
      <c r="F252" s="346"/>
      <c r="G252" s="347">
        <v>271</v>
      </c>
      <c r="H252" s="345"/>
      <c r="I252" s="345">
        <f t="shared" si="17"/>
        <v>567600</v>
      </c>
      <c r="J252" s="328"/>
      <c r="K252" s="328"/>
      <c r="L252" s="328"/>
    </row>
    <row r="253" spans="1:12" s="273" customFormat="1">
      <c r="A253" s="345" t="s">
        <v>814</v>
      </c>
      <c r="B253" s="345"/>
      <c r="C253" s="345"/>
      <c r="D253" s="346">
        <v>472.65822784810121</v>
      </c>
      <c r="E253" s="347" t="s">
        <v>800</v>
      </c>
      <c r="F253" s="346"/>
      <c r="G253" s="347">
        <v>202</v>
      </c>
      <c r="H253" s="345"/>
      <c r="I253" s="345">
        <f t="shared" si="17"/>
        <v>417800</v>
      </c>
      <c r="J253" s="328"/>
      <c r="K253" s="328"/>
      <c r="L253" s="328"/>
    </row>
    <row r="254" spans="1:12" s="273" customFormat="1">
      <c r="A254" s="345" t="s">
        <v>815</v>
      </c>
      <c r="B254" s="345"/>
      <c r="C254" s="345">
        <v>1000</v>
      </c>
      <c r="D254" s="346">
        <v>228.5</v>
      </c>
      <c r="E254" s="347">
        <v>1067352</v>
      </c>
      <c r="F254" s="346"/>
      <c r="G254" s="347">
        <v>233</v>
      </c>
      <c r="H254" s="345"/>
      <c r="I254" s="345">
        <f t="shared" si="17"/>
        <v>0</v>
      </c>
      <c r="J254" s="328"/>
      <c r="K254" s="328"/>
      <c r="L254" s="328"/>
    </row>
    <row r="255" spans="1:12" s="273" customFormat="1">
      <c r="A255" s="345" t="s">
        <v>816</v>
      </c>
      <c r="B255" s="345">
        <v>4000</v>
      </c>
      <c r="C255" s="345">
        <v>1000</v>
      </c>
      <c r="D255" s="346">
        <v>175.8</v>
      </c>
      <c r="E255" s="347">
        <v>1067351</v>
      </c>
      <c r="F255" s="346"/>
      <c r="G255" s="347">
        <v>213</v>
      </c>
      <c r="H255" s="345"/>
      <c r="I255" s="345">
        <f t="shared" si="17"/>
        <v>228500</v>
      </c>
      <c r="J255" s="328"/>
      <c r="K255" s="328"/>
      <c r="L255" s="328"/>
    </row>
    <row r="256" spans="1:12" s="273" customFormat="1">
      <c r="A256" s="345" t="s">
        <v>817</v>
      </c>
      <c r="B256" s="345">
        <v>20000</v>
      </c>
      <c r="C256" s="345"/>
      <c r="D256" s="346">
        <v>234.2</v>
      </c>
      <c r="E256" s="348" t="s">
        <v>818</v>
      </c>
      <c r="F256" s="346"/>
      <c r="G256" s="347"/>
      <c r="H256" s="345"/>
      <c r="I256" s="345">
        <f t="shared" si="17"/>
        <v>175800</v>
      </c>
      <c r="J256" s="328"/>
      <c r="K256" s="328"/>
      <c r="L256" s="328"/>
    </row>
    <row r="257" spans="1:12" s="273" customFormat="1">
      <c r="A257" s="345" t="s">
        <v>819</v>
      </c>
      <c r="B257" s="345">
        <v>500</v>
      </c>
      <c r="C257" s="345">
        <v>3000</v>
      </c>
      <c r="D257" s="346">
        <v>121.25</v>
      </c>
      <c r="E257" s="347">
        <v>1067184</v>
      </c>
      <c r="F257" s="346"/>
      <c r="G257" s="347">
        <v>180</v>
      </c>
      <c r="H257" s="345"/>
      <c r="I257" s="345">
        <f t="shared" si="17"/>
        <v>0</v>
      </c>
      <c r="J257" s="328"/>
      <c r="K257" s="328"/>
      <c r="L257" s="328"/>
    </row>
    <row r="258" spans="1:12" s="273" customFormat="1">
      <c r="A258" s="345" t="s">
        <v>820</v>
      </c>
      <c r="B258" s="345"/>
      <c r="C258" s="345"/>
      <c r="D258" s="346">
        <v>123.0235294117647</v>
      </c>
      <c r="E258" s="347">
        <v>1024594</v>
      </c>
      <c r="F258" s="346"/>
      <c r="G258" s="347">
        <v>173</v>
      </c>
      <c r="H258" s="345"/>
      <c r="I258" s="345">
        <f t="shared" si="17"/>
        <v>363750</v>
      </c>
      <c r="J258" s="328"/>
      <c r="K258" s="328"/>
      <c r="L258" s="328"/>
    </row>
    <row r="259" spans="1:12" s="273" customFormat="1">
      <c r="A259" s="345" t="s">
        <v>821</v>
      </c>
      <c r="B259" s="345"/>
      <c r="C259" s="345"/>
      <c r="D259" s="346">
        <v>119.71764705882354</v>
      </c>
      <c r="E259" s="347">
        <v>1087810</v>
      </c>
      <c r="F259" s="346"/>
      <c r="G259" s="347">
        <v>177</v>
      </c>
      <c r="H259" s="345"/>
      <c r="I259" s="345">
        <f t="shared" si="17"/>
        <v>0</v>
      </c>
      <c r="J259" s="328"/>
      <c r="K259" s="328"/>
      <c r="L259" s="328"/>
    </row>
    <row r="260" spans="1:12" s="273" customFormat="1">
      <c r="A260" s="345" t="s">
        <v>822</v>
      </c>
      <c r="B260" s="345"/>
      <c r="C260" s="345">
        <v>6000</v>
      </c>
      <c r="D260" s="346">
        <v>75.25</v>
      </c>
      <c r="E260" s="347">
        <v>1067183</v>
      </c>
      <c r="F260" s="346"/>
      <c r="G260" s="347">
        <v>162</v>
      </c>
      <c r="H260" s="345"/>
      <c r="I260" s="345">
        <f t="shared" si="17"/>
        <v>0</v>
      </c>
      <c r="J260" s="328"/>
      <c r="K260" s="328"/>
      <c r="L260" s="328"/>
    </row>
    <row r="261" spans="1:12" s="273" customFormat="1">
      <c r="A261" s="345" t="s">
        <v>823</v>
      </c>
      <c r="B261" s="345">
        <v>1500</v>
      </c>
      <c r="C261" s="345"/>
      <c r="D261" s="346">
        <v>77.599999999999994</v>
      </c>
      <c r="E261" s="347">
        <v>1087809</v>
      </c>
      <c r="F261" s="346"/>
      <c r="G261" s="347">
        <v>155</v>
      </c>
      <c r="H261" s="345"/>
      <c r="I261" s="345">
        <f t="shared" si="17"/>
        <v>451500</v>
      </c>
      <c r="J261" s="328"/>
      <c r="K261" s="328"/>
      <c r="L261" s="328"/>
    </row>
    <row r="262" spans="1:12" s="273" customFormat="1">
      <c r="A262" s="345" t="s">
        <v>824</v>
      </c>
      <c r="B262" s="345"/>
      <c r="C262" s="345"/>
      <c r="D262" s="346">
        <v>82.65</v>
      </c>
      <c r="E262" s="347">
        <v>1024593</v>
      </c>
      <c r="F262" s="346"/>
      <c r="G262" s="347">
        <v>148</v>
      </c>
      <c r="H262" s="345"/>
      <c r="I262" s="345">
        <f t="shared" si="17"/>
        <v>0</v>
      </c>
      <c r="J262" s="328"/>
      <c r="K262" s="328"/>
      <c r="L262" s="328"/>
    </row>
    <row r="263" spans="1:12" s="273" customFormat="1">
      <c r="A263" s="345" t="s">
        <v>825</v>
      </c>
      <c r="B263" s="345">
        <v>4500</v>
      </c>
      <c r="C263" s="345">
        <v>1000</v>
      </c>
      <c r="D263" s="346">
        <v>53.7</v>
      </c>
      <c r="E263" s="347">
        <v>1067329</v>
      </c>
      <c r="F263" s="346"/>
      <c r="G263" s="347">
        <v>125</v>
      </c>
      <c r="H263" s="345"/>
      <c r="I263" s="345">
        <f t="shared" si="17"/>
        <v>0</v>
      </c>
      <c r="J263" s="328"/>
      <c r="K263" s="328"/>
      <c r="L263" s="328"/>
    </row>
    <row r="264" spans="1:12" s="273" customFormat="1">
      <c r="A264" s="345" t="s">
        <v>826</v>
      </c>
      <c r="B264" s="345">
        <v>3000</v>
      </c>
      <c r="C264" s="345"/>
      <c r="D264" s="346">
        <v>51.576470588235303</v>
      </c>
      <c r="E264" s="347">
        <v>1087812</v>
      </c>
      <c r="F264" s="346"/>
      <c r="G264" s="347">
        <v>136</v>
      </c>
      <c r="H264" s="345"/>
      <c r="I264" s="345">
        <f t="shared" si="17"/>
        <v>53700</v>
      </c>
      <c r="J264" s="328"/>
      <c r="K264" s="328"/>
      <c r="L264" s="328"/>
    </row>
    <row r="265" spans="1:12" s="273" customFormat="1">
      <c r="A265" s="345" t="s">
        <v>827</v>
      </c>
      <c r="B265" s="345">
        <v>15000</v>
      </c>
      <c r="C265" s="345">
        <v>10000</v>
      </c>
      <c r="D265" s="346">
        <v>22.531645569620252</v>
      </c>
      <c r="E265" s="348" t="s">
        <v>828</v>
      </c>
      <c r="F265" s="346"/>
      <c r="G265" s="347"/>
      <c r="H265" s="345"/>
      <c r="I265" s="345">
        <f t="shared" si="17"/>
        <v>0</v>
      </c>
      <c r="J265" s="328"/>
      <c r="K265" s="328"/>
      <c r="L265" s="328"/>
    </row>
    <row r="266" spans="1:12" s="273" customFormat="1">
      <c r="A266" s="345" t="s">
        <v>829</v>
      </c>
      <c r="B266" s="345">
        <v>12000</v>
      </c>
      <c r="C266" s="345">
        <v>12000</v>
      </c>
      <c r="D266" s="346">
        <v>14.417721518987342</v>
      </c>
      <c r="E266" s="348" t="s">
        <v>830</v>
      </c>
      <c r="F266" s="346"/>
      <c r="G266" s="347"/>
      <c r="H266" s="345"/>
      <c r="I266" s="345">
        <f t="shared" si="17"/>
        <v>225316.45569620252</v>
      </c>
      <c r="J266" s="328"/>
      <c r="K266" s="328"/>
      <c r="L266" s="328"/>
    </row>
    <row r="267" spans="1:12" s="273" customFormat="1">
      <c r="A267" s="345" t="s">
        <v>831</v>
      </c>
      <c r="B267" s="345">
        <v>7000</v>
      </c>
      <c r="C267" s="345"/>
      <c r="D267" s="346">
        <v>25.25</v>
      </c>
      <c r="E267" s="347">
        <v>1067327</v>
      </c>
      <c r="F267" s="346"/>
      <c r="G267" s="347"/>
      <c r="H267" s="345"/>
      <c r="I267" s="345">
        <f t="shared" si="17"/>
        <v>173012.65822784809</v>
      </c>
      <c r="J267" s="328"/>
      <c r="K267" s="328"/>
      <c r="L267" s="328"/>
    </row>
    <row r="268" spans="1:12" s="273" customFormat="1">
      <c r="A268" s="345" t="s">
        <v>832</v>
      </c>
      <c r="B268" s="345">
        <v>5000</v>
      </c>
      <c r="C268" s="345"/>
      <c r="D268" s="346">
        <v>15.9</v>
      </c>
      <c r="E268" s="347">
        <v>1067312</v>
      </c>
      <c r="F268" s="346"/>
      <c r="G268" s="347"/>
      <c r="H268" s="345"/>
      <c r="I268" s="345">
        <f t="shared" si="17"/>
        <v>0</v>
      </c>
      <c r="J268" s="328"/>
      <c r="K268" s="328"/>
      <c r="L268" s="328"/>
    </row>
    <row r="269" spans="1:12" s="273" customFormat="1">
      <c r="A269" s="345" t="s">
        <v>833</v>
      </c>
      <c r="B269" s="345">
        <v>32500</v>
      </c>
      <c r="C269" s="345">
        <v>3000</v>
      </c>
      <c r="D269" s="346">
        <v>25.08235294117647</v>
      </c>
      <c r="E269" s="347" t="s">
        <v>834</v>
      </c>
      <c r="F269" s="346"/>
      <c r="G269" s="347">
        <v>28</v>
      </c>
      <c r="H269" s="345"/>
      <c r="I269" s="345">
        <f t="shared" si="17"/>
        <v>0</v>
      </c>
      <c r="J269" s="328"/>
      <c r="K269" s="328"/>
      <c r="L269" s="328"/>
    </row>
    <row r="270" spans="1:12" s="273" customFormat="1">
      <c r="A270" s="345" t="s">
        <v>835</v>
      </c>
      <c r="B270" s="345">
        <v>10000</v>
      </c>
      <c r="C270" s="345">
        <v>3000</v>
      </c>
      <c r="D270" s="346">
        <v>150.91139240506328</v>
      </c>
      <c r="E270" s="347" t="s">
        <v>834</v>
      </c>
      <c r="F270" s="346"/>
      <c r="G270" s="347">
        <v>103</v>
      </c>
      <c r="H270" s="345"/>
      <c r="I270" s="345">
        <f t="shared" si="17"/>
        <v>75247.058823529413</v>
      </c>
      <c r="J270" s="328"/>
      <c r="K270" s="328"/>
      <c r="L270" s="328"/>
    </row>
    <row r="271" spans="1:12" s="273" customFormat="1">
      <c r="A271" s="345" t="s">
        <v>836</v>
      </c>
      <c r="B271" s="345">
        <v>5000</v>
      </c>
      <c r="C271" s="345"/>
      <c r="D271" s="346">
        <v>9.5299999999999994</v>
      </c>
      <c r="E271" s="348" t="s">
        <v>837</v>
      </c>
      <c r="F271" s="346"/>
      <c r="G271" s="347"/>
      <c r="H271" s="345"/>
      <c r="I271" s="345">
        <f t="shared" si="17"/>
        <v>452734.17721518985</v>
      </c>
      <c r="J271" s="328"/>
      <c r="K271" s="328"/>
      <c r="L271" s="328"/>
    </row>
    <row r="272" spans="1:12">
      <c r="A272"/>
      <c r="B272"/>
      <c r="C272"/>
      <c r="D272"/>
      <c r="E272"/>
      <c r="F272"/>
      <c r="G272"/>
      <c r="H272"/>
      <c r="I272" s="257">
        <f>SUM(I234:I271)</f>
        <v>18325185.349962771</v>
      </c>
    </row>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A6AFA-6298-8548-AFF0-AAC48496461C}">
  <sheetPr>
    <tabColor theme="9" tint="0.59999389629810485"/>
  </sheetPr>
  <dimension ref="A1:P4509"/>
  <sheetViews>
    <sheetView zoomScale="110" zoomScaleNormal="110" workbookViewId="0">
      <pane ySplit="3" topLeftCell="A197" activePane="bottomLeft" state="frozen"/>
      <selection pane="bottomLeft" activeCell="F568" sqref="F568"/>
      <selection activeCell="F568" sqref="F568"/>
    </sheetView>
  </sheetViews>
  <sheetFormatPr defaultColWidth="8.85546875" defaultRowHeight="14.45"/>
  <cols>
    <col min="1" max="1" width="40" bestFit="1" customWidth="1"/>
    <col min="2" max="2" width="10.140625" bestFit="1" customWidth="1"/>
    <col min="3" max="3" width="9.85546875" bestFit="1" customWidth="1"/>
    <col min="4" max="4" width="7.7109375" style="613" bestFit="1" customWidth="1"/>
    <col min="5" max="5" width="8.140625" style="613" bestFit="1" customWidth="1"/>
    <col min="6" max="6" width="39" bestFit="1" customWidth="1"/>
    <col min="7" max="7" width="6.42578125" bestFit="1" customWidth="1"/>
    <col min="8" max="8" width="12.28515625" style="614" bestFit="1" customWidth="1"/>
    <col min="9" max="9" width="16.85546875" style="614" bestFit="1" customWidth="1"/>
    <col min="10" max="10" width="18" bestFit="1" customWidth="1"/>
    <col min="12" max="12" width="7" bestFit="1" customWidth="1"/>
    <col min="13" max="13" width="7.7109375" customWidth="1"/>
    <col min="14" max="14" width="6" style="615" bestFit="1" customWidth="1"/>
    <col min="15" max="15" width="8.85546875" style="616" customWidth="1"/>
    <col min="16" max="16" width="10.140625" style="9" customWidth="1"/>
  </cols>
  <sheetData>
    <row r="1" spans="1:16" s="258" customFormat="1" ht="13.9">
      <c r="A1" s="604" t="s">
        <v>465</v>
      </c>
      <c r="B1" s="258" t="s">
        <v>466</v>
      </c>
      <c r="C1" s="258" t="s">
        <v>23</v>
      </c>
      <c r="D1" s="605" t="s">
        <v>838</v>
      </c>
      <c r="E1" s="605" t="s">
        <v>839</v>
      </c>
      <c r="G1" s="258" t="s">
        <v>840</v>
      </c>
      <c r="H1" s="606" t="s">
        <v>30</v>
      </c>
      <c r="I1" s="607" t="s">
        <v>841</v>
      </c>
      <c r="J1" s="604" t="s">
        <v>842</v>
      </c>
      <c r="L1" s="258" t="s">
        <v>843</v>
      </c>
      <c r="M1" s="608">
        <v>0.5</v>
      </c>
      <c r="N1" s="609" t="s">
        <v>844</v>
      </c>
      <c r="O1" s="610" t="s">
        <v>845</v>
      </c>
      <c r="P1" s="9" t="s">
        <v>846</v>
      </c>
    </row>
    <row r="2" spans="1:16">
      <c r="A2" s="611" t="s">
        <v>847</v>
      </c>
      <c r="B2" s="612" t="s">
        <v>848</v>
      </c>
      <c r="D2" s="612" t="s">
        <v>849</v>
      </c>
    </row>
    <row r="4" spans="1:16">
      <c r="A4" s="615" t="s">
        <v>850</v>
      </c>
    </row>
    <row r="5" spans="1:16">
      <c r="A5" s="617" t="str">
        <f>CONCATENATE("Cable ",B5," ",C5," ",D5," x ",E5)</f>
        <v>Cable Basket HDG 450 x 60</v>
      </c>
      <c r="B5" s="640" t="s">
        <v>851</v>
      </c>
      <c r="C5" s="703" t="s">
        <v>852</v>
      </c>
      <c r="D5" s="617">
        <v>450</v>
      </c>
      <c r="E5" s="617">
        <v>60</v>
      </c>
      <c r="F5" s="618"/>
      <c r="G5" s="619"/>
      <c r="H5" s="619"/>
      <c r="I5" s="620">
        <f>SUM(I6:I14)</f>
        <v>37.036421019050223</v>
      </c>
      <c r="J5" s="621">
        <f>I5*NOK2EUR</f>
        <v>425.91884171907759</v>
      </c>
      <c r="K5" s="622"/>
      <c r="L5" s="623">
        <f>IF(D5&gt;300,D5/1000,0.25)</f>
        <v>0.45</v>
      </c>
      <c r="M5" s="624">
        <f>$M$1</f>
        <v>0.5</v>
      </c>
      <c r="N5" s="623">
        <f>L5+L5*M5</f>
        <v>0.67500000000000004</v>
      </c>
      <c r="O5" s="625" t="e">
        <f>SUMIF('[55]Cable Trays - maching table'!C:C,A5,'[55]Cable Trays - maching table'!D:D)</f>
        <v>#VALUE!</v>
      </c>
      <c r="P5" s="626"/>
    </row>
    <row r="6" spans="1:16" s="637" customFormat="1" ht="13.15">
      <c r="A6" s="627"/>
      <c r="B6" s="627"/>
      <c r="C6" s="627"/>
      <c r="D6" s="627"/>
      <c r="E6" s="628"/>
      <c r="F6" s="260" t="str">
        <f>CONCATENATE("Cable ",B5," ",C5," ",D5," x ",E5)</f>
        <v>Cable Basket HDG 450 x 60</v>
      </c>
      <c r="G6" s="629">
        <v>1</v>
      </c>
      <c r="H6" s="630">
        <f>IF(F6="",0,VLOOKUP(F6,'Cable trays (UnitPrice)'!B:F,5,0))</f>
        <v>16.972017136086045</v>
      </c>
      <c r="I6" s="631">
        <f>H6*G6</f>
        <v>16.972017136086045</v>
      </c>
      <c r="J6" s="632"/>
      <c r="K6" s="632"/>
      <c r="L6" s="632"/>
      <c r="M6" s="633"/>
      <c r="N6" s="634"/>
      <c r="O6" s="635"/>
      <c r="P6" s="636" t="e">
        <f t="shared" ref="P6:P66" si="0">G6*O5</f>
        <v>#VALUE!</v>
      </c>
    </row>
    <row r="7" spans="1:16" s="637" customFormat="1" ht="13.15">
      <c r="A7" s="627"/>
      <c r="B7" s="627"/>
      <c r="C7" s="627"/>
      <c r="D7" s="627"/>
      <c r="E7" s="628"/>
      <c r="F7" s="260" t="str">
        <f>CONCATENATE(B5," - Union ",C5)</f>
        <v>Basket - Union HDG</v>
      </c>
      <c r="G7" s="629">
        <v>0.7</v>
      </c>
      <c r="H7" s="630">
        <f>IF(F7="",0,VLOOKUP(F7,'Cable trays (UnitPrice)'!B:F,5,0))</f>
        <v>0.68362045392398141</v>
      </c>
      <c r="I7" s="631">
        <f>H7*G7</f>
        <v>0.47853431774678695</v>
      </c>
      <c r="J7" s="632"/>
      <c r="K7" s="632"/>
      <c r="L7" s="632"/>
      <c r="M7" s="633"/>
      <c r="N7" s="634"/>
      <c r="O7" s="635"/>
      <c r="P7" s="636" t="e">
        <f>G7*O5</f>
        <v>#VALUE!</v>
      </c>
    </row>
    <row r="8" spans="1:16" s="637" customFormat="1" ht="13.15">
      <c r="A8" s="627"/>
      <c r="B8" s="627"/>
      <c r="C8" s="627"/>
      <c r="D8" s="627"/>
      <c r="E8" s="628"/>
      <c r="F8" s="638" t="s">
        <v>853</v>
      </c>
      <c r="G8" s="639">
        <v>4</v>
      </c>
      <c r="H8" s="630">
        <f>IF(F8="",0,VLOOKUP(F8,'Cable trays (UnitPrice)'!B:F,5,0))</f>
        <v>1.6165217391304347</v>
      </c>
      <c r="I8" s="631">
        <f t="shared" ref="I8:I14" si="1">H8*G8</f>
        <v>6.4660869565217389</v>
      </c>
      <c r="J8" s="632"/>
      <c r="K8" s="632"/>
      <c r="L8" s="632"/>
      <c r="M8" s="633"/>
      <c r="N8" s="634"/>
      <c r="O8" s="635"/>
      <c r="P8" s="636" t="e">
        <f>G8*O5</f>
        <v>#VALUE!</v>
      </c>
    </row>
    <row r="9" spans="1:16" s="637" customFormat="1" ht="13.15">
      <c r="A9" s="627"/>
      <c r="B9" s="627"/>
      <c r="C9" s="627"/>
      <c r="D9" s="627"/>
      <c r="E9" s="628"/>
      <c r="F9" s="638" t="s">
        <v>854</v>
      </c>
      <c r="G9" s="639">
        <v>8</v>
      </c>
      <c r="H9" s="630">
        <f>IF(F9="",0,VLOOKUP(F9,'Cable trays (UnitPrice)'!B:F,5,0))</f>
        <v>0.1643478260869565</v>
      </c>
      <c r="I9" s="631">
        <f t="shared" si="1"/>
        <v>1.314782608695652</v>
      </c>
      <c r="J9" s="632"/>
      <c r="K9" s="632"/>
      <c r="L9" s="632"/>
      <c r="M9" s="633"/>
      <c r="N9" s="634"/>
      <c r="O9" s="635"/>
      <c r="P9" s="636" t="e">
        <f>G9*O5</f>
        <v>#VALUE!</v>
      </c>
    </row>
    <row r="10" spans="1:16" s="637" customFormat="1" ht="13.15">
      <c r="A10" s="627"/>
      <c r="B10" s="627"/>
      <c r="C10" s="627"/>
      <c r="D10" s="627"/>
      <c r="E10" s="628"/>
      <c r="F10" s="638" t="str">
        <f>IF(C5="HDG","Anchor rail 41x41 HDG","Anchor rail 41x41")</f>
        <v>Anchor rail 41x41 HDG</v>
      </c>
      <c r="G10" s="639">
        <f>D5/1000</f>
        <v>0.45</v>
      </c>
      <c r="H10" s="630">
        <f>IF(F10="",0,VLOOKUP(F10,'Cable trays (UnitPrice)'!B:F,5,0))</f>
        <v>5.9608695652173909</v>
      </c>
      <c r="I10" s="631">
        <f t="shared" si="1"/>
        <v>2.682391304347826</v>
      </c>
      <c r="J10" s="632"/>
      <c r="K10" s="632"/>
      <c r="L10" s="632"/>
      <c r="M10" s="633"/>
      <c r="N10" s="634"/>
      <c r="O10" s="635"/>
      <c r="P10" s="636" t="e">
        <f>G10*O5</f>
        <v>#VALUE!</v>
      </c>
    </row>
    <row r="11" spans="1:16" s="637" customFormat="1" ht="13.15">
      <c r="A11" s="627"/>
      <c r="B11" s="627"/>
      <c r="C11" s="627"/>
      <c r="D11" s="627"/>
      <c r="E11" s="628"/>
      <c r="F11" s="638" t="s">
        <v>855</v>
      </c>
      <c r="G11" s="639">
        <v>1</v>
      </c>
      <c r="H11" s="630">
        <f>IF(F11="",0,VLOOKUP(F11,'Cable trays (UnitPrice)'!B:F,5,0))</f>
        <v>0.78521739130434776</v>
      </c>
      <c r="I11" s="631">
        <f t="shared" si="1"/>
        <v>0.78521739130434776</v>
      </c>
      <c r="J11" s="632"/>
      <c r="K11" s="632"/>
      <c r="L11" s="632"/>
      <c r="M11" s="633"/>
      <c r="N11" s="634"/>
      <c r="O11" s="635"/>
      <c r="P11" s="636" t="e">
        <f>G11*O5</f>
        <v>#VALUE!</v>
      </c>
    </row>
    <row r="12" spans="1:16" s="637" customFormat="1" ht="13.15">
      <c r="A12" s="627"/>
      <c r="B12" s="627"/>
      <c r="C12" s="627"/>
      <c r="D12" s="627"/>
      <c r="E12" s="628"/>
      <c r="F12" s="638" t="str">
        <f>IF(C5="HDG","Ceiling mount for anchor rail Varmf MP-230Z HDG","Ceiling mount for anchor rail Sendz MP-230S")</f>
        <v>Ceiling mount for anchor rail Varmf MP-230Z HDG</v>
      </c>
      <c r="G12" s="639">
        <v>2</v>
      </c>
      <c r="H12" s="630">
        <f>IF(F12="",0,VLOOKUP(F12,'Cable trays (UnitPrice)'!B:F,5,0))</f>
        <v>4.1686956521739127</v>
      </c>
      <c r="I12" s="631">
        <f t="shared" si="1"/>
        <v>8.3373913043478254</v>
      </c>
      <c r="J12" s="632"/>
      <c r="K12" s="632"/>
      <c r="L12" s="632"/>
      <c r="M12" s="633"/>
      <c r="N12" s="634"/>
      <c r="O12" s="635"/>
      <c r="P12" s="636" t="e">
        <f>G12*O5</f>
        <v>#VALUE!</v>
      </c>
    </row>
    <row r="13" spans="1:16" s="637" customFormat="1" ht="13.15">
      <c r="A13" s="627"/>
      <c r="B13" s="627"/>
      <c r="C13" s="627"/>
      <c r="D13" s="627"/>
      <c r="E13" s="628"/>
      <c r="F13" s="627"/>
      <c r="G13" s="639"/>
      <c r="H13" s="630">
        <f>IF(F13="",0,VLOOKUP(F13,'Cable trays (UnitPrice)'!B:F,5,0))</f>
        <v>0</v>
      </c>
      <c r="I13" s="631">
        <f t="shared" si="1"/>
        <v>0</v>
      </c>
      <c r="J13" s="632"/>
      <c r="K13" s="632"/>
      <c r="L13" s="632"/>
      <c r="M13" s="633"/>
      <c r="N13" s="634"/>
      <c r="O13" s="635"/>
      <c r="P13" s="636" t="e">
        <f>G13*O5</f>
        <v>#VALUE!</v>
      </c>
    </row>
    <row r="14" spans="1:16" s="637" customFormat="1" ht="13.15">
      <c r="A14" s="627"/>
      <c r="B14" s="627"/>
      <c r="C14" s="627"/>
      <c r="D14" s="627"/>
      <c r="E14" s="628"/>
      <c r="F14" s="638"/>
      <c r="G14" s="639"/>
      <c r="H14" s="630">
        <f>IF(F14="",0,VLOOKUP(F14,'Cable trays (UnitPrice)'!B:F,5,0))</f>
        <v>0</v>
      </c>
      <c r="I14" s="631">
        <f t="shared" si="1"/>
        <v>0</v>
      </c>
      <c r="J14" s="632"/>
      <c r="K14" s="632"/>
      <c r="L14" s="632"/>
      <c r="M14" s="633"/>
      <c r="N14" s="634"/>
      <c r="O14" s="635"/>
      <c r="P14" s="636" t="e">
        <f>G14*O5</f>
        <v>#VALUE!</v>
      </c>
    </row>
    <row r="15" spans="1:16">
      <c r="A15" s="617" t="str">
        <f>CONCATENATE("Cable ",B15," ",C15," ",D15," x ",E15)</f>
        <v>Cable Basket HDG 450 x 50</v>
      </c>
      <c r="B15" s="640" t="s">
        <v>851</v>
      </c>
      <c r="C15" s="703" t="s">
        <v>852</v>
      </c>
      <c r="D15" s="617">
        <v>450</v>
      </c>
      <c r="E15" s="617">
        <v>50</v>
      </c>
      <c r="F15" s="618"/>
      <c r="G15" s="619"/>
      <c r="H15" s="619"/>
      <c r="I15" s="620">
        <f>SUM(I16:I24)</f>
        <v>37.020925622094609</v>
      </c>
      <c r="J15" s="621">
        <f>I15*NOK2EUR</f>
        <v>425.74064465408799</v>
      </c>
      <c r="K15" s="622"/>
      <c r="L15" s="623">
        <f t="shared" ref="L15" si="2">IF(D15&gt;300,D15/1000,0.25)</f>
        <v>0.45</v>
      </c>
      <c r="M15" s="624">
        <f>$M$1</f>
        <v>0.5</v>
      </c>
      <c r="N15" s="623">
        <f>L15+L15*M15</f>
        <v>0.67500000000000004</v>
      </c>
      <c r="O15" s="625" t="e">
        <f>SUMIF('[55]Cable Trays - maching table'!C:C,A15,'[55]Cable Trays - maching table'!D:D)</f>
        <v>#VALUE!</v>
      </c>
      <c r="P15" s="626"/>
    </row>
    <row r="16" spans="1:16" s="637" customFormat="1" ht="13.15">
      <c r="A16" s="627"/>
      <c r="B16" s="627"/>
      <c r="C16" s="627"/>
      <c r="D16" s="627"/>
      <c r="E16" s="628"/>
      <c r="F16" s="260" t="str">
        <f>CONCATENATE("Cable ",B15," ",C15," ",D15," x ",E15)</f>
        <v>Cable Basket HDG 450 x 50</v>
      </c>
      <c r="G16" s="629">
        <v>1</v>
      </c>
      <c r="H16" s="630">
        <f>IF(F16="",0,VLOOKUP(F16,'Cable trays (UnitPrice)'!B:F,5,0))</f>
        <v>16.956521739130434</v>
      </c>
      <c r="I16" s="631">
        <f>H16*G16</f>
        <v>16.956521739130434</v>
      </c>
      <c r="J16" s="632"/>
      <c r="K16" s="632"/>
      <c r="L16" s="632"/>
      <c r="M16" s="633"/>
      <c r="N16" s="634"/>
      <c r="O16" s="635"/>
      <c r="P16" s="636" t="e">
        <f t="shared" si="0"/>
        <v>#VALUE!</v>
      </c>
    </row>
    <row r="17" spans="1:16" s="637" customFormat="1" ht="13.15">
      <c r="A17" s="627"/>
      <c r="B17" s="627"/>
      <c r="C17" s="627"/>
      <c r="D17" s="627"/>
      <c r="E17" s="628"/>
      <c r="F17" s="260" t="str">
        <f>CONCATENATE(B15," - Union ",C15)</f>
        <v>Basket - Union HDG</v>
      </c>
      <c r="G17" s="629">
        <v>0.7</v>
      </c>
      <c r="H17" s="630">
        <f>IF(F17="",0,VLOOKUP(F17,'Cable trays (UnitPrice)'!B:F,5,0))</f>
        <v>0.68362045392398141</v>
      </c>
      <c r="I17" s="631">
        <f>H17*G17</f>
        <v>0.47853431774678695</v>
      </c>
      <c r="J17" s="632"/>
      <c r="K17" s="632"/>
      <c r="L17" s="632"/>
      <c r="M17" s="633"/>
      <c r="N17" s="634"/>
      <c r="O17" s="635"/>
      <c r="P17" s="636" t="e">
        <f t="shared" ref="P17" si="3">G17*O15</f>
        <v>#VALUE!</v>
      </c>
    </row>
    <row r="18" spans="1:16" s="637" customFormat="1" ht="13.15">
      <c r="A18" s="627"/>
      <c r="B18" s="627"/>
      <c r="C18" s="627"/>
      <c r="D18" s="627"/>
      <c r="E18" s="628"/>
      <c r="F18" s="638" t="s">
        <v>853</v>
      </c>
      <c r="G18" s="639">
        <v>4</v>
      </c>
      <c r="H18" s="630">
        <f>IF(F18="",0,VLOOKUP(F18,'Cable trays (UnitPrice)'!B:F,5,0))</f>
        <v>1.6165217391304347</v>
      </c>
      <c r="I18" s="631">
        <f t="shared" ref="I18:I24" si="4">H18*G18</f>
        <v>6.4660869565217389</v>
      </c>
      <c r="J18" s="632"/>
      <c r="K18" s="632"/>
      <c r="L18" s="632"/>
      <c r="M18" s="633"/>
      <c r="N18" s="634"/>
      <c r="O18" s="635"/>
      <c r="P18" s="636" t="e">
        <f t="shared" ref="P18" si="5">G18*O15</f>
        <v>#VALUE!</v>
      </c>
    </row>
    <row r="19" spans="1:16" s="637" customFormat="1" ht="13.15">
      <c r="A19" s="627"/>
      <c r="B19" s="627"/>
      <c r="C19" s="627"/>
      <c r="D19" s="627"/>
      <c r="E19" s="628"/>
      <c r="F19" s="638" t="s">
        <v>854</v>
      </c>
      <c r="G19" s="639">
        <v>8</v>
      </c>
      <c r="H19" s="630">
        <f>IF(F19="",0,VLOOKUP(F19,'Cable trays (UnitPrice)'!B:F,5,0))</f>
        <v>0.1643478260869565</v>
      </c>
      <c r="I19" s="631">
        <f t="shared" si="4"/>
        <v>1.314782608695652</v>
      </c>
      <c r="J19" s="632"/>
      <c r="K19" s="632"/>
      <c r="L19" s="632"/>
      <c r="M19" s="633"/>
      <c r="N19" s="634"/>
      <c r="O19" s="635"/>
      <c r="P19" s="636" t="e">
        <f t="shared" ref="P19" si="6">G19*O15</f>
        <v>#VALUE!</v>
      </c>
    </row>
    <row r="20" spans="1:16" s="637" customFormat="1" ht="13.15">
      <c r="A20" s="627"/>
      <c r="B20" s="627"/>
      <c r="C20" s="627"/>
      <c r="D20" s="627"/>
      <c r="E20" s="628"/>
      <c r="F20" s="638" t="str">
        <f>IF(C15="HDG","Anchor rail 41x41 HDG","Anchor rail 41x41")</f>
        <v>Anchor rail 41x41 HDG</v>
      </c>
      <c r="G20" s="639">
        <f t="shared" ref="G20" si="7">D15/1000</f>
        <v>0.45</v>
      </c>
      <c r="H20" s="630">
        <f>IF(F20="",0,VLOOKUP(F20,'Cable trays (UnitPrice)'!B:F,5,0))</f>
        <v>5.9608695652173909</v>
      </c>
      <c r="I20" s="631">
        <f t="shared" si="4"/>
        <v>2.682391304347826</v>
      </c>
      <c r="J20" s="632"/>
      <c r="K20" s="632"/>
      <c r="L20" s="632"/>
      <c r="M20" s="633"/>
      <c r="N20" s="634"/>
      <c r="O20" s="635"/>
      <c r="P20" s="636" t="e">
        <f t="shared" ref="P20" si="8">G20*O15</f>
        <v>#VALUE!</v>
      </c>
    </row>
    <row r="21" spans="1:16" s="637" customFormat="1" ht="13.15">
      <c r="A21" s="627"/>
      <c r="B21" s="627"/>
      <c r="C21" s="627"/>
      <c r="D21" s="627"/>
      <c r="E21" s="628"/>
      <c r="F21" s="638" t="s">
        <v>855</v>
      </c>
      <c r="G21" s="639">
        <v>1</v>
      </c>
      <c r="H21" s="630">
        <f>IF(F21="",0,VLOOKUP(F21,'Cable trays (UnitPrice)'!B:F,5,0))</f>
        <v>0.78521739130434776</v>
      </c>
      <c r="I21" s="631">
        <f t="shared" si="4"/>
        <v>0.78521739130434776</v>
      </c>
      <c r="J21" s="632"/>
      <c r="K21" s="632"/>
      <c r="L21" s="632"/>
      <c r="M21" s="633"/>
      <c r="N21" s="634"/>
      <c r="O21" s="635"/>
      <c r="P21" s="636" t="e">
        <f t="shared" ref="P21" si="9">G21*O15</f>
        <v>#VALUE!</v>
      </c>
    </row>
    <row r="22" spans="1:16" s="637" customFormat="1" ht="13.15">
      <c r="A22" s="627"/>
      <c r="B22" s="627"/>
      <c r="C22" s="627"/>
      <c r="D22" s="627"/>
      <c r="E22" s="628"/>
      <c r="F22" s="638" t="str">
        <f>IF(C15="HDG","Ceiling mount for anchor rail Varmf MP-230Z HDG","Ceiling mount for anchor rail Sendz MP-230S")</f>
        <v>Ceiling mount for anchor rail Varmf MP-230Z HDG</v>
      </c>
      <c r="G22" s="639">
        <v>2</v>
      </c>
      <c r="H22" s="630">
        <f>IF(F22="",0,VLOOKUP(F22,'Cable trays (UnitPrice)'!B:F,5,0))</f>
        <v>4.1686956521739127</v>
      </c>
      <c r="I22" s="631">
        <f t="shared" si="4"/>
        <v>8.3373913043478254</v>
      </c>
      <c r="J22" s="632"/>
      <c r="K22" s="632"/>
      <c r="L22" s="632"/>
      <c r="M22" s="633"/>
      <c r="N22" s="634"/>
      <c r="O22" s="635"/>
      <c r="P22" s="636" t="e">
        <f t="shared" ref="P22" si="10">G22*O15</f>
        <v>#VALUE!</v>
      </c>
    </row>
    <row r="23" spans="1:16" s="637" customFormat="1" ht="13.15">
      <c r="A23" s="627"/>
      <c r="B23" s="627"/>
      <c r="C23" s="627"/>
      <c r="D23" s="627"/>
      <c r="E23" s="628"/>
      <c r="F23" s="627"/>
      <c r="G23" s="639"/>
      <c r="H23" s="630">
        <f>IF(F23="",0,VLOOKUP(F23,'Cable trays (UnitPrice)'!B:F,5,0))</f>
        <v>0</v>
      </c>
      <c r="I23" s="631">
        <f t="shared" si="4"/>
        <v>0</v>
      </c>
      <c r="J23" s="632"/>
      <c r="K23" s="632"/>
      <c r="L23" s="632"/>
      <c r="M23" s="633"/>
      <c r="N23" s="634"/>
      <c r="O23" s="635"/>
      <c r="P23" s="636" t="e">
        <f t="shared" ref="P23" si="11">G23*O15</f>
        <v>#VALUE!</v>
      </c>
    </row>
    <row r="24" spans="1:16" s="637" customFormat="1" ht="13.15">
      <c r="A24" s="627"/>
      <c r="B24" s="627"/>
      <c r="C24" s="627"/>
      <c r="D24" s="627"/>
      <c r="E24" s="628"/>
      <c r="F24" s="638"/>
      <c r="G24" s="639"/>
      <c r="H24" s="630">
        <f>IF(F24="",0,VLOOKUP(F24,'Cable trays (UnitPrice)'!B:F,5,0))</f>
        <v>0</v>
      </c>
      <c r="I24" s="631">
        <f t="shared" si="4"/>
        <v>0</v>
      </c>
      <c r="J24" s="632"/>
      <c r="K24" s="632"/>
      <c r="L24" s="632"/>
      <c r="M24" s="633"/>
      <c r="N24" s="634"/>
      <c r="O24" s="635"/>
      <c r="P24" s="636" t="e">
        <f t="shared" ref="P24" si="12">G24*O15</f>
        <v>#VALUE!</v>
      </c>
    </row>
    <row r="25" spans="1:16">
      <c r="A25" s="617" t="str">
        <f>CONCATENATE("Cable ",B25," ",C25," ",D25," x ",E25)</f>
        <v>Cable Basket HDG 300 x 100</v>
      </c>
      <c r="B25" s="640" t="s">
        <v>851</v>
      </c>
      <c r="C25" s="703" t="s">
        <v>852</v>
      </c>
      <c r="D25" s="617">
        <v>300</v>
      </c>
      <c r="E25" s="617">
        <v>100</v>
      </c>
      <c r="F25" s="618"/>
      <c r="G25" s="619"/>
      <c r="H25" s="619"/>
      <c r="I25" s="620">
        <f t="shared" ref="I25" si="13">SUM(I26:I34)</f>
        <v>30.474621274268522</v>
      </c>
      <c r="J25" s="621">
        <f>I25*NOK2EUR</f>
        <v>350.45814465408802</v>
      </c>
      <c r="K25" s="622"/>
      <c r="L25" s="623">
        <f t="shared" ref="L25" si="14">IF(D25&gt;300,D25/1000,0.25)</f>
        <v>0.25</v>
      </c>
      <c r="M25" s="624">
        <f t="shared" ref="M25" si="15">$M$1</f>
        <v>0.5</v>
      </c>
      <c r="N25" s="623">
        <f>L25+L25*M25</f>
        <v>0.375</v>
      </c>
      <c r="O25" s="625" t="e">
        <f>SUMIF('[55]Cable Trays - maching table'!C:C,A25,'[55]Cable Trays - maching table'!D:D)</f>
        <v>#VALUE!</v>
      </c>
      <c r="P25" s="626"/>
    </row>
    <row r="26" spans="1:16" s="637" customFormat="1" ht="13.15">
      <c r="A26" s="627"/>
      <c r="B26" s="627"/>
      <c r="C26" s="627"/>
      <c r="D26" s="627"/>
      <c r="E26" s="628"/>
      <c r="F26" s="260" t="str">
        <f>CONCATENATE("Cable ",B25," ",C25," ",D25," x ",E25)</f>
        <v>Cable Basket HDG 300 x 100</v>
      </c>
      <c r="G26" s="629">
        <v>1</v>
      </c>
      <c r="H26" s="630">
        <f>IF(F26="",0,VLOOKUP(F26,'Cable trays (UnitPrice)'!B:F,5,0))</f>
        <v>11.304347826086957</v>
      </c>
      <c r="I26" s="631">
        <f t="shared" ref="I26:I34" si="16">H26*G26</f>
        <v>11.304347826086957</v>
      </c>
      <c r="J26" s="632"/>
      <c r="K26" s="632"/>
      <c r="L26" s="632"/>
      <c r="M26" s="633"/>
      <c r="N26" s="634"/>
      <c r="O26" s="635"/>
      <c r="P26" s="636" t="e">
        <f t="shared" si="0"/>
        <v>#VALUE!</v>
      </c>
    </row>
    <row r="27" spans="1:16" s="637" customFormat="1" ht="13.15">
      <c r="A27" s="627"/>
      <c r="B27" s="627"/>
      <c r="C27" s="627"/>
      <c r="D27" s="627"/>
      <c r="E27" s="628"/>
      <c r="F27" s="260" t="str">
        <f>CONCATENATE(B25," - Union ",C25)</f>
        <v>Basket - Union HDG</v>
      </c>
      <c r="G27" s="629">
        <v>0.7</v>
      </c>
      <c r="H27" s="630">
        <f>IF(F27="",0,VLOOKUP(F27,'Cable trays (UnitPrice)'!B:F,5,0))</f>
        <v>0.68362045392398141</v>
      </c>
      <c r="I27" s="631">
        <f t="shared" si="16"/>
        <v>0.47853431774678695</v>
      </c>
      <c r="J27" s="632"/>
      <c r="K27" s="632"/>
      <c r="L27" s="632"/>
      <c r="M27" s="633"/>
      <c r="N27" s="634"/>
      <c r="O27" s="635"/>
      <c r="P27" s="636" t="e">
        <f t="shared" ref="P27" si="17">G27*O25</f>
        <v>#VALUE!</v>
      </c>
    </row>
    <row r="28" spans="1:16" s="637" customFormat="1" ht="13.15">
      <c r="A28" s="627"/>
      <c r="B28" s="627"/>
      <c r="C28" s="627"/>
      <c r="D28" s="627"/>
      <c r="E28" s="628"/>
      <c r="F28" s="638" t="s">
        <v>853</v>
      </c>
      <c r="G28" s="639">
        <v>4</v>
      </c>
      <c r="H28" s="630">
        <f>IF(F28="",0,VLOOKUP(F28,'Cable trays (UnitPrice)'!B:F,5,0))</f>
        <v>1.6165217391304347</v>
      </c>
      <c r="I28" s="631">
        <f t="shared" si="16"/>
        <v>6.4660869565217389</v>
      </c>
      <c r="J28" s="632"/>
      <c r="K28" s="632"/>
      <c r="L28" s="632"/>
      <c r="M28" s="633"/>
      <c r="N28" s="634"/>
      <c r="O28" s="635"/>
      <c r="P28" s="636" t="e">
        <f t="shared" ref="P28" si="18">G28*O25</f>
        <v>#VALUE!</v>
      </c>
    </row>
    <row r="29" spans="1:16" s="637" customFormat="1" ht="13.15">
      <c r="A29" s="627"/>
      <c r="B29" s="627"/>
      <c r="C29" s="627"/>
      <c r="D29" s="627"/>
      <c r="E29" s="628"/>
      <c r="F29" s="638" t="s">
        <v>854</v>
      </c>
      <c r="G29" s="639">
        <v>8</v>
      </c>
      <c r="H29" s="630">
        <f>IF(F29="",0,VLOOKUP(F29,'Cable trays (UnitPrice)'!B:F,5,0))</f>
        <v>0.1643478260869565</v>
      </c>
      <c r="I29" s="631">
        <f t="shared" si="16"/>
        <v>1.314782608695652</v>
      </c>
      <c r="J29" s="632"/>
      <c r="K29" s="632"/>
      <c r="L29" s="632"/>
      <c r="M29" s="633"/>
      <c r="N29" s="634"/>
      <c r="O29" s="635"/>
      <c r="P29" s="636" t="e">
        <f t="shared" ref="P29" si="19">G29*O25</f>
        <v>#VALUE!</v>
      </c>
    </row>
    <row r="30" spans="1:16" s="637" customFormat="1" ht="13.15">
      <c r="A30" s="627"/>
      <c r="B30" s="627"/>
      <c r="C30" s="627"/>
      <c r="D30" s="627"/>
      <c r="E30" s="628"/>
      <c r="F30" s="638" t="str">
        <f>IF(C25="HDG","Anchor rail 41x41 HDG","Anchor rail 41x41")</f>
        <v>Anchor rail 41x41 HDG</v>
      </c>
      <c r="G30" s="639">
        <f t="shared" ref="G30" si="20">D25/1000</f>
        <v>0.3</v>
      </c>
      <c r="H30" s="630">
        <f>IF(F30="",0,VLOOKUP(F30,'Cable trays (UnitPrice)'!B:F,5,0))</f>
        <v>5.9608695652173909</v>
      </c>
      <c r="I30" s="631">
        <f t="shared" si="16"/>
        <v>1.7882608695652171</v>
      </c>
      <c r="J30" s="632"/>
      <c r="K30" s="632"/>
      <c r="L30" s="632"/>
      <c r="M30" s="633"/>
      <c r="N30" s="634"/>
      <c r="O30" s="635"/>
      <c r="P30" s="636" t="e">
        <f t="shared" ref="P30" si="21">G30*O25</f>
        <v>#VALUE!</v>
      </c>
    </row>
    <row r="31" spans="1:16" s="637" customFormat="1" ht="13.15">
      <c r="A31" s="627"/>
      <c r="B31" s="627"/>
      <c r="C31" s="627"/>
      <c r="D31" s="627"/>
      <c r="E31" s="628"/>
      <c r="F31" s="638" t="s">
        <v>855</v>
      </c>
      <c r="G31" s="639">
        <v>1</v>
      </c>
      <c r="H31" s="630">
        <f>IF(F31="",0,VLOOKUP(F31,'Cable trays (UnitPrice)'!B:F,5,0))</f>
        <v>0.78521739130434776</v>
      </c>
      <c r="I31" s="631">
        <f t="shared" si="16"/>
        <v>0.78521739130434776</v>
      </c>
      <c r="J31" s="632"/>
      <c r="K31" s="632"/>
      <c r="L31" s="632"/>
      <c r="M31" s="633"/>
      <c r="N31" s="634"/>
      <c r="O31" s="635"/>
      <c r="P31" s="636" t="e">
        <f t="shared" ref="P31" si="22">G31*O25</f>
        <v>#VALUE!</v>
      </c>
    </row>
    <row r="32" spans="1:16" s="637" customFormat="1" ht="13.15">
      <c r="A32" s="627"/>
      <c r="B32" s="627"/>
      <c r="C32" s="627"/>
      <c r="D32" s="627"/>
      <c r="E32" s="628"/>
      <c r="F32" s="638" t="str">
        <f>IF(C25="HDG","Ceiling mount for anchor rail Varmf MP-230Z HDG","Ceiling mount for anchor rail Sendz MP-230S")</f>
        <v>Ceiling mount for anchor rail Varmf MP-230Z HDG</v>
      </c>
      <c r="G32" s="639">
        <v>2</v>
      </c>
      <c r="H32" s="630">
        <f>IF(F32="",0,VLOOKUP(F32,'Cable trays (UnitPrice)'!B:F,5,0))</f>
        <v>4.1686956521739127</v>
      </c>
      <c r="I32" s="631">
        <f t="shared" si="16"/>
        <v>8.3373913043478254</v>
      </c>
      <c r="J32" s="632"/>
      <c r="K32" s="632"/>
      <c r="L32" s="632"/>
      <c r="M32" s="633"/>
      <c r="N32" s="634"/>
      <c r="O32" s="635"/>
      <c r="P32" s="636" t="e">
        <f t="shared" ref="P32" si="23">G32*O25</f>
        <v>#VALUE!</v>
      </c>
    </row>
    <row r="33" spans="1:16" s="637" customFormat="1" ht="13.15">
      <c r="A33" s="627"/>
      <c r="B33" s="627"/>
      <c r="C33" s="627"/>
      <c r="D33" s="627"/>
      <c r="E33" s="628"/>
      <c r="F33" s="627"/>
      <c r="G33" s="639"/>
      <c r="H33" s="630">
        <f>IF(F33="",0,VLOOKUP(F33,'Cable trays (UnitPrice)'!B:F,5,0))</f>
        <v>0</v>
      </c>
      <c r="I33" s="631">
        <f t="shared" si="16"/>
        <v>0</v>
      </c>
      <c r="J33" s="632"/>
      <c r="K33" s="632"/>
      <c r="L33" s="632"/>
      <c r="M33" s="633"/>
      <c r="N33" s="634"/>
      <c r="O33" s="635"/>
      <c r="P33" s="636" t="e">
        <f t="shared" ref="P33" si="24">G33*O25</f>
        <v>#VALUE!</v>
      </c>
    </row>
    <row r="34" spans="1:16" s="637" customFormat="1" ht="13.15">
      <c r="A34" s="627"/>
      <c r="B34" s="627"/>
      <c r="C34" s="627"/>
      <c r="D34" s="627"/>
      <c r="E34" s="628"/>
      <c r="F34" s="638"/>
      <c r="G34" s="639"/>
      <c r="H34" s="630">
        <f>IF(F34="",0,VLOOKUP(F34,'Cable trays (UnitPrice)'!B:F,5,0))</f>
        <v>0</v>
      </c>
      <c r="I34" s="631">
        <f t="shared" si="16"/>
        <v>0</v>
      </c>
      <c r="J34" s="632"/>
      <c r="K34" s="632"/>
      <c r="L34" s="632"/>
      <c r="M34" s="633"/>
      <c r="N34" s="634"/>
      <c r="O34" s="635"/>
      <c r="P34" s="636" t="e">
        <f t="shared" ref="P34" si="25">G34*O25</f>
        <v>#VALUE!</v>
      </c>
    </row>
    <row r="35" spans="1:16">
      <c r="A35" s="617" t="str">
        <f>CONCATENATE("Cable ",B35," ",C35," ",D35," x ",E35)</f>
        <v>Cable Basket HDG 300 x 60</v>
      </c>
      <c r="B35" s="640" t="s">
        <v>851</v>
      </c>
      <c r="C35" s="703" t="s">
        <v>852</v>
      </c>
      <c r="D35" s="617">
        <v>300</v>
      </c>
      <c r="E35" s="617">
        <v>60</v>
      </c>
      <c r="F35" s="618"/>
      <c r="G35" s="619"/>
      <c r="H35" s="619"/>
      <c r="I35" s="620">
        <f t="shared" ref="I35" si="26">SUM(I36:I44)</f>
        <v>29.661568681068267</v>
      </c>
      <c r="J35" s="621">
        <f>I35*NOK2EUR</f>
        <v>341.1080398322851</v>
      </c>
      <c r="K35" s="622"/>
      <c r="L35" s="623">
        <f t="shared" ref="L35" si="27">IF(D35&gt;300,D35/1000,0.25)</f>
        <v>0.25</v>
      </c>
      <c r="M35" s="624">
        <f t="shared" ref="M35" si="28">$M$1</f>
        <v>0.5</v>
      </c>
      <c r="N35" s="623">
        <f t="shared" ref="N35" si="29">L35+L35*M35</f>
        <v>0.375</v>
      </c>
      <c r="O35" s="625" t="e">
        <f>SUMIF('[55]Cable Trays - maching table'!C:C,A35,'[55]Cable Trays - maching table'!D:D)</f>
        <v>#VALUE!</v>
      </c>
      <c r="P35" s="626"/>
    </row>
    <row r="36" spans="1:16" s="637" customFormat="1" ht="13.15">
      <c r="A36" s="627"/>
      <c r="B36" s="627"/>
      <c r="C36" s="627"/>
      <c r="D36" s="627"/>
      <c r="E36" s="628"/>
      <c r="F36" s="260" t="str">
        <f>CONCATENATE("Cable ",B35," ",C35," ",D35," x ",E35)</f>
        <v>Cable Basket HDG 300 x 60</v>
      </c>
      <c r="G36" s="629">
        <v>1</v>
      </c>
      <c r="H36" s="630">
        <f>IF(F36="",0,VLOOKUP(F36,'Cable trays (UnitPrice)'!B:F,5,0))</f>
        <v>10.491295232886701</v>
      </c>
      <c r="I36" s="631">
        <f t="shared" ref="I36:I44" si="30">H36*G36</f>
        <v>10.491295232886701</v>
      </c>
      <c r="J36" s="632"/>
      <c r="K36" s="632"/>
      <c r="L36" s="632"/>
      <c r="M36" s="633"/>
      <c r="N36" s="634"/>
      <c r="O36" s="635"/>
      <c r="P36" s="636" t="e">
        <f t="shared" si="0"/>
        <v>#VALUE!</v>
      </c>
    </row>
    <row r="37" spans="1:16" s="637" customFormat="1" ht="13.15">
      <c r="A37" s="627"/>
      <c r="B37" s="627"/>
      <c r="C37" s="627"/>
      <c r="D37" s="627"/>
      <c r="E37" s="628"/>
      <c r="F37" s="260" t="str">
        <f>CONCATENATE(B35," - Union ",C35)</f>
        <v>Basket - Union HDG</v>
      </c>
      <c r="G37" s="629">
        <v>0.7</v>
      </c>
      <c r="H37" s="630">
        <f>IF(F37="",0,VLOOKUP(F37,'Cable trays (UnitPrice)'!B:F,5,0))</f>
        <v>0.68362045392398141</v>
      </c>
      <c r="I37" s="631">
        <f t="shared" si="30"/>
        <v>0.47853431774678695</v>
      </c>
      <c r="J37" s="632"/>
      <c r="K37" s="632"/>
      <c r="L37" s="632"/>
      <c r="M37" s="633"/>
      <c r="N37" s="634"/>
      <c r="O37" s="635"/>
      <c r="P37" s="636" t="e">
        <f t="shared" ref="P37" si="31">G37*O35</f>
        <v>#VALUE!</v>
      </c>
    </row>
    <row r="38" spans="1:16" s="637" customFormat="1" ht="13.15">
      <c r="A38" s="627"/>
      <c r="B38" s="627"/>
      <c r="C38" s="627"/>
      <c r="D38" s="627"/>
      <c r="E38" s="628"/>
      <c r="F38" s="638" t="s">
        <v>853</v>
      </c>
      <c r="G38" s="639">
        <v>4</v>
      </c>
      <c r="H38" s="630">
        <f>IF(F38="",0,VLOOKUP(F38,'Cable trays (UnitPrice)'!B:F,5,0))</f>
        <v>1.6165217391304347</v>
      </c>
      <c r="I38" s="631">
        <f t="shared" si="30"/>
        <v>6.4660869565217389</v>
      </c>
      <c r="J38" s="632"/>
      <c r="K38" s="632"/>
      <c r="L38" s="632"/>
      <c r="M38" s="633"/>
      <c r="N38" s="634"/>
      <c r="O38" s="635"/>
      <c r="P38" s="636" t="e">
        <f t="shared" ref="P38" si="32">G38*O35</f>
        <v>#VALUE!</v>
      </c>
    </row>
    <row r="39" spans="1:16" s="637" customFormat="1" ht="13.15">
      <c r="A39" s="627"/>
      <c r="B39" s="627"/>
      <c r="C39" s="627"/>
      <c r="D39" s="627"/>
      <c r="E39" s="628"/>
      <c r="F39" s="638" t="s">
        <v>854</v>
      </c>
      <c r="G39" s="639">
        <v>8</v>
      </c>
      <c r="H39" s="630">
        <f>IF(F39="",0,VLOOKUP(F39,'Cable trays (UnitPrice)'!B:F,5,0))</f>
        <v>0.1643478260869565</v>
      </c>
      <c r="I39" s="631">
        <f t="shared" si="30"/>
        <v>1.314782608695652</v>
      </c>
      <c r="J39" s="632"/>
      <c r="K39" s="632"/>
      <c r="L39" s="632"/>
      <c r="M39" s="633"/>
      <c r="N39" s="634"/>
      <c r="O39" s="635"/>
      <c r="P39" s="636" t="e">
        <f t="shared" ref="P39" si="33">G39*O35</f>
        <v>#VALUE!</v>
      </c>
    </row>
    <row r="40" spans="1:16" s="637" customFormat="1" ht="13.15">
      <c r="A40" s="627"/>
      <c r="B40" s="627"/>
      <c r="C40" s="627"/>
      <c r="D40" s="627"/>
      <c r="E40" s="628"/>
      <c r="F40" s="638" t="str">
        <f>IF(C35="HDG","Anchor rail 41x41 HDG","Anchor rail 41x41")</f>
        <v>Anchor rail 41x41 HDG</v>
      </c>
      <c r="G40" s="639">
        <f t="shared" ref="G40" si="34">D35/1000</f>
        <v>0.3</v>
      </c>
      <c r="H40" s="630">
        <f>IF(F40="",0,VLOOKUP(F40,'Cable trays (UnitPrice)'!B:F,5,0))</f>
        <v>5.9608695652173909</v>
      </c>
      <c r="I40" s="631">
        <f t="shared" si="30"/>
        <v>1.7882608695652171</v>
      </c>
      <c r="J40" s="632"/>
      <c r="K40" s="632"/>
      <c r="L40" s="632"/>
      <c r="M40" s="633"/>
      <c r="N40" s="634"/>
      <c r="O40" s="635"/>
      <c r="P40" s="636" t="e">
        <f t="shared" ref="P40" si="35">G40*O35</f>
        <v>#VALUE!</v>
      </c>
    </row>
    <row r="41" spans="1:16" s="637" customFormat="1" ht="13.15">
      <c r="A41" s="627"/>
      <c r="B41" s="627"/>
      <c r="C41" s="627"/>
      <c r="D41" s="627"/>
      <c r="E41" s="628"/>
      <c r="F41" s="638" t="s">
        <v>855</v>
      </c>
      <c r="G41" s="639">
        <v>1</v>
      </c>
      <c r="H41" s="630">
        <f>IF(F41="",0,VLOOKUP(F41,'Cable trays (UnitPrice)'!B:F,5,0))</f>
        <v>0.78521739130434776</v>
      </c>
      <c r="I41" s="631">
        <f t="shared" si="30"/>
        <v>0.78521739130434776</v>
      </c>
      <c r="J41" s="632"/>
      <c r="K41" s="632"/>
      <c r="L41" s="632"/>
      <c r="M41" s="633"/>
      <c r="N41" s="634"/>
      <c r="O41" s="635"/>
      <c r="P41" s="636" t="e">
        <f t="shared" ref="P41" si="36">G41*O35</f>
        <v>#VALUE!</v>
      </c>
    </row>
    <row r="42" spans="1:16" s="637" customFormat="1" ht="13.15">
      <c r="A42" s="627"/>
      <c r="B42" s="627"/>
      <c r="C42" s="627"/>
      <c r="D42" s="627"/>
      <c r="E42" s="628"/>
      <c r="F42" s="638" t="str">
        <f>IF(C35="HDG","Ceiling mount for anchor rail Varmf MP-230Z HDG","Ceiling mount for anchor rail Sendz MP-230S")</f>
        <v>Ceiling mount for anchor rail Varmf MP-230Z HDG</v>
      </c>
      <c r="G42" s="639">
        <v>2</v>
      </c>
      <c r="H42" s="630">
        <f>IF(F42="",0,VLOOKUP(F42,'Cable trays (UnitPrice)'!B:F,5,0))</f>
        <v>4.1686956521739127</v>
      </c>
      <c r="I42" s="631">
        <f t="shared" si="30"/>
        <v>8.3373913043478254</v>
      </c>
      <c r="J42" s="632"/>
      <c r="K42" s="632"/>
      <c r="L42" s="632"/>
      <c r="M42" s="633"/>
      <c r="N42" s="634"/>
      <c r="O42" s="635"/>
      <c r="P42" s="636" t="e">
        <f t="shared" ref="P42" si="37">G42*O35</f>
        <v>#VALUE!</v>
      </c>
    </row>
    <row r="43" spans="1:16" s="637" customFormat="1" ht="13.15">
      <c r="A43" s="627"/>
      <c r="B43" s="627"/>
      <c r="C43" s="627"/>
      <c r="D43" s="627"/>
      <c r="E43" s="628"/>
      <c r="F43" s="627"/>
      <c r="G43" s="639"/>
      <c r="H43" s="630">
        <f>IF(F43="",0,VLOOKUP(F43,'Cable trays (UnitPrice)'!B:F,5,0))</f>
        <v>0</v>
      </c>
      <c r="I43" s="631">
        <f t="shared" si="30"/>
        <v>0</v>
      </c>
      <c r="J43" s="632"/>
      <c r="K43" s="632"/>
      <c r="L43" s="632"/>
      <c r="M43" s="633"/>
      <c r="N43" s="634"/>
      <c r="O43" s="635"/>
      <c r="P43" s="636" t="e">
        <f t="shared" ref="P43" si="38">G43*O35</f>
        <v>#VALUE!</v>
      </c>
    </row>
    <row r="44" spans="1:16" s="637" customFormat="1" ht="13.15">
      <c r="A44" s="627"/>
      <c r="B44" s="627"/>
      <c r="C44" s="627"/>
      <c r="D44" s="627"/>
      <c r="E44" s="628"/>
      <c r="F44" s="638"/>
      <c r="G44" s="639"/>
      <c r="H44" s="630">
        <f>IF(F44="",0,VLOOKUP(F44,'Cable trays (UnitPrice)'!B:F,5,0))</f>
        <v>0</v>
      </c>
      <c r="I44" s="631">
        <f t="shared" si="30"/>
        <v>0</v>
      </c>
      <c r="J44" s="632"/>
      <c r="K44" s="632"/>
      <c r="L44" s="632"/>
      <c r="M44" s="633"/>
      <c r="N44" s="634"/>
      <c r="O44" s="635"/>
      <c r="P44" s="636" t="e">
        <f t="shared" ref="P44" si="39">G44*O35</f>
        <v>#VALUE!</v>
      </c>
    </row>
    <row r="45" spans="1:16">
      <c r="A45" s="617" t="str">
        <f>CONCATENATE("Cable ",B45," ",C45," ",D45," x ",E45)</f>
        <v>Cable Basket HDG 300 x 50</v>
      </c>
      <c r="B45" s="640" t="s">
        <v>851</v>
      </c>
      <c r="C45" s="703" t="s">
        <v>852</v>
      </c>
      <c r="D45" s="617">
        <v>300</v>
      </c>
      <c r="E45" s="617">
        <v>50</v>
      </c>
      <c r="F45" s="618"/>
      <c r="G45" s="619"/>
      <c r="H45" s="619"/>
      <c r="I45" s="620">
        <f t="shared" ref="I45" si="40">SUM(I46:I54)</f>
        <v>29.661568681068267</v>
      </c>
      <c r="J45" s="621">
        <f>I45*NOK2EUR</f>
        <v>341.1080398322851</v>
      </c>
      <c r="K45" s="622"/>
      <c r="L45" s="623">
        <f t="shared" ref="L45" si="41">IF(D45&gt;300,D45/1000,0.25)</f>
        <v>0.25</v>
      </c>
      <c r="M45" s="624">
        <f t="shared" ref="M45" si="42">$M$1</f>
        <v>0.5</v>
      </c>
      <c r="N45" s="623">
        <f t="shared" ref="N45" si="43">L45+L45*M45</f>
        <v>0.375</v>
      </c>
      <c r="O45" s="625" t="e">
        <f>SUMIF('[55]Cable Trays - maching table'!C:C,A45,'[55]Cable Trays - maching table'!D:D)</f>
        <v>#VALUE!</v>
      </c>
      <c r="P45" s="626"/>
    </row>
    <row r="46" spans="1:16" s="637" customFormat="1" ht="13.15">
      <c r="A46" s="627"/>
      <c r="B46" s="627"/>
      <c r="C46" s="627"/>
      <c r="D46" s="627"/>
      <c r="E46" s="628"/>
      <c r="F46" s="260" t="str">
        <f>CONCATENATE("Cable ",B45," ",C45," ",D45," x ",E45)</f>
        <v>Cable Basket HDG 300 x 50</v>
      </c>
      <c r="G46" s="629">
        <v>1</v>
      </c>
      <c r="H46" s="630">
        <f>IF(F46="",0,VLOOKUP(F46,'Cable trays (UnitPrice)'!B:F,5,0))</f>
        <v>10.491295232886701</v>
      </c>
      <c r="I46" s="631">
        <f t="shared" ref="I46:I54" si="44">H46*G46</f>
        <v>10.491295232886701</v>
      </c>
      <c r="J46" s="632"/>
      <c r="K46" s="632"/>
      <c r="L46" s="632"/>
      <c r="M46" s="633"/>
      <c r="N46" s="634"/>
      <c r="O46" s="635"/>
      <c r="P46" s="636" t="e">
        <f t="shared" si="0"/>
        <v>#VALUE!</v>
      </c>
    </row>
    <row r="47" spans="1:16" s="637" customFormat="1" ht="13.15">
      <c r="A47" s="627"/>
      <c r="B47" s="627"/>
      <c r="C47" s="627"/>
      <c r="D47" s="627"/>
      <c r="E47" s="628"/>
      <c r="F47" s="260" t="str">
        <f>CONCATENATE(B45," - Union ",C45)</f>
        <v>Basket - Union HDG</v>
      </c>
      <c r="G47" s="629">
        <v>0.7</v>
      </c>
      <c r="H47" s="630">
        <f>IF(F47="",0,VLOOKUP(F47,'Cable trays (UnitPrice)'!B:F,5,0))</f>
        <v>0.68362045392398141</v>
      </c>
      <c r="I47" s="631">
        <f t="shared" si="44"/>
        <v>0.47853431774678695</v>
      </c>
      <c r="J47" s="632"/>
      <c r="K47" s="632"/>
      <c r="L47" s="632"/>
      <c r="M47" s="633"/>
      <c r="N47" s="634"/>
      <c r="O47" s="635"/>
      <c r="P47" s="636" t="e">
        <f t="shared" ref="P47" si="45">G47*O45</f>
        <v>#VALUE!</v>
      </c>
    </row>
    <row r="48" spans="1:16" s="637" customFormat="1" ht="13.15">
      <c r="A48" s="627"/>
      <c r="B48" s="627"/>
      <c r="C48" s="627"/>
      <c r="D48" s="627"/>
      <c r="E48" s="628"/>
      <c r="F48" s="638" t="s">
        <v>853</v>
      </c>
      <c r="G48" s="639">
        <v>4</v>
      </c>
      <c r="H48" s="630">
        <f>IF(F48="",0,VLOOKUP(F48,'Cable trays (UnitPrice)'!B:F,5,0))</f>
        <v>1.6165217391304347</v>
      </c>
      <c r="I48" s="631">
        <f t="shared" si="44"/>
        <v>6.4660869565217389</v>
      </c>
      <c r="J48" s="632"/>
      <c r="K48" s="632"/>
      <c r="L48" s="632"/>
      <c r="M48" s="633"/>
      <c r="N48" s="634"/>
      <c r="O48" s="635"/>
      <c r="P48" s="636" t="e">
        <f t="shared" ref="P48" si="46">G48*O45</f>
        <v>#VALUE!</v>
      </c>
    </row>
    <row r="49" spans="1:16" s="637" customFormat="1" ht="13.15">
      <c r="A49" s="627"/>
      <c r="B49" s="627"/>
      <c r="C49" s="627"/>
      <c r="D49" s="627"/>
      <c r="E49" s="628"/>
      <c r="F49" s="638" t="s">
        <v>854</v>
      </c>
      <c r="G49" s="639">
        <v>8</v>
      </c>
      <c r="H49" s="630">
        <f>IF(F49="",0,VLOOKUP(F49,'Cable trays (UnitPrice)'!B:F,5,0))</f>
        <v>0.1643478260869565</v>
      </c>
      <c r="I49" s="631">
        <f t="shared" si="44"/>
        <v>1.314782608695652</v>
      </c>
      <c r="J49" s="632"/>
      <c r="K49" s="632"/>
      <c r="L49" s="632"/>
      <c r="M49" s="633"/>
      <c r="N49" s="634"/>
      <c r="O49" s="635"/>
      <c r="P49" s="636" t="e">
        <f t="shared" ref="P49" si="47">G49*O45</f>
        <v>#VALUE!</v>
      </c>
    </row>
    <row r="50" spans="1:16" s="637" customFormat="1" ht="13.15">
      <c r="A50" s="627"/>
      <c r="B50" s="627"/>
      <c r="C50" s="627"/>
      <c r="D50" s="627"/>
      <c r="E50" s="628"/>
      <c r="F50" s="638" t="str">
        <f>IF(C45="HDG","Anchor rail 41x41 HDG","Anchor rail 41x41")</f>
        <v>Anchor rail 41x41 HDG</v>
      </c>
      <c r="G50" s="639">
        <f t="shared" ref="G50" si="48">D45/1000</f>
        <v>0.3</v>
      </c>
      <c r="H50" s="630">
        <f>IF(F50="",0,VLOOKUP(F50,'Cable trays (UnitPrice)'!B:F,5,0))</f>
        <v>5.9608695652173909</v>
      </c>
      <c r="I50" s="631">
        <f t="shared" si="44"/>
        <v>1.7882608695652171</v>
      </c>
      <c r="J50" s="632"/>
      <c r="K50" s="632"/>
      <c r="L50" s="632"/>
      <c r="M50" s="633"/>
      <c r="N50" s="634"/>
      <c r="O50" s="635"/>
      <c r="P50" s="636" t="e">
        <f t="shared" ref="P50" si="49">G50*O45</f>
        <v>#VALUE!</v>
      </c>
    </row>
    <row r="51" spans="1:16" s="637" customFormat="1" ht="13.15">
      <c r="A51" s="627"/>
      <c r="B51" s="627"/>
      <c r="C51" s="627"/>
      <c r="D51" s="627"/>
      <c r="E51" s="628"/>
      <c r="F51" s="638" t="s">
        <v>855</v>
      </c>
      <c r="G51" s="639">
        <v>1</v>
      </c>
      <c r="H51" s="630">
        <f>IF(F51="",0,VLOOKUP(F51,'Cable trays (UnitPrice)'!B:F,5,0))</f>
        <v>0.78521739130434776</v>
      </c>
      <c r="I51" s="631">
        <f t="shared" si="44"/>
        <v>0.78521739130434776</v>
      </c>
      <c r="J51" s="632"/>
      <c r="K51" s="632"/>
      <c r="L51" s="632"/>
      <c r="M51" s="633"/>
      <c r="N51" s="634"/>
      <c r="O51" s="635"/>
      <c r="P51" s="636" t="e">
        <f t="shared" ref="P51" si="50">G51*O45</f>
        <v>#VALUE!</v>
      </c>
    </row>
    <row r="52" spans="1:16" s="637" customFormat="1" ht="13.15">
      <c r="A52" s="627"/>
      <c r="B52" s="627"/>
      <c r="C52" s="627"/>
      <c r="D52" s="627"/>
      <c r="E52" s="628"/>
      <c r="F52" s="638" t="str">
        <f>IF(C45="HDG","Ceiling mount for anchor rail Varmf MP-230Z HDG","Ceiling mount for anchor rail Sendz MP-230S")</f>
        <v>Ceiling mount for anchor rail Varmf MP-230Z HDG</v>
      </c>
      <c r="G52" s="639">
        <v>2</v>
      </c>
      <c r="H52" s="630">
        <f>IF(F52="",0,VLOOKUP(F52,'Cable trays (UnitPrice)'!B:F,5,0))</f>
        <v>4.1686956521739127</v>
      </c>
      <c r="I52" s="631">
        <f t="shared" si="44"/>
        <v>8.3373913043478254</v>
      </c>
      <c r="J52" s="632"/>
      <c r="K52" s="632"/>
      <c r="L52" s="632"/>
      <c r="M52" s="633"/>
      <c r="N52" s="634"/>
      <c r="O52" s="635"/>
      <c r="P52" s="636" t="e">
        <f t="shared" ref="P52" si="51">G52*O45</f>
        <v>#VALUE!</v>
      </c>
    </row>
    <row r="53" spans="1:16" s="637" customFormat="1" ht="13.15">
      <c r="A53" s="627"/>
      <c r="B53" s="627"/>
      <c r="C53" s="627"/>
      <c r="D53" s="627"/>
      <c r="E53" s="628"/>
      <c r="F53" s="627"/>
      <c r="G53" s="639"/>
      <c r="H53" s="630">
        <f>IF(F53="",0,VLOOKUP(F53,'Cable trays (UnitPrice)'!B:F,5,0))</f>
        <v>0</v>
      </c>
      <c r="I53" s="631">
        <f t="shared" si="44"/>
        <v>0</v>
      </c>
      <c r="J53" s="632"/>
      <c r="K53" s="632"/>
      <c r="L53" s="632"/>
      <c r="M53" s="633"/>
      <c r="N53" s="634"/>
      <c r="O53" s="635"/>
      <c r="P53" s="636" t="e">
        <f t="shared" ref="P53" si="52">G53*O45</f>
        <v>#VALUE!</v>
      </c>
    </row>
    <row r="54" spans="1:16" s="637" customFormat="1" ht="13.15">
      <c r="A54" s="627"/>
      <c r="B54" s="627"/>
      <c r="C54" s="627"/>
      <c r="D54" s="627"/>
      <c r="E54" s="628"/>
      <c r="F54" s="638"/>
      <c r="G54" s="639"/>
      <c r="H54" s="630">
        <f>IF(F54="",0,VLOOKUP(F54,'Cable trays (UnitPrice)'!B:F,5,0))</f>
        <v>0</v>
      </c>
      <c r="I54" s="631">
        <f t="shared" si="44"/>
        <v>0</v>
      </c>
      <c r="J54" s="632"/>
      <c r="K54" s="632"/>
      <c r="L54" s="632"/>
      <c r="M54" s="633"/>
      <c r="N54" s="634"/>
      <c r="O54" s="635"/>
      <c r="P54" s="636" t="e">
        <f t="shared" ref="P54" si="53">G54*O45</f>
        <v>#VALUE!</v>
      </c>
    </row>
    <row r="55" spans="1:16">
      <c r="A55" s="617" t="str">
        <f>CONCATENATE("Cable ",B55," ",C55," ",D55," x ",E55)</f>
        <v>Cable Basket HDG 200 x 60</v>
      </c>
      <c r="B55" s="640" t="s">
        <v>851</v>
      </c>
      <c r="C55" s="703" t="s">
        <v>852</v>
      </c>
      <c r="D55" s="617">
        <v>200</v>
      </c>
      <c r="E55" s="617">
        <v>60</v>
      </c>
      <c r="F55" s="618"/>
      <c r="G55" s="619"/>
      <c r="H55" s="619"/>
      <c r="I55" s="620">
        <f t="shared" ref="I55" si="54">SUM(I56:I64)</f>
        <v>27.292626014037005</v>
      </c>
      <c r="J55" s="621">
        <f>I55*NOK2EUR</f>
        <v>313.86519916142555</v>
      </c>
      <c r="K55" s="622"/>
      <c r="L55" s="623">
        <f t="shared" ref="L55" si="55">IF(D55&gt;300,D55/1000,0.25)</f>
        <v>0.25</v>
      </c>
      <c r="M55" s="624">
        <f t="shared" ref="M55" si="56">$M$1</f>
        <v>0.5</v>
      </c>
      <c r="N55" s="623">
        <f t="shared" ref="N55" si="57">L55+L55*M55</f>
        <v>0.375</v>
      </c>
      <c r="O55" s="625" t="e">
        <f>SUMIF('[55]Cable Trays - maching table'!C:C,A55,'[55]Cable Trays - maching table'!D:D)</f>
        <v>#VALUE!</v>
      </c>
      <c r="P55" s="626"/>
    </row>
    <row r="56" spans="1:16" s="637" customFormat="1" ht="13.15">
      <c r="A56" s="627"/>
      <c r="B56" s="627"/>
      <c r="C56" s="627"/>
      <c r="D56" s="627"/>
      <c r="E56" s="628"/>
      <c r="F56" s="260" t="str">
        <f>CONCATENATE("Cable ",B55," ",C55," ",D55," x ",E55)</f>
        <v>Cable Basket HDG 200 x 60</v>
      </c>
      <c r="G56" s="629">
        <v>1</v>
      </c>
      <c r="H56" s="630">
        <f>IF(F56="",0,VLOOKUP(F56,'Cable trays (UnitPrice)'!B:F,5,0))</f>
        <v>8.7184395223771745</v>
      </c>
      <c r="I56" s="631">
        <f t="shared" ref="I56:I64" si="58">H56*G56</f>
        <v>8.7184395223771745</v>
      </c>
      <c r="J56" s="632"/>
      <c r="K56" s="632"/>
      <c r="L56" s="632"/>
      <c r="M56" s="633"/>
      <c r="N56" s="634"/>
      <c r="O56" s="635"/>
      <c r="P56" s="636" t="e">
        <f t="shared" si="0"/>
        <v>#VALUE!</v>
      </c>
    </row>
    <row r="57" spans="1:16" s="637" customFormat="1" ht="13.15">
      <c r="A57" s="627"/>
      <c r="B57" s="627"/>
      <c r="C57" s="627"/>
      <c r="D57" s="627"/>
      <c r="E57" s="628"/>
      <c r="F57" s="260" t="str">
        <f>CONCATENATE(B55," - Union ",C55)</f>
        <v>Basket - Union HDG</v>
      </c>
      <c r="G57" s="629">
        <v>0.7</v>
      </c>
      <c r="H57" s="630">
        <f>IF(F57="",0,VLOOKUP(F57,'Cable trays (UnitPrice)'!B:F,5,0))</f>
        <v>0.68362045392398141</v>
      </c>
      <c r="I57" s="631">
        <f t="shared" si="58"/>
        <v>0.47853431774678695</v>
      </c>
      <c r="J57" s="632"/>
      <c r="K57" s="632"/>
      <c r="L57" s="632"/>
      <c r="M57" s="633"/>
      <c r="N57" s="634"/>
      <c r="O57" s="635"/>
      <c r="P57" s="636" t="e">
        <f t="shared" ref="P57" si="59">G57*O55</f>
        <v>#VALUE!</v>
      </c>
    </row>
    <row r="58" spans="1:16" s="637" customFormat="1" ht="13.15">
      <c r="A58" s="627"/>
      <c r="B58" s="627"/>
      <c r="C58" s="627"/>
      <c r="D58" s="627"/>
      <c r="E58" s="628"/>
      <c r="F58" s="638" t="s">
        <v>853</v>
      </c>
      <c r="G58" s="639">
        <v>4</v>
      </c>
      <c r="H58" s="630">
        <f>IF(F58="",0,VLOOKUP(F58,'Cable trays (UnitPrice)'!B:F,5,0))</f>
        <v>1.6165217391304347</v>
      </c>
      <c r="I58" s="631">
        <f t="shared" si="58"/>
        <v>6.4660869565217389</v>
      </c>
      <c r="J58" s="632"/>
      <c r="K58" s="632"/>
      <c r="L58" s="632"/>
      <c r="M58" s="633"/>
      <c r="N58" s="634"/>
      <c r="O58" s="635"/>
      <c r="P58" s="636" t="e">
        <f t="shared" ref="P58" si="60">G58*O55</f>
        <v>#VALUE!</v>
      </c>
    </row>
    <row r="59" spans="1:16" s="637" customFormat="1" ht="13.15">
      <c r="A59" s="627"/>
      <c r="B59" s="627"/>
      <c r="C59" s="627"/>
      <c r="D59" s="627"/>
      <c r="E59" s="628"/>
      <c r="F59" s="638" t="s">
        <v>854</v>
      </c>
      <c r="G59" s="639">
        <v>8</v>
      </c>
      <c r="H59" s="630">
        <f>IF(F59="",0,VLOOKUP(F59,'Cable trays (UnitPrice)'!B:F,5,0))</f>
        <v>0.1643478260869565</v>
      </c>
      <c r="I59" s="631">
        <f t="shared" si="58"/>
        <v>1.314782608695652</v>
      </c>
      <c r="J59" s="632"/>
      <c r="K59" s="632"/>
      <c r="L59" s="632"/>
      <c r="M59" s="633"/>
      <c r="N59" s="634"/>
      <c r="O59" s="635"/>
      <c r="P59" s="636" t="e">
        <f t="shared" ref="P59" si="61">G59*O55</f>
        <v>#VALUE!</v>
      </c>
    </row>
    <row r="60" spans="1:16" s="637" customFormat="1" ht="13.15">
      <c r="A60" s="627"/>
      <c r="B60" s="627"/>
      <c r="C60" s="627"/>
      <c r="D60" s="627"/>
      <c r="E60" s="628"/>
      <c r="F60" s="638" t="str">
        <f>IF(C55="HDG","Anchor rail 41x41 HDG","Anchor rail 41x41")</f>
        <v>Anchor rail 41x41 HDG</v>
      </c>
      <c r="G60" s="639">
        <f t="shared" ref="G60" si="62">D55/1000</f>
        <v>0.2</v>
      </c>
      <c r="H60" s="630">
        <f>IF(F60="",0,VLOOKUP(F60,'Cable trays (UnitPrice)'!B:F,5,0))</f>
        <v>5.9608695652173909</v>
      </c>
      <c r="I60" s="631">
        <f t="shared" si="58"/>
        <v>1.1921739130434783</v>
      </c>
      <c r="J60" s="632"/>
      <c r="K60" s="632"/>
      <c r="L60" s="632"/>
      <c r="M60" s="633"/>
      <c r="N60" s="634"/>
      <c r="O60" s="635"/>
      <c r="P60" s="636" t="e">
        <f t="shared" ref="P60" si="63">G60*O55</f>
        <v>#VALUE!</v>
      </c>
    </row>
    <row r="61" spans="1:16" s="637" customFormat="1" ht="13.15">
      <c r="A61" s="627"/>
      <c r="B61" s="627"/>
      <c r="C61" s="627"/>
      <c r="D61" s="627"/>
      <c r="E61" s="628"/>
      <c r="F61" s="638" t="s">
        <v>855</v>
      </c>
      <c r="G61" s="639">
        <v>1</v>
      </c>
      <c r="H61" s="630">
        <f>IF(F61="",0,VLOOKUP(F61,'Cable trays (UnitPrice)'!B:F,5,0))</f>
        <v>0.78521739130434776</v>
      </c>
      <c r="I61" s="631">
        <f t="shared" si="58"/>
        <v>0.78521739130434776</v>
      </c>
      <c r="J61" s="632"/>
      <c r="K61" s="632"/>
      <c r="L61" s="632"/>
      <c r="M61" s="633"/>
      <c r="N61" s="634"/>
      <c r="O61" s="635"/>
      <c r="P61" s="636" t="e">
        <f t="shared" ref="P61" si="64">G61*O55</f>
        <v>#VALUE!</v>
      </c>
    </row>
    <row r="62" spans="1:16" s="637" customFormat="1" ht="13.15">
      <c r="A62" s="627"/>
      <c r="B62" s="627"/>
      <c r="C62" s="627"/>
      <c r="D62" s="627"/>
      <c r="E62" s="628"/>
      <c r="F62" s="638" t="str">
        <f>IF(C55="HDG","Ceiling mount for anchor rail Varmf MP-230Z HDG","Ceiling mount for anchor rail Sendz MP-230S")</f>
        <v>Ceiling mount for anchor rail Varmf MP-230Z HDG</v>
      </c>
      <c r="G62" s="639">
        <v>2</v>
      </c>
      <c r="H62" s="630">
        <f>IF(F62="",0,VLOOKUP(F62,'Cable trays (UnitPrice)'!B:F,5,0))</f>
        <v>4.1686956521739127</v>
      </c>
      <c r="I62" s="631">
        <f t="shared" si="58"/>
        <v>8.3373913043478254</v>
      </c>
      <c r="J62" s="632"/>
      <c r="K62" s="632"/>
      <c r="L62" s="632"/>
      <c r="M62" s="633"/>
      <c r="N62" s="634"/>
      <c r="O62" s="635"/>
      <c r="P62" s="636" t="e">
        <f t="shared" ref="P62" si="65">G62*O55</f>
        <v>#VALUE!</v>
      </c>
    </row>
    <row r="63" spans="1:16" s="637" customFormat="1" ht="13.15">
      <c r="A63" s="627"/>
      <c r="B63" s="627"/>
      <c r="C63" s="627"/>
      <c r="D63" s="627"/>
      <c r="E63" s="628"/>
      <c r="F63" s="627"/>
      <c r="G63" s="639"/>
      <c r="H63" s="630">
        <f>IF(F63="",0,VLOOKUP(F63,'Cable trays (UnitPrice)'!B:F,5,0))</f>
        <v>0</v>
      </c>
      <c r="I63" s="631">
        <f t="shared" si="58"/>
        <v>0</v>
      </c>
      <c r="J63" s="632"/>
      <c r="K63" s="632"/>
      <c r="L63" s="632"/>
      <c r="M63" s="633"/>
      <c r="N63" s="634"/>
      <c r="O63" s="635"/>
      <c r="P63" s="636" t="e">
        <f t="shared" ref="P63" si="66">G63*O55</f>
        <v>#VALUE!</v>
      </c>
    </row>
    <row r="64" spans="1:16" s="637" customFormat="1" ht="13.15">
      <c r="A64" s="627"/>
      <c r="B64" s="627"/>
      <c r="C64" s="627"/>
      <c r="D64" s="627"/>
      <c r="E64" s="628"/>
      <c r="F64" s="638"/>
      <c r="G64" s="639"/>
      <c r="H64" s="630">
        <f>IF(F64="",0,VLOOKUP(F64,'Cable trays (UnitPrice)'!B:F,5,0))</f>
        <v>0</v>
      </c>
      <c r="I64" s="631">
        <f t="shared" si="58"/>
        <v>0</v>
      </c>
      <c r="J64" s="632"/>
      <c r="K64" s="632"/>
      <c r="L64" s="632"/>
      <c r="M64" s="633"/>
      <c r="N64" s="634"/>
      <c r="O64" s="635"/>
      <c r="P64" s="636" t="e">
        <f t="shared" ref="P64" si="67">G64*O55</f>
        <v>#VALUE!</v>
      </c>
    </row>
    <row r="65" spans="1:16">
      <c r="A65" s="617" t="str">
        <f>CONCATENATE("Cable ",B65," ",C65," ",D65," x ",E65)</f>
        <v>Cable Basket HDG 200 x 50</v>
      </c>
      <c r="B65" s="640" t="s">
        <v>851</v>
      </c>
      <c r="C65" s="703" t="s">
        <v>852</v>
      </c>
      <c r="D65" s="617">
        <v>200</v>
      </c>
      <c r="E65" s="617">
        <v>50</v>
      </c>
      <c r="F65" s="618"/>
      <c r="G65" s="619"/>
      <c r="H65" s="619"/>
      <c r="I65" s="620">
        <f t="shared" ref="I65" si="68">SUM(I66:I74)</f>
        <v>27.292626014037005</v>
      </c>
      <c r="J65" s="621">
        <f>I65*NOK2EUR</f>
        <v>313.86519916142555</v>
      </c>
      <c r="K65" s="622"/>
      <c r="L65" s="623">
        <f t="shared" ref="L65" si="69">IF(D65&gt;300,D65/1000,0.25)</f>
        <v>0.25</v>
      </c>
      <c r="M65" s="624">
        <f t="shared" ref="M65" si="70">$M$1</f>
        <v>0.5</v>
      </c>
      <c r="N65" s="623">
        <f t="shared" ref="N65" si="71">L65+L65*M65</f>
        <v>0.375</v>
      </c>
      <c r="O65" s="625" t="e">
        <f>SUMIF('[55]Cable Trays - maching table'!C:C,A65,'[55]Cable Trays - maching table'!D:D)</f>
        <v>#VALUE!</v>
      </c>
      <c r="P65" s="626"/>
    </row>
    <row r="66" spans="1:16" s="637" customFormat="1" ht="13.15">
      <c r="A66" s="627"/>
      <c r="B66" s="627"/>
      <c r="C66" s="627"/>
      <c r="D66" s="627"/>
      <c r="E66" s="628"/>
      <c r="F66" s="260" t="str">
        <f>CONCATENATE("Cable ",B65," ",C65," ",D65," x ",E65)</f>
        <v>Cable Basket HDG 200 x 50</v>
      </c>
      <c r="G66" s="629">
        <v>1</v>
      </c>
      <c r="H66" s="630">
        <f>IF(F66="",0,VLOOKUP(F66,'Cable trays (UnitPrice)'!B:F,5,0))</f>
        <v>8.7184395223771745</v>
      </c>
      <c r="I66" s="631">
        <f t="shared" ref="I66:I74" si="72">H66*G66</f>
        <v>8.7184395223771745</v>
      </c>
      <c r="J66" s="632"/>
      <c r="K66" s="632"/>
      <c r="L66" s="632"/>
      <c r="M66" s="633"/>
      <c r="N66" s="634"/>
      <c r="O66" s="635"/>
      <c r="P66" s="636" t="e">
        <f t="shared" si="0"/>
        <v>#VALUE!</v>
      </c>
    </row>
    <row r="67" spans="1:16" s="637" customFormat="1" ht="13.15">
      <c r="A67" s="627"/>
      <c r="B67" s="627"/>
      <c r="C67" s="627"/>
      <c r="D67" s="627"/>
      <c r="E67" s="628"/>
      <c r="F67" s="260" t="str">
        <f>CONCATENATE(B65," - Union ",C65)</f>
        <v>Basket - Union HDG</v>
      </c>
      <c r="G67" s="629">
        <v>0.7</v>
      </c>
      <c r="H67" s="630">
        <f>IF(F67="",0,VLOOKUP(F67,'Cable trays (UnitPrice)'!B:F,5,0))</f>
        <v>0.68362045392398141</v>
      </c>
      <c r="I67" s="631">
        <f t="shared" si="72"/>
        <v>0.47853431774678695</v>
      </c>
      <c r="J67" s="632"/>
      <c r="K67" s="632"/>
      <c r="L67" s="632"/>
      <c r="M67" s="633"/>
      <c r="N67" s="634"/>
      <c r="O67" s="635"/>
      <c r="P67" s="636" t="e">
        <f t="shared" ref="P67" si="73">G67*O65</f>
        <v>#VALUE!</v>
      </c>
    </row>
    <row r="68" spans="1:16" s="637" customFormat="1" ht="13.15">
      <c r="A68" s="627"/>
      <c r="B68" s="627"/>
      <c r="C68" s="627"/>
      <c r="D68" s="627"/>
      <c r="E68" s="628"/>
      <c r="F68" s="638" t="s">
        <v>853</v>
      </c>
      <c r="G68" s="639">
        <v>4</v>
      </c>
      <c r="H68" s="630">
        <f>IF(F68="",0,VLOOKUP(F68,'Cable trays (UnitPrice)'!B:F,5,0))</f>
        <v>1.6165217391304347</v>
      </c>
      <c r="I68" s="631">
        <f t="shared" si="72"/>
        <v>6.4660869565217389</v>
      </c>
      <c r="J68" s="632"/>
      <c r="K68" s="632"/>
      <c r="L68" s="632"/>
      <c r="M68" s="633"/>
      <c r="N68" s="634"/>
      <c r="O68" s="635"/>
      <c r="P68" s="636" t="e">
        <f t="shared" ref="P68" si="74">G68*O65</f>
        <v>#VALUE!</v>
      </c>
    </row>
    <row r="69" spans="1:16" s="637" customFormat="1" ht="13.15">
      <c r="A69" s="627"/>
      <c r="B69" s="627"/>
      <c r="C69" s="627"/>
      <c r="D69" s="627"/>
      <c r="E69" s="628"/>
      <c r="F69" s="638" t="s">
        <v>854</v>
      </c>
      <c r="G69" s="639">
        <v>8</v>
      </c>
      <c r="H69" s="630">
        <f>IF(F69="",0,VLOOKUP(F69,'Cable trays (UnitPrice)'!B:F,5,0))</f>
        <v>0.1643478260869565</v>
      </c>
      <c r="I69" s="631">
        <f t="shared" si="72"/>
        <v>1.314782608695652</v>
      </c>
      <c r="J69" s="632"/>
      <c r="K69" s="632"/>
      <c r="L69" s="632"/>
      <c r="M69" s="633"/>
      <c r="N69" s="634"/>
      <c r="O69" s="635"/>
      <c r="P69" s="636" t="e">
        <f t="shared" ref="P69" si="75">G69*O65</f>
        <v>#VALUE!</v>
      </c>
    </row>
    <row r="70" spans="1:16" s="637" customFormat="1" ht="13.15">
      <c r="A70" s="627"/>
      <c r="B70" s="627"/>
      <c r="C70" s="627"/>
      <c r="D70" s="627"/>
      <c r="E70" s="628"/>
      <c r="F70" s="638" t="str">
        <f>IF(C65="HDG","Anchor rail 41x41 HDG","Anchor rail 41x41")</f>
        <v>Anchor rail 41x41 HDG</v>
      </c>
      <c r="G70" s="639">
        <f t="shared" ref="G70" si="76">D65/1000</f>
        <v>0.2</v>
      </c>
      <c r="H70" s="630">
        <f>IF(F70="",0,VLOOKUP(F70,'Cable trays (UnitPrice)'!B:F,5,0))</f>
        <v>5.9608695652173909</v>
      </c>
      <c r="I70" s="631">
        <f t="shared" si="72"/>
        <v>1.1921739130434783</v>
      </c>
      <c r="J70" s="632"/>
      <c r="K70" s="632"/>
      <c r="L70" s="632"/>
      <c r="M70" s="633"/>
      <c r="N70" s="634"/>
      <c r="O70" s="635"/>
      <c r="P70" s="636" t="e">
        <f t="shared" ref="P70" si="77">G70*O65</f>
        <v>#VALUE!</v>
      </c>
    </row>
    <row r="71" spans="1:16" s="637" customFormat="1" ht="13.15">
      <c r="A71" s="627"/>
      <c r="B71" s="627"/>
      <c r="C71" s="627"/>
      <c r="D71" s="627"/>
      <c r="E71" s="628"/>
      <c r="F71" s="638" t="s">
        <v>855</v>
      </c>
      <c r="G71" s="639">
        <v>1</v>
      </c>
      <c r="H71" s="630">
        <f>IF(F71="",0,VLOOKUP(F71,'Cable trays (UnitPrice)'!B:F,5,0))</f>
        <v>0.78521739130434776</v>
      </c>
      <c r="I71" s="631">
        <f t="shared" si="72"/>
        <v>0.78521739130434776</v>
      </c>
      <c r="J71" s="632"/>
      <c r="K71" s="632"/>
      <c r="L71" s="632"/>
      <c r="M71" s="633"/>
      <c r="N71" s="634"/>
      <c r="O71" s="635"/>
      <c r="P71" s="636" t="e">
        <f t="shared" ref="P71" si="78">G71*O65</f>
        <v>#VALUE!</v>
      </c>
    </row>
    <row r="72" spans="1:16" s="637" customFormat="1" ht="13.15">
      <c r="A72" s="627"/>
      <c r="B72" s="627"/>
      <c r="C72" s="627"/>
      <c r="D72" s="627"/>
      <c r="E72" s="628"/>
      <c r="F72" s="638" t="str">
        <f>IF(C65="HDG","Ceiling mount for anchor rail Varmf MP-230Z HDG","Ceiling mount for anchor rail Sendz MP-230S")</f>
        <v>Ceiling mount for anchor rail Varmf MP-230Z HDG</v>
      </c>
      <c r="G72" s="639">
        <v>2</v>
      </c>
      <c r="H72" s="630">
        <f>IF(F72="",0,VLOOKUP(F72,'Cable trays (UnitPrice)'!B:F,5,0))</f>
        <v>4.1686956521739127</v>
      </c>
      <c r="I72" s="631">
        <f t="shared" si="72"/>
        <v>8.3373913043478254</v>
      </c>
      <c r="J72" s="632"/>
      <c r="K72" s="632"/>
      <c r="L72" s="632"/>
      <c r="M72" s="633"/>
      <c r="N72" s="634"/>
      <c r="O72" s="635"/>
      <c r="P72" s="636" t="e">
        <f t="shared" ref="P72" si="79">G72*O65</f>
        <v>#VALUE!</v>
      </c>
    </row>
    <row r="73" spans="1:16" s="637" customFormat="1" ht="13.15">
      <c r="A73" s="627"/>
      <c r="B73" s="627"/>
      <c r="C73" s="627"/>
      <c r="D73" s="627"/>
      <c r="E73" s="628"/>
      <c r="F73" s="627"/>
      <c r="G73" s="639"/>
      <c r="H73" s="630">
        <f>IF(F73="",0,VLOOKUP(F73,'Cable trays (UnitPrice)'!B:F,5,0))</f>
        <v>0</v>
      </c>
      <c r="I73" s="631">
        <f t="shared" si="72"/>
        <v>0</v>
      </c>
      <c r="J73" s="632"/>
      <c r="K73" s="632"/>
      <c r="L73" s="632"/>
      <c r="M73" s="633"/>
      <c r="N73" s="634"/>
      <c r="O73" s="635"/>
      <c r="P73" s="636" t="e">
        <f t="shared" ref="P73" si="80">G73*O65</f>
        <v>#VALUE!</v>
      </c>
    </row>
    <row r="74" spans="1:16" s="637" customFormat="1" ht="13.15">
      <c r="A74" s="627"/>
      <c r="B74" s="627"/>
      <c r="C74" s="627"/>
      <c r="D74" s="627"/>
      <c r="E74" s="628"/>
      <c r="F74" s="638"/>
      <c r="G74" s="639"/>
      <c r="H74" s="630">
        <f>IF(F74="",0,VLOOKUP(F74,'Cable trays (UnitPrice)'!B:F,5,0))</f>
        <v>0</v>
      </c>
      <c r="I74" s="631">
        <f t="shared" si="72"/>
        <v>0</v>
      </c>
      <c r="J74" s="632"/>
      <c r="K74" s="632"/>
      <c r="L74" s="632"/>
      <c r="M74" s="633"/>
      <c r="N74" s="634"/>
      <c r="O74" s="635"/>
      <c r="P74" s="636" t="e">
        <f t="shared" ref="P74" si="81">G74*O65</f>
        <v>#VALUE!</v>
      </c>
    </row>
    <row r="75" spans="1:16">
      <c r="A75" s="617" t="str">
        <f>CONCATENATE("Cable ",B75," ",C75," ",D75," x ",E75)</f>
        <v>Cable Basket HDG 150 x 60</v>
      </c>
      <c r="B75" s="640" t="s">
        <v>851</v>
      </c>
      <c r="C75" s="703" t="s">
        <v>852</v>
      </c>
      <c r="D75" s="617">
        <v>150</v>
      </c>
      <c r="E75" s="617">
        <v>60</v>
      </c>
      <c r="F75" s="618"/>
      <c r="G75" s="619"/>
      <c r="H75" s="619"/>
      <c r="I75" s="620">
        <f t="shared" ref="I75" si="82">SUM(I76:I84)</f>
        <v>26.994582535776132</v>
      </c>
      <c r="J75" s="621">
        <f>I75*NOK2EUR</f>
        <v>310.43769916142554</v>
      </c>
      <c r="K75" s="622"/>
      <c r="L75" s="623">
        <f t="shared" ref="L75" si="83">IF(D75&gt;300,D75/1000,0.25)</f>
        <v>0.25</v>
      </c>
      <c r="M75" s="624">
        <f t="shared" ref="M75" si="84">$M$1</f>
        <v>0.5</v>
      </c>
      <c r="N75" s="623">
        <f t="shared" ref="N75" si="85">L75+L75*M75</f>
        <v>0.375</v>
      </c>
      <c r="O75" s="625" t="e">
        <f>SUMIF('[55]Cable Trays - maching table'!C:C,A75,'[55]Cable Trays - maching table'!D:D)</f>
        <v>#VALUE!</v>
      </c>
      <c r="P75" s="626"/>
    </row>
    <row r="76" spans="1:16" s="637" customFormat="1" ht="13.15">
      <c r="A76" s="627"/>
      <c r="B76" s="627"/>
      <c r="C76" s="627"/>
      <c r="D76" s="627"/>
      <c r="E76" s="628"/>
      <c r="F76" s="260" t="str">
        <f>CONCATENATE("Cable ",B75," ",C75," ",D75," x ",E75)</f>
        <v>Cable Basket HDG 150 x 60</v>
      </c>
      <c r="G76" s="629">
        <v>1</v>
      </c>
      <c r="H76" s="630">
        <f>IF(F76="",0,VLOOKUP(F76,'Cable trays (UnitPrice)'!B:F,5,0))</f>
        <v>8.7184395223771745</v>
      </c>
      <c r="I76" s="631">
        <f t="shared" ref="I76:I84" si="86">H76*G76</f>
        <v>8.7184395223771745</v>
      </c>
      <c r="J76" s="632"/>
      <c r="K76" s="632"/>
      <c r="L76" s="632"/>
      <c r="M76" s="633"/>
      <c r="N76" s="634"/>
      <c r="O76" s="635"/>
      <c r="P76" s="636" t="e">
        <f t="shared" ref="P76:P136" si="87">G76*O75</f>
        <v>#VALUE!</v>
      </c>
    </row>
    <row r="77" spans="1:16" s="637" customFormat="1" ht="13.15">
      <c r="A77" s="627"/>
      <c r="B77" s="627"/>
      <c r="C77" s="627"/>
      <c r="D77" s="627"/>
      <c r="E77" s="628"/>
      <c r="F77" s="260" t="str">
        <f>CONCATENATE(B75," - Union ",C75)</f>
        <v>Basket - Union HDG</v>
      </c>
      <c r="G77" s="629">
        <v>0.7</v>
      </c>
      <c r="H77" s="630">
        <f>IF(F77="",0,VLOOKUP(F77,'Cable trays (UnitPrice)'!B:F,5,0))</f>
        <v>0.68362045392398141</v>
      </c>
      <c r="I77" s="631">
        <f t="shared" si="86"/>
        <v>0.47853431774678695</v>
      </c>
      <c r="J77" s="632"/>
      <c r="K77" s="632"/>
      <c r="L77" s="632"/>
      <c r="M77" s="633"/>
      <c r="N77" s="634"/>
      <c r="O77" s="635"/>
      <c r="P77" s="636" t="e">
        <f t="shared" ref="P77" si="88">G77*O75</f>
        <v>#VALUE!</v>
      </c>
    </row>
    <row r="78" spans="1:16" s="637" customFormat="1" ht="13.15">
      <c r="A78" s="627"/>
      <c r="B78" s="627"/>
      <c r="C78" s="627"/>
      <c r="D78" s="627"/>
      <c r="E78" s="628"/>
      <c r="F78" s="638" t="s">
        <v>853</v>
      </c>
      <c r="G78" s="639">
        <v>4</v>
      </c>
      <c r="H78" s="630">
        <f>IF(F78="",0,VLOOKUP(F78,'Cable trays (UnitPrice)'!B:F,5,0))</f>
        <v>1.6165217391304347</v>
      </c>
      <c r="I78" s="631">
        <f t="shared" si="86"/>
        <v>6.4660869565217389</v>
      </c>
      <c r="J78" s="632"/>
      <c r="K78" s="632"/>
      <c r="L78" s="632"/>
      <c r="M78" s="633"/>
      <c r="N78" s="634"/>
      <c r="O78" s="635"/>
      <c r="P78" s="636" t="e">
        <f t="shared" ref="P78" si="89">G78*O75</f>
        <v>#VALUE!</v>
      </c>
    </row>
    <row r="79" spans="1:16" s="637" customFormat="1" ht="13.15">
      <c r="A79" s="627"/>
      <c r="B79" s="627"/>
      <c r="C79" s="627"/>
      <c r="D79" s="627"/>
      <c r="E79" s="628"/>
      <c r="F79" s="638" t="s">
        <v>854</v>
      </c>
      <c r="G79" s="639">
        <v>8</v>
      </c>
      <c r="H79" s="630">
        <f>IF(F79="",0,VLOOKUP(F79,'Cable trays (UnitPrice)'!B:F,5,0))</f>
        <v>0.1643478260869565</v>
      </c>
      <c r="I79" s="631">
        <f t="shared" si="86"/>
        <v>1.314782608695652</v>
      </c>
      <c r="J79" s="632"/>
      <c r="K79" s="632"/>
      <c r="L79" s="632"/>
      <c r="M79" s="633"/>
      <c r="N79" s="634"/>
      <c r="O79" s="635"/>
      <c r="P79" s="636" t="e">
        <f t="shared" ref="P79" si="90">G79*O75</f>
        <v>#VALUE!</v>
      </c>
    </row>
    <row r="80" spans="1:16" s="637" customFormat="1" ht="13.15">
      <c r="A80" s="627"/>
      <c r="B80" s="627"/>
      <c r="C80" s="627"/>
      <c r="D80" s="627"/>
      <c r="E80" s="628"/>
      <c r="F80" s="638" t="str">
        <f>IF(C75="HDG","Anchor rail 41x41 HDG","Anchor rail 41x41")</f>
        <v>Anchor rail 41x41 HDG</v>
      </c>
      <c r="G80" s="639">
        <f t="shared" ref="G80" si="91">D75/1000</f>
        <v>0.15</v>
      </c>
      <c r="H80" s="630">
        <f>IF(F80="",0,VLOOKUP(F80,'Cable trays (UnitPrice)'!B:F,5,0))</f>
        <v>5.9608695652173909</v>
      </c>
      <c r="I80" s="631">
        <f t="shared" si="86"/>
        <v>0.89413043478260856</v>
      </c>
      <c r="J80" s="632"/>
      <c r="K80" s="632"/>
      <c r="L80" s="632"/>
      <c r="M80" s="633"/>
      <c r="N80" s="634"/>
      <c r="O80" s="635"/>
      <c r="P80" s="636" t="e">
        <f t="shared" ref="P80" si="92">G80*O75</f>
        <v>#VALUE!</v>
      </c>
    </row>
    <row r="81" spans="1:16" s="637" customFormat="1" ht="13.15">
      <c r="A81" s="627"/>
      <c r="B81" s="627"/>
      <c r="C81" s="627"/>
      <c r="D81" s="627"/>
      <c r="E81" s="628"/>
      <c r="F81" s="638" t="s">
        <v>855</v>
      </c>
      <c r="G81" s="639">
        <v>1</v>
      </c>
      <c r="H81" s="630">
        <f>IF(F81="",0,VLOOKUP(F81,'Cable trays (UnitPrice)'!B:F,5,0))</f>
        <v>0.78521739130434776</v>
      </c>
      <c r="I81" s="631">
        <f t="shared" si="86"/>
        <v>0.78521739130434776</v>
      </c>
      <c r="J81" s="632"/>
      <c r="K81" s="632"/>
      <c r="L81" s="632"/>
      <c r="M81" s="633"/>
      <c r="N81" s="634"/>
      <c r="O81" s="635"/>
      <c r="P81" s="636" t="e">
        <f t="shared" ref="P81" si="93">G81*O75</f>
        <v>#VALUE!</v>
      </c>
    </row>
    <row r="82" spans="1:16" s="637" customFormat="1" ht="13.15">
      <c r="A82" s="627"/>
      <c r="B82" s="627"/>
      <c r="C82" s="627"/>
      <c r="D82" s="627"/>
      <c r="E82" s="628"/>
      <c r="F82" s="638" t="str">
        <f>IF(C75="HDG","Ceiling mount for anchor rail Varmf MP-230Z HDG","Ceiling mount for anchor rail Sendz MP-230S")</f>
        <v>Ceiling mount for anchor rail Varmf MP-230Z HDG</v>
      </c>
      <c r="G82" s="639">
        <v>2</v>
      </c>
      <c r="H82" s="630">
        <f>IF(F82="",0,VLOOKUP(F82,'Cable trays (UnitPrice)'!B:F,5,0))</f>
        <v>4.1686956521739127</v>
      </c>
      <c r="I82" s="631">
        <f t="shared" si="86"/>
        <v>8.3373913043478254</v>
      </c>
      <c r="J82" s="632"/>
      <c r="K82" s="632"/>
      <c r="L82" s="632"/>
      <c r="M82" s="633"/>
      <c r="N82" s="634"/>
      <c r="O82" s="635"/>
      <c r="P82" s="636" t="e">
        <f t="shared" ref="P82" si="94">G82*O75</f>
        <v>#VALUE!</v>
      </c>
    </row>
    <row r="83" spans="1:16" s="637" customFormat="1" ht="13.15">
      <c r="A83" s="627"/>
      <c r="B83" s="627"/>
      <c r="C83" s="627"/>
      <c r="D83" s="627"/>
      <c r="E83" s="628"/>
      <c r="F83" s="627"/>
      <c r="G83" s="639"/>
      <c r="H83" s="630">
        <f>IF(F83="",0,VLOOKUP(F83,'Cable trays (UnitPrice)'!B:F,5,0))</f>
        <v>0</v>
      </c>
      <c r="I83" s="631">
        <f t="shared" si="86"/>
        <v>0</v>
      </c>
      <c r="J83" s="632"/>
      <c r="K83" s="632"/>
      <c r="L83" s="632"/>
      <c r="M83" s="633"/>
      <c r="N83" s="634"/>
      <c r="O83" s="635"/>
      <c r="P83" s="636" t="e">
        <f t="shared" ref="P83" si="95">G83*O75</f>
        <v>#VALUE!</v>
      </c>
    </row>
    <row r="84" spans="1:16" s="637" customFormat="1" ht="13.15">
      <c r="A84" s="627"/>
      <c r="B84" s="627"/>
      <c r="C84" s="627"/>
      <c r="D84" s="627"/>
      <c r="E84" s="628"/>
      <c r="F84" s="638"/>
      <c r="G84" s="639"/>
      <c r="H84" s="630">
        <f>IF(F84="",0,VLOOKUP(F84,'Cable trays (UnitPrice)'!B:F,5,0))</f>
        <v>0</v>
      </c>
      <c r="I84" s="631">
        <f t="shared" si="86"/>
        <v>0</v>
      </c>
      <c r="J84" s="632"/>
      <c r="K84" s="632"/>
      <c r="L84" s="632"/>
      <c r="M84" s="633"/>
      <c r="N84" s="634"/>
      <c r="O84" s="635"/>
      <c r="P84" s="636" t="e">
        <f t="shared" ref="P84" si="96">G84*O75</f>
        <v>#VALUE!</v>
      </c>
    </row>
    <row r="85" spans="1:16">
      <c r="A85" s="617" t="str">
        <f>CONCATENATE("Cable ",B85," ",C85," ",D85," x ",E85)</f>
        <v>Cable Basket HDG 150 x 50</v>
      </c>
      <c r="B85" s="640" t="s">
        <v>851</v>
      </c>
      <c r="C85" s="703" t="s">
        <v>852</v>
      </c>
      <c r="D85" s="617">
        <v>150</v>
      </c>
      <c r="E85" s="617">
        <v>50</v>
      </c>
      <c r="F85" s="618"/>
      <c r="G85" s="619"/>
      <c r="H85" s="619"/>
      <c r="I85" s="620">
        <f t="shared" ref="I85" si="97">SUM(I86:I94)</f>
        <v>26.994582535776132</v>
      </c>
      <c r="J85" s="621">
        <f>I85*NOK2EUR</f>
        <v>310.43769916142554</v>
      </c>
      <c r="K85" s="622"/>
      <c r="L85" s="623">
        <f t="shared" ref="L85" si="98">IF(D85&gt;300,D85/1000,0.25)</f>
        <v>0.25</v>
      </c>
      <c r="M85" s="624">
        <f t="shared" ref="M85" si="99">$M$1</f>
        <v>0.5</v>
      </c>
      <c r="N85" s="623">
        <f t="shared" ref="N85" si="100">L85+L85*M85</f>
        <v>0.375</v>
      </c>
      <c r="O85" s="625" t="e">
        <f>SUMIF('[55]Cable Trays - maching table'!C:C,A85,'[55]Cable Trays - maching table'!D:D)</f>
        <v>#VALUE!</v>
      </c>
      <c r="P85" s="626"/>
    </row>
    <row r="86" spans="1:16" s="637" customFormat="1" ht="13.15">
      <c r="A86" s="627"/>
      <c r="B86" s="627"/>
      <c r="C86" s="627"/>
      <c r="D86" s="627"/>
      <c r="E86" s="628"/>
      <c r="F86" s="260" t="str">
        <f>CONCATENATE("Cable ",B85," ",C85," ",D85," x ",E85)</f>
        <v>Cable Basket HDG 150 x 50</v>
      </c>
      <c r="G86" s="629">
        <v>1</v>
      </c>
      <c r="H86" s="630">
        <f>IF(F86="",0,VLOOKUP(F86,'Cable trays (UnitPrice)'!B:F,5,0))</f>
        <v>8.7184395223771745</v>
      </c>
      <c r="I86" s="631">
        <f t="shared" ref="I86:I94" si="101">H86*G86</f>
        <v>8.7184395223771745</v>
      </c>
      <c r="J86" s="632"/>
      <c r="K86" s="632"/>
      <c r="L86" s="632"/>
      <c r="M86" s="633"/>
      <c r="N86" s="634"/>
      <c r="O86" s="635"/>
      <c r="P86" s="636" t="e">
        <f t="shared" si="87"/>
        <v>#VALUE!</v>
      </c>
    </row>
    <row r="87" spans="1:16" s="637" customFormat="1" ht="13.15">
      <c r="A87" s="627"/>
      <c r="B87" s="627"/>
      <c r="C87" s="627"/>
      <c r="D87" s="627"/>
      <c r="E87" s="628"/>
      <c r="F87" s="260" t="str">
        <f>CONCATENATE(B85," - Union ",C85)</f>
        <v>Basket - Union HDG</v>
      </c>
      <c r="G87" s="629">
        <v>0.7</v>
      </c>
      <c r="H87" s="630">
        <f>IF(F87="",0,VLOOKUP(F87,'Cable trays (UnitPrice)'!B:F,5,0))</f>
        <v>0.68362045392398141</v>
      </c>
      <c r="I87" s="631">
        <f t="shared" si="101"/>
        <v>0.47853431774678695</v>
      </c>
      <c r="J87" s="632"/>
      <c r="K87" s="632"/>
      <c r="L87" s="632"/>
      <c r="M87" s="633"/>
      <c r="N87" s="634"/>
      <c r="O87" s="635"/>
      <c r="P87" s="636" t="e">
        <f t="shared" ref="P87" si="102">G87*O85</f>
        <v>#VALUE!</v>
      </c>
    </row>
    <row r="88" spans="1:16" s="637" customFormat="1" ht="13.15">
      <c r="A88" s="627"/>
      <c r="B88" s="627"/>
      <c r="C88" s="627"/>
      <c r="D88" s="627"/>
      <c r="E88" s="628"/>
      <c r="F88" s="638" t="s">
        <v>853</v>
      </c>
      <c r="G88" s="639">
        <v>4</v>
      </c>
      <c r="H88" s="630">
        <f>IF(F88="",0,VLOOKUP(F88,'Cable trays (UnitPrice)'!B:F,5,0))</f>
        <v>1.6165217391304347</v>
      </c>
      <c r="I88" s="631">
        <f t="shared" si="101"/>
        <v>6.4660869565217389</v>
      </c>
      <c r="J88" s="632"/>
      <c r="K88" s="632"/>
      <c r="L88" s="632"/>
      <c r="M88" s="633"/>
      <c r="N88" s="634"/>
      <c r="O88" s="635"/>
      <c r="P88" s="636" t="e">
        <f t="shared" ref="P88" si="103">G88*O85</f>
        <v>#VALUE!</v>
      </c>
    </row>
    <row r="89" spans="1:16" s="637" customFormat="1" ht="13.15">
      <c r="A89" s="627"/>
      <c r="B89" s="627"/>
      <c r="C89" s="627"/>
      <c r="D89" s="627"/>
      <c r="E89" s="628"/>
      <c r="F89" s="638" t="s">
        <v>854</v>
      </c>
      <c r="G89" s="639">
        <v>8</v>
      </c>
      <c r="H89" s="630">
        <f>IF(F89="",0,VLOOKUP(F89,'Cable trays (UnitPrice)'!B:F,5,0))</f>
        <v>0.1643478260869565</v>
      </c>
      <c r="I89" s="631">
        <f t="shared" si="101"/>
        <v>1.314782608695652</v>
      </c>
      <c r="J89" s="632"/>
      <c r="K89" s="632"/>
      <c r="L89" s="632"/>
      <c r="M89" s="633"/>
      <c r="N89" s="634"/>
      <c r="O89" s="635"/>
      <c r="P89" s="636" t="e">
        <f t="shared" ref="P89" si="104">G89*O85</f>
        <v>#VALUE!</v>
      </c>
    </row>
    <row r="90" spans="1:16" s="637" customFormat="1" ht="13.15">
      <c r="A90" s="627"/>
      <c r="B90" s="627"/>
      <c r="C90" s="627"/>
      <c r="D90" s="627"/>
      <c r="E90" s="628"/>
      <c r="F90" s="638" t="str">
        <f>IF(C85="HDG","Anchor rail 41x41 HDG","Anchor rail 41x41")</f>
        <v>Anchor rail 41x41 HDG</v>
      </c>
      <c r="G90" s="639">
        <f t="shared" ref="G90" si="105">D85/1000</f>
        <v>0.15</v>
      </c>
      <c r="H90" s="630">
        <f>IF(F90="",0,VLOOKUP(F90,'Cable trays (UnitPrice)'!B:F,5,0))</f>
        <v>5.9608695652173909</v>
      </c>
      <c r="I90" s="631">
        <f t="shared" si="101"/>
        <v>0.89413043478260856</v>
      </c>
      <c r="J90" s="632"/>
      <c r="K90" s="632"/>
      <c r="L90" s="632"/>
      <c r="M90" s="633"/>
      <c r="N90" s="634"/>
      <c r="O90" s="635"/>
      <c r="P90" s="636" t="e">
        <f t="shared" ref="P90" si="106">G90*O85</f>
        <v>#VALUE!</v>
      </c>
    </row>
    <row r="91" spans="1:16" s="637" customFormat="1" ht="13.15">
      <c r="A91" s="627"/>
      <c r="B91" s="627"/>
      <c r="C91" s="627"/>
      <c r="D91" s="627"/>
      <c r="E91" s="628"/>
      <c r="F91" s="638" t="s">
        <v>855</v>
      </c>
      <c r="G91" s="639">
        <v>1</v>
      </c>
      <c r="H91" s="630">
        <f>IF(F91="",0,VLOOKUP(F91,'Cable trays (UnitPrice)'!B:F,5,0))</f>
        <v>0.78521739130434776</v>
      </c>
      <c r="I91" s="631">
        <f t="shared" si="101"/>
        <v>0.78521739130434776</v>
      </c>
      <c r="J91" s="632"/>
      <c r="K91" s="632"/>
      <c r="L91" s="632"/>
      <c r="M91" s="633"/>
      <c r="N91" s="634"/>
      <c r="O91" s="635"/>
      <c r="P91" s="636" t="e">
        <f t="shared" ref="P91" si="107">G91*O85</f>
        <v>#VALUE!</v>
      </c>
    </row>
    <row r="92" spans="1:16" s="637" customFormat="1" ht="13.15">
      <c r="A92" s="627"/>
      <c r="B92" s="627"/>
      <c r="C92" s="627"/>
      <c r="D92" s="627"/>
      <c r="E92" s="628"/>
      <c r="F92" s="638" t="str">
        <f>IF(C85="HDG","Ceiling mount for anchor rail Varmf MP-230Z HDG","Ceiling mount for anchor rail Sendz MP-230S")</f>
        <v>Ceiling mount for anchor rail Varmf MP-230Z HDG</v>
      </c>
      <c r="G92" s="639">
        <v>2</v>
      </c>
      <c r="H92" s="630">
        <f>IF(F92="",0,VLOOKUP(F92,'Cable trays (UnitPrice)'!B:F,5,0))</f>
        <v>4.1686956521739127</v>
      </c>
      <c r="I92" s="631">
        <f t="shared" si="101"/>
        <v>8.3373913043478254</v>
      </c>
      <c r="J92" s="632"/>
      <c r="K92" s="632"/>
      <c r="L92" s="632"/>
      <c r="M92" s="633"/>
      <c r="N92" s="634"/>
      <c r="O92" s="635"/>
      <c r="P92" s="636" t="e">
        <f t="shared" ref="P92" si="108">G92*O85</f>
        <v>#VALUE!</v>
      </c>
    </row>
    <row r="93" spans="1:16" s="637" customFormat="1" ht="13.15">
      <c r="A93" s="627"/>
      <c r="B93" s="627"/>
      <c r="C93" s="627"/>
      <c r="D93" s="627"/>
      <c r="E93" s="628"/>
      <c r="F93" s="627"/>
      <c r="G93" s="639"/>
      <c r="H93" s="630">
        <f>IF(F93="",0,VLOOKUP(F93,'Cable trays (UnitPrice)'!B:F,5,0))</f>
        <v>0</v>
      </c>
      <c r="I93" s="631">
        <f t="shared" si="101"/>
        <v>0</v>
      </c>
      <c r="J93" s="632"/>
      <c r="K93" s="632"/>
      <c r="L93" s="632"/>
      <c r="M93" s="633"/>
      <c r="N93" s="634"/>
      <c r="O93" s="635"/>
      <c r="P93" s="636" t="e">
        <f t="shared" ref="P93" si="109">G93*O85</f>
        <v>#VALUE!</v>
      </c>
    </row>
    <row r="94" spans="1:16" s="637" customFormat="1" ht="13.15">
      <c r="A94" s="627"/>
      <c r="B94" s="627"/>
      <c r="C94" s="627"/>
      <c r="D94" s="627"/>
      <c r="E94" s="628"/>
      <c r="F94" s="638"/>
      <c r="G94" s="639"/>
      <c r="H94" s="630">
        <f>IF(F94="",0,VLOOKUP(F94,'Cable trays (UnitPrice)'!B:F,5,0))</f>
        <v>0</v>
      </c>
      <c r="I94" s="631">
        <f t="shared" si="101"/>
        <v>0</v>
      </c>
      <c r="J94" s="632"/>
      <c r="K94" s="632"/>
      <c r="L94" s="632"/>
      <c r="M94" s="633"/>
      <c r="N94" s="634"/>
      <c r="O94" s="635"/>
      <c r="P94" s="636" t="e">
        <f t="shared" ref="P94" si="110">G94*O85</f>
        <v>#VALUE!</v>
      </c>
    </row>
    <row r="95" spans="1:16">
      <c r="A95" s="617" t="str">
        <f>CONCATENATE("Cable ",B95," ",C95," ",D95," x ",E95)</f>
        <v>Cable Basket PRE Galv. 600 x 150</v>
      </c>
      <c r="B95" s="640" t="s">
        <v>851</v>
      </c>
      <c r="C95" s="704" t="s">
        <v>856</v>
      </c>
      <c r="D95" s="640">
        <v>600</v>
      </c>
      <c r="E95" s="640">
        <v>150</v>
      </c>
      <c r="F95" s="618"/>
      <c r="G95" s="619"/>
      <c r="H95" s="640"/>
      <c r="I95" s="620">
        <f t="shared" ref="I95" si="111">SUM(I96:I104)</f>
        <v>40.47150669948045</v>
      </c>
      <c r="J95" s="621">
        <f>I95*NOK2EUR</f>
        <v>465.42232704402517</v>
      </c>
      <c r="K95" s="622"/>
      <c r="L95" s="623">
        <f t="shared" ref="L95" si="112">IF(D95&gt;300,D95/1000,0.25)</f>
        <v>0.6</v>
      </c>
      <c r="M95" s="624">
        <f t="shared" ref="M95" si="113">$M$1</f>
        <v>0.5</v>
      </c>
      <c r="N95" s="623">
        <f t="shared" ref="N95" si="114">L95+L95*M95</f>
        <v>0.89999999999999991</v>
      </c>
      <c r="O95" s="625" t="e">
        <f>SUMIF('[55]Cable Trays - maching table'!C:C,A95,'[55]Cable Trays - maching table'!D:D)</f>
        <v>#VALUE!</v>
      </c>
      <c r="P95" s="626"/>
    </row>
    <row r="96" spans="1:16" s="637" customFormat="1" ht="13.15">
      <c r="A96" s="627"/>
      <c r="B96" s="627"/>
      <c r="C96" s="627"/>
      <c r="D96" s="627"/>
      <c r="E96" s="628"/>
      <c r="F96" s="260" t="str">
        <f>CONCATENATE("Cable ",B95," ",C95," ",D95," x ",E95)</f>
        <v>Cable Basket PRE Galv. 600 x 150</v>
      </c>
      <c r="G96" s="629">
        <v>1</v>
      </c>
      <c r="H96" s="630">
        <f>IF(F96="",0,VLOOKUP(F96,'Cable trays (UnitPrice)'!B:F,5,0))</f>
        <v>22.608695652173914</v>
      </c>
      <c r="I96" s="631">
        <f t="shared" ref="I96:I104" si="115">H96*G96</f>
        <v>22.608695652173914</v>
      </c>
      <c r="J96" s="632"/>
      <c r="K96" s="632"/>
      <c r="L96" s="632"/>
      <c r="M96" s="633"/>
      <c r="N96" s="634"/>
      <c r="O96" s="635"/>
      <c r="P96" s="636" t="e">
        <f t="shared" si="87"/>
        <v>#VALUE!</v>
      </c>
    </row>
    <row r="97" spans="1:16" s="637" customFormat="1" ht="13.15">
      <c r="A97" s="627"/>
      <c r="B97" s="627"/>
      <c r="C97" s="627"/>
      <c r="D97" s="627"/>
      <c r="E97" s="628"/>
      <c r="F97" s="260" t="str">
        <f>CONCATENATE(B95," - Union ",C95)</f>
        <v>Basket - Union PRE Galv.</v>
      </c>
      <c r="G97" s="629">
        <v>0.7</v>
      </c>
      <c r="H97" s="630">
        <f>IF(F97="",0,VLOOKUP(F97,'Cable trays (UnitPrice)'!B:F,5,0))</f>
        <v>0.50587913590374622</v>
      </c>
      <c r="I97" s="631">
        <f t="shared" si="115"/>
        <v>0.35411539513262236</v>
      </c>
      <c r="J97" s="632"/>
      <c r="K97" s="632"/>
      <c r="L97" s="632"/>
      <c r="M97" s="633"/>
      <c r="N97" s="634"/>
      <c r="O97" s="635"/>
      <c r="P97" s="636" t="e">
        <f t="shared" ref="P97" si="116">G97*O95</f>
        <v>#VALUE!</v>
      </c>
    </row>
    <row r="98" spans="1:16" s="637" customFormat="1" ht="13.15">
      <c r="A98" s="627"/>
      <c r="B98" s="627"/>
      <c r="C98" s="627"/>
      <c r="D98" s="627"/>
      <c r="E98" s="628"/>
      <c r="F98" s="638" t="s">
        <v>853</v>
      </c>
      <c r="G98" s="639">
        <v>4</v>
      </c>
      <c r="H98" s="630">
        <f>IF(F98="",0,VLOOKUP(F98,'Cable trays (UnitPrice)'!B:F,5,0))</f>
        <v>1.6165217391304347</v>
      </c>
      <c r="I98" s="631">
        <f t="shared" si="115"/>
        <v>6.4660869565217389</v>
      </c>
      <c r="J98" s="632"/>
      <c r="K98" s="632"/>
      <c r="L98" s="632"/>
      <c r="M98" s="633"/>
      <c r="N98" s="634"/>
      <c r="O98" s="635"/>
      <c r="P98" s="636" t="e">
        <f t="shared" ref="P98" si="117">G98*O95</f>
        <v>#VALUE!</v>
      </c>
    </row>
    <row r="99" spans="1:16" s="637" customFormat="1" ht="13.15">
      <c r="A99" s="627"/>
      <c r="B99" s="627"/>
      <c r="C99" s="627"/>
      <c r="D99" s="627"/>
      <c r="E99" s="628"/>
      <c r="F99" s="638" t="s">
        <v>854</v>
      </c>
      <c r="G99" s="639">
        <v>8</v>
      </c>
      <c r="H99" s="630">
        <f>IF(F99="",0,VLOOKUP(F99,'Cable trays (UnitPrice)'!B:F,5,0))</f>
        <v>0.1643478260869565</v>
      </c>
      <c r="I99" s="631">
        <f t="shared" si="115"/>
        <v>1.314782608695652</v>
      </c>
      <c r="J99" s="632"/>
      <c r="K99" s="632"/>
      <c r="L99" s="632"/>
      <c r="M99" s="633"/>
      <c r="N99" s="634"/>
      <c r="O99" s="635"/>
      <c r="P99" s="636" t="e">
        <f t="shared" ref="P99" si="118">G99*O95</f>
        <v>#VALUE!</v>
      </c>
    </row>
    <row r="100" spans="1:16" s="637" customFormat="1" ht="13.15">
      <c r="A100" s="627"/>
      <c r="B100" s="627"/>
      <c r="C100" s="627"/>
      <c r="D100" s="627"/>
      <c r="E100" s="628"/>
      <c r="F100" s="638" t="str">
        <f>IF(C95="HDG","Anchor rail 41x41 HDG","Anchor rail 41x41")</f>
        <v>Anchor rail 41x41</v>
      </c>
      <c r="G100" s="639">
        <f t="shared" ref="G100" si="119">D95/1000</f>
        <v>0.6</v>
      </c>
      <c r="H100" s="630">
        <f>IF(F100="",0,VLOOKUP(F100,'Cable trays (UnitPrice)'!B:F,5,0))</f>
        <v>4.0869565217391308</v>
      </c>
      <c r="I100" s="631">
        <f t="shared" si="115"/>
        <v>2.4521739130434783</v>
      </c>
      <c r="J100" s="632"/>
      <c r="K100" s="632"/>
      <c r="L100" s="632"/>
      <c r="M100" s="633"/>
      <c r="N100" s="634"/>
      <c r="O100" s="635"/>
      <c r="P100" s="636" t="e">
        <f t="shared" ref="P100" si="120">G100*O95</f>
        <v>#VALUE!</v>
      </c>
    </row>
    <row r="101" spans="1:16" s="637" customFormat="1" ht="13.15">
      <c r="A101" s="627"/>
      <c r="B101" s="627"/>
      <c r="C101" s="627"/>
      <c r="D101" s="627"/>
      <c r="E101" s="628"/>
      <c r="F101" s="638" t="s">
        <v>855</v>
      </c>
      <c r="G101" s="639">
        <v>1</v>
      </c>
      <c r="H101" s="630">
        <f>IF(F101="",0,VLOOKUP(F101,'Cable trays (UnitPrice)'!B:F,5,0))</f>
        <v>0.78521739130434776</v>
      </c>
      <c r="I101" s="631">
        <f t="shared" si="115"/>
        <v>0.78521739130434776</v>
      </c>
      <c r="J101" s="632"/>
      <c r="K101" s="632"/>
      <c r="L101" s="632"/>
      <c r="M101" s="633"/>
      <c r="N101" s="634"/>
      <c r="O101" s="635"/>
      <c r="P101" s="636" t="e">
        <f t="shared" ref="P101" si="121">G101*O95</f>
        <v>#VALUE!</v>
      </c>
    </row>
    <row r="102" spans="1:16" s="637" customFormat="1" ht="13.15">
      <c r="A102" s="627"/>
      <c r="B102" s="627"/>
      <c r="C102" s="627"/>
      <c r="D102" s="627"/>
      <c r="E102" s="628"/>
      <c r="F102" s="638" t="str">
        <f>IF(C95="HDG","Ceiling mount for anchor rail Varmf MP-230Z HDG","Ceiling mount for anchor rail Sendz MP-230S")</f>
        <v>Ceiling mount for anchor rail Sendz MP-230S</v>
      </c>
      <c r="G102" s="639">
        <v>2</v>
      </c>
      <c r="H102" s="630">
        <f>IF(F102="",0,VLOOKUP(F102,'Cable trays (UnitPrice)'!B:F,5,0))</f>
        <v>3.2452173913043478</v>
      </c>
      <c r="I102" s="631">
        <f t="shared" si="115"/>
        <v>6.4904347826086957</v>
      </c>
      <c r="J102" s="632"/>
      <c r="K102" s="632"/>
      <c r="L102" s="632"/>
      <c r="M102" s="633"/>
      <c r="N102" s="634"/>
      <c r="O102" s="635"/>
      <c r="P102" s="636" t="e">
        <f t="shared" ref="P102" si="122">G102*O95</f>
        <v>#VALUE!</v>
      </c>
    </row>
    <row r="103" spans="1:16" s="637" customFormat="1" ht="13.15">
      <c r="A103" s="627"/>
      <c r="B103" s="627"/>
      <c r="C103" s="627"/>
      <c r="D103" s="627"/>
      <c r="E103" s="628"/>
      <c r="F103" s="627"/>
      <c r="G103" s="639"/>
      <c r="H103" s="630">
        <f>IF(F103="",0,VLOOKUP(F103,'Cable trays (UnitPrice)'!B:F,5,0))</f>
        <v>0</v>
      </c>
      <c r="I103" s="631">
        <f t="shared" si="115"/>
        <v>0</v>
      </c>
      <c r="J103" s="632"/>
      <c r="K103" s="632"/>
      <c r="L103" s="632"/>
      <c r="M103" s="633"/>
      <c r="N103" s="634"/>
      <c r="O103" s="635"/>
      <c r="P103" s="636" t="e">
        <f t="shared" ref="P103" si="123">G103*O95</f>
        <v>#VALUE!</v>
      </c>
    </row>
    <row r="104" spans="1:16" s="637" customFormat="1" ht="13.15">
      <c r="A104" s="627"/>
      <c r="B104" s="627"/>
      <c r="C104" s="627"/>
      <c r="D104" s="627"/>
      <c r="E104" s="628"/>
      <c r="F104" s="638"/>
      <c r="G104" s="639"/>
      <c r="H104" s="630">
        <f>IF(F104="",0,VLOOKUP(F104,'Cable trays (UnitPrice)'!B:F,5,0))</f>
        <v>0</v>
      </c>
      <c r="I104" s="631">
        <f t="shared" si="115"/>
        <v>0</v>
      </c>
      <c r="J104" s="632"/>
      <c r="K104" s="632"/>
      <c r="L104" s="632"/>
      <c r="M104" s="633"/>
      <c r="N104" s="634"/>
      <c r="O104" s="635"/>
      <c r="P104" s="636" t="e">
        <f t="shared" ref="P104" si="124">G104*O95</f>
        <v>#VALUE!</v>
      </c>
    </row>
    <row r="105" spans="1:16">
      <c r="A105" s="617" t="str">
        <f>CONCATENATE("Cable ",B105," ",C105," ",D105," x ",E105)</f>
        <v>Cable Basket PRE Galv. 600 x 100</v>
      </c>
      <c r="B105" s="640" t="s">
        <v>851</v>
      </c>
      <c r="C105" s="704" t="s">
        <v>856</v>
      </c>
      <c r="D105" s="640">
        <v>600</v>
      </c>
      <c r="E105" s="640">
        <v>100</v>
      </c>
      <c r="F105" s="618"/>
      <c r="G105" s="619"/>
      <c r="H105" s="640"/>
      <c r="I105" s="620">
        <f t="shared" ref="I105" si="125">SUM(I106:I114)</f>
        <v>39.601941482089146</v>
      </c>
      <c r="J105" s="621">
        <f>I105*NOK2EUR</f>
        <v>455.42232704402517</v>
      </c>
      <c r="K105" s="622"/>
      <c r="L105" s="623">
        <f t="shared" ref="L105" si="126">IF(D105&gt;300,D105/1000,0.25)</f>
        <v>0.6</v>
      </c>
      <c r="M105" s="624">
        <f t="shared" ref="M105" si="127">$M$1</f>
        <v>0.5</v>
      </c>
      <c r="N105" s="623">
        <f t="shared" ref="N105" si="128">L105+L105*M105</f>
        <v>0.89999999999999991</v>
      </c>
      <c r="O105" s="625" t="e">
        <f>SUMIF('[55]Cable Trays - maching table'!C:C,A105,'[55]Cable Trays - maching table'!D:D)</f>
        <v>#VALUE!</v>
      </c>
      <c r="P105" s="626"/>
    </row>
    <row r="106" spans="1:16" s="637" customFormat="1" ht="13.15">
      <c r="A106" s="627"/>
      <c r="B106" s="627"/>
      <c r="C106" s="627"/>
      <c r="D106" s="627"/>
      <c r="E106" s="628"/>
      <c r="F106" s="260" t="str">
        <f>CONCATENATE("Cable ",B105," ",C105," ",D105," x ",E105)</f>
        <v>Cable Basket PRE Galv. 600 x 100</v>
      </c>
      <c r="G106" s="629">
        <v>1</v>
      </c>
      <c r="H106" s="630">
        <f>IF(F106="",0,VLOOKUP(F106,'Cable trays (UnitPrice)'!B:F,5,0))</f>
        <v>21.739130434782609</v>
      </c>
      <c r="I106" s="631">
        <f t="shared" ref="I106:I114" si="129">H106*G106</f>
        <v>21.739130434782609</v>
      </c>
      <c r="J106" s="632"/>
      <c r="K106" s="632"/>
      <c r="L106" s="632"/>
      <c r="M106" s="633"/>
      <c r="N106" s="634"/>
      <c r="O106" s="635"/>
      <c r="P106" s="636" t="e">
        <f t="shared" si="87"/>
        <v>#VALUE!</v>
      </c>
    </row>
    <row r="107" spans="1:16" s="637" customFormat="1" ht="13.15">
      <c r="A107" s="627"/>
      <c r="B107" s="627"/>
      <c r="C107" s="627"/>
      <c r="D107" s="627"/>
      <c r="E107" s="628"/>
      <c r="F107" s="260" t="str">
        <f>CONCATENATE(B105," - Union ",C105)</f>
        <v>Basket - Union PRE Galv.</v>
      </c>
      <c r="G107" s="629">
        <v>0.7</v>
      </c>
      <c r="H107" s="630">
        <f>IF(F107="",0,VLOOKUP(F107,'Cable trays (UnitPrice)'!B:F,5,0))</f>
        <v>0.50587913590374622</v>
      </c>
      <c r="I107" s="631">
        <f t="shared" si="129"/>
        <v>0.35411539513262236</v>
      </c>
      <c r="J107" s="632"/>
      <c r="K107" s="632"/>
      <c r="L107" s="632"/>
      <c r="M107" s="633"/>
      <c r="N107" s="634"/>
      <c r="O107" s="635"/>
      <c r="P107" s="636" t="e">
        <f t="shared" ref="P107" si="130">G107*O105</f>
        <v>#VALUE!</v>
      </c>
    </row>
    <row r="108" spans="1:16" s="637" customFormat="1" ht="13.15">
      <c r="A108" s="627"/>
      <c r="B108" s="627"/>
      <c r="C108" s="627"/>
      <c r="D108" s="627"/>
      <c r="E108" s="628"/>
      <c r="F108" s="638" t="s">
        <v>853</v>
      </c>
      <c r="G108" s="639">
        <v>4</v>
      </c>
      <c r="H108" s="630">
        <f>IF(F108="",0,VLOOKUP(F108,'Cable trays (UnitPrice)'!B:F,5,0))</f>
        <v>1.6165217391304347</v>
      </c>
      <c r="I108" s="631">
        <f t="shared" si="129"/>
        <v>6.4660869565217389</v>
      </c>
      <c r="J108" s="632"/>
      <c r="K108" s="632"/>
      <c r="L108" s="632"/>
      <c r="M108" s="633"/>
      <c r="N108" s="634"/>
      <c r="O108" s="635"/>
      <c r="P108" s="636" t="e">
        <f t="shared" ref="P108" si="131">G108*O105</f>
        <v>#VALUE!</v>
      </c>
    </row>
    <row r="109" spans="1:16" s="637" customFormat="1" ht="13.15">
      <c r="A109" s="627"/>
      <c r="B109" s="627"/>
      <c r="C109" s="627"/>
      <c r="D109" s="627"/>
      <c r="E109" s="628"/>
      <c r="F109" s="638" t="s">
        <v>854</v>
      </c>
      <c r="G109" s="639">
        <v>8</v>
      </c>
      <c r="H109" s="630">
        <f>IF(F109="",0,VLOOKUP(F109,'Cable trays (UnitPrice)'!B:F,5,0))</f>
        <v>0.1643478260869565</v>
      </c>
      <c r="I109" s="631">
        <f t="shared" si="129"/>
        <v>1.314782608695652</v>
      </c>
      <c r="J109" s="632"/>
      <c r="K109" s="632"/>
      <c r="L109" s="632"/>
      <c r="M109" s="633"/>
      <c r="N109" s="634"/>
      <c r="O109" s="635"/>
      <c r="P109" s="636" t="e">
        <f t="shared" ref="P109" si="132">G109*O105</f>
        <v>#VALUE!</v>
      </c>
    </row>
    <row r="110" spans="1:16" s="637" customFormat="1" ht="13.15">
      <c r="A110" s="627"/>
      <c r="B110" s="627"/>
      <c r="C110" s="627"/>
      <c r="D110" s="627"/>
      <c r="E110" s="628"/>
      <c r="F110" s="638" t="str">
        <f>IF(C105="HDG","Anchor rail 41x41 HDG","Anchor rail 41x41")</f>
        <v>Anchor rail 41x41</v>
      </c>
      <c r="G110" s="639">
        <f t="shared" ref="G110" si="133">D105/1000</f>
        <v>0.6</v>
      </c>
      <c r="H110" s="630">
        <f>IF(F110="",0,VLOOKUP(F110,'Cable trays (UnitPrice)'!B:F,5,0))</f>
        <v>4.0869565217391308</v>
      </c>
      <c r="I110" s="631">
        <f t="shared" si="129"/>
        <v>2.4521739130434783</v>
      </c>
      <c r="J110" s="632"/>
      <c r="K110" s="632"/>
      <c r="L110" s="632"/>
      <c r="M110" s="633"/>
      <c r="N110" s="634"/>
      <c r="O110" s="635"/>
      <c r="P110" s="636" t="e">
        <f t="shared" ref="P110" si="134">G110*O105</f>
        <v>#VALUE!</v>
      </c>
    </row>
    <row r="111" spans="1:16" s="637" customFormat="1" ht="13.15">
      <c r="A111" s="627"/>
      <c r="B111" s="627"/>
      <c r="C111" s="627"/>
      <c r="D111" s="627"/>
      <c r="E111" s="628"/>
      <c r="F111" s="638" t="s">
        <v>855</v>
      </c>
      <c r="G111" s="639">
        <v>1</v>
      </c>
      <c r="H111" s="630">
        <f>IF(F111="",0,VLOOKUP(F111,'Cable trays (UnitPrice)'!B:F,5,0))</f>
        <v>0.78521739130434776</v>
      </c>
      <c r="I111" s="631">
        <f t="shared" si="129"/>
        <v>0.78521739130434776</v>
      </c>
      <c r="J111" s="632"/>
      <c r="K111" s="632"/>
      <c r="L111" s="632"/>
      <c r="M111" s="633"/>
      <c r="N111" s="634"/>
      <c r="O111" s="635"/>
      <c r="P111" s="636" t="e">
        <f t="shared" ref="P111" si="135">G111*O105</f>
        <v>#VALUE!</v>
      </c>
    </row>
    <row r="112" spans="1:16" s="637" customFormat="1" ht="13.15">
      <c r="A112" s="627"/>
      <c r="B112" s="627"/>
      <c r="C112" s="627"/>
      <c r="D112" s="627"/>
      <c r="E112" s="628"/>
      <c r="F112" s="638" t="str">
        <f>IF(C105="HDG","Ceiling mount for anchor rail Varmf MP-230Z HDG","Ceiling mount for anchor rail Sendz MP-230S")</f>
        <v>Ceiling mount for anchor rail Sendz MP-230S</v>
      </c>
      <c r="G112" s="639">
        <v>2</v>
      </c>
      <c r="H112" s="630">
        <f>IF(F112="",0,VLOOKUP(F112,'Cable trays (UnitPrice)'!B:F,5,0))</f>
        <v>3.2452173913043478</v>
      </c>
      <c r="I112" s="631">
        <f t="shared" si="129"/>
        <v>6.4904347826086957</v>
      </c>
      <c r="J112" s="632"/>
      <c r="K112" s="632"/>
      <c r="L112" s="632"/>
      <c r="M112" s="633"/>
      <c r="N112" s="634"/>
      <c r="O112" s="635"/>
      <c r="P112" s="636" t="e">
        <f t="shared" ref="P112" si="136">G112*O105</f>
        <v>#VALUE!</v>
      </c>
    </row>
    <row r="113" spans="1:16" s="637" customFormat="1" ht="13.15">
      <c r="A113" s="627"/>
      <c r="B113" s="627"/>
      <c r="C113" s="627"/>
      <c r="D113" s="627"/>
      <c r="E113" s="628"/>
      <c r="F113" s="627"/>
      <c r="G113" s="639"/>
      <c r="H113" s="630">
        <f>IF(F113="",0,VLOOKUP(F113,'Cable trays (UnitPrice)'!B:F,5,0))</f>
        <v>0</v>
      </c>
      <c r="I113" s="631">
        <f t="shared" si="129"/>
        <v>0</v>
      </c>
      <c r="J113" s="632"/>
      <c r="K113" s="632"/>
      <c r="L113" s="632"/>
      <c r="M113" s="633"/>
      <c r="N113" s="634"/>
      <c r="O113" s="635"/>
      <c r="P113" s="636" t="e">
        <f t="shared" ref="P113" si="137">G113*O105</f>
        <v>#VALUE!</v>
      </c>
    </row>
    <row r="114" spans="1:16" s="637" customFormat="1" ht="13.15">
      <c r="A114" s="627"/>
      <c r="B114" s="627"/>
      <c r="C114" s="627"/>
      <c r="D114" s="627"/>
      <c r="E114" s="628"/>
      <c r="F114" s="638"/>
      <c r="G114" s="639"/>
      <c r="H114" s="630">
        <f>IF(F114="",0,VLOOKUP(F114,'Cable trays (UnitPrice)'!B:F,5,0))</f>
        <v>0</v>
      </c>
      <c r="I114" s="631">
        <f t="shared" si="129"/>
        <v>0</v>
      </c>
      <c r="J114" s="632"/>
      <c r="K114" s="632"/>
      <c r="L114" s="632"/>
      <c r="M114" s="633"/>
      <c r="N114" s="634"/>
      <c r="O114" s="635"/>
      <c r="P114" s="636" t="e">
        <f t="shared" ref="P114" si="138">G114*O105</f>
        <v>#VALUE!</v>
      </c>
    </row>
    <row r="115" spans="1:16">
      <c r="A115" s="617" t="str">
        <f>CONCATENATE("Cable ",B115," ",C115," ",D115," x ",E115)</f>
        <v>Cable Basket PRE Galv. 300 x 100</v>
      </c>
      <c r="B115" s="640" t="s">
        <v>851</v>
      </c>
      <c r="C115" s="704" t="s">
        <v>856</v>
      </c>
      <c r="D115" s="640">
        <v>300</v>
      </c>
      <c r="E115" s="640">
        <v>100</v>
      </c>
      <c r="F115" s="618"/>
      <c r="G115" s="619"/>
      <c r="H115" s="640"/>
      <c r="I115" s="620">
        <f t="shared" ref="I115" si="139">SUM(I116:I124)</f>
        <v>24.521146659374715</v>
      </c>
      <c r="J115" s="621">
        <f>I115*NOK2EUR</f>
        <v>281.99318658280924</v>
      </c>
      <c r="K115" s="622"/>
      <c r="L115" s="623">
        <f t="shared" ref="L115" si="140">IF(D115&gt;300,D115/1000,0.25)</f>
        <v>0.25</v>
      </c>
      <c r="M115" s="624">
        <f t="shared" ref="M115" si="141">$M$1</f>
        <v>0.5</v>
      </c>
      <c r="N115" s="623">
        <f t="shared" ref="N115" si="142">L115+L115*M115</f>
        <v>0.375</v>
      </c>
      <c r="O115" s="625" t="e">
        <f>SUMIF('[55]Cable Trays - maching table'!C:C,A115,'[55]Cable Trays - maching table'!D:D)</f>
        <v>#VALUE!</v>
      </c>
      <c r="P115" s="626"/>
    </row>
    <row r="116" spans="1:16" s="637" customFormat="1" ht="13.15">
      <c r="A116" s="627"/>
      <c r="B116" s="627"/>
      <c r="C116" s="627"/>
      <c r="D116" s="627"/>
      <c r="E116" s="628"/>
      <c r="F116" s="260" t="str">
        <f>CONCATENATE("Cable ",B115," ",C115," ",D115," x ",E115)</f>
        <v>Cable Basket PRE Galv. 300 x 100</v>
      </c>
      <c r="G116" s="629">
        <v>1</v>
      </c>
      <c r="H116" s="630">
        <f>IF(F116="",0,VLOOKUP(F116,'Cable trays (UnitPrice)'!B:F,5,0))</f>
        <v>7.8844225685899181</v>
      </c>
      <c r="I116" s="631">
        <f t="shared" ref="I116:I124" si="143">H116*G116</f>
        <v>7.8844225685899181</v>
      </c>
      <c r="J116" s="632"/>
      <c r="K116" s="632"/>
      <c r="L116" s="632"/>
      <c r="M116" s="633"/>
      <c r="N116" s="634"/>
      <c r="O116" s="635"/>
      <c r="P116" s="636" t="e">
        <f t="shared" si="87"/>
        <v>#VALUE!</v>
      </c>
    </row>
    <row r="117" spans="1:16" s="637" customFormat="1" ht="13.15">
      <c r="A117" s="627"/>
      <c r="B117" s="627"/>
      <c r="C117" s="627"/>
      <c r="D117" s="627"/>
      <c r="E117" s="628"/>
      <c r="F117" s="260" t="str">
        <f>CONCATENATE(B115," - Union ",C115)</f>
        <v>Basket - Union PRE Galv.</v>
      </c>
      <c r="G117" s="629">
        <v>0.7</v>
      </c>
      <c r="H117" s="630">
        <f>IF(F117="",0,VLOOKUP(F117,'Cable trays (UnitPrice)'!B:F,5,0))</f>
        <v>0.50587913590374622</v>
      </c>
      <c r="I117" s="631">
        <f t="shared" si="143"/>
        <v>0.35411539513262236</v>
      </c>
      <c r="J117" s="632"/>
      <c r="K117" s="632"/>
      <c r="L117" s="632"/>
      <c r="M117" s="633"/>
      <c r="N117" s="634"/>
      <c r="O117" s="635"/>
      <c r="P117" s="636" t="e">
        <f t="shared" ref="P117" si="144">G117*O115</f>
        <v>#VALUE!</v>
      </c>
    </row>
    <row r="118" spans="1:16" s="637" customFormat="1" ht="13.15">
      <c r="A118" s="627"/>
      <c r="B118" s="627"/>
      <c r="C118" s="627"/>
      <c r="D118" s="627"/>
      <c r="E118" s="628"/>
      <c r="F118" s="638" t="s">
        <v>853</v>
      </c>
      <c r="G118" s="639">
        <v>4</v>
      </c>
      <c r="H118" s="630">
        <f>IF(F118="",0,VLOOKUP(F118,'Cable trays (UnitPrice)'!B:F,5,0))</f>
        <v>1.6165217391304347</v>
      </c>
      <c r="I118" s="631">
        <f t="shared" si="143"/>
        <v>6.4660869565217389</v>
      </c>
      <c r="J118" s="632"/>
      <c r="K118" s="632"/>
      <c r="L118" s="632"/>
      <c r="M118" s="633"/>
      <c r="N118" s="634"/>
      <c r="O118" s="635"/>
      <c r="P118" s="636" t="e">
        <f t="shared" ref="P118" si="145">G118*O115</f>
        <v>#VALUE!</v>
      </c>
    </row>
    <row r="119" spans="1:16" s="637" customFormat="1" ht="13.15">
      <c r="A119" s="627"/>
      <c r="B119" s="627"/>
      <c r="C119" s="627"/>
      <c r="D119" s="627"/>
      <c r="E119" s="628"/>
      <c r="F119" s="638" t="s">
        <v>854</v>
      </c>
      <c r="G119" s="639">
        <v>8</v>
      </c>
      <c r="H119" s="630">
        <f>IF(F119="",0,VLOOKUP(F119,'Cable trays (UnitPrice)'!B:F,5,0))</f>
        <v>0.1643478260869565</v>
      </c>
      <c r="I119" s="631">
        <f t="shared" si="143"/>
        <v>1.314782608695652</v>
      </c>
      <c r="J119" s="632"/>
      <c r="K119" s="632"/>
      <c r="L119" s="632"/>
      <c r="M119" s="633"/>
      <c r="N119" s="634"/>
      <c r="O119" s="635"/>
      <c r="P119" s="636" t="e">
        <f t="shared" ref="P119" si="146">G119*O115</f>
        <v>#VALUE!</v>
      </c>
    </row>
    <row r="120" spans="1:16" s="637" customFormat="1" ht="13.15">
      <c r="A120" s="627"/>
      <c r="B120" s="627"/>
      <c r="C120" s="627"/>
      <c r="D120" s="627"/>
      <c r="E120" s="628"/>
      <c r="F120" s="638" t="str">
        <f>IF(C115="HDG","Anchor rail 41x41 HDG","Anchor rail 41x41")</f>
        <v>Anchor rail 41x41</v>
      </c>
      <c r="G120" s="639">
        <f t="shared" ref="G120" si="147">D115/1000</f>
        <v>0.3</v>
      </c>
      <c r="H120" s="630">
        <f>IF(F120="",0,VLOOKUP(F120,'Cable trays (UnitPrice)'!B:F,5,0))</f>
        <v>4.0869565217391308</v>
      </c>
      <c r="I120" s="631">
        <f t="shared" si="143"/>
        <v>1.2260869565217392</v>
      </c>
      <c r="J120" s="632"/>
      <c r="K120" s="632"/>
      <c r="L120" s="632"/>
      <c r="M120" s="633"/>
      <c r="N120" s="634"/>
      <c r="O120" s="635"/>
      <c r="P120" s="636" t="e">
        <f t="shared" ref="P120" si="148">G120*O115</f>
        <v>#VALUE!</v>
      </c>
    </row>
    <row r="121" spans="1:16" s="637" customFormat="1" ht="13.15">
      <c r="A121" s="627"/>
      <c r="B121" s="627"/>
      <c r="C121" s="627"/>
      <c r="D121" s="627"/>
      <c r="E121" s="628"/>
      <c r="F121" s="638" t="s">
        <v>855</v>
      </c>
      <c r="G121" s="639">
        <v>1</v>
      </c>
      <c r="H121" s="630">
        <f>IF(F121="",0,VLOOKUP(F121,'Cable trays (UnitPrice)'!B:F,5,0))</f>
        <v>0.78521739130434776</v>
      </c>
      <c r="I121" s="631">
        <f t="shared" si="143"/>
        <v>0.78521739130434776</v>
      </c>
      <c r="J121" s="632"/>
      <c r="K121" s="632"/>
      <c r="L121" s="632"/>
      <c r="M121" s="633"/>
      <c r="N121" s="634"/>
      <c r="O121" s="635"/>
      <c r="P121" s="636" t="e">
        <f t="shared" ref="P121" si="149">G121*O115</f>
        <v>#VALUE!</v>
      </c>
    </row>
    <row r="122" spans="1:16" s="637" customFormat="1" ht="13.15">
      <c r="A122" s="627"/>
      <c r="B122" s="627"/>
      <c r="C122" s="627"/>
      <c r="D122" s="627"/>
      <c r="E122" s="628"/>
      <c r="F122" s="638" t="str">
        <f>IF(C115="HDG","Ceiling mount for anchor rail Varmf MP-230Z HDG","Ceiling mount for anchor rail Sendz MP-230S")</f>
        <v>Ceiling mount for anchor rail Sendz MP-230S</v>
      </c>
      <c r="G122" s="639">
        <v>2</v>
      </c>
      <c r="H122" s="630">
        <f>IF(F122="",0,VLOOKUP(F122,'Cable trays (UnitPrice)'!B:F,5,0))</f>
        <v>3.2452173913043478</v>
      </c>
      <c r="I122" s="631">
        <f t="shared" si="143"/>
        <v>6.4904347826086957</v>
      </c>
      <c r="J122" s="632"/>
      <c r="K122" s="632"/>
      <c r="L122" s="632"/>
      <c r="M122" s="633"/>
      <c r="N122" s="634"/>
      <c r="O122" s="635"/>
      <c r="P122" s="636" t="e">
        <f t="shared" ref="P122" si="150">G122*O115</f>
        <v>#VALUE!</v>
      </c>
    </row>
    <row r="123" spans="1:16" s="637" customFormat="1" ht="13.15">
      <c r="A123" s="627"/>
      <c r="B123" s="627"/>
      <c r="C123" s="627"/>
      <c r="D123" s="627"/>
      <c r="E123" s="628"/>
      <c r="F123" s="627"/>
      <c r="G123" s="639"/>
      <c r="H123" s="630">
        <f>IF(F123="",0,VLOOKUP(F123,'Cable trays (UnitPrice)'!B:F,5,0))</f>
        <v>0</v>
      </c>
      <c r="I123" s="631">
        <f t="shared" si="143"/>
        <v>0</v>
      </c>
      <c r="J123" s="632"/>
      <c r="K123" s="632"/>
      <c r="L123" s="632"/>
      <c r="M123" s="633"/>
      <c r="N123" s="634"/>
      <c r="O123" s="635"/>
      <c r="P123" s="636" t="e">
        <f t="shared" ref="P123" si="151">G123*O115</f>
        <v>#VALUE!</v>
      </c>
    </row>
    <row r="124" spans="1:16" s="637" customFormat="1" ht="13.15">
      <c r="A124" s="627"/>
      <c r="B124" s="627"/>
      <c r="C124" s="627"/>
      <c r="D124" s="627"/>
      <c r="E124" s="628"/>
      <c r="F124" s="638"/>
      <c r="G124" s="639"/>
      <c r="H124" s="630">
        <f>IF(F124="",0,VLOOKUP(F124,'Cable trays (UnitPrice)'!B:F,5,0))</f>
        <v>0</v>
      </c>
      <c r="I124" s="631">
        <f t="shared" si="143"/>
        <v>0</v>
      </c>
      <c r="J124" s="632"/>
      <c r="K124" s="632"/>
      <c r="L124" s="632"/>
      <c r="M124" s="633"/>
      <c r="N124" s="634"/>
      <c r="O124" s="635"/>
      <c r="P124" s="636" t="e">
        <f t="shared" ref="P124" si="152">G124*O115</f>
        <v>#VALUE!</v>
      </c>
    </row>
    <row r="125" spans="1:16">
      <c r="A125" s="617" t="str">
        <f>CONCATENATE("Cable ",B125," ",C125," ",D125," x ",E125)</f>
        <v>Cable Basket PRE Galv. 300 x 38</v>
      </c>
      <c r="B125" s="640" t="s">
        <v>851</v>
      </c>
      <c r="C125" s="704" t="s">
        <v>856</v>
      </c>
      <c r="D125" s="640">
        <v>300</v>
      </c>
      <c r="E125" s="640">
        <v>38</v>
      </c>
      <c r="F125" s="618"/>
      <c r="G125" s="619"/>
      <c r="H125" s="640"/>
      <c r="I125" s="620">
        <f t="shared" ref="I125" si="153">SUM(I126:I134)</f>
        <v>24.462811047306534</v>
      </c>
      <c r="J125" s="621">
        <f>I125*NOK2EUR</f>
        <v>281.32232704402514</v>
      </c>
      <c r="K125" s="622"/>
      <c r="L125" s="623">
        <f t="shared" ref="L125" si="154">IF(D125&gt;300,D125/1000,0.25)</f>
        <v>0.25</v>
      </c>
      <c r="M125" s="624">
        <f t="shared" ref="M125" si="155">$M$1</f>
        <v>0.5</v>
      </c>
      <c r="N125" s="623">
        <f t="shared" ref="N125" si="156">L125+L125*M125</f>
        <v>0.375</v>
      </c>
      <c r="O125" s="625" t="e">
        <f>SUMIF('[55]Cable Trays - maching table'!C:C,A125,'[55]Cable Trays - maching table'!D:D)</f>
        <v>#VALUE!</v>
      </c>
      <c r="P125" s="626"/>
    </row>
    <row r="126" spans="1:16" s="637" customFormat="1" ht="13.15">
      <c r="A126" s="627"/>
      <c r="B126" s="627"/>
      <c r="C126" s="627"/>
      <c r="D126" s="627"/>
      <c r="E126" s="628"/>
      <c r="F126" s="260" t="str">
        <f>CONCATENATE("Cable ",B125," ",C125," ",D125," x ",E125)</f>
        <v>Cable Basket PRE Galv. 300 x 38</v>
      </c>
      <c r="G126" s="629">
        <v>1</v>
      </c>
      <c r="H126" s="630">
        <f>IF(F126="",0,VLOOKUP(F126,'Cable trays (UnitPrice)'!B:F,5,0))</f>
        <v>7.8260869565217392</v>
      </c>
      <c r="I126" s="631">
        <f t="shared" ref="I126:I134" si="157">H126*G126</f>
        <v>7.8260869565217392</v>
      </c>
      <c r="J126" s="632"/>
      <c r="K126" s="632"/>
      <c r="L126" s="632"/>
      <c r="M126" s="633"/>
      <c r="N126" s="634"/>
      <c r="O126" s="635"/>
      <c r="P126" s="636" t="e">
        <f t="shared" si="87"/>
        <v>#VALUE!</v>
      </c>
    </row>
    <row r="127" spans="1:16" s="637" customFormat="1" ht="13.15">
      <c r="A127" s="627"/>
      <c r="B127" s="627"/>
      <c r="C127" s="627"/>
      <c r="D127" s="627"/>
      <c r="E127" s="628"/>
      <c r="F127" s="260" t="str">
        <f>CONCATENATE(B125," - Union ",C125)</f>
        <v>Basket - Union PRE Galv.</v>
      </c>
      <c r="G127" s="629">
        <v>0.7</v>
      </c>
      <c r="H127" s="630">
        <f>IF(F127="",0,VLOOKUP(F127,'Cable trays (UnitPrice)'!B:F,5,0))</f>
        <v>0.50587913590374622</v>
      </c>
      <c r="I127" s="631">
        <f t="shared" si="157"/>
        <v>0.35411539513262236</v>
      </c>
      <c r="J127" s="632"/>
      <c r="K127" s="632"/>
      <c r="L127" s="632"/>
      <c r="M127" s="633"/>
      <c r="N127" s="634"/>
      <c r="O127" s="635"/>
      <c r="P127" s="636" t="e">
        <f t="shared" ref="P127" si="158">G127*O125</f>
        <v>#VALUE!</v>
      </c>
    </row>
    <row r="128" spans="1:16" s="637" customFormat="1" ht="13.15">
      <c r="A128" s="627"/>
      <c r="B128" s="627"/>
      <c r="C128" s="627"/>
      <c r="D128" s="627"/>
      <c r="E128" s="628"/>
      <c r="F128" s="638" t="s">
        <v>853</v>
      </c>
      <c r="G128" s="639">
        <v>4</v>
      </c>
      <c r="H128" s="630">
        <f>IF(F128="",0,VLOOKUP(F128,'Cable trays (UnitPrice)'!B:F,5,0))</f>
        <v>1.6165217391304347</v>
      </c>
      <c r="I128" s="631">
        <f t="shared" si="157"/>
        <v>6.4660869565217389</v>
      </c>
      <c r="J128" s="632"/>
      <c r="K128" s="632"/>
      <c r="L128" s="632"/>
      <c r="M128" s="633"/>
      <c r="N128" s="634"/>
      <c r="O128" s="635"/>
      <c r="P128" s="636" t="e">
        <f t="shared" ref="P128" si="159">G128*O125</f>
        <v>#VALUE!</v>
      </c>
    </row>
    <row r="129" spans="1:16" s="637" customFormat="1" ht="13.15">
      <c r="A129" s="627"/>
      <c r="B129" s="627"/>
      <c r="C129" s="627"/>
      <c r="D129" s="627"/>
      <c r="E129" s="628"/>
      <c r="F129" s="638" t="s">
        <v>854</v>
      </c>
      <c r="G129" s="639">
        <v>8</v>
      </c>
      <c r="H129" s="630">
        <f>IF(F129="",0,VLOOKUP(F129,'Cable trays (UnitPrice)'!B:F,5,0))</f>
        <v>0.1643478260869565</v>
      </c>
      <c r="I129" s="631">
        <f t="shared" si="157"/>
        <v>1.314782608695652</v>
      </c>
      <c r="J129" s="632"/>
      <c r="K129" s="632"/>
      <c r="L129" s="632"/>
      <c r="M129" s="633"/>
      <c r="N129" s="634"/>
      <c r="O129" s="635"/>
      <c r="P129" s="636" t="e">
        <f t="shared" ref="P129" si="160">G129*O125</f>
        <v>#VALUE!</v>
      </c>
    </row>
    <row r="130" spans="1:16" s="637" customFormat="1" ht="13.15">
      <c r="A130" s="627"/>
      <c r="B130" s="627"/>
      <c r="C130" s="627"/>
      <c r="D130" s="627"/>
      <c r="E130" s="628"/>
      <c r="F130" s="638" t="str">
        <f>IF(C125="HDG","Anchor rail 41x41 HDG","Anchor rail 41x41")</f>
        <v>Anchor rail 41x41</v>
      </c>
      <c r="G130" s="639">
        <f t="shared" ref="G130" si="161">D125/1000</f>
        <v>0.3</v>
      </c>
      <c r="H130" s="630">
        <f>IF(F130="",0,VLOOKUP(F130,'Cable trays (UnitPrice)'!B:F,5,0))</f>
        <v>4.0869565217391308</v>
      </c>
      <c r="I130" s="631">
        <f t="shared" si="157"/>
        <v>1.2260869565217392</v>
      </c>
      <c r="J130" s="632"/>
      <c r="K130" s="632"/>
      <c r="L130" s="632"/>
      <c r="M130" s="633"/>
      <c r="N130" s="634"/>
      <c r="O130" s="635"/>
      <c r="P130" s="636" t="e">
        <f t="shared" ref="P130" si="162">G130*O125</f>
        <v>#VALUE!</v>
      </c>
    </row>
    <row r="131" spans="1:16" s="637" customFormat="1" ht="13.15">
      <c r="A131" s="627"/>
      <c r="B131" s="627"/>
      <c r="C131" s="627"/>
      <c r="D131" s="627"/>
      <c r="E131" s="628"/>
      <c r="F131" s="638" t="s">
        <v>855</v>
      </c>
      <c r="G131" s="639">
        <v>1</v>
      </c>
      <c r="H131" s="630">
        <f>IF(F131="",0,VLOOKUP(F131,'Cable trays (UnitPrice)'!B:F,5,0))</f>
        <v>0.78521739130434776</v>
      </c>
      <c r="I131" s="631">
        <f t="shared" si="157"/>
        <v>0.78521739130434776</v>
      </c>
      <c r="J131" s="632"/>
      <c r="K131" s="632"/>
      <c r="L131" s="632"/>
      <c r="M131" s="633"/>
      <c r="N131" s="634"/>
      <c r="O131" s="635"/>
      <c r="P131" s="636" t="e">
        <f t="shared" ref="P131" si="163">G131*O125</f>
        <v>#VALUE!</v>
      </c>
    </row>
    <row r="132" spans="1:16" s="637" customFormat="1" ht="13.15">
      <c r="A132" s="627"/>
      <c r="B132" s="627"/>
      <c r="C132" s="627"/>
      <c r="D132" s="627"/>
      <c r="E132" s="628"/>
      <c r="F132" s="638" t="str">
        <f>IF(C125="HDG","Ceiling mount for anchor rail Varmf MP-230Z HDG","Ceiling mount for anchor rail Sendz MP-230S")</f>
        <v>Ceiling mount for anchor rail Sendz MP-230S</v>
      </c>
      <c r="G132" s="639">
        <v>2</v>
      </c>
      <c r="H132" s="630">
        <f>IF(F132="",0,VLOOKUP(F132,'Cable trays (UnitPrice)'!B:F,5,0))</f>
        <v>3.2452173913043478</v>
      </c>
      <c r="I132" s="631">
        <f t="shared" si="157"/>
        <v>6.4904347826086957</v>
      </c>
      <c r="J132" s="632"/>
      <c r="K132" s="632"/>
      <c r="L132" s="632"/>
      <c r="M132" s="633"/>
      <c r="N132" s="634"/>
      <c r="O132" s="635"/>
      <c r="P132" s="636" t="e">
        <f t="shared" ref="P132" si="164">G132*O125</f>
        <v>#VALUE!</v>
      </c>
    </row>
    <row r="133" spans="1:16" s="637" customFormat="1" ht="13.15">
      <c r="A133" s="627"/>
      <c r="B133" s="627"/>
      <c r="C133" s="627"/>
      <c r="D133" s="627"/>
      <c r="E133" s="628"/>
      <c r="F133" s="627"/>
      <c r="G133" s="639"/>
      <c r="H133" s="630">
        <f>IF(F133="",0,VLOOKUP(F133,'Cable trays (UnitPrice)'!B:F,5,0))</f>
        <v>0</v>
      </c>
      <c r="I133" s="631">
        <f t="shared" si="157"/>
        <v>0</v>
      </c>
      <c r="J133" s="632"/>
      <c r="K133" s="632"/>
      <c r="L133" s="632"/>
      <c r="M133" s="633"/>
      <c r="N133" s="634"/>
      <c r="O133" s="635"/>
      <c r="P133" s="636" t="e">
        <f t="shared" ref="P133" si="165">G133*O125</f>
        <v>#VALUE!</v>
      </c>
    </row>
    <row r="134" spans="1:16" s="637" customFormat="1" ht="13.15">
      <c r="A134" s="627"/>
      <c r="B134" s="627"/>
      <c r="C134" s="627"/>
      <c r="D134" s="627"/>
      <c r="E134" s="628"/>
      <c r="F134" s="638"/>
      <c r="G134" s="639"/>
      <c r="H134" s="630">
        <f>IF(F134="",0,VLOOKUP(F134,'Cable trays (UnitPrice)'!B:F,5,0))</f>
        <v>0</v>
      </c>
      <c r="I134" s="631">
        <f t="shared" si="157"/>
        <v>0</v>
      </c>
      <c r="J134" s="632"/>
      <c r="K134" s="632"/>
      <c r="L134" s="632"/>
      <c r="M134" s="633"/>
      <c r="N134" s="634"/>
      <c r="O134" s="635"/>
      <c r="P134" s="636" t="e">
        <f t="shared" ref="P134" si="166">G134*O125</f>
        <v>#VALUE!</v>
      </c>
    </row>
    <row r="135" spans="1:16">
      <c r="A135" s="617" t="str">
        <f>CONCATENATE("Cable ",B135," ",C135," ",D135," x ",E135)</f>
        <v>Cable Basket PRE Galv. 150 x 100</v>
      </c>
      <c r="B135" s="640" t="s">
        <v>851</v>
      </c>
      <c r="C135" s="704" t="s">
        <v>856</v>
      </c>
      <c r="D135" s="640">
        <v>150</v>
      </c>
      <c r="E135" s="640">
        <v>100</v>
      </c>
      <c r="F135" s="618"/>
      <c r="G135" s="619"/>
      <c r="H135" s="640"/>
      <c r="I135" s="620">
        <f t="shared" ref="I135" si="167">SUM(I136:I144)</f>
        <v>21.064242092790082</v>
      </c>
      <c r="J135" s="621">
        <f>I135*NOK2EUR</f>
        <v>242.23878406708593</v>
      </c>
      <c r="K135" s="622"/>
      <c r="L135" s="623">
        <f t="shared" ref="L135" si="168">IF(D135&gt;300,D135/1000,0.25)</f>
        <v>0.25</v>
      </c>
      <c r="M135" s="624">
        <f t="shared" ref="M135" si="169">$M$1</f>
        <v>0.5</v>
      </c>
      <c r="N135" s="623">
        <f t="shared" ref="N135" si="170">L135+L135*M135</f>
        <v>0.375</v>
      </c>
      <c r="O135" s="625" t="e">
        <f>SUMIF('[55]Cable Trays - maching table'!C:C,A135,'[55]Cable Trays - maching table'!D:D)</f>
        <v>#VALUE!</v>
      </c>
      <c r="P135" s="626"/>
    </row>
    <row r="136" spans="1:16" s="637" customFormat="1" ht="13.15">
      <c r="A136" s="627"/>
      <c r="B136" s="627"/>
      <c r="C136" s="627"/>
      <c r="D136" s="627"/>
      <c r="E136" s="628"/>
      <c r="F136" s="260" t="str">
        <f>CONCATENATE("Cable ",B135," ",C135," ",D135," x ",E135)</f>
        <v>Cable Basket PRE Galv. 150 x 100</v>
      </c>
      <c r="G136" s="629">
        <v>1</v>
      </c>
      <c r="H136" s="630">
        <f>IF(F136="",0,VLOOKUP(F136,'Cable trays (UnitPrice)'!B:F,5,0))</f>
        <v>5.040561480266156</v>
      </c>
      <c r="I136" s="631">
        <f t="shared" ref="I136:I144" si="171">H136*G136</f>
        <v>5.040561480266156</v>
      </c>
      <c r="J136" s="632"/>
      <c r="K136" s="632"/>
      <c r="L136" s="632"/>
      <c r="M136" s="633"/>
      <c r="N136" s="634"/>
      <c r="O136" s="635"/>
      <c r="P136" s="636" t="e">
        <f t="shared" si="87"/>
        <v>#VALUE!</v>
      </c>
    </row>
    <row r="137" spans="1:16" s="637" customFormat="1" ht="13.15">
      <c r="A137" s="627"/>
      <c r="B137" s="627"/>
      <c r="C137" s="627"/>
      <c r="D137" s="627"/>
      <c r="E137" s="628"/>
      <c r="F137" s="260" t="str">
        <f>CONCATENATE(B135," - Union ",C135)</f>
        <v>Basket - Union PRE Galv.</v>
      </c>
      <c r="G137" s="629">
        <v>0.7</v>
      </c>
      <c r="H137" s="630">
        <f>IF(F137="",0,VLOOKUP(F137,'Cable trays (UnitPrice)'!B:F,5,0))</f>
        <v>0.50587913590374622</v>
      </c>
      <c r="I137" s="631">
        <f t="shared" si="171"/>
        <v>0.35411539513262236</v>
      </c>
      <c r="J137" s="632"/>
      <c r="K137" s="632"/>
      <c r="L137" s="632"/>
      <c r="M137" s="633"/>
      <c r="N137" s="634"/>
      <c r="O137" s="635"/>
      <c r="P137" s="636" t="e">
        <f t="shared" ref="P137" si="172">G137*O135</f>
        <v>#VALUE!</v>
      </c>
    </row>
    <row r="138" spans="1:16" s="637" customFormat="1" ht="13.15">
      <c r="A138" s="627"/>
      <c r="B138" s="627"/>
      <c r="C138" s="627"/>
      <c r="D138" s="627"/>
      <c r="E138" s="628"/>
      <c r="F138" s="638" t="s">
        <v>853</v>
      </c>
      <c r="G138" s="639">
        <v>4</v>
      </c>
      <c r="H138" s="630">
        <f>IF(F138="",0,VLOOKUP(F138,'Cable trays (UnitPrice)'!B:F,5,0))</f>
        <v>1.6165217391304347</v>
      </c>
      <c r="I138" s="631">
        <f t="shared" si="171"/>
        <v>6.4660869565217389</v>
      </c>
      <c r="J138" s="632"/>
      <c r="K138" s="632"/>
      <c r="L138" s="632"/>
      <c r="M138" s="633"/>
      <c r="N138" s="634"/>
      <c r="O138" s="635"/>
      <c r="P138" s="636" t="e">
        <f t="shared" ref="P138" si="173">G138*O135</f>
        <v>#VALUE!</v>
      </c>
    </row>
    <row r="139" spans="1:16" s="637" customFormat="1" ht="13.15">
      <c r="A139" s="627"/>
      <c r="B139" s="627"/>
      <c r="C139" s="627"/>
      <c r="D139" s="627"/>
      <c r="E139" s="628"/>
      <c r="F139" s="638" t="s">
        <v>854</v>
      </c>
      <c r="G139" s="639">
        <v>8</v>
      </c>
      <c r="H139" s="630">
        <f>IF(F139="",0,VLOOKUP(F139,'Cable trays (UnitPrice)'!B:F,5,0))</f>
        <v>0.1643478260869565</v>
      </c>
      <c r="I139" s="631">
        <f t="shared" si="171"/>
        <v>1.314782608695652</v>
      </c>
      <c r="J139" s="632"/>
      <c r="K139" s="632"/>
      <c r="L139" s="632"/>
      <c r="M139" s="633"/>
      <c r="N139" s="634"/>
      <c r="O139" s="635"/>
      <c r="P139" s="636" t="e">
        <f t="shared" ref="P139" si="174">G139*O135</f>
        <v>#VALUE!</v>
      </c>
    </row>
    <row r="140" spans="1:16" s="637" customFormat="1" ht="13.15">
      <c r="A140" s="627"/>
      <c r="B140" s="627"/>
      <c r="C140" s="627"/>
      <c r="D140" s="627"/>
      <c r="E140" s="628"/>
      <c r="F140" s="638" t="str">
        <f>IF(C135="HDG","Anchor rail 41x41 HDG","Anchor rail 41x41")</f>
        <v>Anchor rail 41x41</v>
      </c>
      <c r="G140" s="639">
        <f t="shared" ref="G140" si="175">D135/1000</f>
        <v>0.15</v>
      </c>
      <c r="H140" s="630">
        <f>IF(F140="",0,VLOOKUP(F140,'Cable trays (UnitPrice)'!B:F,5,0))</f>
        <v>4.0869565217391308</v>
      </c>
      <c r="I140" s="631">
        <f t="shared" si="171"/>
        <v>0.61304347826086958</v>
      </c>
      <c r="J140" s="632"/>
      <c r="K140" s="632"/>
      <c r="L140" s="632"/>
      <c r="M140" s="633"/>
      <c r="N140" s="634"/>
      <c r="O140" s="635"/>
      <c r="P140" s="636" t="e">
        <f t="shared" ref="P140" si="176">G140*O135</f>
        <v>#VALUE!</v>
      </c>
    </row>
    <row r="141" spans="1:16" s="637" customFormat="1" ht="13.15">
      <c r="A141" s="627"/>
      <c r="B141" s="627"/>
      <c r="C141" s="627"/>
      <c r="D141" s="627"/>
      <c r="E141" s="628"/>
      <c r="F141" s="638" t="s">
        <v>855</v>
      </c>
      <c r="G141" s="639">
        <v>1</v>
      </c>
      <c r="H141" s="630">
        <f>IF(F141="",0,VLOOKUP(F141,'Cable trays (UnitPrice)'!B:F,5,0))</f>
        <v>0.78521739130434776</v>
      </c>
      <c r="I141" s="631">
        <f t="shared" si="171"/>
        <v>0.78521739130434776</v>
      </c>
      <c r="J141" s="632"/>
      <c r="K141" s="632"/>
      <c r="L141" s="632"/>
      <c r="M141" s="633"/>
      <c r="N141" s="634"/>
      <c r="O141" s="635"/>
      <c r="P141" s="636" t="e">
        <f t="shared" ref="P141" si="177">G141*O135</f>
        <v>#VALUE!</v>
      </c>
    </row>
    <row r="142" spans="1:16" s="637" customFormat="1" ht="13.15">
      <c r="A142" s="627"/>
      <c r="B142" s="627"/>
      <c r="C142" s="627"/>
      <c r="D142" s="627"/>
      <c r="E142" s="628"/>
      <c r="F142" s="638" t="str">
        <f>IF(C135="HDG","Ceiling mount for anchor rail Varmf MP-230Z HDG","Ceiling mount for anchor rail Sendz MP-230S")</f>
        <v>Ceiling mount for anchor rail Sendz MP-230S</v>
      </c>
      <c r="G142" s="639">
        <v>2</v>
      </c>
      <c r="H142" s="630">
        <f>IF(F142="",0,VLOOKUP(F142,'Cable trays (UnitPrice)'!B:F,5,0))</f>
        <v>3.2452173913043478</v>
      </c>
      <c r="I142" s="631">
        <f t="shared" si="171"/>
        <v>6.4904347826086957</v>
      </c>
      <c r="J142" s="632"/>
      <c r="K142" s="632"/>
      <c r="L142" s="632"/>
      <c r="M142" s="633"/>
      <c r="N142" s="634"/>
      <c r="O142" s="635"/>
      <c r="P142" s="636" t="e">
        <f t="shared" ref="P142" si="178">G142*O135</f>
        <v>#VALUE!</v>
      </c>
    </row>
    <row r="143" spans="1:16" s="637" customFormat="1" ht="13.15">
      <c r="A143" s="627"/>
      <c r="B143" s="627"/>
      <c r="C143" s="627"/>
      <c r="D143" s="627"/>
      <c r="E143" s="628"/>
      <c r="F143" s="627"/>
      <c r="G143" s="639"/>
      <c r="H143" s="630">
        <f>IF(F143="",0,VLOOKUP(F143,'Cable trays (UnitPrice)'!B:F,5,0))</f>
        <v>0</v>
      </c>
      <c r="I143" s="631">
        <f t="shared" si="171"/>
        <v>0</v>
      </c>
      <c r="J143" s="632"/>
      <c r="K143" s="632"/>
      <c r="L143" s="632"/>
      <c r="M143" s="633"/>
      <c r="N143" s="634"/>
      <c r="O143" s="635"/>
      <c r="P143" s="636" t="e">
        <f t="shared" ref="P143" si="179">G143*O135</f>
        <v>#VALUE!</v>
      </c>
    </row>
    <row r="144" spans="1:16" s="637" customFormat="1" ht="13.15">
      <c r="A144" s="627"/>
      <c r="B144" s="627"/>
      <c r="C144" s="627"/>
      <c r="D144" s="627"/>
      <c r="E144" s="628"/>
      <c r="F144" s="638"/>
      <c r="G144" s="639"/>
      <c r="H144" s="630">
        <f>IF(F144="",0,VLOOKUP(F144,'Cable trays (UnitPrice)'!B:F,5,0))</f>
        <v>0</v>
      </c>
      <c r="I144" s="631">
        <f t="shared" si="171"/>
        <v>0</v>
      </c>
      <c r="J144" s="632"/>
      <c r="K144" s="632"/>
      <c r="L144" s="632"/>
      <c r="M144" s="633"/>
      <c r="N144" s="634"/>
      <c r="O144" s="635"/>
      <c r="P144" s="636" t="e">
        <f t="shared" ref="P144" si="180">G144*O135</f>
        <v>#VALUE!</v>
      </c>
    </row>
    <row r="145" spans="1:16">
      <c r="A145" s="617" t="str">
        <f>CONCATENATE("Cable ",B145," ",C145," ",D145," x ",E145)</f>
        <v>Cable Basket PRE Galv. 150 x 80</v>
      </c>
      <c r="B145" s="640" t="s">
        <v>851</v>
      </c>
      <c r="C145" s="704" t="s">
        <v>856</v>
      </c>
      <c r="D145" s="640">
        <v>150</v>
      </c>
      <c r="E145" s="640">
        <v>80</v>
      </c>
      <c r="F145" s="618"/>
      <c r="G145" s="619"/>
      <c r="H145" s="640"/>
      <c r="I145" s="620">
        <f t="shared" ref="I145" si="181">SUM(I146:I154)</f>
        <v>20.806289308176101</v>
      </c>
      <c r="J145" s="621">
        <f>I145*NOK2EUR</f>
        <v>239.27232704402516</v>
      </c>
      <c r="K145" s="622"/>
      <c r="L145" s="623">
        <f t="shared" ref="L145" si="182">IF(D145&gt;300,D145/1000,0.25)</f>
        <v>0.25</v>
      </c>
      <c r="M145" s="624">
        <f t="shared" ref="M145" si="183">$M$1</f>
        <v>0.5</v>
      </c>
      <c r="N145" s="623">
        <f t="shared" ref="N145" si="184">L145+L145*M145</f>
        <v>0.375</v>
      </c>
      <c r="O145" s="625" t="e">
        <f>SUMIF('[55]Cable Trays - maching table'!C:C,A145,'[55]Cable Trays - maching table'!D:D)</f>
        <v>#VALUE!</v>
      </c>
      <c r="P145" s="626"/>
    </row>
    <row r="146" spans="1:16" s="637" customFormat="1" ht="13.15">
      <c r="A146" s="627"/>
      <c r="B146" s="627"/>
      <c r="C146" s="627"/>
      <c r="D146" s="627"/>
      <c r="E146" s="628"/>
      <c r="F146" s="260" t="str">
        <f>CONCATENATE("Cable ",B145," ",C145," ",D145," x ",E145)</f>
        <v>Cable Basket PRE Galv. 150 x 80</v>
      </c>
      <c r="G146" s="629">
        <v>1</v>
      </c>
      <c r="H146" s="630">
        <f>IF(F146="",0,VLOOKUP(F146,'Cable trays (UnitPrice)'!B:F,5,0))</f>
        <v>4.7826086956521738</v>
      </c>
      <c r="I146" s="631">
        <f t="shared" ref="I146:I154" si="185">H146*G146</f>
        <v>4.7826086956521738</v>
      </c>
      <c r="J146" s="632"/>
      <c r="K146" s="632"/>
      <c r="L146" s="632"/>
      <c r="M146" s="633"/>
      <c r="N146" s="634"/>
      <c r="O146" s="635"/>
      <c r="P146" s="636" t="e">
        <f t="shared" ref="P146:P216" si="186">G146*O145</f>
        <v>#VALUE!</v>
      </c>
    </row>
    <row r="147" spans="1:16" s="637" customFormat="1" ht="13.15">
      <c r="A147" s="627"/>
      <c r="B147" s="627"/>
      <c r="C147" s="627"/>
      <c r="D147" s="627"/>
      <c r="E147" s="628"/>
      <c r="F147" s="260" t="str">
        <f>CONCATENATE(B145," - Union ",C145)</f>
        <v>Basket - Union PRE Galv.</v>
      </c>
      <c r="G147" s="629">
        <v>0.7</v>
      </c>
      <c r="H147" s="630">
        <f>IF(F147="",0,VLOOKUP(F147,'Cable trays (UnitPrice)'!B:F,5,0))</f>
        <v>0.50587913590374622</v>
      </c>
      <c r="I147" s="631">
        <f t="shared" si="185"/>
        <v>0.35411539513262236</v>
      </c>
      <c r="J147" s="632"/>
      <c r="K147" s="632"/>
      <c r="L147" s="632"/>
      <c r="M147" s="633"/>
      <c r="N147" s="634"/>
      <c r="O147" s="635"/>
      <c r="P147" s="636" t="e">
        <f t="shared" ref="P147" si="187">G147*O145</f>
        <v>#VALUE!</v>
      </c>
    </row>
    <row r="148" spans="1:16" s="637" customFormat="1" ht="13.15">
      <c r="A148" s="627"/>
      <c r="B148" s="627"/>
      <c r="C148" s="627"/>
      <c r="D148" s="627"/>
      <c r="E148" s="628"/>
      <c r="F148" s="638" t="s">
        <v>853</v>
      </c>
      <c r="G148" s="639">
        <v>4</v>
      </c>
      <c r="H148" s="630">
        <f>IF(F148="",0,VLOOKUP(F148,'Cable trays (UnitPrice)'!B:F,5,0))</f>
        <v>1.6165217391304347</v>
      </c>
      <c r="I148" s="631">
        <f t="shared" si="185"/>
        <v>6.4660869565217389</v>
      </c>
      <c r="J148" s="632"/>
      <c r="K148" s="632"/>
      <c r="L148" s="632"/>
      <c r="M148" s="633"/>
      <c r="N148" s="634"/>
      <c r="O148" s="635"/>
      <c r="P148" s="636" t="e">
        <f t="shared" ref="P148" si="188">G148*O145</f>
        <v>#VALUE!</v>
      </c>
    </row>
    <row r="149" spans="1:16" s="637" customFormat="1" ht="13.15">
      <c r="A149" s="627"/>
      <c r="B149" s="627"/>
      <c r="C149" s="627"/>
      <c r="D149" s="627"/>
      <c r="E149" s="628"/>
      <c r="F149" s="638" t="s">
        <v>854</v>
      </c>
      <c r="G149" s="639">
        <v>8</v>
      </c>
      <c r="H149" s="630">
        <f>IF(F149="",0,VLOOKUP(F149,'Cable trays (UnitPrice)'!B:F,5,0))</f>
        <v>0.1643478260869565</v>
      </c>
      <c r="I149" s="631">
        <f t="shared" si="185"/>
        <v>1.314782608695652</v>
      </c>
      <c r="J149" s="632"/>
      <c r="K149" s="632"/>
      <c r="L149" s="632"/>
      <c r="M149" s="633"/>
      <c r="N149" s="634"/>
      <c r="O149" s="635"/>
      <c r="P149" s="636" t="e">
        <f t="shared" ref="P149" si="189">G149*O145</f>
        <v>#VALUE!</v>
      </c>
    </row>
    <row r="150" spans="1:16" s="637" customFormat="1" ht="13.15">
      <c r="A150" s="627"/>
      <c r="B150" s="627"/>
      <c r="C150" s="627"/>
      <c r="D150" s="627"/>
      <c r="E150" s="628"/>
      <c r="F150" s="638" t="str">
        <f>IF(C145="HDG","Anchor rail 41x41 HDG","Anchor rail 41x41")</f>
        <v>Anchor rail 41x41</v>
      </c>
      <c r="G150" s="639">
        <f t="shared" ref="G150" si="190">D145/1000</f>
        <v>0.15</v>
      </c>
      <c r="H150" s="630">
        <f>IF(F150="",0,VLOOKUP(F150,'Cable trays (UnitPrice)'!B:F,5,0))</f>
        <v>4.0869565217391308</v>
      </c>
      <c r="I150" s="631">
        <f t="shared" si="185"/>
        <v>0.61304347826086958</v>
      </c>
      <c r="J150" s="632"/>
      <c r="K150" s="632"/>
      <c r="L150" s="632"/>
      <c r="M150" s="633"/>
      <c r="N150" s="634"/>
      <c r="O150" s="635"/>
      <c r="P150" s="636" t="e">
        <f t="shared" ref="P150" si="191">G150*O145</f>
        <v>#VALUE!</v>
      </c>
    </row>
    <row r="151" spans="1:16" s="637" customFormat="1" ht="13.15">
      <c r="A151" s="627"/>
      <c r="B151" s="627"/>
      <c r="C151" s="627"/>
      <c r="D151" s="627"/>
      <c r="E151" s="628"/>
      <c r="F151" s="638" t="s">
        <v>855</v>
      </c>
      <c r="G151" s="639">
        <v>1</v>
      </c>
      <c r="H151" s="630">
        <f>IF(F151="",0,VLOOKUP(F151,'Cable trays (UnitPrice)'!B:F,5,0))</f>
        <v>0.78521739130434776</v>
      </c>
      <c r="I151" s="631">
        <f t="shared" si="185"/>
        <v>0.78521739130434776</v>
      </c>
      <c r="J151" s="632"/>
      <c r="K151" s="632"/>
      <c r="L151" s="632"/>
      <c r="M151" s="633"/>
      <c r="N151" s="634"/>
      <c r="O151" s="635"/>
      <c r="P151" s="636" t="e">
        <f t="shared" ref="P151" si="192">G151*O145</f>
        <v>#VALUE!</v>
      </c>
    </row>
    <row r="152" spans="1:16" s="637" customFormat="1" ht="13.15">
      <c r="A152" s="627"/>
      <c r="B152" s="627"/>
      <c r="C152" s="627"/>
      <c r="D152" s="627"/>
      <c r="E152" s="628"/>
      <c r="F152" s="638" t="str">
        <f>IF(C145="HDG","Ceiling mount for anchor rail Varmf MP-230Z HDG","Ceiling mount for anchor rail Sendz MP-230S")</f>
        <v>Ceiling mount for anchor rail Sendz MP-230S</v>
      </c>
      <c r="G152" s="639">
        <v>2</v>
      </c>
      <c r="H152" s="630">
        <f>IF(F152="",0,VLOOKUP(F152,'Cable trays (UnitPrice)'!B:F,5,0))</f>
        <v>3.2452173913043478</v>
      </c>
      <c r="I152" s="631">
        <f t="shared" si="185"/>
        <v>6.4904347826086957</v>
      </c>
      <c r="J152" s="632"/>
      <c r="K152" s="632"/>
      <c r="L152" s="632"/>
      <c r="M152" s="633"/>
      <c r="N152" s="634"/>
      <c r="O152" s="635"/>
      <c r="P152" s="636" t="e">
        <f t="shared" ref="P152" si="193">G152*O145</f>
        <v>#VALUE!</v>
      </c>
    </row>
    <row r="153" spans="1:16" s="637" customFormat="1" ht="13.15">
      <c r="A153" s="627"/>
      <c r="B153" s="627"/>
      <c r="C153" s="627"/>
      <c r="D153" s="627"/>
      <c r="E153" s="628"/>
      <c r="F153" s="627"/>
      <c r="G153" s="639"/>
      <c r="H153" s="630">
        <f>IF(F153="",0,VLOOKUP(F153,'Cable trays (UnitPrice)'!B:F,5,0))</f>
        <v>0</v>
      </c>
      <c r="I153" s="631">
        <f t="shared" si="185"/>
        <v>0</v>
      </c>
      <c r="J153" s="632"/>
      <c r="K153" s="632"/>
      <c r="L153" s="632"/>
      <c r="M153" s="633"/>
      <c r="N153" s="634"/>
      <c r="O153" s="635"/>
      <c r="P153" s="636" t="e">
        <f t="shared" ref="P153" si="194">G153*O145</f>
        <v>#VALUE!</v>
      </c>
    </row>
    <row r="154" spans="1:16" s="637" customFormat="1" ht="13.15">
      <c r="A154" s="627"/>
      <c r="B154" s="627"/>
      <c r="C154" s="627"/>
      <c r="D154" s="627"/>
      <c r="E154" s="628"/>
      <c r="F154" s="638"/>
      <c r="G154" s="639"/>
      <c r="H154" s="630">
        <f>IF(F154="",0,VLOOKUP(F154,'Cable trays (UnitPrice)'!B:F,5,0))</f>
        <v>0</v>
      </c>
      <c r="I154" s="631">
        <f t="shared" si="185"/>
        <v>0</v>
      </c>
      <c r="J154" s="632"/>
      <c r="K154" s="632"/>
      <c r="L154" s="632"/>
      <c r="M154" s="633"/>
      <c r="N154" s="634"/>
      <c r="O154" s="635"/>
      <c r="P154" s="636" t="e">
        <f t="shared" ref="P154" si="195">G154*O145</f>
        <v>#VALUE!</v>
      </c>
    </row>
    <row r="155" spans="1:16">
      <c r="A155" s="617" t="str">
        <f>CONCATENATE("Cable ",B155," ",C155," ",D155," x ",E155)</f>
        <v>Cable Basket PRE Galv. 150 x 54</v>
      </c>
      <c r="B155" s="640" t="s">
        <v>851</v>
      </c>
      <c r="C155" s="704" t="s">
        <v>856</v>
      </c>
      <c r="D155" s="640">
        <v>150</v>
      </c>
      <c r="E155" s="640">
        <v>54</v>
      </c>
      <c r="F155" s="618"/>
      <c r="G155" s="619"/>
      <c r="H155" s="640"/>
      <c r="I155" s="620">
        <f t="shared" ref="I155" si="196">SUM(I156:I164)</f>
        <v>20.806289308176101</v>
      </c>
      <c r="J155" s="621">
        <f>I155*NOK2EUR</f>
        <v>239.27232704402516</v>
      </c>
      <c r="K155" s="622"/>
      <c r="L155" s="623">
        <f t="shared" ref="L155" si="197">IF(D155&gt;300,D155/1000,0.25)</f>
        <v>0.25</v>
      </c>
      <c r="M155" s="624">
        <f t="shared" ref="M155" si="198">$M$1</f>
        <v>0.5</v>
      </c>
      <c r="N155" s="623">
        <f t="shared" ref="N155" si="199">L155+L155*M155</f>
        <v>0.375</v>
      </c>
      <c r="O155" s="625" t="e">
        <f>SUMIF('[55]Cable Trays - maching table'!C:C,A155,'[55]Cable Trays - maching table'!D:D)</f>
        <v>#VALUE!</v>
      </c>
      <c r="P155" s="626"/>
    </row>
    <row r="156" spans="1:16" s="637" customFormat="1" ht="13.15">
      <c r="A156" s="627"/>
      <c r="B156" s="627"/>
      <c r="C156" s="627"/>
      <c r="D156" s="627"/>
      <c r="E156" s="628"/>
      <c r="F156" s="260" t="str">
        <f>CONCATENATE("Cable ",B155," ",C155," ",D155," x ",E155)</f>
        <v>Cable Basket PRE Galv. 150 x 54</v>
      </c>
      <c r="G156" s="629">
        <v>1</v>
      </c>
      <c r="H156" s="630">
        <f>IF(F156="",0,VLOOKUP(F156,'Cable trays (UnitPrice)'!B:F,5,0))</f>
        <v>4.7826086956521738</v>
      </c>
      <c r="I156" s="631">
        <f t="shared" ref="I156:I164" si="200">H156*G156</f>
        <v>4.7826086956521738</v>
      </c>
      <c r="J156" s="632"/>
      <c r="K156" s="632"/>
      <c r="L156" s="632"/>
      <c r="M156" s="633"/>
      <c r="N156" s="634"/>
      <c r="O156" s="635"/>
      <c r="P156" s="636" t="e">
        <f t="shared" si="186"/>
        <v>#VALUE!</v>
      </c>
    </row>
    <row r="157" spans="1:16" s="637" customFormat="1" ht="13.15">
      <c r="A157" s="627"/>
      <c r="B157" s="627"/>
      <c r="C157" s="627"/>
      <c r="D157" s="627"/>
      <c r="E157" s="628"/>
      <c r="F157" s="260" t="str">
        <f>CONCATENATE(B155," - Union ",C155)</f>
        <v>Basket - Union PRE Galv.</v>
      </c>
      <c r="G157" s="629">
        <v>0.7</v>
      </c>
      <c r="H157" s="630">
        <f>IF(F157="",0,VLOOKUP(F157,'Cable trays (UnitPrice)'!B:F,5,0))</f>
        <v>0.50587913590374622</v>
      </c>
      <c r="I157" s="631">
        <f t="shared" si="200"/>
        <v>0.35411539513262236</v>
      </c>
      <c r="J157" s="632"/>
      <c r="K157" s="632"/>
      <c r="L157" s="632"/>
      <c r="M157" s="633"/>
      <c r="N157" s="634"/>
      <c r="O157" s="635"/>
      <c r="P157" s="636" t="e">
        <f t="shared" ref="P157" si="201">G157*O155</f>
        <v>#VALUE!</v>
      </c>
    </row>
    <row r="158" spans="1:16" s="637" customFormat="1" ht="13.15">
      <c r="A158" s="627"/>
      <c r="B158" s="627"/>
      <c r="C158" s="627"/>
      <c r="D158" s="627"/>
      <c r="E158" s="628"/>
      <c r="F158" s="638" t="s">
        <v>853</v>
      </c>
      <c r="G158" s="639">
        <v>4</v>
      </c>
      <c r="H158" s="630">
        <f>IF(F158="",0,VLOOKUP(F158,'Cable trays (UnitPrice)'!B:F,5,0))</f>
        <v>1.6165217391304347</v>
      </c>
      <c r="I158" s="631">
        <f t="shared" si="200"/>
        <v>6.4660869565217389</v>
      </c>
      <c r="J158" s="632"/>
      <c r="K158" s="632"/>
      <c r="L158" s="632"/>
      <c r="M158" s="633"/>
      <c r="N158" s="634"/>
      <c r="O158" s="635"/>
      <c r="P158" s="636" t="e">
        <f t="shared" ref="P158" si="202">G158*O155</f>
        <v>#VALUE!</v>
      </c>
    </row>
    <row r="159" spans="1:16" s="637" customFormat="1" ht="13.15">
      <c r="A159" s="627"/>
      <c r="B159" s="627"/>
      <c r="C159" s="627"/>
      <c r="D159" s="627"/>
      <c r="E159" s="628"/>
      <c r="F159" s="638" t="s">
        <v>854</v>
      </c>
      <c r="G159" s="639">
        <v>8</v>
      </c>
      <c r="H159" s="630">
        <f>IF(F159="",0,VLOOKUP(F159,'Cable trays (UnitPrice)'!B:F,5,0))</f>
        <v>0.1643478260869565</v>
      </c>
      <c r="I159" s="631">
        <f t="shared" si="200"/>
        <v>1.314782608695652</v>
      </c>
      <c r="J159" s="632"/>
      <c r="K159" s="632"/>
      <c r="L159" s="632"/>
      <c r="M159" s="633"/>
      <c r="N159" s="634"/>
      <c r="O159" s="635"/>
      <c r="P159" s="636" t="e">
        <f t="shared" ref="P159" si="203">G159*O155</f>
        <v>#VALUE!</v>
      </c>
    </row>
    <row r="160" spans="1:16" s="637" customFormat="1" ht="13.15">
      <c r="A160" s="627"/>
      <c r="B160" s="627"/>
      <c r="C160" s="627"/>
      <c r="D160" s="627"/>
      <c r="E160" s="628"/>
      <c r="F160" s="638" t="str">
        <f>IF(C155="HDG","Anchor rail 41x41 HDG","Anchor rail 41x41")</f>
        <v>Anchor rail 41x41</v>
      </c>
      <c r="G160" s="639">
        <f t="shared" ref="G160" si="204">D155/1000</f>
        <v>0.15</v>
      </c>
      <c r="H160" s="630">
        <f>IF(F160="",0,VLOOKUP(F160,'Cable trays (UnitPrice)'!B:F,5,0))</f>
        <v>4.0869565217391308</v>
      </c>
      <c r="I160" s="631">
        <f t="shared" si="200"/>
        <v>0.61304347826086958</v>
      </c>
      <c r="J160" s="632"/>
      <c r="K160" s="632"/>
      <c r="L160" s="632"/>
      <c r="M160" s="633"/>
      <c r="N160" s="634"/>
      <c r="O160" s="635"/>
      <c r="P160" s="636" t="e">
        <f t="shared" ref="P160" si="205">G160*O155</f>
        <v>#VALUE!</v>
      </c>
    </row>
    <row r="161" spans="1:16" s="637" customFormat="1" ht="13.15">
      <c r="A161" s="627"/>
      <c r="B161" s="627"/>
      <c r="C161" s="627"/>
      <c r="D161" s="627"/>
      <c r="E161" s="628"/>
      <c r="F161" s="638" t="s">
        <v>855</v>
      </c>
      <c r="G161" s="639">
        <v>1</v>
      </c>
      <c r="H161" s="630">
        <f>IF(F161="",0,VLOOKUP(F161,'Cable trays (UnitPrice)'!B:F,5,0))</f>
        <v>0.78521739130434776</v>
      </c>
      <c r="I161" s="631">
        <f t="shared" si="200"/>
        <v>0.78521739130434776</v>
      </c>
      <c r="J161" s="632"/>
      <c r="K161" s="632"/>
      <c r="L161" s="632"/>
      <c r="M161" s="633"/>
      <c r="N161" s="634"/>
      <c r="O161" s="635"/>
      <c r="P161" s="636" t="e">
        <f t="shared" ref="P161" si="206">G161*O155</f>
        <v>#VALUE!</v>
      </c>
    </row>
    <row r="162" spans="1:16" s="637" customFormat="1" ht="13.15">
      <c r="A162" s="627"/>
      <c r="B162" s="627"/>
      <c r="C162" s="627"/>
      <c r="D162" s="627"/>
      <c r="E162" s="628"/>
      <c r="F162" s="638" t="str">
        <f>IF(C155="HDG","Ceiling mount for anchor rail Varmf MP-230Z HDG","Ceiling mount for anchor rail Sendz MP-230S")</f>
        <v>Ceiling mount for anchor rail Sendz MP-230S</v>
      </c>
      <c r="G162" s="639">
        <v>2</v>
      </c>
      <c r="H162" s="630">
        <f>IF(F162="",0,VLOOKUP(F162,'Cable trays (UnitPrice)'!B:F,5,0))</f>
        <v>3.2452173913043478</v>
      </c>
      <c r="I162" s="631">
        <f t="shared" si="200"/>
        <v>6.4904347826086957</v>
      </c>
      <c r="J162" s="632"/>
      <c r="K162" s="632"/>
      <c r="L162" s="632"/>
      <c r="M162" s="633"/>
      <c r="N162" s="634"/>
      <c r="O162" s="635"/>
      <c r="P162" s="636" t="e">
        <f t="shared" ref="P162" si="207">G162*O155</f>
        <v>#VALUE!</v>
      </c>
    </row>
    <row r="163" spans="1:16" s="637" customFormat="1" ht="13.15">
      <c r="A163" s="627"/>
      <c r="B163" s="627"/>
      <c r="C163" s="627"/>
      <c r="D163" s="627"/>
      <c r="E163" s="628"/>
      <c r="F163" s="627"/>
      <c r="G163" s="639"/>
      <c r="H163" s="630">
        <f>IF(F163="",0,VLOOKUP(F163,'Cable trays (UnitPrice)'!B:F,5,0))</f>
        <v>0</v>
      </c>
      <c r="I163" s="631">
        <f t="shared" si="200"/>
        <v>0</v>
      </c>
      <c r="J163" s="632"/>
      <c r="K163" s="632"/>
      <c r="L163" s="632"/>
      <c r="M163" s="633"/>
      <c r="N163" s="634"/>
      <c r="O163" s="635"/>
      <c r="P163" s="636" t="e">
        <f t="shared" ref="P163" si="208">G163*O155</f>
        <v>#VALUE!</v>
      </c>
    </row>
    <row r="164" spans="1:16" s="637" customFormat="1" ht="13.15">
      <c r="A164" s="627"/>
      <c r="B164" s="627"/>
      <c r="C164" s="627"/>
      <c r="D164" s="627"/>
      <c r="E164" s="628"/>
      <c r="F164" s="638"/>
      <c r="G164" s="639"/>
      <c r="H164" s="630">
        <f>IF(F164="",0,VLOOKUP(F164,'Cable trays (UnitPrice)'!B:F,5,0))</f>
        <v>0</v>
      </c>
      <c r="I164" s="631">
        <f t="shared" si="200"/>
        <v>0</v>
      </c>
      <c r="J164" s="632"/>
      <c r="K164" s="632"/>
      <c r="L164" s="632"/>
      <c r="M164" s="633"/>
      <c r="N164" s="634"/>
      <c r="O164" s="635"/>
      <c r="P164" s="636" t="e">
        <f t="shared" ref="P164" si="209">G164*O155</f>
        <v>#VALUE!</v>
      </c>
    </row>
    <row r="165" spans="1:16">
      <c r="A165" s="617" t="str">
        <f>CONCATENATE("Cable ",B165," ",C165," ",D165," x ",E165)</f>
        <v>Cable Basket PRE Galv. 100 x 150</v>
      </c>
      <c r="B165" s="640" t="s">
        <v>851</v>
      </c>
      <c r="C165" s="704" t="s">
        <v>856</v>
      </c>
      <c r="D165" s="640">
        <v>100</v>
      </c>
      <c r="E165" s="640">
        <v>150</v>
      </c>
      <c r="F165" s="618"/>
      <c r="G165" s="619"/>
      <c r="H165" s="640"/>
      <c r="I165" s="620">
        <f t="shared" ref="I165" si="210">SUM(I166:I174)</f>
        <v>20.601941482089142</v>
      </c>
      <c r="J165" s="621">
        <f>I165*NOK2EUR</f>
        <v>236.92232704402514</v>
      </c>
      <c r="K165" s="622"/>
      <c r="L165" s="623">
        <f t="shared" ref="L165" si="211">IF(D165&gt;300,D165/1000,0.25)</f>
        <v>0.25</v>
      </c>
      <c r="M165" s="624">
        <f t="shared" ref="M165" si="212">$M$1</f>
        <v>0.5</v>
      </c>
      <c r="N165" s="623">
        <f t="shared" ref="N165" si="213">L165+L165*M165</f>
        <v>0.375</v>
      </c>
      <c r="O165" s="625" t="e">
        <f>SUMIF('[55]Cable Trays - maching table'!C:C,A165,'[55]Cable Trays - maching table'!D:D)</f>
        <v>#VALUE!</v>
      </c>
      <c r="P165" s="626"/>
    </row>
    <row r="166" spans="1:16" s="637" customFormat="1" ht="13.15">
      <c r="A166" s="627"/>
      <c r="B166" s="627"/>
      <c r="C166" s="627"/>
      <c r="D166" s="627"/>
      <c r="E166" s="628"/>
      <c r="F166" s="260" t="str">
        <f>CONCATENATE("Cable ",B165," ",C165," ",D165," x ",E165)</f>
        <v>Cable Basket PRE Galv. 100 x 150</v>
      </c>
      <c r="G166" s="629">
        <v>1</v>
      </c>
      <c r="H166" s="630">
        <f>IF(F166="",0,VLOOKUP(F166,'Cable trays (UnitPrice)'!B:F,5,0))</f>
        <v>4.7826086956521738</v>
      </c>
      <c r="I166" s="631">
        <f t="shared" ref="I166:I174" si="214">H166*G166</f>
        <v>4.7826086956521738</v>
      </c>
      <c r="J166" s="632"/>
      <c r="K166" s="632"/>
      <c r="L166" s="632"/>
      <c r="M166" s="633"/>
      <c r="N166" s="634"/>
      <c r="O166" s="635"/>
      <c r="P166" s="636" t="e">
        <f t="shared" si="186"/>
        <v>#VALUE!</v>
      </c>
    </row>
    <row r="167" spans="1:16" s="637" customFormat="1" ht="13.15">
      <c r="A167" s="627"/>
      <c r="B167" s="627"/>
      <c r="C167" s="627"/>
      <c r="D167" s="627"/>
      <c r="E167" s="628"/>
      <c r="F167" s="260" t="str">
        <f>CONCATENATE(B165," - Union ",C165)</f>
        <v>Basket - Union PRE Galv.</v>
      </c>
      <c r="G167" s="629">
        <v>0.7</v>
      </c>
      <c r="H167" s="630">
        <f>IF(F167="",0,VLOOKUP(F167,'Cable trays (UnitPrice)'!B:F,5,0))</f>
        <v>0.50587913590374622</v>
      </c>
      <c r="I167" s="631">
        <f t="shared" si="214"/>
        <v>0.35411539513262236</v>
      </c>
      <c r="J167" s="632"/>
      <c r="K167" s="632"/>
      <c r="L167" s="632"/>
      <c r="M167" s="633"/>
      <c r="N167" s="634"/>
      <c r="O167" s="635"/>
      <c r="P167" s="636" t="e">
        <f t="shared" ref="P167" si="215">G167*O165</f>
        <v>#VALUE!</v>
      </c>
    </row>
    <row r="168" spans="1:16" s="637" customFormat="1" ht="13.15">
      <c r="A168" s="627"/>
      <c r="B168" s="627"/>
      <c r="C168" s="627"/>
      <c r="D168" s="627"/>
      <c r="E168" s="628"/>
      <c r="F168" s="638" t="s">
        <v>853</v>
      </c>
      <c r="G168" s="639">
        <v>4</v>
      </c>
      <c r="H168" s="630">
        <f>IF(F168="",0,VLOOKUP(F168,'Cable trays (UnitPrice)'!B:F,5,0))</f>
        <v>1.6165217391304347</v>
      </c>
      <c r="I168" s="631">
        <f t="shared" si="214"/>
        <v>6.4660869565217389</v>
      </c>
      <c r="J168" s="632"/>
      <c r="K168" s="632"/>
      <c r="L168" s="632"/>
      <c r="M168" s="633"/>
      <c r="N168" s="634"/>
      <c r="O168" s="635"/>
      <c r="P168" s="636" t="e">
        <f t="shared" ref="P168" si="216">G168*O165</f>
        <v>#VALUE!</v>
      </c>
    </row>
    <row r="169" spans="1:16" s="637" customFormat="1" ht="13.15">
      <c r="A169" s="627"/>
      <c r="B169" s="627"/>
      <c r="C169" s="627"/>
      <c r="D169" s="627"/>
      <c r="E169" s="628"/>
      <c r="F169" s="638" t="s">
        <v>854</v>
      </c>
      <c r="G169" s="639">
        <v>8</v>
      </c>
      <c r="H169" s="630">
        <f>IF(F169="",0,VLOOKUP(F169,'Cable trays (UnitPrice)'!B:F,5,0))</f>
        <v>0.1643478260869565</v>
      </c>
      <c r="I169" s="631">
        <f t="shared" si="214"/>
        <v>1.314782608695652</v>
      </c>
      <c r="J169" s="632"/>
      <c r="K169" s="632"/>
      <c r="L169" s="632"/>
      <c r="M169" s="633"/>
      <c r="N169" s="634"/>
      <c r="O169" s="635"/>
      <c r="P169" s="636" t="e">
        <f t="shared" ref="P169" si="217">G169*O165</f>
        <v>#VALUE!</v>
      </c>
    </row>
    <row r="170" spans="1:16" s="637" customFormat="1" ht="13.15">
      <c r="A170" s="627"/>
      <c r="B170" s="627"/>
      <c r="C170" s="627"/>
      <c r="D170" s="627"/>
      <c r="E170" s="628"/>
      <c r="F170" s="638" t="str">
        <f>IF(C165="HDG","Anchor rail 41x41 HDG","Anchor rail 41x41")</f>
        <v>Anchor rail 41x41</v>
      </c>
      <c r="G170" s="639">
        <f t="shared" ref="G170" si="218">D165/1000</f>
        <v>0.1</v>
      </c>
      <c r="H170" s="630">
        <f>IF(F170="",0,VLOOKUP(F170,'Cable trays (UnitPrice)'!B:F,5,0))</f>
        <v>4.0869565217391308</v>
      </c>
      <c r="I170" s="631">
        <f t="shared" si="214"/>
        <v>0.40869565217391313</v>
      </c>
      <c r="J170" s="632"/>
      <c r="K170" s="632"/>
      <c r="L170" s="632"/>
      <c r="M170" s="633"/>
      <c r="N170" s="634"/>
      <c r="O170" s="635"/>
      <c r="P170" s="636" t="e">
        <f t="shared" ref="P170" si="219">G170*O165</f>
        <v>#VALUE!</v>
      </c>
    </row>
    <row r="171" spans="1:16" s="637" customFormat="1" ht="13.15">
      <c r="A171" s="627"/>
      <c r="B171" s="627"/>
      <c r="C171" s="627"/>
      <c r="D171" s="627"/>
      <c r="E171" s="628"/>
      <c r="F171" s="638" t="s">
        <v>855</v>
      </c>
      <c r="G171" s="639">
        <v>1</v>
      </c>
      <c r="H171" s="630">
        <f>IF(F171="",0,VLOOKUP(F171,'Cable trays (UnitPrice)'!B:F,5,0))</f>
        <v>0.78521739130434776</v>
      </c>
      <c r="I171" s="631">
        <f t="shared" si="214"/>
        <v>0.78521739130434776</v>
      </c>
      <c r="J171" s="632"/>
      <c r="K171" s="632"/>
      <c r="L171" s="632"/>
      <c r="M171" s="633"/>
      <c r="N171" s="634"/>
      <c r="O171" s="635"/>
      <c r="P171" s="636" t="e">
        <f t="shared" ref="P171" si="220">G171*O165</f>
        <v>#VALUE!</v>
      </c>
    </row>
    <row r="172" spans="1:16" s="637" customFormat="1" ht="13.15">
      <c r="A172" s="627"/>
      <c r="B172" s="627"/>
      <c r="C172" s="627"/>
      <c r="D172" s="627"/>
      <c r="E172" s="628"/>
      <c r="F172" s="638" t="str">
        <f>IF(C165="HDG","Ceiling mount for anchor rail Varmf MP-230Z HDG","Ceiling mount for anchor rail Sendz MP-230S")</f>
        <v>Ceiling mount for anchor rail Sendz MP-230S</v>
      </c>
      <c r="G172" s="639">
        <v>2</v>
      </c>
      <c r="H172" s="630">
        <f>IF(F172="",0,VLOOKUP(F172,'Cable trays (UnitPrice)'!B:F,5,0))</f>
        <v>3.2452173913043478</v>
      </c>
      <c r="I172" s="631">
        <f t="shared" si="214"/>
        <v>6.4904347826086957</v>
      </c>
      <c r="J172" s="632"/>
      <c r="K172" s="632"/>
      <c r="L172" s="632"/>
      <c r="M172" s="633"/>
      <c r="N172" s="634"/>
      <c r="O172" s="635"/>
      <c r="P172" s="636" t="e">
        <f t="shared" ref="P172" si="221">G172*O165</f>
        <v>#VALUE!</v>
      </c>
    </row>
    <row r="173" spans="1:16" s="637" customFormat="1" ht="13.15">
      <c r="A173" s="627"/>
      <c r="B173" s="627"/>
      <c r="C173" s="627"/>
      <c r="D173" s="627"/>
      <c r="E173" s="628"/>
      <c r="F173" s="627"/>
      <c r="G173" s="639"/>
      <c r="H173" s="630">
        <f>IF(F173="",0,VLOOKUP(F173,'Cable trays (UnitPrice)'!B:F,5,0))</f>
        <v>0</v>
      </c>
      <c r="I173" s="631">
        <f t="shared" si="214"/>
        <v>0</v>
      </c>
      <c r="J173" s="632"/>
      <c r="K173" s="632"/>
      <c r="L173" s="632"/>
      <c r="M173" s="633"/>
      <c r="N173" s="634"/>
      <c r="O173" s="635"/>
      <c r="P173" s="636" t="e">
        <f t="shared" ref="P173" si="222">G173*O165</f>
        <v>#VALUE!</v>
      </c>
    </row>
    <row r="174" spans="1:16" s="637" customFormat="1" ht="13.15">
      <c r="A174" s="627"/>
      <c r="B174" s="627"/>
      <c r="C174" s="627"/>
      <c r="D174" s="627"/>
      <c r="E174" s="628"/>
      <c r="F174" s="638"/>
      <c r="G174" s="639"/>
      <c r="H174" s="630">
        <f>IF(F174="",0,VLOOKUP(F174,'Cable trays (UnitPrice)'!B:F,5,0))</f>
        <v>0</v>
      </c>
      <c r="I174" s="631">
        <f t="shared" si="214"/>
        <v>0</v>
      </c>
      <c r="J174" s="632"/>
      <c r="K174" s="632"/>
      <c r="L174" s="632"/>
      <c r="M174" s="633"/>
      <c r="N174" s="634"/>
      <c r="O174" s="635"/>
      <c r="P174" s="636" t="e">
        <f t="shared" ref="P174" si="223">G174*O165</f>
        <v>#VALUE!</v>
      </c>
    </row>
    <row r="175" spans="1:16">
      <c r="A175" s="617" t="str">
        <f>CONCATENATE("Cable ",B175," ",C175," ",D175," x ",E175)</f>
        <v>Cable Basket PRE Galv. 100 x 50</v>
      </c>
      <c r="B175" s="640" t="s">
        <v>851</v>
      </c>
      <c r="C175" s="704" t="s">
        <v>856</v>
      </c>
      <c r="D175" s="640">
        <v>100</v>
      </c>
      <c r="E175" s="640">
        <v>50</v>
      </c>
      <c r="F175" s="618"/>
      <c r="G175" s="619"/>
      <c r="H175" s="640"/>
      <c r="I175" s="620">
        <f t="shared" ref="I175" si="224">SUM(I176:I184)</f>
        <v>20.601941482089142</v>
      </c>
      <c r="J175" s="621">
        <f>I175*NOK2EUR</f>
        <v>236.92232704402514</v>
      </c>
      <c r="K175" s="622"/>
      <c r="L175" s="623">
        <f t="shared" ref="L175" si="225">IF(D175&gt;300,D175/1000,0.25)</f>
        <v>0.25</v>
      </c>
      <c r="M175" s="624">
        <f t="shared" ref="M175" si="226">$M$1</f>
        <v>0.5</v>
      </c>
      <c r="N175" s="623">
        <f t="shared" ref="N175" si="227">L175+L175*M175</f>
        <v>0.375</v>
      </c>
      <c r="O175" s="625" t="e">
        <f>SUMIF('[55]Cable Trays - maching table'!C:C,A175,'[55]Cable Trays - maching table'!D:D)</f>
        <v>#VALUE!</v>
      </c>
      <c r="P175" s="626"/>
    </row>
    <row r="176" spans="1:16" s="637" customFormat="1" ht="13.15">
      <c r="A176" s="627"/>
      <c r="B176" s="627"/>
      <c r="C176" s="627"/>
      <c r="D176" s="627"/>
      <c r="E176" s="628"/>
      <c r="F176" s="260" t="str">
        <f>CONCATENATE("Cable ",B175," ",C175," ",D175," x ",E175)</f>
        <v>Cable Basket PRE Galv. 100 x 50</v>
      </c>
      <c r="G176" s="629">
        <v>1</v>
      </c>
      <c r="H176" s="630">
        <f>IF(F176="",0,VLOOKUP(F176,'Cable trays (UnitPrice)'!B:F,5,0))</f>
        <v>4.7826086956521738</v>
      </c>
      <c r="I176" s="631">
        <f t="shared" ref="I176:I184" si="228">H176*G176</f>
        <v>4.7826086956521738</v>
      </c>
      <c r="J176" s="632"/>
      <c r="K176" s="632"/>
      <c r="L176" s="632"/>
      <c r="M176" s="633"/>
      <c r="N176" s="634"/>
      <c r="O176" s="635"/>
      <c r="P176" s="636" t="e">
        <f t="shared" si="186"/>
        <v>#VALUE!</v>
      </c>
    </row>
    <row r="177" spans="1:16" s="637" customFormat="1" ht="13.15">
      <c r="A177" s="627"/>
      <c r="B177" s="627"/>
      <c r="C177" s="627"/>
      <c r="D177" s="627"/>
      <c r="E177" s="628"/>
      <c r="F177" s="260" t="str">
        <f>CONCATENATE(B175," - Union ",C175)</f>
        <v>Basket - Union PRE Galv.</v>
      </c>
      <c r="G177" s="629">
        <v>0.7</v>
      </c>
      <c r="H177" s="630">
        <f>IF(F177="",0,VLOOKUP(F177,'Cable trays (UnitPrice)'!B:F,5,0))</f>
        <v>0.50587913590374622</v>
      </c>
      <c r="I177" s="631">
        <f t="shared" si="228"/>
        <v>0.35411539513262236</v>
      </c>
      <c r="J177" s="632"/>
      <c r="K177" s="632"/>
      <c r="L177" s="632"/>
      <c r="M177" s="633"/>
      <c r="N177" s="634"/>
      <c r="O177" s="635"/>
      <c r="P177" s="636" t="e">
        <f t="shared" ref="P177" si="229">G177*O175</f>
        <v>#VALUE!</v>
      </c>
    </row>
    <row r="178" spans="1:16" s="637" customFormat="1" ht="13.15">
      <c r="A178" s="627"/>
      <c r="B178" s="627"/>
      <c r="C178" s="627"/>
      <c r="D178" s="627"/>
      <c r="E178" s="628"/>
      <c r="F178" s="638" t="s">
        <v>853</v>
      </c>
      <c r="G178" s="639">
        <v>4</v>
      </c>
      <c r="H178" s="630">
        <f>IF(F178="",0,VLOOKUP(F178,'Cable trays (UnitPrice)'!B:F,5,0))</f>
        <v>1.6165217391304347</v>
      </c>
      <c r="I178" s="631">
        <f t="shared" si="228"/>
        <v>6.4660869565217389</v>
      </c>
      <c r="J178" s="632"/>
      <c r="K178" s="632"/>
      <c r="L178" s="632"/>
      <c r="M178" s="633"/>
      <c r="N178" s="634"/>
      <c r="O178" s="635"/>
      <c r="P178" s="636" t="e">
        <f t="shared" ref="P178" si="230">G178*O175</f>
        <v>#VALUE!</v>
      </c>
    </row>
    <row r="179" spans="1:16" s="637" customFormat="1" ht="13.15">
      <c r="A179" s="627"/>
      <c r="B179" s="627"/>
      <c r="C179" s="627"/>
      <c r="D179" s="627"/>
      <c r="E179" s="628"/>
      <c r="F179" s="638" t="s">
        <v>854</v>
      </c>
      <c r="G179" s="639">
        <v>8</v>
      </c>
      <c r="H179" s="630">
        <f>IF(F179="",0,VLOOKUP(F179,'Cable trays (UnitPrice)'!B:F,5,0))</f>
        <v>0.1643478260869565</v>
      </c>
      <c r="I179" s="631">
        <f t="shared" si="228"/>
        <v>1.314782608695652</v>
      </c>
      <c r="J179" s="632"/>
      <c r="K179" s="632"/>
      <c r="L179" s="632"/>
      <c r="M179" s="633"/>
      <c r="N179" s="634"/>
      <c r="O179" s="635"/>
      <c r="P179" s="636" t="e">
        <f t="shared" ref="P179" si="231">G179*O175</f>
        <v>#VALUE!</v>
      </c>
    </row>
    <row r="180" spans="1:16" s="637" customFormat="1" ht="13.15">
      <c r="A180" s="627"/>
      <c r="B180" s="627"/>
      <c r="C180" s="627"/>
      <c r="D180" s="627"/>
      <c r="E180" s="628"/>
      <c r="F180" s="638" t="str">
        <f>IF(C175="HDG","Anchor rail 41x41 HDG","Anchor rail 41x41")</f>
        <v>Anchor rail 41x41</v>
      </c>
      <c r="G180" s="639">
        <f t="shared" ref="G180" si="232">D175/1000</f>
        <v>0.1</v>
      </c>
      <c r="H180" s="630">
        <f>IF(F180="",0,VLOOKUP(F180,'Cable trays (UnitPrice)'!B:F,5,0))</f>
        <v>4.0869565217391308</v>
      </c>
      <c r="I180" s="631">
        <f t="shared" si="228"/>
        <v>0.40869565217391313</v>
      </c>
      <c r="J180" s="632"/>
      <c r="K180" s="632"/>
      <c r="L180" s="632"/>
      <c r="M180" s="633"/>
      <c r="N180" s="634"/>
      <c r="O180" s="635"/>
      <c r="P180" s="636" t="e">
        <f t="shared" ref="P180" si="233">G180*O175</f>
        <v>#VALUE!</v>
      </c>
    </row>
    <row r="181" spans="1:16" s="637" customFormat="1" ht="13.15">
      <c r="A181" s="627"/>
      <c r="B181" s="627"/>
      <c r="C181" s="627"/>
      <c r="D181" s="627"/>
      <c r="E181" s="628"/>
      <c r="F181" s="638" t="s">
        <v>855</v>
      </c>
      <c r="G181" s="639">
        <v>1</v>
      </c>
      <c r="H181" s="630">
        <f>IF(F181="",0,VLOOKUP(F181,'Cable trays (UnitPrice)'!B:F,5,0))</f>
        <v>0.78521739130434776</v>
      </c>
      <c r="I181" s="631">
        <f t="shared" si="228"/>
        <v>0.78521739130434776</v>
      </c>
      <c r="J181" s="632"/>
      <c r="K181" s="632"/>
      <c r="L181" s="632"/>
      <c r="M181" s="633"/>
      <c r="N181" s="634"/>
      <c r="O181" s="635"/>
      <c r="P181" s="636" t="e">
        <f t="shared" ref="P181" si="234">G181*O175</f>
        <v>#VALUE!</v>
      </c>
    </row>
    <row r="182" spans="1:16" s="637" customFormat="1" ht="13.15">
      <c r="A182" s="627"/>
      <c r="B182" s="627"/>
      <c r="C182" s="627"/>
      <c r="D182" s="627"/>
      <c r="E182" s="628"/>
      <c r="F182" s="638" t="str">
        <f>IF(C175="HDG","Ceiling mount for anchor rail Varmf MP-230Z HDG","Ceiling mount for anchor rail Sendz MP-230S")</f>
        <v>Ceiling mount for anchor rail Sendz MP-230S</v>
      </c>
      <c r="G182" s="639">
        <v>2</v>
      </c>
      <c r="H182" s="630">
        <f>IF(F182="",0,VLOOKUP(F182,'Cable trays (UnitPrice)'!B:F,5,0))</f>
        <v>3.2452173913043478</v>
      </c>
      <c r="I182" s="631">
        <f t="shared" si="228"/>
        <v>6.4904347826086957</v>
      </c>
      <c r="J182" s="632"/>
      <c r="K182" s="632"/>
      <c r="L182" s="632"/>
      <c r="M182" s="633"/>
      <c r="N182" s="634"/>
      <c r="O182" s="635"/>
      <c r="P182" s="636" t="e">
        <f t="shared" ref="P182" si="235">G182*O175</f>
        <v>#VALUE!</v>
      </c>
    </row>
    <row r="183" spans="1:16" s="637" customFormat="1" ht="13.15">
      <c r="A183" s="627"/>
      <c r="B183" s="627"/>
      <c r="C183" s="627"/>
      <c r="D183" s="627"/>
      <c r="E183" s="628"/>
      <c r="F183" s="627"/>
      <c r="G183" s="639"/>
      <c r="H183" s="630">
        <f>IF(F183="",0,VLOOKUP(F183,'Cable trays (UnitPrice)'!B:F,5,0))</f>
        <v>0</v>
      </c>
      <c r="I183" s="631">
        <f t="shared" si="228"/>
        <v>0</v>
      </c>
      <c r="J183" s="632"/>
      <c r="K183" s="632"/>
      <c r="L183" s="632"/>
      <c r="M183" s="633"/>
      <c r="N183" s="634"/>
      <c r="O183" s="635"/>
      <c r="P183" s="636" t="e">
        <f t="shared" ref="P183" si="236">G183*O175</f>
        <v>#VALUE!</v>
      </c>
    </row>
    <row r="184" spans="1:16" s="637" customFormat="1" ht="13.15">
      <c r="A184" s="627"/>
      <c r="B184" s="627"/>
      <c r="C184" s="627"/>
      <c r="D184" s="627"/>
      <c r="E184" s="628"/>
      <c r="F184" s="638"/>
      <c r="G184" s="639"/>
      <c r="H184" s="630">
        <f>IF(F184="",0,VLOOKUP(F184,'Cable trays (UnitPrice)'!B:F,5,0))</f>
        <v>0</v>
      </c>
      <c r="I184" s="631">
        <f t="shared" si="228"/>
        <v>0</v>
      </c>
      <c r="J184" s="632"/>
      <c r="K184" s="632"/>
      <c r="L184" s="632"/>
      <c r="M184" s="633"/>
      <c r="N184" s="634"/>
      <c r="O184" s="635"/>
      <c r="P184" s="636" t="e">
        <f t="shared" ref="P184" si="237">G184*O175</f>
        <v>#VALUE!</v>
      </c>
    </row>
    <row r="185" spans="1:16">
      <c r="A185" s="617" t="str">
        <f>CONCATENATE("Cable ",B185," ",C185," ",D185," x ",E185)</f>
        <v>Cable Basket PRE Galv. 100 x 25</v>
      </c>
      <c r="B185" s="640" t="s">
        <v>851</v>
      </c>
      <c r="C185" s="704" t="s">
        <v>856</v>
      </c>
      <c r="D185" s="640">
        <v>100</v>
      </c>
      <c r="E185" s="640">
        <v>25</v>
      </c>
      <c r="F185" s="618"/>
      <c r="G185" s="619"/>
      <c r="H185" s="640"/>
      <c r="I185" s="620">
        <f t="shared" ref="I185" si="238">SUM(I186:I194)</f>
        <v>20.601941482089142</v>
      </c>
      <c r="J185" s="621">
        <f>I185*NOK2EUR</f>
        <v>236.92232704402514</v>
      </c>
      <c r="K185" s="622"/>
      <c r="L185" s="623">
        <f t="shared" ref="L185" si="239">IF(D185&gt;300,D185/1000,0.25)</f>
        <v>0.25</v>
      </c>
      <c r="M185" s="624">
        <f t="shared" ref="M185" si="240">$M$1</f>
        <v>0.5</v>
      </c>
      <c r="N185" s="623">
        <f t="shared" ref="N185" si="241">L185+L185*M185</f>
        <v>0.375</v>
      </c>
      <c r="O185" s="625" t="e">
        <f>SUMIF('[55]Cable Trays - maching table'!C:C,A185,'[55]Cable Trays - maching table'!D:D)</f>
        <v>#VALUE!</v>
      </c>
      <c r="P185" s="626"/>
    </row>
    <row r="186" spans="1:16" s="637" customFormat="1" ht="13.15">
      <c r="A186" s="627"/>
      <c r="B186" s="627"/>
      <c r="C186" s="627"/>
      <c r="D186" s="627"/>
      <c r="E186" s="628"/>
      <c r="F186" s="260" t="str">
        <f>CONCATENATE("Cable ",B185," ",C185," ",D185," x ",E185)</f>
        <v>Cable Basket PRE Galv. 100 x 25</v>
      </c>
      <c r="G186" s="629">
        <v>1</v>
      </c>
      <c r="H186" s="630">
        <f>IF(F186="",0,VLOOKUP(F186,'Cable trays (UnitPrice)'!B:F,5,0))</f>
        <v>4.7826086956521738</v>
      </c>
      <c r="I186" s="631">
        <f t="shared" ref="I186:I194" si="242">H186*G186</f>
        <v>4.7826086956521738</v>
      </c>
      <c r="J186" s="632"/>
      <c r="K186" s="632"/>
      <c r="L186" s="632"/>
      <c r="M186" s="633"/>
      <c r="N186" s="634"/>
      <c r="O186" s="635"/>
      <c r="P186" s="636" t="e">
        <f t="shared" si="186"/>
        <v>#VALUE!</v>
      </c>
    </row>
    <row r="187" spans="1:16" s="637" customFormat="1" ht="13.15">
      <c r="A187" s="627"/>
      <c r="B187" s="627"/>
      <c r="C187" s="627"/>
      <c r="D187" s="627"/>
      <c r="E187" s="628"/>
      <c r="F187" s="260" t="str">
        <f>CONCATENATE(B185," - Union ",C185)</f>
        <v>Basket - Union PRE Galv.</v>
      </c>
      <c r="G187" s="629">
        <v>0.7</v>
      </c>
      <c r="H187" s="630">
        <f>IF(F187="",0,VLOOKUP(F187,'Cable trays (UnitPrice)'!B:F,5,0))</f>
        <v>0.50587913590374622</v>
      </c>
      <c r="I187" s="631">
        <f t="shared" si="242"/>
        <v>0.35411539513262236</v>
      </c>
      <c r="J187" s="632"/>
      <c r="K187" s="632"/>
      <c r="L187" s="632"/>
      <c r="M187" s="633"/>
      <c r="N187" s="634"/>
      <c r="O187" s="635"/>
      <c r="P187" s="636" t="e">
        <f t="shared" ref="P187" si="243">G187*O185</f>
        <v>#VALUE!</v>
      </c>
    </row>
    <row r="188" spans="1:16" s="637" customFormat="1" ht="13.15">
      <c r="A188" s="627"/>
      <c r="B188" s="627"/>
      <c r="C188" s="627"/>
      <c r="D188" s="627"/>
      <c r="E188" s="628"/>
      <c r="F188" s="638" t="s">
        <v>853</v>
      </c>
      <c r="G188" s="639">
        <v>4</v>
      </c>
      <c r="H188" s="630">
        <f>IF(F188="",0,VLOOKUP(F188,'Cable trays (UnitPrice)'!B:F,5,0))</f>
        <v>1.6165217391304347</v>
      </c>
      <c r="I188" s="631">
        <f t="shared" si="242"/>
        <v>6.4660869565217389</v>
      </c>
      <c r="J188" s="632"/>
      <c r="K188" s="632"/>
      <c r="L188" s="632"/>
      <c r="M188" s="633"/>
      <c r="N188" s="634"/>
      <c r="O188" s="635"/>
      <c r="P188" s="636" t="e">
        <f t="shared" ref="P188" si="244">G188*O185</f>
        <v>#VALUE!</v>
      </c>
    </row>
    <row r="189" spans="1:16" s="637" customFormat="1" ht="13.15">
      <c r="A189" s="627"/>
      <c r="B189" s="627"/>
      <c r="C189" s="627"/>
      <c r="D189" s="627"/>
      <c r="E189" s="628"/>
      <c r="F189" s="638" t="s">
        <v>854</v>
      </c>
      <c r="G189" s="639">
        <v>8</v>
      </c>
      <c r="H189" s="630">
        <f>IF(F189="",0,VLOOKUP(F189,'Cable trays (UnitPrice)'!B:F,5,0))</f>
        <v>0.1643478260869565</v>
      </c>
      <c r="I189" s="631">
        <f t="shared" si="242"/>
        <v>1.314782608695652</v>
      </c>
      <c r="J189" s="632"/>
      <c r="K189" s="632"/>
      <c r="L189" s="632"/>
      <c r="M189" s="633"/>
      <c r="N189" s="634"/>
      <c r="O189" s="635"/>
      <c r="P189" s="636" t="e">
        <f t="shared" ref="P189" si="245">G189*O185</f>
        <v>#VALUE!</v>
      </c>
    </row>
    <row r="190" spans="1:16" s="637" customFormat="1" ht="13.15">
      <c r="A190" s="627"/>
      <c r="B190" s="627"/>
      <c r="C190" s="627"/>
      <c r="D190" s="627"/>
      <c r="E190" s="628"/>
      <c r="F190" s="638" t="str">
        <f>IF(C185="HDG","Anchor rail 41x41 HDG","Anchor rail 41x41")</f>
        <v>Anchor rail 41x41</v>
      </c>
      <c r="G190" s="639">
        <f t="shared" ref="G190" si="246">D185/1000</f>
        <v>0.1</v>
      </c>
      <c r="H190" s="630">
        <f>IF(F190="",0,VLOOKUP(F190,'Cable trays (UnitPrice)'!B:F,5,0))</f>
        <v>4.0869565217391308</v>
      </c>
      <c r="I190" s="631">
        <f t="shared" si="242"/>
        <v>0.40869565217391313</v>
      </c>
      <c r="J190" s="632"/>
      <c r="K190" s="632"/>
      <c r="L190" s="632"/>
      <c r="M190" s="633"/>
      <c r="N190" s="634"/>
      <c r="O190" s="635"/>
      <c r="P190" s="636" t="e">
        <f t="shared" ref="P190" si="247">G190*O185</f>
        <v>#VALUE!</v>
      </c>
    </row>
    <row r="191" spans="1:16" s="637" customFormat="1" ht="13.15">
      <c r="A191" s="627"/>
      <c r="B191" s="627"/>
      <c r="C191" s="627"/>
      <c r="D191" s="627"/>
      <c r="E191" s="628"/>
      <c r="F191" s="638" t="s">
        <v>855</v>
      </c>
      <c r="G191" s="639">
        <v>1</v>
      </c>
      <c r="H191" s="630">
        <f>IF(F191="",0,VLOOKUP(F191,'Cable trays (UnitPrice)'!B:F,5,0))</f>
        <v>0.78521739130434776</v>
      </c>
      <c r="I191" s="631">
        <f t="shared" si="242"/>
        <v>0.78521739130434776</v>
      </c>
      <c r="J191" s="632"/>
      <c r="K191" s="632"/>
      <c r="L191" s="632"/>
      <c r="M191" s="633"/>
      <c r="N191" s="634"/>
      <c r="O191" s="635"/>
      <c r="P191" s="636" t="e">
        <f t="shared" ref="P191" si="248">G191*O185</f>
        <v>#VALUE!</v>
      </c>
    </row>
    <row r="192" spans="1:16" s="637" customFormat="1" ht="13.15">
      <c r="A192" s="627"/>
      <c r="B192" s="627"/>
      <c r="C192" s="627"/>
      <c r="D192" s="627"/>
      <c r="E192" s="628"/>
      <c r="F192" s="638" t="str">
        <f>IF(C185="HDG","Ceiling mount for anchor rail Varmf MP-230Z HDG","Ceiling mount for anchor rail Sendz MP-230S")</f>
        <v>Ceiling mount for anchor rail Sendz MP-230S</v>
      </c>
      <c r="G192" s="639">
        <v>2</v>
      </c>
      <c r="H192" s="630">
        <f>IF(F192="",0,VLOOKUP(F192,'Cable trays (UnitPrice)'!B:F,5,0))</f>
        <v>3.2452173913043478</v>
      </c>
      <c r="I192" s="631">
        <f t="shared" si="242"/>
        <v>6.4904347826086957</v>
      </c>
      <c r="J192" s="632"/>
      <c r="K192" s="632"/>
      <c r="L192" s="632"/>
      <c r="M192" s="633"/>
      <c r="N192" s="634"/>
      <c r="O192" s="635"/>
      <c r="P192" s="636" t="e">
        <f t="shared" ref="P192" si="249">G192*O185</f>
        <v>#VALUE!</v>
      </c>
    </row>
    <row r="193" spans="1:16" s="637" customFormat="1" ht="13.15">
      <c r="A193" s="627"/>
      <c r="B193" s="627"/>
      <c r="C193" s="627"/>
      <c r="D193" s="627"/>
      <c r="E193" s="628"/>
      <c r="F193" s="627"/>
      <c r="G193" s="639"/>
      <c r="H193" s="630">
        <f>IF(F193="",0,VLOOKUP(F193,'Cable trays (UnitPrice)'!B:F,5,0))</f>
        <v>0</v>
      </c>
      <c r="I193" s="631">
        <f t="shared" si="242"/>
        <v>0</v>
      </c>
      <c r="J193" s="632"/>
      <c r="K193" s="632"/>
      <c r="L193" s="632"/>
      <c r="M193" s="633"/>
      <c r="N193" s="634"/>
      <c r="O193" s="635"/>
      <c r="P193" s="636" t="e">
        <f t="shared" ref="P193" si="250">G193*O185</f>
        <v>#VALUE!</v>
      </c>
    </row>
    <row r="194" spans="1:16" s="637" customFormat="1" ht="13.15">
      <c r="A194" s="627"/>
      <c r="B194" s="627"/>
      <c r="C194" s="627"/>
      <c r="D194" s="627"/>
      <c r="E194" s="628"/>
      <c r="F194" s="638"/>
      <c r="G194" s="639"/>
      <c r="H194" s="630">
        <f>IF(F194="",0,VLOOKUP(F194,'Cable trays (UnitPrice)'!B:F,5,0))</f>
        <v>0</v>
      </c>
      <c r="I194" s="631">
        <f t="shared" si="242"/>
        <v>0</v>
      </c>
      <c r="J194" s="632"/>
      <c r="K194" s="632"/>
      <c r="L194" s="632"/>
      <c r="M194" s="633"/>
      <c r="N194" s="634"/>
      <c r="O194" s="635"/>
      <c r="P194" s="636" t="e">
        <f t="shared" ref="P194" si="251">G194*O185</f>
        <v>#VALUE!</v>
      </c>
    </row>
    <row r="195" spans="1:16">
      <c r="A195" s="617" t="str">
        <f>CONCATENATE("Cable ",B195," ",C195," ",D195," x ",E195)</f>
        <v>Cable Ladder HDG 1200 x 125</v>
      </c>
      <c r="B195" s="705" t="s">
        <v>857</v>
      </c>
      <c r="C195" s="703" t="s">
        <v>852</v>
      </c>
      <c r="D195" s="617">
        <v>1200</v>
      </c>
      <c r="E195" s="617">
        <v>125</v>
      </c>
      <c r="F195" s="618"/>
      <c r="G195" s="619"/>
      <c r="H195" s="619"/>
      <c r="I195" s="620">
        <f t="shared" ref="I195" si="252">SUM(I196:I204)</f>
        <v>89.520472153860169</v>
      </c>
      <c r="J195" s="621">
        <f>I195*NOK2EUR</f>
        <v>1029.4854297693919</v>
      </c>
      <c r="K195" s="622"/>
      <c r="L195" s="623">
        <f t="shared" ref="L195" si="253">IF(D195&gt;300,D195/1000,0.25)</f>
        <v>1.2</v>
      </c>
      <c r="M195" s="624">
        <f t="shared" ref="M195" si="254">$M$1</f>
        <v>0.5</v>
      </c>
      <c r="N195" s="623">
        <f t="shared" ref="N195" si="255">L195+L195*M195</f>
        <v>1.7999999999999998</v>
      </c>
      <c r="O195" s="625" t="e">
        <f>SUMIF('[55]Cable Trays - maching table'!C:C,A195,'[55]Cable Trays - maching table'!D:D)</f>
        <v>#VALUE!</v>
      </c>
      <c r="P195" s="626"/>
    </row>
    <row r="196" spans="1:16" s="637" customFormat="1" ht="13.15">
      <c r="A196" s="627"/>
      <c r="B196" s="627"/>
      <c r="C196" s="627"/>
      <c r="D196" s="627"/>
      <c r="E196" s="628"/>
      <c r="F196" s="260" t="str">
        <f>CONCATENATE("Cable ",B195," ",C195," ",D195," x ",E195)</f>
        <v>Cable Ladder HDG 1200 x 125</v>
      </c>
      <c r="G196" s="629">
        <v>1</v>
      </c>
      <c r="H196" s="630">
        <f>IF(F196="",0,VLOOKUP(F196,'Cable trays (UnitPrice)'!B:F,5,0))</f>
        <v>55.50086591924164</v>
      </c>
      <c r="I196" s="631">
        <f t="shared" ref="I196:I204" si="256">H196*G196</f>
        <v>55.50086591924164</v>
      </c>
      <c r="J196" s="632"/>
      <c r="K196" s="632"/>
      <c r="L196" s="632"/>
      <c r="M196" s="633"/>
      <c r="N196" s="634"/>
      <c r="O196" s="635"/>
      <c r="P196" s="636" t="e">
        <f t="shared" si="186"/>
        <v>#VALUE!</v>
      </c>
    </row>
    <row r="197" spans="1:16" s="637" customFormat="1" ht="13.15">
      <c r="A197" s="627"/>
      <c r="B197" s="627"/>
      <c r="C197" s="627"/>
      <c r="D197" s="627"/>
      <c r="E197" s="628"/>
      <c r="F197" s="260" t="str">
        <f>CONCATENATE(B195," - Union ",C195," ",D195," x ",E195)</f>
        <v>Ladder - Union HDG 1200 x 125</v>
      </c>
      <c r="G197" s="629">
        <v>0.7</v>
      </c>
      <c r="H197" s="630">
        <f>IF(F197="",0,VLOOKUP(F197,'Cable trays (UnitPrice)'!B:F,5,0))</f>
        <v>14.232977850697294</v>
      </c>
      <c r="I197" s="631">
        <f t="shared" si="256"/>
        <v>9.9630844954881059</v>
      </c>
      <c r="J197" s="632"/>
      <c r="K197" s="632"/>
      <c r="L197" s="632"/>
      <c r="M197" s="633"/>
      <c r="N197" s="634"/>
      <c r="O197" s="635"/>
      <c r="P197" s="636" t="e">
        <f t="shared" ref="P197" si="257">G197*O195</f>
        <v>#VALUE!</v>
      </c>
    </row>
    <row r="198" spans="1:16" s="637" customFormat="1" ht="13.15">
      <c r="A198" s="627"/>
      <c r="B198" s="627"/>
      <c r="C198" s="627"/>
      <c r="D198" s="627"/>
      <c r="E198" s="628"/>
      <c r="F198" s="638" t="s">
        <v>853</v>
      </c>
      <c r="G198" s="639">
        <v>4</v>
      </c>
      <c r="H198" s="630">
        <f>IF(F198="",0,VLOOKUP(F198,'Cable trays (UnitPrice)'!B:F,5,0))</f>
        <v>1.6165217391304347</v>
      </c>
      <c r="I198" s="631">
        <f t="shared" si="256"/>
        <v>6.4660869565217389</v>
      </c>
      <c r="J198" s="632"/>
      <c r="K198" s="632"/>
      <c r="L198" s="632"/>
      <c r="M198" s="633"/>
      <c r="N198" s="634"/>
      <c r="O198" s="635"/>
      <c r="P198" s="636" t="e">
        <f t="shared" ref="P198" si="258">G198*O195</f>
        <v>#VALUE!</v>
      </c>
    </row>
    <row r="199" spans="1:16" s="637" customFormat="1" ht="13.15">
      <c r="A199" s="627"/>
      <c r="B199" s="627"/>
      <c r="C199" s="627"/>
      <c r="D199" s="627"/>
      <c r="E199" s="628"/>
      <c r="F199" s="638" t="s">
        <v>854</v>
      </c>
      <c r="G199" s="639">
        <v>8</v>
      </c>
      <c r="H199" s="630">
        <f>IF(F199="",0,VLOOKUP(F199,'Cable trays (UnitPrice)'!B:F,5,0))</f>
        <v>0.1643478260869565</v>
      </c>
      <c r="I199" s="631">
        <f t="shared" si="256"/>
        <v>1.314782608695652</v>
      </c>
      <c r="J199" s="632"/>
      <c r="K199" s="632"/>
      <c r="L199" s="632"/>
      <c r="M199" s="633"/>
      <c r="N199" s="634"/>
      <c r="O199" s="635"/>
      <c r="P199" s="636" t="e">
        <f t="shared" ref="P199" si="259">G199*O195</f>
        <v>#VALUE!</v>
      </c>
    </row>
    <row r="200" spans="1:16" s="637" customFormat="1" ht="13.15">
      <c r="A200" s="627"/>
      <c r="B200" s="627"/>
      <c r="C200" s="627"/>
      <c r="D200" s="627"/>
      <c r="E200" s="628"/>
      <c r="F200" s="638" t="str">
        <f>IF(C195="HDG","Anchor rail 41x41 HDG","Anchor rail 41x41")</f>
        <v>Anchor rail 41x41 HDG</v>
      </c>
      <c r="G200" s="639">
        <f t="shared" ref="G200" si="260">D195/1000</f>
        <v>1.2</v>
      </c>
      <c r="H200" s="630">
        <f>IF(F200="",0,VLOOKUP(F200,'Cable trays (UnitPrice)'!B:F,5,0))</f>
        <v>5.9608695652173909</v>
      </c>
      <c r="I200" s="631">
        <f t="shared" si="256"/>
        <v>7.1530434782608685</v>
      </c>
      <c r="J200" s="632"/>
      <c r="K200" s="632"/>
      <c r="L200" s="632"/>
      <c r="M200" s="633"/>
      <c r="N200" s="634"/>
      <c r="O200" s="635"/>
      <c r="P200" s="636" t="e">
        <f t="shared" ref="P200" si="261">G200*O195</f>
        <v>#VALUE!</v>
      </c>
    </row>
    <row r="201" spans="1:16" s="637" customFormat="1" ht="13.15">
      <c r="A201" s="627"/>
      <c r="B201" s="627"/>
      <c r="C201" s="627"/>
      <c r="D201" s="627"/>
      <c r="E201" s="628"/>
      <c r="F201" s="638" t="s">
        <v>855</v>
      </c>
      <c r="G201" s="639">
        <v>1</v>
      </c>
      <c r="H201" s="630">
        <f>IF(F201="",0,VLOOKUP(F201,'Cable trays (UnitPrice)'!B:F,5,0))</f>
        <v>0.78521739130434776</v>
      </c>
      <c r="I201" s="631">
        <f t="shared" si="256"/>
        <v>0.78521739130434776</v>
      </c>
      <c r="J201" s="632"/>
      <c r="K201" s="632"/>
      <c r="L201" s="632"/>
      <c r="M201" s="633"/>
      <c r="N201" s="634"/>
      <c r="O201" s="635"/>
      <c r="P201" s="636" t="e">
        <f t="shared" ref="P201" si="262">G201*O195</f>
        <v>#VALUE!</v>
      </c>
    </row>
    <row r="202" spans="1:16" s="637" customFormat="1" ht="13.15">
      <c r="A202" s="627"/>
      <c r="B202" s="627"/>
      <c r="C202" s="627"/>
      <c r="D202" s="627"/>
      <c r="E202" s="628"/>
      <c r="F202" s="638" t="str">
        <f>IF(C195="HDG","Ceiling mount for anchor rail Varmf MP-230Z HDG","Ceiling mount for anchor rail Sendz MP-230S")</f>
        <v>Ceiling mount for anchor rail Varmf MP-230Z HDG</v>
      </c>
      <c r="G202" s="639">
        <v>2</v>
      </c>
      <c r="H202" s="630">
        <f>IF(F202="",0,VLOOKUP(F202,'Cable trays (UnitPrice)'!B:F,5,0))</f>
        <v>4.1686956521739127</v>
      </c>
      <c r="I202" s="631">
        <f t="shared" si="256"/>
        <v>8.3373913043478254</v>
      </c>
      <c r="J202" s="632"/>
      <c r="K202" s="632"/>
      <c r="L202" s="632"/>
      <c r="M202" s="633"/>
      <c r="N202" s="634"/>
      <c r="O202" s="635"/>
      <c r="P202" s="636" t="e">
        <f t="shared" ref="P202" si="263">G202*O195</f>
        <v>#VALUE!</v>
      </c>
    </row>
    <row r="203" spans="1:16" s="637" customFormat="1" ht="13.15">
      <c r="A203" s="627"/>
      <c r="B203" s="627"/>
      <c r="C203" s="627"/>
      <c r="D203" s="627"/>
      <c r="E203" s="628"/>
      <c r="F203" s="627"/>
      <c r="G203" s="639"/>
      <c r="H203" s="630">
        <f>IF(F203="",0,VLOOKUP(F203,'Cable trays (UnitPrice)'!B:F,5,0))</f>
        <v>0</v>
      </c>
      <c r="I203" s="631">
        <f t="shared" si="256"/>
        <v>0</v>
      </c>
      <c r="J203" s="632"/>
      <c r="K203" s="632"/>
      <c r="L203" s="632"/>
      <c r="M203" s="633"/>
      <c r="N203" s="634"/>
      <c r="O203" s="635"/>
      <c r="P203" s="636" t="e">
        <f t="shared" ref="P203" si="264">G203*O195</f>
        <v>#VALUE!</v>
      </c>
    </row>
    <row r="204" spans="1:16" s="637" customFormat="1" ht="13.15">
      <c r="A204" s="627"/>
      <c r="B204" s="627"/>
      <c r="C204" s="627"/>
      <c r="D204" s="627"/>
      <c r="E204" s="628"/>
      <c r="F204" s="638"/>
      <c r="G204" s="639"/>
      <c r="H204" s="630">
        <f>IF(F204="",0,VLOOKUP(F204,'Cable trays (UnitPrice)'!B:F,5,0))</f>
        <v>0</v>
      </c>
      <c r="I204" s="631">
        <f t="shared" si="256"/>
        <v>0</v>
      </c>
      <c r="J204" s="632"/>
      <c r="K204" s="632"/>
      <c r="L204" s="632"/>
      <c r="M204" s="633"/>
      <c r="N204" s="634"/>
      <c r="O204" s="635"/>
      <c r="P204" s="636" t="e">
        <f t="shared" ref="P204" si="265">G204*O195</f>
        <v>#VALUE!</v>
      </c>
    </row>
    <row r="205" spans="1:16">
      <c r="A205" s="617" t="str">
        <f>CONCATENATE("Cable ",B205," ",C205," ",D205," x ",E205)</f>
        <v>Cable Ladder HDG 1200 x 100</v>
      </c>
      <c r="B205" s="705" t="s">
        <v>857</v>
      </c>
      <c r="C205" s="703" t="s">
        <v>852</v>
      </c>
      <c r="D205" s="617">
        <v>1200</v>
      </c>
      <c r="E205" s="617">
        <v>100</v>
      </c>
      <c r="F205" s="618"/>
      <c r="G205" s="619"/>
      <c r="H205" s="619"/>
      <c r="I205" s="620">
        <f>SUM(I206:I214)</f>
        <v>89.520472153860169</v>
      </c>
      <c r="J205" s="621">
        <f>I205*NOK2EUR</f>
        <v>1029.4854297693919</v>
      </c>
      <c r="K205" s="622"/>
      <c r="L205" s="623">
        <f>IF(D205&gt;300,D205/1000,0.25)</f>
        <v>1.2</v>
      </c>
      <c r="M205" s="624">
        <f>$M$1</f>
        <v>0.5</v>
      </c>
      <c r="N205" s="623">
        <f>L205+L205*M205</f>
        <v>1.7999999999999998</v>
      </c>
      <c r="O205" s="625" t="e">
        <f>SUMIF('[55]Cable Trays - maching table'!C:C,A205,'[55]Cable Trays - maching table'!D:D)</f>
        <v>#VALUE!</v>
      </c>
      <c r="P205" s="626"/>
    </row>
    <row r="206" spans="1:16" s="637" customFormat="1" ht="13.15">
      <c r="A206" s="627"/>
      <c r="B206" s="627"/>
      <c r="C206" s="627"/>
      <c r="D206" s="627"/>
      <c r="E206" s="628"/>
      <c r="F206" s="260" t="str">
        <f>CONCATENATE("Cable ",B205," ",C205," ",D205," x ",E205)</f>
        <v>Cable Ladder HDG 1200 x 100</v>
      </c>
      <c r="G206" s="641">
        <v>1</v>
      </c>
      <c r="H206" s="630">
        <f>IF(F206="",0,VLOOKUP(F206,'Cable trays (UnitPrice)'!B:F,5,0))</f>
        <v>55.50086591924164</v>
      </c>
      <c r="I206" s="631">
        <f t="shared" ref="I206:I214" si="266">H206*G206</f>
        <v>55.50086591924164</v>
      </c>
      <c r="J206" s="632"/>
      <c r="K206" s="632"/>
      <c r="L206" s="632"/>
      <c r="M206" s="633"/>
      <c r="N206" s="634"/>
      <c r="O206" s="635"/>
      <c r="P206" s="636" t="e">
        <f>G206*O205</f>
        <v>#VALUE!</v>
      </c>
    </row>
    <row r="207" spans="1:16" s="637" customFormat="1" ht="13.15">
      <c r="A207" s="627"/>
      <c r="B207" s="627"/>
      <c r="C207" s="627"/>
      <c r="D207" s="627"/>
      <c r="E207" s="628"/>
      <c r="F207" s="260" t="str">
        <f>CONCATENATE(B205," - Union ",C205," ",D205," x ",E205)</f>
        <v>Ladder - Union HDG 1200 x 100</v>
      </c>
      <c r="G207" s="641">
        <v>0.7</v>
      </c>
      <c r="H207" s="630">
        <f>IF(F207="",0,VLOOKUP(F207,'Cable trays (UnitPrice)'!B:F,5,0))</f>
        <v>14.232977850697294</v>
      </c>
      <c r="I207" s="631">
        <f t="shared" si="266"/>
        <v>9.9630844954881059</v>
      </c>
      <c r="J207" s="632"/>
      <c r="K207" s="632"/>
      <c r="L207" s="632"/>
      <c r="M207" s="633"/>
      <c r="N207" s="634"/>
      <c r="O207" s="635"/>
      <c r="P207" s="636" t="e">
        <f>G207*O205</f>
        <v>#VALUE!</v>
      </c>
    </row>
    <row r="208" spans="1:16" s="637" customFormat="1" ht="13.15">
      <c r="A208" s="627"/>
      <c r="B208" s="627"/>
      <c r="C208" s="627"/>
      <c r="D208" s="627"/>
      <c r="E208" s="628"/>
      <c r="F208" s="638" t="s">
        <v>853</v>
      </c>
      <c r="G208" s="642">
        <v>4</v>
      </c>
      <c r="H208" s="630">
        <f>IF(F208="",0,VLOOKUP(F208,'Cable trays (UnitPrice)'!B:F,5,0))</f>
        <v>1.6165217391304347</v>
      </c>
      <c r="I208" s="631">
        <f t="shared" si="266"/>
        <v>6.4660869565217389</v>
      </c>
      <c r="J208" s="632"/>
      <c r="K208" s="632"/>
      <c r="L208" s="632"/>
      <c r="M208" s="633"/>
      <c r="N208" s="634"/>
      <c r="O208" s="635"/>
      <c r="P208" s="636" t="e">
        <f>G208*O205</f>
        <v>#VALUE!</v>
      </c>
    </row>
    <row r="209" spans="1:16" s="637" customFormat="1" ht="13.15">
      <c r="A209" s="627"/>
      <c r="B209" s="627"/>
      <c r="C209" s="627"/>
      <c r="D209" s="627"/>
      <c r="E209" s="628"/>
      <c r="F209" s="638" t="s">
        <v>854</v>
      </c>
      <c r="G209" s="642">
        <v>8</v>
      </c>
      <c r="H209" s="630">
        <f>IF(F209="",0,VLOOKUP(F209,'Cable trays (UnitPrice)'!B:F,5,0))</f>
        <v>0.1643478260869565</v>
      </c>
      <c r="I209" s="631">
        <f t="shared" si="266"/>
        <v>1.314782608695652</v>
      </c>
      <c r="J209" s="632"/>
      <c r="K209" s="632"/>
      <c r="L209" s="632"/>
      <c r="M209" s="633"/>
      <c r="N209" s="634"/>
      <c r="O209" s="635"/>
      <c r="P209" s="636" t="e">
        <f>G209*O205</f>
        <v>#VALUE!</v>
      </c>
    </row>
    <row r="210" spans="1:16" s="637" customFormat="1" ht="13.15">
      <c r="A210" s="627"/>
      <c r="B210" s="627"/>
      <c r="C210" s="627"/>
      <c r="D210" s="627"/>
      <c r="E210" s="628"/>
      <c r="F210" s="638" t="str">
        <f>IF(C205="HDG","Anchor rail 41x41 HDG","Anchor rail 41x41")</f>
        <v>Anchor rail 41x41 HDG</v>
      </c>
      <c r="G210" s="642">
        <f>D205/1000</f>
        <v>1.2</v>
      </c>
      <c r="H210" s="630">
        <f>IF(F210="",0,VLOOKUP(F210,'Cable trays (UnitPrice)'!B:F,5,0))</f>
        <v>5.9608695652173909</v>
      </c>
      <c r="I210" s="631">
        <f>H210*G210</f>
        <v>7.1530434782608685</v>
      </c>
      <c r="J210" s="632"/>
      <c r="K210" s="632"/>
      <c r="L210" s="632"/>
      <c r="M210" s="633"/>
      <c r="N210" s="634"/>
      <c r="O210" s="635"/>
      <c r="P210" s="636" t="e">
        <f>G210*O205</f>
        <v>#VALUE!</v>
      </c>
    </row>
    <row r="211" spans="1:16" s="637" customFormat="1" ht="13.15">
      <c r="A211" s="627"/>
      <c r="B211" s="627"/>
      <c r="C211" s="627"/>
      <c r="D211" s="627"/>
      <c r="E211" s="628"/>
      <c r="F211" s="638" t="s">
        <v>855</v>
      </c>
      <c r="G211" s="642">
        <v>1</v>
      </c>
      <c r="H211" s="630">
        <f>IF(F211="",0,VLOOKUP(F211,'Cable trays (UnitPrice)'!B:F,5,0))</f>
        <v>0.78521739130434776</v>
      </c>
      <c r="I211" s="631">
        <f>H211*G211</f>
        <v>0.78521739130434776</v>
      </c>
      <c r="J211" s="632"/>
      <c r="K211" s="632"/>
      <c r="L211" s="632"/>
      <c r="M211" s="633"/>
      <c r="N211" s="634"/>
      <c r="O211" s="635"/>
      <c r="P211" s="636" t="e">
        <f>G211*O205</f>
        <v>#VALUE!</v>
      </c>
    </row>
    <row r="212" spans="1:16" s="637" customFormat="1" ht="13.15">
      <c r="A212" s="627"/>
      <c r="B212" s="627"/>
      <c r="C212" s="627"/>
      <c r="D212" s="627"/>
      <c r="E212" s="628"/>
      <c r="F212" s="638" t="str">
        <f>IF(C205="HDG","Ceiling mount for anchor rail Varmf MP-230Z HDG","Ceiling mount for anchor rail Sendz MP-230S")</f>
        <v>Ceiling mount for anchor rail Varmf MP-230Z HDG</v>
      </c>
      <c r="G212" s="642">
        <v>2</v>
      </c>
      <c r="H212" s="630">
        <f>IF(F212="",0,VLOOKUP(F212,'Cable trays (UnitPrice)'!B:F,5,0))</f>
        <v>4.1686956521739127</v>
      </c>
      <c r="I212" s="631">
        <f>H212*G212</f>
        <v>8.3373913043478254</v>
      </c>
      <c r="J212" s="632"/>
      <c r="K212" s="632"/>
      <c r="L212" s="632"/>
      <c r="M212" s="633"/>
      <c r="N212" s="634"/>
      <c r="O212" s="635"/>
      <c r="P212" s="636" t="e">
        <f>G212*O205</f>
        <v>#VALUE!</v>
      </c>
    </row>
    <row r="213" spans="1:16" s="637" customFormat="1" ht="13.15">
      <c r="A213" s="627"/>
      <c r="B213" s="627"/>
      <c r="C213" s="627"/>
      <c r="D213" s="627"/>
      <c r="E213" s="628"/>
      <c r="F213" s="627"/>
      <c r="G213" s="642"/>
      <c r="H213" s="630">
        <f>IF(F213="",0,VLOOKUP(F213,'Cable trays (UnitPrice)'!B:F,5,0))</f>
        <v>0</v>
      </c>
      <c r="I213" s="631">
        <f t="shared" si="266"/>
        <v>0</v>
      </c>
      <c r="J213" s="632"/>
      <c r="K213" s="632"/>
      <c r="L213" s="632"/>
      <c r="M213" s="633"/>
      <c r="N213" s="634"/>
      <c r="O213" s="635"/>
      <c r="P213" s="636" t="e">
        <f>G213*O205</f>
        <v>#VALUE!</v>
      </c>
    </row>
    <row r="214" spans="1:16" s="637" customFormat="1" ht="13.15">
      <c r="A214" s="627"/>
      <c r="B214" s="627"/>
      <c r="C214" s="627"/>
      <c r="D214" s="627"/>
      <c r="E214" s="628"/>
      <c r="F214" s="638"/>
      <c r="G214" s="642"/>
      <c r="H214" s="630">
        <f>IF(F214="",0,VLOOKUP(F214,'Cable trays (UnitPrice)'!B:F,5,0))</f>
        <v>0</v>
      </c>
      <c r="I214" s="631">
        <f t="shared" si="266"/>
        <v>0</v>
      </c>
      <c r="J214" s="632"/>
      <c r="K214" s="632"/>
      <c r="L214" s="632"/>
      <c r="M214" s="633"/>
      <c r="N214" s="634"/>
      <c r="O214" s="635"/>
      <c r="P214" s="636" t="e">
        <f>G214*O205</f>
        <v>#VALUE!</v>
      </c>
    </row>
    <row r="215" spans="1:16">
      <c r="A215" s="617" t="str">
        <f>CONCATENATE("Cable ",B215," ",C215," ",D215," x ",E215)</f>
        <v>Cable Ladder HDG 950 x 125</v>
      </c>
      <c r="B215" s="705" t="s">
        <v>857</v>
      </c>
      <c r="C215" s="703" t="s">
        <v>852</v>
      </c>
      <c r="D215" s="617">
        <v>950</v>
      </c>
      <c r="E215" s="617">
        <v>125</v>
      </c>
      <c r="F215" s="618"/>
      <c r="G215" s="619"/>
      <c r="H215" s="619"/>
      <c r="I215" s="620">
        <f t="shared" ref="I215:I275" si="267">SUM(I216:I224)</f>
        <v>88.030254762555813</v>
      </c>
      <c r="J215" s="621">
        <f>I215*NOK2EUR</f>
        <v>1012.3479297693918</v>
      </c>
      <c r="K215" s="622"/>
      <c r="L215" s="623">
        <f t="shared" ref="L215" si="268">IF(D215&gt;300,D215/1000,0.25)</f>
        <v>0.95</v>
      </c>
      <c r="M215" s="624">
        <f t="shared" ref="M215" si="269">$M$1</f>
        <v>0.5</v>
      </c>
      <c r="N215" s="623">
        <f t="shared" ref="N215" si="270">L215+L215*M215</f>
        <v>1.4249999999999998</v>
      </c>
      <c r="O215" s="625" t="e">
        <f>SUMIF('[55]Cable Trays - maching table'!C:C,A215,'[55]Cable Trays - maching table'!D:D)</f>
        <v>#VALUE!</v>
      </c>
      <c r="P215" s="626"/>
    </row>
    <row r="216" spans="1:16" s="637" customFormat="1" ht="13.15">
      <c r="A216" s="627"/>
      <c r="B216" s="627"/>
      <c r="C216" s="627"/>
      <c r="D216" s="627"/>
      <c r="E216" s="628"/>
      <c r="F216" s="260" t="str">
        <f>CONCATENATE("Cable ",B215," ",C215," ",D215," x ",E215)</f>
        <v>Cable Ladder HDG 950 x 125</v>
      </c>
      <c r="G216" s="629">
        <v>1</v>
      </c>
      <c r="H216" s="630">
        <f>IF(F216="",0,VLOOKUP(F216,'Cable trays (UnitPrice)'!B:F,5,0))</f>
        <v>55.50086591924164</v>
      </c>
      <c r="I216" s="631">
        <f t="shared" ref="I216:I224" si="271">H216*G216</f>
        <v>55.50086591924164</v>
      </c>
      <c r="J216" s="632"/>
      <c r="K216" s="632"/>
      <c r="L216" s="632"/>
      <c r="M216" s="633"/>
      <c r="N216" s="634"/>
      <c r="O216" s="635"/>
      <c r="P216" s="636" t="e">
        <f t="shared" si="186"/>
        <v>#VALUE!</v>
      </c>
    </row>
    <row r="217" spans="1:16" s="637" customFormat="1" ht="13.15">
      <c r="A217" s="627"/>
      <c r="B217" s="627"/>
      <c r="C217" s="627"/>
      <c r="D217" s="627"/>
      <c r="E217" s="628"/>
      <c r="F217" s="260" t="str">
        <f>CONCATENATE(B215," - Union ",C215," ",D215," x ",E215)</f>
        <v>Ladder - Union HDG 950 x 125</v>
      </c>
      <c r="G217" s="629">
        <v>0.7</v>
      </c>
      <c r="H217" s="630">
        <f>IF(F217="",0,VLOOKUP(F217,'Cable trays (UnitPrice)'!B:F,5,0))</f>
        <v>14.232977850697294</v>
      </c>
      <c r="I217" s="631">
        <f t="shared" si="271"/>
        <v>9.9630844954881059</v>
      </c>
      <c r="J217" s="632"/>
      <c r="K217" s="632"/>
      <c r="L217" s="632"/>
      <c r="M217" s="633"/>
      <c r="N217" s="634"/>
      <c r="O217" s="635"/>
      <c r="P217" s="636" t="e">
        <f t="shared" ref="P217" si="272">G217*O215</f>
        <v>#VALUE!</v>
      </c>
    </row>
    <row r="218" spans="1:16" s="637" customFormat="1" ht="13.15">
      <c r="A218" s="627"/>
      <c r="B218" s="627"/>
      <c r="C218" s="627"/>
      <c r="D218" s="627"/>
      <c r="E218" s="628"/>
      <c r="F218" s="638" t="s">
        <v>853</v>
      </c>
      <c r="G218" s="639">
        <v>4</v>
      </c>
      <c r="H218" s="630">
        <f>IF(F218="",0,VLOOKUP(F218,'Cable trays (UnitPrice)'!B:F,5,0))</f>
        <v>1.6165217391304347</v>
      </c>
      <c r="I218" s="631">
        <f t="shared" si="271"/>
        <v>6.4660869565217389</v>
      </c>
      <c r="J218" s="632"/>
      <c r="K218" s="632"/>
      <c r="L218" s="632"/>
      <c r="M218" s="633"/>
      <c r="N218" s="634"/>
      <c r="O218" s="635"/>
      <c r="P218" s="636" t="e">
        <f t="shared" ref="P218" si="273">G218*O215</f>
        <v>#VALUE!</v>
      </c>
    </row>
    <row r="219" spans="1:16" s="637" customFormat="1" ht="13.15">
      <c r="A219" s="627"/>
      <c r="B219" s="627"/>
      <c r="C219" s="627"/>
      <c r="D219" s="627"/>
      <c r="E219" s="628"/>
      <c r="F219" s="638" t="s">
        <v>854</v>
      </c>
      <c r="G219" s="639">
        <v>8</v>
      </c>
      <c r="H219" s="630">
        <f>IF(F219="",0,VLOOKUP(F219,'Cable trays (UnitPrice)'!B:F,5,0))</f>
        <v>0.1643478260869565</v>
      </c>
      <c r="I219" s="631">
        <f t="shared" si="271"/>
        <v>1.314782608695652</v>
      </c>
      <c r="J219" s="632"/>
      <c r="K219" s="632"/>
      <c r="L219" s="632"/>
      <c r="M219" s="633"/>
      <c r="N219" s="634"/>
      <c r="O219" s="635"/>
      <c r="P219" s="636" t="e">
        <f t="shared" ref="P219" si="274">G219*O215</f>
        <v>#VALUE!</v>
      </c>
    </row>
    <row r="220" spans="1:16" s="637" customFormat="1" ht="13.15">
      <c r="A220" s="627"/>
      <c r="B220" s="627"/>
      <c r="C220" s="627"/>
      <c r="D220" s="627"/>
      <c r="E220" s="628"/>
      <c r="F220" s="638" t="str">
        <f>IF(C215="HDG","Anchor rail 41x41 HDG","Anchor rail 41x41")</f>
        <v>Anchor rail 41x41 HDG</v>
      </c>
      <c r="G220" s="639">
        <f t="shared" ref="G220" si="275">D215/1000</f>
        <v>0.95</v>
      </c>
      <c r="H220" s="630">
        <f>IF(F220="",0,VLOOKUP(F220,'Cable trays (UnitPrice)'!B:F,5,0))</f>
        <v>5.9608695652173909</v>
      </c>
      <c r="I220" s="631">
        <f t="shared" si="271"/>
        <v>5.662826086956521</v>
      </c>
      <c r="J220" s="632"/>
      <c r="K220" s="632"/>
      <c r="L220" s="632"/>
      <c r="M220" s="633"/>
      <c r="N220" s="634"/>
      <c r="O220" s="635"/>
      <c r="P220" s="636" t="e">
        <f t="shared" ref="P220" si="276">G220*O215</f>
        <v>#VALUE!</v>
      </c>
    </row>
    <row r="221" spans="1:16" s="637" customFormat="1" ht="13.15">
      <c r="A221" s="627"/>
      <c r="B221" s="627"/>
      <c r="C221" s="627"/>
      <c r="D221" s="627"/>
      <c r="E221" s="628"/>
      <c r="F221" s="638" t="s">
        <v>855</v>
      </c>
      <c r="G221" s="639">
        <v>1</v>
      </c>
      <c r="H221" s="630">
        <f>IF(F221="",0,VLOOKUP(F221,'Cable trays (UnitPrice)'!B:F,5,0))</f>
        <v>0.78521739130434776</v>
      </c>
      <c r="I221" s="631">
        <f t="shared" si="271"/>
        <v>0.78521739130434776</v>
      </c>
      <c r="J221" s="632"/>
      <c r="K221" s="632"/>
      <c r="L221" s="632"/>
      <c r="M221" s="633"/>
      <c r="N221" s="634"/>
      <c r="O221" s="635"/>
      <c r="P221" s="636" t="e">
        <f t="shared" ref="P221" si="277">G221*O215</f>
        <v>#VALUE!</v>
      </c>
    </row>
    <row r="222" spans="1:16" s="637" customFormat="1" ht="13.15">
      <c r="A222" s="627"/>
      <c r="B222" s="627"/>
      <c r="C222" s="627"/>
      <c r="D222" s="627"/>
      <c r="E222" s="628"/>
      <c r="F222" s="638" t="str">
        <f>IF(C215="HDG","Ceiling mount for anchor rail Varmf MP-230Z HDG","Ceiling mount for anchor rail Sendz MP-230S")</f>
        <v>Ceiling mount for anchor rail Varmf MP-230Z HDG</v>
      </c>
      <c r="G222" s="639">
        <v>2</v>
      </c>
      <c r="H222" s="630">
        <f>IF(F222="",0,VLOOKUP(F222,'Cable trays (UnitPrice)'!B:F,5,0))</f>
        <v>4.1686956521739127</v>
      </c>
      <c r="I222" s="631">
        <f t="shared" si="271"/>
        <v>8.3373913043478254</v>
      </c>
      <c r="J222" s="632"/>
      <c r="K222" s="632"/>
      <c r="L222" s="632"/>
      <c r="M222" s="633"/>
      <c r="N222" s="634"/>
      <c r="O222" s="635"/>
      <c r="P222" s="636" t="e">
        <f t="shared" ref="P222" si="278">G222*O215</f>
        <v>#VALUE!</v>
      </c>
    </row>
    <row r="223" spans="1:16" s="637" customFormat="1" ht="13.15">
      <c r="A223" s="627"/>
      <c r="B223" s="627"/>
      <c r="C223" s="627"/>
      <c r="D223" s="627"/>
      <c r="E223" s="628"/>
      <c r="F223" s="643"/>
      <c r="G223" s="639"/>
      <c r="H223" s="630">
        <f>IF(F223="",0,VLOOKUP(F223,'Cable trays (UnitPrice)'!B:F,5,0))</f>
        <v>0</v>
      </c>
      <c r="I223" s="631">
        <f t="shared" si="271"/>
        <v>0</v>
      </c>
      <c r="J223" s="632"/>
      <c r="K223" s="632"/>
      <c r="L223" s="632"/>
      <c r="M223" s="633"/>
      <c r="N223" s="634"/>
      <c r="O223" s="635"/>
      <c r="P223" s="636" t="e">
        <f t="shared" ref="P223" si="279">G223*O215</f>
        <v>#VALUE!</v>
      </c>
    </row>
    <row r="224" spans="1:16" s="637" customFormat="1" ht="13.15">
      <c r="A224" s="627"/>
      <c r="B224" s="627"/>
      <c r="C224" s="627"/>
      <c r="D224" s="627"/>
      <c r="E224" s="628"/>
      <c r="F224" s="8"/>
      <c r="G224" s="639"/>
      <c r="H224" s="630">
        <f>IF(F224="",0,VLOOKUP(F224,'Cable trays (UnitPrice)'!B:F,5,0))</f>
        <v>0</v>
      </c>
      <c r="I224" s="631">
        <f t="shared" si="271"/>
        <v>0</v>
      </c>
      <c r="J224" s="632"/>
      <c r="K224" s="632"/>
      <c r="L224" s="632"/>
      <c r="M224" s="633"/>
      <c r="N224" s="634"/>
      <c r="O224" s="635"/>
      <c r="P224" s="636" t="e">
        <f t="shared" ref="P224" si="280">G224*O215</f>
        <v>#VALUE!</v>
      </c>
    </row>
    <row r="225" spans="1:16">
      <c r="A225" s="617" t="str">
        <f>CONCATENATE("Cable ",B225," ",C225," ",D225," x ",E225)</f>
        <v>Cable Ladder HDG 900 x 125</v>
      </c>
      <c r="B225" s="705" t="s">
        <v>857</v>
      </c>
      <c r="C225" s="703" t="s">
        <v>852</v>
      </c>
      <c r="D225" s="617">
        <v>900</v>
      </c>
      <c r="E225" s="617">
        <v>125</v>
      </c>
      <c r="F225" s="618"/>
      <c r="G225" s="619"/>
      <c r="H225" s="619"/>
      <c r="I225" s="620">
        <f t="shared" si="267"/>
        <v>92.268260869565211</v>
      </c>
      <c r="J225" s="621">
        <f>I225*NOK2EUR</f>
        <v>1061.085</v>
      </c>
      <c r="K225" s="622"/>
      <c r="L225" s="623">
        <f t="shared" ref="L225" si="281">IF(D225&gt;300,D225/1000,0.25)</f>
        <v>0.9</v>
      </c>
      <c r="M225" s="624">
        <f t="shared" ref="M225" si="282">$M$1</f>
        <v>0.5</v>
      </c>
      <c r="N225" s="623">
        <f t="shared" ref="N225" si="283">L225+L225*M225</f>
        <v>1.35</v>
      </c>
      <c r="O225" s="625" t="e">
        <f>SUMIF('[55]Cable Trays - maching table'!C:C,A225,'[55]Cable Trays - maching table'!D:D)</f>
        <v>#VALUE!</v>
      </c>
      <c r="P225" s="626"/>
    </row>
    <row r="226" spans="1:16" s="637" customFormat="1" ht="13.15">
      <c r="A226" s="627"/>
      <c r="B226" s="627"/>
      <c r="C226" s="627"/>
      <c r="D226" s="627"/>
      <c r="E226" s="628"/>
      <c r="F226" s="260" t="str">
        <f>CONCATENATE("Cable ",B225," ",C225," ",D225," x ",E225)</f>
        <v>Cable Ladder HDG 900 x 125</v>
      </c>
      <c r="G226" s="629">
        <v>1</v>
      </c>
      <c r="H226" s="630">
        <f>IF(F226="",0,VLOOKUP(F226,'Cable trays (UnitPrice)'!B:F,5,0))</f>
        <v>54.782608695652172</v>
      </c>
      <c r="I226" s="631">
        <f t="shared" ref="I226:I234" si="284">H226*G226</f>
        <v>54.782608695652172</v>
      </c>
      <c r="J226" s="632"/>
      <c r="K226" s="632"/>
      <c r="L226" s="632"/>
      <c r="M226" s="633"/>
      <c r="N226" s="634"/>
      <c r="O226" s="635"/>
      <c r="P226" s="636" t="e">
        <f t="shared" ref="P226:P296" si="285">G226*O225</f>
        <v>#VALUE!</v>
      </c>
    </row>
    <row r="227" spans="1:16" s="637" customFormat="1" ht="13.15">
      <c r="A227" s="627"/>
      <c r="B227" s="627"/>
      <c r="C227" s="627"/>
      <c r="D227" s="627"/>
      <c r="E227" s="628"/>
      <c r="F227" s="260" t="str">
        <f>CONCATENATE(B225," - Union ",C225," ",D225," x ",E225)</f>
        <v>Ladder - Union HDG 900 x 125</v>
      </c>
      <c r="G227" s="629">
        <v>0.7</v>
      </c>
      <c r="H227" s="630">
        <f>IF(F227="",0,VLOOKUP(F227,'Cable trays (UnitPrice)'!B:F,5,0))</f>
        <v>21.739130434782609</v>
      </c>
      <c r="I227" s="631">
        <f t="shared" si="284"/>
        <v>15.217391304347826</v>
      </c>
      <c r="J227" s="632"/>
      <c r="K227" s="632"/>
      <c r="L227" s="632"/>
      <c r="M227" s="633"/>
      <c r="N227" s="634"/>
      <c r="O227" s="635"/>
      <c r="P227" s="636" t="e">
        <f t="shared" ref="P227" si="286">G227*O225</f>
        <v>#VALUE!</v>
      </c>
    </row>
    <row r="228" spans="1:16" s="637" customFormat="1" ht="13.15">
      <c r="A228" s="627"/>
      <c r="B228" s="627"/>
      <c r="C228" s="627"/>
      <c r="D228" s="627"/>
      <c r="E228" s="628"/>
      <c r="F228" s="638" t="s">
        <v>853</v>
      </c>
      <c r="G228" s="639">
        <v>4</v>
      </c>
      <c r="H228" s="630">
        <f>IF(F228="",0,VLOOKUP(F228,'Cable trays (UnitPrice)'!B:F,5,0))</f>
        <v>1.6165217391304347</v>
      </c>
      <c r="I228" s="631">
        <f t="shared" si="284"/>
        <v>6.4660869565217389</v>
      </c>
      <c r="J228" s="632"/>
      <c r="K228" s="632"/>
      <c r="L228" s="632"/>
      <c r="M228" s="633"/>
      <c r="N228" s="634"/>
      <c r="O228" s="635"/>
      <c r="P228" s="636" t="e">
        <f t="shared" ref="P228" si="287">G228*O225</f>
        <v>#VALUE!</v>
      </c>
    </row>
    <row r="229" spans="1:16" s="637" customFormat="1" ht="13.15">
      <c r="A229" s="627"/>
      <c r="B229" s="627"/>
      <c r="C229" s="627"/>
      <c r="D229" s="627"/>
      <c r="E229" s="628"/>
      <c r="F229" s="638" t="s">
        <v>854</v>
      </c>
      <c r="G229" s="639">
        <v>8</v>
      </c>
      <c r="H229" s="630">
        <f>IF(F229="",0,VLOOKUP(F229,'Cable trays (UnitPrice)'!B:F,5,0))</f>
        <v>0.1643478260869565</v>
      </c>
      <c r="I229" s="631">
        <f t="shared" si="284"/>
        <v>1.314782608695652</v>
      </c>
      <c r="J229" s="632"/>
      <c r="K229" s="632"/>
      <c r="L229" s="632"/>
      <c r="M229" s="633"/>
      <c r="N229" s="634"/>
      <c r="O229" s="635"/>
      <c r="P229" s="636" t="e">
        <f t="shared" ref="P229" si="288">G229*O225</f>
        <v>#VALUE!</v>
      </c>
    </row>
    <row r="230" spans="1:16" s="637" customFormat="1" ht="13.15">
      <c r="A230" s="627"/>
      <c r="B230" s="627"/>
      <c r="C230" s="627"/>
      <c r="D230" s="627"/>
      <c r="E230" s="628"/>
      <c r="F230" s="638" t="str">
        <f>IF(C225="HDG","Anchor rail 41x41 HDG","Anchor rail 41x41")</f>
        <v>Anchor rail 41x41 HDG</v>
      </c>
      <c r="G230" s="639">
        <f t="shared" ref="G230" si="289">D225/1000</f>
        <v>0.9</v>
      </c>
      <c r="H230" s="630">
        <f>IF(F230="",0,VLOOKUP(F230,'Cable trays (UnitPrice)'!B:F,5,0))</f>
        <v>5.9608695652173909</v>
      </c>
      <c r="I230" s="631">
        <f t="shared" si="284"/>
        <v>5.364782608695652</v>
      </c>
      <c r="J230" s="632"/>
      <c r="K230" s="632"/>
      <c r="L230" s="632"/>
      <c r="M230" s="633"/>
      <c r="N230" s="634"/>
      <c r="O230" s="635"/>
      <c r="P230" s="636" t="e">
        <f t="shared" ref="P230" si="290">G230*O225</f>
        <v>#VALUE!</v>
      </c>
    </row>
    <row r="231" spans="1:16" s="637" customFormat="1" ht="13.15">
      <c r="A231" s="627"/>
      <c r="B231" s="627"/>
      <c r="C231" s="627"/>
      <c r="D231" s="627"/>
      <c r="E231" s="628"/>
      <c r="F231" s="638" t="s">
        <v>855</v>
      </c>
      <c r="G231" s="639">
        <v>1</v>
      </c>
      <c r="H231" s="630">
        <f>IF(F231="",0,VLOOKUP(F231,'Cable trays (UnitPrice)'!B:F,5,0))</f>
        <v>0.78521739130434776</v>
      </c>
      <c r="I231" s="631">
        <f t="shared" si="284"/>
        <v>0.78521739130434776</v>
      </c>
      <c r="J231" s="632"/>
      <c r="K231" s="632"/>
      <c r="L231" s="632"/>
      <c r="M231" s="633"/>
      <c r="N231" s="634"/>
      <c r="O231" s="635"/>
      <c r="P231" s="636" t="e">
        <f t="shared" ref="P231" si="291">G231*O225</f>
        <v>#VALUE!</v>
      </c>
    </row>
    <row r="232" spans="1:16" s="637" customFormat="1" ht="13.15">
      <c r="A232" s="627"/>
      <c r="B232" s="627"/>
      <c r="C232" s="627"/>
      <c r="D232" s="627"/>
      <c r="E232" s="628"/>
      <c r="F232" s="638" t="str">
        <f>IF(C225="HDG","Ceiling mount for anchor rail Varmf MP-230Z HDG","Ceiling mount for anchor rail Sendz MP-230S")</f>
        <v>Ceiling mount for anchor rail Varmf MP-230Z HDG</v>
      </c>
      <c r="G232" s="639">
        <v>2</v>
      </c>
      <c r="H232" s="630">
        <f>IF(F232="",0,VLOOKUP(F232,'Cable trays (UnitPrice)'!B:F,5,0))</f>
        <v>4.1686956521739127</v>
      </c>
      <c r="I232" s="631">
        <f t="shared" si="284"/>
        <v>8.3373913043478254</v>
      </c>
      <c r="J232" s="632"/>
      <c r="K232" s="632"/>
      <c r="L232" s="632"/>
      <c r="M232" s="633"/>
      <c r="N232" s="634"/>
      <c r="O232" s="635"/>
      <c r="P232" s="636" t="e">
        <f t="shared" ref="P232" si="292">G232*O225</f>
        <v>#VALUE!</v>
      </c>
    </row>
    <row r="233" spans="1:16" s="637" customFormat="1" ht="13.15">
      <c r="A233" s="627"/>
      <c r="B233" s="627"/>
      <c r="C233" s="627"/>
      <c r="D233" s="627"/>
      <c r="E233" s="628"/>
      <c r="F233" s="627"/>
      <c r="G233" s="639"/>
      <c r="H233" s="630">
        <f>IF(F233="",0,VLOOKUP(F233,'Cable trays (UnitPrice)'!B:F,5,0))</f>
        <v>0</v>
      </c>
      <c r="I233" s="631">
        <f t="shared" si="284"/>
        <v>0</v>
      </c>
      <c r="J233" s="632"/>
      <c r="K233" s="632"/>
      <c r="L233" s="632"/>
      <c r="M233" s="633"/>
      <c r="N233" s="634"/>
      <c r="O233" s="635"/>
      <c r="P233" s="636" t="e">
        <f t="shared" ref="P233" si="293">G233*O225</f>
        <v>#VALUE!</v>
      </c>
    </row>
    <row r="234" spans="1:16" s="637" customFormat="1" ht="13.15">
      <c r="A234" s="627"/>
      <c r="B234" s="627"/>
      <c r="C234" s="627"/>
      <c r="D234" s="627"/>
      <c r="E234" s="628"/>
      <c r="F234" s="638"/>
      <c r="G234" s="639"/>
      <c r="H234" s="630">
        <f>IF(F234="",0,VLOOKUP(F234,'Cable trays (UnitPrice)'!B:F,5,0))</f>
        <v>0</v>
      </c>
      <c r="I234" s="631">
        <f t="shared" si="284"/>
        <v>0</v>
      </c>
      <c r="J234" s="632"/>
      <c r="K234" s="632"/>
      <c r="L234" s="632"/>
      <c r="M234" s="633"/>
      <c r="N234" s="634"/>
      <c r="O234" s="635"/>
      <c r="P234" s="636" t="e">
        <f t="shared" ref="P234" si="294">G234*O225</f>
        <v>#VALUE!</v>
      </c>
    </row>
    <row r="235" spans="1:16">
      <c r="A235" s="617" t="str">
        <f>CONCATENATE("Cable ",B235," ",C235," ",D235," x ",E235)</f>
        <v>Cable Ladder HDG 800 x 125</v>
      </c>
      <c r="B235" s="705" t="s">
        <v>857</v>
      </c>
      <c r="C235" s="703" t="s">
        <v>852</v>
      </c>
      <c r="D235" s="617">
        <v>800</v>
      </c>
      <c r="E235" s="617">
        <v>125</v>
      </c>
      <c r="F235" s="618"/>
      <c r="G235" s="619"/>
      <c r="H235" s="619"/>
      <c r="I235" s="620">
        <f t="shared" si="267"/>
        <v>83.907157050405601</v>
      </c>
      <c r="J235" s="621">
        <f>I235*NOK2EUR</f>
        <v>964.93230607966439</v>
      </c>
      <c r="K235" s="622"/>
      <c r="L235" s="623">
        <f t="shared" ref="L235" si="295">IF(D235&gt;300,D235/1000,0.25)</f>
        <v>0.8</v>
      </c>
      <c r="M235" s="624">
        <f t="shared" ref="M235" si="296">$M$1</f>
        <v>0.5</v>
      </c>
      <c r="N235" s="623">
        <f t="shared" ref="N235" si="297">L235+L235*M235</f>
        <v>1.2000000000000002</v>
      </c>
      <c r="O235" s="625" t="e">
        <f>SUMIF('[55]Cable Trays - maching table'!C:C,A235,'[55]Cable Trays - maching table'!D:D)</f>
        <v>#VALUE!</v>
      </c>
      <c r="P235" s="626"/>
    </row>
    <row r="236" spans="1:16" s="637" customFormat="1" ht="13.15">
      <c r="A236" s="627"/>
      <c r="B236" s="627"/>
      <c r="C236" s="627"/>
      <c r="D236" s="627"/>
      <c r="E236" s="628"/>
      <c r="F236" s="260" t="str">
        <f>CONCATENATE("Cable ",B235," ",C235," ",D235," x ",E235)</f>
        <v>Cable Ladder HDG 800 x 125</v>
      </c>
      <c r="G236" s="629">
        <v>1</v>
      </c>
      <c r="H236" s="630">
        <f>IF(F236="",0,VLOOKUP(F236,'Cable trays (UnitPrice)'!B:F,5,0))</f>
        <v>52.271898641874024</v>
      </c>
      <c r="I236" s="631">
        <f t="shared" ref="I236:I244" si="298">H236*G236</f>
        <v>52.271898641874024</v>
      </c>
      <c r="J236" s="632"/>
      <c r="K236" s="632"/>
      <c r="L236" s="632"/>
      <c r="M236" s="633"/>
      <c r="N236" s="634"/>
      <c r="O236" s="635"/>
      <c r="P236" s="636" t="e">
        <f t="shared" si="285"/>
        <v>#VALUE!</v>
      </c>
    </row>
    <row r="237" spans="1:16" s="637" customFormat="1" ht="13.15">
      <c r="A237" s="627"/>
      <c r="B237" s="627"/>
      <c r="C237" s="627"/>
      <c r="D237" s="627"/>
      <c r="E237" s="628"/>
      <c r="F237" s="260" t="str">
        <f>CONCATENATE(B235," - Union ",C235," ",D235," x ",E235)</f>
        <v>Ladder - Union HDG 800 x 125</v>
      </c>
      <c r="G237" s="629">
        <v>0.7</v>
      </c>
      <c r="H237" s="630">
        <f>IF(F237="",0,VLOOKUP(F237,'Cable trays (UnitPrice)'!B:F,5,0))</f>
        <v>14.232977850697294</v>
      </c>
      <c r="I237" s="631">
        <f t="shared" si="298"/>
        <v>9.9630844954881059</v>
      </c>
      <c r="J237" s="632"/>
      <c r="K237" s="632"/>
      <c r="L237" s="632"/>
      <c r="M237" s="633"/>
      <c r="N237" s="634"/>
      <c r="O237" s="635"/>
      <c r="P237" s="636" t="e">
        <f t="shared" ref="P237" si="299">G237*O235</f>
        <v>#VALUE!</v>
      </c>
    </row>
    <row r="238" spans="1:16" s="637" customFormat="1" ht="13.15">
      <c r="A238" s="627"/>
      <c r="B238" s="627"/>
      <c r="C238" s="627"/>
      <c r="D238" s="627"/>
      <c r="E238" s="628"/>
      <c r="F238" s="638" t="s">
        <v>853</v>
      </c>
      <c r="G238" s="639">
        <v>4</v>
      </c>
      <c r="H238" s="630">
        <f>IF(F238="",0,VLOOKUP(F238,'Cable trays (UnitPrice)'!B:F,5,0))</f>
        <v>1.6165217391304347</v>
      </c>
      <c r="I238" s="631">
        <f t="shared" si="298"/>
        <v>6.4660869565217389</v>
      </c>
      <c r="J238" s="632"/>
      <c r="K238" s="632"/>
      <c r="L238" s="632"/>
      <c r="M238" s="633"/>
      <c r="N238" s="634"/>
      <c r="O238" s="635"/>
      <c r="P238" s="636" t="e">
        <f t="shared" ref="P238" si="300">G238*O235</f>
        <v>#VALUE!</v>
      </c>
    </row>
    <row r="239" spans="1:16" s="637" customFormat="1" ht="13.15">
      <c r="A239" s="627"/>
      <c r="B239" s="627"/>
      <c r="C239" s="627"/>
      <c r="D239" s="627"/>
      <c r="E239" s="628"/>
      <c r="F239" s="638" t="s">
        <v>854</v>
      </c>
      <c r="G239" s="639">
        <v>8</v>
      </c>
      <c r="H239" s="630">
        <f>IF(F239="",0,VLOOKUP(F239,'Cable trays (UnitPrice)'!B:F,5,0))</f>
        <v>0.1643478260869565</v>
      </c>
      <c r="I239" s="631">
        <f t="shared" si="298"/>
        <v>1.314782608695652</v>
      </c>
      <c r="J239" s="632"/>
      <c r="K239" s="632"/>
      <c r="L239" s="632"/>
      <c r="M239" s="633"/>
      <c r="N239" s="634"/>
      <c r="O239" s="635"/>
      <c r="P239" s="636" t="e">
        <f t="shared" ref="P239" si="301">G239*O235</f>
        <v>#VALUE!</v>
      </c>
    </row>
    <row r="240" spans="1:16" s="637" customFormat="1" ht="13.15">
      <c r="A240" s="627"/>
      <c r="B240" s="627"/>
      <c r="C240" s="627"/>
      <c r="D240" s="627"/>
      <c r="E240" s="628"/>
      <c r="F240" s="638" t="str">
        <f>IF(C235="HDG","Anchor rail 41x41 HDG","Anchor rail 41x41")</f>
        <v>Anchor rail 41x41 HDG</v>
      </c>
      <c r="G240" s="639">
        <f t="shared" ref="G240" si="302">D235/1000</f>
        <v>0.8</v>
      </c>
      <c r="H240" s="630">
        <f>IF(F240="",0,VLOOKUP(F240,'Cable trays (UnitPrice)'!B:F,5,0))</f>
        <v>5.9608695652173909</v>
      </c>
      <c r="I240" s="631">
        <f t="shared" si="298"/>
        <v>4.7686956521739132</v>
      </c>
      <c r="J240" s="632"/>
      <c r="K240" s="632"/>
      <c r="L240" s="632"/>
      <c r="M240" s="633"/>
      <c r="N240" s="634"/>
      <c r="O240" s="635"/>
      <c r="P240" s="636" t="e">
        <f t="shared" ref="P240" si="303">G240*O235</f>
        <v>#VALUE!</v>
      </c>
    </row>
    <row r="241" spans="1:16" s="637" customFormat="1" ht="13.15">
      <c r="A241" s="627"/>
      <c r="B241" s="627"/>
      <c r="C241" s="627"/>
      <c r="D241" s="627"/>
      <c r="E241" s="628"/>
      <c r="F241" s="638" t="s">
        <v>855</v>
      </c>
      <c r="G241" s="639">
        <v>1</v>
      </c>
      <c r="H241" s="630">
        <f>IF(F241="",0,VLOOKUP(F241,'Cable trays (UnitPrice)'!B:F,5,0))</f>
        <v>0.78521739130434776</v>
      </c>
      <c r="I241" s="631">
        <f t="shared" si="298"/>
        <v>0.78521739130434776</v>
      </c>
      <c r="J241" s="632"/>
      <c r="K241" s="632"/>
      <c r="L241" s="632"/>
      <c r="M241" s="633"/>
      <c r="N241" s="634"/>
      <c r="O241" s="635"/>
      <c r="P241" s="636" t="e">
        <f t="shared" ref="P241" si="304">G241*O235</f>
        <v>#VALUE!</v>
      </c>
    </row>
    <row r="242" spans="1:16" s="637" customFormat="1" ht="13.15">
      <c r="A242" s="627"/>
      <c r="B242" s="627"/>
      <c r="C242" s="627"/>
      <c r="D242" s="627"/>
      <c r="E242" s="628"/>
      <c r="F242" s="638" t="str">
        <f>IF(C235="HDG","Ceiling mount for anchor rail Varmf MP-230Z HDG","Ceiling mount for anchor rail Sendz MP-230S")</f>
        <v>Ceiling mount for anchor rail Varmf MP-230Z HDG</v>
      </c>
      <c r="G242" s="639">
        <v>2</v>
      </c>
      <c r="H242" s="630">
        <f>IF(F242="",0,VLOOKUP(F242,'Cable trays (UnitPrice)'!B:F,5,0))</f>
        <v>4.1686956521739127</v>
      </c>
      <c r="I242" s="631">
        <f t="shared" si="298"/>
        <v>8.3373913043478254</v>
      </c>
      <c r="J242" s="632"/>
      <c r="K242" s="632"/>
      <c r="L242" s="632"/>
      <c r="M242" s="633"/>
      <c r="N242" s="634"/>
      <c r="O242" s="635"/>
      <c r="P242" s="636" t="e">
        <f t="shared" ref="P242" si="305">G242*O235</f>
        <v>#VALUE!</v>
      </c>
    </row>
    <row r="243" spans="1:16" s="637" customFormat="1" ht="13.15">
      <c r="A243" s="627"/>
      <c r="B243" s="627"/>
      <c r="C243" s="627"/>
      <c r="D243" s="627"/>
      <c r="E243" s="628"/>
      <c r="F243" s="627"/>
      <c r="G243" s="639"/>
      <c r="H243" s="630">
        <f>IF(F243="",0,VLOOKUP(F243,'Cable trays (UnitPrice)'!B:F,5,0))</f>
        <v>0</v>
      </c>
      <c r="I243" s="631">
        <f t="shared" si="298"/>
        <v>0</v>
      </c>
      <c r="J243" s="632"/>
      <c r="K243" s="632"/>
      <c r="L243" s="632"/>
      <c r="M243" s="633"/>
      <c r="N243" s="634"/>
      <c r="O243" s="635"/>
      <c r="P243" s="636" t="e">
        <f t="shared" ref="P243" si="306">G243*O235</f>
        <v>#VALUE!</v>
      </c>
    </row>
    <row r="244" spans="1:16" s="637" customFormat="1" ht="13.15">
      <c r="A244" s="627"/>
      <c r="B244" s="627"/>
      <c r="C244" s="627"/>
      <c r="D244" s="627"/>
      <c r="E244" s="628"/>
      <c r="F244" s="638"/>
      <c r="G244" s="639"/>
      <c r="H244" s="630">
        <f>IF(F244="",0,VLOOKUP(F244,'Cable trays (UnitPrice)'!B:F,5,0))</f>
        <v>0</v>
      </c>
      <c r="I244" s="631">
        <f t="shared" si="298"/>
        <v>0</v>
      </c>
      <c r="J244" s="632"/>
      <c r="K244" s="632"/>
      <c r="L244" s="632"/>
      <c r="M244" s="633"/>
      <c r="N244" s="634"/>
      <c r="O244" s="635"/>
      <c r="P244" s="636" t="e">
        <f t="shared" ref="P244" si="307">G244*O235</f>
        <v>#VALUE!</v>
      </c>
    </row>
    <row r="245" spans="1:16">
      <c r="A245" s="617" t="str">
        <f>CONCATENATE("Cable ",B245," ",C245," ",D245," x ",E245)</f>
        <v>Cable Ladder HDG 750 x 125</v>
      </c>
      <c r="B245" s="705" t="s">
        <v>857</v>
      </c>
      <c r="C245" s="703" t="s">
        <v>852</v>
      </c>
      <c r="D245" s="617">
        <v>750</v>
      </c>
      <c r="E245" s="617">
        <v>125</v>
      </c>
      <c r="F245" s="618"/>
      <c r="G245" s="619"/>
      <c r="H245" s="619"/>
      <c r="I245" s="620">
        <f t="shared" si="267"/>
        <v>83.609113572144736</v>
      </c>
      <c r="J245" s="621">
        <f>I245*NOK2EUR</f>
        <v>961.50480607966449</v>
      </c>
      <c r="K245" s="622"/>
      <c r="L245" s="623">
        <f t="shared" ref="L245" si="308">IF(D245&gt;300,D245/1000,0.25)</f>
        <v>0.75</v>
      </c>
      <c r="M245" s="624">
        <f t="shared" ref="M245" si="309">$M$1</f>
        <v>0.5</v>
      </c>
      <c r="N245" s="623">
        <f t="shared" ref="N245" si="310">L245+L245*M245</f>
        <v>1.125</v>
      </c>
      <c r="O245" s="625" t="e">
        <f>SUMIF('[55]Cable Trays - maching table'!C:C,A245,'[55]Cable Trays - maching table'!D:D)</f>
        <v>#VALUE!</v>
      </c>
      <c r="P245" s="626"/>
    </row>
    <row r="246" spans="1:16" s="637" customFormat="1" ht="13.15">
      <c r="A246" s="627"/>
      <c r="B246" s="627"/>
      <c r="C246" s="627"/>
      <c r="D246" s="627"/>
      <c r="E246" s="628"/>
      <c r="F246" s="260" t="str">
        <f>CONCATENATE("Cable ",B245," ",C245," ",D245," x ",E245)</f>
        <v>Cable Ladder HDG 750 x 125</v>
      </c>
      <c r="G246" s="629">
        <v>1</v>
      </c>
      <c r="H246" s="630">
        <f>IF(F246="",0,VLOOKUP(F246,'Cable trays (UnitPrice)'!B:F,5,0))</f>
        <v>52.271898641874024</v>
      </c>
      <c r="I246" s="631">
        <f t="shared" ref="I246:I254" si="311">H246*G246</f>
        <v>52.271898641874024</v>
      </c>
      <c r="J246" s="632"/>
      <c r="K246" s="632"/>
      <c r="L246" s="632"/>
      <c r="M246" s="633"/>
      <c r="N246" s="634"/>
      <c r="O246" s="635"/>
      <c r="P246" s="636" t="e">
        <f t="shared" ref="P246" si="312">G246*O245</f>
        <v>#VALUE!</v>
      </c>
    </row>
    <row r="247" spans="1:16" s="637" customFormat="1" ht="13.15">
      <c r="A247" s="627"/>
      <c r="B247" s="627"/>
      <c r="C247" s="627"/>
      <c r="D247" s="627"/>
      <c r="E247" s="628"/>
      <c r="F247" s="260" t="str">
        <f>CONCATENATE(B245," - Union ",C245," ",D245," x ",E245)</f>
        <v>Ladder - Union HDG 750 x 125</v>
      </c>
      <c r="G247" s="629">
        <v>0.7</v>
      </c>
      <c r="H247" s="630">
        <f>IF(F247="",0,VLOOKUP(F247,'Cable trays (UnitPrice)'!B:F,5,0))</f>
        <v>14.232977850697294</v>
      </c>
      <c r="I247" s="631">
        <f t="shared" si="311"/>
        <v>9.9630844954881059</v>
      </c>
      <c r="J247" s="632"/>
      <c r="K247" s="632"/>
      <c r="L247" s="632"/>
      <c r="M247" s="633"/>
      <c r="N247" s="634"/>
      <c r="O247" s="635"/>
      <c r="P247" s="636" t="e">
        <f t="shared" ref="P247" si="313">G247*O245</f>
        <v>#VALUE!</v>
      </c>
    </row>
    <row r="248" spans="1:16" s="637" customFormat="1" ht="13.15">
      <c r="A248" s="627"/>
      <c r="B248" s="627"/>
      <c r="C248" s="627"/>
      <c r="D248" s="627"/>
      <c r="E248" s="628"/>
      <c r="F248" s="638" t="s">
        <v>853</v>
      </c>
      <c r="G248" s="639">
        <v>4</v>
      </c>
      <c r="H248" s="630">
        <f>IF(F248="",0,VLOOKUP(F248,'Cable trays (UnitPrice)'!B:F,5,0))</f>
        <v>1.6165217391304347</v>
      </c>
      <c r="I248" s="631">
        <f t="shared" si="311"/>
        <v>6.4660869565217389</v>
      </c>
      <c r="J248" s="632"/>
      <c r="K248" s="632"/>
      <c r="L248" s="632"/>
      <c r="M248" s="633"/>
      <c r="N248" s="634"/>
      <c r="O248" s="635"/>
      <c r="P248" s="636" t="e">
        <f t="shared" ref="P248" si="314">G248*O245</f>
        <v>#VALUE!</v>
      </c>
    </row>
    <row r="249" spans="1:16" s="637" customFormat="1" ht="13.15">
      <c r="A249" s="627"/>
      <c r="B249" s="627"/>
      <c r="C249" s="627"/>
      <c r="D249" s="627"/>
      <c r="E249" s="628"/>
      <c r="F249" s="638" t="s">
        <v>854</v>
      </c>
      <c r="G249" s="639">
        <v>8</v>
      </c>
      <c r="H249" s="630">
        <f>IF(F249="",0,VLOOKUP(F249,'Cable trays (UnitPrice)'!B:F,5,0))</f>
        <v>0.1643478260869565</v>
      </c>
      <c r="I249" s="631">
        <f t="shared" si="311"/>
        <v>1.314782608695652</v>
      </c>
      <c r="J249" s="632"/>
      <c r="K249" s="632"/>
      <c r="L249" s="632"/>
      <c r="M249" s="633"/>
      <c r="N249" s="634"/>
      <c r="O249" s="635"/>
      <c r="P249" s="636" t="e">
        <f t="shared" ref="P249" si="315">G249*O245</f>
        <v>#VALUE!</v>
      </c>
    </row>
    <row r="250" spans="1:16" s="637" customFormat="1" ht="13.15">
      <c r="A250" s="627"/>
      <c r="B250" s="627"/>
      <c r="C250" s="627"/>
      <c r="D250" s="627"/>
      <c r="E250" s="628"/>
      <c r="F250" s="638" t="str">
        <f>IF(C245="HDG","Anchor rail 41x41 HDG","Anchor rail 41x41")</f>
        <v>Anchor rail 41x41 HDG</v>
      </c>
      <c r="G250" s="639">
        <f t="shared" ref="G250" si="316">D245/1000</f>
        <v>0.75</v>
      </c>
      <c r="H250" s="630">
        <f>IF(F250="",0,VLOOKUP(F250,'Cable trays (UnitPrice)'!B:F,5,0))</f>
        <v>5.9608695652173909</v>
      </c>
      <c r="I250" s="631">
        <f t="shared" si="311"/>
        <v>4.4706521739130434</v>
      </c>
      <c r="J250" s="632"/>
      <c r="K250" s="632"/>
      <c r="L250" s="632"/>
      <c r="M250" s="633"/>
      <c r="N250" s="634"/>
      <c r="O250" s="635"/>
      <c r="P250" s="636" t="e">
        <f t="shared" ref="P250" si="317">G250*O245</f>
        <v>#VALUE!</v>
      </c>
    </row>
    <row r="251" spans="1:16" s="637" customFormat="1" ht="13.15">
      <c r="A251" s="627"/>
      <c r="B251" s="627"/>
      <c r="C251" s="627"/>
      <c r="D251" s="627"/>
      <c r="E251" s="628"/>
      <c r="F251" s="638" t="s">
        <v>855</v>
      </c>
      <c r="G251" s="639">
        <v>1</v>
      </c>
      <c r="H251" s="630">
        <f>IF(F251="",0,VLOOKUP(F251,'Cable trays (UnitPrice)'!B:F,5,0))</f>
        <v>0.78521739130434776</v>
      </c>
      <c r="I251" s="631">
        <f t="shared" si="311"/>
        <v>0.78521739130434776</v>
      </c>
      <c r="J251" s="632"/>
      <c r="K251" s="632"/>
      <c r="L251" s="632"/>
      <c r="M251" s="633"/>
      <c r="N251" s="634"/>
      <c r="O251" s="635"/>
      <c r="P251" s="636" t="e">
        <f t="shared" ref="P251" si="318">G251*O245</f>
        <v>#VALUE!</v>
      </c>
    </row>
    <row r="252" spans="1:16" s="637" customFormat="1" ht="13.15">
      <c r="A252" s="627"/>
      <c r="B252" s="627"/>
      <c r="C252" s="627"/>
      <c r="D252" s="627"/>
      <c r="E252" s="628"/>
      <c r="F252" s="638" t="str">
        <f>IF(C245="HDG","Ceiling mount for anchor rail Varmf MP-230Z HDG","Ceiling mount for anchor rail Sendz MP-230S")</f>
        <v>Ceiling mount for anchor rail Varmf MP-230Z HDG</v>
      </c>
      <c r="G252" s="639">
        <v>2</v>
      </c>
      <c r="H252" s="630">
        <f>IF(F252="",0,VLOOKUP(F252,'Cable trays (UnitPrice)'!B:F,5,0))</f>
        <v>4.1686956521739127</v>
      </c>
      <c r="I252" s="631">
        <f t="shared" si="311"/>
        <v>8.3373913043478254</v>
      </c>
      <c r="J252" s="632"/>
      <c r="K252" s="632"/>
      <c r="L252" s="632"/>
      <c r="M252" s="633"/>
      <c r="N252" s="634"/>
      <c r="O252" s="635"/>
      <c r="P252" s="636" t="e">
        <f t="shared" ref="P252" si="319">G252*O245</f>
        <v>#VALUE!</v>
      </c>
    </row>
    <row r="253" spans="1:16" s="637" customFormat="1" ht="13.15">
      <c r="A253" s="627"/>
      <c r="B253" s="627"/>
      <c r="C253" s="627"/>
      <c r="D253" s="627"/>
      <c r="E253" s="628"/>
      <c r="F253" s="627"/>
      <c r="G253" s="639"/>
      <c r="H253" s="630">
        <f>IF(F253="",0,VLOOKUP(F253,'Cable trays (UnitPrice)'!B:F,5,0))</f>
        <v>0</v>
      </c>
      <c r="I253" s="631">
        <f t="shared" si="311"/>
        <v>0</v>
      </c>
      <c r="J253" s="632"/>
      <c r="K253" s="632"/>
      <c r="L253" s="632"/>
      <c r="M253" s="633"/>
      <c r="N253" s="634"/>
      <c r="O253" s="635"/>
      <c r="P253" s="636" t="e">
        <f t="shared" ref="P253" si="320">G253*O245</f>
        <v>#VALUE!</v>
      </c>
    </row>
    <row r="254" spans="1:16" s="637" customFormat="1" ht="13.15">
      <c r="A254" s="627"/>
      <c r="B254" s="627"/>
      <c r="C254" s="627"/>
      <c r="D254" s="627"/>
      <c r="E254" s="628"/>
      <c r="F254" s="638"/>
      <c r="G254" s="639"/>
      <c r="H254" s="630">
        <f>IF(F254="",0,VLOOKUP(F254,'Cable trays (UnitPrice)'!B:F,5,0))</f>
        <v>0</v>
      </c>
      <c r="I254" s="631">
        <f t="shared" si="311"/>
        <v>0</v>
      </c>
      <c r="J254" s="632"/>
      <c r="K254" s="632"/>
      <c r="L254" s="632"/>
      <c r="M254" s="633"/>
      <c r="N254" s="634"/>
      <c r="O254" s="635"/>
      <c r="P254" s="636" t="e">
        <f t="shared" ref="P254" si="321">G254*O245</f>
        <v>#VALUE!</v>
      </c>
    </row>
    <row r="255" spans="1:16">
      <c r="A255" s="617" t="str">
        <f>CONCATENATE("Cable ",B255," ",C255," ",D255," x ",E255)</f>
        <v>Cable Ladder HDG 650 x 125</v>
      </c>
      <c r="B255" s="705" t="s">
        <v>857</v>
      </c>
      <c r="C255" s="703" t="s">
        <v>852</v>
      </c>
      <c r="D255" s="617">
        <v>650</v>
      </c>
      <c r="E255" s="617">
        <v>125</v>
      </c>
      <c r="F255" s="618"/>
      <c r="G255" s="619"/>
      <c r="H255" s="619"/>
      <c r="I255" s="620">
        <f t="shared" si="267"/>
        <v>81.39968234436239</v>
      </c>
      <c r="J255" s="621">
        <f>I255*NOK2EUR</f>
        <v>936.09634696016747</v>
      </c>
      <c r="K255" s="622"/>
      <c r="L255" s="623">
        <f t="shared" ref="L255" si="322">IF(D255&gt;300,D255/1000,0.25)</f>
        <v>0.65</v>
      </c>
      <c r="M255" s="624">
        <f t="shared" ref="M255" si="323">$M$1</f>
        <v>0.5</v>
      </c>
      <c r="N255" s="623">
        <f t="shared" ref="N255" si="324">L255+L255*M255</f>
        <v>0.97500000000000009</v>
      </c>
      <c r="O255" s="625" t="e">
        <f>SUMIF('[55]Cable Trays - maching table'!C:C,A255,'[55]Cable Trays - maching table'!D:D)</f>
        <v>#VALUE!</v>
      </c>
      <c r="P255" s="626"/>
    </row>
    <row r="256" spans="1:16" s="637" customFormat="1" ht="13.15">
      <c r="A256" s="627"/>
      <c r="B256" s="627"/>
      <c r="C256" s="627"/>
      <c r="D256" s="627"/>
      <c r="E256" s="628"/>
      <c r="F256" s="260" t="str">
        <f>CONCATENATE("Cable ",B255," ",C255," ",D255," x ",E255)</f>
        <v>Cable Ladder HDG 650 x 125</v>
      </c>
      <c r="G256" s="629">
        <v>1</v>
      </c>
      <c r="H256" s="630">
        <f>IF(F256="",0,VLOOKUP(F256,'Cable trays (UnitPrice)'!B:F,5,0))</f>
        <v>50.65855437061343</v>
      </c>
      <c r="I256" s="631">
        <f t="shared" ref="I256:I264" si="325">H256*G256</f>
        <v>50.65855437061343</v>
      </c>
      <c r="J256" s="632"/>
      <c r="K256" s="632"/>
      <c r="L256" s="632"/>
      <c r="M256" s="633"/>
      <c r="N256" s="634"/>
      <c r="O256" s="635"/>
      <c r="P256" s="636" t="e">
        <f t="shared" si="285"/>
        <v>#VALUE!</v>
      </c>
    </row>
    <row r="257" spans="1:16" s="637" customFormat="1" ht="13.15">
      <c r="A257" s="627"/>
      <c r="B257" s="627"/>
      <c r="C257" s="627"/>
      <c r="D257" s="627"/>
      <c r="E257" s="628"/>
      <c r="F257" s="260" t="str">
        <f>CONCATENATE(B255," - Union ",C255," ",D255," x ",E255)</f>
        <v>Ladder - Union HDG 650 x 125</v>
      </c>
      <c r="G257" s="629">
        <v>0.7</v>
      </c>
      <c r="H257" s="630">
        <f>IF(F257="",0,VLOOKUP(F257,'Cable trays (UnitPrice)'!B:F,5,0))</f>
        <v>14.232977850697294</v>
      </c>
      <c r="I257" s="631">
        <f t="shared" si="325"/>
        <v>9.9630844954881059</v>
      </c>
      <c r="J257" s="632"/>
      <c r="K257" s="632"/>
      <c r="L257" s="632"/>
      <c r="M257" s="633"/>
      <c r="N257" s="634"/>
      <c r="O257" s="635"/>
      <c r="P257" s="636" t="e">
        <f t="shared" ref="P257" si="326">G257*O255</f>
        <v>#VALUE!</v>
      </c>
    </row>
    <row r="258" spans="1:16" s="637" customFormat="1" ht="13.15">
      <c r="A258" s="627"/>
      <c r="B258" s="627"/>
      <c r="C258" s="627"/>
      <c r="D258" s="627"/>
      <c r="E258" s="628"/>
      <c r="F258" s="638" t="s">
        <v>853</v>
      </c>
      <c r="G258" s="639">
        <v>4</v>
      </c>
      <c r="H258" s="630">
        <f>IF(F258="",0,VLOOKUP(F258,'Cable trays (UnitPrice)'!B:F,5,0))</f>
        <v>1.6165217391304347</v>
      </c>
      <c r="I258" s="631">
        <f t="shared" si="325"/>
        <v>6.4660869565217389</v>
      </c>
      <c r="J258" s="632"/>
      <c r="K258" s="632"/>
      <c r="L258" s="632"/>
      <c r="M258" s="633"/>
      <c r="N258" s="634"/>
      <c r="O258" s="635"/>
      <c r="P258" s="636" t="e">
        <f t="shared" ref="P258" si="327">G258*O255</f>
        <v>#VALUE!</v>
      </c>
    </row>
    <row r="259" spans="1:16" s="637" customFormat="1" ht="13.15">
      <c r="A259" s="627"/>
      <c r="B259" s="627"/>
      <c r="C259" s="627"/>
      <c r="D259" s="627"/>
      <c r="E259" s="628"/>
      <c r="F259" s="638" t="s">
        <v>854</v>
      </c>
      <c r="G259" s="639">
        <v>8</v>
      </c>
      <c r="H259" s="630">
        <f>IF(F259="",0,VLOOKUP(F259,'Cable trays (UnitPrice)'!B:F,5,0))</f>
        <v>0.1643478260869565</v>
      </c>
      <c r="I259" s="631">
        <f t="shared" si="325"/>
        <v>1.314782608695652</v>
      </c>
      <c r="J259" s="632"/>
      <c r="K259" s="632"/>
      <c r="L259" s="632"/>
      <c r="M259" s="633"/>
      <c r="N259" s="634"/>
      <c r="O259" s="635"/>
      <c r="P259" s="636" t="e">
        <f t="shared" ref="P259" si="328">G259*O255</f>
        <v>#VALUE!</v>
      </c>
    </row>
    <row r="260" spans="1:16" s="637" customFormat="1" ht="13.15">
      <c r="A260" s="627"/>
      <c r="B260" s="627"/>
      <c r="C260" s="627"/>
      <c r="D260" s="627"/>
      <c r="E260" s="628"/>
      <c r="F260" s="638" t="str">
        <f>IF(C255="HDG","Anchor rail 41x41 HDG","Anchor rail 41x41")</f>
        <v>Anchor rail 41x41 HDG</v>
      </c>
      <c r="G260" s="639">
        <f t="shared" ref="G260" si="329">D255/1000</f>
        <v>0.65</v>
      </c>
      <c r="H260" s="630">
        <f>IF(F260="",0,VLOOKUP(F260,'Cable trays (UnitPrice)'!B:F,5,0))</f>
        <v>5.9608695652173909</v>
      </c>
      <c r="I260" s="631">
        <f t="shared" si="325"/>
        <v>3.8745652173913041</v>
      </c>
      <c r="J260" s="632"/>
      <c r="K260" s="632"/>
      <c r="L260" s="632"/>
      <c r="M260" s="633"/>
      <c r="N260" s="634"/>
      <c r="O260" s="635"/>
      <c r="P260" s="636" t="e">
        <f t="shared" ref="P260" si="330">G260*O255</f>
        <v>#VALUE!</v>
      </c>
    </row>
    <row r="261" spans="1:16" s="637" customFormat="1" ht="13.15">
      <c r="A261" s="627"/>
      <c r="B261" s="627"/>
      <c r="C261" s="627"/>
      <c r="D261" s="627"/>
      <c r="E261" s="628"/>
      <c r="F261" s="638" t="s">
        <v>855</v>
      </c>
      <c r="G261" s="639">
        <v>1</v>
      </c>
      <c r="H261" s="630">
        <f>IF(F261="",0,VLOOKUP(F261,'Cable trays (UnitPrice)'!B:F,5,0))</f>
        <v>0.78521739130434776</v>
      </c>
      <c r="I261" s="631">
        <f t="shared" si="325"/>
        <v>0.78521739130434776</v>
      </c>
      <c r="J261" s="632"/>
      <c r="K261" s="632"/>
      <c r="L261" s="632"/>
      <c r="M261" s="633"/>
      <c r="N261" s="634"/>
      <c r="O261" s="635"/>
      <c r="P261" s="636" t="e">
        <f t="shared" ref="P261" si="331">G261*O255</f>
        <v>#VALUE!</v>
      </c>
    </row>
    <row r="262" spans="1:16" s="637" customFormat="1" ht="13.15">
      <c r="A262" s="627"/>
      <c r="B262" s="627"/>
      <c r="C262" s="627"/>
      <c r="D262" s="627"/>
      <c r="E262" s="628"/>
      <c r="F262" s="638" t="str">
        <f>IF(C255="HDG","Ceiling mount for anchor rail Varmf MP-230Z HDG","Ceiling mount for anchor rail Sendz MP-230S")</f>
        <v>Ceiling mount for anchor rail Varmf MP-230Z HDG</v>
      </c>
      <c r="G262" s="639">
        <v>2</v>
      </c>
      <c r="H262" s="630">
        <f>IF(F262="",0,VLOOKUP(F262,'Cable trays (UnitPrice)'!B:F,5,0))</f>
        <v>4.1686956521739127</v>
      </c>
      <c r="I262" s="631">
        <f t="shared" si="325"/>
        <v>8.3373913043478254</v>
      </c>
      <c r="J262" s="632"/>
      <c r="K262" s="632"/>
      <c r="L262" s="632"/>
      <c r="M262" s="633"/>
      <c r="N262" s="634"/>
      <c r="O262" s="635"/>
      <c r="P262" s="636" t="e">
        <f t="shared" ref="P262" si="332">G262*O255</f>
        <v>#VALUE!</v>
      </c>
    </row>
    <row r="263" spans="1:16" s="637" customFormat="1" ht="13.15">
      <c r="A263" s="627"/>
      <c r="B263" s="627"/>
      <c r="C263" s="627"/>
      <c r="D263" s="627"/>
      <c r="E263" s="628"/>
      <c r="F263" s="627"/>
      <c r="G263" s="639"/>
      <c r="H263" s="630">
        <f>IF(F263="",0,VLOOKUP(F263,'Cable trays (UnitPrice)'!B:F,5,0))</f>
        <v>0</v>
      </c>
      <c r="I263" s="631">
        <f t="shared" si="325"/>
        <v>0</v>
      </c>
      <c r="J263" s="632"/>
      <c r="K263" s="632"/>
      <c r="L263" s="632"/>
      <c r="M263" s="633"/>
      <c r="N263" s="634"/>
      <c r="O263" s="635"/>
      <c r="P263" s="636" t="e">
        <f t="shared" ref="P263" si="333">G263*O255</f>
        <v>#VALUE!</v>
      </c>
    </row>
    <row r="264" spans="1:16" s="637" customFormat="1" ht="13.15">
      <c r="A264" s="627"/>
      <c r="B264" s="627"/>
      <c r="C264" s="627"/>
      <c r="D264" s="627"/>
      <c r="E264" s="628"/>
      <c r="F264" s="638"/>
      <c r="G264" s="639"/>
      <c r="H264" s="630">
        <f>IF(F264="",0,VLOOKUP(F264,'Cable trays (UnitPrice)'!B:F,5,0))</f>
        <v>0</v>
      </c>
      <c r="I264" s="631">
        <f t="shared" si="325"/>
        <v>0</v>
      </c>
      <c r="J264" s="632"/>
      <c r="K264" s="632"/>
      <c r="L264" s="632"/>
      <c r="M264" s="633"/>
      <c r="N264" s="634"/>
      <c r="O264" s="635"/>
      <c r="P264" s="636" t="e">
        <f t="shared" ref="P264" si="334">G264*O255</f>
        <v>#VALUE!</v>
      </c>
    </row>
    <row r="265" spans="1:16">
      <c r="A265" s="617" t="str">
        <f>CONCATENATE("Cable ",B265," ",C265," ",D265," x ",E265)</f>
        <v>Cable Ladder HDG 650 x 100</v>
      </c>
      <c r="B265" s="705" t="s">
        <v>857</v>
      </c>
      <c r="C265" s="703" t="s">
        <v>852</v>
      </c>
      <c r="D265" s="617">
        <v>650</v>
      </c>
      <c r="E265" s="617">
        <v>100</v>
      </c>
      <c r="F265" s="618"/>
      <c r="G265" s="619"/>
      <c r="H265" s="619"/>
      <c r="I265" s="620">
        <f t="shared" si="267"/>
        <v>86.430217391304325</v>
      </c>
      <c r="J265" s="621">
        <f>I265*NOK2EUR</f>
        <v>993.94749999999976</v>
      </c>
      <c r="K265" s="622"/>
      <c r="L265" s="623">
        <f t="shared" ref="L265" si="335">IF(D265&gt;300,D265/1000,0.25)</f>
        <v>0.65</v>
      </c>
      <c r="M265" s="624">
        <f t="shared" ref="M265" si="336">$M$1</f>
        <v>0.5</v>
      </c>
      <c r="N265" s="623">
        <f t="shared" ref="N265" si="337">L265+L265*M265</f>
        <v>0.97500000000000009</v>
      </c>
      <c r="O265" s="625" t="e">
        <f>SUMIF('[55]Cable Trays - maching table'!C:C,A265,'[55]Cable Trays - maching table'!D:D)</f>
        <v>#VALUE!</v>
      </c>
      <c r="P265" s="626"/>
    </row>
    <row r="266" spans="1:16" s="637" customFormat="1" ht="13.15">
      <c r="A266" s="627"/>
      <c r="B266" s="627"/>
      <c r="C266" s="627"/>
      <c r="D266" s="627"/>
      <c r="E266" s="628"/>
      <c r="F266" s="260" t="str">
        <f>CONCATENATE("Cable ",B265," ",C265," ",D265," x ",E265)</f>
        <v>Cable Ladder HDG 650 x 100</v>
      </c>
      <c r="G266" s="629">
        <v>1</v>
      </c>
      <c r="H266" s="630">
        <f>IF(F266="",0,VLOOKUP(F266,'Cable trays (UnitPrice)'!B:F,5,0))</f>
        <v>50.434782608695649</v>
      </c>
      <c r="I266" s="631">
        <f t="shared" ref="I266:I274" si="338">H266*G266</f>
        <v>50.434782608695649</v>
      </c>
      <c r="J266" s="632"/>
      <c r="K266" s="632"/>
      <c r="L266" s="632"/>
      <c r="M266" s="633"/>
      <c r="N266" s="634"/>
      <c r="O266" s="635"/>
      <c r="P266" s="636" t="e">
        <f t="shared" si="285"/>
        <v>#VALUE!</v>
      </c>
    </row>
    <row r="267" spans="1:16" s="637" customFormat="1" ht="13.15">
      <c r="A267" s="627"/>
      <c r="B267" s="627"/>
      <c r="C267" s="627"/>
      <c r="D267" s="627"/>
      <c r="E267" s="628"/>
      <c r="F267" s="260" t="str">
        <f>CONCATENATE(B265," - Union ",C265," ",D265," x ",E265)</f>
        <v>Ladder - Union HDG 650 x 100</v>
      </c>
      <c r="G267" s="629">
        <v>0.7</v>
      </c>
      <c r="H267" s="630">
        <f>IF(F267="",0,VLOOKUP(F267,'Cable trays (UnitPrice)'!B:F,5,0))</f>
        <v>21.739130434782609</v>
      </c>
      <c r="I267" s="631">
        <f t="shared" si="338"/>
        <v>15.217391304347826</v>
      </c>
      <c r="J267" s="632"/>
      <c r="K267" s="632"/>
      <c r="L267" s="632"/>
      <c r="M267" s="633"/>
      <c r="N267" s="634"/>
      <c r="O267" s="635"/>
      <c r="P267" s="636" t="e">
        <f t="shared" ref="P267" si="339">G267*O265</f>
        <v>#VALUE!</v>
      </c>
    </row>
    <row r="268" spans="1:16" s="637" customFormat="1" ht="13.15">
      <c r="A268" s="627"/>
      <c r="B268" s="627"/>
      <c r="C268" s="627"/>
      <c r="D268" s="627"/>
      <c r="E268" s="628"/>
      <c r="F268" s="638" t="s">
        <v>853</v>
      </c>
      <c r="G268" s="639">
        <v>4</v>
      </c>
      <c r="H268" s="630">
        <f>IF(F268="",0,VLOOKUP(F268,'Cable trays (UnitPrice)'!B:F,5,0))</f>
        <v>1.6165217391304347</v>
      </c>
      <c r="I268" s="631">
        <f t="shared" si="338"/>
        <v>6.4660869565217389</v>
      </c>
      <c r="J268" s="632"/>
      <c r="K268" s="632"/>
      <c r="L268" s="632"/>
      <c r="M268" s="633"/>
      <c r="N268" s="634"/>
      <c r="O268" s="635"/>
      <c r="P268" s="636" t="e">
        <f t="shared" ref="P268" si="340">G268*O265</f>
        <v>#VALUE!</v>
      </c>
    </row>
    <row r="269" spans="1:16" s="637" customFormat="1" ht="13.15">
      <c r="A269" s="627"/>
      <c r="B269" s="627"/>
      <c r="C269" s="627"/>
      <c r="D269" s="627"/>
      <c r="E269" s="628"/>
      <c r="F269" s="638" t="s">
        <v>854</v>
      </c>
      <c r="G269" s="639">
        <v>8</v>
      </c>
      <c r="H269" s="630">
        <f>IF(F269="",0,VLOOKUP(F269,'Cable trays (UnitPrice)'!B:F,5,0))</f>
        <v>0.1643478260869565</v>
      </c>
      <c r="I269" s="631">
        <f t="shared" si="338"/>
        <v>1.314782608695652</v>
      </c>
      <c r="J269" s="632"/>
      <c r="K269" s="632"/>
      <c r="L269" s="632"/>
      <c r="M269" s="633"/>
      <c r="N269" s="634"/>
      <c r="O269" s="635"/>
      <c r="P269" s="636" t="e">
        <f t="shared" ref="P269" si="341">G269*O265</f>
        <v>#VALUE!</v>
      </c>
    </row>
    <row r="270" spans="1:16" s="637" customFormat="1" ht="13.15">
      <c r="A270" s="627"/>
      <c r="B270" s="627"/>
      <c r="C270" s="627"/>
      <c r="D270" s="627"/>
      <c r="E270" s="628"/>
      <c r="F270" s="638" t="str">
        <f>IF(C265="HDG","Anchor rail 41x41 HDG","Anchor rail 41x41")</f>
        <v>Anchor rail 41x41 HDG</v>
      </c>
      <c r="G270" s="639">
        <f t="shared" ref="G270" si="342">D265/1000</f>
        <v>0.65</v>
      </c>
      <c r="H270" s="630">
        <f>IF(F270="",0,VLOOKUP(F270,'Cable trays (UnitPrice)'!B:F,5,0))</f>
        <v>5.9608695652173909</v>
      </c>
      <c r="I270" s="631">
        <f t="shared" si="338"/>
        <v>3.8745652173913041</v>
      </c>
      <c r="J270" s="632"/>
      <c r="K270" s="632"/>
      <c r="L270" s="632"/>
      <c r="M270" s="633"/>
      <c r="N270" s="634"/>
      <c r="O270" s="635"/>
      <c r="P270" s="636" t="e">
        <f t="shared" ref="P270" si="343">G270*O265</f>
        <v>#VALUE!</v>
      </c>
    </row>
    <row r="271" spans="1:16" s="637" customFormat="1" ht="13.15">
      <c r="A271" s="627"/>
      <c r="B271" s="627"/>
      <c r="C271" s="627"/>
      <c r="D271" s="627"/>
      <c r="E271" s="628"/>
      <c r="F271" s="638" t="s">
        <v>855</v>
      </c>
      <c r="G271" s="639">
        <v>1</v>
      </c>
      <c r="H271" s="630">
        <f>IF(F271="",0,VLOOKUP(F271,'Cable trays (UnitPrice)'!B:F,5,0))</f>
        <v>0.78521739130434776</v>
      </c>
      <c r="I271" s="631">
        <f t="shared" si="338"/>
        <v>0.78521739130434776</v>
      </c>
      <c r="J271" s="632"/>
      <c r="K271" s="632"/>
      <c r="L271" s="632"/>
      <c r="M271" s="633"/>
      <c r="N271" s="634"/>
      <c r="O271" s="635"/>
      <c r="P271" s="636" t="e">
        <f t="shared" ref="P271" si="344">G271*O265</f>
        <v>#VALUE!</v>
      </c>
    </row>
    <row r="272" spans="1:16" s="637" customFormat="1" ht="13.15">
      <c r="A272" s="627"/>
      <c r="B272" s="627"/>
      <c r="C272" s="627"/>
      <c r="D272" s="627"/>
      <c r="E272" s="628"/>
      <c r="F272" s="638" t="str">
        <f>IF(C265="HDG","Ceiling mount for anchor rail Varmf MP-230Z HDG","Ceiling mount for anchor rail Sendz MP-230S")</f>
        <v>Ceiling mount for anchor rail Varmf MP-230Z HDG</v>
      </c>
      <c r="G272" s="639">
        <v>2</v>
      </c>
      <c r="H272" s="630">
        <f>IF(F272="",0,VLOOKUP(F272,'Cable trays (UnitPrice)'!B:F,5,0))</f>
        <v>4.1686956521739127</v>
      </c>
      <c r="I272" s="631">
        <f t="shared" si="338"/>
        <v>8.3373913043478254</v>
      </c>
      <c r="J272" s="632"/>
      <c r="K272" s="632"/>
      <c r="L272" s="632"/>
      <c r="M272" s="633"/>
      <c r="N272" s="634"/>
      <c r="O272" s="635"/>
      <c r="P272" s="636" t="e">
        <f t="shared" ref="P272" si="345">G272*O265</f>
        <v>#VALUE!</v>
      </c>
    </row>
    <row r="273" spans="1:16" s="637" customFormat="1" ht="13.15">
      <c r="A273" s="627"/>
      <c r="B273" s="627"/>
      <c r="C273" s="627"/>
      <c r="D273" s="627"/>
      <c r="E273" s="628"/>
      <c r="F273" s="627"/>
      <c r="G273" s="639"/>
      <c r="H273" s="630">
        <f>IF(F273="",0,VLOOKUP(F273,'Cable trays (UnitPrice)'!B:F,5,0))</f>
        <v>0</v>
      </c>
      <c r="I273" s="631">
        <f t="shared" si="338"/>
        <v>0</v>
      </c>
      <c r="J273" s="632"/>
      <c r="K273" s="632"/>
      <c r="L273" s="632"/>
      <c r="M273" s="633"/>
      <c r="N273" s="634"/>
      <c r="O273" s="635"/>
      <c r="P273" s="636" t="e">
        <f t="shared" ref="P273" si="346">G273*O265</f>
        <v>#VALUE!</v>
      </c>
    </row>
    <row r="274" spans="1:16" s="637" customFormat="1" ht="13.15">
      <c r="A274" s="627"/>
      <c r="B274" s="627"/>
      <c r="C274" s="627"/>
      <c r="D274" s="627"/>
      <c r="E274" s="628"/>
      <c r="F274" s="638"/>
      <c r="G274" s="639"/>
      <c r="H274" s="630">
        <f>IF(F274="",0,VLOOKUP(F274,'Cable trays (UnitPrice)'!B:F,5,0))</f>
        <v>0</v>
      </c>
      <c r="I274" s="631">
        <f t="shared" si="338"/>
        <v>0</v>
      </c>
      <c r="J274" s="632"/>
      <c r="K274" s="632"/>
      <c r="L274" s="632"/>
      <c r="M274" s="633"/>
      <c r="N274" s="634"/>
      <c r="O274" s="635"/>
      <c r="P274" s="636" t="e">
        <f t="shared" ref="P274" si="347">G274*O265</f>
        <v>#VALUE!</v>
      </c>
    </row>
    <row r="275" spans="1:16">
      <c r="A275" s="617" t="str">
        <f>CONCATENATE("Cable ",B275," ",C275," ",D275," x ",E275)</f>
        <v>Cable Ladder HDG 610 x 38</v>
      </c>
      <c r="B275" s="705" t="s">
        <v>857</v>
      </c>
      <c r="C275" s="703" t="s">
        <v>852</v>
      </c>
      <c r="D275" s="617">
        <v>610</v>
      </c>
      <c r="E275" s="617">
        <v>38</v>
      </c>
      <c r="F275" s="618"/>
      <c r="G275" s="619"/>
      <c r="H275" s="619"/>
      <c r="I275" s="620">
        <f t="shared" si="267"/>
        <v>70.934285571050964</v>
      </c>
      <c r="J275" s="621">
        <f>I275*NOK2EUR</f>
        <v>815.74428406708603</v>
      </c>
      <c r="K275" s="622"/>
      <c r="L275" s="623">
        <f t="shared" ref="L275" si="348">IF(D275&gt;300,D275/1000,0.25)</f>
        <v>0.61</v>
      </c>
      <c r="M275" s="624">
        <f t="shared" ref="M275" si="349">$M$1</f>
        <v>0.5</v>
      </c>
      <c r="N275" s="623">
        <f t="shared" ref="N275" si="350">L275+L275*M275</f>
        <v>0.91500000000000004</v>
      </c>
      <c r="O275" s="625" t="e">
        <f>SUMIF('[55]Cable Trays - maching table'!C:C,A275,'[55]Cable Trays - maching table'!D:D)</f>
        <v>#VALUE!</v>
      </c>
      <c r="P275" s="626"/>
    </row>
    <row r="276" spans="1:16" s="637" customFormat="1" ht="13.15">
      <c r="A276" s="627"/>
      <c r="B276" s="627"/>
      <c r="C276" s="627"/>
      <c r="D276" s="627"/>
      <c r="E276" s="628"/>
      <c r="F276" s="260" t="str">
        <f>CONCATENATE("Cable ",B275," ",C275," ",D275," x ",E275)</f>
        <v>Cable Ladder HDG 610 x 38</v>
      </c>
      <c r="G276" s="629">
        <v>1</v>
      </c>
      <c r="H276" s="630">
        <f>IF(F276="",0,VLOOKUP(F276,'Cable trays (UnitPrice)'!B:F,5,0))</f>
        <v>49.045210099352843</v>
      </c>
      <c r="I276" s="631">
        <f t="shared" ref="I276:I284" si="351">H276*G276</f>
        <v>49.045210099352843</v>
      </c>
      <c r="J276" s="632"/>
      <c r="K276" s="632"/>
      <c r="L276" s="632"/>
      <c r="M276" s="633"/>
      <c r="N276" s="634"/>
      <c r="O276" s="635"/>
      <c r="P276" s="636" t="e">
        <f t="shared" si="285"/>
        <v>#VALUE!</v>
      </c>
    </row>
    <row r="277" spans="1:16" s="637" customFormat="1" ht="13.15">
      <c r="A277" s="627"/>
      <c r="B277" s="627"/>
      <c r="C277" s="627"/>
      <c r="D277" s="627"/>
      <c r="E277" s="628"/>
      <c r="F277" s="260" t="str">
        <f>CONCATENATE(B275," - Union ",C275," ",D275," x ",E275)</f>
        <v>Ladder - Union HDG 610 x 38</v>
      </c>
      <c r="G277" s="629">
        <v>0.7</v>
      </c>
      <c r="H277" s="630">
        <f>IF(F277="",0,VLOOKUP(F277,'Cable trays (UnitPrice)'!B:F,5,0))</f>
        <v>1.9278096800656273</v>
      </c>
      <c r="I277" s="631">
        <f t="shared" si="351"/>
        <v>1.3494667760459389</v>
      </c>
      <c r="J277" s="632"/>
      <c r="K277" s="632"/>
      <c r="L277" s="632"/>
      <c r="M277" s="633"/>
      <c r="N277" s="634"/>
      <c r="O277" s="635"/>
      <c r="P277" s="636" t="e">
        <f t="shared" ref="P277" si="352">G277*O275</f>
        <v>#VALUE!</v>
      </c>
    </row>
    <row r="278" spans="1:16" s="637" customFormat="1" ht="13.15">
      <c r="A278" s="627"/>
      <c r="B278" s="627"/>
      <c r="C278" s="627"/>
      <c r="D278" s="627"/>
      <c r="E278" s="628"/>
      <c r="F278" s="638" t="s">
        <v>853</v>
      </c>
      <c r="G278" s="639">
        <v>4</v>
      </c>
      <c r="H278" s="630">
        <f>IF(F278="",0,VLOOKUP(F278,'Cable trays (UnitPrice)'!B:F,5,0))</f>
        <v>1.6165217391304347</v>
      </c>
      <c r="I278" s="631">
        <f t="shared" si="351"/>
        <v>6.4660869565217389</v>
      </c>
      <c r="J278" s="632"/>
      <c r="K278" s="632"/>
      <c r="L278" s="632"/>
      <c r="M278" s="633"/>
      <c r="N278" s="634"/>
      <c r="O278" s="635"/>
      <c r="P278" s="636" t="e">
        <f t="shared" ref="P278" si="353">G278*O275</f>
        <v>#VALUE!</v>
      </c>
    </row>
    <row r="279" spans="1:16" s="637" customFormat="1" ht="13.15">
      <c r="A279" s="627"/>
      <c r="B279" s="627"/>
      <c r="C279" s="627"/>
      <c r="D279" s="627"/>
      <c r="E279" s="628"/>
      <c r="F279" s="638" t="s">
        <v>854</v>
      </c>
      <c r="G279" s="639">
        <v>8</v>
      </c>
      <c r="H279" s="630">
        <f>IF(F279="",0,VLOOKUP(F279,'Cable trays (UnitPrice)'!B:F,5,0))</f>
        <v>0.1643478260869565</v>
      </c>
      <c r="I279" s="631">
        <f t="shared" si="351"/>
        <v>1.314782608695652</v>
      </c>
      <c r="J279" s="632"/>
      <c r="K279" s="632"/>
      <c r="L279" s="632"/>
      <c r="M279" s="633"/>
      <c r="N279" s="634"/>
      <c r="O279" s="635"/>
      <c r="P279" s="636" t="e">
        <f t="shared" ref="P279" si="354">G279*O275</f>
        <v>#VALUE!</v>
      </c>
    </row>
    <row r="280" spans="1:16" s="637" customFormat="1" ht="13.15">
      <c r="A280" s="627"/>
      <c r="B280" s="627"/>
      <c r="C280" s="627"/>
      <c r="D280" s="627"/>
      <c r="E280" s="628"/>
      <c r="F280" s="638" t="str">
        <f>IF(C275="HDG","Anchor rail 41x41 HDG","Anchor rail 41x41")</f>
        <v>Anchor rail 41x41 HDG</v>
      </c>
      <c r="G280" s="639">
        <f t="shared" ref="G280" si="355">D275/1000</f>
        <v>0.61</v>
      </c>
      <c r="H280" s="630">
        <f>IF(F280="",0,VLOOKUP(F280,'Cable trays (UnitPrice)'!B:F,5,0))</f>
        <v>5.9608695652173909</v>
      </c>
      <c r="I280" s="631">
        <f t="shared" si="351"/>
        <v>3.6361304347826082</v>
      </c>
      <c r="J280" s="632"/>
      <c r="K280" s="632"/>
      <c r="L280" s="632"/>
      <c r="M280" s="633"/>
      <c r="N280" s="634"/>
      <c r="O280" s="635"/>
      <c r="P280" s="636" t="e">
        <f t="shared" ref="P280" si="356">G280*O275</f>
        <v>#VALUE!</v>
      </c>
    </row>
    <row r="281" spans="1:16" s="637" customFormat="1" ht="13.15">
      <c r="A281" s="627"/>
      <c r="B281" s="627"/>
      <c r="C281" s="627"/>
      <c r="D281" s="627"/>
      <c r="E281" s="628"/>
      <c r="F281" s="638" t="s">
        <v>855</v>
      </c>
      <c r="G281" s="639">
        <v>1</v>
      </c>
      <c r="H281" s="630">
        <f>IF(F281="",0,VLOOKUP(F281,'Cable trays (UnitPrice)'!B:F,5,0))</f>
        <v>0.78521739130434776</v>
      </c>
      <c r="I281" s="631">
        <f t="shared" si="351"/>
        <v>0.78521739130434776</v>
      </c>
      <c r="J281" s="632"/>
      <c r="K281" s="632"/>
      <c r="L281" s="632"/>
      <c r="M281" s="633"/>
      <c r="N281" s="634"/>
      <c r="O281" s="635"/>
      <c r="P281" s="636" t="e">
        <f t="shared" ref="P281" si="357">G281*O275</f>
        <v>#VALUE!</v>
      </c>
    </row>
    <row r="282" spans="1:16" s="637" customFormat="1" ht="13.15">
      <c r="A282" s="627"/>
      <c r="B282" s="627"/>
      <c r="C282" s="627"/>
      <c r="D282" s="627"/>
      <c r="E282" s="628"/>
      <c r="F282" s="638" t="str">
        <f>IF(C275="HDG","Ceiling mount for anchor rail Varmf MP-230Z HDG","Ceiling mount for anchor rail Sendz MP-230S")</f>
        <v>Ceiling mount for anchor rail Varmf MP-230Z HDG</v>
      </c>
      <c r="G282" s="639">
        <v>2</v>
      </c>
      <c r="H282" s="630">
        <f>IF(F282="",0,VLOOKUP(F282,'Cable trays (UnitPrice)'!B:F,5,0))</f>
        <v>4.1686956521739127</v>
      </c>
      <c r="I282" s="631">
        <f t="shared" si="351"/>
        <v>8.3373913043478254</v>
      </c>
      <c r="J282" s="632"/>
      <c r="K282" s="632"/>
      <c r="L282" s="632"/>
      <c r="M282" s="633"/>
      <c r="N282" s="634"/>
      <c r="O282" s="635"/>
      <c r="P282" s="636" t="e">
        <f t="shared" ref="P282" si="358">G282*O275</f>
        <v>#VALUE!</v>
      </c>
    </row>
    <row r="283" spans="1:16" s="637" customFormat="1" ht="13.15">
      <c r="A283" s="627"/>
      <c r="B283" s="627"/>
      <c r="C283" s="627"/>
      <c r="D283" s="627"/>
      <c r="E283" s="628"/>
      <c r="F283" s="627"/>
      <c r="G283" s="639"/>
      <c r="H283" s="630">
        <f>IF(F283="",0,VLOOKUP(F283,'Cable trays (UnitPrice)'!B:F,5,0))</f>
        <v>0</v>
      </c>
      <c r="I283" s="631">
        <f t="shared" si="351"/>
        <v>0</v>
      </c>
      <c r="J283" s="632"/>
      <c r="K283" s="632"/>
      <c r="L283" s="632"/>
      <c r="M283" s="633"/>
      <c r="N283" s="634"/>
      <c r="O283" s="635"/>
      <c r="P283" s="636" t="e">
        <f t="shared" ref="P283" si="359">G283*O275</f>
        <v>#VALUE!</v>
      </c>
    </row>
    <row r="284" spans="1:16" s="637" customFormat="1" ht="13.15">
      <c r="A284" s="627"/>
      <c r="B284" s="627"/>
      <c r="C284" s="627"/>
      <c r="D284" s="627"/>
      <c r="E284" s="628"/>
      <c r="F284" s="638"/>
      <c r="G284" s="639"/>
      <c r="H284" s="630">
        <f>IF(F284="",0,VLOOKUP(F284,'Cable trays (UnitPrice)'!B:F,5,0))</f>
        <v>0</v>
      </c>
      <c r="I284" s="631">
        <f t="shared" si="351"/>
        <v>0</v>
      </c>
      <c r="J284" s="632"/>
      <c r="K284" s="632"/>
      <c r="L284" s="632"/>
      <c r="M284" s="633"/>
      <c r="N284" s="634"/>
      <c r="O284" s="635"/>
      <c r="P284" s="636" t="e">
        <f t="shared" ref="P284" si="360">G284*O275</f>
        <v>#VALUE!</v>
      </c>
    </row>
    <row r="285" spans="1:16">
      <c r="A285" s="617" t="str">
        <f>CONCATENATE("Cable ",B285," ",C285," ",D285," x ",E285)</f>
        <v>Cable Ladder HDG 600 x 150</v>
      </c>
      <c r="B285" s="705" t="s">
        <v>857</v>
      </c>
      <c r="C285" s="703" t="s">
        <v>852</v>
      </c>
      <c r="D285" s="617">
        <v>600</v>
      </c>
      <c r="E285" s="617">
        <v>150</v>
      </c>
      <c r="F285" s="618"/>
      <c r="G285" s="619"/>
      <c r="H285" s="619"/>
      <c r="I285" s="620">
        <f t="shared" ref="I285" si="361">SUM(I286:I294)</f>
        <v>79.488294594840937</v>
      </c>
      <c r="J285" s="621">
        <f>I285*NOK2EUR</f>
        <v>914.11538784067079</v>
      </c>
      <c r="K285" s="622"/>
      <c r="L285" s="623">
        <f t="shared" ref="L285" si="362">IF(D285&gt;300,D285/1000,0.25)</f>
        <v>0.6</v>
      </c>
      <c r="M285" s="624">
        <f t="shared" ref="M285" si="363">$M$1</f>
        <v>0.5</v>
      </c>
      <c r="N285" s="623">
        <f t="shared" ref="N285" si="364">L285+L285*M285</f>
        <v>0.89999999999999991</v>
      </c>
      <c r="O285" s="625" t="e">
        <f>SUMIF('[55]Cable Trays - maching table'!C:C,A285,'[55]Cable Trays - maching table'!D:D)</f>
        <v>#VALUE!</v>
      </c>
      <c r="P285" s="626"/>
    </row>
    <row r="286" spans="1:16" s="637" customFormat="1" ht="13.15">
      <c r="A286" s="627"/>
      <c r="B286" s="627"/>
      <c r="C286" s="627"/>
      <c r="D286" s="627"/>
      <c r="E286" s="628"/>
      <c r="F286" s="260" t="str">
        <f>CONCATENATE("Cable ",B285," ",C285," ",D285," x ",E285)</f>
        <v>Cable Ladder HDG 600 x 150</v>
      </c>
      <c r="G286" s="629">
        <v>1</v>
      </c>
      <c r="H286" s="630">
        <f>IF(F286="",0,VLOOKUP(F286,'Cable trays (UnitPrice)'!B:F,5,0))</f>
        <v>49.045210099352843</v>
      </c>
      <c r="I286" s="631">
        <f t="shared" ref="I286:I294" si="365">H286*G286</f>
        <v>49.045210099352843</v>
      </c>
      <c r="J286" s="632"/>
      <c r="K286" s="632"/>
      <c r="L286" s="632"/>
      <c r="M286" s="633"/>
      <c r="N286" s="634"/>
      <c r="O286" s="635"/>
      <c r="P286" s="636" t="e">
        <f t="shared" si="285"/>
        <v>#VALUE!</v>
      </c>
    </row>
    <row r="287" spans="1:16" s="637" customFormat="1" ht="13.15">
      <c r="A287" s="627"/>
      <c r="B287" s="627"/>
      <c r="C287" s="627"/>
      <c r="D287" s="627"/>
      <c r="E287" s="628"/>
      <c r="F287" s="260" t="str">
        <f>CONCATENATE(B285," - Union ",C285," ",D285," x ",E285)</f>
        <v>Ladder - Union HDG 600 x 150</v>
      </c>
      <c r="G287" s="629">
        <v>0.7</v>
      </c>
      <c r="H287" s="630">
        <f>IF(F287="",0,VLOOKUP(F287,'Cable trays (UnitPrice)'!B:F,5,0))</f>
        <v>14.232977850697294</v>
      </c>
      <c r="I287" s="631">
        <f t="shared" si="365"/>
        <v>9.9630844954881059</v>
      </c>
      <c r="J287" s="632"/>
      <c r="K287" s="632"/>
      <c r="L287" s="632"/>
      <c r="M287" s="633"/>
      <c r="N287" s="634"/>
      <c r="O287" s="635"/>
      <c r="P287" s="636" t="e">
        <f t="shared" ref="P287" si="366">G287*O285</f>
        <v>#VALUE!</v>
      </c>
    </row>
    <row r="288" spans="1:16" s="637" customFormat="1" ht="13.15">
      <c r="A288" s="627"/>
      <c r="B288" s="627"/>
      <c r="C288" s="627"/>
      <c r="D288" s="627"/>
      <c r="E288" s="628"/>
      <c r="F288" s="638" t="s">
        <v>853</v>
      </c>
      <c r="G288" s="639">
        <v>4</v>
      </c>
      <c r="H288" s="630">
        <f>IF(F288="",0,VLOOKUP(F288,'Cable trays (UnitPrice)'!B:F,5,0))</f>
        <v>1.6165217391304347</v>
      </c>
      <c r="I288" s="631">
        <f t="shared" si="365"/>
        <v>6.4660869565217389</v>
      </c>
      <c r="J288" s="632"/>
      <c r="K288" s="632"/>
      <c r="L288" s="632"/>
      <c r="M288" s="633"/>
      <c r="N288" s="634"/>
      <c r="O288" s="635"/>
      <c r="P288" s="636" t="e">
        <f t="shared" ref="P288" si="367">G288*O285</f>
        <v>#VALUE!</v>
      </c>
    </row>
    <row r="289" spans="1:16" s="637" customFormat="1" ht="13.15">
      <c r="A289" s="627"/>
      <c r="B289" s="627"/>
      <c r="C289" s="627"/>
      <c r="D289" s="627"/>
      <c r="E289" s="628"/>
      <c r="F289" s="638" t="s">
        <v>854</v>
      </c>
      <c r="G289" s="639">
        <v>8</v>
      </c>
      <c r="H289" s="630">
        <f>IF(F289="",0,VLOOKUP(F289,'Cable trays (UnitPrice)'!B:F,5,0))</f>
        <v>0.1643478260869565</v>
      </c>
      <c r="I289" s="631">
        <f t="shared" si="365"/>
        <v>1.314782608695652</v>
      </c>
      <c r="J289" s="632"/>
      <c r="K289" s="632"/>
      <c r="L289" s="632"/>
      <c r="M289" s="633"/>
      <c r="N289" s="634"/>
      <c r="O289" s="635"/>
      <c r="P289" s="636" t="e">
        <f t="shared" ref="P289" si="368">G289*O285</f>
        <v>#VALUE!</v>
      </c>
    </row>
    <row r="290" spans="1:16" s="637" customFormat="1" ht="13.15">
      <c r="A290" s="627"/>
      <c r="B290" s="627"/>
      <c r="C290" s="627"/>
      <c r="D290" s="627"/>
      <c r="E290" s="628"/>
      <c r="F290" s="638" t="str">
        <f>IF(C285="HDG","Anchor rail 41x41 HDG","Anchor rail 41x41")</f>
        <v>Anchor rail 41x41 HDG</v>
      </c>
      <c r="G290" s="639">
        <f t="shared" ref="G290" si="369">D285/1000</f>
        <v>0.6</v>
      </c>
      <c r="H290" s="630">
        <f>IF(F290="",0,VLOOKUP(F290,'Cable trays (UnitPrice)'!B:F,5,0))</f>
        <v>5.9608695652173909</v>
      </c>
      <c r="I290" s="631">
        <f t="shared" si="365"/>
        <v>3.5765217391304343</v>
      </c>
      <c r="J290" s="632"/>
      <c r="K290" s="632"/>
      <c r="L290" s="632"/>
      <c r="M290" s="633"/>
      <c r="N290" s="634"/>
      <c r="O290" s="635"/>
      <c r="P290" s="636" t="e">
        <f t="shared" ref="P290" si="370">G290*O285</f>
        <v>#VALUE!</v>
      </c>
    </row>
    <row r="291" spans="1:16" s="637" customFormat="1" ht="13.15">
      <c r="A291" s="627"/>
      <c r="B291" s="627"/>
      <c r="C291" s="627"/>
      <c r="D291" s="627"/>
      <c r="E291" s="628"/>
      <c r="F291" s="638" t="s">
        <v>855</v>
      </c>
      <c r="G291" s="639">
        <v>1</v>
      </c>
      <c r="H291" s="630">
        <f>IF(F291="",0,VLOOKUP(F291,'Cable trays (UnitPrice)'!B:F,5,0))</f>
        <v>0.78521739130434776</v>
      </c>
      <c r="I291" s="631">
        <f t="shared" si="365"/>
        <v>0.78521739130434776</v>
      </c>
      <c r="J291" s="632"/>
      <c r="K291" s="632"/>
      <c r="L291" s="632"/>
      <c r="M291" s="633"/>
      <c r="N291" s="634"/>
      <c r="O291" s="635"/>
      <c r="P291" s="636" t="e">
        <f t="shared" ref="P291" si="371">G291*O285</f>
        <v>#VALUE!</v>
      </c>
    </row>
    <row r="292" spans="1:16" s="637" customFormat="1" ht="13.15">
      <c r="A292" s="627"/>
      <c r="B292" s="627"/>
      <c r="C292" s="627"/>
      <c r="D292" s="627"/>
      <c r="E292" s="628"/>
      <c r="F292" s="638" t="str">
        <f>IF(C285="HDG","Ceiling mount for anchor rail Varmf MP-230Z HDG","Ceiling mount for anchor rail Sendz MP-230S")</f>
        <v>Ceiling mount for anchor rail Varmf MP-230Z HDG</v>
      </c>
      <c r="G292" s="639">
        <v>2</v>
      </c>
      <c r="H292" s="630">
        <f>IF(F292="",0,VLOOKUP(F292,'Cable trays (UnitPrice)'!B:F,5,0))</f>
        <v>4.1686956521739127</v>
      </c>
      <c r="I292" s="631">
        <f t="shared" si="365"/>
        <v>8.3373913043478254</v>
      </c>
      <c r="J292" s="632"/>
      <c r="K292" s="632"/>
      <c r="L292" s="632"/>
      <c r="M292" s="633"/>
      <c r="N292" s="634"/>
      <c r="O292" s="635"/>
      <c r="P292" s="636" t="e">
        <f t="shared" ref="P292" si="372">G292*O285</f>
        <v>#VALUE!</v>
      </c>
    </row>
    <row r="293" spans="1:16" s="637" customFormat="1" ht="13.15">
      <c r="A293" s="627"/>
      <c r="B293" s="627"/>
      <c r="C293" s="627"/>
      <c r="D293" s="627"/>
      <c r="E293" s="628"/>
      <c r="F293" s="627"/>
      <c r="G293" s="639"/>
      <c r="H293" s="630">
        <f>IF(F293="",0,VLOOKUP(F293,'Cable trays (UnitPrice)'!B:F,5,0))</f>
        <v>0</v>
      </c>
      <c r="I293" s="631">
        <f t="shared" si="365"/>
        <v>0</v>
      </c>
      <c r="J293" s="632"/>
      <c r="K293" s="632"/>
      <c r="L293" s="632"/>
      <c r="M293" s="633"/>
      <c r="N293" s="634"/>
      <c r="O293" s="635"/>
      <c r="P293" s="636" t="e">
        <f t="shared" ref="P293" si="373">G293*O285</f>
        <v>#VALUE!</v>
      </c>
    </row>
    <row r="294" spans="1:16" s="637" customFormat="1" ht="13.15">
      <c r="A294" s="627"/>
      <c r="B294" s="627"/>
      <c r="C294" s="627"/>
      <c r="D294" s="627"/>
      <c r="E294" s="628"/>
      <c r="F294" s="638"/>
      <c r="G294" s="639"/>
      <c r="H294" s="630">
        <f>IF(F294="",0,VLOOKUP(F294,'Cable trays (UnitPrice)'!B:F,5,0))</f>
        <v>0</v>
      </c>
      <c r="I294" s="631">
        <f t="shared" si="365"/>
        <v>0</v>
      </c>
      <c r="J294" s="632"/>
      <c r="K294" s="632"/>
      <c r="L294" s="632"/>
      <c r="M294" s="633"/>
      <c r="N294" s="634"/>
      <c r="O294" s="635"/>
      <c r="P294" s="636" t="e">
        <f t="shared" ref="P294" si="374">G294*O285</f>
        <v>#VALUE!</v>
      </c>
    </row>
    <row r="295" spans="1:16">
      <c r="A295" s="617" t="str">
        <f>CONCATENATE("Cable ",B295," ",C295," ",D295," x ",E295)</f>
        <v>Cable Ladder HDG 600 x 125</v>
      </c>
      <c r="B295" s="705" t="s">
        <v>857</v>
      </c>
      <c r="C295" s="703" t="s">
        <v>852</v>
      </c>
      <c r="D295" s="617">
        <v>600</v>
      </c>
      <c r="E295" s="617">
        <v>125</v>
      </c>
      <c r="F295" s="618"/>
      <c r="G295" s="619"/>
      <c r="H295" s="619"/>
      <c r="I295" s="620">
        <f t="shared" ref="I295:I355" si="375">SUM(I296:I304)</f>
        <v>79.488294594840937</v>
      </c>
      <c r="J295" s="621">
        <f>I295*NOK2EUR</f>
        <v>914.11538784067079</v>
      </c>
      <c r="K295" s="622"/>
      <c r="L295" s="623">
        <f t="shared" ref="L295" si="376">IF(D295&gt;300,D295/1000,0.25)</f>
        <v>0.6</v>
      </c>
      <c r="M295" s="624">
        <f t="shared" ref="M295" si="377">$M$1</f>
        <v>0.5</v>
      </c>
      <c r="N295" s="623">
        <f t="shared" ref="N295" si="378">L295+L295*M295</f>
        <v>0.89999999999999991</v>
      </c>
      <c r="O295" s="625" t="e">
        <f>SUMIF('[55]Cable Trays - maching table'!C:C,A295,'[55]Cable Trays - maching table'!D:D)</f>
        <v>#VALUE!</v>
      </c>
      <c r="P295" s="626"/>
    </row>
    <row r="296" spans="1:16" s="637" customFormat="1" ht="13.15">
      <c r="A296" s="627"/>
      <c r="B296" s="627"/>
      <c r="C296" s="627"/>
      <c r="D296" s="627"/>
      <c r="E296" s="628"/>
      <c r="F296" s="260" t="str">
        <f>CONCATENATE("Cable ",B295," ",C295," ",D295," x ",E295)</f>
        <v>Cable Ladder HDG 600 x 125</v>
      </c>
      <c r="G296" s="629">
        <v>1</v>
      </c>
      <c r="H296" s="630">
        <f>IF(F296="",0,VLOOKUP(F296,'Cable trays (UnitPrice)'!B:F,5,0))</f>
        <v>49.045210099352843</v>
      </c>
      <c r="I296" s="631">
        <f t="shared" ref="I296:I304" si="379">H296*G296</f>
        <v>49.045210099352843</v>
      </c>
      <c r="J296" s="632"/>
      <c r="K296" s="632"/>
      <c r="L296" s="632"/>
      <c r="M296" s="633"/>
      <c r="N296" s="634"/>
      <c r="O296" s="635"/>
      <c r="P296" s="636" t="e">
        <f t="shared" si="285"/>
        <v>#VALUE!</v>
      </c>
    </row>
    <row r="297" spans="1:16" s="637" customFormat="1" ht="13.15">
      <c r="A297" s="627"/>
      <c r="B297" s="627"/>
      <c r="C297" s="627"/>
      <c r="D297" s="627"/>
      <c r="E297" s="628"/>
      <c r="F297" s="260" t="str">
        <f>CONCATENATE(B295," - Union ",C295," ",D295," x ",E295)</f>
        <v>Ladder - Union HDG 600 x 125</v>
      </c>
      <c r="G297" s="629">
        <v>0.7</v>
      </c>
      <c r="H297" s="630">
        <f>IF(F297="",0,VLOOKUP(F297,'Cable trays (UnitPrice)'!B:F,5,0))</f>
        <v>14.232977850697294</v>
      </c>
      <c r="I297" s="631">
        <f t="shared" si="379"/>
        <v>9.9630844954881059</v>
      </c>
      <c r="J297" s="632"/>
      <c r="K297" s="632"/>
      <c r="L297" s="632"/>
      <c r="M297" s="633"/>
      <c r="N297" s="634"/>
      <c r="O297" s="635"/>
      <c r="P297" s="636" t="e">
        <f t="shared" ref="P297" si="380">G297*O295</f>
        <v>#VALUE!</v>
      </c>
    </row>
    <row r="298" spans="1:16" s="637" customFormat="1" ht="13.15">
      <c r="A298" s="627"/>
      <c r="B298" s="627"/>
      <c r="C298" s="627"/>
      <c r="D298" s="627"/>
      <c r="E298" s="628"/>
      <c r="F298" s="638" t="s">
        <v>853</v>
      </c>
      <c r="G298" s="639">
        <v>4</v>
      </c>
      <c r="H298" s="630">
        <f>IF(F298="",0,VLOOKUP(F298,'Cable trays (UnitPrice)'!B:F,5,0))</f>
        <v>1.6165217391304347</v>
      </c>
      <c r="I298" s="631">
        <f t="shared" si="379"/>
        <v>6.4660869565217389</v>
      </c>
      <c r="J298" s="632"/>
      <c r="K298" s="632"/>
      <c r="L298" s="632"/>
      <c r="M298" s="633"/>
      <c r="N298" s="634"/>
      <c r="O298" s="635"/>
      <c r="P298" s="636" t="e">
        <f t="shared" ref="P298" si="381">G298*O295</f>
        <v>#VALUE!</v>
      </c>
    </row>
    <row r="299" spans="1:16" s="637" customFormat="1" ht="13.15">
      <c r="A299" s="627"/>
      <c r="B299" s="627"/>
      <c r="C299" s="627"/>
      <c r="D299" s="627"/>
      <c r="E299" s="628"/>
      <c r="F299" s="638" t="s">
        <v>854</v>
      </c>
      <c r="G299" s="639">
        <v>8</v>
      </c>
      <c r="H299" s="630">
        <f>IF(F299="",0,VLOOKUP(F299,'Cable trays (UnitPrice)'!B:F,5,0))</f>
        <v>0.1643478260869565</v>
      </c>
      <c r="I299" s="631">
        <f t="shared" si="379"/>
        <v>1.314782608695652</v>
      </c>
      <c r="J299" s="632"/>
      <c r="K299" s="632"/>
      <c r="L299" s="632"/>
      <c r="M299" s="633"/>
      <c r="N299" s="634"/>
      <c r="O299" s="635"/>
      <c r="P299" s="636" t="e">
        <f t="shared" ref="P299" si="382">G299*O295</f>
        <v>#VALUE!</v>
      </c>
    </row>
    <row r="300" spans="1:16" s="637" customFormat="1" ht="13.15">
      <c r="A300" s="627"/>
      <c r="B300" s="627"/>
      <c r="C300" s="627"/>
      <c r="D300" s="627"/>
      <c r="E300" s="628"/>
      <c r="F300" s="638" t="str">
        <f>IF(C295="HDG","Anchor rail 41x41 HDG","Anchor rail 41x41")</f>
        <v>Anchor rail 41x41 HDG</v>
      </c>
      <c r="G300" s="639">
        <f t="shared" ref="G300" si="383">D295/1000</f>
        <v>0.6</v>
      </c>
      <c r="H300" s="630">
        <f>IF(F300="",0,VLOOKUP(F300,'Cable trays (UnitPrice)'!B:F,5,0))</f>
        <v>5.9608695652173909</v>
      </c>
      <c r="I300" s="631">
        <f t="shared" si="379"/>
        <v>3.5765217391304343</v>
      </c>
      <c r="J300" s="632"/>
      <c r="K300" s="632"/>
      <c r="L300" s="632"/>
      <c r="M300" s="633"/>
      <c r="N300" s="634"/>
      <c r="O300" s="635"/>
      <c r="P300" s="636" t="e">
        <f t="shared" ref="P300" si="384">G300*O295</f>
        <v>#VALUE!</v>
      </c>
    </row>
    <row r="301" spans="1:16" s="637" customFormat="1" ht="13.15">
      <c r="A301" s="627"/>
      <c r="B301" s="627"/>
      <c r="C301" s="627"/>
      <c r="D301" s="627"/>
      <c r="E301" s="628"/>
      <c r="F301" s="638" t="s">
        <v>855</v>
      </c>
      <c r="G301" s="639">
        <v>1</v>
      </c>
      <c r="H301" s="630">
        <f>IF(F301="",0,VLOOKUP(F301,'Cable trays (UnitPrice)'!B:F,5,0))</f>
        <v>0.78521739130434776</v>
      </c>
      <c r="I301" s="631">
        <f t="shared" si="379"/>
        <v>0.78521739130434776</v>
      </c>
      <c r="J301" s="632"/>
      <c r="K301" s="632"/>
      <c r="L301" s="632"/>
      <c r="M301" s="633"/>
      <c r="N301" s="634"/>
      <c r="O301" s="635"/>
      <c r="P301" s="636" t="e">
        <f t="shared" ref="P301" si="385">G301*O295</f>
        <v>#VALUE!</v>
      </c>
    </row>
    <row r="302" spans="1:16" s="637" customFormat="1" ht="13.15">
      <c r="A302" s="627"/>
      <c r="B302" s="627"/>
      <c r="C302" s="627"/>
      <c r="D302" s="627"/>
      <c r="E302" s="628"/>
      <c r="F302" s="638" t="str">
        <f>IF(C295="HDG","Ceiling mount for anchor rail Varmf MP-230Z HDG","Ceiling mount for anchor rail Sendz MP-230S")</f>
        <v>Ceiling mount for anchor rail Varmf MP-230Z HDG</v>
      </c>
      <c r="G302" s="639">
        <v>2</v>
      </c>
      <c r="H302" s="630">
        <f>IF(F302="",0,VLOOKUP(F302,'Cable trays (UnitPrice)'!B:F,5,0))</f>
        <v>4.1686956521739127</v>
      </c>
      <c r="I302" s="631">
        <f t="shared" si="379"/>
        <v>8.3373913043478254</v>
      </c>
      <c r="J302" s="632"/>
      <c r="K302" s="632"/>
      <c r="L302" s="632"/>
      <c r="M302" s="633"/>
      <c r="N302" s="634"/>
      <c r="O302" s="635"/>
      <c r="P302" s="636" t="e">
        <f t="shared" ref="P302" si="386">G302*O295</f>
        <v>#VALUE!</v>
      </c>
    </row>
    <row r="303" spans="1:16" s="637" customFormat="1" ht="13.15">
      <c r="A303" s="627"/>
      <c r="B303" s="627"/>
      <c r="C303" s="627"/>
      <c r="D303" s="627"/>
      <c r="E303" s="628"/>
      <c r="F303" s="627"/>
      <c r="G303" s="639"/>
      <c r="H303" s="630">
        <f>IF(F303="",0,VLOOKUP(F303,'Cable trays (UnitPrice)'!B:F,5,0))</f>
        <v>0</v>
      </c>
      <c r="I303" s="631">
        <f t="shared" si="379"/>
        <v>0</v>
      </c>
      <c r="J303" s="632"/>
      <c r="K303" s="632"/>
      <c r="L303" s="632"/>
      <c r="M303" s="633"/>
      <c r="N303" s="634"/>
      <c r="O303" s="635"/>
      <c r="P303" s="636" t="e">
        <f t="shared" ref="P303" si="387">G303*O295</f>
        <v>#VALUE!</v>
      </c>
    </row>
    <row r="304" spans="1:16" s="637" customFormat="1" ht="13.15">
      <c r="A304" s="627"/>
      <c r="B304" s="627"/>
      <c r="C304" s="627"/>
      <c r="D304" s="627"/>
      <c r="E304" s="628"/>
      <c r="F304" s="638"/>
      <c r="G304" s="639"/>
      <c r="H304" s="630">
        <f>IF(F304="",0,VLOOKUP(F304,'Cable trays (UnitPrice)'!B:F,5,0))</f>
        <v>0</v>
      </c>
      <c r="I304" s="631">
        <f t="shared" si="379"/>
        <v>0</v>
      </c>
      <c r="J304" s="632"/>
      <c r="K304" s="632"/>
      <c r="L304" s="632"/>
      <c r="M304" s="633"/>
      <c r="N304" s="634"/>
      <c r="O304" s="635"/>
      <c r="P304" s="636" t="e">
        <f t="shared" ref="P304" si="388">G304*O295</f>
        <v>#VALUE!</v>
      </c>
    </row>
    <row r="305" spans="1:16">
      <c r="A305" s="617" t="str">
        <f>CONCATENATE("Cable ",B305," ",C305," ",D305," x ",E305)</f>
        <v>Cable Ladder HDG 600 x 100</v>
      </c>
      <c r="B305" s="705" t="s">
        <v>857</v>
      </c>
      <c r="C305" s="703" t="s">
        <v>852</v>
      </c>
      <c r="D305" s="617">
        <v>600</v>
      </c>
      <c r="E305" s="617">
        <v>100</v>
      </c>
      <c r="F305" s="618"/>
      <c r="G305" s="619"/>
      <c r="H305" s="619"/>
      <c r="I305" s="620">
        <f t="shared" si="375"/>
        <v>84.740869565217366</v>
      </c>
      <c r="J305" s="621">
        <f>I305*NOK2EUR</f>
        <v>974.51999999999975</v>
      </c>
      <c r="K305" s="622"/>
      <c r="L305" s="623">
        <f t="shared" ref="L305" si="389">IF(D305&gt;300,D305/1000,0.25)</f>
        <v>0.6</v>
      </c>
      <c r="M305" s="624">
        <f t="shared" ref="M305" si="390">$M$1</f>
        <v>0.5</v>
      </c>
      <c r="N305" s="623">
        <f t="shared" ref="N305" si="391">L305+L305*M305</f>
        <v>0.89999999999999991</v>
      </c>
      <c r="O305" s="625" t="e">
        <f>SUMIF('[55]Cable Trays - maching table'!C:C,A305,'[55]Cable Trays - maching table'!D:D)</f>
        <v>#VALUE!</v>
      </c>
      <c r="P305" s="626"/>
    </row>
    <row r="306" spans="1:16" s="637" customFormat="1" ht="13.15">
      <c r="A306" s="627"/>
      <c r="B306" s="627"/>
      <c r="C306" s="627"/>
      <c r="D306" s="627"/>
      <c r="E306" s="628"/>
      <c r="F306" s="260" t="str">
        <f>CONCATENATE("Cable ",B305," ",C305," ",D305," x ",E305)</f>
        <v>Cable Ladder HDG 600 x 100</v>
      </c>
      <c r="G306" s="629">
        <v>1</v>
      </c>
      <c r="H306" s="630">
        <f>IF(F306="",0,VLOOKUP(F306,'Cable trays (UnitPrice)'!B:F,5,0))</f>
        <v>49.043478260869563</v>
      </c>
      <c r="I306" s="631">
        <f t="shared" ref="I306:I314" si="392">H306*G306</f>
        <v>49.043478260869563</v>
      </c>
      <c r="J306" s="632"/>
      <c r="K306" s="632"/>
      <c r="L306" s="632"/>
      <c r="M306" s="633"/>
      <c r="N306" s="634"/>
      <c r="O306" s="635"/>
      <c r="P306" s="636" t="e">
        <f t="shared" ref="P306:P366" si="393">G306*O305</f>
        <v>#VALUE!</v>
      </c>
    </row>
    <row r="307" spans="1:16" s="637" customFormat="1" ht="13.15">
      <c r="A307" s="627"/>
      <c r="B307" s="627"/>
      <c r="C307" s="627"/>
      <c r="D307" s="627"/>
      <c r="E307" s="628"/>
      <c r="F307" s="260" t="str">
        <f>CONCATENATE(B305," - Union ",C305," ",D305," x ",E305)</f>
        <v>Ladder - Union HDG 600 x 100</v>
      </c>
      <c r="G307" s="629">
        <v>0.7</v>
      </c>
      <c r="H307" s="630">
        <f>IF(F307="",0,VLOOKUP(F307,'Cable trays (UnitPrice)'!B:F,5,0))</f>
        <v>21.739130434782609</v>
      </c>
      <c r="I307" s="631">
        <f t="shared" si="392"/>
        <v>15.217391304347826</v>
      </c>
      <c r="J307" s="632"/>
      <c r="K307" s="632"/>
      <c r="L307" s="632"/>
      <c r="M307" s="633"/>
      <c r="N307" s="634"/>
      <c r="O307" s="635"/>
      <c r="P307" s="636" t="e">
        <f t="shared" ref="P307" si="394">G307*O305</f>
        <v>#VALUE!</v>
      </c>
    </row>
    <row r="308" spans="1:16" s="637" customFormat="1" ht="13.15">
      <c r="A308" s="627"/>
      <c r="B308" s="627"/>
      <c r="C308" s="627"/>
      <c r="D308" s="627"/>
      <c r="E308" s="628"/>
      <c r="F308" s="638" t="s">
        <v>853</v>
      </c>
      <c r="G308" s="639">
        <v>4</v>
      </c>
      <c r="H308" s="630">
        <f>IF(F308="",0,VLOOKUP(F308,'Cable trays (UnitPrice)'!B:F,5,0))</f>
        <v>1.6165217391304347</v>
      </c>
      <c r="I308" s="631">
        <f t="shared" si="392"/>
        <v>6.4660869565217389</v>
      </c>
      <c r="J308" s="632"/>
      <c r="K308" s="632"/>
      <c r="L308" s="632"/>
      <c r="M308" s="633"/>
      <c r="N308" s="634"/>
      <c r="O308" s="635"/>
      <c r="P308" s="636" t="e">
        <f t="shared" ref="P308" si="395">G308*O305</f>
        <v>#VALUE!</v>
      </c>
    </row>
    <row r="309" spans="1:16" s="637" customFormat="1" ht="13.15">
      <c r="A309" s="627"/>
      <c r="B309" s="627"/>
      <c r="C309" s="627"/>
      <c r="D309" s="627"/>
      <c r="E309" s="628"/>
      <c r="F309" s="638" t="s">
        <v>854</v>
      </c>
      <c r="G309" s="639">
        <v>8</v>
      </c>
      <c r="H309" s="630">
        <f>IF(F309="",0,VLOOKUP(F309,'Cable trays (UnitPrice)'!B:F,5,0))</f>
        <v>0.1643478260869565</v>
      </c>
      <c r="I309" s="631">
        <f t="shared" si="392"/>
        <v>1.314782608695652</v>
      </c>
      <c r="J309" s="632"/>
      <c r="K309" s="632"/>
      <c r="L309" s="632"/>
      <c r="M309" s="633"/>
      <c r="N309" s="634"/>
      <c r="O309" s="635"/>
      <c r="P309" s="636" t="e">
        <f t="shared" ref="P309" si="396">G309*O305</f>
        <v>#VALUE!</v>
      </c>
    </row>
    <row r="310" spans="1:16" s="637" customFormat="1" ht="13.15">
      <c r="A310" s="627"/>
      <c r="B310" s="627"/>
      <c r="C310" s="627"/>
      <c r="D310" s="627"/>
      <c r="E310" s="628"/>
      <c r="F310" s="638" t="str">
        <f>IF(C305="HDG","Anchor rail 41x41 HDG","Anchor rail 41x41")</f>
        <v>Anchor rail 41x41 HDG</v>
      </c>
      <c r="G310" s="639">
        <f t="shared" ref="G310" si="397">D305/1000</f>
        <v>0.6</v>
      </c>
      <c r="H310" s="630">
        <f>IF(F310="",0,VLOOKUP(F310,'Cable trays (UnitPrice)'!B:F,5,0))</f>
        <v>5.9608695652173909</v>
      </c>
      <c r="I310" s="631">
        <f t="shared" si="392"/>
        <v>3.5765217391304343</v>
      </c>
      <c r="J310" s="632"/>
      <c r="K310" s="632"/>
      <c r="L310" s="632"/>
      <c r="M310" s="633"/>
      <c r="N310" s="634"/>
      <c r="O310" s="635"/>
      <c r="P310" s="636" t="e">
        <f t="shared" ref="P310" si="398">G310*O305</f>
        <v>#VALUE!</v>
      </c>
    </row>
    <row r="311" spans="1:16" s="637" customFormat="1" ht="13.15">
      <c r="A311" s="627"/>
      <c r="B311" s="627"/>
      <c r="C311" s="627"/>
      <c r="D311" s="627"/>
      <c r="E311" s="628"/>
      <c r="F311" s="638" t="s">
        <v>855</v>
      </c>
      <c r="G311" s="639">
        <v>1</v>
      </c>
      <c r="H311" s="630">
        <f>IF(F311="",0,VLOOKUP(F311,'Cable trays (UnitPrice)'!B:F,5,0))</f>
        <v>0.78521739130434776</v>
      </c>
      <c r="I311" s="631">
        <f t="shared" si="392"/>
        <v>0.78521739130434776</v>
      </c>
      <c r="J311" s="632"/>
      <c r="K311" s="632"/>
      <c r="L311" s="632"/>
      <c r="M311" s="633"/>
      <c r="N311" s="634"/>
      <c r="O311" s="635"/>
      <c r="P311" s="636" t="e">
        <f t="shared" ref="P311" si="399">G311*O305</f>
        <v>#VALUE!</v>
      </c>
    </row>
    <row r="312" spans="1:16" s="637" customFormat="1" ht="13.15">
      <c r="A312" s="627"/>
      <c r="B312" s="627"/>
      <c r="C312" s="627"/>
      <c r="D312" s="627"/>
      <c r="E312" s="628"/>
      <c r="F312" s="638" t="str">
        <f>IF(C305="HDG","Ceiling mount for anchor rail Varmf MP-230Z HDG","Ceiling mount for anchor rail Sendz MP-230S")</f>
        <v>Ceiling mount for anchor rail Varmf MP-230Z HDG</v>
      </c>
      <c r="G312" s="639">
        <v>2</v>
      </c>
      <c r="H312" s="630">
        <f>IF(F312="",0,VLOOKUP(F312,'Cable trays (UnitPrice)'!B:F,5,0))</f>
        <v>4.1686956521739127</v>
      </c>
      <c r="I312" s="631">
        <f t="shared" si="392"/>
        <v>8.3373913043478254</v>
      </c>
      <c r="J312" s="632"/>
      <c r="K312" s="632"/>
      <c r="L312" s="632"/>
      <c r="M312" s="633"/>
      <c r="N312" s="634"/>
      <c r="O312" s="635"/>
      <c r="P312" s="636" t="e">
        <f t="shared" ref="P312" si="400">G312*O305</f>
        <v>#VALUE!</v>
      </c>
    </row>
    <row r="313" spans="1:16" s="637" customFormat="1" ht="13.15">
      <c r="A313" s="627"/>
      <c r="B313" s="627"/>
      <c r="C313" s="627"/>
      <c r="D313" s="627"/>
      <c r="E313" s="628"/>
      <c r="F313" s="627"/>
      <c r="G313" s="639"/>
      <c r="H313" s="630">
        <f>IF(F313="",0,VLOOKUP(F313,'Cable trays (UnitPrice)'!B:F,5,0))</f>
        <v>0</v>
      </c>
      <c r="I313" s="631">
        <f t="shared" si="392"/>
        <v>0</v>
      </c>
      <c r="J313" s="632"/>
      <c r="K313" s="632"/>
      <c r="L313" s="632"/>
      <c r="M313" s="633"/>
      <c r="N313" s="634"/>
      <c r="O313" s="635"/>
      <c r="P313" s="636" t="e">
        <f t="shared" ref="P313" si="401">G313*O305</f>
        <v>#VALUE!</v>
      </c>
    </row>
    <row r="314" spans="1:16" s="637" customFormat="1" ht="13.15">
      <c r="A314" s="627"/>
      <c r="B314" s="627"/>
      <c r="C314" s="627"/>
      <c r="D314" s="627"/>
      <c r="E314" s="628"/>
      <c r="F314" s="638"/>
      <c r="G314" s="639"/>
      <c r="H314" s="630">
        <f>IF(F314="",0,VLOOKUP(F314,'Cable trays (UnitPrice)'!B:F,5,0))</f>
        <v>0</v>
      </c>
      <c r="I314" s="631">
        <f t="shared" si="392"/>
        <v>0</v>
      </c>
      <c r="J314" s="632"/>
      <c r="K314" s="632"/>
      <c r="L314" s="632"/>
      <c r="M314" s="633"/>
      <c r="N314" s="634"/>
      <c r="O314" s="635"/>
      <c r="P314" s="636" t="e">
        <f t="shared" ref="P314" si="402">G314*O305</f>
        <v>#VALUE!</v>
      </c>
    </row>
    <row r="315" spans="1:16">
      <c r="A315" s="617" t="str">
        <f>CONCATENATE("Cable ",B315," ",C315," ",D315," x ",E315)</f>
        <v>Cable Ladder HDG 500 x 125</v>
      </c>
      <c r="B315" s="705" t="s">
        <v>857</v>
      </c>
      <c r="C315" s="703" t="s">
        <v>852</v>
      </c>
      <c r="D315" s="617">
        <v>500</v>
      </c>
      <c r="E315" s="617">
        <v>125</v>
      </c>
      <c r="F315" s="618"/>
      <c r="G315" s="619"/>
      <c r="H315" s="619"/>
      <c r="I315" s="620">
        <f t="shared" si="375"/>
        <v>79.883913043478259</v>
      </c>
      <c r="J315" s="621">
        <f>I315*NOK2EUR</f>
        <v>918.66499999999996</v>
      </c>
      <c r="K315" s="622"/>
      <c r="L315" s="623">
        <f t="shared" ref="L315" si="403">IF(D315&gt;300,D315/1000,0.25)</f>
        <v>0.5</v>
      </c>
      <c r="M315" s="624">
        <f t="shared" ref="M315" si="404">$M$1</f>
        <v>0.5</v>
      </c>
      <c r="N315" s="623">
        <f t="shared" ref="N315" si="405">L315+L315*M315</f>
        <v>0.75</v>
      </c>
      <c r="O315" s="625" t="e">
        <f>SUMIF('[55]Cable Trays - maching table'!C:C,A315,'[55]Cable Trays - maching table'!D:D)</f>
        <v>#VALUE!</v>
      </c>
      <c r="P315" s="626"/>
    </row>
    <row r="316" spans="1:16" s="637" customFormat="1" ht="13.15">
      <c r="A316" s="627"/>
      <c r="B316" s="627"/>
      <c r="C316" s="627"/>
      <c r="D316" s="627"/>
      <c r="E316" s="628"/>
      <c r="F316" s="260" t="str">
        <f>CONCATENATE("Cable ",B315," ",C315," ",D315," x ",E315)</f>
        <v>Cable Ladder HDG 500 x 125</v>
      </c>
      <c r="G316" s="629">
        <v>1</v>
      </c>
      <c r="H316" s="630">
        <f>IF(F316="",0,VLOOKUP(F316,'Cable trays (UnitPrice)'!B:F,5,0))</f>
        <v>47.826086956521742</v>
      </c>
      <c r="I316" s="631">
        <f t="shared" ref="I316:I324" si="406">H316*G316</f>
        <v>47.826086956521742</v>
      </c>
      <c r="J316" s="632"/>
      <c r="K316" s="632"/>
      <c r="L316" s="632"/>
      <c r="M316" s="633"/>
      <c r="N316" s="634"/>
      <c r="O316" s="635"/>
      <c r="P316" s="636" t="e">
        <f t="shared" si="393"/>
        <v>#VALUE!</v>
      </c>
    </row>
    <row r="317" spans="1:16" s="637" customFormat="1" ht="13.15">
      <c r="A317" s="627"/>
      <c r="B317" s="627"/>
      <c r="C317" s="627"/>
      <c r="D317" s="627"/>
      <c r="E317" s="628"/>
      <c r="F317" s="260" t="str">
        <f>CONCATENATE(B315," - Union ",C315," ",D315," x ",E315)</f>
        <v>Ladder - Union HDG 500 x 125</v>
      </c>
      <c r="G317" s="629">
        <v>0.7</v>
      </c>
      <c r="H317" s="630">
        <f>IF(F317="",0,VLOOKUP(F317,'Cable trays (UnitPrice)'!B:F,5,0))</f>
        <v>17.391304347826086</v>
      </c>
      <c r="I317" s="631">
        <f t="shared" si="406"/>
        <v>12.17391304347826</v>
      </c>
      <c r="J317" s="632"/>
      <c r="K317" s="632"/>
      <c r="L317" s="632"/>
      <c r="M317" s="633"/>
      <c r="N317" s="634"/>
      <c r="O317" s="635"/>
      <c r="P317" s="636" t="e">
        <f t="shared" ref="P317" si="407">G317*O315</f>
        <v>#VALUE!</v>
      </c>
    </row>
    <row r="318" spans="1:16" s="637" customFormat="1" ht="13.15">
      <c r="A318" s="627"/>
      <c r="B318" s="627"/>
      <c r="C318" s="627"/>
      <c r="D318" s="627"/>
      <c r="E318" s="628"/>
      <c r="F318" s="638" t="s">
        <v>853</v>
      </c>
      <c r="G318" s="639">
        <v>4</v>
      </c>
      <c r="H318" s="630">
        <f>IF(F318="",0,VLOOKUP(F318,'Cable trays (UnitPrice)'!B:F,5,0))</f>
        <v>1.6165217391304347</v>
      </c>
      <c r="I318" s="631">
        <f t="shared" si="406"/>
        <v>6.4660869565217389</v>
      </c>
      <c r="J318" s="632"/>
      <c r="K318" s="632"/>
      <c r="L318" s="632"/>
      <c r="M318" s="633"/>
      <c r="N318" s="634"/>
      <c r="O318" s="635"/>
      <c r="P318" s="636" t="e">
        <f t="shared" ref="P318" si="408">G318*O315</f>
        <v>#VALUE!</v>
      </c>
    </row>
    <row r="319" spans="1:16" s="637" customFormat="1" ht="13.15">
      <c r="A319" s="627"/>
      <c r="B319" s="627"/>
      <c r="C319" s="627"/>
      <c r="D319" s="627"/>
      <c r="E319" s="628"/>
      <c r="F319" s="638" t="s">
        <v>854</v>
      </c>
      <c r="G319" s="639">
        <v>8</v>
      </c>
      <c r="H319" s="630">
        <f>IF(F319="",0,VLOOKUP(F319,'Cable trays (UnitPrice)'!B:F,5,0))</f>
        <v>0.1643478260869565</v>
      </c>
      <c r="I319" s="631">
        <f t="shared" si="406"/>
        <v>1.314782608695652</v>
      </c>
      <c r="J319" s="632"/>
      <c r="K319" s="632"/>
      <c r="L319" s="632"/>
      <c r="M319" s="633"/>
      <c r="N319" s="634"/>
      <c r="O319" s="635"/>
      <c r="P319" s="636" t="e">
        <f t="shared" ref="P319" si="409">G319*O315</f>
        <v>#VALUE!</v>
      </c>
    </row>
    <row r="320" spans="1:16" s="637" customFormat="1" ht="13.15">
      <c r="A320" s="627"/>
      <c r="B320" s="627"/>
      <c r="C320" s="627"/>
      <c r="D320" s="627"/>
      <c r="E320" s="628"/>
      <c r="F320" s="638" t="str">
        <f>IF(C315="HDG","Anchor rail 41x41 HDG","Anchor rail 41x41")</f>
        <v>Anchor rail 41x41 HDG</v>
      </c>
      <c r="G320" s="639">
        <f t="shared" ref="G320" si="410">D315/1000</f>
        <v>0.5</v>
      </c>
      <c r="H320" s="630">
        <f>IF(F320="",0,VLOOKUP(F320,'Cable trays (UnitPrice)'!B:F,5,0))</f>
        <v>5.9608695652173909</v>
      </c>
      <c r="I320" s="631">
        <f t="shared" si="406"/>
        <v>2.9804347826086954</v>
      </c>
      <c r="J320" s="632"/>
      <c r="K320" s="632"/>
      <c r="L320" s="632"/>
      <c r="M320" s="633"/>
      <c r="N320" s="634"/>
      <c r="O320" s="635"/>
      <c r="P320" s="636" t="e">
        <f t="shared" ref="P320" si="411">G320*O315</f>
        <v>#VALUE!</v>
      </c>
    </row>
    <row r="321" spans="1:16" s="637" customFormat="1" ht="13.15">
      <c r="A321" s="627"/>
      <c r="B321" s="627"/>
      <c r="C321" s="627"/>
      <c r="D321" s="627"/>
      <c r="E321" s="628"/>
      <c r="F321" s="638" t="s">
        <v>855</v>
      </c>
      <c r="G321" s="639">
        <v>1</v>
      </c>
      <c r="H321" s="630">
        <f>IF(F321="",0,VLOOKUP(F321,'Cable trays (UnitPrice)'!B:F,5,0))</f>
        <v>0.78521739130434776</v>
      </c>
      <c r="I321" s="631">
        <f t="shared" si="406"/>
        <v>0.78521739130434776</v>
      </c>
      <c r="J321" s="632"/>
      <c r="K321" s="632"/>
      <c r="L321" s="632"/>
      <c r="M321" s="633"/>
      <c r="N321" s="634"/>
      <c r="O321" s="635"/>
      <c r="P321" s="636" t="e">
        <f t="shared" ref="P321" si="412">G321*O315</f>
        <v>#VALUE!</v>
      </c>
    </row>
    <row r="322" spans="1:16" s="637" customFormat="1" ht="13.15">
      <c r="A322" s="627"/>
      <c r="B322" s="627"/>
      <c r="C322" s="627"/>
      <c r="D322" s="627"/>
      <c r="E322" s="628"/>
      <c r="F322" s="638" t="str">
        <f>IF(C315="HDG","Ceiling mount for anchor rail Varmf MP-230Z HDG","Ceiling mount for anchor rail Sendz MP-230S")</f>
        <v>Ceiling mount for anchor rail Varmf MP-230Z HDG</v>
      </c>
      <c r="G322" s="639">
        <v>2</v>
      </c>
      <c r="H322" s="630">
        <f>IF(F322="",0,VLOOKUP(F322,'Cable trays (UnitPrice)'!B:F,5,0))</f>
        <v>4.1686956521739127</v>
      </c>
      <c r="I322" s="631">
        <f t="shared" si="406"/>
        <v>8.3373913043478254</v>
      </c>
      <c r="J322" s="632"/>
      <c r="K322" s="632"/>
      <c r="L322" s="632"/>
      <c r="M322" s="633"/>
      <c r="N322" s="634"/>
      <c r="O322" s="635"/>
      <c r="P322" s="636" t="e">
        <f t="shared" ref="P322" si="413">G322*O315</f>
        <v>#VALUE!</v>
      </c>
    </row>
    <row r="323" spans="1:16" s="637" customFormat="1" ht="13.15">
      <c r="A323" s="627"/>
      <c r="B323" s="627"/>
      <c r="C323" s="627"/>
      <c r="D323" s="627"/>
      <c r="E323" s="628"/>
      <c r="F323" s="627"/>
      <c r="G323" s="639"/>
      <c r="H323" s="630">
        <f>IF(F323="",0,VLOOKUP(F323,'Cable trays (UnitPrice)'!B:F,5,0))</f>
        <v>0</v>
      </c>
      <c r="I323" s="631">
        <f t="shared" si="406"/>
        <v>0</v>
      </c>
      <c r="J323" s="632"/>
      <c r="K323" s="632"/>
      <c r="L323" s="632"/>
      <c r="M323" s="633"/>
      <c r="N323" s="634"/>
      <c r="O323" s="635"/>
      <c r="P323" s="636" t="e">
        <f t="shared" ref="P323" si="414">G323*O315</f>
        <v>#VALUE!</v>
      </c>
    </row>
    <row r="324" spans="1:16" s="637" customFormat="1" ht="13.15">
      <c r="A324" s="627"/>
      <c r="B324" s="627"/>
      <c r="C324" s="627"/>
      <c r="D324" s="627"/>
      <c r="E324" s="628"/>
      <c r="F324" s="638"/>
      <c r="G324" s="639"/>
      <c r="H324" s="630">
        <f>IF(F324="",0,VLOOKUP(F324,'Cable trays (UnitPrice)'!B:F,5,0))</f>
        <v>0</v>
      </c>
      <c r="I324" s="631">
        <f t="shared" si="406"/>
        <v>0</v>
      </c>
      <c r="J324" s="632"/>
      <c r="K324" s="632"/>
      <c r="L324" s="632"/>
      <c r="M324" s="633"/>
      <c r="N324" s="634"/>
      <c r="O324" s="635"/>
      <c r="P324" s="636" t="e">
        <f t="shared" ref="P324" si="415">G324*O315</f>
        <v>#VALUE!</v>
      </c>
    </row>
    <row r="325" spans="1:16">
      <c r="A325" s="617" t="str">
        <f>CONCATENATE("Cable ",B325," ",C325," ",D325," x ",E325)</f>
        <v>Cable Ladder HDG 500 x 100</v>
      </c>
      <c r="B325" s="705" t="s">
        <v>857</v>
      </c>
      <c r="C325" s="703" t="s">
        <v>852</v>
      </c>
      <c r="D325" s="617">
        <v>500</v>
      </c>
      <c r="E325" s="617">
        <v>100</v>
      </c>
      <c r="F325" s="618"/>
      <c r="G325" s="619"/>
      <c r="H325" s="619"/>
      <c r="I325" s="620">
        <f t="shared" si="375"/>
        <v>66.271662564943952</v>
      </c>
      <c r="J325" s="621">
        <f>I325*NOK2EUR</f>
        <v>762.12411949685543</v>
      </c>
      <c r="K325" s="622"/>
      <c r="L325" s="623">
        <f t="shared" ref="L325" si="416">IF(D325&gt;300,D325/1000,0.25)</f>
        <v>0.5</v>
      </c>
      <c r="M325" s="624">
        <f t="shared" ref="M325" si="417">$M$1</f>
        <v>0.5</v>
      </c>
      <c r="N325" s="623">
        <f t="shared" ref="N325" si="418">L325+L325*M325</f>
        <v>0.75</v>
      </c>
      <c r="O325" s="625" t="e">
        <f>SUMIF('[55]Cable Trays - maching table'!C:C,A325,'[55]Cable Trays - maching table'!D:D)</f>
        <v>#VALUE!</v>
      </c>
      <c r="P325" s="626"/>
    </row>
    <row r="326" spans="1:16" s="637" customFormat="1" ht="13.15">
      <c r="A326" s="627"/>
      <c r="B326" s="627"/>
      <c r="C326" s="627"/>
      <c r="D326" s="627"/>
      <c r="E326" s="628"/>
      <c r="F326" s="260" t="str">
        <f>CONCATENATE("Cable ",B325," ",C325," ",D325," x ",E325)</f>
        <v>Cable Ladder HDG 500 x 100</v>
      </c>
      <c r="G326" s="629">
        <v>1</v>
      </c>
      <c r="H326" s="630">
        <f>IF(F326="",0,VLOOKUP(F326,'Cable trays (UnitPrice)'!B:F,5,0))</f>
        <v>43.478260869565219</v>
      </c>
      <c r="I326" s="631">
        <f t="shared" ref="I326:I334" si="419">H326*G326</f>
        <v>43.478260869565219</v>
      </c>
      <c r="J326" s="632"/>
      <c r="K326" s="632"/>
      <c r="L326" s="632"/>
      <c r="M326" s="633"/>
      <c r="N326" s="634"/>
      <c r="O326" s="635"/>
      <c r="P326" s="636" t="e">
        <f t="shared" si="393"/>
        <v>#VALUE!</v>
      </c>
    </row>
    <row r="327" spans="1:16" s="637" customFormat="1" ht="13.15">
      <c r="A327" s="627"/>
      <c r="B327" s="627"/>
      <c r="C327" s="627"/>
      <c r="D327" s="627"/>
      <c r="E327" s="628"/>
      <c r="F327" s="260" t="str">
        <f>CONCATENATE(B325," - Union ",C325," ",D325," x ",E325)</f>
        <v>Ladder - Union HDG 500 x 100</v>
      </c>
      <c r="G327" s="629">
        <v>0.7</v>
      </c>
      <c r="H327" s="630">
        <f>IF(F327="",0,VLOOKUP(F327,'Cable trays (UnitPrice)'!B:F,5,0))</f>
        <v>4.1564123598578071</v>
      </c>
      <c r="I327" s="631">
        <f t="shared" si="419"/>
        <v>2.9094886519004648</v>
      </c>
      <c r="J327" s="632"/>
      <c r="K327" s="632"/>
      <c r="L327" s="632"/>
      <c r="M327" s="633"/>
      <c r="N327" s="634"/>
      <c r="O327" s="635"/>
      <c r="P327" s="636" t="e">
        <f t="shared" ref="P327" si="420">G327*O325</f>
        <v>#VALUE!</v>
      </c>
    </row>
    <row r="328" spans="1:16" s="637" customFormat="1" ht="13.15">
      <c r="A328" s="627"/>
      <c r="B328" s="627"/>
      <c r="C328" s="627"/>
      <c r="D328" s="627"/>
      <c r="E328" s="628"/>
      <c r="F328" s="638" t="s">
        <v>853</v>
      </c>
      <c r="G328" s="639">
        <v>4</v>
      </c>
      <c r="H328" s="630">
        <f>IF(F328="",0,VLOOKUP(F328,'Cable trays (UnitPrice)'!B:F,5,0))</f>
        <v>1.6165217391304347</v>
      </c>
      <c r="I328" s="631">
        <f t="shared" si="419"/>
        <v>6.4660869565217389</v>
      </c>
      <c r="J328" s="632"/>
      <c r="K328" s="632"/>
      <c r="L328" s="632"/>
      <c r="M328" s="633"/>
      <c r="N328" s="634"/>
      <c r="O328" s="635"/>
      <c r="P328" s="636" t="e">
        <f t="shared" ref="P328" si="421">G328*O325</f>
        <v>#VALUE!</v>
      </c>
    </row>
    <row r="329" spans="1:16" s="637" customFormat="1" ht="13.15">
      <c r="A329" s="627"/>
      <c r="B329" s="627"/>
      <c r="C329" s="627"/>
      <c r="D329" s="627"/>
      <c r="E329" s="628"/>
      <c r="F329" s="638" t="s">
        <v>854</v>
      </c>
      <c r="G329" s="639">
        <v>8</v>
      </c>
      <c r="H329" s="630">
        <f>IF(F329="",0,VLOOKUP(F329,'Cable trays (UnitPrice)'!B:F,5,0))</f>
        <v>0.1643478260869565</v>
      </c>
      <c r="I329" s="631">
        <f t="shared" si="419"/>
        <v>1.314782608695652</v>
      </c>
      <c r="J329" s="632"/>
      <c r="K329" s="632"/>
      <c r="L329" s="632"/>
      <c r="M329" s="633"/>
      <c r="N329" s="634"/>
      <c r="O329" s="635"/>
      <c r="P329" s="636" t="e">
        <f t="shared" ref="P329" si="422">G329*O325</f>
        <v>#VALUE!</v>
      </c>
    </row>
    <row r="330" spans="1:16" s="637" customFormat="1" ht="13.15">
      <c r="A330" s="627"/>
      <c r="B330" s="627"/>
      <c r="C330" s="627"/>
      <c r="D330" s="627"/>
      <c r="E330" s="628"/>
      <c r="F330" s="638" t="str">
        <f>IF(C325="HDG","Anchor rail 41x41 HDG","Anchor rail 41x41")</f>
        <v>Anchor rail 41x41 HDG</v>
      </c>
      <c r="G330" s="639">
        <f t="shared" ref="G330" si="423">D325/1000</f>
        <v>0.5</v>
      </c>
      <c r="H330" s="630">
        <f>IF(F330="",0,VLOOKUP(F330,'Cable trays (UnitPrice)'!B:F,5,0))</f>
        <v>5.9608695652173909</v>
      </c>
      <c r="I330" s="631">
        <f t="shared" si="419"/>
        <v>2.9804347826086954</v>
      </c>
      <c r="J330" s="632"/>
      <c r="K330" s="632"/>
      <c r="L330" s="632"/>
      <c r="M330" s="633"/>
      <c r="N330" s="634"/>
      <c r="O330" s="635"/>
      <c r="P330" s="636" t="e">
        <f t="shared" ref="P330" si="424">G330*O325</f>
        <v>#VALUE!</v>
      </c>
    </row>
    <row r="331" spans="1:16" s="637" customFormat="1" ht="13.15">
      <c r="A331" s="627"/>
      <c r="B331" s="627"/>
      <c r="C331" s="627"/>
      <c r="D331" s="627"/>
      <c r="E331" s="628"/>
      <c r="F331" s="638" t="s">
        <v>855</v>
      </c>
      <c r="G331" s="639">
        <v>1</v>
      </c>
      <c r="H331" s="630">
        <f>IF(F331="",0,VLOOKUP(F331,'Cable trays (UnitPrice)'!B:F,5,0))</f>
        <v>0.78521739130434776</v>
      </c>
      <c r="I331" s="631">
        <f t="shared" si="419"/>
        <v>0.78521739130434776</v>
      </c>
      <c r="J331" s="632"/>
      <c r="K331" s="632"/>
      <c r="L331" s="632"/>
      <c r="M331" s="633"/>
      <c r="N331" s="634"/>
      <c r="O331" s="635"/>
      <c r="P331" s="636" t="e">
        <f t="shared" ref="P331" si="425">G331*O325</f>
        <v>#VALUE!</v>
      </c>
    </row>
    <row r="332" spans="1:16" s="637" customFormat="1" ht="13.15">
      <c r="A332" s="627"/>
      <c r="B332" s="627"/>
      <c r="C332" s="627"/>
      <c r="D332" s="627"/>
      <c r="E332" s="628"/>
      <c r="F332" s="638" t="str">
        <f>IF(C325="HDG","Ceiling mount for anchor rail Varmf MP-230Z HDG","Ceiling mount for anchor rail Sendz MP-230S")</f>
        <v>Ceiling mount for anchor rail Varmf MP-230Z HDG</v>
      </c>
      <c r="G332" s="639">
        <v>2</v>
      </c>
      <c r="H332" s="630">
        <f>IF(F332="",0,VLOOKUP(F332,'Cable trays (UnitPrice)'!B:F,5,0))</f>
        <v>4.1686956521739127</v>
      </c>
      <c r="I332" s="631">
        <f t="shared" si="419"/>
        <v>8.3373913043478254</v>
      </c>
      <c r="J332" s="632"/>
      <c r="K332" s="632"/>
      <c r="L332" s="632"/>
      <c r="M332" s="633"/>
      <c r="N332" s="634"/>
      <c r="O332" s="635"/>
      <c r="P332" s="636" t="e">
        <f t="shared" ref="P332" si="426">G332*O325</f>
        <v>#VALUE!</v>
      </c>
    </row>
    <row r="333" spans="1:16" s="637" customFormat="1" ht="13.15">
      <c r="A333" s="627"/>
      <c r="B333" s="627"/>
      <c r="C333" s="627"/>
      <c r="D333" s="627"/>
      <c r="E333" s="628"/>
      <c r="F333" s="627"/>
      <c r="G333" s="639"/>
      <c r="H333" s="630">
        <f>IF(F333="",0,VLOOKUP(F333,'Cable trays (UnitPrice)'!B:F,5,0))</f>
        <v>0</v>
      </c>
      <c r="I333" s="631">
        <f t="shared" si="419"/>
        <v>0</v>
      </c>
      <c r="J333" s="632"/>
      <c r="K333" s="632"/>
      <c r="L333" s="632"/>
      <c r="M333" s="633"/>
      <c r="N333" s="634"/>
      <c r="O333" s="635"/>
      <c r="P333" s="636" t="e">
        <f t="shared" ref="P333" si="427">G333*O325</f>
        <v>#VALUE!</v>
      </c>
    </row>
    <row r="334" spans="1:16" s="637" customFormat="1" ht="13.15">
      <c r="A334" s="627"/>
      <c r="B334" s="627"/>
      <c r="C334" s="627"/>
      <c r="D334" s="627"/>
      <c r="E334" s="628"/>
      <c r="F334" s="638"/>
      <c r="G334" s="639"/>
      <c r="H334" s="630">
        <f>IF(F334="",0,VLOOKUP(F334,'Cable trays (UnitPrice)'!B:F,5,0))</f>
        <v>0</v>
      </c>
      <c r="I334" s="631">
        <f t="shared" si="419"/>
        <v>0</v>
      </c>
      <c r="J334" s="632"/>
      <c r="K334" s="632"/>
      <c r="L334" s="632"/>
      <c r="M334" s="633"/>
      <c r="N334" s="634"/>
      <c r="O334" s="635"/>
      <c r="P334" s="636" t="e">
        <f t="shared" ref="P334" si="428">G334*O325</f>
        <v>#VALUE!</v>
      </c>
    </row>
    <row r="335" spans="1:16">
      <c r="A335" s="617" t="str">
        <f>CONCATENATE("Cable ",B335," ",C335," ",D335," x ",E335)</f>
        <v>Cable Ladder HDG 450 x 125</v>
      </c>
      <c r="B335" s="705" t="s">
        <v>857</v>
      </c>
      <c r="C335" s="703" t="s">
        <v>852</v>
      </c>
      <c r="D335" s="617">
        <v>450</v>
      </c>
      <c r="E335" s="617">
        <v>125</v>
      </c>
      <c r="F335" s="618"/>
      <c r="G335" s="619"/>
      <c r="H335" s="619"/>
      <c r="I335" s="620">
        <f t="shared" si="375"/>
        <v>77.195020964360594</v>
      </c>
      <c r="J335" s="621">
        <f>I335*NOK2EUR</f>
        <v>887.74274109014686</v>
      </c>
      <c r="K335" s="622"/>
      <c r="L335" s="623">
        <f t="shared" ref="L335" si="429">IF(D335&gt;300,D335/1000,0.25)</f>
        <v>0.45</v>
      </c>
      <c r="M335" s="624">
        <f t="shared" ref="M335" si="430">$M$1</f>
        <v>0.5</v>
      </c>
      <c r="N335" s="623">
        <f t="shared" ref="N335" si="431">L335+L335*M335</f>
        <v>0.67500000000000004</v>
      </c>
      <c r="O335" s="625" t="e">
        <f>SUMIF('[55]Cable Trays - maching table'!C:C,A335,'[55]Cable Trays - maching table'!D:D)</f>
        <v>#VALUE!</v>
      </c>
      <c r="P335" s="626"/>
    </row>
    <row r="336" spans="1:16" s="637" customFormat="1" ht="13.15">
      <c r="A336" s="627"/>
      <c r="B336" s="627"/>
      <c r="C336" s="627"/>
      <c r="D336" s="627"/>
      <c r="E336" s="628"/>
      <c r="F336" s="260" t="str">
        <f>CONCATENATE("Cable ",B335," ",C335," ",D335," x ",E335)</f>
        <v>Cable Ladder HDG 450 x 125</v>
      </c>
      <c r="G336" s="629">
        <v>1</v>
      </c>
      <c r="H336" s="630">
        <f>IF(F336="",0,VLOOKUP(F336,'Cable trays (UnitPrice)'!B:F,5,0))</f>
        <v>47.64606690365509</v>
      </c>
      <c r="I336" s="631">
        <f t="shared" ref="I336:I344" si="432">H336*G336</f>
        <v>47.64606690365509</v>
      </c>
      <c r="J336" s="632"/>
      <c r="K336" s="632"/>
      <c r="L336" s="632"/>
      <c r="M336" s="633"/>
      <c r="N336" s="634"/>
      <c r="O336" s="635"/>
      <c r="P336" s="636" t="e">
        <f t="shared" si="393"/>
        <v>#VALUE!</v>
      </c>
    </row>
    <row r="337" spans="1:16" s="637" customFormat="1" ht="13.15">
      <c r="A337" s="627"/>
      <c r="B337" s="627"/>
      <c r="C337" s="627"/>
      <c r="D337" s="627"/>
      <c r="E337" s="628"/>
      <c r="F337" s="260" t="str">
        <f>CONCATENATE(B335," - Union ",C335," ",D335," x ",E335)</f>
        <v>Ladder - Union HDG 450 x 125</v>
      </c>
      <c r="G337" s="629">
        <v>0.7</v>
      </c>
      <c r="H337" s="630">
        <f>IF(F337="",0,VLOOKUP(F337,'Cable trays (UnitPrice)'!B:F,5,0))</f>
        <v>14.232977850697294</v>
      </c>
      <c r="I337" s="631">
        <f t="shared" si="432"/>
        <v>9.9630844954881059</v>
      </c>
      <c r="J337" s="632"/>
      <c r="K337" s="632"/>
      <c r="L337" s="632"/>
      <c r="M337" s="633"/>
      <c r="N337" s="634"/>
      <c r="O337" s="635"/>
      <c r="P337" s="636" t="e">
        <f t="shared" ref="P337" si="433">G337*O335</f>
        <v>#VALUE!</v>
      </c>
    </row>
    <row r="338" spans="1:16" s="637" customFormat="1" ht="13.15">
      <c r="A338" s="627"/>
      <c r="B338" s="627"/>
      <c r="C338" s="627"/>
      <c r="D338" s="627"/>
      <c r="E338" s="628"/>
      <c r="F338" s="638" t="s">
        <v>853</v>
      </c>
      <c r="G338" s="639">
        <v>4</v>
      </c>
      <c r="H338" s="630">
        <f>IF(F338="",0,VLOOKUP(F338,'Cable trays (UnitPrice)'!B:F,5,0))</f>
        <v>1.6165217391304347</v>
      </c>
      <c r="I338" s="631">
        <f t="shared" si="432"/>
        <v>6.4660869565217389</v>
      </c>
      <c r="J338" s="632"/>
      <c r="K338" s="632"/>
      <c r="L338" s="632"/>
      <c r="M338" s="633"/>
      <c r="N338" s="634"/>
      <c r="O338" s="635"/>
      <c r="P338" s="636" t="e">
        <f t="shared" ref="P338" si="434">G338*O335</f>
        <v>#VALUE!</v>
      </c>
    </row>
    <row r="339" spans="1:16" s="637" customFormat="1" ht="13.15">
      <c r="A339" s="627"/>
      <c r="B339" s="627"/>
      <c r="C339" s="627"/>
      <c r="D339" s="627"/>
      <c r="E339" s="628"/>
      <c r="F339" s="638" t="s">
        <v>854</v>
      </c>
      <c r="G339" s="639">
        <v>8</v>
      </c>
      <c r="H339" s="630">
        <f>IF(F339="",0,VLOOKUP(F339,'Cable trays (UnitPrice)'!B:F,5,0))</f>
        <v>0.1643478260869565</v>
      </c>
      <c r="I339" s="631">
        <f t="shared" si="432"/>
        <v>1.314782608695652</v>
      </c>
      <c r="J339" s="632"/>
      <c r="K339" s="632"/>
      <c r="L339" s="632"/>
      <c r="M339" s="633"/>
      <c r="N339" s="634"/>
      <c r="O339" s="635"/>
      <c r="P339" s="636" t="e">
        <f t="shared" ref="P339" si="435">G339*O335</f>
        <v>#VALUE!</v>
      </c>
    </row>
    <row r="340" spans="1:16" s="637" customFormat="1" ht="13.15">
      <c r="A340" s="627"/>
      <c r="B340" s="627"/>
      <c r="C340" s="627"/>
      <c r="D340" s="627"/>
      <c r="E340" s="628"/>
      <c r="F340" s="638" t="str">
        <f>IF(C335="HDG","Anchor rail 41x41 HDG","Anchor rail 41x41")</f>
        <v>Anchor rail 41x41 HDG</v>
      </c>
      <c r="G340" s="639">
        <f t="shared" ref="G340" si="436">D335/1000</f>
        <v>0.45</v>
      </c>
      <c r="H340" s="630">
        <f>IF(F340="",0,VLOOKUP(F340,'Cable trays (UnitPrice)'!B:F,5,0))</f>
        <v>5.9608695652173909</v>
      </c>
      <c r="I340" s="631">
        <f t="shared" si="432"/>
        <v>2.682391304347826</v>
      </c>
      <c r="J340" s="632"/>
      <c r="K340" s="632"/>
      <c r="L340" s="632"/>
      <c r="M340" s="633"/>
      <c r="N340" s="634"/>
      <c r="O340" s="635"/>
      <c r="P340" s="636" t="e">
        <f t="shared" ref="P340" si="437">G340*O335</f>
        <v>#VALUE!</v>
      </c>
    </row>
    <row r="341" spans="1:16" s="637" customFormat="1" ht="13.15">
      <c r="A341" s="627"/>
      <c r="B341" s="627"/>
      <c r="C341" s="627"/>
      <c r="D341" s="627"/>
      <c r="E341" s="628"/>
      <c r="F341" s="638" t="s">
        <v>855</v>
      </c>
      <c r="G341" s="639">
        <v>1</v>
      </c>
      <c r="H341" s="630">
        <f>IF(F341="",0,VLOOKUP(F341,'Cable trays (UnitPrice)'!B:F,5,0))</f>
        <v>0.78521739130434776</v>
      </c>
      <c r="I341" s="631">
        <f t="shared" si="432"/>
        <v>0.78521739130434776</v>
      </c>
      <c r="J341" s="632"/>
      <c r="K341" s="632"/>
      <c r="L341" s="632"/>
      <c r="M341" s="633"/>
      <c r="N341" s="634"/>
      <c r="O341" s="635"/>
      <c r="P341" s="636" t="e">
        <f t="shared" ref="P341" si="438">G341*O335</f>
        <v>#VALUE!</v>
      </c>
    </row>
    <row r="342" spans="1:16" s="637" customFormat="1" ht="13.15">
      <c r="A342" s="627"/>
      <c r="B342" s="627"/>
      <c r="C342" s="627"/>
      <c r="D342" s="627"/>
      <c r="E342" s="628"/>
      <c r="F342" s="638" t="str">
        <f>IF(C335="HDG","Ceiling mount for anchor rail Varmf MP-230Z HDG","Ceiling mount for anchor rail Sendz MP-230S")</f>
        <v>Ceiling mount for anchor rail Varmf MP-230Z HDG</v>
      </c>
      <c r="G342" s="639">
        <v>2</v>
      </c>
      <c r="H342" s="630">
        <f>IF(F342="",0,VLOOKUP(F342,'Cable trays (UnitPrice)'!B:F,5,0))</f>
        <v>4.1686956521739127</v>
      </c>
      <c r="I342" s="631">
        <f t="shared" si="432"/>
        <v>8.3373913043478254</v>
      </c>
      <c r="J342" s="632"/>
      <c r="K342" s="632"/>
      <c r="L342" s="632"/>
      <c r="M342" s="633"/>
      <c r="N342" s="634"/>
      <c r="O342" s="635"/>
      <c r="P342" s="636" t="e">
        <f t="shared" ref="P342" si="439">G342*O335</f>
        <v>#VALUE!</v>
      </c>
    </row>
    <row r="343" spans="1:16" s="637" customFormat="1" ht="13.15">
      <c r="A343" s="627"/>
      <c r="B343" s="627"/>
      <c r="C343" s="627"/>
      <c r="D343" s="627"/>
      <c r="E343" s="628"/>
      <c r="F343" s="627"/>
      <c r="G343" s="639"/>
      <c r="H343" s="630">
        <f>IF(F343="",0,VLOOKUP(F343,'Cable trays (UnitPrice)'!B:F,5,0))</f>
        <v>0</v>
      </c>
      <c r="I343" s="631">
        <f t="shared" si="432"/>
        <v>0</v>
      </c>
      <c r="J343" s="632"/>
      <c r="K343" s="632"/>
      <c r="L343" s="632"/>
      <c r="M343" s="633"/>
      <c r="N343" s="634"/>
      <c r="O343" s="635"/>
      <c r="P343" s="636" t="e">
        <f t="shared" ref="P343" si="440">G343*O335</f>
        <v>#VALUE!</v>
      </c>
    </row>
    <row r="344" spans="1:16" s="637" customFormat="1" ht="13.15">
      <c r="A344" s="627"/>
      <c r="B344" s="627"/>
      <c r="C344" s="627"/>
      <c r="D344" s="627"/>
      <c r="E344" s="628"/>
      <c r="F344" s="638"/>
      <c r="G344" s="639"/>
      <c r="H344" s="630">
        <f>IF(F344="",0,VLOOKUP(F344,'Cable trays (UnitPrice)'!B:F,5,0))</f>
        <v>0</v>
      </c>
      <c r="I344" s="631">
        <f t="shared" si="432"/>
        <v>0</v>
      </c>
      <c r="J344" s="632"/>
      <c r="K344" s="632"/>
      <c r="L344" s="632"/>
      <c r="M344" s="633"/>
      <c r="N344" s="634"/>
      <c r="O344" s="635"/>
      <c r="P344" s="636" t="e">
        <f t="shared" ref="P344" si="441">G344*O335</f>
        <v>#VALUE!</v>
      </c>
    </row>
    <row r="345" spans="1:16">
      <c r="A345" s="617" t="str">
        <f>CONCATENATE("Cable ",B345," ",C345," ",D345," x ",E345)</f>
        <v>Cable Ladder HDG 450 x 100</v>
      </c>
      <c r="B345" s="705" t="s">
        <v>857</v>
      </c>
      <c r="C345" s="703" t="s">
        <v>852</v>
      </c>
      <c r="D345" s="617">
        <v>450</v>
      </c>
      <c r="E345" s="617">
        <v>100</v>
      </c>
      <c r="F345" s="618"/>
      <c r="G345" s="619"/>
      <c r="H345" s="619"/>
      <c r="I345" s="620">
        <f t="shared" si="375"/>
        <v>42.771540880503146</v>
      </c>
      <c r="J345" s="621">
        <f>I345*NOK2EUR</f>
        <v>491.8727201257862</v>
      </c>
      <c r="K345" s="622"/>
      <c r="L345" s="623">
        <f t="shared" ref="L345" si="442">IF(D345&gt;300,D345/1000,0.25)</f>
        <v>0.45</v>
      </c>
      <c r="M345" s="624">
        <f t="shared" ref="M345" si="443">$M$1</f>
        <v>0.5</v>
      </c>
      <c r="N345" s="623">
        <f t="shared" ref="N345" si="444">L345+L345*M345</f>
        <v>0.67500000000000004</v>
      </c>
      <c r="O345" s="625" t="e">
        <f>SUMIF('[55]Cable Trays - maching table'!C:C,A345,'[55]Cable Trays - maching table'!D:D)</f>
        <v>#VALUE!</v>
      </c>
      <c r="P345" s="626"/>
    </row>
    <row r="346" spans="1:16" s="637" customFormat="1" ht="13.15">
      <c r="A346" s="627"/>
      <c r="B346" s="627"/>
      <c r="C346" s="627"/>
      <c r="D346" s="627"/>
      <c r="E346" s="628"/>
      <c r="F346" s="260" t="str">
        <f>CONCATENATE("Cable ",B345," ",C345," ",D345," x ",E345)</f>
        <v>Cable Ladder HDG 450 x 100</v>
      </c>
      <c r="G346" s="629">
        <v>1</v>
      </c>
      <c r="H346" s="630">
        <f>IF(F346="",0,VLOOKUP(F346,'Cable trays (UnitPrice)'!B:F,5,0))</f>
        <v>20.276182663385292</v>
      </c>
      <c r="I346" s="631">
        <f t="shared" ref="I346:I354" si="445">H346*G346</f>
        <v>20.276182663385292</v>
      </c>
      <c r="J346" s="632"/>
      <c r="K346" s="632"/>
      <c r="L346" s="632"/>
      <c r="M346" s="633"/>
      <c r="N346" s="634"/>
      <c r="O346" s="635"/>
      <c r="P346" s="636" t="e">
        <f t="shared" si="393"/>
        <v>#VALUE!</v>
      </c>
    </row>
    <row r="347" spans="1:16" s="637" customFormat="1" ht="13.15">
      <c r="A347" s="627"/>
      <c r="B347" s="627"/>
      <c r="C347" s="627"/>
      <c r="D347" s="627"/>
      <c r="E347" s="628"/>
      <c r="F347" s="260" t="str">
        <f>CONCATENATE(B345," - Union ",C345," ",D345," x ",E345)</f>
        <v>Ladder - Union HDG 450 x 100</v>
      </c>
      <c r="G347" s="629">
        <v>0.7</v>
      </c>
      <c r="H347" s="630">
        <f>IF(F347="",0,VLOOKUP(F347,'Cable trays (UnitPrice)'!B:F,5,0))</f>
        <v>4.1564123598578071</v>
      </c>
      <c r="I347" s="631">
        <f t="shared" si="445"/>
        <v>2.9094886519004648</v>
      </c>
      <c r="J347" s="632"/>
      <c r="K347" s="632"/>
      <c r="L347" s="632"/>
      <c r="M347" s="633"/>
      <c r="N347" s="634"/>
      <c r="O347" s="635"/>
      <c r="P347" s="636" t="e">
        <f t="shared" ref="P347" si="446">G347*O345</f>
        <v>#VALUE!</v>
      </c>
    </row>
    <row r="348" spans="1:16" s="637" customFormat="1" ht="13.15">
      <c r="A348" s="627"/>
      <c r="B348" s="627"/>
      <c r="C348" s="627"/>
      <c r="D348" s="627"/>
      <c r="E348" s="628"/>
      <c r="F348" s="638" t="s">
        <v>853</v>
      </c>
      <c r="G348" s="639">
        <v>4</v>
      </c>
      <c r="H348" s="630">
        <f>IF(F348="",0,VLOOKUP(F348,'Cable trays (UnitPrice)'!B:F,5,0))</f>
        <v>1.6165217391304347</v>
      </c>
      <c r="I348" s="631">
        <f t="shared" si="445"/>
        <v>6.4660869565217389</v>
      </c>
      <c r="J348" s="632"/>
      <c r="K348" s="632"/>
      <c r="L348" s="632"/>
      <c r="M348" s="633"/>
      <c r="N348" s="634"/>
      <c r="O348" s="635"/>
      <c r="P348" s="636" t="e">
        <f t="shared" ref="P348" si="447">G348*O345</f>
        <v>#VALUE!</v>
      </c>
    </row>
    <row r="349" spans="1:16" s="637" customFormat="1" ht="13.15">
      <c r="A349" s="627"/>
      <c r="B349" s="627"/>
      <c r="C349" s="627"/>
      <c r="D349" s="627"/>
      <c r="E349" s="628"/>
      <c r="F349" s="638" t="s">
        <v>854</v>
      </c>
      <c r="G349" s="639">
        <v>8</v>
      </c>
      <c r="H349" s="630">
        <f>IF(F349="",0,VLOOKUP(F349,'Cable trays (UnitPrice)'!B:F,5,0))</f>
        <v>0.1643478260869565</v>
      </c>
      <c r="I349" s="631">
        <f t="shared" si="445"/>
        <v>1.314782608695652</v>
      </c>
      <c r="J349" s="632"/>
      <c r="K349" s="632"/>
      <c r="L349" s="632"/>
      <c r="M349" s="633"/>
      <c r="N349" s="634"/>
      <c r="O349" s="635"/>
      <c r="P349" s="636" t="e">
        <f t="shared" ref="P349" si="448">G349*O345</f>
        <v>#VALUE!</v>
      </c>
    </row>
    <row r="350" spans="1:16" s="637" customFormat="1" ht="13.15">
      <c r="A350" s="627"/>
      <c r="B350" s="627"/>
      <c r="C350" s="627"/>
      <c r="D350" s="627"/>
      <c r="E350" s="628"/>
      <c r="F350" s="638" t="str">
        <f>IF(C345="HDG","Anchor rail 41x41 HDG","Anchor rail 41x41")</f>
        <v>Anchor rail 41x41 HDG</v>
      </c>
      <c r="G350" s="639">
        <f t="shared" ref="G350" si="449">D345/1000</f>
        <v>0.45</v>
      </c>
      <c r="H350" s="630">
        <f>IF(F350="",0,VLOOKUP(F350,'Cable trays (UnitPrice)'!B:F,5,0))</f>
        <v>5.9608695652173909</v>
      </c>
      <c r="I350" s="631">
        <f t="shared" si="445"/>
        <v>2.682391304347826</v>
      </c>
      <c r="J350" s="632"/>
      <c r="K350" s="632"/>
      <c r="L350" s="632"/>
      <c r="M350" s="633"/>
      <c r="N350" s="634"/>
      <c r="O350" s="635"/>
      <c r="P350" s="636" t="e">
        <f t="shared" ref="P350" si="450">G350*O345</f>
        <v>#VALUE!</v>
      </c>
    </row>
    <row r="351" spans="1:16" s="637" customFormat="1" ht="13.15">
      <c r="A351" s="627"/>
      <c r="B351" s="627"/>
      <c r="C351" s="627"/>
      <c r="D351" s="627"/>
      <c r="E351" s="628"/>
      <c r="F351" s="638" t="s">
        <v>855</v>
      </c>
      <c r="G351" s="639">
        <v>1</v>
      </c>
      <c r="H351" s="630">
        <f>IF(F351="",0,VLOOKUP(F351,'Cable trays (UnitPrice)'!B:F,5,0))</f>
        <v>0.78521739130434776</v>
      </c>
      <c r="I351" s="631">
        <f t="shared" si="445"/>
        <v>0.78521739130434776</v>
      </c>
      <c r="J351" s="632"/>
      <c r="K351" s="632"/>
      <c r="L351" s="632"/>
      <c r="M351" s="633"/>
      <c r="N351" s="634"/>
      <c r="O351" s="635"/>
      <c r="P351" s="636" t="e">
        <f t="shared" ref="P351" si="451">G351*O345</f>
        <v>#VALUE!</v>
      </c>
    </row>
    <row r="352" spans="1:16" s="637" customFormat="1" ht="13.15">
      <c r="A352" s="627"/>
      <c r="B352" s="627"/>
      <c r="C352" s="627"/>
      <c r="D352" s="627"/>
      <c r="E352" s="628"/>
      <c r="F352" s="638" t="str">
        <f>IF(C345="HDG","Ceiling mount for anchor rail Varmf MP-230Z HDG","Ceiling mount for anchor rail Sendz MP-230S")</f>
        <v>Ceiling mount for anchor rail Varmf MP-230Z HDG</v>
      </c>
      <c r="G352" s="639">
        <v>2</v>
      </c>
      <c r="H352" s="630">
        <f>IF(F352="",0,VLOOKUP(F352,'Cable trays (UnitPrice)'!B:F,5,0))</f>
        <v>4.1686956521739127</v>
      </c>
      <c r="I352" s="631">
        <f t="shared" si="445"/>
        <v>8.3373913043478254</v>
      </c>
      <c r="J352" s="632"/>
      <c r="K352" s="632"/>
      <c r="L352" s="632"/>
      <c r="M352" s="633"/>
      <c r="N352" s="634"/>
      <c r="O352" s="635"/>
      <c r="P352" s="636" t="e">
        <f t="shared" ref="P352" si="452">G352*O345</f>
        <v>#VALUE!</v>
      </c>
    </row>
    <row r="353" spans="1:16" s="637" customFormat="1" ht="13.15">
      <c r="A353" s="627"/>
      <c r="B353" s="627"/>
      <c r="C353" s="627"/>
      <c r="D353" s="627"/>
      <c r="E353" s="628"/>
      <c r="F353" s="627"/>
      <c r="G353" s="639"/>
      <c r="H353" s="630">
        <f>IF(F353="",0,VLOOKUP(F353,'Cable trays (UnitPrice)'!B:F,5,0))</f>
        <v>0</v>
      </c>
      <c r="I353" s="631">
        <f t="shared" si="445"/>
        <v>0</v>
      </c>
      <c r="J353" s="632"/>
      <c r="K353" s="632"/>
      <c r="L353" s="632"/>
      <c r="M353" s="633"/>
      <c r="N353" s="634"/>
      <c r="O353" s="635"/>
      <c r="P353" s="636" t="e">
        <f t="shared" ref="P353" si="453">G353*O345</f>
        <v>#VALUE!</v>
      </c>
    </row>
    <row r="354" spans="1:16" s="637" customFormat="1" ht="13.15">
      <c r="A354" s="627"/>
      <c r="B354" s="627"/>
      <c r="C354" s="627"/>
      <c r="D354" s="627"/>
      <c r="E354" s="628"/>
      <c r="F354" s="638"/>
      <c r="G354" s="639"/>
      <c r="H354" s="630">
        <f>IF(F354="",0,VLOOKUP(F354,'Cable trays (UnitPrice)'!B:F,5,0))</f>
        <v>0</v>
      </c>
      <c r="I354" s="631">
        <f t="shared" si="445"/>
        <v>0</v>
      </c>
      <c r="J354" s="632"/>
      <c r="K354" s="632"/>
      <c r="L354" s="632"/>
      <c r="M354" s="633"/>
      <c r="N354" s="634"/>
      <c r="O354" s="635"/>
      <c r="P354" s="636" t="e">
        <f t="shared" ref="P354" si="454">G354*O345</f>
        <v>#VALUE!</v>
      </c>
    </row>
    <row r="355" spans="1:16">
      <c r="A355" s="617" t="str">
        <f>CONCATENATE("Cable ",B355," ",C355," ",D355," x ",E355)</f>
        <v>Cable Ladder HDG 450 x 38</v>
      </c>
      <c r="B355" s="705" t="s">
        <v>857</v>
      </c>
      <c r="C355" s="703" t="s">
        <v>852</v>
      </c>
      <c r="D355" s="617">
        <v>450</v>
      </c>
      <c r="E355" s="617">
        <v>38</v>
      </c>
      <c r="F355" s="618"/>
      <c r="G355" s="619"/>
      <c r="H355" s="619"/>
      <c r="I355" s="620">
        <f t="shared" si="375"/>
        <v>35.897509342812867</v>
      </c>
      <c r="J355" s="621">
        <f>I355*NOK2EUR</f>
        <v>412.82135744234796</v>
      </c>
      <c r="K355" s="622"/>
      <c r="L355" s="623">
        <f t="shared" ref="L355" si="455">IF(D355&gt;300,D355/1000,0.25)</f>
        <v>0.45</v>
      </c>
      <c r="M355" s="624">
        <f t="shared" ref="M355" si="456">$M$1</f>
        <v>0.5</v>
      </c>
      <c r="N355" s="623">
        <f t="shared" ref="N355" si="457">L355+L355*M355</f>
        <v>0.67500000000000004</v>
      </c>
      <c r="O355" s="625" t="e">
        <f>SUMIF('[55]Cable Trays - maching table'!C:C,A355,'[55]Cable Trays - maching table'!D:D)</f>
        <v>#VALUE!</v>
      </c>
      <c r="P355" s="626"/>
    </row>
    <row r="356" spans="1:16" s="637" customFormat="1" ht="13.15">
      <c r="A356" s="627"/>
      <c r="B356" s="627"/>
      <c r="C356" s="627"/>
      <c r="D356" s="627"/>
      <c r="E356" s="628"/>
      <c r="F356" s="260" t="str">
        <f>CONCATENATE("Cable ",B355," ",C355," ",D355," x ",E355)</f>
        <v>Cable Ladder HDG 450 x 38</v>
      </c>
      <c r="G356" s="629">
        <v>1</v>
      </c>
      <c r="H356" s="630">
        <f>IF(F356="",0,VLOOKUP(F356,'Cable trays (UnitPrice)'!B:F,5,0))</f>
        <v>14.962173001549536</v>
      </c>
      <c r="I356" s="631">
        <f t="shared" ref="I356:I364" si="458">H356*G356</f>
        <v>14.962173001549536</v>
      </c>
      <c r="J356" s="632"/>
      <c r="K356" s="632"/>
      <c r="L356" s="632"/>
      <c r="M356" s="633"/>
      <c r="N356" s="634"/>
      <c r="O356" s="635"/>
      <c r="P356" s="636" t="e">
        <f t="shared" si="393"/>
        <v>#VALUE!</v>
      </c>
    </row>
    <row r="357" spans="1:16" s="637" customFormat="1" ht="13.15">
      <c r="A357" s="627"/>
      <c r="B357" s="627"/>
      <c r="C357" s="627"/>
      <c r="D357" s="627"/>
      <c r="E357" s="628"/>
      <c r="F357" s="260" t="str">
        <f>CONCATENATE(B355," - Union ",C355," ",D355," x ",E355)</f>
        <v>Ladder - Union HDG 450 x 38</v>
      </c>
      <c r="G357" s="629">
        <v>0.7</v>
      </c>
      <c r="H357" s="630">
        <f>IF(F357="",0,VLOOKUP(F357,'Cable trays (UnitPrice)'!B:F,5,0))</f>
        <v>1.9278096800656273</v>
      </c>
      <c r="I357" s="631">
        <f t="shared" si="458"/>
        <v>1.3494667760459389</v>
      </c>
      <c r="J357" s="632"/>
      <c r="K357" s="632"/>
      <c r="L357" s="632"/>
      <c r="M357" s="633"/>
      <c r="N357" s="634"/>
      <c r="O357" s="635"/>
      <c r="P357" s="636" t="e">
        <f t="shared" ref="P357" si="459">G357*O355</f>
        <v>#VALUE!</v>
      </c>
    </row>
    <row r="358" spans="1:16" s="637" customFormat="1" ht="13.15">
      <c r="A358" s="627"/>
      <c r="B358" s="627"/>
      <c r="C358" s="627"/>
      <c r="D358" s="627"/>
      <c r="E358" s="628"/>
      <c r="F358" s="638" t="s">
        <v>853</v>
      </c>
      <c r="G358" s="639">
        <v>4</v>
      </c>
      <c r="H358" s="630">
        <f>IF(F358="",0,VLOOKUP(F358,'Cable trays (UnitPrice)'!B:F,5,0))</f>
        <v>1.6165217391304347</v>
      </c>
      <c r="I358" s="631">
        <f t="shared" si="458"/>
        <v>6.4660869565217389</v>
      </c>
      <c r="J358" s="632"/>
      <c r="K358" s="632"/>
      <c r="L358" s="632"/>
      <c r="M358" s="633"/>
      <c r="N358" s="634"/>
      <c r="O358" s="635"/>
      <c r="P358" s="636" t="e">
        <f t="shared" ref="P358" si="460">G358*O355</f>
        <v>#VALUE!</v>
      </c>
    </row>
    <row r="359" spans="1:16" s="637" customFormat="1" ht="13.15">
      <c r="A359" s="627"/>
      <c r="B359" s="627"/>
      <c r="C359" s="627"/>
      <c r="D359" s="627"/>
      <c r="E359" s="628"/>
      <c r="F359" s="638" t="s">
        <v>854</v>
      </c>
      <c r="G359" s="639">
        <v>8</v>
      </c>
      <c r="H359" s="630">
        <f>IF(F359="",0,VLOOKUP(F359,'Cable trays (UnitPrice)'!B:F,5,0))</f>
        <v>0.1643478260869565</v>
      </c>
      <c r="I359" s="631">
        <f t="shared" si="458"/>
        <v>1.314782608695652</v>
      </c>
      <c r="J359" s="632"/>
      <c r="K359" s="632"/>
      <c r="L359" s="632"/>
      <c r="M359" s="633"/>
      <c r="N359" s="634"/>
      <c r="O359" s="635"/>
      <c r="P359" s="636" t="e">
        <f t="shared" ref="P359" si="461">G359*O355</f>
        <v>#VALUE!</v>
      </c>
    </row>
    <row r="360" spans="1:16" s="637" customFormat="1" ht="13.15">
      <c r="A360" s="627"/>
      <c r="B360" s="627"/>
      <c r="C360" s="627"/>
      <c r="D360" s="627"/>
      <c r="E360" s="628"/>
      <c r="F360" s="638" t="str">
        <f>IF(C355="HDG","Anchor rail 41x41 HDG","Anchor rail 41x41")</f>
        <v>Anchor rail 41x41 HDG</v>
      </c>
      <c r="G360" s="639">
        <f t="shared" ref="G360" si="462">D355/1000</f>
        <v>0.45</v>
      </c>
      <c r="H360" s="630">
        <f>IF(F360="",0,VLOOKUP(F360,'Cable trays (UnitPrice)'!B:F,5,0))</f>
        <v>5.9608695652173909</v>
      </c>
      <c r="I360" s="631">
        <f t="shared" si="458"/>
        <v>2.682391304347826</v>
      </c>
      <c r="J360" s="632"/>
      <c r="K360" s="632"/>
      <c r="L360" s="632"/>
      <c r="M360" s="633"/>
      <c r="N360" s="634"/>
      <c r="O360" s="635"/>
      <c r="P360" s="636" t="e">
        <f t="shared" ref="P360" si="463">G360*O355</f>
        <v>#VALUE!</v>
      </c>
    </row>
    <row r="361" spans="1:16" s="637" customFormat="1" ht="13.15">
      <c r="A361" s="627"/>
      <c r="B361" s="627"/>
      <c r="C361" s="627"/>
      <c r="D361" s="627"/>
      <c r="E361" s="628"/>
      <c r="F361" s="638" t="s">
        <v>855</v>
      </c>
      <c r="G361" s="639">
        <v>1</v>
      </c>
      <c r="H361" s="630">
        <f>IF(F361="",0,VLOOKUP(F361,'Cable trays (UnitPrice)'!B:F,5,0))</f>
        <v>0.78521739130434776</v>
      </c>
      <c r="I361" s="631">
        <f t="shared" si="458"/>
        <v>0.78521739130434776</v>
      </c>
      <c r="J361" s="632"/>
      <c r="K361" s="632"/>
      <c r="L361" s="632"/>
      <c r="M361" s="633"/>
      <c r="N361" s="634"/>
      <c r="O361" s="635"/>
      <c r="P361" s="636" t="e">
        <f t="shared" ref="P361" si="464">G361*O355</f>
        <v>#VALUE!</v>
      </c>
    </row>
    <row r="362" spans="1:16" s="637" customFormat="1" ht="13.15">
      <c r="A362" s="627"/>
      <c r="B362" s="627"/>
      <c r="C362" s="627"/>
      <c r="D362" s="627"/>
      <c r="E362" s="628"/>
      <c r="F362" s="638" t="str">
        <f>IF(C355="HDG","Ceiling mount for anchor rail Varmf MP-230Z HDG","Ceiling mount for anchor rail Sendz MP-230S")</f>
        <v>Ceiling mount for anchor rail Varmf MP-230Z HDG</v>
      </c>
      <c r="G362" s="639">
        <v>2</v>
      </c>
      <c r="H362" s="630">
        <f>IF(F362="",0,VLOOKUP(F362,'Cable trays (UnitPrice)'!B:F,5,0))</f>
        <v>4.1686956521739127</v>
      </c>
      <c r="I362" s="631">
        <f t="shared" si="458"/>
        <v>8.3373913043478254</v>
      </c>
      <c r="J362" s="632"/>
      <c r="K362" s="632"/>
      <c r="L362" s="632"/>
      <c r="M362" s="633"/>
      <c r="N362" s="634"/>
      <c r="O362" s="635"/>
      <c r="P362" s="636" t="e">
        <f t="shared" ref="P362" si="465">G362*O355</f>
        <v>#VALUE!</v>
      </c>
    </row>
    <row r="363" spans="1:16" s="637" customFormat="1" ht="13.15">
      <c r="A363" s="627"/>
      <c r="B363" s="627"/>
      <c r="C363" s="627"/>
      <c r="D363" s="627"/>
      <c r="E363" s="628"/>
      <c r="F363" s="627"/>
      <c r="G363" s="639"/>
      <c r="H363" s="630">
        <f>IF(F363="",0,VLOOKUP(F363,'Cable trays (UnitPrice)'!B:F,5,0))</f>
        <v>0</v>
      </c>
      <c r="I363" s="631">
        <f t="shared" si="458"/>
        <v>0</v>
      </c>
      <c r="J363" s="632"/>
      <c r="K363" s="632"/>
      <c r="L363" s="632"/>
      <c r="M363" s="633"/>
      <c r="N363" s="634"/>
      <c r="O363" s="635"/>
      <c r="P363" s="636" t="e">
        <f t="shared" ref="P363" si="466">G363*O355</f>
        <v>#VALUE!</v>
      </c>
    </row>
    <row r="364" spans="1:16" s="637" customFormat="1" ht="13.15">
      <c r="A364" s="627"/>
      <c r="B364" s="627"/>
      <c r="C364" s="627"/>
      <c r="D364" s="627"/>
      <c r="E364" s="628"/>
      <c r="F364" s="638"/>
      <c r="G364" s="639"/>
      <c r="H364" s="630">
        <f>IF(F364="",0,VLOOKUP(F364,'Cable trays (UnitPrice)'!B:F,5,0))</f>
        <v>0</v>
      </c>
      <c r="I364" s="631">
        <f t="shared" si="458"/>
        <v>0</v>
      </c>
      <c r="J364" s="632"/>
      <c r="K364" s="632"/>
      <c r="L364" s="632"/>
      <c r="M364" s="633"/>
      <c r="N364" s="634"/>
      <c r="O364" s="635"/>
      <c r="P364" s="636" t="e">
        <f t="shared" ref="P364" si="467">G364*O355</f>
        <v>#VALUE!</v>
      </c>
    </row>
    <row r="365" spans="1:16">
      <c r="A365" s="617" t="str">
        <f>CONCATENATE("Cable ",B365," ",C365," ",D365," x ",E365)</f>
        <v>Cable Ladder HDG 400 x 125</v>
      </c>
      <c r="B365" s="705" t="s">
        <v>857</v>
      </c>
      <c r="C365" s="703" t="s">
        <v>852</v>
      </c>
      <c r="D365" s="617">
        <v>400</v>
      </c>
      <c r="E365" s="617">
        <v>125</v>
      </c>
      <c r="F365" s="618"/>
      <c r="G365" s="619"/>
      <c r="H365" s="619"/>
      <c r="I365" s="620">
        <f t="shared" ref="I365:I425" si="468">SUM(I366:I374)</f>
        <v>79.2878260869565</v>
      </c>
      <c r="J365" s="621">
        <f>I365*NOK2EUR</f>
        <v>911.80999999999972</v>
      </c>
      <c r="K365" s="622"/>
      <c r="L365" s="623">
        <f t="shared" ref="L365" si="469">IF(D365&gt;300,D365/1000,0.25)</f>
        <v>0.4</v>
      </c>
      <c r="M365" s="624">
        <f t="shared" ref="M365" si="470">$M$1</f>
        <v>0.5</v>
      </c>
      <c r="N365" s="623">
        <f t="shared" ref="N365" si="471">L365+L365*M365</f>
        <v>0.60000000000000009</v>
      </c>
      <c r="O365" s="625" t="e">
        <f>SUMIF('[55]Cable Trays - maching table'!C:C,A365,'[55]Cable Trays - maching table'!D:D)</f>
        <v>#VALUE!</v>
      </c>
      <c r="P365" s="626"/>
    </row>
    <row r="366" spans="1:16" s="637" customFormat="1" ht="13.15">
      <c r="A366" s="627"/>
      <c r="B366" s="627"/>
      <c r="C366" s="627"/>
      <c r="D366" s="627"/>
      <c r="E366" s="628"/>
      <c r="F366" s="260" t="str">
        <f>CONCATENATE("Cable ",B365," ",C365," ",D365," x ",E365)</f>
        <v>Cable Ladder HDG 400 x 125</v>
      </c>
      <c r="G366" s="629">
        <v>1</v>
      </c>
      <c r="H366" s="630">
        <f>IF(F366="",0,VLOOKUP(F366,'Cable trays (UnitPrice)'!B:F,5,0))</f>
        <v>47.826086956521742</v>
      </c>
      <c r="I366" s="631">
        <f t="shared" ref="I366:I374" si="472">H366*G366</f>
        <v>47.826086956521742</v>
      </c>
      <c r="J366" s="632"/>
      <c r="K366" s="632"/>
      <c r="L366" s="632"/>
      <c r="M366" s="633"/>
      <c r="N366" s="634"/>
      <c r="O366" s="635"/>
      <c r="P366" s="636" t="e">
        <f t="shared" si="393"/>
        <v>#VALUE!</v>
      </c>
    </row>
    <row r="367" spans="1:16" s="637" customFormat="1" ht="13.15">
      <c r="A367" s="627"/>
      <c r="B367" s="627"/>
      <c r="C367" s="627"/>
      <c r="D367" s="627"/>
      <c r="E367" s="628"/>
      <c r="F367" s="260" t="str">
        <f>CONCATENATE(B365," - Union ",C365," ",D365," x ",E365)</f>
        <v>Ladder - Union HDG 400 x 125</v>
      </c>
      <c r="G367" s="629">
        <v>0.7</v>
      </c>
      <c r="H367" s="630">
        <f>IF(F367="",0,VLOOKUP(F367,'Cable trays (UnitPrice)'!B:F,5,0))</f>
        <v>17.391304347826086</v>
      </c>
      <c r="I367" s="631">
        <f t="shared" si="472"/>
        <v>12.17391304347826</v>
      </c>
      <c r="J367" s="632"/>
      <c r="K367" s="632"/>
      <c r="L367" s="632"/>
      <c r="M367" s="633"/>
      <c r="N367" s="634"/>
      <c r="O367" s="635"/>
      <c r="P367" s="636" t="e">
        <f t="shared" ref="P367" si="473">G367*O365</f>
        <v>#VALUE!</v>
      </c>
    </row>
    <row r="368" spans="1:16" s="637" customFormat="1" ht="13.15">
      <c r="A368" s="627"/>
      <c r="B368" s="627"/>
      <c r="C368" s="627"/>
      <c r="D368" s="627"/>
      <c r="E368" s="628"/>
      <c r="F368" s="638" t="s">
        <v>853</v>
      </c>
      <c r="G368" s="639">
        <v>4</v>
      </c>
      <c r="H368" s="630">
        <f>IF(F368="",0,VLOOKUP(F368,'Cable trays (UnitPrice)'!B:F,5,0))</f>
        <v>1.6165217391304347</v>
      </c>
      <c r="I368" s="631">
        <f t="shared" si="472"/>
        <v>6.4660869565217389</v>
      </c>
      <c r="J368" s="632"/>
      <c r="K368" s="632"/>
      <c r="L368" s="632"/>
      <c r="M368" s="633"/>
      <c r="N368" s="634"/>
      <c r="O368" s="635"/>
      <c r="P368" s="636" t="e">
        <f t="shared" ref="P368" si="474">G368*O365</f>
        <v>#VALUE!</v>
      </c>
    </row>
    <row r="369" spans="1:16" s="637" customFormat="1" ht="13.15">
      <c r="A369" s="627"/>
      <c r="B369" s="627"/>
      <c r="C369" s="627"/>
      <c r="D369" s="627"/>
      <c r="E369" s="628"/>
      <c r="F369" s="638" t="s">
        <v>854</v>
      </c>
      <c r="G369" s="639">
        <v>8</v>
      </c>
      <c r="H369" s="630">
        <f>IF(F369="",0,VLOOKUP(F369,'Cable trays (UnitPrice)'!B:F,5,0))</f>
        <v>0.1643478260869565</v>
      </c>
      <c r="I369" s="631">
        <f t="shared" si="472"/>
        <v>1.314782608695652</v>
      </c>
      <c r="J369" s="632"/>
      <c r="K369" s="632"/>
      <c r="L369" s="632"/>
      <c r="M369" s="633"/>
      <c r="N369" s="634"/>
      <c r="O369" s="635"/>
      <c r="P369" s="636" t="e">
        <f t="shared" ref="P369" si="475">G369*O365</f>
        <v>#VALUE!</v>
      </c>
    </row>
    <row r="370" spans="1:16" s="637" customFormat="1" ht="13.15">
      <c r="A370" s="627"/>
      <c r="B370" s="627"/>
      <c r="C370" s="627"/>
      <c r="D370" s="627"/>
      <c r="E370" s="628"/>
      <c r="F370" s="638" t="str">
        <f>IF(C365="HDG","Anchor rail 41x41 HDG","Anchor rail 41x41")</f>
        <v>Anchor rail 41x41 HDG</v>
      </c>
      <c r="G370" s="639">
        <f t="shared" ref="G370" si="476">D365/1000</f>
        <v>0.4</v>
      </c>
      <c r="H370" s="630">
        <f>IF(F370="",0,VLOOKUP(F370,'Cable trays (UnitPrice)'!B:F,5,0))</f>
        <v>5.9608695652173909</v>
      </c>
      <c r="I370" s="631">
        <f t="shared" si="472"/>
        <v>2.3843478260869566</v>
      </c>
      <c r="J370" s="632"/>
      <c r="K370" s="632"/>
      <c r="L370" s="632"/>
      <c r="M370" s="633"/>
      <c r="N370" s="634"/>
      <c r="O370" s="635"/>
      <c r="P370" s="636" t="e">
        <f t="shared" ref="P370" si="477">G370*O365</f>
        <v>#VALUE!</v>
      </c>
    </row>
    <row r="371" spans="1:16" s="637" customFormat="1" ht="13.15">
      <c r="A371" s="627"/>
      <c r="B371" s="627"/>
      <c r="C371" s="627"/>
      <c r="D371" s="627"/>
      <c r="E371" s="628"/>
      <c r="F371" s="638" t="s">
        <v>855</v>
      </c>
      <c r="G371" s="639">
        <v>1</v>
      </c>
      <c r="H371" s="630">
        <f>IF(F371="",0,VLOOKUP(F371,'Cable trays (UnitPrice)'!B:F,5,0))</f>
        <v>0.78521739130434776</v>
      </c>
      <c r="I371" s="631">
        <f t="shared" si="472"/>
        <v>0.78521739130434776</v>
      </c>
      <c r="J371" s="632"/>
      <c r="K371" s="632"/>
      <c r="L371" s="632"/>
      <c r="M371" s="633"/>
      <c r="N371" s="634"/>
      <c r="O371" s="635"/>
      <c r="P371" s="636" t="e">
        <f t="shared" ref="P371" si="478">G371*O365</f>
        <v>#VALUE!</v>
      </c>
    </row>
    <row r="372" spans="1:16" s="637" customFormat="1" ht="13.15">
      <c r="A372" s="627"/>
      <c r="B372" s="627"/>
      <c r="C372" s="627"/>
      <c r="D372" s="627"/>
      <c r="E372" s="628"/>
      <c r="F372" s="638" t="str">
        <f>IF(C365="HDG","Ceiling mount for anchor rail Varmf MP-230Z HDG","Ceiling mount for anchor rail Sendz MP-230S")</f>
        <v>Ceiling mount for anchor rail Varmf MP-230Z HDG</v>
      </c>
      <c r="G372" s="639">
        <v>2</v>
      </c>
      <c r="H372" s="630">
        <f>IF(F372="",0,VLOOKUP(F372,'Cable trays (UnitPrice)'!B:F,5,0))</f>
        <v>4.1686956521739127</v>
      </c>
      <c r="I372" s="631">
        <f t="shared" si="472"/>
        <v>8.3373913043478254</v>
      </c>
      <c r="J372" s="632"/>
      <c r="K372" s="632"/>
      <c r="L372" s="632"/>
      <c r="M372" s="633"/>
      <c r="N372" s="634"/>
      <c r="O372" s="635"/>
      <c r="P372" s="636" t="e">
        <f t="shared" ref="P372" si="479">G372*O365</f>
        <v>#VALUE!</v>
      </c>
    </row>
    <row r="373" spans="1:16" s="637" customFormat="1" ht="13.15">
      <c r="A373" s="627"/>
      <c r="B373" s="627"/>
      <c r="C373" s="627"/>
      <c r="D373" s="627"/>
      <c r="E373" s="628"/>
      <c r="F373" s="627"/>
      <c r="G373" s="639"/>
      <c r="H373" s="630">
        <f>IF(F373="",0,VLOOKUP(F373,'Cable trays (UnitPrice)'!B:F,5,0))</f>
        <v>0</v>
      </c>
      <c r="I373" s="631">
        <f t="shared" si="472"/>
        <v>0</v>
      </c>
      <c r="J373" s="632"/>
      <c r="K373" s="632"/>
      <c r="L373" s="632"/>
      <c r="M373" s="633"/>
      <c r="N373" s="634"/>
      <c r="O373" s="635"/>
      <c r="P373" s="636" t="e">
        <f t="shared" ref="P373" si="480">G373*O365</f>
        <v>#VALUE!</v>
      </c>
    </row>
    <row r="374" spans="1:16" s="637" customFormat="1" ht="13.15">
      <c r="A374" s="627"/>
      <c r="B374" s="627"/>
      <c r="C374" s="627"/>
      <c r="D374" s="627"/>
      <c r="E374" s="628"/>
      <c r="F374" s="638"/>
      <c r="G374" s="639"/>
      <c r="H374" s="630">
        <f>IF(F374="",0,VLOOKUP(F374,'Cable trays (UnitPrice)'!B:F,5,0))</f>
        <v>0</v>
      </c>
      <c r="I374" s="631">
        <f t="shared" si="472"/>
        <v>0</v>
      </c>
      <c r="J374" s="632"/>
      <c r="K374" s="632"/>
      <c r="L374" s="632"/>
      <c r="M374" s="633"/>
      <c r="N374" s="634"/>
      <c r="O374" s="635"/>
      <c r="P374" s="636" t="e">
        <f t="shared" ref="P374" si="481">G374*O365</f>
        <v>#VALUE!</v>
      </c>
    </row>
    <row r="375" spans="1:16">
      <c r="A375" s="617" t="str">
        <f>CONCATENATE("Cable ",B375," ",C375," ",D375," x ",E375)</f>
        <v>Cable Ladder HDG 350 x 125</v>
      </c>
      <c r="B375" s="705" t="s">
        <v>857</v>
      </c>
      <c r="C375" s="703" t="s">
        <v>852</v>
      </c>
      <c r="D375" s="617">
        <v>350</v>
      </c>
      <c r="E375" s="617">
        <v>125</v>
      </c>
      <c r="F375" s="618"/>
      <c r="G375" s="619"/>
      <c r="H375" s="619"/>
      <c r="I375" s="620">
        <f t="shared" si="468"/>
        <v>75.05167304712424</v>
      </c>
      <c r="J375" s="621">
        <f>I375*NOK2EUR</f>
        <v>863.09424004192874</v>
      </c>
      <c r="K375" s="622"/>
      <c r="L375" s="623">
        <f t="shared" ref="L375" si="482">IF(D375&gt;300,D375/1000,0.25)</f>
        <v>0.35</v>
      </c>
      <c r="M375" s="624">
        <f t="shared" ref="M375" si="483">$M$1</f>
        <v>0.5</v>
      </c>
      <c r="N375" s="623">
        <f t="shared" ref="N375" si="484">L375+L375*M375</f>
        <v>0.52499999999999991</v>
      </c>
      <c r="O375" s="625" t="e">
        <f>SUMIF('[55]Cable Trays - maching table'!C:C,A375,'[55]Cable Trays - maching table'!D:D)</f>
        <v>#VALUE!</v>
      </c>
      <c r="P375" s="626"/>
    </row>
    <row r="376" spans="1:16" s="637" customFormat="1" ht="13.15">
      <c r="A376" s="627"/>
      <c r="B376" s="627"/>
      <c r="C376" s="627"/>
      <c r="D376" s="627"/>
      <c r="E376" s="628"/>
      <c r="F376" s="260" t="str">
        <f>CONCATENATE("Cable ",B375," ",C375," ",D375," x ",E375)</f>
        <v>Cable Ladder HDG 350 x 125</v>
      </c>
      <c r="G376" s="629">
        <v>1</v>
      </c>
      <c r="H376" s="630">
        <f>IF(F376="",0,VLOOKUP(F376,'Cable trays (UnitPrice)'!B:F,5,0))</f>
        <v>46.098805942940487</v>
      </c>
      <c r="I376" s="631">
        <f t="shared" ref="I376:I384" si="485">H376*G376</f>
        <v>46.098805942940487</v>
      </c>
      <c r="J376" s="632"/>
      <c r="K376" s="632"/>
      <c r="L376" s="632"/>
      <c r="M376" s="633"/>
      <c r="N376" s="634"/>
      <c r="O376" s="635"/>
      <c r="P376" s="636" t="e">
        <f t="shared" ref="P376:P436" si="486">G376*O375</f>
        <v>#VALUE!</v>
      </c>
    </row>
    <row r="377" spans="1:16" s="637" customFormat="1" ht="13.15">
      <c r="A377" s="627"/>
      <c r="B377" s="627"/>
      <c r="C377" s="627"/>
      <c r="D377" s="627"/>
      <c r="E377" s="628"/>
      <c r="F377" s="260" t="str">
        <f>CONCATENATE(B375," - Union ",C375," ",D375," x ",E375)</f>
        <v>Ladder - Union HDG 350 x 125</v>
      </c>
      <c r="G377" s="629">
        <v>0.7</v>
      </c>
      <c r="H377" s="630">
        <f>IF(F377="",0,VLOOKUP(F377,'Cable trays (UnitPrice)'!B:F,5,0))</f>
        <v>14.232977850697294</v>
      </c>
      <c r="I377" s="631">
        <f t="shared" si="485"/>
        <v>9.9630844954881059</v>
      </c>
      <c r="J377" s="632"/>
      <c r="K377" s="632"/>
      <c r="L377" s="632"/>
      <c r="M377" s="633"/>
      <c r="N377" s="634"/>
      <c r="O377" s="635"/>
      <c r="P377" s="636" t="e">
        <f t="shared" ref="P377" si="487">G377*O375</f>
        <v>#VALUE!</v>
      </c>
    </row>
    <row r="378" spans="1:16" s="637" customFormat="1" ht="13.15">
      <c r="A378" s="627"/>
      <c r="B378" s="627"/>
      <c r="C378" s="627"/>
      <c r="D378" s="627"/>
      <c r="E378" s="628"/>
      <c r="F378" s="638" t="s">
        <v>853</v>
      </c>
      <c r="G378" s="639">
        <v>4</v>
      </c>
      <c r="H378" s="630">
        <f>IF(F378="",0,VLOOKUP(F378,'Cable trays (UnitPrice)'!B:F,5,0))</f>
        <v>1.6165217391304347</v>
      </c>
      <c r="I378" s="631">
        <f t="shared" si="485"/>
        <v>6.4660869565217389</v>
      </c>
      <c r="J378" s="632"/>
      <c r="K378" s="632"/>
      <c r="L378" s="632"/>
      <c r="M378" s="633"/>
      <c r="N378" s="634"/>
      <c r="O378" s="635"/>
      <c r="P378" s="636" t="e">
        <f t="shared" ref="P378" si="488">G378*O375</f>
        <v>#VALUE!</v>
      </c>
    </row>
    <row r="379" spans="1:16" s="637" customFormat="1" ht="13.15">
      <c r="A379" s="627"/>
      <c r="B379" s="627"/>
      <c r="C379" s="627"/>
      <c r="D379" s="627"/>
      <c r="E379" s="628"/>
      <c r="F379" s="638" t="s">
        <v>854</v>
      </c>
      <c r="G379" s="639">
        <v>8</v>
      </c>
      <c r="H379" s="630">
        <f>IF(F379="",0,VLOOKUP(F379,'Cable trays (UnitPrice)'!B:F,5,0))</f>
        <v>0.1643478260869565</v>
      </c>
      <c r="I379" s="631">
        <f t="shared" si="485"/>
        <v>1.314782608695652</v>
      </c>
      <c r="J379" s="632"/>
      <c r="K379" s="632"/>
      <c r="L379" s="632"/>
      <c r="M379" s="633"/>
      <c r="N379" s="634"/>
      <c r="O379" s="635"/>
      <c r="P379" s="636" t="e">
        <f t="shared" ref="P379" si="489">G379*O375</f>
        <v>#VALUE!</v>
      </c>
    </row>
    <row r="380" spans="1:16" s="637" customFormat="1" ht="13.15">
      <c r="A380" s="627"/>
      <c r="B380" s="627"/>
      <c r="C380" s="627"/>
      <c r="D380" s="627"/>
      <c r="E380" s="628"/>
      <c r="F380" s="638" t="str">
        <f>IF(C375="HDG","Anchor rail 41x41 HDG","Anchor rail 41x41")</f>
        <v>Anchor rail 41x41 HDG</v>
      </c>
      <c r="G380" s="639">
        <f t="shared" ref="G380" si="490">D375/1000</f>
        <v>0.35</v>
      </c>
      <c r="H380" s="630">
        <f>IF(F380="",0,VLOOKUP(F380,'Cable trays (UnitPrice)'!B:F,5,0))</f>
        <v>5.9608695652173909</v>
      </c>
      <c r="I380" s="631">
        <f t="shared" si="485"/>
        <v>2.0863043478260868</v>
      </c>
      <c r="J380" s="632"/>
      <c r="K380" s="632"/>
      <c r="L380" s="632"/>
      <c r="M380" s="633"/>
      <c r="N380" s="634"/>
      <c r="O380" s="635"/>
      <c r="P380" s="636" t="e">
        <f t="shared" ref="P380" si="491">G380*O375</f>
        <v>#VALUE!</v>
      </c>
    </row>
    <row r="381" spans="1:16" s="637" customFormat="1" ht="13.15">
      <c r="A381" s="627"/>
      <c r="B381" s="627"/>
      <c r="C381" s="627"/>
      <c r="D381" s="627"/>
      <c r="E381" s="628"/>
      <c r="F381" s="638" t="s">
        <v>855</v>
      </c>
      <c r="G381" s="639">
        <v>1</v>
      </c>
      <c r="H381" s="630">
        <f>IF(F381="",0,VLOOKUP(F381,'Cable trays (UnitPrice)'!B:F,5,0))</f>
        <v>0.78521739130434776</v>
      </c>
      <c r="I381" s="631">
        <f t="shared" si="485"/>
        <v>0.78521739130434776</v>
      </c>
      <c r="J381" s="632"/>
      <c r="K381" s="632"/>
      <c r="L381" s="632"/>
      <c r="M381" s="633"/>
      <c r="N381" s="634"/>
      <c r="O381" s="635"/>
      <c r="P381" s="636" t="e">
        <f t="shared" ref="P381" si="492">G381*O375</f>
        <v>#VALUE!</v>
      </c>
    </row>
    <row r="382" spans="1:16" s="637" customFormat="1" ht="13.15">
      <c r="A382" s="627"/>
      <c r="B382" s="627"/>
      <c r="C382" s="627"/>
      <c r="D382" s="627"/>
      <c r="E382" s="628"/>
      <c r="F382" s="638" t="str">
        <f>IF(C375="HDG","Ceiling mount for anchor rail Varmf MP-230Z HDG","Ceiling mount for anchor rail Sendz MP-230S")</f>
        <v>Ceiling mount for anchor rail Varmf MP-230Z HDG</v>
      </c>
      <c r="G382" s="639">
        <v>2</v>
      </c>
      <c r="H382" s="630">
        <f>IF(F382="",0,VLOOKUP(F382,'Cable trays (UnitPrice)'!B:F,5,0))</f>
        <v>4.1686956521739127</v>
      </c>
      <c r="I382" s="631">
        <f t="shared" si="485"/>
        <v>8.3373913043478254</v>
      </c>
      <c r="J382" s="632"/>
      <c r="K382" s="632"/>
      <c r="L382" s="632"/>
      <c r="M382" s="633"/>
      <c r="N382" s="634"/>
      <c r="O382" s="635"/>
      <c r="P382" s="636" t="e">
        <f t="shared" ref="P382" si="493">G382*O375</f>
        <v>#VALUE!</v>
      </c>
    </row>
    <row r="383" spans="1:16" s="637" customFormat="1" ht="13.15">
      <c r="A383" s="627"/>
      <c r="B383" s="627"/>
      <c r="C383" s="627"/>
      <c r="D383" s="627"/>
      <c r="E383" s="628"/>
      <c r="F383" s="627"/>
      <c r="G383" s="639"/>
      <c r="H383" s="630">
        <f>IF(F383="",0,VLOOKUP(F383,'Cable trays (UnitPrice)'!B:F,5,0))</f>
        <v>0</v>
      </c>
      <c r="I383" s="631">
        <f t="shared" si="485"/>
        <v>0</v>
      </c>
      <c r="J383" s="632"/>
      <c r="K383" s="632"/>
      <c r="L383" s="632"/>
      <c r="M383" s="633"/>
      <c r="N383" s="634"/>
      <c r="O383" s="635"/>
      <c r="P383" s="636" t="e">
        <f t="shared" ref="P383" si="494">G383*O375</f>
        <v>#VALUE!</v>
      </c>
    </row>
    <row r="384" spans="1:16" s="637" customFormat="1" ht="13.15">
      <c r="A384" s="627"/>
      <c r="B384" s="627"/>
      <c r="C384" s="627"/>
      <c r="D384" s="627"/>
      <c r="E384" s="628"/>
      <c r="F384" s="638"/>
      <c r="G384" s="639"/>
      <c r="H384" s="630">
        <f>IF(F384="",0,VLOOKUP(F384,'Cable trays (UnitPrice)'!B:F,5,0))</f>
        <v>0</v>
      </c>
      <c r="I384" s="631">
        <f t="shared" si="485"/>
        <v>0</v>
      </c>
      <c r="J384" s="632"/>
      <c r="K384" s="632"/>
      <c r="L384" s="632"/>
      <c r="M384" s="633"/>
      <c r="N384" s="634"/>
      <c r="O384" s="635"/>
      <c r="P384" s="636" t="e">
        <f t="shared" ref="P384" si="495">G384*O375</f>
        <v>#VALUE!</v>
      </c>
    </row>
    <row r="385" spans="1:16">
      <c r="A385" s="617" t="str">
        <f>CONCATENATE("Cable ",B385," ",C385," ",D385," x ",E385)</f>
        <v>Cable Ladder HDG 300 x 150</v>
      </c>
      <c r="B385" s="705" t="s">
        <v>857</v>
      </c>
      <c r="C385" s="703" t="s">
        <v>852</v>
      </c>
      <c r="D385" s="617">
        <v>300</v>
      </c>
      <c r="E385" s="617">
        <v>150</v>
      </c>
      <c r="F385" s="618"/>
      <c r="G385" s="619"/>
      <c r="H385" s="619"/>
      <c r="I385" s="620">
        <f t="shared" si="468"/>
        <v>76.083043478260862</v>
      </c>
      <c r="J385" s="621">
        <f>I385*NOK2EUR</f>
        <v>874.95499999999993</v>
      </c>
      <c r="K385" s="622"/>
      <c r="L385" s="623">
        <f t="shared" ref="L385" si="496">IF(D385&gt;300,D385/1000,0.25)</f>
        <v>0.25</v>
      </c>
      <c r="M385" s="624">
        <f t="shared" ref="M385" si="497">$M$1</f>
        <v>0.5</v>
      </c>
      <c r="N385" s="623">
        <f t="shared" ref="N385" si="498">L385+L385*M385</f>
        <v>0.375</v>
      </c>
      <c r="O385" s="625" t="e">
        <f>SUMIF('[55]Cable Trays - maching table'!C:C,A385,'[55]Cable Trays - maching table'!D:D)</f>
        <v>#VALUE!</v>
      </c>
      <c r="P385" s="626"/>
    </row>
    <row r="386" spans="1:16" s="637" customFormat="1" ht="13.15">
      <c r="A386" s="627"/>
      <c r="B386" s="627"/>
      <c r="C386" s="627"/>
      <c r="D386" s="627"/>
      <c r="E386" s="628"/>
      <c r="F386" s="260" t="str">
        <f>CONCATENATE("Cable ",B385," ",C385," ",D385," x ",E385)</f>
        <v>Cable Ladder HDG 300 x 150</v>
      </c>
      <c r="G386" s="629">
        <v>1</v>
      </c>
      <c r="H386" s="630">
        <f>IF(F386="",0,VLOOKUP(F386,'Cable trays (UnitPrice)'!B:F,5,0))</f>
        <v>45.217391304347828</v>
      </c>
      <c r="I386" s="631">
        <f t="shared" ref="I386:I394" si="499">H386*G386</f>
        <v>45.217391304347828</v>
      </c>
      <c r="J386" s="632"/>
      <c r="K386" s="632"/>
      <c r="L386" s="632"/>
      <c r="M386" s="633"/>
      <c r="N386" s="634"/>
      <c r="O386" s="635"/>
      <c r="P386" s="636" t="e">
        <f t="shared" si="486"/>
        <v>#VALUE!</v>
      </c>
    </row>
    <row r="387" spans="1:16" s="637" customFormat="1" ht="13.15">
      <c r="A387" s="627"/>
      <c r="B387" s="627"/>
      <c r="C387" s="627"/>
      <c r="D387" s="627"/>
      <c r="E387" s="628"/>
      <c r="F387" s="260" t="str">
        <f>CONCATENATE(B385," - Union ",C385," ",D385," x ",E385)</f>
        <v>Ladder - Union HDG 300 x 150</v>
      </c>
      <c r="G387" s="629">
        <v>0.7</v>
      </c>
      <c r="H387" s="630">
        <f>IF(F387="",0,VLOOKUP(F387,'Cable trays (UnitPrice)'!B:F,5,0))</f>
        <v>17.391304347826086</v>
      </c>
      <c r="I387" s="631">
        <f t="shared" si="499"/>
        <v>12.17391304347826</v>
      </c>
      <c r="J387" s="632"/>
      <c r="K387" s="632"/>
      <c r="L387" s="632"/>
      <c r="M387" s="633"/>
      <c r="N387" s="634"/>
      <c r="O387" s="635"/>
      <c r="P387" s="636" t="e">
        <f t="shared" ref="P387" si="500">G387*O385</f>
        <v>#VALUE!</v>
      </c>
    </row>
    <row r="388" spans="1:16" s="637" customFormat="1" ht="13.15">
      <c r="A388" s="627"/>
      <c r="B388" s="627"/>
      <c r="C388" s="627"/>
      <c r="D388" s="627"/>
      <c r="E388" s="628"/>
      <c r="F388" s="638" t="s">
        <v>853</v>
      </c>
      <c r="G388" s="639">
        <v>4</v>
      </c>
      <c r="H388" s="630">
        <f>IF(F388="",0,VLOOKUP(F388,'Cable trays (UnitPrice)'!B:F,5,0))</f>
        <v>1.6165217391304347</v>
      </c>
      <c r="I388" s="631">
        <f t="shared" si="499"/>
        <v>6.4660869565217389</v>
      </c>
      <c r="J388" s="632"/>
      <c r="K388" s="632"/>
      <c r="L388" s="632"/>
      <c r="M388" s="633"/>
      <c r="N388" s="634"/>
      <c r="O388" s="635"/>
      <c r="P388" s="636" t="e">
        <f t="shared" ref="P388" si="501">G388*O385</f>
        <v>#VALUE!</v>
      </c>
    </row>
    <row r="389" spans="1:16" s="637" customFormat="1" ht="13.15">
      <c r="A389" s="627"/>
      <c r="B389" s="627"/>
      <c r="C389" s="627"/>
      <c r="D389" s="627"/>
      <c r="E389" s="628"/>
      <c r="F389" s="638" t="s">
        <v>854</v>
      </c>
      <c r="G389" s="639">
        <v>8</v>
      </c>
      <c r="H389" s="630">
        <f>IF(F389="",0,VLOOKUP(F389,'Cable trays (UnitPrice)'!B:F,5,0))</f>
        <v>0.1643478260869565</v>
      </c>
      <c r="I389" s="631">
        <f t="shared" si="499"/>
        <v>1.314782608695652</v>
      </c>
      <c r="J389" s="632"/>
      <c r="K389" s="632"/>
      <c r="L389" s="632"/>
      <c r="M389" s="633"/>
      <c r="N389" s="634"/>
      <c r="O389" s="635"/>
      <c r="P389" s="636" t="e">
        <f t="shared" ref="P389" si="502">G389*O385</f>
        <v>#VALUE!</v>
      </c>
    </row>
    <row r="390" spans="1:16" s="637" customFormat="1" ht="13.15">
      <c r="A390" s="627"/>
      <c r="B390" s="627"/>
      <c r="C390" s="627"/>
      <c r="D390" s="627"/>
      <c r="E390" s="628"/>
      <c r="F390" s="638" t="str">
        <f>IF(C385="HDG","Anchor rail 41x41 HDG","Anchor rail 41x41")</f>
        <v>Anchor rail 41x41 HDG</v>
      </c>
      <c r="G390" s="639">
        <f t="shared" ref="G390" si="503">D385/1000</f>
        <v>0.3</v>
      </c>
      <c r="H390" s="630">
        <f>IF(F390="",0,VLOOKUP(F390,'Cable trays (UnitPrice)'!B:F,5,0))</f>
        <v>5.9608695652173909</v>
      </c>
      <c r="I390" s="631">
        <f t="shared" si="499"/>
        <v>1.7882608695652171</v>
      </c>
      <c r="J390" s="632"/>
      <c r="K390" s="632"/>
      <c r="L390" s="632"/>
      <c r="M390" s="633"/>
      <c r="N390" s="634"/>
      <c r="O390" s="635"/>
      <c r="P390" s="636" t="e">
        <f t="shared" ref="P390" si="504">G390*O385</f>
        <v>#VALUE!</v>
      </c>
    </row>
    <row r="391" spans="1:16" s="637" customFormat="1" ht="13.15">
      <c r="A391" s="627"/>
      <c r="B391" s="627"/>
      <c r="C391" s="627"/>
      <c r="D391" s="627"/>
      <c r="E391" s="628"/>
      <c r="F391" s="638" t="s">
        <v>855</v>
      </c>
      <c r="G391" s="639">
        <v>1</v>
      </c>
      <c r="H391" s="630">
        <f>IF(F391="",0,VLOOKUP(F391,'Cable trays (UnitPrice)'!B:F,5,0))</f>
        <v>0.78521739130434776</v>
      </c>
      <c r="I391" s="631">
        <f t="shared" si="499"/>
        <v>0.78521739130434776</v>
      </c>
      <c r="J391" s="632"/>
      <c r="K391" s="632"/>
      <c r="L391" s="632"/>
      <c r="M391" s="633"/>
      <c r="N391" s="634"/>
      <c r="O391" s="635"/>
      <c r="P391" s="636" t="e">
        <f t="shared" ref="P391" si="505">G391*O385</f>
        <v>#VALUE!</v>
      </c>
    </row>
    <row r="392" spans="1:16" s="637" customFormat="1" ht="13.15">
      <c r="A392" s="627"/>
      <c r="B392" s="627"/>
      <c r="C392" s="627"/>
      <c r="D392" s="627"/>
      <c r="E392" s="628"/>
      <c r="F392" s="638" t="str">
        <f>IF(C385="HDG","Ceiling mount for anchor rail Varmf MP-230Z HDG","Ceiling mount for anchor rail Sendz MP-230S")</f>
        <v>Ceiling mount for anchor rail Varmf MP-230Z HDG</v>
      </c>
      <c r="G392" s="639">
        <v>2</v>
      </c>
      <c r="H392" s="630">
        <f>IF(F392="",0,VLOOKUP(F392,'Cable trays (UnitPrice)'!B:F,5,0))</f>
        <v>4.1686956521739127</v>
      </c>
      <c r="I392" s="631">
        <f t="shared" si="499"/>
        <v>8.3373913043478254</v>
      </c>
      <c r="J392" s="632"/>
      <c r="K392" s="632"/>
      <c r="L392" s="632"/>
      <c r="M392" s="633"/>
      <c r="N392" s="634"/>
      <c r="O392" s="635"/>
      <c r="P392" s="636" t="e">
        <f t="shared" ref="P392" si="506">G392*O385</f>
        <v>#VALUE!</v>
      </c>
    </row>
    <row r="393" spans="1:16" s="637" customFormat="1" ht="13.15">
      <c r="A393" s="627"/>
      <c r="B393" s="627"/>
      <c r="C393" s="627"/>
      <c r="D393" s="627"/>
      <c r="E393" s="628"/>
      <c r="F393" s="627"/>
      <c r="G393" s="639"/>
      <c r="H393" s="630">
        <f>IF(F393="",0,VLOOKUP(F393,'Cable trays (UnitPrice)'!B:F,5,0))</f>
        <v>0</v>
      </c>
      <c r="I393" s="631">
        <f t="shared" si="499"/>
        <v>0</v>
      </c>
      <c r="J393" s="632"/>
      <c r="K393" s="632"/>
      <c r="L393" s="632"/>
      <c r="M393" s="633"/>
      <c r="N393" s="634"/>
      <c r="O393" s="635"/>
      <c r="P393" s="636" t="e">
        <f t="shared" ref="P393" si="507">G393*O385</f>
        <v>#VALUE!</v>
      </c>
    </row>
    <row r="394" spans="1:16" s="637" customFormat="1" ht="13.15">
      <c r="A394" s="627"/>
      <c r="B394" s="627"/>
      <c r="C394" s="627"/>
      <c r="D394" s="627"/>
      <c r="E394" s="628"/>
      <c r="F394" s="638"/>
      <c r="G394" s="639"/>
      <c r="H394" s="630">
        <f>IF(F394="",0,VLOOKUP(F394,'Cable trays (UnitPrice)'!B:F,5,0))</f>
        <v>0</v>
      </c>
      <c r="I394" s="631">
        <f t="shared" si="499"/>
        <v>0</v>
      </c>
      <c r="J394" s="632"/>
      <c r="K394" s="632"/>
      <c r="L394" s="632"/>
      <c r="M394" s="633"/>
      <c r="N394" s="634"/>
      <c r="O394" s="635"/>
      <c r="P394" s="636" t="e">
        <f t="shared" ref="P394" si="508">G394*O385</f>
        <v>#VALUE!</v>
      </c>
    </row>
    <row r="395" spans="1:16">
      <c r="A395" s="617" t="str">
        <f>CONCATENATE("Cable ",B395," ",C395," ",D395," x ",E395)</f>
        <v>Cable Ladder HDG 300 x 125</v>
      </c>
      <c r="B395" s="705" t="s">
        <v>857</v>
      </c>
      <c r="C395" s="703" t="s">
        <v>852</v>
      </c>
      <c r="D395" s="617">
        <v>300</v>
      </c>
      <c r="E395" s="617">
        <v>125</v>
      </c>
      <c r="F395" s="618"/>
      <c r="G395" s="619"/>
      <c r="H395" s="619"/>
      <c r="I395" s="620">
        <f t="shared" si="468"/>
        <v>73.208647342995164</v>
      </c>
      <c r="J395" s="621">
        <f>I395*NOK2EUR</f>
        <v>841.89944444444438</v>
      </c>
      <c r="K395" s="622"/>
      <c r="L395" s="623">
        <f t="shared" ref="L395" si="509">IF(D395&gt;300,D395/1000,0.25)</f>
        <v>0.25</v>
      </c>
      <c r="M395" s="624">
        <f t="shared" ref="M395" si="510">$M$1</f>
        <v>0.5</v>
      </c>
      <c r="N395" s="623">
        <f t="shared" ref="N395" si="511">L395+L395*M395</f>
        <v>0.375</v>
      </c>
      <c r="O395" s="625" t="e">
        <f>SUMIF('[55]Cable Trays - maching table'!C:C,A395,'[55]Cable Trays - maching table'!D:D)</f>
        <v>#VALUE!</v>
      </c>
      <c r="P395" s="626"/>
    </row>
    <row r="396" spans="1:16" s="637" customFormat="1" ht="13.15">
      <c r="A396" s="627"/>
      <c r="B396" s="627"/>
      <c r="C396" s="627"/>
      <c r="D396" s="627"/>
      <c r="E396" s="628"/>
      <c r="F396" s="260" t="str">
        <f>CONCATENATE("Cable ",B395," ",C395," ",D395," x ",E395)</f>
        <v>Cable Ladder HDG 300 x 125</v>
      </c>
      <c r="G396" s="629">
        <v>1</v>
      </c>
      <c r="H396" s="630">
        <f>IF(F396="",0,VLOOKUP(F396,'Cable trays (UnitPrice)'!B:F,5,0))</f>
        <v>44.553823717072284</v>
      </c>
      <c r="I396" s="631">
        <f t="shared" ref="I396:I404" si="512">H396*G396</f>
        <v>44.553823717072284</v>
      </c>
      <c r="J396" s="632"/>
      <c r="K396" s="632"/>
      <c r="L396" s="632"/>
      <c r="M396" s="633"/>
      <c r="N396" s="634"/>
      <c r="O396" s="635"/>
      <c r="P396" s="636" t="e">
        <f t="shared" si="486"/>
        <v>#VALUE!</v>
      </c>
    </row>
    <row r="397" spans="1:16" s="637" customFormat="1" ht="13.15">
      <c r="A397" s="627"/>
      <c r="B397" s="627"/>
      <c r="C397" s="627"/>
      <c r="D397" s="627"/>
      <c r="E397" s="628"/>
      <c r="F397" s="260" t="str">
        <f>CONCATENATE(B395," - Union ",C395," ",D395," x ",E395)</f>
        <v>Ladder - Union HDG 300 x 125</v>
      </c>
      <c r="G397" s="629">
        <v>0.7</v>
      </c>
      <c r="H397" s="630">
        <f>IF(F397="",0,VLOOKUP(F397,'Cable trays (UnitPrice)'!B:F,5,0))</f>
        <v>14.232977850697294</v>
      </c>
      <c r="I397" s="631">
        <f t="shared" si="512"/>
        <v>9.9630844954881059</v>
      </c>
      <c r="J397" s="632"/>
      <c r="K397" s="632"/>
      <c r="L397" s="632"/>
      <c r="M397" s="633"/>
      <c r="N397" s="634"/>
      <c r="O397" s="635"/>
      <c r="P397" s="636" t="e">
        <f t="shared" ref="P397" si="513">G397*O395</f>
        <v>#VALUE!</v>
      </c>
    </row>
    <row r="398" spans="1:16" s="637" customFormat="1" ht="13.15">
      <c r="A398" s="627"/>
      <c r="B398" s="627"/>
      <c r="C398" s="627"/>
      <c r="D398" s="627"/>
      <c r="E398" s="628"/>
      <c r="F398" s="638" t="s">
        <v>853</v>
      </c>
      <c r="G398" s="639">
        <v>4</v>
      </c>
      <c r="H398" s="630">
        <f>IF(F398="",0,VLOOKUP(F398,'Cable trays (UnitPrice)'!B:F,5,0))</f>
        <v>1.6165217391304347</v>
      </c>
      <c r="I398" s="631">
        <f t="shared" si="512"/>
        <v>6.4660869565217389</v>
      </c>
      <c r="J398" s="632"/>
      <c r="K398" s="632"/>
      <c r="L398" s="632"/>
      <c r="M398" s="633"/>
      <c r="N398" s="634"/>
      <c r="O398" s="635"/>
      <c r="P398" s="636" t="e">
        <f t="shared" ref="P398" si="514">G398*O395</f>
        <v>#VALUE!</v>
      </c>
    </row>
    <row r="399" spans="1:16" s="637" customFormat="1" ht="13.15">
      <c r="A399" s="627"/>
      <c r="B399" s="627"/>
      <c r="C399" s="627"/>
      <c r="D399" s="627"/>
      <c r="E399" s="628"/>
      <c r="F399" s="638" t="s">
        <v>854</v>
      </c>
      <c r="G399" s="639">
        <v>8</v>
      </c>
      <c r="H399" s="630">
        <f>IF(F399="",0,VLOOKUP(F399,'Cable trays (UnitPrice)'!B:F,5,0))</f>
        <v>0.1643478260869565</v>
      </c>
      <c r="I399" s="631">
        <f t="shared" si="512"/>
        <v>1.314782608695652</v>
      </c>
      <c r="J399" s="632"/>
      <c r="K399" s="632"/>
      <c r="L399" s="632"/>
      <c r="M399" s="633"/>
      <c r="N399" s="634"/>
      <c r="O399" s="635"/>
      <c r="P399" s="636" t="e">
        <f t="shared" ref="P399" si="515">G399*O395</f>
        <v>#VALUE!</v>
      </c>
    </row>
    <row r="400" spans="1:16" s="637" customFormat="1" ht="13.15">
      <c r="A400" s="627"/>
      <c r="B400" s="627"/>
      <c r="C400" s="627"/>
      <c r="D400" s="627"/>
      <c r="E400" s="628"/>
      <c r="F400" s="638" t="str">
        <f>IF(C395="HDG","Anchor rail 41x41 HDG","Anchor rail 41x41")</f>
        <v>Anchor rail 41x41 HDG</v>
      </c>
      <c r="G400" s="639">
        <f t="shared" ref="G400" si="516">D395/1000</f>
        <v>0.3</v>
      </c>
      <c r="H400" s="630">
        <f>IF(F400="",0,VLOOKUP(F400,'Cable trays (UnitPrice)'!B:F,5,0))</f>
        <v>5.9608695652173909</v>
      </c>
      <c r="I400" s="631">
        <f t="shared" si="512"/>
        <v>1.7882608695652171</v>
      </c>
      <c r="J400" s="632"/>
      <c r="K400" s="632"/>
      <c r="L400" s="632"/>
      <c r="M400" s="633"/>
      <c r="N400" s="634"/>
      <c r="O400" s="635"/>
      <c r="P400" s="636" t="e">
        <f t="shared" ref="P400" si="517">G400*O395</f>
        <v>#VALUE!</v>
      </c>
    </row>
    <row r="401" spans="1:16" s="637" customFormat="1" ht="13.15">
      <c r="A401" s="627"/>
      <c r="B401" s="627"/>
      <c r="C401" s="627"/>
      <c r="D401" s="627"/>
      <c r="E401" s="628"/>
      <c r="F401" s="638" t="s">
        <v>855</v>
      </c>
      <c r="G401" s="639">
        <v>1</v>
      </c>
      <c r="H401" s="630">
        <f>IF(F401="",0,VLOOKUP(F401,'Cable trays (UnitPrice)'!B:F,5,0))</f>
        <v>0.78521739130434776</v>
      </c>
      <c r="I401" s="631">
        <f t="shared" si="512"/>
        <v>0.78521739130434776</v>
      </c>
      <c r="J401" s="632"/>
      <c r="K401" s="632"/>
      <c r="L401" s="632"/>
      <c r="M401" s="633"/>
      <c r="N401" s="634"/>
      <c r="O401" s="635"/>
      <c r="P401" s="636" t="e">
        <f t="shared" ref="P401" si="518">G401*O395</f>
        <v>#VALUE!</v>
      </c>
    </row>
    <row r="402" spans="1:16" s="637" customFormat="1" ht="13.15">
      <c r="A402" s="627"/>
      <c r="B402" s="627"/>
      <c r="C402" s="627"/>
      <c r="D402" s="627"/>
      <c r="E402" s="628"/>
      <c r="F402" s="638" t="str">
        <f>IF(C395="HDG","Ceiling mount for anchor rail Varmf MP-230Z HDG","Ceiling mount for anchor rail Sendz MP-230S")</f>
        <v>Ceiling mount for anchor rail Varmf MP-230Z HDG</v>
      </c>
      <c r="G402" s="639">
        <v>2</v>
      </c>
      <c r="H402" s="630">
        <f>IF(F402="",0,VLOOKUP(F402,'Cable trays (UnitPrice)'!B:F,5,0))</f>
        <v>4.1686956521739127</v>
      </c>
      <c r="I402" s="631">
        <f t="shared" si="512"/>
        <v>8.3373913043478254</v>
      </c>
      <c r="J402" s="632"/>
      <c r="K402" s="632"/>
      <c r="L402" s="632"/>
      <c r="M402" s="633"/>
      <c r="N402" s="634"/>
      <c r="O402" s="635"/>
      <c r="P402" s="636" t="e">
        <f t="shared" ref="P402" si="519">G402*O395</f>
        <v>#VALUE!</v>
      </c>
    </row>
    <row r="403" spans="1:16" s="637" customFormat="1" ht="13.15">
      <c r="A403" s="627"/>
      <c r="B403" s="627"/>
      <c r="C403" s="627"/>
      <c r="D403" s="627"/>
      <c r="E403" s="628"/>
      <c r="F403" s="627"/>
      <c r="G403" s="639"/>
      <c r="H403" s="630">
        <f>IF(F403="",0,VLOOKUP(F403,'Cable trays (UnitPrice)'!B:F,5,0))</f>
        <v>0</v>
      </c>
      <c r="I403" s="631">
        <f t="shared" si="512"/>
        <v>0</v>
      </c>
      <c r="J403" s="632"/>
      <c r="K403" s="632"/>
      <c r="L403" s="632"/>
      <c r="M403" s="633"/>
      <c r="N403" s="634"/>
      <c r="O403" s="635"/>
      <c r="P403" s="636" t="e">
        <f t="shared" ref="P403" si="520">G403*O395</f>
        <v>#VALUE!</v>
      </c>
    </row>
    <row r="404" spans="1:16" s="637" customFormat="1" ht="13.15">
      <c r="A404" s="627"/>
      <c r="B404" s="627"/>
      <c r="C404" s="627"/>
      <c r="D404" s="627"/>
      <c r="E404" s="628"/>
      <c r="F404" s="638"/>
      <c r="G404" s="639"/>
      <c r="H404" s="630">
        <f>IF(F404="",0,VLOOKUP(F404,'Cable trays (UnitPrice)'!B:F,5,0))</f>
        <v>0</v>
      </c>
      <c r="I404" s="631">
        <f t="shared" si="512"/>
        <v>0</v>
      </c>
      <c r="J404" s="632"/>
      <c r="K404" s="632"/>
      <c r="L404" s="632"/>
      <c r="M404" s="633"/>
      <c r="N404" s="634"/>
      <c r="O404" s="635"/>
      <c r="P404" s="636" t="e">
        <f t="shared" ref="P404" si="521">G404*O395</f>
        <v>#VALUE!</v>
      </c>
    </row>
    <row r="405" spans="1:16">
      <c r="A405" s="617" t="str">
        <f>CONCATENATE("Cable ",B405," ",C405," ",D405," x ",E405)</f>
        <v>Cable Ladder HDG 300 x 100</v>
      </c>
      <c r="B405" s="705" t="s">
        <v>857</v>
      </c>
      <c r="C405" s="703" t="s">
        <v>852</v>
      </c>
      <c r="D405" s="617">
        <v>300</v>
      </c>
      <c r="E405" s="617">
        <v>100</v>
      </c>
      <c r="F405" s="618"/>
      <c r="G405" s="619"/>
      <c r="H405" s="619"/>
      <c r="I405" s="620">
        <f t="shared" si="468"/>
        <v>40.25495123507428</v>
      </c>
      <c r="J405" s="621">
        <f>I405*NOK2EUR</f>
        <v>462.9319392033542</v>
      </c>
      <c r="K405" s="622"/>
      <c r="L405" s="623">
        <f t="shared" ref="L405" si="522">IF(D405&gt;300,D405/1000,0.25)</f>
        <v>0.25</v>
      </c>
      <c r="M405" s="624">
        <f t="shared" ref="M405" si="523">$M$1</f>
        <v>0.5</v>
      </c>
      <c r="N405" s="623">
        <f t="shared" ref="N405" si="524">L405+L405*M405</f>
        <v>0.375</v>
      </c>
      <c r="O405" s="625" t="e">
        <f>SUMIF('[55]Cable Trays - maching table'!C:C,A405,'[55]Cable Trays - maching table'!D:D)</f>
        <v>#VALUE!</v>
      </c>
      <c r="P405" s="626"/>
    </row>
    <row r="406" spans="1:16" s="637" customFormat="1" ht="13.15">
      <c r="A406" s="627"/>
      <c r="B406" s="627"/>
      <c r="C406" s="627"/>
      <c r="D406" s="627"/>
      <c r="E406" s="628"/>
      <c r="F406" s="260" t="str">
        <f>CONCATENATE("Cable ",B405," ",C405," ",D405," x ",E405)</f>
        <v>Cable Ladder HDG 300 x 100</v>
      </c>
      <c r="G406" s="629">
        <v>1</v>
      </c>
      <c r="H406" s="630">
        <f>IF(F406="",0,VLOOKUP(F406,'Cable trays (UnitPrice)'!B:F,5,0))</f>
        <v>18.653723452739037</v>
      </c>
      <c r="I406" s="631">
        <f t="shared" ref="I406:I414" si="525">H406*G406</f>
        <v>18.653723452739037</v>
      </c>
      <c r="J406" s="632"/>
      <c r="K406" s="632"/>
      <c r="L406" s="632"/>
      <c r="M406" s="633"/>
      <c r="N406" s="634"/>
      <c r="O406" s="635"/>
      <c r="P406" s="636" t="e">
        <f t="shared" si="486"/>
        <v>#VALUE!</v>
      </c>
    </row>
    <row r="407" spans="1:16" s="637" customFormat="1" ht="13.15">
      <c r="A407" s="627"/>
      <c r="B407" s="627"/>
      <c r="C407" s="627"/>
      <c r="D407" s="627"/>
      <c r="E407" s="628"/>
      <c r="F407" s="260" t="str">
        <f>CONCATENATE(B405," - Union ",C405," ",D405," x ",E405)</f>
        <v>Ladder - Union HDG 300 x 100</v>
      </c>
      <c r="G407" s="629">
        <v>0.7</v>
      </c>
      <c r="H407" s="630">
        <f>IF(F407="",0,VLOOKUP(F407,'Cable trays (UnitPrice)'!B:F,5,0))</f>
        <v>4.1564123598578071</v>
      </c>
      <c r="I407" s="631">
        <f t="shared" si="525"/>
        <v>2.9094886519004648</v>
      </c>
      <c r="J407" s="632"/>
      <c r="K407" s="632"/>
      <c r="L407" s="632"/>
      <c r="M407" s="633"/>
      <c r="N407" s="634"/>
      <c r="O407" s="635"/>
      <c r="P407" s="636" t="e">
        <f t="shared" ref="P407" si="526">G407*O405</f>
        <v>#VALUE!</v>
      </c>
    </row>
    <row r="408" spans="1:16" s="637" customFormat="1" ht="13.15">
      <c r="A408" s="627"/>
      <c r="B408" s="627"/>
      <c r="C408" s="627"/>
      <c r="D408" s="627"/>
      <c r="E408" s="628"/>
      <c r="F408" s="638" t="s">
        <v>853</v>
      </c>
      <c r="G408" s="639">
        <v>4</v>
      </c>
      <c r="H408" s="630">
        <f>IF(F408="",0,VLOOKUP(F408,'Cable trays (UnitPrice)'!B:F,5,0))</f>
        <v>1.6165217391304347</v>
      </c>
      <c r="I408" s="631">
        <f t="shared" si="525"/>
        <v>6.4660869565217389</v>
      </c>
      <c r="J408" s="632"/>
      <c r="K408" s="632"/>
      <c r="L408" s="632"/>
      <c r="M408" s="633"/>
      <c r="N408" s="634"/>
      <c r="O408" s="635"/>
      <c r="P408" s="636" t="e">
        <f t="shared" ref="P408" si="527">G408*O405</f>
        <v>#VALUE!</v>
      </c>
    </row>
    <row r="409" spans="1:16" s="637" customFormat="1" ht="13.15">
      <c r="A409" s="627"/>
      <c r="B409" s="627"/>
      <c r="C409" s="627"/>
      <c r="D409" s="627"/>
      <c r="E409" s="628"/>
      <c r="F409" s="638" t="s">
        <v>854</v>
      </c>
      <c r="G409" s="639">
        <v>8</v>
      </c>
      <c r="H409" s="630">
        <f>IF(F409="",0,VLOOKUP(F409,'Cable trays (UnitPrice)'!B:F,5,0))</f>
        <v>0.1643478260869565</v>
      </c>
      <c r="I409" s="631">
        <f t="shared" si="525"/>
        <v>1.314782608695652</v>
      </c>
      <c r="J409" s="632"/>
      <c r="K409" s="632"/>
      <c r="L409" s="632"/>
      <c r="M409" s="633"/>
      <c r="N409" s="634"/>
      <c r="O409" s="635"/>
      <c r="P409" s="636" t="e">
        <f t="shared" ref="P409" si="528">G409*O405</f>
        <v>#VALUE!</v>
      </c>
    </row>
    <row r="410" spans="1:16" s="637" customFormat="1" ht="13.15">
      <c r="A410" s="627"/>
      <c r="B410" s="627"/>
      <c r="C410" s="627"/>
      <c r="D410" s="627"/>
      <c r="E410" s="628"/>
      <c r="F410" s="638" t="str">
        <f>IF(C405="HDG","Anchor rail 41x41 HDG","Anchor rail 41x41")</f>
        <v>Anchor rail 41x41 HDG</v>
      </c>
      <c r="G410" s="639">
        <f t="shared" ref="G410" si="529">D405/1000</f>
        <v>0.3</v>
      </c>
      <c r="H410" s="630">
        <f>IF(F410="",0,VLOOKUP(F410,'Cable trays (UnitPrice)'!B:F,5,0))</f>
        <v>5.9608695652173909</v>
      </c>
      <c r="I410" s="631">
        <f t="shared" si="525"/>
        <v>1.7882608695652171</v>
      </c>
      <c r="J410" s="632"/>
      <c r="K410" s="632"/>
      <c r="L410" s="632"/>
      <c r="M410" s="633"/>
      <c r="N410" s="634"/>
      <c r="O410" s="635"/>
      <c r="P410" s="636" t="e">
        <f t="shared" ref="P410" si="530">G410*O405</f>
        <v>#VALUE!</v>
      </c>
    </row>
    <row r="411" spans="1:16" s="637" customFormat="1" ht="13.15">
      <c r="A411" s="627"/>
      <c r="B411" s="627"/>
      <c r="C411" s="627"/>
      <c r="D411" s="627"/>
      <c r="E411" s="628"/>
      <c r="F411" s="638" t="s">
        <v>855</v>
      </c>
      <c r="G411" s="639">
        <v>1</v>
      </c>
      <c r="H411" s="630">
        <f>IF(F411="",0,VLOOKUP(F411,'Cable trays (UnitPrice)'!B:F,5,0))</f>
        <v>0.78521739130434776</v>
      </c>
      <c r="I411" s="631">
        <f t="shared" si="525"/>
        <v>0.78521739130434776</v>
      </c>
      <c r="J411" s="632"/>
      <c r="K411" s="632"/>
      <c r="L411" s="632"/>
      <c r="M411" s="633"/>
      <c r="N411" s="634"/>
      <c r="O411" s="635"/>
      <c r="P411" s="636" t="e">
        <f t="shared" ref="P411" si="531">G411*O405</f>
        <v>#VALUE!</v>
      </c>
    </row>
    <row r="412" spans="1:16" s="637" customFormat="1" ht="13.15">
      <c r="A412" s="627"/>
      <c r="B412" s="627"/>
      <c r="C412" s="627"/>
      <c r="D412" s="627"/>
      <c r="E412" s="628"/>
      <c r="F412" s="638" t="str">
        <f>IF(C405="HDG","Ceiling mount for anchor rail Varmf MP-230Z HDG","Ceiling mount for anchor rail Sendz MP-230S")</f>
        <v>Ceiling mount for anchor rail Varmf MP-230Z HDG</v>
      </c>
      <c r="G412" s="639">
        <v>2</v>
      </c>
      <c r="H412" s="630">
        <f>IF(F412="",0,VLOOKUP(F412,'Cable trays (UnitPrice)'!B:F,5,0))</f>
        <v>4.1686956521739127</v>
      </c>
      <c r="I412" s="631">
        <f t="shared" si="525"/>
        <v>8.3373913043478254</v>
      </c>
      <c r="J412" s="632"/>
      <c r="K412" s="632"/>
      <c r="L412" s="632"/>
      <c r="M412" s="633"/>
      <c r="N412" s="634"/>
      <c r="O412" s="635"/>
      <c r="P412" s="636" t="e">
        <f t="shared" ref="P412" si="532">G412*O405</f>
        <v>#VALUE!</v>
      </c>
    </row>
    <row r="413" spans="1:16" s="637" customFormat="1" ht="13.15">
      <c r="A413" s="627"/>
      <c r="B413" s="627"/>
      <c r="C413" s="627"/>
      <c r="D413" s="627"/>
      <c r="E413" s="628"/>
      <c r="F413" s="627"/>
      <c r="G413" s="639"/>
      <c r="H413" s="630">
        <f>IF(F413="",0,VLOOKUP(F413,'Cable trays (UnitPrice)'!B:F,5,0))</f>
        <v>0</v>
      </c>
      <c r="I413" s="631">
        <f t="shared" si="525"/>
        <v>0</v>
      </c>
      <c r="J413" s="632"/>
      <c r="K413" s="632"/>
      <c r="L413" s="632"/>
      <c r="M413" s="633"/>
      <c r="N413" s="634"/>
      <c r="O413" s="635"/>
      <c r="P413" s="636" t="e">
        <f t="shared" ref="P413" si="533">G413*O405</f>
        <v>#VALUE!</v>
      </c>
    </row>
    <row r="414" spans="1:16" s="637" customFormat="1" ht="13.15">
      <c r="A414" s="627"/>
      <c r="B414" s="627"/>
      <c r="C414" s="627"/>
      <c r="D414" s="627"/>
      <c r="E414" s="628"/>
      <c r="F414" s="638"/>
      <c r="G414" s="639"/>
      <c r="H414" s="630">
        <f>IF(F414="",0,VLOOKUP(F414,'Cable trays (UnitPrice)'!B:F,5,0))</f>
        <v>0</v>
      </c>
      <c r="I414" s="631">
        <f t="shared" si="525"/>
        <v>0</v>
      </c>
      <c r="J414" s="632"/>
      <c r="K414" s="632"/>
      <c r="L414" s="632"/>
      <c r="M414" s="633"/>
      <c r="N414" s="634"/>
      <c r="O414" s="635"/>
      <c r="P414" s="636" t="e">
        <f t="shared" ref="P414" si="534">G414*O405</f>
        <v>#VALUE!</v>
      </c>
    </row>
    <row r="415" spans="1:16">
      <c r="A415" s="617" t="str">
        <f>CONCATENATE("Cable ",B415," ",C415," ",D415," x ",E415)</f>
        <v>Cable Ladder HDG 225 x 125</v>
      </c>
      <c r="B415" s="705" t="s">
        <v>857</v>
      </c>
      <c r="C415" s="703" t="s">
        <v>852</v>
      </c>
      <c r="D415" s="617">
        <v>225</v>
      </c>
      <c r="E415" s="617">
        <v>125</v>
      </c>
      <c r="F415" s="618"/>
      <c r="G415" s="619"/>
      <c r="H415" s="619"/>
      <c r="I415" s="620">
        <f t="shared" si="468"/>
        <v>70.853369565217406</v>
      </c>
      <c r="J415" s="621">
        <f>I415*NOK2EUR</f>
        <v>814.81375000000014</v>
      </c>
      <c r="K415" s="622"/>
      <c r="L415" s="623">
        <f t="shared" ref="L415" si="535">IF(D415&gt;300,D415/1000,0.25)</f>
        <v>0.25</v>
      </c>
      <c r="M415" s="624">
        <f t="shared" ref="M415" si="536">$M$1</f>
        <v>0.5</v>
      </c>
      <c r="N415" s="623">
        <f t="shared" ref="N415" si="537">L415+L415*M415</f>
        <v>0.375</v>
      </c>
      <c r="O415" s="625" t="e">
        <f>SUMIF('[55]Cable Trays - maching table'!C:C,A415,'[55]Cable Trays - maching table'!D:D)</f>
        <v>#VALUE!</v>
      </c>
      <c r="P415" s="626"/>
    </row>
    <row r="416" spans="1:16" s="637" customFormat="1" ht="13.15">
      <c r="A416" s="627"/>
      <c r="B416" s="627"/>
      <c r="C416" s="627"/>
      <c r="D416" s="627"/>
      <c r="E416" s="628"/>
      <c r="F416" s="260" t="str">
        <f>CONCATENATE("Cable ",B415," ",C415," ",D415," x ",E415)</f>
        <v>Cable Ladder HDG 225 x 125</v>
      </c>
      <c r="G416" s="629">
        <v>1</v>
      </c>
      <c r="H416" s="630">
        <f>IF(F416="",0,VLOOKUP(F416,'Cable trays (UnitPrice)'!B:F,5,0))</f>
        <v>43.478260869565219</v>
      </c>
      <c r="I416" s="631">
        <f t="shared" ref="I416:I424" si="538">H416*G416</f>
        <v>43.478260869565219</v>
      </c>
      <c r="J416" s="632"/>
      <c r="K416" s="632"/>
      <c r="L416" s="632"/>
      <c r="M416" s="633"/>
      <c r="N416" s="634"/>
      <c r="O416" s="635"/>
      <c r="P416" s="636" t="e">
        <f t="shared" si="486"/>
        <v>#VALUE!</v>
      </c>
    </row>
    <row r="417" spans="1:16" s="637" customFormat="1" ht="13.15">
      <c r="A417" s="627"/>
      <c r="B417" s="627"/>
      <c r="C417" s="627"/>
      <c r="D417" s="627"/>
      <c r="E417" s="628"/>
      <c r="F417" s="260" t="str">
        <f>CONCATENATE(B415," - Union ",C415," ",D415," x ",E415)</f>
        <v>Ladder - Union HDG 225 x 125</v>
      </c>
      <c r="G417" s="629">
        <v>0.7</v>
      </c>
      <c r="H417" s="630">
        <f>IF(F417="",0,VLOOKUP(F417,'Cable trays (UnitPrice)'!B:F,5,0))</f>
        <v>13.043478260869565</v>
      </c>
      <c r="I417" s="631">
        <f t="shared" si="538"/>
        <v>9.1304347826086953</v>
      </c>
      <c r="J417" s="632"/>
      <c r="K417" s="632"/>
      <c r="L417" s="632"/>
      <c r="M417" s="633"/>
      <c r="N417" s="634"/>
      <c r="O417" s="635"/>
      <c r="P417" s="636" t="e">
        <f t="shared" ref="P417" si="539">G417*O415</f>
        <v>#VALUE!</v>
      </c>
    </row>
    <row r="418" spans="1:16" s="637" customFormat="1" ht="13.15">
      <c r="A418" s="627"/>
      <c r="B418" s="627"/>
      <c r="C418" s="627"/>
      <c r="D418" s="627"/>
      <c r="E418" s="628"/>
      <c r="F418" s="638" t="s">
        <v>853</v>
      </c>
      <c r="G418" s="639">
        <v>4</v>
      </c>
      <c r="H418" s="630">
        <f>IF(F418="",0,VLOOKUP(F418,'Cable trays (UnitPrice)'!B:F,5,0))</f>
        <v>1.6165217391304347</v>
      </c>
      <c r="I418" s="631">
        <f t="shared" si="538"/>
        <v>6.4660869565217389</v>
      </c>
      <c r="J418" s="632"/>
      <c r="K418" s="632"/>
      <c r="L418" s="632"/>
      <c r="M418" s="633"/>
      <c r="N418" s="634"/>
      <c r="O418" s="635"/>
      <c r="P418" s="636" t="e">
        <f t="shared" ref="P418" si="540">G418*O415</f>
        <v>#VALUE!</v>
      </c>
    </row>
    <row r="419" spans="1:16" s="637" customFormat="1" ht="13.15">
      <c r="A419" s="627"/>
      <c r="B419" s="627"/>
      <c r="C419" s="627"/>
      <c r="D419" s="627"/>
      <c r="E419" s="628"/>
      <c r="F419" s="638" t="s">
        <v>854</v>
      </c>
      <c r="G419" s="639">
        <v>8</v>
      </c>
      <c r="H419" s="630">
        <f>IF(F419="",0,VLOOKUP(F419,'Cable trays (UnitPrice)'!B:F,5,0))</f>
        <v>0.1643478260869565</v>
      </c>
      <c r="I419" s="631">
        <f t="shared" si="538"/>
        <v>1.314782608695652</v>
      </c>
      <c r="J419" s="632"/>
      <c r="K419" s="632"/>
      <c r="L419" s="632"/>
      <c r="M419" s="633"/>
      <c r="N419" s="634"/>
      <c r="O419" s="635"/>
      <c r="P419" s="636" t="e">
        <f t="shared" ref="P419" si="541">G419*O415</f>
        <v>#VALUE!</v>
      </c>
    </row>
    <row r="420" spans="1:16" s="637" customFormat="1" ht="13.15">
      <c r="A420" s="627"/>
      <c r="B420" s="627"/>
      <c r="C420" s="627"/>
      <c r="D420" s="627"/>
      <c r="E420" s="628"/>
      <c r="F420" s="638" t="str">
        <f>IF(C415="HDG","Anchor rail 41x41 HDG","Anchor rail 41x41")</f>
        <v>Anchor rail 41x41 HDG</v>
      </c>
      <c r="G420" s="639">
        <f t="shared" ref="G420" si="542">D415/1000</f>
        <v>0.22500000000000001</v>
      </c>
      <c r="H420" s="630">
        <f>IF(F420="",0,VLOOKUP(F420,'Cable trays (UnitPrice)'!B:F,5,0))</f>
        <v>5.9608695652173909</v>
      </c>
      <c r="I420" s="631">
        <f t="shared" si="538"/>
        <v>1.341195652173913</v>
      </c>
      <c r="J420" s="632"/>
      <c r="K420" s="632"/>
      <c r="L420" s="632"/>
      <c r="M420" s="633"/>
      <c r="N420" s="634"/>
      <c r="O420" s="635"/>
      <c r="P420" s="636" t="e">
        <f t="shared" ref="P420" si="543">G420*O415</f>
        <v>#VALUE!</v>
      </c>
    </row>
    <row r="421" spans="1:16" s="637" customFormat="1" ht="13.15">
      <c r="A421" s="627"/>
      <c r="B421" s="627"/>
      <c r="C421" s="627"/>
      <c r="D421" s="627"/>
      <c r="E421" s="628"/>
      <c r="F421" s="638" t="s">
        <v>855</v>
      </c>
      <c r="G421" s="639">
        <v>1</v>
      </c>
      <c r="H421" s="630">
        <f>IF(F421="",0,VLOOKUP(F421,'Cable trays (UnitPrice)'!B:F,5,0))</f>
        <v>0.78521739130434776</v>
      </c>
      <c r="I421" s="631">
        <f t="shared" si="538"/>
        <v>0.78521739130434776</v>
      </c>
      <c r="J421" s="632"/>
      <c r="K421" s="632"/>
      <c r="L421" s="632"/>
      <c r="M421" s="633"/>
      <c r="N421" s="634"/>
      <c r="O421" s="635"/>
      <c r="P421" s="636" t="e">
        <f t="shared" ref="P421" si="544">G421*O415</f>
        <v>#VALUE!</v>
      </c>
    </row>
    <row r="422" spans="1:16" s="637" customFormat="1" ht="13.15">
      <c r="A422" s="627"/>
      <c r="B422" s="627"/>
      <c r="C422" s="627"/>
      <c r="D422" s="627"/>
      <c r="E422" s="628"/>
      <c r="F422" s="638" t="str">
        <f>IF(C415="HDG","Ceiling mount for anchor rail Varmf MP-230Z HDG","Ceiling mount for anchor rail Sendz MP-230S")</f>
        <v>Ceiling mount for anchor rail Varmf MP-230Z HDG</v>
      </c>
      <c r="G422" s="639">
        <v>2</v>
      </c>
      <c r="H422" s="630">
        <f>IF(F422="",0,VLOOKUP(F422,'Cable trays (UnitPrice)'!B:F,5,0))</f>
        <v>4.1686956521739127</v>
      </c>
      <c r="I422" s="631">
        <f t="shared" si="538"/>
        <v>8.3373913043478254</v>
      </c>
      <c r="J422" s="632"/>
      <c r="K422" s="632"/>
      <c r="L422" s="632"/>
      <c r="M422" s="633"/>
      <c r="N422" s="634"/>
      <c r="O422" s="635"/>
      <c r="P422" s="636" t="e">
        <f t="shared" ref="P422" si="545">G422*O415</f>
        <v>#VALUE!</v>
      </c>
    </row>
    <row r="423" spans="1:16" s="637" customFormat="1" ht="13.15">
      <c r="A423" s="627"/>
      <c r="B423" s="627"/>
      <c r="C423" s="627"/>
      <c r="D423" s="627"/>
      <c r="E423" s="628"/>
      <c r="F423" s="627"/>
      <c r="G423" s="639"/>
      <c r="H423" s="630">
        <f>IF(F423="",0,VLOOKUP(F423,'Cable trays (UnitPrice)'!B:F,5,0))</f>
        <v>0</v>
      </c>
      <c r="I423" s="631">
        <f t="shared" si="538"/>
        <v>0</v>
      </c>
      <c r="J423" s="632"/>
      <c r="K423" s="632"/>
      <c r="L423" s="632"/>
      <c r="M423" s="633"/>
      <c r="N423" s="634"/>
      <c r="O423" s="635"/>
      <c r="P423" s="636" t="e">
        <f t="shared" ref="P423" si="546">G423*O415</f>
        <v>#VALUE!</v>
      </c>
    </row>
    <row r="424" spans="1:16" s="637" customFormat="1" ht="13.15">
      <c r="A424" s="627"/>
      <c r="B424" s="627"/>
      <c r="C424" s="627"/>
      <c r="D424" s="627"/>
      <c r="E424" s="628"/>
      <c r="F424" s="638"/>
      <c r="G424" s="639"/>
      <c r="H424" s="630">
        <f>IF(F424="",0,VLOOKUP(F424,'Cable trays (UnitPrice)'!B:F,5,0))</f>
        <v>0</v>
      </c>
      <c r="I424" s="631">
        <f t="shared" si="538"/>
        <v>0</v>
      </c>
      <c r="J424" s="632"/>
      <c r="K424" s="632"/>
      <c r="L424" s="632"/>
      <c r="M424" s="633"/>
      <c r="N424" s="634"/>
      <c r="O424" s="635"/>
      <c r="P424" s="636" t="e">
        <f t="shared" ref="P424" si="547">G424*O415</f>
        <v>#VALUE!</v>
      </c>
    </row>
    <row r="425" spans="1:16">
      <c r="A425" s="617" t="str">
        <f>CONCATENATE("Cable ",B425," ",C425," ",D425," x ",E425)</f>
        <v>Cable Ladder HDG 200 x 125</v>
      </c>
      <c r="B425" s="705" t="s">
        <v>857</v>
      </c>
      <c r="C425" s="703" t="s">
        <v>852</v>
      </c>
      <c r="D425" s="617">
        <v>200</v>
      </c>
      <c r="E425" s="617">
        <v>125</v>
      </c>
      <c r="F425" s="618"/>
      <c r="G425" s="619"/>
      <c r="H425" s="619"/>
      <c r="I425" s="620">
        <f t="shared" si="468"/>
        <v>70.438647342995154</v>
      </c>
      <c r="J425" s="621">
        <f>I425*NOK2EUR</f>
        <v>810.04444444444425</v>
      </c>
      <c r="K425" s="622"/>
      <c r="L425" s="623">
        <f t="shared" ref="L425" si="548">IF(D425&gt;300,D425/1000,0.25)</f>
        <v>0.25</v>
      </c>
      <c r="M425" s="624">
        <f t="shared" ref="M425" si="549">$M$1</f>
        <v>0.5</v>
      </c>
      <c r="N425" s="623">
        <f t="shared" ref="N425" si="550">L425+L425*M425</f>
        <v>0.375</v>
      </c>
      <c r="O425" s="625" t="e">
        <f>SUMIF('[55]Cable Trays - maching table'!C:C,A425,'[55]Cable Trays - maching table'!D:D)</f>
        <v>#VALUE!</v>
      </c>
      <c r="P425" s="626"/>
    </row>
    <row r="426" spans="1:16" s="637" customFormat="1" ht="13.15">
      <c r="A426" s="627"/>
      <c r="B426" s="627"/>
      <c r="C426" s="627"/>
      <c r="D426" s="627"/>
      <c r="E426" s="628"/>
      <c r="F426" s="260" t="str">
        <f>CONCATENATE("Cable ",B425," ",C425," ",D425," x ",E425)</f>
        <v>Cable Ladder HDG 200 x 125</v>
      </c>
      <c r="G426" s="629">
        <v>1</v>
      </c>
      <c r="H426" s="630">
        <f>IF(F426="",0,VLOOKUP(F426,'Cable trays (UnitPrice)'!B:F,5,0))</f>
        <v>42.379910673594011</v>
      </c>
      <c r="I426" s="631">
        <f t="shared" ref="I426:I434" si="551">H426*G426</f>
        <v>42.379910673594011</v>
      </c>
      <c r="J426" s="632"/>
      <c r="K426" s="632"/>
      <c r="L426" s="632"/>
      <c r="M426" s="633"/>
      <c r="N426" s="634"/>
      <c r="O426" s="635"/>
      <c r="P426" s="636" t="e">
        <f t="shared" si="486"/>
        <v>#VALUE!</v>
      </c>
    </row>
    <row r="427" spans="1:16" s="637" customFormat="1" ht="13.15">
      <c r="A427" s="627"/>
      <c r="B427" s="627"/>
      <c r="C427" s="627"/>
      <c r="D427" s="627"/>
      <c r="E427" s="628"/>
      <c r="F427" s="260" t="str">
        <f>CONCATENATE(B425," - Union ",C425," ",D425," x ",E425)</f>
        <v>Ladder - Union HDG 200 x 125</v>
      </c>
      <c r="G427" s="629">
        <v>0.7</v>
      </c>
      <c r="H427" s="630">
        <f>IF(F427="",0,VLOOKUP(F427,'Cable trays (UnitPrice)'!B:F,5,0))</f>
        <v>14.232977850697294</v>
      </c>
      <c r="I427" s="631">
        <f t="shared" si="551"/>
        <v>9.9630844954881059</v>
      </c>
      <c r="J427" s="632"/>
      <c r="K427" s="632"/>
      <c r="L427" s="632"/>
      <c r="M427" s="633"/>
      <c r="N427" s="634"/>
      <c r="O427" s="635"/>
      <c r="P427" s="636" t="e">
        <f t="shared" ref="P427" si="552">G427*O425</f>
        <v>#VALUE!</v>
      </c>
    </row>
    <row r="428" spans="1:16" s="637" customFormat="1" ht="13.15">
      <c r="A428" s="627"/>
      <c r="B428" s="627"/>
      <c r="C428" s="627"/>
      <c r="D428" s="627"/>
      <c r="E428" s="628"/>
      <c r="F428" s="638" t="s">
        <v>853</v>
      </c>
      <c r="G428" s="639">
        <v>4</v>
      </c>
      <c r="H428" s="630">
        <f>IF(F428="",0,VLOOKUP(F428,'Cable trays (UnitPrice)'!B:F,5,0))</f>
        <v>1.6165217391304347</v>
      </c>
      <c r="I428" s="631">
        <f t="shared" si="551"/>
        <v>6.4660869565217389</v>
      </c>
      <c r="J428" s="632"/>
      <c r="K428" s="632"/>
      <c r="L428" s="632"/>
      <c r="M428" s="633"/>
      <c r="N428" s="634"/>
      <c r="O428" s="635"/>
      <c r="P428" s="636" t="e">
        <f t="shared" ref="P428" si="553">G428*O425</f>
        <v>#VALUE!</v>
      </c>
    </row>
    <row r="429" spans="1:16" s="637" customFormat="1" ht="13.15">
      <c r="A429" s="627"/>
      <c r="B429" s="627"/>
      <c r="C429" s="627"/>
      <c r="D429" s="627"/>
      <c r="E429" s="628"/>
      <c r="F429" s="638" t="s">
        <v>854</v>
      </c>
      <c r="G429" s="639">
        <v>8</v>
      </c>
      <c r="H429" s="630">
        <f>IF(F429="",0,VLOOKUP(F429,'Cable trays (UnitPrice)'!B:F,5,0))</f>
        <v>0.1643478260869565</v>
      </c>
      <c r="I429" s="631">
        <f t="shared" si="551"/>
        <v>1.314782608695652</v>
      </c>
      <c r="J429" s="632"/>
      <c r="K429" s="632"/>
      <c r="L429" s="632"/>
      <c r="M429" s="633"/>
      <c r="N429" s="634"/>
      <c r="O429" s="635"/>
      <c r="P429" s="636" t="e">
        <f t="shared" ref="P429" si="554">G429*O425</f>
        <v>#VALUE!</v>
      </c>
    </row>
    <row r="430" spans="1:16" s="637" customFormat="1" ht="13.15">
      <c r="A430" s="627"/>
      <c r="B430" s="627"/>
      <c r="C430" s="627"/>
      <c r="D430" s="627"/>
      <c r="E430" s="628"/>
      <c r="F430" s="638" t="str">
        <f>IF(C425="HDG","Anchor rail 41x41 HDG","Anchor rail 41x41")</f>
        <v>Anchor rail 41x41 HDG</v>
      </c>
      <c r="G430" s="639">
        <f t="shared" ref="G430" si="555">D425/1000</f>
        <v>0.2</v>
      </c>
      <c r="H430" s="630">
        <f>IF(F430="",0,VLOOKUP(F430,'Cable trays (UnitPrice)'!B:F,5,0))</f>
        <v>5.9608695652173909</v>
      </c>
      <c r="I430" s="631">
        <f t="shared" si="551"/>
        <v>1.1921739130434783</v>
      </c>
      <c r="J430" s="632"/>
      <c r="K430" s="632"/>
      <c r="L430" s="632"/>
      <c r="M430" s="633"/>
      <c r="N430" s="634"/>
      <c r="O430" s="635"/>
      <c r="P430" s="636" t="e">
        <f t="shared" ref="P430" si="556">G430*O425</f>
        <v>#VALUE!</v>
      </c>
    </row>
    <row r="431" spans="1:16" s="637" customFormat="1" ht="13.15">
      <c r="A431" s="627"/>
      <c r="B431" s="627"/>
      <c r="C431" s="627"/>
      <c r="D431" s="627"/>
      <c r="E431" s="628"/>
      <c r="F431" s="638" t="s">
        <v>855</v>
      </c>
      <c r="G431" s="639">
        <v>1</v>
      </c>
      <c r="H431" s="630">
        <f>IF(F431="",0,VLOOKUP(F431,'Cable trays (UnitPrice)'!B:F,5,0))</f>
        <v>0.78521739130434776</v>
      </c>
      <c r="I431" s="631">
        <f t="shared" si="551"/>
        <v>0.78521739130434776</v>
      </c>
      <c r="J431" s="632"/>
      <c r="K431" s="632"/>
      <c r="L431" s="632"/>
      <c r="M431" s="633"/>
      <c r="N431" s="634"/>
      <c r="O431" s="635"/>
      <c r="P431" s="636" t="e">
        <f t="shared" ref="P431" si="557">G431*O425</f>
        <v>#VALUE!</v>
      </c>
    </row>
    <row r="432" spans="1:16" s="637" customFormat="1" ht="13.15">
      <c r="A432" s="627"/>
      <c r="B432" s="627"/>
      <c r="C432" s="627"/>
      <c r="D432" s="627"/>
      <c r="E432" s="628"/>
      <c r="F432" s="638" t="str">
        <f>IF(C425="HDG","Ceiling mount for anchor rail Varmf MP-230Z HDG","Ceiling mount for anchor rail Sendz MP-230S")</f>
        <v>Ceiling mount for anchor rail Varmf MP-230Z HDG</v>
      </c>
      <c r="G432" s="639">
        <v>2</v>
      </c>
      <c r="H432" s="630">
        <f>IF(F432="",0,VLOOKUP(F432,'Cable trays (UnitPrice)'!B:F,5,0))</f>
        <v>4.1686956521739127</v>
      </c>
      <c r="I432" s="631">
        <f t="shared" si="551"/>
        <v>8.3373913043478254</v>
      </c>
      <c r="J432" s="632"/>
      <c r="K432" s="632"/>
      <c r="L432" s="632"/>
      <c r="M432" s="633"/>
      <c r="N432" s="634"/>
      <c r="O432" s="635"/>
      <c r="P432" s="636" t="e">
        <f t="shared" ref="P432" si="558">G432*O425</f>
        <v>#VALUE!</v>
      </c>
    </row>
    <row r="433" spans="1:16" s="637" customFormat="1" ht="13.15">
      <c r="A433" s="627"/>
      <c r="B433" s="627"/>
      <c r="C433" s="627"/>
      <c r="D433" s="627"/>
      <c r="E433" s="628"/>
      <c r="F433" s="627"/>
      <c r="G433" s="639"/>
      <c r="H433" s="630">
        <f>IF(F433="",0,VLOOKUP(F433,'Cable trays (UnitPrice)'!B:F,5,0))</f>
        <v>0</v>
      </c>
      <c r="I433" s="631">
        <f t="shared" si="551"/>
        <v>0</v>
      </c>
      <c r="J433" s="632"/>
      <c r="K433" s="632"/>
      <c r="L433" s="632"/>
      <c r="M433" s="633"/>
      <c r="N433" s="634"/>
      <c r="O433" s="635"/>
      <c r="P433" s="636" t="e">
        <f t="shared" ref="P433" si="559">G433*O425</f>
        <v>#VALUE!</v>
      </c>
    </row>
    <row r="434" spans="1:16" s="637" customFormat="1" ht="13.15">
      <c r="A434" s="627"/>
      <c r="B434" s="627"/>
      <c r="C434" s="627"/>
      <c r="D434" s="627"/>
      <c r="E434" s="628"/>
      <c r="F434" s="638"/>
      <c r="G434" s="639"/>
      <c r="H434" s="630">
        <f>IF(F434="",0,VLOOKUP(F434,'Cable trays (UnitPrice)'!B:F,5,0))</f>
        <v>0</v>
      </c>
      <c r="I434" s="631">
        <f t="shared" si="551"/>
        <v>0</v>
      </c>
      <c r="J434" s="632"/>
      <c r="K434" s="632"/>
      <c r="L434" s="632"/>
      <c r="M434" s="633"/>
      <c r="N434" s="634"/>
      <c r="O434" s="635"/>
      <c r="P434" s="636" t="e">
        <f t="shared" ref="P434" si="560">G434*O425</f>
        <v>#VALUE!</v>
      </c>
    </row>
    <row r="435" spans="1:16">
      <c r="A435" s="617" t="str">
        <f>CONCATENATE("Cable ",B435," ",C435," ",D435," x ",E435)</f>
        <v>Cable Ladder HDG 200 x 50</v>
      </c>
      <c r="B435" s="705" t="s">
        <v>857</v>
      </c>
      <c r="C435" s="703" t="s">
        <v>852</v>
      </c>
      <c r="D435" s="617">
        <v>200</v>
      </c>
      <c r="E435" s="617">
        <v>50</v>
      </c>
      <c r="F435" s="618"/>
      <c r="G435" s="619"/>
      <c r="H435" s="619"/>
      <c r="I435" s="620">
        <f t="shared" ref="I435:I485" si="561">SUM(I436:I444)</f>
        <v>32.187804211101991</v>
      </c>
      <c r="J435" s="621">
        <f>I435*NOK2EUR</f>
        <v>370.15974842767287</v>
      </c>
      <c r="K435" s="622"/>
      <c r="L435" s="623">
        <f t="shared" ref="L435" si="562">IF(D435&gt;300,D435/1000,0.25)</f>
        <v>0.25</v>
      </c>
      <c r="M435" s="624">
        <f t="shared" ref="M435" si="563">$M$1</f>
        <v>0.5</v>
      </c>
      <c r="N435" s="623">
        <f t="shared" ref="N435" si="564">L435+L435*M435</f>
        <v>0.375</v>
      </c>
      <c r="O435" s="625" t="e">
        <f>SUMIF('[55]Cable Trays - maching table'!C:C,A435,'[55]Cable Trays - maching table'!D:D)</f>
        <v>#VALUE!</v>
      </c>
      <c r="P435" s="626"/>
    </row>
    <row r="436" spans="1:16" s="637" customFormat="1" ht="13.15">
      <c r="A436" s="627"/>
      <c r="B436" s="627"/>
      <c r="C436" s="627"/>
      <c r="D436" s="627"/>
      <c r="E436" s="628"/>
      <c r="F436" s="260" t="str">
        <f>CONCATENATE("Cable ",B435," ",C435," ",D435," x ",E435)</f>
        <v>Cable Ladder HDG 200 x 50</v>
      </c>
      <c r="G436" s="629">
        <v>1</v>
      </c>
      <c r="H436" s="630">
        <f>IF(F436="",0,VLOOKUP(F436,'Cable trays (UnitPrice)'!B:F,5,0))</f>
        <v>12.742685261143015</v>
      </c>
      <c r="I436" s="631">
        <f t="shared" ref="I436:I444" si="565">H436*G436</f>
        <v>12.742685261143015</v>
      </c>
      <c r="J436" s="632"/>
      <c r="K436" s="632"/>
      <c r="L436" s="632"/>
      <c r="M436" s="633"/>
      <c r="N436" s="634"/>
      <c r="O436" s="635"/>
      <c r="P436" s="636" t="e">
        <f t="shared" si="486"/>
        <v>#VALUE!</v>
      </c>
    </row>
    <row r="437" spans="1:16" s="637" customFormat="1" ht="13.15">
      <c r="A437" s="627"/>
      <c r="B437" s="627"/>
      <c r="C437" s="627"/>
      <c r="D437" s="627"/>
      <c r="E437" s="628"/>
      <c r="F437" s="260" t="str">
        <f>CONCATENATE(B435," - Union ",C435," ",D435," x ",E435)</f>
        <v>Ladder - Union HDG 200 x 50</v>
      </c>
      <c r="G437" s="629">
        <v>0.7</v>
      </c>
      <c r="H437" s="630">
        <f>IF(F437="",0,VLOOKUP(F437,'Cable trays (UnitPrice)'!B:F,5,0))</f>
        <v>1.9278096800656273</v>
      </c>
      <c r="I437" s="631">
        <f t="shared" si="565"/>
        <v>1.3494667760459389</v>
      </c>
      <c r="J437" s="632"/>
      <c r="K437" s="632"/>
      <c r="L437" s="632"/>
      <c r="M437" s="633"/>
      <c r="N437" s="634"/>
      <c r="O437" s="635"/>
      <c r="P437" s="636" t="e">
        <f t="shared" ref="P437" si="566">G437*O435</f>
        <v>#VALUE!</v>
      </c>
    </row>
    <row r="438" spans="1:16" s="637" customFormat="1" ht="13.15">
      <c r="A438" s="627"/>
      <c r="B438" s="627"/>
      <c r="C438" s="627"/>
      <c r="D438" s="627"/>
      <c r="E438" s="628"/>
      <c r="F438" s="638" t="s">
        <v>853</v>
      </c>
      <c r="G438" s="639">
        <v>4</v>
      </c>
      <c r="H438" s="630">
        <f>IF(F438="",0,VLOOKUP(F438,'Cable trays (UnitPrice)'!B:F,5,0))</f>
        <v>1.6165217391304347</v>
      </c>
      <c r="I438" s="631">
        <f t="shared" si="565"/>
        <v>6.4660869565217389</v>
      </c>
      <c r="J438" s="632"/>
      <c r="K438" s="632"/>
      <c r="L438" s="632"/>
      <c r="M438" s="633"/>
      <c r="N438" s="634"/>
      <c r="O438" s="635"/>
      <c r="P438" s="636" t="e">
        <f t="shared" ref="P438" si="567">G438*O435</f>
        <v>#VALUE!</v>
      </c>
    </row>
    <row r="439" spans="1:16" s="637" customFormat="1" ht="13.15">
      <c r="A439" s="627"/>
      <c r="B439" s="627"/>
      <c r="C439" s="627"/>
      <c r="D439" s="627"/>
      <c r="E439" s="628"/>
      <c r="F439" s="638" t="s">
        <v>854</v>
      </c>
      <c r="G439" s="639">
        <v>8</v>
      </c>
      <c r="H439" s="630">
        <f>IF(F439="",0,VLOOKUP(F439,'Cable trays (UnitPrice)'!B:F,5,0))</f>
        <v>0.1643478260869565</v>
      </c>
      <c r="I439" s="631">
        <f t="shared" si="565"/>
        <v>1.314782608695652</v>
      </c>
      <c r="J439" s="632"/>
      <c r="K439" s="632"/>
      <c r="L439" s="632"/>
      <c r="M439" s="633"/>
      <c r="N439" s="634"/>
      <c r="O439" s="635"/>
      <c r="P439" s="636" t="e">
        <f t="shared" ref="P439" si="568">G439*O435</f>
        <v>#VALUE!</v>
      </c>
    </row>
    <row r="440" spans="1:16" s="637" customFormat="1" ht="13.15">
      <c r="A440" s="627"/>
      <c r="B440" s="627"/>
      <c r="C440" s="627"/>
      <c r="D440" s="627"/>
      <c r="E440" s="628"/>
      <c r="F440" s="638" t="str">
        <f>IF(C435="HDG","Anchor rail 41x41 HDG","Anchor rail 41x41")</f>
        <v>Anchor rail 41x41 HDG</v>
      </c>
      <c r="G440" s="639">
        <f t="shared" ref="G440" si="569">D435/1000</f>
        <v>0.2</v>
      </c>
      <c r="H440" s="630">
        <f>IF(F440="",0,VLOOKUP(F440,'Cable trays (UnitPrice)'!B:F,5,0))</f>
        <v>5.9608695652173909</v>
      </c>
      <c r="I440" s="631">
        <f t="shared" si="565"/>
        <v>1.1921739130434783</v>
      </c>
      <c r="J440" s="632"/>
      <c r="K440" s="632"/>
      <c r="L440" s="632"/>
      <c r="M440" s="633"/>
      <c r="N440" s="634"/>
      <c r="O440" s="635"/>
      <c r="P440" s="636" t="e">
        <f t="shared" ref="P440" si="570">G440*O435</f>
        <v>#VALUE!</v>
      </c>
    </row>
    <row r="441" spans="1:16" s="637" customFormat="1" ht="13.15">
      <c r="A441" s="627"/>
      <c r="B441" s="627"/>
      <c r="C441" s="627"/>
      <c r="D441" s="627"/>
      <c r="E441" s="628"/>
      <c r="F441" s="638" t="s">
        <v>855</v>
      </c>
      <c r="G441" s="639">
        <v>1</v>
      </c>
      <c r="H441" s="630">
        <f>IF(F441="",0,VLOOKUP(F441,'Cable trays (UnitPrice)'!B:F,5,0))</f>
        <v>0.78521739130434776</v>
      </c>
      <c r="I441" s="631">
        <f t="shared" si="565"/>
        <v>0.78521739130434776</v>
      </c>
      <c r="J441" s="632"/>
      <c r="K441" s="632"/>
      <c r="L441" s="632"/>
      <c r="M441" s="633"/>
      <c r="N441" s="634"/>
      <c r="O441" s="635"/>
      <c r="P441" s="636" t="e">
        <f t="shared" ref="P441" si="571">G441*O435</f>
        <v>#VALUE!</v>
      </c>
    </row>
    <row r="442" spans="1:16" s="637" customFormat="1" ht="13.15">
      <c r="A442" s="627"/>
      <c r="B442" s="627"/>
      <c r="C442" s="627"/>
      <c r="D442" s="627"/>
      <c r="E442" s="628"/>
      <c r="F442" s="638" t="str">
        <f>IF(C435="HDG","Ceiling mount for anchor rail Varmf MP-230Z HDG","Ceiling mount for anchor rail Sendz MP-230S")</f>
        <v>Ceiling mount for anchor rail Varmf MP-230Z HDG</v>
      </c>
      <c r="G442" s="639">
        <v>2</v>
      </c>
      <c r="H442" s="630">
        <f>IF(F442="",0,VLOOKUP(F442,'Cable trays (UnitPrice)'!B:F,5,0))</f>
        <v>4.1686956521739127</v>
      </c>
      <c r="I442" s="631">
        <f t="shared" si="565"/>
        <v>8.3373913043478254</v>
      </c>
      <c r="J442" s="632"/>
      <c r="K442" s="632"/>
      <c r="L442" s="632"/>
      <c r="M442" s="633"/>
      <c r="N442" s="634"/>
      <c r="O442" s="635"/>
      <c r="P442" s="636" t="e">
        <f t="shared" ref="P442" si="572">G442*O435</f>
        <v>#VALUE!</v>
      </c>
    </row>
    <row r="443" spans="1:16" s="637" customFormat="1" ht="13.15">
      <c r="A443" s="627"/>
      <c r="B443" s="627"/>
      <c r="C443" s="627"/>
      <c r="D443" s="627"/>
      <c r="E443" s="628"/>
      <c r="F443" s="627"/>
      <c r="G443" s="639"/>
      <c r="H443" s="630">
        <f>IF(F443="",0,VLOOKUP(F443,'Cable trays (UnitPrice)'!B:F,5,0))</f>
        <v>0</v>
      </c>
      <c r="I443" s="631">
        <f t="shared" si="565"/>
        <v>0</v>
      </c>
      <c r="J443" s="632"/>
      <c r="K443" s="632"/>
      <c r="L443" s="632"/>
      <c r="M443" s="633"/>
      <c r="N443" s="634"/>
      <c r="O443" s="635"/>
      <c r="P443" s="636" t="e">
        <f t="shared" ref="P443" si="573">G443*O435</f>
        <v>#VALUE!</v>
      </c>
    </row>
    <row r="444" spans="1:16" s="637" customFormat="1" ht="13.15">
      <c r="A444" s="627"/>
      <c r="B444" s="627"/>
      <c r="C444" s="627"/>
      <c r="D444" s="627"/>
      <c r="E444" s="628"/>
      <c r="F444" s="638"/>
      <c r="G444" s="639"/>
      <c r="H444" s="630">
        <f>IF(F444="",0,VLOOKUP(F444,'Cable trays (UnitPrice)'!B:F,5,0))</f>
        <v>0</v>
      </c>
      <c r="I444" s="631">
        <f t="shared" si="565"/>
        <v>0</v>
      </c>
      <c r="J444" s="632"/>
      <c r="K444" s="632"/>
      <c r="L444" s="632"/>
      <c r="M444" s="633"/>
      <c r="N444" s="634"/>
      <c r="O444" s="635"/>
      <c r="P444" s="636" t="e">
        <f t="shared" ref="P444" si="574">G444*O435</f>
        <v>#VALUE!</v>
      </c>
    </row>
    <row r="445" spans="1:16">
      <c r="A445" s="617" t="str">
        <f>CONCATENATE("Cable ",B445," ",C445," ",D445," x ",E445)</f>
        <v>Cable Ladder HDG 150 x 125</v>
      </c>
      <c r="B445" s="705" t="s">
        <v>857</v>
      </c>
      <c r="C445" s="703" t="s">
        <v>852</v>
      </c>
      <c r="D445" s="617">
        <v>150</v>
      </c>
      <c r="E445" s="617">
        <v>125</v>
      </c>
      <c r="F445" s="618"/>
      <c r="G445" s="619"/>
      <c r="H445" s="619"/>
      <c r="I445" s="620">
        <f t="shared" si="561"/>
        <v>70.140603864734288</v>
      </c>
      <c r="J445" s="621">
        <f>I445*NOK2EUR</f>
        <v>806.61694444444436</v>
      </c>
      <c r="K445" s="622"/>
      <c r="L445" s="623">
        <f t="shared" ref="L445" si="575">IF(D445&gt;300,D445/1000,0.25)</f>
        <v>0.25</v>
      </c>
      <c r="M445" s="624">
        <f t="shared" ref="M445" si="576">$M$1</f>
        <v>0.5</v>
      </c>
      <c r="N445" s="623">
        <f t="shared" ref="N445" si="577">L445+L445*M445</f>
        <v>0.375</v>
      </c>
      <c r="O445" s="625" t="e">
        <f>SUMIF('[55]Cable Trays - maching table'!C:C,A445,'[55]Cable Trays - maching table'!D:D)</f>
        <v>#VALUE!</v>
      </c>
      <c r="P445" s="626"/>
    </row>
    <row r="446" spans="1:16" s="637" customFormat="1" ht="13.15">
      <c r="A446" s="627"/>
      <c r="B446" s="627"/>
      <c r="C446" s="627"/>
      <c r="D446" s="627"/>
      <c r="E446" s="628"/>
      <c r="F446" s="260" t="str">
        <f>CONCATENATE("Cable ",B445," ",C445," ",D445," x ",E445)</f>
        <v>Cable Ladder HDG 150 x 125</v>
      </c>
      <c r="G446" s="629">
        <v>1</v>
      </c>
      <c r="H446" s="630">
        <f>IF(F446="",0,VLOOKUP(F446,'Cable trays (UnitPrice)'!B:F,5,0))</f>
        <v>42.379910673594011</v>
      </c>
      <c r="I446" s="631">
        <f t="shared" ref="I446:I454" si="578">H446*G446</f>
        <v>42.379910673594011</v>
      </c>
      <c r="J446" s="632"/>
      <c r="K446" s="632"/>
      <c r="L446" s="632"/>
      <c r="M446" s="633"/>
      <c r="N446" s="634"/>
      <c r="O446" s="635"/>
      <c r="P446" s="636" t="e">
        <f t="shared" ref="P446:P536" si="579">G446*O445</f>
        <v>#VALUE!</v>
      </c>
    </row>
    <row r="447" spans="1:16" s="637" customFormat="1" ht="13.15">
      <c r="A447" s="627"/>
      <c r="B447" s="627"/>
      <c r="C447" s="627"/>
      <c r="D447" s="627"/>
      <c r="E447" s="628"/>
      <c r="F447" s="260" t="str">
        <f>CONCATENATE(B445," - Union ",C445," ",D445," x ",E445)</f>
        <v>Ladder - Union HDG 150 x 125</v>
      </c>
      <c r="G447" s="629">
        <v>0.7</v>
      </c>
      <c r="H447" s="630">
        <f>IF(F447="",0,VLOOKUP(F447,'Cable trays (UnitPrice)'!B:F,5,0))</f>
        <v>14.232977850697294</v>
      </c>
      <c r="I447" s="631">
        <f t="shared" si="578"/>
        <v>9.9630844954881059</v>
      </c>
      <c r="J447" s="632"/>
      <c r="K447" s="632"/>
      <c r="L447" s="632"/>
      <c r="M447" s="633"/>
      <c r="N447" s="634"/>
      <c r="O447" s="635"/>
      <c r="P447" s="636" t="e">
        <f t="shared" ref="P447" si="580">G447*O445</f>
        <v>#VALUE!</v>
      </c>
    </row>
    <row r="448" spans="1:16" s="637" customFormat="1" ht="13.15">
      <c r="A448" s="627"/>
      <c r="B448" s="627"/>
      <c r="C448" s="627"/>
      <c r="D448" s="627"/>
      <c r="E448" s="628"/>
      <c r="F448" s="638" t="s">
        <v>853</v>
      </c>
      <c r="G448" s="639">
        <v>4</v>
      </c>
      <c r="H448" s="630">
        <f>IF(F448="",0,VLOOKUP(F448,'Cable trays (UnitPrice)'!B:F,5,0))</f>
        <v>1.6165217391304347</v>
      </c>
      <c r="I448" s="631">
        <f t="shared" si="578"/>
        <v>6.4660869565217389</v>
      </c>
      <c r="J448" s="632"/>
      <c r="K448" s="632"/>
      <c r="L448" s="632"/>
      <c r="M448" s="633"/>
      <c r="N448" s="634"/>
      <c r="O448" s="635"/>
      <c r="P448" s="636" t="e">
        <f t="shared" ref="P448" si="581">G448*O445</f>
        <v>#VALUE!</v>
      </c>
    </row>
    <row r="449" spans="1:16" s="637" customFormat="1" ht="13.15">
      <c r="A449" s="627"/>
      <c r="B449" s="627"/>
      <c r="C449" s="627"/>
      <c r="D449" s="627"/>
      <c r="E449" s="628"/>
      <c r="F449" s="638" t="s">
        <v>854</v>
      </c>
      <c r="G449" s="639">
        <v>8</v>
      </c>
      <c r="H449" s="630">
        <f>IF(F449="",0,VLOOKUP(F449,'Cable trays (UnitPrice)'!B:F,5,0))</f>
        <v>0.1643478260869565</v>
      </c>
      <c r="I449" s="631">
        <f t="shared" si="578"/>
        <v>1.314782608695652</v>
      </c>
      <c r="J449" s="632"/>
      <c r="K449" s="632"/>
      <c r="L449" s="632"/>
      <c r="M449" s="633"/>
      <c r="N449" s="634"/>
      <c r="O449" s="635"/>
      <c r="P449" s="636" t="e">
        <f t="shared" ref="P449" si="582">G449*O445</f>
        <v>#VALUE!</v>
      </c>
    </row>
    <row r="450" spans="1:16" s="637" customFormat="1" ht="13.15">
      <c r="A450" s="627"/>
      <c r="B450" s="627"/>
      <c r="C450" s="627"/>
      <c r="D450" s="627"/>
      <c r="E450" s="628"/>
      <c r="F450" s="638" t="str">
        <f>IF(C445="HDG","Anchor rail 41x41 HDG","Anchor rail 41x41")</f>
        <v>Anchor rail 41x41 HDG</v>
      </c>
      <c r="G450" s="639">
        <f t="shared" ref="G450" si="583">D445/1000</f>
        <v>0.15</v>
      </c>
      <c r="H450" s="630">
        <f>IF(F450="",0,VLOOKUP(F450,'Cable trays (UnitPrice)'!B:F,5,0))</f>
        <v>5.9608695652173909</v>
      </c>
      <c r="I450" s="631">
        <f t="shared" si="578"/>
        <v>0.89413043478260856</v>
      </c>
      <c r="J450" s="632"/>
      <c r="K450" s="632"/>
      <c r="L450" s="632"/>
      <c r="M450" s="633"/>
      <c r="N450" s="634"/>
      <c r="O450" s="635"/>
      <c r="P450" s="636" t="e">
        <f t="shared" ref="P450" si="584">G450*O445</f>
        <v>#VALUE!</v>
      </c>
    </row>
    <row r="451" spans="1:16" s="637" customFormat="1" ht="13.15">
      <c r="A451" s="627"/>
      <c r="B451" s="627"/>
      <c r="C451" s="627"/>
      <c r="D451" s="627"/>
      <c r="E451" s="628"/>
      <c r="F451" s="638" t="s">
        <v>855</v>
      </c>
      <c r="G451" s="639">
        <v>1</v>
      </c>
      <c r="H451" s="630">
        <f>IF(F451="",0,VLOOKUP(F451,'Cable trays (UnitPrice)'!B:F,5,0))</f>
        <v>0.78521739130434776</v>
      </c>
      <c r="I451" s="631">
        <f t="shared" si="578"/>
        <v>0.78521739130434776</v>
      </c>
      <c r="J451" s="632"/>
      <c r="K451" s="632"/>
      <c r="L451" s="632"/>
      <c r="M451" s="633"/>
      <c r="N451" s="634"/>
      <c r="O451" s="635"/>
      <c r="P451" s="636" t="e">
        <f t="shared" ref="P451" si="585">G451*O445</f>
        <v>#VALUE!</v>
      </c>
    </row>
    <row r="452" spans="1:16" s="637" customFormat="1" ht="13.15">
      <c r="A452" s="627"/>
      <c r="B452" s="627"/>
      <c r="C452" s="627"/>
      <c r="D452" s="627"/>
      <c r="E452" s="628"/>
      <c r="F452" s="638" t="str">
        <f>IF(C445="HDG","Ceiling mount for anchor rail Varmf MP-230Z HDG","Ceiling mount for anchor rail Sendz MP-230S")</f>
        <v>Ceiling mount for anchor rail Varmf MP-230Z HDG</v>
      </c>
      <c r="G452" s="639">
        <v>2</v>
      </c>
      <c r="H452" s="630">
        <f>IF(F452="",0,VLOOKUP(F452,'Cable trays (UnitPrice)'!B:F,5,0))</f>
        <v>4.1686956521739127</v>
      </c>
      <c r="I452" s="631">
        <f t="shared" si="578"/>
        <v>8.3373913043478254</v>
      </c>
      <c r="J452" s="632"/>
      <c r="K452" s="632"/>
      <c r="L452" s="632"/>
      <c r="M452" s="633"/>
      <c r="N452" s="634"/>
      <c r="O452" s="635"/>
      <c r="P452" s="636" t="e">
        <f t="shared" ref="P452" si="586">G452*O445</f>
        <v>#VALUE!</v>
      </c>
    </row>
    <row r="453" spans="1:16" s="637" customFormat="1" ht="13.15">
      <c r="A453" s="627"/>
      <c r="B453" s="627"/>
      <c r="C453" s="627"/>
      <c r="D453" s="627"/>
      <c r="E453" s="628"/>
      <c r="F453" s="627"/>
      <c r="G453" s="639"/>
      <c r="H453" s="630">
        <f>IF(F453="",0,VLOOKUP(F453,'Cable trays (UnitPrice)'!B:F,5,0))</f>
        <v>0</v>
      </c>
      <c r="I453" s="631">
        <f t="shared" si="578"/>
        <v>0</v>
      </c>
      <c r="J453" s="632"/>
      <c r="K453" s="632"/>
      <c r="L453" s="632"/>
      <c r="M453" s="633"/>
      <c r="N453" s="634"/>
      <c r="O453" s="635"/>
      <c r="P453" s="636" t="e">
        <f t="shared" ref="P453" si="587">G453*O445</f>
        <v>#VALUE!</v>
      </c>
    </row>
    <row r="454" spans="1:16" s="637" customFormat="1" ht="13.15">
      <c r="A454" s="627"/>
      <c r="B454" s="627"/>
      <c r="C454" s="627"/>
      <c r="D454" s="627"/>
      <c r="E454" s="628"/>
      <c r="F454" s="638"/>
      <c r="G454" s="639"/>
      <c r="H454" s="630">
        <f>IF(F454="",0,VLOOKUP(F454,'Cable trays (UnitPrice)'!B:F,5,0))</f>
        <v>0</v>
      </c>
      <c r="I454" s="631">
        <f t="shared" si="578"/>
        <v>0</v>
      </c>
      <c r="J454" s="632"/>
      <c r="K454" s="632"/>
      <c r="L454" s="632"/>
      <c r="M454" s="633"/>
      <c r="N454" s="634"/>
      <c r="O454" s="635"/>
      <c r="P454" s="636" t="e">
        <f t="shared" ref="P454" si="588">G454*O445</f>
        <v>#VALUE!</v>
      </c>
    </row>
    <row r="455" spans="1:16">
      <c r="A455" s="617" t="str">
        <f>CONCATENATE("Cable ",B455," ",C455," ",D455," x ",E455)</f>
        <v>Cable Ladder HDG 150 x 100</v>
      </c>
      <c r="B455" s="705" t="s">
        <v>857</v>
      </c>
      <c r="C455" s="703" t="s">
        <v>852</v>
      </c>
      <c r="D455" s="617">
        <v>150</v>
      </c>
      <c r="E455" s="617">
        <v>100</v>
      </c>
      <c r="F455" s="618"/>
      <c r="G455" s="619"/>
      <c r="H455" s="619"/>
      <c r="I455" s="620">
        <f t="shared" si="561"/>
        <v>38.895958891623366</v>
      </c>
      <c r="J455" s="621">
        <f>I455*NOK2EUR</f>
        <v>447.30352725366868</v>
      </c>
      <c r="K455" s="622"/>
      <c r="L455" s="623">
        <f t="shared" ref="L455" si="589">IF(D455&gt;300,D455/1000,0.25)</f>
        <v>0.25</v>
      </c>
      <c r="M455" s="624">
        <f t="shared" ref="M455" si="590">$M$1</f>
        <v>0.5</v>
      </c>
      <c r="N455" s="623">
        <f t="shared" ref="N455" si="591">L455+L455*M455</f>
        <v>0.375</v>
      </c>
      <c r="O455" s="625" t="e">
        <f>SUMIF('[55]Cable Trays - maching table'!C:C,A455,'[55]Cable Trays - maching table'!D:D)</f>
        <v>#VALUE!</v>
      </c>
      <c r="P455" s="626"/>
    </row>
    <row r="456" spans="1:16" s="637" customFormat="1" ht="13.15">
      <c r="A456" s="627"/>
      <c r="B456" s="627"/>
      <c r="C456" s="627"/>
      <c r="D456" s="627"/>
      <c r="E456" s="628"/>
      <c r="F456" s="260" t="str">
        <f>CONCATENATE("Cable ",B455," ",C455," ",D455," x ",E455)</f>
        <v>Cable Ladder HDG 150 x 100</v>
      </c>
      <c r="G456" s="629">
        <v>1</v>
      </c>
      <c r="H456" s="630">
        <f>IF(F456="",0,VLOOKUP(F456,'Cable trays (UnitPrice)'!B:F,5,0))</f>
        <v>18.188861544070729</v>
      </c>
      <c r="I456" s="631">
        <f t="shared" ref="I456:I464" si="592">H456*G456</f>
        <v>18.188861544070729</v>
      </c>
      <c r="J456" s="632"/>
      <c r="K456" s="632"/>
      <c r="L456" s="632"/>
      <c r="M456" s="633"/>
      <c r="N456" s="634"/>
      <c r="O456" s="635"/>
      <c r="P456" s="636" t="e">
        <f t="shared" si="579"/>
        <v>#VALUE!</v>
      </c>
    </row>
    <row r="457" spans="1:16" s="637" customFormat="1" ht="13.15">
      <c r="A457" s="627"/>
      <c r="B457" s="627"/>
      <c r="C457" s="627"/>
      <c r="D457" s="627"/>
      <c r="E457" s="628"/>
      <c r="F457" s="260" t="str">
        <f>CONCATENATE(B455," - Union ",C455," ",D455," x ",E455)</f>
        <v>Ladder - Union HDG 150 x 100</v>
      </c>
      <c r="G457" s="629">
        <v>0.7</v>
      </c>
      <c r="H457" s="630">
        <f>IF(F457="",0,VLOOKUP(F457,'Cable trays (UnitPrice)'!B:F,5,0))</f>
        <v>4.1564123598578071</v>
      </c>
      <c r="I457" s="631">
        <f t="shared" si="592"/>
        <v>2.9094886519004648</v>
      </c>
      <c r="J457" s="632"/>
      <c r="K457" s="632"/>
      <c r="L457" s="632"/>
      <c r="M457" s="633"/>
      <c r="N457" s="634"/>
      <c r="O457" s="635"/>
      <c r="P457" s="636" t="e">
        <f t="shared" ref="P457" si="593">G457*O455</f>
        <v>#VALUE!</v>
      </c>
    </row>
    <row r="458" spans="1:16" s="637" customFormat="1" ht="13.15">
      <c r="A458" s="627"/>
      <c r="B458" s="627"/>
      <c r="C458" s="627"/>
      <c r="D458" s="627"/>
      <c r="E458" s="628"/>
      <c r="F458" s="638" t="s">
        <v>853</v>
      </c>
      <c r="G458" s="639">
        <v>4</v>
      </c>
      <c r="H458" s="630">
        <f>IF(F458="",0,VLOOKUP(F458,'Cable trays (UnitPrice)'!B:F,5,0))</f>
        <v>1.6165217391304347</v>
      </c>
      <c r="I458" s="631">
        <f t="shared" si="592"/>
        <v>6.4660869565217389</v>
      </c>
      <c r="J458" s="632"/>
      <c r="K458" s="632"/>
      <c r="L458" s="632"/>
      <c r="M458" s="633"/>
      <c r="N458" s="634"/>
      <c r="O458" s="635"/>
      <c r="P458" s="636" t="e">
        <f t="shared" ref="P458" si="594">G458*O455</f>
        <v>#VALUE!</v>
      </c>
    </row>
    <row r="459" spans="1:16" s="637" customFormat="1" ht="13.15">
      <c r="A459" s="627"/>
      <c r="B459" s="627"/>
      <c r="C459" s="627"/>
      <c r="D459" s="627"/>
      <c r="E459" s="628"/>
      <c r="F459" s="638" t="s">
        <v>854</v>
      </c>
      <c r="G459" s="639">
        <v>8</v>
      </c>
      <c r="H459" s="630">
        <f>IF(F459="",0,VLOOKUP(F459,'Cable trays (UnitPrice)'!B:F,5,0))</f>
        <v>0.1643478260869565</v>
      </c>
      <c r="I459" s="631">
        <f t="shared" si="592"/>
        <v>1.314782608695652</v>
      </c>
      <c r="J459" s="632"/>
      <c r="K459" s="632"/>
      <c r="L459" s="632"/>
      <c r="M459" s="633"/>
      <c r="N459" s="634"/>
      <c r="O459" s="635"/>
      <c r="P459" s="636" t="e">
        <f t="shared" ref="P459" si="595">G459*O455</f>
        <v>#VALUE!</v>
      </c>
    </row>
    <row r="460" spans="1:16" s="637" customFormat="1" ht="13.15">
      <c r="A460" s="627"/>
      <c r="B460" s="627"/>
      <c r="C460" s="627"/>
      <c r="D460" s="627"/>
      <c r="E460" s="628"/>
      <c r="F460" s="638" t="str">
        <f>IF(C455="HDG","Anchor rail 41x41 HDG","Anchor rail 41x41")</f>
        <v>Anchor rail 41x41 HDG</v>
      </c>
      <c r="G460" s="639">
        <f t="shared" ref="G460" si="596">D455/1000</f>
        <v>0.15</v>
      </c>
      <c r="H460" s="630">
        <f>IF(F460="",0,VLOOKUP(F460,'Cable trays (UnitPrice)'!B:F,5,0))</f>
        <v>5.9608695652173909</v>
      </c>
      <c r="I460" s="631">
        <f t="shared" si="592"/>
        <v>0.89413043478260856</v>
      </c>
      <c r="J460" s="632"/>
      <c r="K460" s="632"/>
      <c r="L460" s="632"/>
      <c r="M460" s="633"/>
      <c r="N460" s="634"/>
      <c r="O460" s="635"/>
      <c r="P460" s="636" t="e">
        <f t="shared" ref="P460" si="597">G460*O455</f>
        <v>#VALUE!</v>
      </c>
    </row>
    <row r="461" spans="1:16" s="637" customFormat="1" ht="13.15">
      <c r="A461" s="627"/>
      <c r="B461" s="627"/>
      <c r="C461" s="627"/>
      <c r="D461" s="627"/>
      <c r="E461" s="628"/>
      <c r="F461" s="638" t="s">
        <v>855</v>
      </c>
      <c r="G461" s="639">
        <v>1</v>
      </c>
      <c r="H461" s="630">
        <f>IF(F461="",0,VLOOKUP(F461,'Cable trays (UnitPrice)'!B:F,5,0))</f>
        <v>0.78521739130434776</v>
      </c>
      <c r="I461" s="631">
        <f t="shared" si="592"/>
        <v>0.78521739130434776</v>
      </c>
      <c r="J461" s="632"/>
      <c r="K461" s="632"/>
      <c r="L461" s="632"/>
      <c r="M461" s="633"/>
      <c r="N461" s="634"/>
      <c r="O461" s="635"/>
      <c r="P461" s="636" t="e">
        <f t="shared" ref="P461" si="598">G461*O455</f>
        <v>#VALUE!</v>
      </c>
    </row>
    <row r="462" spans="1:16" s="637" customFormat="1" ht="13.15">
      <c r="A462" s="627"/>
      <c r="B462" s="627"/>
      <c r="C462" s="627"/>
      <c r="D462" s="627"/>
      <c r="E462" s="628"/>
      <c r="F462" s="638" t="str">
        <f>IF(C455="HDG","Ceiling mount for anchor rail Varmf MP-230Z HDG","Ceiling mount for anchor rail Sendz MP-230S")</f>
        <v>Ceiling mount for anchor rail Varmf MP-230Z HDG</v>
      </c>
      <c r="G462" s="639">
        <v>2</v>
      </c>
      <c r="H462" s="630">
        <f>IF(F462="",0,VLOOKUP(F462,'Cable trays (UnitPrice)'!B:F,5,0))</f>
        <v>4.1686956521739127</v>
      </c>
      <c r="I462" s="631">
        <f t="shared" si="592"/>
        <v>8.3373913043478254</v>
      </c>
      <c r="J462" s="632"/>
      <c r="K462" s="632"/>
      <c r="L462" s="632"/>
      <c r="M462" s="633"/>
      <c r="N462" s="634"/>
      <c r="O462" s="635"/>
      <c r="P462" s="636" t="e">
        <f t="shared" ref="P462" si="599">G462*O455</f>
        <v>#VALUE!</v>
      </c>
    </row>
    <row r="463" spans="1:16" s="637" customFormat="1" ht="13.15">
      <c r="A463" s="627"/>
      <c r="B463" s="627"/>
      <c r="C463" s="627"/>
      <c r="D463" s="627"/>
      <c r="E463" s="628"/>
      <c r="F463" s="627"/>
      <c r="G463" s="639"/>
      <c r="H463" s="630">
        <f>IF(F463="",0,VLOOKUP(F463,'Cable trays (UnitPrice)'!B:F,5,0))</f>
        <v>0</v>
      </c>
      <c r="I463" s="631">
        <f t="shared" si="592"/>
        <v>0</v>
      </c>
      <c r="J463" s="632"/>
      <c r="K463" s="632"/>
      <c r="L463" s="632"/>
      <c r="M463" s="633"/>
      <c r="N463" s="634"/>
      <c r="O463" s="635"/>
      <c r="P463" s="636" t="e">
        <f t="shared" ref="P463" si="600">G463*O455</f>
        <v>#VALUE!</v>
      </c>
    </row>
    <row r="464" spans="1:16" s="637" customFormat="1" ht="13.15">
      <c r="A464" s="627"/>
      <c r="B464" s="627"/>
      <c r="C464" s="627"/>
      <c r="D464" s="627"/>
      <c r="E464" s="628"/>
      <c r="F464" s="638"/>
      <c r="G464" s="639"/>
      <c r="H464" s="630">
        <f>IF(F464="",0,VLOOKUP(F464,'Cable trays (UnitPrice)'!B:F,5,0))</f>
        <v>0</v>
      </c>
      <c r="I464" s="631">
        <f t="shared" si="592"/>
        <v>0</v>
      </c>
      <c r="J464" s="632"/>
      <c r="K464" s="632"/>
      <c r="L464" s="632"/>
      <c r="M464" s="633"/>
      <c r="N464" s="634"/>
      <c r="O464" s="635"/>
      <c r="P464" s="636" t="e">
        <f t="shared" ref="P464" si="601">G464*O455</f>
        <v>#VALUE!</v>
      </c>
    </row>
    <row r="465" spans="1:16">
      <c r="A465" s="617" t="str">
        <f>CONCATENATE("Cable ",B465," ",C465," ",D465," x ",E465)</f>
        <v>Cable Ladder HDG 150 x 38</v>
      </c>
      <c r="B465" s="705" t="s">
        <v>857</v>
      </c>
      <c r="C465" s="703" t="s">
        <v>852</v>
      </c>
      <c r="D465" s="617">
        <v>150</v>
      </c>
      <c r="E465" s="617">
        <v>38</v>
      </c>
      <c r="F465" s="618"/>
      <c r="G465" s="619"/>
      <c r="H465" s="619"/>
      <c r="I465" s="620">
        <f t="shared" si="561"/>
        <v>44.319347826086954</v>
      </c>
      <c r="J465" s="621">
        <f>I465*NOK2EUR</f>
        <v>509.67249999999996</v>
      </c>
      <c r="K465" s="622"/>
      <c r="L465" s="623">
        <f t="shared" ref="L465" si="602">IF(D465&gt;300,D465/1000,0.25)</f>
        <v>0.25</v>
      </c>
      <c r="M465" s="624">
        <f t="shared" ref="M465" si="603">$M$1</f>
        <v>0.5</v>
      </c>
      <c r="N465" s="623">
        <f t="shared" ref="N465" si="604">L465+L465*M465</f>
        <v>0.375</v>
      </c>
      <c r="O465" s="625" t="e">
        <f>SUMIF('[55]Cable Trays - maching table'!C:C,A465,'[55]Cable Trays - maching table'!D:D)</f>
        <v>#VALUE!</v>
      </c>
      <c r="P465" s="626"/>
    </row>
    <row r="466" spans="1:16" s="637" customFormat="1" ht="13.15">
      <c r="A466" s="627"/>
      <c r="B466" s="627"/>
      <c r="C466" s="627"/>
      <c r="D466" s="627"/>
      <c r="E466" s="628"/>
      <c r="F466" s="260" t="str">
        <f>CONCATENATE("Cable ",B465," ",C465," ",D465," x ",E465)</f>
        <v>Cable Ladder HDG 150 x 38</v>
      </c>
      <c r="G466" s="629">
        <v>1</v>
      </c>
      <c r="H466" s="630">
        <f>IF(F466="",0,VLOOKUP(F466,'Cable trays (UnitPrice)'!B:F,5,0))</f>
        <v>17.391304347826086</v>
      </c>
      <c r="I466" s="631">
        <f t="shared" ref="I466:I474" si="605">H466*G466</f>
        <v>17.391304347826086</v>
      </c>
      <c r="J466" s="632"/>
      <c r="K466" s="632"/>
      <c r="L466" s="632"/>
      <c r="M466" s="633"/>
      <c r="N466" s="634"/>
      <c r="O466" s="635"/>
      <c r="P466" s="636" t="e">
        <f t="shared" si="579"/>
        <v>#VALUE!</v>
      </c>
    </row>
    <row r="467" spans="1:16" s="637" customFormat="1" ht="13.15">
      <c r="A467" s="627"/>
      <c r="B467" s="627"/>
      <c r="C467" s="627"/>
      <c r="D467" s="627"/>
      <c r="E467" s="628"/>
      <c r="F467" s="260" t="str">
        <f>CONCATENATE(B465," - Union ",C465," ",D465," x ",E465)</f>
        <v>Ladder - Union HDG 150 x 38</v>
      </c>
      <c r="G467" s="629">
        <v>0.7</v>
      </c>
      <c r="H467" s="630">
        <f>IF(F467="",0,VLOOKUP(F467,'Cable trays (UnitPrice)'!B:F,5,0))</f>
        <v>13.043478260869565</v>
      </c>
      <c r="I467" s="631">
        <f t="shared" si="605"/>
        <v>9.1304347826086953</v>
      </c>
      <c r="J467" s="632"/>
      <c r="K467" s="632"/>
      <c r="L467" s="632"/>
      <c r="M467" s="633"/>
      <c r="N467" s="634"/>
      <c r="O467" s="635"/>
      <c r="P467" s="636" t="e">
        <f t="shared" ref="P467" si="606">G467*O465</f>
        <v>#VALUE!</v>
      </c>
    </row>
    <row r="468" spans="1:16" s="637" customFormat="1" ht="13.15">
      <c r="A468" s="627"/>
      <c r="B468" s="627"/>
      <c r="C468" s="627"/>
      <c r="D468" s="627"/>
      <c r="E468" s="628"/>
      <c r="F468" s="638" t="s">
        <v>853</v>
      </c>
      <c r="G468" s="639">
        <v>4</v>
      </c>
      <c r="H468" s="630">
        <f>IF(F468="",0,VLOOKUP(F468,'Cable trays (UnitPrice)'!B:F,5,0))</f>
        <v>1.6165217391304347</v>
      </c>
      <c r="I468" s="631">
        <f t="shared" si="605"/>
        <v>6.4660869565217389</v>
      </c>
      <c r="J468" s="632"/>
      <c r="K468" s="632"/>
      <c r="L468" s="632"/>
      <c r="M468" s="633"/>
      <c r="N468" s="634"/>
      <c r="O468" s="635"/>
      <c r="P468" s="636" t="e">
        <f t="shared" ref="P468" si="607">G468*O465</f>
        <v>#VALUE!</v>
      </c>
    </row>
    <row r="469" spans="1:16" s="637" customFormat="1" ht="13.15">
      <c r="A469" s="627"/>
      <c r="B469" s="627"/>
      <c r="C469" s="627"/>
      <c r="D469" s="627"/>
      <c r="E469" s="628"/>
      <c r="F469" s="638" t="s">
        <v>854</v>
      </c>
      <c r="G469" s="639">
        <v>8</v>
      </c>
      <c r="H469" s="630">
        <f>IF(F469="",0,VLOOKUP(F469,'Cable trays (UnitPrice)'!B:F,5,0))</f>
        <v>0.1643478260869565</v>
      </c>
      <c r="I469" s="631">
        <f t="shared" si="605"/>
        <v>1.314782608695652</v>
      </c>
      <c r="J469" s="632"/>
      <c r="K469" s="632"/>
      <c r="L469" s="632"/>
      <c r="M469" s="633"/>
      <c r="N469" s="634"/>
      <c r="O469" s="635"/>
      <c r="P469" s="636" t="e">
        <f t="shared" ref="P469" si="608">G469*O465</f>
        <v>#VALUE!</v>
      </c>
    </row>
    <row r="470" spans="1:16" s="637" customFormat="1" ht="13.15">
      <c r="A470" s="627"/>
      <c r="B470" s="627"/>
      <c r="C470" s="627"/>
      <c r="D470" s="627"/>
      <c r="E470" s="628"/>
      <c r="F470" s="638" t="str">
        <f>IF(C465="HDG","Anchor rail 41x41 HDG","Anchor rail 41x41")</f>
        <v>Anchor rail 41x41 HDG</v>
      </c>
      <c r="G470" s="639">
        <f t="shared" ref="G470" si="609">D465/1000</f>
        <v>0.15</v>
      </c>
      <c r="H470" s="630">
        <f>IF(F470="",0,VLOOKUP(F470,'Cable trays (UnitPrice)'!B:F,5,0))</f>
        <v>5.9608695652173909</v>
      </c>
      <c r="I470" s="631">
        <f t="shared" si="605"/>
        <v>0.89413043478260856</v>
      </c>
      <c r="J470" s="632"/>
      <c r="K470" s="632"/>
      <c r="L470" s="632"/>
      <c r="M470" s="633"/>
      <c r="N470" s="634"/>
      <c r="O470" s="635"/>
      <c r="P470" s="636" t="e">
        <f t="shared" ref="P470" si="610">G470*O465</f>
        <v>#VALUE!</v>
      </c>
    </row>
    <row r="471" spans="1:16" s="637" customFormat="1" ht="13.15">
      <c r="A471" s="627"/>
      <c r="B471" s="627"/>
      <c r="C471" s="627"/>
      <c r="D471" s="627"/>
      <c r="E471" s="628"/>
      <c r="F471" s="638" t="s">
        <v>855</v>
      </c>
      <c r="G471" s="639">
        <v>1</v>
      </c>
      <c r="H471" s="630">
        <f>IF(F471="",0,VLOOKUP(F471,'Cable trays (UnitPrice)'!B:F,5,0))</f>
        <v>0.78521739130434776</v>
      </c>
      <c r="I471" s="631">
        <f t="shared" si="605"/>
        <v>0.78521739130434776</v>
      </c>
      <c r="J471" s="632"/>
      <c r="K471" s="632"/>
      <c r="L471" s="632"/>
      <c r="M471" s="633"/>
      <c r="N471" s="634"/>
      <c r="O471" s="635"/>
      <c r="P471" s="636" t="e">
        <f t="shared" ref="P471" si="611">G471*O465</f>
        <v>#VALUE!</v>
      </c>
    </row>
    <row r="472" spans="1:16" s="637" customFormat="1" ht="13.15">
      <c r="A472" s="627"/>
      <c r="B472" s="627"/>
      <c r="C472" s="627"/>
      <c r="D472" s="627"/>
      <c r="E472" s="628"/>
      <c r="F472" s="638" t="str">
        <f>IF(C465="HDG","Ceiling mount for anchor rail Varmf MP-230Z HDG","Ceiling mount for anchor rail Sendz MP-230S")</f>
        <v>Ceiling mount for anchor rail Varmf MP-230Z HDG</v>
      </c>
      <c r="G472" s="639">
        <v>2</v>
      </c>
      <c r="H472" s="630">
        <f>IF(F472="",0,VLOOKUP(F472,'Cable trays (UnitPrice)'!B:F,5,0))</f>
        <v>4.1686956521739127</v>
      </c>
      <c r="I472" s="631">
        <f t="shared" si="605"/>
        <v>8.3373913043478254</v>
      </c>
      <c r="J472" s="632"/>
      <c r="K472" s="632"/>
      <c r="L472" s="632"/>
      <c r="M472" s="633"/>
      <c r="N472" s="634"/>
      <c r="O472" s="635"/>
      <c r="P472" s="636" t="e">
        <f t="shared" ref="P472" si="612">G472*O465</f>
        <v>#VALUE!</v>
      </c>
    </row>
    <row r="473" spans="1:16" s="637" customFormat="1" ht="13.15">
      <c r="A473" s="627"/>
      <c r="B473" s="627"/>
      <c r="C473" s="627"/>
      <c r="D473" s="627"/>
      <c r="E473" s="628"/>
      <c r="F473" s="627"/>
      <c r="G473" s="639"/>
      <c r="H473" s="630">
        <f>IF(F473="",0,VLOOKUP(F473,'Cable trays (UnitPrice)'!B:F,5,0))</f>
        <v>0</v>
      </c>
      <c r="I473" s="631">
        <f t="shared" si="605"/>
        <v>0</v>
      </c>
      <c r="J473" s="632"/>
      <c r="K473" s="632"/>
      <c r="L473" s="632"/>
      <c r="M473" s="633"/>
      <c r="N473" s="634"/>
      <c r="O473" s="635"/>
      <c r="P473" s="636" t="e">
        <f t="shared" ref="P473" si="613">G473*O465</f>
        <v>#VALUE!</v>
      </c>
    </row>
    <row r="474" spans="1:16" s="637" customFormat="1" ht="13.15">
      <c r="A474" s="627"/>
      <c r="B474" s="627"/>
      <c r="C474" s="627"/>
      <c r="D474" s="627"/>
      <c r="E474" s="628"/>
      <c r="F474" s="638"/>
      <c r="G474" s="639"/>
      <c r="H474" s="630">
        <f>IF(F474="",0,VLOOKUP(F474,'Cable trays (UnitPrice)'!B:F,5,0))</f>
        <v>0</v>
      </c>
      <c r="I474" s="631">
        <f t="shared" si="605"/>
        <v>0</v>
      </c>
      <c r="J474" s="632"/>
      <c r="K474" s="632"/>
      <c r="L474" s="632"/>
      <c r="M474" s="633"/>
      <c r="N474" s="634"/>
      <c r="O474" s="635"/>
      <c r="P474" s="636" t="e">
        <f t="shared" ref="P474" si="614">G474*O465</f>
        <v>#VALUE!</v>
      </c>
    </row>
    <row r="475" spans="1:16">
      <c r="A475" s="617" t="str">
        <f>CONCATENATE("Cable ",B475," ",C475," ",D475," x ",E475)</f>
        <v>Cable Ladder PRE Galv. 900 x 100</v>
      </c>
      <c r="B475" s="705" t="s">
        <v>857</v>
      </c>
      <c r="C475" s="704" t="s">
        <v>856</v>
      </c>
      <c r="D475" s="640">
        <v>900</v>
      </c>
      <c r="E475" s="640">
        <v>100</v>
      </c>
      <c r="F475" s="618"/>
      <c r="G475" s="619"/>
      <c r="H475" s="619"/>
      <c r="I475" s="620">
        <f t="shared" si="561"/>
        <v>93.082608695652183</v>
      </c>
      <c r="J475" s="621">
        <f>I475*NOK2EUR</f>
        <v>1070.45</v>
      </c>
      <c r="K475" s="622"/>
      <c r="L475" s="623">
        <f t="shared" ref="L475" si="615">IF(D475&gt;300,D475/1000,0.25)</f>
        <v>0.9</v>
      </c>
      <c r="M475" s="624">
        <f t="shared" ref="M475" si="616">$M$1</f>
        <v>0.5</v>
      </c>
      <c r="N475" s="623">
        <f t="shared" ref="N475" si="617">L475+L475*M475</f>
        <v>1.35</v>
      </c>
      <c r="O475" s="625" t="e">
        <f>SUMIF('[55]Cable Trays - maching table'!C:C,A475,'[55]Cable Trays - maching table'!D:D)</f>
        <v>#VALUE!</v>
      </c>
      <c r="P475" s="626"/>
    </row>
    <row r="476" spans="1:16" s="637" customFormat="1" ht="13.15">
      <c r="A476" s="627"/>
      <c r="B476" s="627"/>
      <c r="C476" s="627"/>
      <c r="D476" s="627"/>
      <c r="E476" s="628"/>
      <c r="F476" s="260" t="str">
        <f>CONCATENATE("Cable ",B475," ",C475," ",D475," x ",E475)</f>
        <v>Cable Ladder PRE Galv. 900 x 100</v>
      </c>
      <c r="G476" s="629">
        <v>1</v>
      </c>
      <c r="H476" s="630">
        <f>IF(F476="",0,VLOOKUP(F476,'Cable trays (UnitPrice)'!B:F,5,0))</f>
        <v>65.217391304347828</v>
      </c>
      <c r="I476" s="631">
        <f t="shared" ref="I476:I484" si="618">H476*G476</f>
        <v>65.217391304347828</v>
      </c>
      <c r="J476" s="632"/>
      <c r="K476" s="632"/>
      <c r="L476" s="632"/>
      <c r="M476" s="633"/>
      <c r="N476" s="634"/>
      <c r="O476" s="635"/>
      <c r="P476" s="636" t="e">
        <f t="shared" si="579"/>
        <v>#VALUE!</v>
      </c>
    </row>
    <row r="477" spans="1:16" s="637" customFormat="1" ht="13.15">
      <c r="A477" s="627"/>
      <c r="B477" s="627"/>
      <c r="C477" s="627"/>
      <c r="D477" s="627"/>
      <c r="E477" s="628"/>
      <c r="F477" s="260" t="str">
        <f>CONCATENATE(B475," - Union ",C475," ",D475," x ",E475)</f>
        <v>Ladder - Union PRE Galv. 900 x 100</v>
      </c>
      <c r="G477" s="629">
        <v>0.7</v>
      </c>
      <c r="H477" s="630">
        <f>IF(F477="",0,VLOOKUP(F477,'Cable trays (UnitPrice)'!B:F,5,0))</f>
        <v>13.043478260869565</v>
      </c>
      <c r="I477" s="631">
        <f t="shared" si="618"/>
        <v>9.1304347826086953</v>
      </c>
      <c r="J477" s="632"/>
      <c r="K477" s="632"/>
      <c r="L477" s="632"/>
      <c r="M477" s="633"/>
      <c r="N477" s="634"/>
      <c r="O477" s="635"/>
      <c r="P477" s="636" t="e">
        <f t="shared" ref="P477" si="619">G477*O475</f>
        <v>#VALUE!</v>
      </c>
    </row>
    <row r="478" spans="1:16" s="637" customFormat="1" ht="13.15">
      <c r="A478" s="627"/>
      <c r="B478" s="627"/>
      <c r="C478" s="627"/>
      <c r="D478" s="627"/>
      <c r="E478" s="628"/>
      <c r="F478" s="638" t="s">
        <v>853</v>
      </c>
      <c r="G478" s="639">
        <v>4</v>
      </c>
      <c r="H478" s="630">
        <f>IF(F478="",0,VLOOKUP(F478,'Cable trays (UnitPrice)'!B:F,5,0))</f>
        <v>1.6165217391304347</v>
      </c>
      <c r="I478" s="631">
        <f t="shared" si="618"/>
        <v>6.4660869565217389</v>
      </c>
      <c r="J478" s="632"/>
      <c r="K478" s="632"/>
      <c r="L478" s="632"/>
      <c r="M478" s="633"/>
      <c r="N478" s="634"/>
      <c r="O478" s="635"/>
      <c r="P478" s="636" t="e">
        <f t="shared" ref="P478" si="620">G478*O475</f>
        <v>#VALUE!</v>
      </c>
    </row>
    <row r="479" spans="1:16" s="637" customFormat="1" ht="13.15">
      <c r="A479" s="627"/>
      <c r="B479" s="627"/>
      <c r="C479" s="627"/>
      <c r="D479" s="627"/>
      <c r="E479" s="628"/>
      <c r="F479" s="638" t="s">
        <v>854</v>
      </c>
      <c r="G479" s="639">
        <v>8</v>
      </c>
      <c r="H479" s="630">
        <f>IF(F479="",0,VLOOKUP(F479,'Cable trays (UnitPrice)'!B:F,5,0))</f>
        <v>0.1643478260869565</v>
      </c>
      <c r="I479" s="631">
        <f t="shared" si="618"/>
        <v>1.314782608695652</v>
      </c>
      <c r="J479" s="632"/>
      <c r="K479" s="632"/>
      <c r="L479" s="632"/>
      <c r="M479" s="633"/>
      <c r="N479" s="634"/>
      <c r="O479" s="635"/>
      <c r="P479" s="636" t="e">
        <f t="shared" ref="P479" si="621">G479*O475</f>
        <v>#VALUE!</v>
      </c>
    </row>
    <row r="480" spans="1:16" s="637" customFormat="1" ht="13.15">
      <c r="A480" s="627"/>
      <c r="B480" s="627"/>
      <c r="C480" s="627"/>
      <c r="D480" s="627"/>
      <c r="E480" s="628"/>
      <c r="F480" s="638" t="str">
        <f>IF(C475="HDG","Anchor rail 41x41 HDG","Anchor rail 41x41")</f>
        <v>Anchor rail 41x41</v>
      </c>
      <c r="G480" s="639">
        <f t="shared" ref="G480" si="622">D475/1000</f>
        <v>0.9</v>
      </c>
      <c r="H480" s="630">
        <f>IF(F480="",0,VLOOKUP(F480,'Cable trays (UnitPrice)'!B:F,5,0))</f>
        <v>4.0869565217391308</v>
      </c>
      <c r="I480" s="631">
        <f t="shared" si="618"/>
        <v>3.6782608695652179</v>
      </c>
      <c r="J480" s="632"/>
      <c r="K480" s="632"/>
      <c r="L480" s="632"/>
      <c r="M480" s="633"/>
      <c r="N480" s="634"/>
      <c r="O480" s="635"/>
      <c r="P480" s="636" t="e">
        <f t="shared" ref="P480" si="623">G480*O475</f>
        <v>#VALUE!</v>
      </c>
    </row>
    <row r="481" spans="1:16" s="637" customFormat="1" ht="13.15">
      <c r="A481" s="627"/>
      <c r="B481" s="627"/>
      <c r="C481" s="627"/>
      <c r="D481" s="627"/>
      <c r="E481" s="628"/>
      <c r="F481" s="638" t="s">
        <v>855</v>
      </c>
      <c r="G481" s="639">
        <v>1</v>
      </c>
      <c r="H481" s="630">
        <f>IF(F481="",0,VLOOKUP(F481,'Cable trays (UnitPrice)'!B:F,5,0))</f>
        <v>0.78521739130434776</v>
      </c>
      <c r="I481" s="631">
        <f t="shared" si="618"/>
        <v>0.78521739130434776</v>
      </c>
      <c r="J481" s="632"/>
      <c r="K481" s="632"/>
      <c r="L481" s="632"/>
      <c r="M481" s="633"/>
      <c r="N481" s="634"/>
      <c r="O481" s="635"/>
      <c r="P481" s="636" t="e">
        <f t="shared" ref="P481" si="624">G481*O475</f>
        <v>#VALUE!</v>
      </c>
    </row>
    <row r="482" spans="1:16" s="637" customFormat="1" ht="13.15">
      <c r="A482" s="627"/>
      <c r="B482" s="627"/>
      <c r="C482" s="627"/>
      <c r="D482" s="627"/>
      <c r="E482" s="628"/>
      <c r="F482" s="638" t="str">
        <f>IF(C475="HDG","Ceiling mount for anchor rail Varmf MP-230Z HDG","Ceiling mount for anchor rail Sendz MP-230S")</f>
        <v>Ceiling mount for anchor rail Sendz MP-230S</v>
      </c>
      <c r="G482" s="639">
        <v>2</v>
      </c>
      <c r="H482" s="630">
        <f>IF(F482="",0,VLOOKUP(F482,'Cable trays (UnitPrice)'!B:F,5,0))</f>
        <v>3.2452173913043478</v>
      </c>
      <c r="I482" s="631">
        <f t="shared" si="618"/>
        <v>6.4904347826086957</v>
      </c>
      <c r="J482" s="632"/>
      <c r="K482" s="632"/>
      <c r="L482" s="632"/>
      <c r="M482" s="633"/>
      <c r="N482" s="634"/>
      <c r="O482" s="635"/>
      <c r="P482" s="636" t="e">
        <f t="shared" ref="P482" si="625">G482*O475</f>
        <v>#VALUE!</v>
      </c>
    </row>
    <row r="483" spans="1:16" s="637" customFormat="1" ht="13.15">
      <c r="A483" s="627"/>
      <c r="B483" s="627"/>
      <c r="C483" s="627"/>
      <c r="D483" s="627"/>
      <c r="E483" s="628"/>
      <c r="F483" s="627"/>
      <c r="G483" s="639"/>
      <c r="H483" s="630">
        <f>IF(F483="",0,VLOOKUP(F483,'Cable trays (UnitPrice)'!B:F,5,0))</f>
        <v>0</v>
      </c>
      <c r="I483" s="631">
        <f t="shared" si="618"/>
        <v>0</v>
      </c>
      <c r="J483" s="632"/>
      <c r="K483" s="632"/>
      <c r="L483" s="632"/>
      <c r="M483" s="633"/>
      <c r="N483" s="634"/>
      <c r="O483" s="635"/>
      <c r="P483" s="636" t="e">
        <f t="shared" ref="P483" si="626">G483*O475</f>
        <v>#VALUE!</v>
      </c>
    </row>
    <row r="484" spans="1:16" s="637" customFormat="1" ht="13.15">
      <c r="A484" s="627"/>
      <c r="B484" s="627"/>
      <c r="C484" s="627"/>
      <c r="D484" s="627"/>
      <c r="E484" s="628"/>
      <c r="F484" s="638"/>
      <c r="G484" s="639"/>
      <c r="H484" s="630">
        <f>IF(F484="",0,VLOOKUP(F484,'Cable trays (UnitPrice)'!B:F,5,0))</f>
        <v>0</v>
      </c>
      <c r="I484" s="631">
        <f t="shared" si="618"/>
        <v>0</v>
      </c>
      <c r="J484" s="632"/>
      <c r="K484" s="632"/>
      <c r="L484" s="632"/>
      <c r="M484" s="633"/>
      <c r="N484" s="634"/>
      <c r="O484" s="635"/>
      <c r="P484" s="636" t="e">
        <f t="shared" ref="P484" si="627">G484*O475</f>
        <v>#VALUE!</v>
      </c>
    </row>
    <row r="485" spans="1:16">
      <c r="A485" s="617" t="str">
        <f>CONCATENATE("Cable ",B485," ",C485," ",D485," x ",E485)</f>
        <v>Cable Ladder PRE Galv. 750 x 125</v>
      </c>
      <c r="B485" s="705" t="s">
        <v>857</v>
      </c>
      <c r="C485" s="704" t="s">
        <v>856</v>
      </c>
      <c r="D485" s="640">
        <v>750</v>
      </c>
      <c r="E485" s="640">
        <v>125</v>
      </c>
      <c r="F485" s="618"/>
      <c r="G485" s="619"/>
      <c r="H485" s="619"/>
      <c r="I485" s="620">
        <f t="shared" si="561"/>
        <v>76.241327135174544</v>
      </c>
      <c r="J485" s="621">
        <f>I485*NOK2EUR</f>
        <v>876.77526205450727</v>
      </c>
      <c r="K485" s="622"/>
      <c r="L485" s="623">
        <f t="shared" ref="L485" si="628">IF(D485&gt;300,D485/1000,0.25)</f>
        <v>0.75</v>
      </c>
      <c r="M485" s="624">
        <f t="shared" ref="M485" si="629">$M$1</f>
        <v>0.5</v>
      </c>
      <c r="N485" s="623">
        <f t="shared" ref="N485" si="630">L485+L485*M485</f>
        <v>1.125</v>
      </c>
      <c r="O485" s="625" t="e">
        <f>SUMIF('[55]Cable Trays - maching table'!C:C,A485,'[55]Cable Trays - maching table'!D:D)</f>
        <v>#VALUE!</v>
      </c>
      <c r="P485" s="626"/>
    </row>
    <row r="486" spans="1:16" s="637" customFormat="1" ht="13.15">
      <c r="A486" s="627"/>
      <c r="B486" s="627"/>
      <c r="C486" s="627"/>
      <c r="D486" s="627"/>
      <c r="E486" s="628"/>
      <c r="F486" s="260" t="str">
        <f>CONCATENATE("Cable ",B485," ",C485," ",D485," x ",E485)</f>
        <v>Cable Ladder PRE Galv. 750 x 125</v>
      </c>
      <c r="G486" s="629">
        <v>1</v>
      </c>
      <c r="H486" s="630">
        <f>IF(F486="",0,VLOOKUP(F486,'Cable trays (UnitPrice)'!B:F,5,0))</f>
        <v>52.271898641874024</v>
      </c>
      <c r="I486" s="631">
        <f t="shared" ref="I486:I494" si="631">H486*G486</f>
        <v>52.271898641874024</v>
      </c>
      <c r="J486" s="632"/>
      <c r="K486" s="632"/>
      <c r="L486" s="632"/>
      <c r="M486" s="633"/>
      <c r="N486" s="634"/>
      <c r="O486" s="635"/>
      <c r="P486" s="636" t="e">
        <f t="shared" si="579"/>
        <v>#VALUE!</v>
      </c>
    </row>
    <row r="487" spans="1:16" s="637" customFormat="1" ht="13.15">
      <c r="A487" s="627"/>
      <c r="B487" s="627"/>
      <c r="C487" s="627"/>
      <c r="D487" s="627"/>
      <c r="E487" s="628"/>
      <c r="F487" s="260" t="str">
        <f>CONCATENATE(B485," - Union ",C485," ",D485," x ",E485)</f>
        <v>Ladder - Union PRE Galv. 750 x 125</v>
      </c>
      <c r="G487" s="629">
        <v>0.7</v>
      </c>
      <c r="H487" s="630">
        <f>IF(F487="",0,VLOOKUP(F487,'Cable trays (UnitPrice)'!B:F,5,0))</f>
        <v>8.3538419469510536</v>
      </c>
      <c r="I487" s="631">
        <f t="shared" si="631"/>
        <v>5.8476893628657374</v>
      </c>
      <c r="J487" s="632"/>
      <c r="K487" s="632"/>
      <c r="L487" s="632"/>
      <c r="M487" s="633"/>
      <c r="N487" s="634"/>
      <c r="O487" s="635"/>
      <c r="P487" s="636" t="e">
        <f t="shared" ref="P487" si="632">G487*O485</f>
        <v>#VALUE!</v>
      </c>
    </row>
    <row r="488" spans="1:16" s="637" customFormat="1" ht="13.15">
      <c r="A488" s="627"/>
      <c r="B488" s="627"/>
      <c r="C488" s="627"/>
      <c r="D488" s="627"/>
      <c r="E488" s="628"/>
      <c r="F488" s="638" t="s">
        <v>853</v>
      </c>
      <c r="G488" s="639">
        <v>4</v>
      </c>
      <c r="H488" s="630">
        <f>IF(F488="",0,VLOOKUP(F488,'Cable trays (UnitPrice)'!B:F,5,0))</f>
        <v>1.6165217391304347</v>
      </c>
      <c r="I488" s="631">
        <f t="shared" si="631"/>
        <v>6.4660869565217389</v>
      </c>
      <c r="J488" s="632"/>
      <c r="K488" s="632"/>
      <c r="L488" s="632"/>
      <c r="M488" s="633"/>
      <c r="N488" s="634"/>
      <c r="O488" s="635"/>
      <c r="P488" s="636" t="e">
        <f t="shared" ref="P488" si="633">G488*O485</f>
        <v>#VALUE!</v>
      </c>
    </row>
    <row r="489" spans="1:16" s="637" customFormat="1" ht="13.15">
      <c r="A489" s="627"/>
      <c r="B489" s="627"/>
      <c r="C489" s="627"/>
      <c r="D489" s="627"/>
      <c r="E489" s="628"/>
      <c r="F489" s="638" t="s">
        <v>854</v>
      </c>
      <c r="G489" s="639">
        <v>8</v>
      </c>
      <c r="H489" s="630">
        <f>IF(F489="",0,VLOOKUP(F489,'Cable trays (UnitPrice)'!B:F,5,0))</f>
        <v>0.1643478260869565</v>
      </c>
      <c r="I489" s="631">
        <f t="shared" si="631"/>
        <v>1.314782608695652</v>
      </c>
      <c r="J489" s="632"/>
      <c r="K489" s="632"/>
      <c r="L489" s="632"/>
      <c r="M489" s="633"/>
      <c r="N489" s="634"/>
      <c r="O489" s="635"/>
      <c r="P489" s="636" t="e">
        <f t="shared" ref="P489" si="634">G489*O485</f>
        <v>#VALUE!</v>
      </c>
    </row>
    <row r="490" spans="1:16" s="637" customFormat="1" ht="13.15">
      <c r="A490" s="627"/>
      <c r="B490" s="627"/>
      <c r="C490" s="627"/>
      <c r="D490" s="627"/>
      <c r="E490" s="628"/>
      <c r="F490" s="638" t="str">
        <f>IF(C485="HDG","Anchor rail 41x41 HDG","Anchor rail 41x41")</f>
        <v>Anchor rail 41x41</v>
      </c>
      <c r="G490" s="639">
        <f t="shared" ref="G490" si="635">D485/1000</f>
        <v>0.75</v>
      </c>
      <c r="H490" s="630">
        <f>IF(F490="",0,VLOOKUP(F490,'Cable trays (UnitPrice)'!B:F,5,0))</f>
        <v>4.0869565217391308</v>
      </c>
      <c r="I490" s="631">
        <f t="shared" si="631"/>
        <v>3.0652173913043481</v>
      </c>
      <c r="J490" s="632"/>
      <c r="K490" s="632"/>
      <c r="L490" s="632"/>
      <c r="M490" s="633"/>
      <c r="N490" s="634"/>
      <c r="O490" s="635"/>
      <c r="P490" s="636" t="e">
        <f t="shared" ref="P490" si="636">G490*O485</f>
        <v>#VALUE!</v>
      </c>
    </row>
    <row r="491" spans="1:16" s="637" customFormat="1" ht="13.15">
      <c r="A491" s="627"/>
      <c r="B491" s="627"/>
      <c r="C491" s="627"/>
      <c r="D491" s="627"/>
      <c r="E491" s="628"/>
      <c r="F491" s="638" t="s">
        <v>855</v>
      </c>
      <c r="G491" s="639">
        <v>1</v>
      </c>
      <c r="H491" s="630">
        <f>IF(F491="",0,VLOOKUP(F491,'Cable trays (UnitPrice)'!B:F,5,0))</f>
        <v>0.78521739130434776</v>
      </c>
      <c r="I491" s="631">
        <f t="shared" si="631"/>
        <v>0.78521739130434776</v>
      </c>
      <c r="J491" s="632"/>
      <c r="K491" s="632"/>
      <c r="L491" s="632"/>
      <c r="M491" s="633"/>
      <c r="N491" s="634"/>
      <c r="O491" s="635"/>
      <c r="P491" s="636" t="e">
        <f t="shared" ref="P491" si="637">G491*O485</f>
        <v>#VALUE!</v>
      </c>
    </row>
    <row r="492" spans="1:16" s="637" customFormat="1" ht="13.15">
      <c r="A492" s="627"/>
      <c r="B492" s="627"/>
      <c r="C492" s="627"/>
      <c r="D492" s="627"/>
      <c r="E492" s="628"/>
      <c r="F492" s="638" t="str">
        <f>IF(C485="HDG","Ceiling mount for anchor rail Varmf MP-230Z HDG","Ceiling mount for anchor rail Sendz MP-230S")</f>
        <v>Ceiling mount for anchor rail Sendz MP-230S</v>
      </c>
      <c r="G492" s="639">
        <v>2</v>
      </c>
      <c r="H492" s="630">
        <f>IF(F492="",0,VLOOKUP(F492,'Cable trays (UnitPrice)'!B:F,5,0))</f>
        <v>3.2452173913043478</v>
      </c>
      <c r="I492" s="631">
        <f t="shared" si="631"/>
        <v>6.4904347826086957</v>
      </c>
      <c r="J492" s="632"/>
      <c r="K492" s="632"/>
      <c r="L492" s="632"/>
      <c r="M492" s="633"/>
      <c r="N492" s="634"/>
      <c r="O492" s="635"/>
      <c r="P492" s="636" t="e">
        <f t="shared" ref="P492" si="638">G492*O485</f>
        <v>#VALUE!</v>
      </c>
    </row>
    <row r="493" spans="1:16" s="637" customFormat="1" ht="13.15">
      <c r="A493" s="627"/>
      <c r="B493" s="627"/>
      <c r="C493" s="627"/>
      <c r="D493" s="627"/>
      <c r="E493" s="628"/>
      <c r="F493" s="627"/>
      <c r="G493" s="639"/>
      <c r="H493" s="630">
        <f>IF(F493="",0,VLOOKUP(F493,'Cable trays (UnitPrice)'!B:F,5,0))</f>
        <v>0</v>
      </c>
      <c r="I493" s="631">
        <f t="shared" si="631"/>
        <v>0</v>
      </c>
      <c r="J493" s="632"/>
      <c r="K493" s="632"/>
      <c r="L493" s="632"/>
      <c r="M493" s="633"/>
      <c r="N493" s="634"/>
      <c r="O493" s="635"/>
      <c r="P493" s="636" t="e">
        <f t="shared" ref="P493" si="639">G493*O485</f>
        <v>#VALUE!</v>
      </c>
    </row>
    <row r="494" spans="1:16" s="637" customFormat="1" ht="13.15">
      <c r="A494" s="627"/>
      <c r="B494" s="627"/>
      <c r="C494" s="627"/>
      <c r="D494" s="627"/>
      <c r="E494" s="628"/>
      <c r="F494" s="638"/>
      <c r="G494" s="639"/>
      <c r="H494" s="630">
        <f>IF(F494="",0,VLOOKUP(F494,'Cable trays (UnitPrice)'!B:F,5,0))</f>
        <v>0</v>
      </c>
      <c r="I494" s="631">
        <f t="shared" si="631"/>
        <v>0</v>
      </c>
      <c r="J494" s="632"/>
      <c r="K494" s="632"/>
      <c r="L494" s="632"/>
      <c r="M494" s="633"/>
      <c r="N494" s="634"/>
      <c r="O494" s="635"/>
      <c r="P494" s="636" t="e">
        <f t="shared" ref="P494" si="640">G494*O485</f>
        <v>#VALUE!</v>
      </c>
    </row>
    <row r="495" spans="1:16">
      <c r="A495" s="617" t="str">
        <f>CONCATENATE("Cable ",B495," ",C495," ",D495," x ",E495)</f>
        <v>Cable Ladder PRE Galv. 610 x 38</v>
      </c>
      <c r="B495" s="705" t="s">
        <v>857</v>
      </c>
      <c r="C495" s="704" t="s">
        <v>856</v>
      </c>
      <c r="D495" s="640">
        <v>610</v>
      </c>
      <c r="E495" s="640">
        <v>38</v>
      </c>
      <c r="F495" s="618"/>
      <c r="G495" s="619"/>
      <c r="H495" s="619"/>
      <c r="I495" s="620">
        <f t="shared" ref="I495" si="641">SUM(I496:I504)</f>
        <v>28.292432777322027</v>
      </c>
      <c r="J495" s="621">
        <f>I495*NOK2EUR</f>
        <v>325.36297693920329</v>
      </c>
      <c r="K495" s="622"/>
      <c r="L495" s="623">
        <f t="shared" ref="L495" si="642">IF(D495&gt;300,D495/1000,0.25)</f>
        <v>0.61</v>
      </c>
      <c r="M495" s="624">
        <f t="shared" ref="M495" si="643">$M$1</f>
        <v>0.5</v>
      </c>
      <c r="N495" s="623">
        <f t="shared" ref="N495" si="644">L495+L495*M495</f>
        <v>0.91500000000000004</v>
      </c>
      <c r="O495" s="625" t="e">
        <f>SUMIF('[55]Cable Trays - maching table'!C:C,A495,'[55]Cable Trays - maching table'!D:D)</f>
        <v>#VALUE!</v>
      </c>
      <c r="P495" s="626"/>
    </row>
    <row r="496" spans="1:16" s="637" customFormat="1" ht="13.15">
      <c r="A496" s="627"/>
      <c r="B496" s="627"/>
      <c r="C496" s="627"/>
      <c r="D496" s="627"/>
      <c r="E496" s="628"/>
      <c r="F496" s="260" t="str">
        <f>CONCATENATE("Cable ",B495," ",C495," ",D495," x ",E495)</f>
        <v>Cable Ladder PRE Galv. 610 x 38</v>
      </c>
      <c r="G496" s="629">
        <v>1</v>
      </c>
      <c r="H496" s="630">
        <f>IF(F496="",0,VLOOKUP(F496,'Cable trays (UnitPrice)'!B:F,5,0))</f>
        <v>9.8623644152766374</v>
      </c>
      <c r="I496" s="631">
        <f t="shared" ref="I496:I504" si="645">H496*G496</f>
        <v>9.8623644152766374</v>
      </c>
      <c r="J496" s="632"/>
      <c r="K496" s="632"/>
      <c r="L496" s="632"/>
      <c r="M496" s="633"/>
      <c r="N496" s="634"/>
      <c r="O496" s="635"/>
      <c r="P496" s="636" t="e">
        <f t="shared" ref="P496" si="646">G496*O495</f>
        <v>#VALUE!</v>
      </c>
    </row>
    <row r="497" spans="1:16" s="637" customFormat="1" ht="13.15">
      <c r="A497" s="627"/>
      <c r="B497" s="627"/>
      <c r="C497" s="627"/>
      <c r="D497" s="627"/>
      <c r="E497" s="628"/>
      <c r="F497" s="260" t="str">
        <f>CONCATENATE(B495," - Union ",C495," ",D495," x ",E495)</f>
        <v>Ladder - Union PRE Galv. 610 x 38</v>
      </c>
      <c r="G497" s="629">
        <v>0.7</v>
      </c>
      <c r="H497" s="630">
        <f>IF(F497="",0,VLOOKUP(F497,'Cable trays (UnitPrice)'!B:F,5,0))</f>
        <v>1.2578616352201257</v>
      </c>
      <c r="I497" s="631">
        <f t="shared" si="645"/>
        <v>0.88050314465408797</v>
      </c>
      <c r="J497" s="632"/>
      <c r="K497" s="632"/>
      <c r="L497" s="632"/>
      <c r="M497" s="633"/>
      <c r="N497" s="634"/>
      <c r="O497" s="635"/>
      <c r="P497" s="636" t="e">
        <f t="shared" ref="P497" si="647">G497*O495</f>
        <v>#VALUE!</v>
      </c>
    </row>
    <row r="498" spans="1:16" s="637" customFormat="1" ht="13.15">
      <c r="A498" s="627"/>
      <c r="B498" s="627"/>
      <c r="C498" s="627"/>
      <c r="D498" s="627"/>
      <c r="E498" s="628"/>
      <c r="F498" s="638" t="s">
        <v>853</v>
      </c>
      <c r="G498" s="639">
        <v>4</v>
      </c>
      <c r="H498" s="630">
        <f>IF(F498="",0,VLOOKUP(F498,'Cable trays (UnitPrice)'!B:F,5,0))</f>
        <v>1.6165217391304347</v>
      </c>
      <c r="I498" s="631">
        <f t="shared" si="645"/>
        <v>6.4660869565217389</v>
      </c>
      <c r="J498" s="632"/>
      <c r="K498" s="632"/>
      <c r="L498" s="632"/>
      <c r="M498" s="633"/>
      <c r="N498" s="634"/>
      <c r="O498" s="635"/>
      <c r="P498" s="636" t="e">
        <f t="shared" ref="P498" si="648">G498*O495</f>
        <v>#VALUE!</v>
      </c>
    </row>
    <row r="499" spans="1:16" s="637" customFormat="1" ht="13.15">
      <c r="A499" s="627"/>
      <c r="B499" s="627"/>
      <c r="C499" s="627"/>
      <c r="D499" s="627"/>
      <c r="E499" s="628"/>
      <c r="F499" s="638" t="s">
        <v>854</v>
      </c>
      <c r="G499" s="639">
        <v>8</v>
      </c>
      <c r="H499" s="630">
        <f>IF(F499="",0,VLOOKUP(F499,'Cable trays (UnitPrice)'!B:F,5,0))</f>
        <v>0.1643478260869565</v>
      </c>
      <c r="I499" s="631">
        <f t="shared" si="645"/>
        <v>1.314782608695652</v>
      </c>
      <c r="J499" s="632"/>
      <c r="K499" s="632"/>
      <c r="L499" s="632"/>
      <c r="M499" s="633"/>
      <c r="N499" s="634"/>
      <c r="O499" s="635"/>
      <c r="P499" s="636" t="e">
        <f t="shared" ref="P499" si="649">G499*O495</f>
        <v>#VALUE!</v>
      </c>
    </row>
    <row r="500" spans="1:16" s="637" customFormat="1" ht="13.15">
      <c r="A500" s="627"/>
      <c r="B500" s="627"/>
      <c r="C500" s="627"/>
      <c r="D500" s="627"/>
      <c r="E500" s="628"/>
      <c r="F500" s="638" t="str">
        <f>IF(C495="HDG","Anchor rail 41x41 HDG","Anchor rail 41x41")</f>
        <v>Anchor rail 41x41</v>
      </c>
      <c r="G500" s="639">
        <f t="shared" ref="G500" si="650">D495/1000</f>
        <v>0.61</v>
      </c>
      <c r="H500" s="630">
        <f>IF(F500="",0,VLOOKUP(F500,'Cable trays (UnitPrice)'!B:F,5,0))</f>
        <v>4.0869565217391308</v>
      </c>
      <c r="I500" s="631">
        <f t="shared" si="645"/>
        <v>2.4930434782608697</v>
      </c>
      <c r="J500" s="632"/>
      <c r="K500" s="632"/>
      <c r="L500" s="632"/>
      <c r="M500" s="633"/>
      <c r="N500" s="634"/>
      <c r="O500" s="635"/>
      <c r="P500" s="636" t="e">
        <f t="shared" ref="P500" si="651">G500*O495</f>
        <v>#VALUE!</v>
      </c>
    </row>
    <row r="501" spans="1:16" s="637" customFormat="1" ht="13.15">
      <c r="A501" s="627"/>
      <c r="B501" s="627"/>
      <c r="C501" s="627"/>
      <c r="D501" s="627"/>
      <c r="E501" s="628"/>
      <c r="F501" s="638" t="s">
        <v>855</v>
      </c>
      <c r="G501" s="639">
        <v>1</v>
      </c>
      <c r="H501" s="630">
        <f>IF(F501="",0,VLOOKUP(F501,'Cable trays (UnitPrice)'!B:F,5,0))</f>
        <v>0.78521739130434776</v>
      </c>
      <c r="I501" s="631">
        <f t="shared" si="645"/>
        <v>0.78521739130434776</v>
      </c>
      <c r="J501" s="632"/>
      <c r="K501" s="632"/>
      <c r="L501" s="632"/>
      <c r="M501" s="633"/>
      <c r="N501" s="634"/>
      <c r="O501" s="635"/>
      <c r="P501" s="636" t="e">
        <f t="shared" ref="P501" si="652">G501*O495</f>
        <v>#VALUE!</v>
      </c>
    </row>
    <row r="502" spans="1:16" s="637" customFormat="1" ht="13.15">
      <c r="A502" s="627"/>
      <c r="B502" s="627"/>
      <c r="C502" s="627"/>
      <c r="D502" s="627"/>
      <c r="E502" s="628"/>
      <c r="F502" s="638" t="str">
        <f>IF(C495="HDG","Ceiling mount for anchor rail Varmf MP-230Z HDG","Ceiling mount for anchor rail Sendz MP-230S")</f>
        <v>Ceiling mount for anchor rail Sendz MP-230S</v>
      </c>
      <c r="G502" s="639">
        <v>2</v>
      </c>
      <c r="H502" s="630">
        <f>IF(F502="",0,VLOOKUP(F502,'Cable trays (UnitPrice)'!B:F,5,0))</f>
        <v>3.2452173913043478</v>
      </c>
      <c r="I502" s="631">
        <f t="shared" si="645"/>
        <v>6.4904347826086957</v>
      </c>
      <c r="J502" s="632"/>
      <c r="K502" s="632"/>
      <c r="L502" s="632"/>
      <c r="M502" s="633"/>
      <c r="N502" s="634"/>
      <c r="O502" s="635"/>
      <c r="P502" s="636" t="e">
        <f t="shared" ref="P502" si="653">G502*O495</f>
        <v>#VALUE!</v>
      </c>
    </row>
    <row r="503" spans="1:16" s="637" customFormat="1" ht="13.15">
      <c r="A503" s="627"/>
      <c r="B503" s="627"/>
      <c r="C503" s="627"/>
      <c r="D503" s="627"/>
      <c r="E503" s="628"/>
      <c r="F503" s="627"/>
      <c r="G503" s="639"/>
      <c r="H503" s="630">
        <f>IF(F503="",0,VLOOKUP(F503,'Cable trays (UnitPrice)'!B:F,5,0))</f>
        <v>0</v>
      </c>
      <c r="I503" s="631">
        <f t="shared" si="645"/>
        <v>0</v>
      </c>
      <c r="J503" s="632"/>
      <c r="K503" s="632"/>
      <c r="L503" s="632"/>
      <c r="M503" s="633"/>
      <c r="N503" s="634"/>
      <c r="O503" s="635"/>
      <c r="P503" s="636" t="e">
        <f t="shared" ref="P503" si="654">G503*O495</f>
        <v>#VALUE!</v>
      </c>
    </row>
    <row r="504" spans="1:16" s="637" customFormat="1" ht="13.15">
      <c r="A504" s="627"/>
      <c r="B504" s="627"/>
      <c r="C504" s="627"/>
      <c r="D504" s="627"/>
      <c r="E504" s="628"/>
      <c r="F504" s="638"/>
      <c r="G504" s="639"/>
      <c r="H504" s="630">
        <f>IF(F504="",0,VLOOKUP(F504,'Cable trays (UnitPrice)'!B:F,5,0))</f>
        <v>0</v>
      </c>
      <c r="I504" s="631">
        <f t="shared" si="645"/>
        <v>0</v>
      </c>
      <c r="J504" s="632"/>
      <c r="K504" s="632"/>
      <c r="L504" s="632"/>
      <c r="M504" s="633"/>
      <c r="N504" s="634"/>
      <c r="O504" s="635"/>
      <c r="P504" s="636" t="e">
        <f t="shared" ref="P504" si="655">G504*O495</f>
        <v>#VALUE!</v>
      </c>
    </row>
    <row r="505" spans="1:16">
      <c r="A505" s="617" t="str">
        <f>CONCATENATE("Cable ",B505," ",C505," ",D505," x ",E505)</f>
        <v>Cable Ladder PRE Galv. 600 x 125</v>
      </c>
      <c r="B505" s="705" t="s">
        <v>857</v>
      </c>
      <c r="C505" s="704" t="s">
        <v>856</v>
      </c>
      <c r="D505" s="640">
        <v>600</v>
      </c>
      <c r="E505" s="640">
        <v>125</v>
      </c>
      <c r="F505" s="618"/>
      <c r="G505" s="619"/>
      <c r="H505" s="619"/>
      <c r="I505" s="620">
        <f t="shared" ref="I505" si="656">SUM(I506:I514)</f>
        <v>78.813043478260866</v>
      </c>
      <c r="J505" s="621">
        <f>I505*NOK2EUR</f>
        <v>906.34999999999991</v>
      </c>
      <c r="K505" s="622"/>
      <c r="L505" s="623">
        <f t="shared" ref="L505" si="657">IF(D505&gt;300,D505/1000,0.25)</f>
        <v>0.6</v>
      </c>
      <c r="M505" s="624">
        <f t="shared" ref="M505" si="658">$M$1</f>
        <v>0.5</v>
      </c>
      <c r="N505" s="623">
        <f t="shared" ref="N505" si="659">L505+L505*M505</f>
        <v>0.89999999999999991</v>
      </c>
      <c r="O505" s="625" t="e">
        <f>SUMIF('[55]Cable Trays - maching table'!C:C,A505,'[55]Cable Trays - maching table'!D:D)</f>
        <v>#VALUE!</v>
      </c>
      <c r="P505" s="626"/>
    </row>
    <row r="506" spans="1:16" s="637" customFormat="1" ht="13.15">
      <c r="A506" s="627"/>
      <c r="B506" s="627"/>
      <c r="C506" s="627"/>
      <c r="D506" s="627"/>
      <c r="E506" s="628"/>
      <c r="F506" s="260" t="str">
        <f>CONCATENATE("Cable ",B505," ",C505," ",D505," x ",E505)</f>
        <v>Cable Ladder PRE Galv. 600 x 125</v>
      </c>
      <c r="G506" s="629">
        <v>1</v>
      </c>
      <c r="H506" s="630">
        <f>IF(F506="",0,VLOOKUP(F506,'Cable trays (UnitPrice)'!B:F,5,0))</f>
        <v>52.173913043478258</v>
      </c>
      <c r="I506" s="631">
        <f t="shared" ref="I506:I514" si="660">H506*G506</f>
        <v>52.173913043478258</v>
      </c>
      <c r="J506" s="632"/>
      <c r="K506" s="632"/>
      <c r="L506" s="632"/>
      <c r="M506" s="633"/>
      <c r="N506" s="634"/>
      <c r="O506" s="635"/>
      <c r="P506" s="636" t="e">
        <f t="shared" ref="P506" si="661">G506*O505</f>
        <v>#VALUE!</v>
      </c>
    </row>
    <row r="507" spans="1:16" s="637" customFormat="1" ht="13.15">
      <c r="A507" s="627"/>
      <c r="B507" s="627"/>
      <c r="C507" s="627"/>
      <c r="D507" s="627"/>
      <c r="E507" s="628"/>
      <c r="F507" s="260" t="str">
        <f>CONCATENATE(B505," - Union ",C505," ",D505," x ",E505)</f>
        <v>Ladder - Union PRE Galv. 600 x 125</v>
      </c>
      <c r="G507" s="629">
        <v>0.7</v>
      </c>
      <c r="H507" s="630">
        <f>IF(F507="",0,VLOOKUP(F507,'Cable trays (UnitPrice)'!B:F,5,0))</f>
        <v>13.043478260869565</v>
      </c>
      <c r="I507" s="631">
        <f t="shared" si="660"/>
        <v>9.1304347826086953</v>
      </c>
      <c r="J507" s="632"/>
      <c r="K507" s="632"/>
      <c r="L507" s="632"/>
      <c r="M507" s="633"/>
      <c r="N507" s="634"/>
      <c r="O507" s="635"/>
      <c r="P507" s="636" t="e">
        <f t="shared" ref="P507" si="662">G507*O505</f>
        <v>#VALUE!</v>
      </c>
    </row>
    <row r="508" spans="1:16" s="637" customFormat="1" ht="13.15">
      <c r="A508" s="627"/>
      <c r="B508" s="627"/>
      <c r="C508" s="627"/>
      <c r="D508" s="627"/>
      <c r="E508" s="628"/>
      <c r="F508" s="638" t="s">
        <v>853</v>
      </c>
      <c r="G508" s="639">
        <v>4</v>
      </c>
      <c r="H508" s="630">
        <f>IF(F508="",0,VLOOKUP(F508,'Cable trays (UnitPrice)'!B:F,5,0))</f>
        <v>1.6165217391304347</v>
      </c>
      <c r="I508" s="631">
        <f t="shared" si="660"/>
        <v>6.4660869565217389</v>
      </c>
      <c r="J508" s="632"/>
      <c r="K508" s="632"/>
      <c r="L508" s="632"/>
      <c r="M508" s="633"/>
      <c r="N508" s="634"/>
      <c r="O508" s="635"/>
      <c r="P508" s="636" t="e">
        <f t="shared" ref="P508" si="663">G508*O505</f>
        <v>#VALUE!</v>
      </c>
    </row>
    <row r="509" spans="1:16" s="637" customFormat="1" ht="13.15">
      <c r="A509" s="627"/>
      <c r="B509" s="627"/>
      <c r="C509" s="627"/>
      <c r="D509" s="627"/>
      <c r="E509" s="628"/>
      <c r="F509" s="638" t="s">
        <v>854</v>
      </c>
      <c r="G509" s="639">
        <v>8</v>
      </c>
      <c r="H509" s="630">
        <f>IF(F509="",0,VLOOKUP(F509,'Cable trays (UnitPrice)'!B:F,5,0))</f>
        <v>0.1643478260869565</v>
      </c>
      <c r="I509" s="631">
        <f t="shared" si="660"/>
        <v>1.314782608695652</v>
      </c>
      <c r="J509" s="632"/>
      <c r="K509" s="632"/>
      <c r="L509" s="632"/>
      <c r="M509" s="633"/>
      <c r="N509" s="634"/>
      <c r="O509" s="635"/>
      <c r="P509" s="636" t="e">
        <f t="shared" ref="P509" si="664">G509*O505</f>
        <v>#VALUE!</v>
      </c>
    </row>
    <row r="510" spans="1:16" s="637" customFormat="1" ht="13.15">
      <c r="A510" s="627"/>
      <c r="B510" s="627"/>
      <c r="C510" s="627"/>
      <c r="D510" s="627"/>
      <c r="E510" s="628"/>
      <c r="F510" s="638" t="str">
        <f>IF(C505="HDG","Anchor rail 41x41 HDG","Anchor rail 41x41")</f>
        <v>Anchor rail 41x41</v>
      </c>
      <c r="G510" s="639">
        <f t="shared" ref="G510" si="665">D505/1000</f>
        <v>0.6</v>
      </c>
      <c r="H510" s="630">
        <f>IF(F510="",0,VLOOKUP(F510,'Cable trays (UnitPrice)'!B:F,5,0))</f>
        <v>4.0869565217391308</v>
      </c>
      <c r="I510" s="631">
        <f t="shared" si="660"/>
        <v>2.4521739130434783</v>
      </c>
      <c r="J510" s="632"/>
      <c r="K510" s="632"/>
      <c r="L510" s="632"/>
      <c r="M510" s="633"/>
      <c r="N510" s="634"/>
      <c r="O510" s="635"/>
      <c r="P510" s="636" t="e">
        <f t="shared" ref="P510" si="666">G510*O505</f>
        <v>#VALUE!</v>
      </c>
    </row>
    <row r="511" spans="1:16" s="637" customFormat="1" ht="13.15">
      <c r="A511" s="627"/>
      <c r="B511" s="627"/>
      <c r="C511" s="627"/>
      <c r="D511" s="627"/>
      <c r="E511" s="628"/>
      <c r="F511" s="638" t="s">
        <v>855</v>
      </c>
      <c r="G511" s="639">
        <v>1</v>
      </c>
      <c r="H511" s="630">
        <f>IF(F511="",0,VLOOKUP(F511,'Cable trays (UnitPrice)'!B:F,5,0))</f>
        <v>0.78521739130434776</v>
      </c>
      <c r="I511" s="631">
        <f t="shared" si="660"/>
        <v>0.78521739130434776</v>
      </c>
      <c r="J511" s="632"/>
      <c r="K511" s="632"/>
      <c r="L511" s="632"/>
      <c r="M511" s="633"/>
      <c r="N511" s="634"/>
      <c r="O511" s="635"/>
      <c r="P511" s="636" t="e">
        <f t="shared" ref="P511" si="667">G511*O505</f>
        <v>#VALUE!</v>
      </c>
    </row>
    <row r="512" spans="1:16" s="637" customFormat="1" ht="13.15">
      <c r="A512" s="627"/>
      <c r="B512" s="627"/>
      <c r="C512" s="627"/>
      <c r="D512" s="627"/>
      <c r="E512" s="628"/>
      <c r="F512" s="638" t="str">
        <f>IF(C505="HDG","Ceiling mount for anchor rail Varmf MP-230Z HDG","Ceiling mount for anchor rail Sendz MP-230S")</f>
        <v>Ceiling mount for anchor rail Sendz MP-230S</v>
      </c>
      <c r="G512" s="639">
        <v>2</v>
      </c>
      <c r="H512" s="630">
        <f>IF(F512="",0,VLOOKUP(F512,'Cable trays (UnitPrice)'!B:F,5,0))</f>
        <v>3.2452173913043478</v>
      </c>
      <c r="I512" s="631">
        <f t="shared" si="660"/>
        <v>6.4904347826086957</v>
      </c>
      <c r="J512" s="632"/>
      <c r="K512" s="632"/>
      <c r="L512" s="632"/>
      <c r="M512" s="633"/>
      <c r="N512" s="634"/>
      <c r="O512" s="635"/>
      <c r="P512" s="636" t="e">
        <f t="shared" ref="P512" si="668">G512*O505</f>
        <v>#VALUE!</v>
      </c>
    </row>
    <row r="513" spans="1:16" s="637" customFormat="1" ht="13.15">
      <c r="A513" s="627"/>
      <c r="B513" s="627"/>
      <c r="C513" s="627"/>
      <c r="D513" s="627"/>
      <c r="E513" s="628"/>
      <c r="F513" s="627"/>
      <c r="G513" s="639"/>
      <c r="H513" s="630">
        <f>IF(F513="",0,VLOOKUP(F513,'Cable trays (UnitPrice)'!B:F,5,0))</f>
        <v>0</v>
      </c>
      <c r="I513" s="631">
        <f t="shared" si="660"/>
        <v>0</v>
      </c>
      <c r="J513" s="632"/>
      <c r="K513" s="632"/>
      <c r="L513" s="632"/>
      <c r="M513" s="633"/>
      <c r="N513" s="634"/>
      <c r="O513" s="635"/>
      <c r="P513" s="636" t="e">
        <f t="shared" ref="P513" si="669">G513*O505</f>
        <v>#VALUE!</v>
      </c>
    </row>
    <row r="514" spans="1:16" s="637" customFormat="1" ht="13.15">
      <c r="A514" s="627"/>
      <c r="B514" s="627"/>
      <c r="C514" s="627"/>
      <c r="D514" s="627"/>
      <c r="E514" s="628"/>
      <c r="F514" s="638"/>
      <c r="G514" s="639"/>
      <c r="H514" s="630">
        <f>IF(F514="",0,VLOOKUP(F514,'Cable trays (UnitPrice)'!B:F,5,0))</f>
        <v>0</v>
      </c>
      <c r="I514" s="631">
        <f t="shared" si="660"/>
        <v>0</v>
      </c>
      <c r="J514" s="632"/>
      <c r="K514" s="632"/>
      <c r="L514" s="632"/>
      <c r="M514" s="633"/>
      <c r="N514" s="634"/>
      <c r="O514" s="635"/>
      <c r="P514" s="636" t="e">
        <f t="shared" ref="P514" si="670">G514*O505</f>
        <v>#VALUE!</v>
      </c>
    </row>
    <row r="515" spans="1:16">
      <c r="A515" s="617" t="str">
        <f>CONCATENATE("Cable ",B515," ",C515," ",D515," x ",E515)</f>
        <v>Cable Ladder PRE Galv. 600 x 38</v>
      </c>
      <c r="B515" s="705" t="s">
        <v>857</v>
      </c>
      <c r="C515" s="704" t="s">
        <v>856</v>
      </c>
      <c r="D515" s="640">
        <v>600</v>
      </c>
      <c r="E515" s="640">
        <v>38</v>
      </c>
      <c r="F515" s="618"/>
      <c r="G515" s="619"/>
      <c r="H515" s="619"/>
      <c r="I515" s="620">
        <f t="shared" ref="I515" si="671">SUM(I516:I524)</f>
        <v>28.251563212104635</v>
      </c>
      <c r="J515" s="621">
        <f>I515*NOK2EUR</f>
        <v>324.89297693920332</v>
      </c>
      <c r="K515" s="622"/>
      <c r="L515" s="623">
        <f t="shared" ref="L515" si="672">IF(D515&gt;300,D515/1000,0.25)</f>
        <v>0.6</v>
      </c>
      <c r="M515" s="624">
        <f t="shared" ref="M515" si="673">$M$1</f>
        <v>0.5</v>
      </c>
      <c r="N515" s="623">
        <f t="shared" ref="N515" si="674">L515+L515*M515</f>
        <v>0.89999999999999991</v>
      </c>
      <c r="O515" s="625" t="e">
        <f>SUMIF('[55]Cable Trays - maching table'!C:C,A515,'[55]Cable Trays - maching table'!D:D)</f>
        <v>#VALUE!</v>
      </c>
      <c r="P515" s="626"/>
    </row>
    <row r="516" spans="1:16" s="637" customFormat="1" ht="13.15">
      <c r="A516" s="627"/>
      <c r="B516" s="627"/>
      <c r="C516" s="627"/>
      <c r="D516" s="627"/>
      <c r="E516" s="628"/>
      <c r="F516" s="260" t="str">
        <f>CONCATENATE("Cable ",B515," ",C515," ",D515," x ",E515)</f>
        <v>Cable Ladder PRE Galv. 600 x 38</v>
      </c>
      <c r="G516" s="629">
        <v>1</v>
      </c>
      <c r="H516" s="630">
        <f>IF(F516="",0,VLOOKUP(F516,'Cable trays (UnitPrice)'!B:F,5,0))</f>
        <v>9.8623644152766374</v>
      </c>
      <c r="I516" s="631">
        <f t="shared" ref="I516:I524" si="675">H516*G516</f>
        <v>9.8623644152766374</v>
      </c>
      <c r="J516" s="632"/>
      <c r="K516" s="632"/>
      <c r="L516" s="632"/>
      <c r="M516" s="633"/>
      <c r="N516" s="634"/>
      <c r="O516" s="635"/>
      <c r="P516" s="636" t="e">
        <f t="shared" si="579"/>
        <v>#VALUE!</v>
      </c>
    </row>
    <row r="517" spans="1:16" s="637" customFormat="1" ht="13.15">
      <c r="A517" s="627"/>
      <c r="B517" s="627"/>
      <c r="C517" s="627"/>
      <c r="D517" s="627"/>
      <c r="E517" s="628"/>
      <c r="F517" s="260" t="str">
        <f>CONCATENATE(B515," - Union ",C515," ",D515," x ",E515)</f>
        <v>Ladder - Union PRE Galv. 600 x 38</v>
      </c>
      <c r="G517" s="629">
        <v>0.7</v>
      </c>
      <c r="H517" s="630">
        <f>IF(F517="",0,VLOOKUP(F517,'Cable trays (UnitPrice)'!B:F,5,0))</f>
        <v>1.2578616352201257</v>
      </c>
      <c r="I517" s="631">
        <f t="shared" si="675"/>
        <v>0.88050314465408797</v>
      </c>
      <c r="J517" s="632"/>
      <c r="K517" s="632"/>
      <c r="L517" s="632"/>
      <c r="M517" s="633"/>
      <c r="N517" s="634"/>
      <c r="O517" s="635"/>
      <c r="P517" s="636" t="e">
        <f t="shared" ref="P517" si="676">G517*O515</f>
        <v>#VALUE!</v>
      </c>
    </row>
    <row r="518" spans="1:16" s="637" customFormat="1" ht="13.15">
      <c r="A518" s="627"/>
      <c r="B518" s="627"/>
      <c r="C518" s="627"/>
      <c r="D518" s="627"/>
      <c r="E518" s="628"/>
      <c r="F518" s="638" t="s">
        <v>853</v>
      </c>
      <c r="G518" s="639">
        <v>4</v>
      </c>
      <c r="H518" s="630">
        <f>IF(F518="",0,VLOOKUP(F518,'Cable trays (UnitPrice)'!B:F,5,0))</f>
        <v>1.6165217391304347</v>
      </c>
      <c r="I518" s="631">
        <f t="shared" si="675"/>
        <v>6.4660869565217389</v>
      </c>
      <c r="J518" s="632"/>
      <c r="K518" s="632"/>
      <c r="L518" s="632"/>
      <c r="M518" s="633"/>
      <c r="N518" s="634"/>
      <c r="O518" s="635"/>
      <c r="P518" s="636" t="e">
        <f t="shared" ref="P518" si="677">G518*O515</f>
        <v>#VALUE!</v>
      </c>
    </row>
    <row r="519" spans="1:16" s="637" customFormat="1" ht="13.15">
      <c r="A519" s="627"/>
      <c r="B519" s="627"/>
      <c r="C519" s="627"/>
      <c r="D519" s="627"/>
      <c r="E519" s="628"/>
      <c r="F519" s="638" t="s">
        <v>854</v>
      </c>
      <c r="G519" s="639">
        <v>8</v>
      </c>
      <c r="H519" s="630">
        <f>IF(F519="",0,VLOOKUP(F519,'Cable trays (UnitPrice)'!B:F,5,0))</f>
        <v>0.1643478260869565</v>
      </c>
      <c r="I519" s="631">
        <f t="shared" si="675"/>
        <v>1.314782608695652</v>
      </c>
      <c r="J519" s="632"/>
      <c r="K519" s="632"/>
      <c r="L519" s="632"/>
      <c r="M519" s="633"/>
      <c r="N519" s="634"/>
      <c r="O519" s="635"/>
      <c r="P519" s="636" t="e">
        <f t="shared" ref="P519" si="678">G519*O515</f>
        <v>#VALUE!</v>
      </c>
    </row>
    <row r="520" spans="1:16" s="637" customFormat="1" ht="13.15">
      <c r="A520" s="627"/>
      <c r="B520" s="627"/>
      <c r="C520" s="627"/>
      <c r="D520" s="627"/>
      <c r="E520" s="628"/>
      <c r="F520" s="638" t="str">
        <f>IF(C515="HDG","Anchor rail 41x41 HDG","Anchor rail 41x41")</f>
        <v>Anchor rail 41x41</v>
      </c>
      <c r="G520" s="639">
        <f t="shared" ref="G520" si="679">D515/1000</f>
        <v>0.6</v>
      </c>
      <c r="H520" s="630">
        <f>IF(F520="",0,VLOOKUP(F520,'Cable trays (UnitPrice)'!B:F,5,0))</f>
        <v>4.0869565217391308</v>
      </c>
      <c r="I520" s="631">
        <f t="shared" si="675"/>
        <v>2.4521739130434783</v>
      </c>
      <c r="J520" s="632"/>
      <c r="K520" s="632"/>
      <c r="L520" s="632"/>
      <c r="M520" s="633"/>
      <c r="N520" s="634"/>
      <c r="O520" s="635"/>
      <c r="P520" s="636" t="e">
        <f t="shared" ref="P520" si="680">G520*O515</f>
        <v>#VALUE!</v>
      </c>
    </row>
    <row r="521" spans="1:16" s="637" customFormat="1" ht="13.15">
      <c r="A521" s="627"/>
      <c r="B521" s="627"/>
      <c r="C521" s="627"/>
      <c r="D521" s="627"/>
      <c r="E521" s="628"/>
      <c r="F521" s="638" t="s">
        <v>855</v>
      </c>
      <c r="G521" s="639">
        <v>1</v>
      </c>
      <c r="H521" s="630">
        <f>IF(F521="",0,VLOOKUP(F521,'Cable trays (UnitPrice)'!B:F,5,0))</f>
        <v>0.78521739130434776</v>
      </c>
      <c r="I521" s="631">
        <f t="shared" si="675"/>
        <v>0.78521739130434776</v>
      </c>
      <c r="J521" s="632"/>
      <c r="K521" s="632"/>
      <c r="L521" s="632"/>
      <c r="M521" s="633"/>
      <c r="N521" s="634"/>
      <c r="O521" s="635"/>
      <c r="P521" s="636" t="e">
        <f t="shared" ref="P521" si="681">G521*O515</f>
        <v>#VALUE!</v>
      </c>
    </row>
    <row r="522" spans="1:16" s="637" customFormat="1" ht="13.15">
      <c r="A522" s="627"/>
      <c r="B522" s="627"/>
      <c r="C522" s="627"/>
      <c r="D522" s="627"/>
      <c r="E522" s="628"/>
      <c r="F522" s="638" t="str">
        <f>IF(C515="HDG","Ceiling mount for anchor rail Varmf MP-230Z HDG","Ceiling mount for anchor rail Sendz MP-230S")</f>
        <v>Ceiling mount for anchor rail Sendz MP-230S</v>
      </c>
      <c r="G522" s="639">
        <v>2</v>
      </c>
      <c r="H522" s="630">
        <f>IF(F522="",0,VLOOKUP(F522,'Cable trays (UnitPrice)'!B:F,5,0))</f>
        <v>3.2452173913043478</v>
      </c>
      <c r="I522" s="631">
        <f t="shared" si="675"/>
        <v>6.4904347826086957</v>
      </c>
      <c r="J522" s="632"/>
      <c r="K522" s="632"/>
      <c r="L522" s="632"/>
      <c r="M522" s="633"/>
      <c r="N522" s="634"/>
      <c r="O522" s="635"/>
      <c r="P522" s="636" t="e">
        <f t="shared" ref="P522" si="682">G522*O515</f>
        <v>#VALUE!</v>
      </c>
    </row>
    <row r="523" spans="1:16" s="637" customFormat="1" ht="13.15">
      <c r="A523" s="627"/>
      <c r="B523" s="627"/>
      <c r="C523" s="627"/>
      <c r="D523" s="627"/>
      <c r="E523" s="628"/>
      <c r="F523" s="627"/>
      <c r="G523" s="639"/>
      <c r="H523" s="630">
        <f>IF(F523="",0,VLOOKUP(F523,'Cable trays (UnitPrice)'!B:F,5,0))</f>
        <v>0</v>
      </c>
      <c r="I523" s="631">
        <f t="shared" si="675"/>
        <v>0</v>
      </c>
      <c r="J523" s="632"/>
      <c r="K523" s="632"/>
      <c r="L523" s="632"/>
      <c r="M523" s="633"/>
      <c r="N523" s="634"/>
      <c r="O523" s="635"/>
      <c r="P523" s="636" t="e">
        <f t="shared" ref="P523" si="683">G523*O515</f>
        <v>#VALUE!</v>
      </c>
    </row>
    <row r="524" spans="1:16" s="637" customFormat="1" ht="13.15">
      <c r="A524" s="627"/>
      <c r="B524" s="627"/>
      <c r="C524" s="627"/>
      <c r="D524" s="627"/>
      <c r="E524" s="628"/>
      <c r="F524" s="638"/>
      <c r="G524" s="639"/>
      <c r="H524" s="630">
        <f>IF(F524="",0,VLOOKUP(F524,'Cable trays (UnitPrice)'!B:F,5,0))</f>
        <v>0</v>
      </c>
      <c r="I524" s="631">
        <f t="shared" si="675"/>
        <v>0</v>
      </c>
      <c r="J524" s="632"/>
      <c r="K524" s="632"/>
      <c r="L524" s="632"/>
      <c r="M524" s="633"/>
      <c r="N524" s="634"/>
      <c r="O524" s="635"/>
      <c r="P524" s="636" t="e">
        <f t="shared" ref="P524" si="684">G524*O515</f>
        <v>#VALUE!</v>
      </c>
    </row>
    <row r="525" spans="1:16">
      <c r="A525" s="617" t="str">
        <f>CONCATENATE("Cable ",B525," ",C525," ",D525," x ",E525)</f>
        <v>Cable Ladder PRE Galv. 300 x 125</v>
      </c>
      <c r="B525" s="705" t="s">
        <v>857</v>
      </c>
      <c r="C525" s="704" t="s">
        <v>856</v>
      </c>
      <c r="D525" s="640">
        <v>300</v>
      </c>
      <c r="E525" s="640">
        <v>125</v>
      </c>
      <c r="F525" s="618"/>
      <c r="G525" s="619"/>
      <c r="H525" s="619"/>
      <c r="I525" s="620">
        <f t="shared" ref="I525" si="685">SUM(I526:I534)</f>
        <v>66.684121775590199</v>
      </c>
      <c r="J525" s="621">
        <f>I525*NOK2EUR</f>
        <v>766.86740041928726</v>
      </c>
      <c r="K525" s="622"/>
      <c r="L525" s="623">
        <f t="shared" ref="L525" si="686">IF(D525&gt;300,D525/1000,0.25)</f>
        <v>0.25</v>
      </c>
      <c r="M525" s="624">
        <f t="shared" ref="M525" si="687">$M$1</f>
        <v>0.5</v>
      </c>
      <c r="N525" s="623">
        <f t="shared" ref="N525" si="688">L525+L525*M525</f>
        <v>0.375</v>
      </c>
      <c r="O525" s="625" t="e">
        <f>SUMIF('[55]Cable Trays - maching table'!C:C,A525,'[55]Cable Trays - maching table'!D:D)</f>
        <v>#VALUE!</v>
      </c>
      <c r="P525" s="626"/>
    </row>
    <row r="526" spans="1:16" s="637" customFormat="1" ht="13.15">
      <c r="A526" s="627"/>
      <c r="B526" s="627"/>
      <c r="C526" s="627"/>
      <c r="D526" s="627"/>
      <c r="E526" s="628"/>
      <c r="F526" s="260" t="str">
        <f>CONCATENATE("Cable ",B525," ",C525," ",D525," x ",E525)</f>
        <v>Cable Ladder PRE Galv. 300 x 125</v>
      </c>
      <c r="G526" s="629">
        <v>1</v>
      </c>
      <c r="H526" s="630">
        <f>IF(F526="",0,VLOOKUP(F526,'Cable trays (UnitPrice)'!B:F,5,0))</f>
        <v>44.553823717072284</v>
      </c>
      <c r="I526" s="631">
        <f t="shared" ref="I526:I534" si="689">H526*G526</f>
        <v>44.553823717072284</v>
      </c>
      <c r="J526" s="632"/>
      <c r="K526" s="632"/>
      <c r="L526" s="632"/>
      <c r="M526" s="633"/>
      <c r="N526" s="634"/>
      <c r="O526" s="635"/>
      <c r="P526" s="636" t="e">
        <f t="shared" ref="P526" si="690">G526*O525</f>
        <v>#VALUE!</v>
      </c>
    </row>
    <row r="527" spans="1:16" s="637" customFormat="1" ht="13.15">
      <c r="A527" s="627"/>
      <c r="B527" s="627"/>
      <c r="C527" s="627"/>
      <c r="D527" s="627"/>
      <c r="E527" s="628"/>
      <c r="F527" s="260" t="str">
        <f>CONCATENATE(B525," - Union ",C525," ",D525," x ",E525)</f>
        <v>Ladder - Union PRE Galv. 300 x 125</v>
      </c>
      <c r="G527" s="629">
        <v>0.7</v>
      </c>
      <c r="H527" s="630">
        <f>IF(F527="",0,VLOOKUP(F527,'Cable trays (UnitPrice)'!B:F,5,0))</f>
        <v>8.3538419469510536</v>
      </c>
      <c r="I527" s="631">
        <f t="shared" si="689"/>
        <v>5.8476893628657374</v>
      </c>
      <c r="J527" s="632"/>
      <c r="K527" s="632"/>
      <c r="L527" s="632"/>
      <c r="M527" s="633"/>
      <c r="N527" s="634"/>
      <c r="O527" s="635"/>
      <c r="P527" s="636" t="e">
        <f t="shared" ref="P527" si="691">G527*O525</f>
        <v>#VALUE!</v>
      </c>
    </row>
    <row r="528" spans="1:16" s="637" customFormat="1" ht="13.15">
      <c r="A528" s="627"/>
      <c r="B528" s="627"/>
      <c r="C528" s="627"/>
      <c r="D528" s="627"/>
      <c r="E528" s="628"/>
      <c r="F528" s="638" t="s">
        <v>853</v>
      </c>
      <c r="G528" s="639">
        <v>4</v>
      </c>
      <c r="H528" s="630">
        <f>IF(F528="",0,VLOOKUP(F528,'Cable trays (UnitPrice)'!B:F,5,0))</f>
        <v>1.6165217391304347</v>
      </c>
      <c r="I528" s="631">
        <f t="shared" si="689"/>
        <v>6.4660869565217389</v>
      </c>
      <c r="J528" s="632"/>
      <c r="K528" s="632"/>
      <c r="L528" s="632"/>
      <c r="M528" s="633"/>
      <c r="N528" s="634"/>
      <c r="O528" s="635"/>
      <c r="P528" s="636" t="e">
        <f t="shared" ref="P528" si="692">G528*O525</f>
        <v>#VALUE!</v>
      </c>
    </row>
    <row r="529" spans="1:16" s="637" customFormat="1" ht="13.15">
      <c r="A529" s="627"/>
      <c r="B529" s="627"/>
      <c r="C529" s="627"/>
      <c r="D529" s="627"/>
      <c r="E529" s="628"/>
      <c r="F529" s="638" t="s">
        <v>854</v>
      </c>
      <c r="G529" s="639">
        <v>8</v>
      </c>
      <c r="H529" s="630">
        <f>IF(F529="",0,VLOOKUP(F529,'Cable trays (UnitPrice)'!B:F,5,0))</f>
        <v>0.1643478260869565</v>
      </c>
      <c r="I529" s="631">
        <f t="shared" si="689"/>
        <v>1.314782608695652</v>
      </c>
      <c r="J529" s="632"/>
      <c r="K529" s="632"/>
      <c r="L529" s="632"/>
      <c r="M529" s="633"/>
      <c r="N529" s="634"/>
      <c r="O529" s="635"/>
      <c r="P529" s="636" t="e">
        <f t="shared" ref="P529" si="693">G529*O525</f>
        <v>#VALUE!</v>
      </c>
    </row>
    <row r="530" spans="1:16" s="637" customFormat="1" ht="13.15">
      <c r="A530" s="627"/>
      <c r="B530" s="627"/>
      <c r="C530" s="627"/>
      <c r="D530" s="627"/>
      <c r="E530" s="628"/>
      <c r="F530" s="638" t="str">
        <f>IF(C525="HDG","Anchor rail 41x41 HDG","Anchor rail 41x41")</f>
        <v>Anchor rail 41x41</v>
      </c>
      <c r="G530" s="639">
        <f t="shared" ref="G530" si="694">D525/1000</f>
        <v>0.3</v>
      </c>
      <c r="H530" s="630">
        <f>IF(F530="",0,VLOOKUP(F530,'Cable trays (UnitPrice)'!B:F,5,0))</f>
        <v>4.0869565217391308</v>
      </c>
      <c r="I530" s="631">
        <f t="shared" si="689"/>
        <v>1.2260869565217392</v>
      </c>
      <c r="J530" s="632"/>
      <c r="K530" s="632"/>
      <c r="L530" s="632"/>
      <c r="M530" s="633"/>
      <c r="N530" s="634"/>
      <c r="O530" s="635"/>
      <c r="P530" s="636" t="e">
        <f t="shared" ref="P530" si="695">G530*O525</f>
        <v>#VALUE!</v>
      </c>
    </row>
    <row r="531" spans="1:16" s="637" customFormat="1" ht="13.15">
      <c r="A531" s="627"/>
      <c r="B531" s="627"/>
      <c r="C531" s="627"/>
      <c r="D531" s="627"/>
      <c r="E531" s="628"/>
      <c r="F531" s="638" t="s">
        <v>855</v>
      </c>
      <c r="G531" s="639">
        <v>1</v>
      </c>
      <c r="H531" s="630">
        <f>IF(F531="",0,VLOOKUP(F531,'Cable trays (UnitPrice)'!B:F,5,0))</f>
        <v>0.78521739130434776</v>
      </c>
      <c r="I531" s="631">
        <f t="shared" si="689"/>
        <v>0.78521739130434776</v>
      </c>
      <c r="J531" s="632"/>
      <c r="K531" s="632"/>
      <c r="L531" s="632"/>
      <c r="M531" s="633"/>
      <c r="N531" s="634"/>
      <c r="O531" s="635"/>
      <c r="P531" s="636" t="e">
        <f t="shared" ref="P531" si="696">G531*O525</f>
        <v>#VALUE!</v>
      </c>
    </row>
    <row r="532" spans="1:16" s="637" customFormat="1" ht="13.15">
      <c r="A532" s="627"/>
      <c r="B532" s="627"/>
      <c r="C532" s="627"/>
      <c r="D532" s="627"/>
      <c r="E532" s="628"/>
      <c r="F532" s="638" t="str">
        <f>IF(C525="HDG","Ceiling mount for anchor rail Varmf MP-230Z HDG","Ceiling mount for anchor rail Sendz MP-230S")</f>
        <v>Ceiling mount for anchor rail Sendz MP-230S</v>
      </c>
      <c r="G532" s="639">
        <v>2</v>
      </c>
      <c r="H532" s="630">
        <f>IF(F532="",0,VLOOKUP(F532,'Cable trays (UnitPrice)'!B:F,5,0))</f>
        <v>3.2452173913043478</v>
      </c>
      <c r="I532" s="631">
        <f t="shared" si="689"/>
        <v>6.4904347826086957</v>
      </c>
      <c r="J532" s="632"/>
      <c r="K532" s="632"/>
      <c r="L532" s="632"/>
      <c r="M532" s="633"/>
      <c r="N532" s="634"/>
      <c r="O532" s="635"/>
      <c r="P532" s="636" t="e">
        <f t="shared" ref="P532" si="697">G532*O525</f>
        <v>#VALUE!</v>
      </c>
    </row>
    <row r="533" spans="1:16" s="637" customFormat="1" ht="13.15">
      <c r="A533" s="627"/>
      <c r="B533" s="627"/>
      <c r="C533" s="627"/>
      <c r="D533" s="627"/>
      <c r="E533" s="628"/>
      <c r="F533" s="627"/>
      <c r="G533" s="639"/>
      <c r="H533" s="630">
        <f>IF(F533="",0,VLOOKUP(F533,'Cable trays (UnitPrice)'!B:F,5,0))</f>
        <v>0</v>
      </c>
      <c r="I533" s="631">
        <f t="shared" si="689"/>
        <v>0</v>
      </c>
      <c r="J533" s="632"/>
      <c r="K533" s="632"/>
      <c r="L533" s="632"/>
      <c r="M533" s="633"/>
      <c r="N533" s="634"/>
      <c r="O533" s="635"/>
      <c r="P533" s="636" t="e">
        <f t="shared" ref="P533" si="698">G533*O525</f>
        <v>#VALUE!</v>
      </c>
    </row>
    <row r="534" spans="1:16" s="637" customFormat="1" ht="13.15">
      <c r="A534" s="627"/>
      <c r="B534" s="627"/>
      <c r="C534" s="627"/>
      <c r="D534" s="627"/>
      <c r="E534" s="628"/>
      <c r="F534" s="638"/>
      <c r="G534" s="639"/>
      <c r="H534" s="630">
        <f>IF(F534="",0,VLOOKUP(F534,'Cable trays (UnitPrice)'!B:F,5,0))</f>
        <v>0</v>
      </c>
      <c r="I534" s="631">
        <f t="shared" si="689"/>
        <v>0</v>
      </c>
      <c r="J534" s="632"/>
      <c r="K534" s="632"/>
      <c r="L534" s="632"/>
      <c r="M534" s="633"/>
      <c r="N534" s="634"/>
      <c r="O534" s="635"/>
      <c r="P534" s="636" t="e">
        <f t="shared" ref="P534" si="699">G534*O525</f>
        <v>#VALUE!</v>
      </c>
    </row>
    <row r="535" spans="1:16">
      <c r="A535" s="617" t="str">
        <f>CONCATENATE("Cable ",B535," ",C535," ",D535," x ",E535)</f>
        <v>Cable Ladder PRE Galv. 150 x 150</v>
      </c>
      <c r="B535" s="705" t="s">
        <v>857</v>
      </c>
      <c r="C535" s="704" t="s">
        <v>856</v>
      </c>
      <c r="D535" s="640">
        <v>150</v>
      </c>
      <c r="E535" s="640">
        <v>150</v>
      </c>
      <c r="F535" s="618"/>
      <c r="G535" s="619"/>
      <c r="H535" s="619"/>
      <c r="I535" s="620">
        <f t="shared" ref="I535:I595" si="700">SUM(I536:I544)</f>
        <v>65.234782608695667</v>
      </c>
      <c r="J535" s="621">
        <f>I535*NOK2EUR</f>
        <v>750.20000000000016</v>
      </c>
      <c r="K535" s="622"/>
      <c r="L535" s="623">
        <f t="shared" ref="L535" si="701">IF(D535&gt;300,D535/1000,0.25)</f>
        <v>0.25</v>
      </c>
      <c r="M535" s="624">
        <f t="shared" ref="M535" si="702">$M$1</f>
        <v>0.5</v>
      </c>
      <c r="N535" s="623">
        <f t="shared" ref="N535" si="703">L535+L535*M535</f>
        <v>0.375</v>
      </c>
      <c r="O535" s="625" t="e">
        <f>SUMIF('[55]Cable Trays - maching table'!C:C,A535,'[55]Cable Trays - maching table'!D:D)</f>
        <v>#VALUE!</v>
      </c>
      <c r="P535" s="626"/>
    </row>
    <row r="536" spans="1:16" s="637" customFormat="1" ht="13.15">
      <c r="A536" s="627"/>
      <c r="B536" s="627"/>
      <c r="C536" s="627"/>
      <c r="D536" s="627"/>
      <c r="E536" s="628"/>
      <c r="F536" s="260" t="str">
        <f>CONCATENATE("Cable ",B535," ",C535," ",D535," x ",E535)</f>
        <v>Cable Ladder PRE Galv. 150 x 150</v>
      </c>
      <c r="G536" s="629">
        <v>1</v>
      </c>
      <c r="H536" s="630">
        <f>IF(F536="",0,VLOOKUP(F536,'Cable trays (UnitPrice)'!B:F,5,0))</f>
        <v>43.478260869565219</v>
      </c>
      <c r="I536" s="631">
        <f t="shared" ref="I536:I544" si="704">H536*G536</f>
        <v>43.478260869565219</v>
      </c>
      <c r="J536" s="632"/>
      <c r="K536" s="632"/>
      <c r="L536" s="632"/>
      <c r="M536" s="633"/>
      <c r="N536" s="634"/>
      <c r="O536" s="635"/>
      <c r="P536" s="636" t="e">
        <f t="shared" si="579"/>
        <v>#VALUE!</v>
      </c>
    </row>
    <row r="537" spans="1:16" s="637" customFormat="1" ht="13.15">
      <c r="A537" s="627"/>
      <c r="B537" s="627"/>
      <c r="C537" s="627"/>
      <c r="D537" s="627"/>
      <c r="E537" s="628"/>
      <c r="F537" s="260" t="str">
        <f>CONCATENATE(B535," - Union ",C535," ",D535," x ",E535)</f>
        <v>Ladder - Union PRE Galv. 150 x 150</v>
      </c>
      <c r="G537" s="629">
        <v>0.7</v>
      </c>
      <c r="H537" s="630">
        <f>IF(F537="",0,VLOOKUP(F537,'Cable trays (UnitPrice)'!B:F,5,0))</f>
        <v>8.695652173913043</v>
      </c>
      <c r="I537" s="631">
        <f t="shared" si="704"/>
        <v>6.0869565217391299</v>
      </c>
      <c r="J537" s="632"/>
      <c r="K537" s="632"/>
      <c r="L537" s="632"/>
      <c r="M537" s="633"/>
      <c r="N537" s="634"/>
      <c r="O537" s="635"/>
      <c r="P537" s="636" t="e">
        <f t="shared" ref="P537" si="705">G537*O535</f>
        <v>#VALUE!</v>
      </c>
    </row>
    <row r="538" spans="1:16" s="637" customFormat="1" ht="13.15">
      <c r="A538" s="627"/>
      <c r="B538" s="627"/>
      <c r="C538" s="627"/>
      <c r="D538" s="627"/>
      <c r="E538" s="628"/>
      <c r="F538" s="638" t="s">
        <v>853</v>
      </c>
      <c r="G538" s="639">
        <v>4</v>
      </c>
      <c r="H538" s="630">
        <f>IF(F538="",0,VLOOKUP(F538,'Cable trays (UnitPrice)'!B:F,5,0))</f>
        <v>1.6165217391304347</v>
      </c>
      <c r="I538" s="631">
        <f t="shared" si="704"/>
        <v>6.4660869565217389</v>
      </c>
      <c r="J538" s="632"/>
      <c r="K538" s="632"/>
      <c r="L538" s="632"/>
      <c r="M538" s="633"/>
      <c r="N538" s="634"/>
      <c r="O538" s="635"/>
      <c r="P538" s="636" t="e">
        <f t="shared" ref="P538" si="706">G538*O535</f>
        <v>#VALUE!</v>
      </c>
    </row>
    <row r="539" spans="1:16" s="637" customFormat="1" ht="13.15">
      <c r="A539" s="627"/>
      <c r="B539" s="627"/>
      <c r="C539" s="627"/>
      <c r="D539" s="627"/>
      <c r="E539" s="628"/>
      <c r="F539" s="638" t="s">
        <v>854</v>
      </c>
      <c r="G539" s="639">
        <v>8</v>
      </c>
      <c r="H539" s="630">
        <f>IF(F539="",0,VLOOKUP(F539,'Cable trays (UnitPrice)'!B:F,5,0))</f>
        <v>0.1643478260869565</v>
      </c>
      <c r="I539" s="631">
        <f t="shared" si="704"/>
        <v>1.314782608695652</v>
      </c>
      <c r="J539" s="632"/>
      <c r="K539" s="632"/>
      <c r="L539" s="632"/>
      <c r="M539" s="633"/>
      <c r="N539" s="634"/>
      <c r="O539" s="635"/>
      <c r="P539" s="636" t="e">
        <f t="shared" ref="P539" si="707">G539*O535</f>
        <v>#VALUE!</v>
      </c>
    </row>
    <row r="540" spans="1:16" s="637" customFormat="1" ht="13.15">
      <c r="A540" s="627"/>
      <c r="B540" s="627"/>
      <c r="C540" s="627"/>
      <c r="D540" s="627"/>
      <c r="E540" s="628"/>
      <c r="F540" s="638" t="str">
        <f>IF(C535="HDG","Anchor rail 41x41 HDG","Anchor rail 41x41")</f>
        <v>Anchor rail 41x41</v>
      </c>
      <c r="G540" s="639">
        <f t="shared" ref="G540" si="708">D535/1000</f>
        <v>0.15</v>
      </c>
      <c r="H540" s="630">
        <f>IF(F540="",0,VLOOKUP(F540,'Cable trays (UnitPrice)'!B:F,5,0))</f>
        <v>4.0869565217391308</v>
      </c>
      <c r="I540" s="631">
        <f t="shared" si="704"/>
        <v>0.61304347826086958</v>
      </c>
      <c r="J540" s="632"/>
      <c r="K540" s="632"/>
      <c r="L540" s="632"/>
      <c r="M540" s="633"/>
      <c r="N540" s="634"/>
      <c r="O540" s="635"/>
      <c r="P540" s="636" t="e">
        <f t="shared" ref="P540" si="709">G540*O535</f>
        <v>#VALUE!</v>
      </c>
    </row>
    <row r="541" spans="1:16" s="637" customFormat="1" ht="13.15">
      <c r="A541" s="627"/>
      <c r="B541" s="627"/>
      <c r="C541" s="627"/>
      <c r="D541" s="627"/>
      <c r="E541" s="628"/>
      <c r="F541" s="638" t="s">
        <v>855</v>
      </c>
      <c r="G541" s="639">
        <v>1</v>
      </c>
      <c r="H541" s="630">
        <f>IF(F541="",0,VLOOKUP(F541,'Cable trays (UnitPrice)'!B:F,5,0))</f>
        <v>0.78521739130434776</v>
      </c>
      <c r="I541" s="631">
        <f t="shared" si="704"/>
        <v>0.78521739130434776</v>
      </c>
      <c r="J541" s="632"/>
      <c r="K541" s="632"/>
      <c r="L541" s="632"/>
      <c r="M541" s="633"/>
      <c r="N541" s="634"/>
      <c r="O541" s="635"/>
      <c r="P541" s="636" t="e">
        <f t="shared" ref="P541" si="710">G541*O535</f>
        <v>#VALUE!</v>
      </c>
    </row>
    <row r="542" spans="1:16" s="637" customFormat="1" ht="13.15">
      <c r="A542" s="627"/>
      <c r="B542" s="627"/>
      <c r="C542" s="627"/>
      <c r="D542" s="627"/>
      <c r="E542" s="628"/>
      <c r="F542" s="638" t="str">
        <f>IF(C535="HDG","Ceiling mount for anchor rail Varmf MP-230Z HDG","Ceiling mount for anchor rail Sendz MP-230S")</f>
        <v>Ceiling mount for anchor rail Sendz MP-230S</v>
      </c>
      <c r="G542" s="639">
        <v>2</v>
      </c>
      <c r="H542" s="630">
        <f>IF(F542="",0,VLOOKUP(F542,'Cable trays (UnitPrice)'!B:F,5,0))</f>
        <v>3.2452173913043478</v>
      </c>
      <c r="I542" s="631">
        <f t="shared" si="704"/>
        <v>6.4904347826086957</v>
      </c>
      <c r="J542" s="632"/>
      <c r="K542" s="632"/>
      <c r="L542" s="632"/>
      <c r="M542" s="633"/>
      <c r="N542" s="634"/>
      <c r="O542" s="635"/>
      <c r="P542" s="636" t="e">
        <f t="shared" ref="P542" si="711">G542*O535</f>
        <v>#VALUE!</v>
      </c>
    </row>
    <row r="543" spans="1:16" s="637" customFormat="1" ht="13.15">
      <c r="A543" s="627"/>
      <c r="B543" s="627"/>
      <c r="C543" s="627"/>
      <c r="D543" s="627"/>
      <c r="E543" s="628"/>
      <c r="F543" s="627"/>
      <c r="G543" s="639"/>
      <c r="H543" s="630">
        <f>IF(F543="",0,VLOOKUP(F543,'Cable trays (UnitPrice)'!B:F,5,0))</f>
        <v>0</v>
      </c>
      <c r="I543" s="631">
        <f t="shared" si="704"/>
        <v>0</v>
      </c>
      <c r="J543" s="632"/>
      <c r="K543" s="632"/>
      <c r="L543" s="632"/>
      <c r="M543" s="633"/>
      <c r="N543" s="634"/>
      <c r="O543" s="635"/>
      <c r="P543" s="636" t="e">
        <f t="shared" ref="P543" si="712">G543*O535</f>
        <v>#VALUE!</v>
      </c>
    </row>
    <row r="544" spans="1:16" s="637" customFormat="1" ht="13.15">
      <c r="A544" s="627"/>
      <c r="B544" s="627"/>
      <c r="C544" s="627"/>
      <c r="D544" s="627"/>
      <c r="E544" s="628"/>
      <c r="F544" s="638"/>
      <c r="G544" s="639"/>
      <c r="H544" s="630">
        <f>IF(F544="",0,VLOOKUP(F544,'Cable trays (UnitPrice)'!B:F,5,0))</f>
        <v>0</v>
      </c>
      <c r="I544" s="631">
        <f t="shared" si="704"/>
        <v>0</v>
      </c>
      <c r="J544" s="632"/>
      <c r="K544" s="632"/>
      <c r="L544" s="632"/>
      <c r="M544" s="633"/>
      <c r="N544" s="634"/>
      <c r="O544" s="635"/>
      <c r="P544" s="636" t="e">
        <f t="shared" ref="P544" si="713">G544*O535</f>
        <v>#VALUE!</v>
      </c>
    </row>
    <row r="545" spans="1:16">
      <c r="A545" s="617" t="str">
        <f>CONCATENATE("Cable ",B545," ",C545," ",D545," x ",E545)</f>
        <v>Cable Ladder PRE Galv. 150 x 125</v>
      </c>
      <c r="B545" s="705" t="s">
        <v>857</v>
      </c>
      <c r="C545" s="704" t="s">
        <v>856</v>
      </c>
      <c r="D545" s="640">
        <v>150</v>
      </c>
      <c r="E545" s="640">
        <v>125</v>
      </c>
      <c r="F545" s="618"/>
      <c r="G545" s="619"/>
      <c r="H545" s="619"/>
      <c r="I545" s="620">
        <f t="shared" si="700"/>
        <v>63.89716525385105</v>
      </c>
      <c r="J545" s="621">
        <f>I545*NOK2EUR</f>
        <v>734.81740041928708</v>
      </c>
      <c r="K545" s="622"/>
      <c r="L545" s="623">
        <f t="shared" ref="L545" si="714">IF(D545&gt;300,D545/1000,0.25)</f>
        <v>0.25</v>
      </c>
      <c r="M545" s="624">
        <f t="shared" ref="M545" si="715">$M$1</f>
        <v>0.5</v>
      </c>
      <c r="N545" s="623">
        <f t="shared" ref="N545" si="716">L545+L545*M545</f>
        <v>0.375</v>
      </c>
      <c r="O545" s="625" t="e">
        <f>SUMIF('[55]Cable Trays - maching table'!C:C,A545,'[55]Cable Trays - maching table'!D:D)</f>
        <v>#VALUE!</v>
      </c>
      <c r="P545" s="626"/>
    </row>
    <row r="546" spans="1:16" s="637" customFormat="1" ht="13.15">
      <c r="A546" s="627"/>
      <c r="B546" s="627"/>
      <c r="C546" s="627"/>
      <c r="D546" s="627"/>
      <c r="E546" s="628"/>
      <c r="F546" s="260" t="str">
        <f>CONCATENATE("Cable ",B545," ",C545," ",D545," x ",E545)</f>
        <v>Cable Ladder PRE Galv. 150 x 125</v>
      </c>
      <c r="G546" s="629">
        <v>1</v>
      </c>
      <c r="H546" s="630">
        <f>IF(F546="",0,VLOOKUP(F546,'Cable trays (UnitPrice)'!B:F,5,0))</f>
        <v>42.379910673594011</v>
      </c>
      <c r="I546" s="631">
        <f t="shared" ref="I546:I554" si="717">H546*G546</f>
        <v>42.379910673594011</v>
      </c>
      <c r="J546" s="632"/>
      <c r="K546" s="632"/>
      <c r="L546" s="632"/>
      <c r="M546" s="633"/>
      <c r="N546" s="634"/>
      <c r="O546" s="635"/>
      <c r="P546" s="636" t="e">
        <f t="shared" ref="P546" si="718">G546*O545</f>
        <v>#VALUE!</v>
      </c>
    </row>
    <row r="547" spans="1:16" s="637" customFormat="1" ht="13.15">
      <c r="A547" s="627"/>
      <c r="B547" s="627"/>
      <c r="C547" s="627"/>
      <c r="D547" s="627"/>
      <c r="E547" s="628"/>
      <c r="F547" s="260" t="str">
        <f>CONCATENATE(B545," - Union ",C545," ",D545," x ",E545)</f>
        <v>Ladder - Union PRE Galv. 150 x 125</v>
      </c>
      <c r="G547" s="629">
        <v>0.7</v>
      </c>
      <c r="H547" s="630">
        <f>IF(F547="",0,VLOOKUP(F547,'Cable trays (UnitPrice)'!B:F,5,0))</f>
        <v>8.3538419469510536</v>
      </c>
      <c r="I547" s="631">
        <f t="shared" si="717"/>
        <v>5.8476893628657374</v>
      </c>
      <c r="J547" s="632"/>
      <c r="K547" s="632"/>
      <c r="L547" s="632"/>
      <c r="M547" s="633"/>
      <c r="N547" s="634"/>
      <c r="O547" s="635"/>
      <c r="P547" s="636" t="e">
        <f t="shared" ref="P547" si="719">G547*O545</f>
        <v>#VALUE!</v>
      </c>
    </row>
    <row r="548" spans="1:16" s="637" customFormat="1" ht="13.15">
      <c r="A548" s="627"/>
      <c r="B548" s="627"/>
      <c r="C548" s="627"/>
      <c r="D548" s="627"/>
      <c r="E548" s="628"/>
      <c r="F548" s="638" t="s">
        <v>853</v>
      </c>
      <c r="G548" s="639">
        <v>4</v>
      </c>
      <c r="H548" s="630">
        <f>IF(F548="",0,VLOOKUP(F548,'Cable trays (UnitPrice)'!B:F,5,0))</f>
        <v>1.6165217391304347</v>
      </c>
      <c r="I548" s="631">
        <f t="shared" si="717"/>
        <v>6.4660869565217389</v>
      </c>
      <c r="J548" s="632"/>
      <c r="K548" s="632"/>
      <c r="L548" s="632"/>
      <c r="M548" s="633"/>
      <c r="N548" s="634"/>
      <c r="O548" s="635"/>
      <c r="P548" s="636" t="e">
        <f t="shared" ref="P548" si="720">G548*O545</f>
        <v>#VALUE!</v>
      </c>
    </row>
    <row r="549" spans="1:16" s="637" customFormat="1" ht="13.15">
      <c r="A549" s="627"/>
      <c r="B549" s="627"/>
      <c r="C549" s="627"/>
      <c r="D549" s="627"/>
      <c r="E549" s="628"/>
      <c r="F549" s="638" t="s">
        <v>854</v>
      </c>
      <c r="G549" s="639">
        <v>8</v>
      </c>
      <c r="H549" s="630">
        <f>IF(F549="",0,VLOOKUP(F549,'Cable trays (UnitPrice)'!B:F,5,0))</f>
        <v>0.1643478260869565</v>
      </c>
      <c r="I549" s="631">
        <f t="shared" si="717"/>
        <v>1.314782608695652</v>
      </c>
      <c r="J549" s="632"/>
      <c r="K549" s="632"/>
      <c r="L549" s="632"/>
      <c r="M549" s="633"/>
      <c r="N549" s="634"/>
      <c r="O549" s="635"/>
      <c r="P549" s="636" t="e">
        <f t="shared" ref="P549" si="721">G549*O545</f>
        <v>#VALUE!</v>
      </c>
    </row>
    <row r="550" spans="1:16" s="637" customFormat="1" ht="13.15">
      <c r="A550" s="627"/>
      <c r="B550" s="627"/>
      <c r="C550" s="627"/>
      <c r="D550" s="627"/>
      <c r="E550" s="628"/>
      <c r="F550" s="638" t="str">
        <f>IF(C545="HDG","Anchor rail 41x41 HDG","Anchor rail 41x41")</f>
        <v>Anchor rail 41x41</v>
      </c>
      <c r="G550" s="639">
        <f t="shared" ref="G550" si="722">D545/1000</f>
        <v>0.15</v>
      </c>
      <c r="H550" s="630">
        <f>IF(F550="",0,VLOOKUP(F550,'Cable trays (UnitPrice)'!B:F,5,0))</f>
        <v>4.0869565217391308</v>
      </c>
      <c r="I550" s="631">
        <f t="shared" si="717"/>
        <v>0.61304347826086958</v>
      </c>
      <c r="J550" s="632"/>
      <c r="K550" s="632"/>
      <c r="L550" s="632"/>
      <c r="M550" s="633"/>
      <c r="N550" s="634"/>
      <c r="O550" s="635"/>
      <c r="P550" s="636" t="e">
        <f t="shared" ref="P550" si="723">G550*O545</f>
        <v>#VALUE!</v>
      </c>
    </row>
    <row r="551" spans="1:16" s="637" customFormat="1" ht="13.15">
      <c r="A551" s="627"/>
      <c r="B551" s="627"/>
      <c r="C551" s="627"/>
      <c r="D551" s="627"/>
      <c r="E551" s="628"/>
      <c r="F551" s="638" t="s">
        <v>855</v>
      </c>
      <c r="G551" s="639">
        <v>1</v>
      </c>
      <c r="H551" s="630">
        <f>IF(F551="",0,VLOOKUP(F551,'Cable trays (UnitPrice)'!B:F,5,0))</f>
        <v>0.78521739130434776</v>
      </c>
      <c r="I551" s="631">
        <f t="shared" si="717"/>
        <v>0.78521739130434776</v>
      </c>
      <c r="J551" s="632"/>
      <c r="K551" s="632"/>
      <c r="L551" s="632"/>
      <c r="M551" s="633"/>
      <c r="N551" s="634"/>
      <c r="O551" s="635"/>
      <c r="P551" s="636" t="e">
        <f t="shared" ref="P551" si="724">G551*O545</f>
        <v>#VALUE!</v>
      </c>
    </row>
    <row r="552" spans="1:16" s="637" customFormat="1" ht="13.15">
      <c r="A552" s="627"/>
      <c r="B552" s="627"/>
      <c r="C552" s="627"/>
      <c r="D552" s="627"/>
      <c r="E552" s="628"/>
      <c r="F552" s="638" t="str">
        <f>IF(C545="HDG","Ceiling mount for anchor rail Varmf MP-230Z HDG","Ceiling mount for anchor rail Sendz MP-230S")</f>
        <v>Ceiling mount for anchor rail Sendz MP-230S</v>
      </c>
      <c r="G552" s="639">
        <v>2</v>
      </c>
      <c r="H552" s="630">
        <f>IF(F552="",0,VLOOKUP(F552,'Cable trays (UnitPrice)'!B:F,5,0))</f>
        <v>3.2452173913043478</v>
      </c>
      <c r="I552" s="631">
        <f t="shared" si="717"/>
        <v>6.4904347826086957</v>
      </c>
      <c r="J552" s="632"/>
      <c r="K552" s="632"/>
      <c r="L552" s="632"/>
      <c r="M552" s="633"/>
      <c r="N552" s="634"/>
      <c r="O552" s="635"/>
      <c r="P552" s="636" t="e">
        <f t="shared" ref="P552" si="725">G552*O545</f>
        <v>#VALUE!</v>
      </c>
    </row>
    <row r="553" spans="1:16" s="637" customFormat="1" ht="13.15">
      <c r="A553" s="627"/>
      <c r="B553" s="627"/>
      <c r="C553" s="627"/>
      <c r="D553" s="627"/>
      <c r="E553" s="628"/>
      <c r="F553" s="627"/>
      <c r="G553" s="639"/>
      <c r="H553" s="630">
        <f>IF(F553="",0,VLOOKUP(F553,'Cable trays (UnitPrice)'!B:F,5,0))</f>
        <v>0</v>
      </c>
      <c r="I553" s="631">
        <f t="shared" si="717"/>
        <v>0</v>
      </c>
      <c r="J553" s="632"/>
      <c r="K553" s="632"/>
      <c r="L553" s="632"/>
      <c r="M553" s="633"/>
      <c r="N553" s="634"/>
      <c r="O553" s="635"/>
      <c r="P553" s="636" t="e">
        <f t="shared" ref="P553" si="726">G553*O545</f>
        <v>#VALUE!</v>
      </c>
    </row>
    <row r="554" spans="1:16" s="637" customFormat="1" ht="13.15">
      <c r="A554" s="627"/>
      <c r="B554" s="627"/>
      <c r="C554" s="627"/>
      <c r="D554" s="627"/>
      <c r="E554" s="628"/>
      <c r="F554" s="638"/>
      <c r="G554" s="639"/>
      <c r="H554" s="630">
        <f>IF(F554="",0,VLOOKUP(F554,'Cable trays (UnitPrice)'!B:F,5,0))</f>
        <v>0</v>
      </c>
      <c r="I554" s="631">
        <f t="shared" si="717"/>
        <v>0</v>
      </c>
      <c r="J554" s="632"/>
      <c r="K554" s="632"/>
      <c r="L554" s="632"/>
      <c r="M554" s="633"/>
      <c r="N554" s="634"/>
      <c r="O554" s="635"/>
      <c r="P554" s="636" t="e">
        <f t="shared" ref="P554" si="727">G554*O545</f>
        <v>#VALUE!</v>
      </c>
    </row>
    <row r="555" spans="1:16">
      <c r="A555" s="617" t="str">
        <f>CONCATENATE("Cable ",B555," ",C555," ",D555," x ",E555)</f>
        <v>Cable Ladder PRE Galv. 150 x 100</v>
      </c>
      <c r="B555" s="705" t="s">
        <v>857</v>
      </c>
      <c r="C555" s="704" t="s">
        <v>856</v>
      </c>
      <c r="D555" s="640">
        <v>150</v>
      </c>
      <c r="E555" s="640">
        <v>100</v>
      </c>
      <c r="F555" s="618"/>
      <c r="G555" s="619"/>
      <c r="H555" s="619"/>
      <c r="I555" s="620">
        <f t="shared" si="700"/>
        <v>58.713043478260879</v>
      </c>
      <c r="J555" s="621">
        <f>I555*NOK2EUR</f>
        <v>675.20000000000016</v>
      </c>
      <c r="K555" s="622"/>
      <c r="L555" s="623">
        <f t="shared" ref="L555" si="728">IF(D555&gt;300,D555/1000,0.25)</f>
        <v>0.25</v>
      </c>
      <c r="M555" s="624">
        <f t="shared" ref="M555" si="729">$M$1</f>
        <v>0.5</v>
      </c>
      <c r="N555" s="623">
        <f t="shared" ref="N555" si="730">L555+L555*M555</f>
        <v>0.375</v>
      </c>
      <c r="O555" s="625" t="e">
        <f>SUMIF('[55]Cable Trays - maching table'!C:C,A555,'[55]Cable Trays - maching table'!D:D)</f>
        <v>#VALUE!</v>
      </c>
      <c r="P555" s="626"/>
    </row>
    <row r="556" spans="1:16" s="637" customFormat="1" ht="13.15">
      <c r="A556" s="627"/>
      <c r="B556" s="627"/>
      <c r="C556" s="627"/>
      <c r="D556" s="627"/>
      <c r="E556" s="628"/>
      <c r="F556" s="260" t="str">
        <f>CONCATENATE("Cable ",B555," ",C555," ",D555," x ",E555)</f>
        <v>Cable Ladder PRE Galv. 150 x 100</v>
      </c>
      <c r="G556" s="629">
        <v>1</v>
      </c>
      <c r="H556" s="630">
        <f>IF(F556="",0,VLOOKUP(F556,'Cable trays (UnitPrice)'!B:F,5,0))</f>
        <v>36.956521739130437</v>
      </c>
      <c r="I556" s="631">
        <f t="shared" ref="I556:I564" si="731">H556*G556</f>
        <v>36.956521739130437</v>
      </c>
      <c r="J556" s="632"/>
      <c r="K556" s="632"/>
      <c r="L556" s="632"/>
      <c r="M556" s="633"/>
      <c r="N556" s="634"/>
      <c r="O556" s="635"/>
      <c r="P556" s="636" t="e">
        <f t="shared" ref="P556" si="732">G556*O555</f>
        <v>#VALUE!</v>
      </c>
    </row>
    <row r="557" spans="1:16" s="637" customFormat="1" ht="13.15">
      <c r="A557" s="627"/>
      <c r="B557" s="627"/>
      <c r="C557" s="627"/>
      <c r="D557" s="627"/>
      <c r="E557" s="628"/>
      <c r="F557" s="260" t="str">
        <f>CONCATENATE(B555," - Union ",C555," ",D555," x ",E555)</f>
        <v>Ladder - Union PRE Galv. 150 x 100</v>
      </c>
      <c r="G557" s="629">
        <v>0.7</v>
      </c>
      <c r="H557" s="630">
        <f>IF(F557="",0,VLOOKUP(F557,'Cable trays (UnitPrice)'!B:F,5,0))</f>
        <v>8.695652173913043</v>
      </c>
      <c r="I557" s="631">
        <f t="shared" si="731"/>
        <v>6.0869565217391299</v>
      </c>
      <c r="J557" s="632"/>
      <c r="K557" s="632"/>
      <c r="L557" s="632"/>
      <c r="M557" s="633"/>
      <c r="N557" s="634"/>
      <c r="O557" s="635"/>
      <c r="P557" s="636" t="e">
        <f t="shared" ref="P557" si="733">G557*O555</f>
        <v>#VALUE!</v>
      </c>
    </row>
    <row r="558" spans="1:16" s="637" customFormat="1" ht="13.15">
      <c r="A558" s="627"/>
      <c r="B558" s="627"/>
      <c r="C558" s="627"/>
      <c r="D558" s="627"/>
      <c r="E558" s="628"/>
      <c r="F558" s="638" t="s">
        <v>853</v>
      </c>
      <c r="G558" s="639">
        <v>4</v>
      </c>
      <c r="H558" s="630">
        <f>IF(F558="",0,VLOOKUP(F558,'Cable trays (UnitPrice)'!B:F,5,0))</f>
        <v>1.6165217391304347</v>
      </c>
      <c r="I558" s="631">
        <f t="shared" si="731"/>
        <v>6.4660869565217389</v>
      </c>
      <c r="J558" s="632"/>
      <c r="K558" s="632"/>
      <c r="L558" s="632"/>
      <c r="M558" s="633"/>
      <c r="N558" s="634"/>
      <c r="O558" s="635"/>
      <c r="P558" s="636" t="e">
        <f t="shared" ref="P558" si="734">G558*O555</f>
        <v>#VALUE!</v>
      </c>
    </row>
    <row r="559" spans="1:16" s="637" customFormat="1" ht="13.15">
      <c r="A559" s="627"/>
      <c r="B559" s="627"/>
      <c r="C559" s="627"/>
      <c r="D559" s="627"/>
      <c r="E559" s="628"/>
      <c r="F559" s="638" t="s">
        <v>854</v>
      </c>
      <c r="G559" s="639">
        <v>8</v>
      </c>
      <c r="H559" s="630">
        <f>IF(F559="",0,VLOOKUP(F559,'Cable trays (UnitPrice)'!B:F,5,0))</f>
        <v>0.1643478260869565</v>
      </c>
      <c r="I559" s="631">
        <f t="shared" si="731"/>
        <v>1.314782608695652</v>
      </c>
      <c r="J559" s="632"/>
      <c r="K559" s="632"/>
      <c r="L559" s="632"/>
      <c r="M559" s="633"/>
      <c r="N559" s="634"/>
      <c r="O559" s="635"/>
      <c r="P559" s="636" t="e">
        <f t="shared" ref="P559" si="735">G559*O555</f>
        <v>#VALUE!</v>
      </c>
    </row>
    <row r="560" spans="1:16" s="637" customFormat="1" ht="13.15">
      <c r="A560" s="627"/>
      <c r="B560" s="627"/>
      <c r="C560" s="627"/>
      <c r="D560" s="627"/>
      <c r="E560" s="628"/>
      <c r="F560" s="638" t="str">
        <f>IF(C555="HDG","Anchor rail 41x41 HDG","Anchor rail 41x41")</f>
        <v>Anchor rail 41x41</v>
      </c>
      <c r="G560" s="639">
        <f t="shared" ref="G560" si="736">D555/1000</f>
        <v>0.15</v>
      </c>
      <c r="H560" s="630">
        <f>IF(F560="",0,VLOOKUP(F560,'Cable trays (UnitPrice)'!B:F,5,0))</f>
        <v>4.0869565217391308</v>
      </c>
      <c r="I560" s="631">
        <f t="shared" si="731"/>
        <v>0.61304347826086958</v>
      </c>
      <c r="J560" s="632"/>
      <c r="K560" s="632"/>
      <c r="L560" s="632"/>
      <c r="M560" s="633"/>
      <c r="N560" s="634"/>
      <c r="O560" s="635"/>
      <c r="P560" s="636" t="e">
        <f t="shared" ref="P560" si="737">G560*O555</f>
        <v>#VALUE!</v>
      </c>
    </row>
    <row r="561" spans="1:16" s="637" customFormat="1" ht="13.15">
      <c r="A561" s="627"/>
      <c r="B561" s="627"/>
      <c r="C561" s="627"/>
      <c r="D561" s="627"/>
      <c r="E561" s="628"/>
      <c r="F561" s="638" t="s">
        <v>855</v>
      </c>
      <c r="G561" s="639">
        <v>1</v>
      </c>
      <c r="H561" s="630">
        <f>IF(F561="",0,VLOOKUP(F561,'Cable trays (UnitPrice)'!B:F,5,0))</f>
        <v>0.78521739130434776</v>
      </c>
      <c r="I561" s="631">
        <f t="shared" si="731"/>
        <v>0.78521739130434776</v>
      </c>
      <c r="J561" s="632"/>
      <c r="K561" s="632"/>
      <c r="L561" s="632"/>
      <c r="M561" s="633"/>
      <c r="N561" s="634"/>
      <c r="O561" s="635"/>
      <c r="P561" s="636" t="e">
        <f t="shared" ref="P561" si="738">G561*O555</f>
        <v>#VALUE!</v>
      </c>
    </row>
    <row r="562" spans="1:16" s="637" customFormat="1" ht="13.15">
      <c r="A562" s="627"/>
      <c r="B562" s="627"/>
      <c r="C562" s="627"/>
      <c r="D562" s="627"/>
      <c r="E562" s="628"/>
      <c r="F562" s="638" t="str">
        <f>IF(C555="HDG","Ceiling mount for anchor rail Varmf MP-230Z HDG","Ceiling mount for anchor rail Sendz MP-230S")</f>
        <v>Ceiling mount for anchor rail Sendz MP-230S</v>
      </c>
      <c r="G562" s="639">
        <v>2</v>
      </c>
      <c r="H562" s="630">
        <f>IF(F562="",0,VLOOKUP(F562,'Cable trays (UnitPrice)'!B:F,5,0))</f>
        <v>3.2452173913043478</v>
      </c>
      <c r="I562" s="631">
        <f t="shared" si="731"/>
        <v>6.4904347826086957</v>
      </c>
      <c r="J562" s="632"/>
      <c r="K562" s="632"/>
      <c r="L562" s="632"/>
      <c r="M562" s="633"/>
      <c r="N562" s="634"/>
      <c r="O562" s="635"/>
      <c r="P562" s="636" t="e">
        <f t="shared" ref="P562" si="739">G562*O555</f>
        <v>#VALUE!</v>
      </c>
    </row>
    <row r="563" spans="1:16" s="637" customFormat="1" ht="13.15">
      <c r="A563" s="627"/>
      <c r="B563" s="627"/>
      <c r="C563" s="627"/>
      <c r="D563" s="627"/>
      <c r="E563" s="628"/>
      <c r="F563" s="627"/>
      <c r="G563" s="639"/>
      <c r="H563" s="630">
        <f>IF(F563="",0,VLOOKUP(F563,'Cable trays (UnitPrice)'!B:F,5,0))</f>
        <v>0</v>
      </c>
      <c r="I563" s="631">
        <f t="shared" si="731"/>
        <v>0</v>
      </c>
      <c r="J563" s="632"/>
      <c r="K563" s="632"/>
      <c r="L563" s="632"/>
      <c r="M563" s="633"/>
      <c r="N563" s="634"/>
      <c r="O563" s="635"/>
      <c r="P563" s="636" t="e">
        <f t="shared" ref="P563" si="740">G563*O555</f>
        <v>#VALUE!</v>
      </c>
    </row>
    <row r="564" spans="1:16" s="637" customFormat="1" ht="13.15">
      <c r="A564" s="627"/>
      <c r="B564" s="627"/>
      <c r="C564" s="627"/>
      <c r="D564" s="627"/>
      <c r="E564" s="628"/>
      <c r="F564" s="638"/>
      <c r="G564" s="639"/>
      <c r="H564" s="630">
        <f>IF(F564="",0,VLOOKUP(F564,'Cable trays (UnitPrice)'!B:F,5,0))</f>
        <v>0</v>
      </c>
      <c r="I564" s="631">
        <f t="shared" si="731"/>
        <v>0</v>
      </c>
      <c r="J564" s="632"/>
      <c r="K564" s="632"/>
      <c r="L564" s="632"/>
      <c r="M564" s="633"/>
      <c r="N564" s="634"/>
      <c r="O564" s="635"/>
      <c r="P564" s="636" t="e">
        <f t="shared" ref="P564" si="741">G564*O555</f>
        <v>#VALUE!</v>
      </c>
    </row>
    <row r="565" spans="1:16">
      <c r="A565" s="617" t="str">
        <f>CONCATENATE("Cable ",B565," ",C565," ",D565," x ",E565)</f>
        <v>Cable Ladder PRE Galv. 125 x 150</v>
      </c>
      <c r="B565" s="705" t="s">
        <v>857</v>
      </c>
      <c r="C565" s="704" t="s">
        <v>856</v>
      </c>
      <c r="D565" s="640">
        <v>125</v>
      </c>
      <c r="E565" s="640">
        <v>150</v>
      </c>
      <c r="F565" s="618"/>
      <c r="G565" s="619"/>
      <c r="H565" s="619"/>
      <c r="I565" s="620">
        <f t="shared" si="700"/>
        <v>56.436956521739134</v>
      </c>
      <c r="J565" s="621">
        <f>I565*NOK2EUR</f>
        <v>649.02500000000009</v>
      </c>
      <c r="K565" s="622"/>
      <c r="L565" s="623">
        <f t="shared" ref="L565" si="742">IF(D565&gt;300,D565/1000,0.25)</f>
        <v>0.25</v>
      </c>
      <c r="M565" s="624">
        <f t="shared" ref="M565" si="743">$M$1</f>
        <v>0.5</v>
      </c>
      <c r="N565" s="623">
        <f t="shared" ref="N565" si="744">L565+L565*M565</f>
        <v>0.375</v>
      </c>
      <c r="O565" s="625" t="e">
        <f>SUMIF('[55]Cable Trays - maching table'!C:C,A565,'[55]Cable Trays - maching table'!D:D)</f>
        <v>#VALUE!</v>
      </c>
      <c r="P565" s="626"/>
    </row>
    <row r="566" spans="1:16" s="637" customFormat="1" ht="13.15">
      <c r="A566" s="627"/>
      <c r="B566" s="627"/>
      <c r="C566" s="627"/>
      <c r="D566" s="627"/>
      <c r="E566" s="628"/>
      <c r="F566" s="260" t="str">
        <f>CONCATENATE("Cable ",B565," ",C565," ",D565," x ",E565)</f>
        <v>Cable Ladder PRE Galv. 125 x 150</v>
      </c>
      <c r="G566" s="629">
        <v>1</v>
      </c>
      <c r="H566" s="630">
        <f>IF(F566="",0,VLOOKUP(F566,'Cable trays (UnitPrice)'!B:F,5,0))</f>
        <v>34.782608695652172</v>
      </c>
      <c r="I566" s="631">
        <f t="shared" ref="I566:I574" si="745">H566*G566</f>
        <v>34.782608695652172</v>
      </c>
      <c r="J566" s="632"/>
      <c r="K566" s="632"/>
      <c r="L566" s="632"/>
      <c r="M566" s="633"/>
      <c r="N566" s="634"/>
      <c r="O566" s="635"/>
      <c r="P566" s="636" t="e">
        <f t="shared" ref="P566:P636" si="746">G566*O565</f>
        <v>#VALUE!</v>
      </c>
    </row>
    <row r="567" spans="1:16" s="637" customFormat="1" ht="13.15">
      <c r="A567" s="627"/>
      <c r="B567" s="627"/>
      <c r="C567" s="627"/>
      <c r="D567" s="627"/>
      <c r="E567" s="628"/>
      <c r="F567" s="260" t="str">
        <f>CONCATENATE(B565," - Union ",C565," ",D565," x ",E565)</f>
        <v>Ladder - Union PRE Galv. 125 x 150</v>
      </c>
      <c r="G567" s="629">
        <v>0.7</v>
      </c>
      <c r="H567" s="630">
        <f>IF(F567="",0,VLOOKUP(F567,'Cable trays (UnitPrice)'!B:F,5,0))</f>
        <v>8.695652173913043</v>
      </c>
      <c r="I567" s="631">
        <f t="shared" si="745"/>
        <v>6.0869565217391299</v>
      </c>
      <c r="J567" s="632"/>
      <c r="K567" s="632"/>
      <c r="L567" s="632"/>
      <c r="M567" s="633"/>
      <c r="N567" s="634"/>
      <c r="O567" s="635"/>
      <c r="P567" s="636" t="e">
        <f t="shared" ref="P567" si="747">G567*O565</f>
        <v>#VALUE!</v>
      </c>
    </row>
    <row r="568" spans="1:16" s="637" customFormat="1" ht="13.15">
      <c r="A568" s="627"/>
      <c r="B568" s="627"/>
      <c r="C568" s="627"/>
      <c r="D568" s="627"/>
      <c r="E568" s="628"/>
      <c r="F568" s="638" t="s">
        <v>853</v>
      </c>
      <c r="G568" s="639">
        <v>4</v>
      </c>
      <c r="H568" s="630">
        <f>IF(F568="",0,VLOOKUP(F568,'Cable trays (UnitPrice)'!B:F,5,0))</f>
        <v>1.6165217391304347</v>
      </c>
      <c r="I568" s="631">
        <f t="shared" si="745"/>
        <v>6.4660869565217389</v>
      </c>
      <c r="J568" s="632"/>
      <c r="K568" s="632"/>
      <c r="L568" s="632"/>
      <c r="M568" s="633"/>
      <c r="N568" s="634"/>
      <c r="O568" s="635"/>
      <c r="P568" s="636" t="e">
        <f t="shared" ref="P568" si="748">G568*O565</f>
        <v>#VALUE!</v>
      </c>
    </row>
    <row r="569" spans="1:16" s="637" customFormat="1" ht="13.15">
      <c r="A569" s="627"/>
      <c r="B569" s="627"/>
      <c r="C569" s="627"/>
      <c r="D569" s="627"/>
      <c r="E569" s="628"/>
      <c r="F569" s="638" t="s">
        <v>854</v>
      </c>
      <c r="G569" s="639">
        <v>8</v>
      </c>
      <c r="H569" s="630">
        <f>IF(F569="",0,VLOOKUP(F569,'Cable trays (UnitPrice)'!B:F,5,0))</f>
        <v>0.1643478260869565</v>
      </c>
      <c r="I569" s="631">
        <f t="shared" si="745"/>
        <v>1.314782608695652</v>
      </c>
      <c r="J569" s="632"/>
      <c r="K569" s="632"/>
      <c r="L569" s="632"/>
      <c r="M569" s="633"/>
      <c r="N569" s="634"/>
      <c r="O569" s="635"/>
      <c r="P569" s="636" t="e">
        <f t="shared" ref="P569" si="749">G569*O565</f>
        <v>#VALUE!</v>
      </c>
    </row>
    <row r="570" spans="1:16" s="637" customFormat="1" ht="13.15">
      <c r="A570" s="627"/>
      <c r="B570" s="627"/>
      <c r="C570" s="627"/>
      <c r="D570" s="627"/>
      <c r="E570" s="628"/>
      <c r="F570" s="638" t="str">
        <f>IF(C565="HDG","Anchor rail 41x41 HDG","Anchor rail 41x41")</f>
        <v>Anchor rail 41x41</v>
      </c>
      <c r="G570" s="639">
        <f t="shared" ref="G570" si="750">D565/1000</f>
        <v>0.125</v>
      </c>
      <c r="H570" s="630">
        <f>IF(F570="",0,VLOOKUP(F570,'Cable trays (UnitPrice)'!B:F,5,0))</f>
        <v>4.0869565217391308</v>
      </c>
      <c r="I570" s="631">
        <f t="shared" si="745"/>
        <v>0.51086956521739135</v>
      </c>
      <c r="J570" s="632"/>
      <c r="K570" s="632"/>
      <c r="L570" s="632"/>
      <c r="M570" s="633"/>
      <c r="N570" s="634"/>
      <c r="O570" s="635"/>
      <c r="P570" s="636" t="e">
        <f t="shared" ref="P570" si="751">G570*O565</f>
        <v>#VALUE!</v>
      </c>
    </row>
    <row r="571" spans="1:16" s="637" customFormat="1" ht="13.15">
      <c r="A571" s="627"/>
      <c r="B571" s="627"/>
      <c r="C571" s="627"/>
      <c r="D571" s="627"/>
      <c r="E571" s="628"/>
      <c r="F571" s="638" t="s">
        <v>855</v>
      </c>
      <c r="G571" s="639">
        <v>1</v>
      </c>
      <c r="H571" s="630">
        <f>IF(F571="",0,VLOOKUP(F571,'Cable trays (UnitPrice)'!B:F,5,0))</f>
        <v>0.78521739130434776</v>
      </c>
      <c r="I571" s="631">
        <f t="shared" si="745"/>
        <v>0.78521739130434776</v>
      </c>
      <c r="J571" s="632"/>
      <c r="K571" s="632"/>
      <c r="L571" s="632"/>
      <c r="M571" s="633"/>
      <c r="N571" s="634"/>
      <c r="O571" s="635"/>
      <c r="P571" s="636" t="e">
        <f t="shared" ref="P571" si="752">G571*O565</f>
        <v>#VALUE!</v>
      </c>
    </row>
    <row r="572" spans="1:16" s="637" customFormat="1" ht="13.15">
      <c r="A572" s="627"/>
      <c r="B572" s="627"/>
      <c r="C572" s="627"/>
      <c r="D572" s="627"/>
      <c r="E572" s="628"/>
      <c r="F572" s="638" t="str">
        <f>IF(C565="HDG","Ceiling mount for anchor rail Varmf MP-230Z HDG","Ceiling mount for anchor rail Sendz MP-230S")</f>
        <v>Ceiling mount for anchor rail Sendz MP-230S</v>
      </c>
      <c r="G572" s="639">
        <v>2</v>
      </c>
      <c r="H572" s="630">
        <f>IF(F572="",0,VLOOKUP(F572,'Cable trays (UnitPrice)'!B:F,5,0))</f>
        <v>3.2452173913043478</v>
      </c>
      <c r="I572" s="631">
        <f t="shared" si="745"/>
        <v>6.4904347826086957</v>
      </c>
      <c r="J572" s="632"/>
      <c r="K572" s="632"/>
      <c r="L572" s="632"/>
      <c r="M572" s="633"/>
      <c r="N572" s="634"/>
      <c r="O572" s="635"/>
      <c r="P572" s="636" t="e">
        <f t="shared" ref="P572" si="753">G572*O565</f>
        <v>#VALUE!</v>
      </c>
    </row>
    <row r="573" spans="1:16" s="637" customFormat="1" ht="13.15">
      <c r="A573" s="627"/>
      <c r="B573" s="627"/>
      <c r="C573" s="627"/>
      <c r="D573" s="627"/>
      <c r="E573" s="628"/>
      <c r="F573" s="627"/>
      <c r="G573" s="639"/>
      <c r="H573" s="630">
        <f>IF(F573="",0,VLOOKUP(F573,'Cable trays (UnitPrice)'!B:F,5,0))</f>
        <v>0</v>
      </c>
      <c r="I573" s="631">
        <f t="shared" si="745"/>
        <v>0</v>
      </c>
      <c r="J573" s="632"/>
      <c r="K573" s="632"/>
      <c r="L573" s="632"/>
      <c r="M573" s="633"/>
      <c r="N573" s="634"/>
      <c r="O573" s="635"/>
      <c r="P573" s="636" t="e">
        <f t="shared" ref="P573" si="754">G573*O565</f>
        <v>#VALUE!</v>
      </c>
    </row>
    <row r="574" spans="1:16" s="637" customFormat="1" ht="13.15">
      <c r="A574" s="627"/>
      <c r="B574" s="627"/>
      <c r="C574" s="627"/>
      <c r="D574" s="627"/>
      <c r="E574" s="628"/>
      <c r="F574" s="638"/>
      <c r="G574" s="639"/>
      <c r="H574" s="630">
        <f>IF(F574="",0,VLOOKUP(F574,'Cable trays (UnitPrice)'!B:F,5,0))</f>
        <v>0</v>
      </c>
      <c r="I574" s="631">
        <f t="shared" si="745"/>
        <v>0</v>
      </c>
      <c r="J574" s="632"/>
      <c r="K574" s="632"/>
      <c r="L574" s="632"/>
      <c r="M574" s="633"/>
      <c r="N574" s="634"/>
      <c r="O574" s="635"/>
      <c r="P574" s="636" t="e">
        <f t="shared" ref="P574" si="755">G574*O565</f>
        <v>#VALUE!</v>
      </c>
    </row>
    <row r="575" spans="1:16">
      <c r="A575" s="617" t="str">
        <f>CONCATENATE("Cable ",B575," ",C575," ",D575," x ",E575)</f>
        <v>Cable Ladder PRE Galv. 100 x 100</v>
      </c>
      <c r="B575" s="705" t="s">
        <v>857</v>
      </c>
      <c r="C575" s="704" t="s">
        <v>856</v>
      </c>
      <c r="D575" s="640">
        <v>100</v>
      </c>
      <c r="E575" s="640">
        <v>100</v>
      </c>
      <c r="F575" s="618"/>
      <c r="G575" s="619"/>
      <c r="H575" s="619"/>
      <c r="I575" s="620">
        <f t="shared" si="700"/>
        <v>47.670576975663117</v>
      </c>
      <c r="J575" s="621">
        <f>I575*NOK2EUR</f>
        <v>548.2116352201258</v>
      </c>
      <c r="K575" s="622"/>
      <c r="L575" s="623">
        <f t="shared" ref="L575" si="756">IF(D575&gt;300,D575/1000,0.25)</f>
        <v>0.25</v>
      </c>
      <c r="M575" s="624">
        <f t="shared" ref="M575" si="757">$M$1</f>
        <v>0.5</v>
      </c>
      <c r="N575" s="623">
        <f t="shared" ref="N575" si="758">L575+L575*M575</f>
        <v>0.375</v>
      </c>
      <c r="O575" s="625" t="e">
        <f>SUMIF('[55]Cable Trays - maching table'!C:C,A575,'[55]Cable Trays - maching table'!D:D)</f>
        <v>#VALUE!</v>
      </c>
      <c r="P575" s="626"/>
    </row>
    <row r="576" spans="1:16" s="637" customFormat="1" ht="13.15">
      <c r="A576" s="627"/>
      <c r="B576" s="627"/>
      <c r="C576" s="627"/>
      <c r="D576" s="627"/>
      <c r="E576" s="628"/>
      <c r="F576" s="260" t="str">
        <f>CONCATENATE("Cable ",B575," ",C575," ",D575," x ",E575)</f>
        <v>Cable Ladder PRE Galv. 100 x 100</v>
      </c>
      <c r="G576" s="629">
        <v>1</v>
      </c>
      <c r="H576" s="630">
        <f>IF(F576="",0,VLOOKUP(F576,'Cable trays (UnitPrice)'!B:F,5,0))</f>
        <v>30.434782608695652</v>
      </c>
      <c r="I576" s="631">
        <f t="shared" ref="I576:I584" si="759">H576*G576</f>
        <v>30.434782608695652</v>
      </c>
      <c r="J576" s="632"/>
      <c r="K576" s="632"/>
      <c r="L576" s="632"/>
      <c r="M576" s="633"/>
      <c r="N576" s="634"/>
      <c r="O576" s="635"/>
      <c r="P576" s="636" t="e">
        <f t="shared" si="746"/>
        <v>#VALUE!</v>
      </c>
    </row>
    <row r="577" spans="1:16" s="637" customFormat="1" ht="13.15">
      <c r="A577" s="627"/>
      <c r="B577" s="627"/>
      <c r="C577" s="627"/>
      <c r="D577" s="627"/>
      <c r="E577" s="628"/>
      <c r="F577" s="260" t="str">
        <f>CONCATENATE(B575," - Union ",C575," ",D575," x ",E575)</f>
        <v>Ladder - Union PRE Galv. 100 x 100</v>
      </c>
      <c r="G577" s="629">
        <v>0.7</v>
      </c>
      <c r="H577" s="630">
        <f>IF(F577="",0,VLOOKUP(F577,'Cable trays (UnitPrice)'!B:F,5,0))</f>
        <v>2.5293956795187311</v>
      </c>
      <c r="I577" s="631">
        <f t="shared" si="759"/>
        <v>1.7705769756631116</v>
      </c>
      <c r="J577" s="632"/>
      <c r="K577" s="632"/>
      <c r="L577" s="632"/>
      <c r="M577" s="633"/>
      <c r="N577" s="634"/>
      <c r="O577" s="635"/>
      <c r="P577" s="636" t="e">
        <f t="shared" ref="P577" si="760">G577*O575</f>
        <v>#VALUE!</v>
      </c>
    </row>
    <row r="578" spans="1:16" s="637" customFormat="1" ht="13.15">
      <c r="A578" s="627"/>
      <c r="B578" s="627"/>
      <c r="C578" s="627"/>
      <c r="D578" s="627"/>
      <c r="E578" s="628"/>
      <c r="F578" s="638" t="s">
        <v>853</v>
      </c>
      <c r="G578" s="639">
        <v>4</v>
      </c>
      <c r="H578" s="630">
        <f>IF(F578="",0,VLOOKUP(F578,'Cable trays (UnitPrice)'!B:F,5,0))</f>
        <v>1.6165217391304347</v>
      </c>
      <c r="I578" s="631">
        <f t="shared" si="759"/>
        <v>6.4660869565217389</v>
      </c>
      <c r="J578" s="632"/>
      <c r="K578" s="632"/>
      <c r="L578" s="632"/>
      <c r="M578" s="633"/>
      <c r="N578" s="634"/>
      <c r="O578" s="635"/>
      <c r="P578" s="636" t="e">
        <f t="shared" ref="P578" si="761">G578*O575</f>
        <v>#VALUE!</v>
      </c>
    </row>
    <row r="579" spans="1:16" s="637" customFormat="1" ht="13.15">
      <c r="A579" s="627"/>
      <c r="B579" s="627"/>
      <c r="C579" s="627"/>
      <c r="D579" s="627"/>
      <c r="E579" s="628"/>
      <c r="F579" s="638" t="s">
        <v>854</v>
      </c>
      <c r="G579" s="639">
        <v>8</v>
      </c>
      <c r="H579" s="630">
        <f>IF(F579="",0,VLOOKUP(F579,'Cable trays (UnitPrice)'!B:F,5,0))</f>
        <v>0.1643478260869565</v>
      </c>
      <c r="I579" s="631">
        <f t="shared" si="759"/>
        <v>1.314782608695652</v>
      </c>
      <c r="J579" s="632"/>
      <c r="K579" s="632"/>
      <c r="L579" s="632"/>
      <c r="M579" s="633"/>
      <c r="N579" s="634"/>
      <c r="O579" s="635"/>
      <c r="P579" s="636" t="e">
        <f t="shared" ref="P579" si="762">G579*O575</f>
        <v>#VALUE!</v>
      </c>
    </row>
    <row r="580" spans="1:16" s="637" customFormat="1" ht="13.15">
      <c r="A580" s="627"/>
      <c r="B580" s="627"/>
      <c r="C580" s="627"/>
      <c r="D580" s="627"/>
      <c r="E580" s="628"/>
      <c r="F580" s="638" t="str">
        <f>IF(C575="HDG","Anchor rail 41x41 HDG","Anchor rail 41x41")</f>
        <v>Anchor rail 41x41</v>
      </c>
      <c r="G580" s="639">
        <f t="shared" ref="G580" si="763">D575/1000</f>
        <v>0.1</v>
      </c>
      <c r="H580" s="630">
        <f>IF(F580="",0,VLOOKUP(F580,'Cable trays (UnitPrice)'!B:F,5,0))</f>
        <v>4.0869565217391308</v>
      </c>
      <c r="I580" s="631">
        <f t="shared" si="759"/>
        <v>0.40869565217391313</v>
      </c>
      <c r="J580" s="632"/>
      <c r="K580" s="632"/>
      <c r="L580" s="632"/>
      <c r="M580" s="633"/>
      <c r="N580" s="634"/>
      <c r="O580" s="635"/>
      <c r="P580" s="636" t="e">
        <f t="shared" ref="P580" si="764">G580*O575</f>
        <v>#VALUE!</v>
      </c>
    </row>
    <row r="581" spans="1:16" s="637" customFormat="1" ht="13.15">
      <c r="A581" s="627"/>
      <c r="B581" s="627"/>
      <c r="C581" s="627"/>
      <c r="D581" s="627"/>
      <c r="E581" s="628"/>
      <c r="F581" s="638" t="s">
        <v>855</v>
      </c>
      <c r="G581" s="639">
        <v>1</v>
      </c>
      <c r="H581" s="630">
        <f>IF(F581="",0,VLOOKUP(F581,'Cable trays (UnitPrice)'!B:F,5,0))</f>
        <v>0.78521739130434776</v>
      </c>
      <c r="I581" s="631">
        <f t="shared" si="759"/>
        <v>0.78521739130434776</v>
      </c>
      <c r="J581" s="632"/>
      <c r="K581" s="632"/>
      <c r="L581" s="632"/>
      <c r="M581" s="633"/>
      <c r="N581" s="634"/>
      <c r="O581" s="635"/>
      <c r="P581" s="636" t="e">
        <f t="shared" ref="P581" si="765">G581*O575</f>
        <v>#VALUE!</v>
      </c>
    </row>
    <row r="582" spans="1:16" s="637" customFormat="1" ht="13.15">
      <c r="A582" s="627"/>
      <c r="B582" s="627"/>
      <c r="C582" s="627"/>
      <c r="D582" s="627"/>
      <c r="E582" s="628"/>
      <c r="F582" s="638" t="str">
        <f>IF(C575="HDG","Ceiling mount for anchor rail Varmf MP-230Z HDG","Ceiling mount for anchor rail Sendz MP-230S")</f>
        <v>Ceiling mount for anchor rail Sendz MP-230S</v>
      </c>
      <c r="G582" s="639">
        <v>2</v>
      </c>
      <c r="H582" s="630">
        <f>IF(F582="",0,VLOOKUP(F582,'Cable trays (UnitPrice)'!B:F,5,0))</f>
        <v>3.2452173913043478</v>
      </c>
      <c r="I582" s="631">
        <f t="shared" si="759"/>
        <v>6.4904347826086957</v>
      </c>
      <c r="J582" s="632"/>
      <c r="K582" s="632"/>
      <c r="L582" s="632"/>
      <c r="M582" s="633"/>
      <c r="N582" s="634"/>
      <c r="O582" s="635"/>
      <c r="P582" s="636" t="e">
        <f t="shared" ref="P582" si="766">G582*O575</f>
        <v>#VALUE!</v>
      </c>
    </row>
    <row r="583" spans="1:16" s="637" customFormat="1" ht="13.15">
      <c r="A583" s="627"/>
      <c r="B583" s="627"/>
      <c r="C583" s="627"/>
      <c r="D583" s="627"/>
      <c r="E583" s="628"/>
      <c r="F583" s="627"/>
      <c r="G583" s="639"/>
      <c r="H583" s="630">
        <f>IF(F583="",0,VLOOKUP(F583,'Cable trays (UnitPrice)'!B:F,5,0))</f>
        <v>0</v>
      </c>
      <c r="I583" s="631">
        <f t="shared" si="759"/>
        <v>0</v>
      </c>
      <c r="J583" s="632"/>
      <c r="K583" s="632"/>
      <c r="L583" s="632"/>
      <c r="M583" s="633"/>
      <c r="N583" s="634"/>
      <c r="O583" s="635"/>
      <c r="P583" s="636" t="e">
        <f t="shared" ref="P583" si="767">G583*O575</f>
        <v>#VALUE!</v>
      </c>
    </row>
    <row r="584" spans="1:16" s="637" customFormat="1" ht="13.15">
      <c r="A584" s="627"/>
      <c r="B584" s="627"/>
      <c r="C584" s="627"/>
      <c r="D584" s="627"/>
      <c r="E584" s="628"/>
      <c r="F584" s="638"/>
      <c r="G584" s="639"/>
      <c r="H584" s="630">
        <f>IF(F584="",0,VLOOKUP(F584,'Cable trays (UnitPrice)'!B:F,5,0))</f>
        <v>0</v>
      </c>
      <c r="I584" s="631">
        <f t="shared" si="759"/>
        <v>0</v>
      </c>
      <c r="J584" s="632"/>
      <c r="K584" s="632"/>
      <c r="L584" s="632"/>
      <c r="M584" s="633"/>
      <c r="N584" s="634"/>
      <c r="O584" s="635"/>
      <c r="P584" s="636" t="e">
        <f t="shared" ref="P584" si="768">G584*O575</f>
        <v>#VALUE!</v>
      </c>
    </row>
    <row r="585" spans="1:16">
      <c r="A585" s="617" t="str">
        <f>CONCATENATE("Cable ",B585," ",C585," ",D585," x ",E585)</f>
        <v>Cable Tray HDG 900 x 100</v>
      </c>
      <c r="B585" s="706" t="s">
        <v>858</v>
      </c>
      <c r="C585" s="703" t="s">
        <v>852</v>
      </c>
      <c r="D585" s="617">
        <v>900</v>
      </c>
      <c r="E585" s="617">
        <v>100</v>
      </c>
      <c r="F585" s="618"/>
      <c r="G585" s="619"/>
      <c r="H585" s="619"/>
      <c r="I585" s="620">
        <f t="shared" si="700"/>
        <v>135.74652173913043</v>
      </c>
      <c r="J585" s="621">
        <f>I585*NOK2EUR</f>
        <v>1561.085</v>
      </c>
      <c r="K585" s="622"/>
      <c r="L585" s="623">
        <f t="shared" ref="L585" si="769">IF(D585&gt;300,D585/1000,0.25)</f>
        <v>0.9</v>
      </c>
      <c r="M585" s="624">
        <f t="shared" ref="M585" si="770">$M$1</f>
        <v>0.5</v>
      </c>
      <c r="N585" s="623">
        <f t="shared" ref="N585" si="771">L585+L585*M585</f>
        <v>1.35</v>
      </c>
      <c r="O585" s="625" t="e">
        <f>SUMIF('[55]Cable Trays - maching table'!C:C,A585,'[55]Cable Trays - maching table'!D:D)</f>
        <v>#VALUE!</v>
      </c>
      <c r="P585" s="626"/>
    </row>
    <row r="586" spans="1:16" s="637" customFormat="1" ht="13.15">
      <c r="A586" s="627"/>
      <c r="B586" s="627"/>
      <c r="C586" s="627"/>
      <c r="D586" s="627"/>
      <c r="E586" s="628"/>
      <c r="F586" s="260" t="str">
        <f>CONCATENATE("Cable ",B585," ",C585," ",D585," x ",E585)</f>
        <v>Cable Tray HDG 900 x 100</v>
      </c>
      <c r="G586" s="629">
        <v>1</v>
      </c>
      <c r="H586" s="630">
        <f>IF(F586="",0,VLOOKUP(F586,'Cable trays (UnitPrice)'!B:F,5,0))</f>
        <v>104.34782608695652</v>
      </c>
      <c r="I586" s="631">
        <f t="shared" ref="I586:I594" si="772">H586*G586</f>
        <v>104.34782608695652</v>
      </c>
      <c r="J586" s="632"/>
      <c r="K586" s="632"/>
      <c r="L586" s="632"/>
      <c r="M586" s="633"/>
      <c r="N586" s="634"/>
      <c r="O586" s="635"/>
      <c r="P586" s="636" t="e">
        <f t="shared" ref="P586" si="773">G586*O585</f>
        <v>#VALUE!</v>
      </c>
    </row>
    <row r="587" spans="1:16" s="637" customFormat="1" ht="13.15">
      <c r="A587" s="627"/>
      <c r="B587" s="627"/>
      <c r="C587" s="627"/>
      <c r="D587" s="627"/>
      <c r="E587" s="628"/>
      <c r="F587" s="260" t="str">
        <f>CONCATENATE(B585," - Union ",C585," ",D585," x ",E585)</f>
        <v>Tray - Union HDG 900 x 100</v>
      </c>
      <c r="G587" s="629">
        <v>0.7</v>
      </c>
      <c r="H587" s="630">
        <f>IF(F587="",0,VLOOKUP(F587,'Cable trays (UnitPrice)'!B:F,5,0))</f>
        <v>13.043478260869565</v>
      </c>
      <c r="I587" s="631">
        <f t="shared" si="772"/>
        <v>9.1304347826086953</v>
      </c>
      <c r="J587" s="632"/>
      <c r="K587" s="632"/>
      <c r="L587" s="632"/>
      <c r="M587" s="633"/>
      <c r="N587" s="634"/>
      <c r="O587" s="635"/>
      <c r="P587" s="636" t="e">
        <f t="shared" ref="P587" si="774">G587*O585</f>
        <v>#VALUE!</v>
      </c>
    </row>
    <row r="588" spans="1:16" s="637" customFormat="1" ht="13.15">
      <c r="A588" s="627"/>
      <c r="B588" s="627"/>
      <c r="C588" s="627"/>
      <c r="D588" s="627"/>
      <c r="E588" s="628"/>
      <c r="F588" s="638" t="s">
        <v>853</v>
      </c>
      <c r="G588" s="639">
        <v>4</v>
      </c>
      <c r="H588" s="630">
        <f>IF(F588="",0,VLOOKUP(F588,'Cable trays (UnitPrice)'!B:F,5,0))</f>
        <v>1.6165217391304347</v>
      </c>
      <c r="I588" s="631">
        <f t="shared" si="772"/>
        <v>6.4660869565217389</v>
      </c>
      <c r="J588" s="632"/>
      <c r="K588" s="632"/>
      <c r="L588" s="632"/>
      <c r="M588" s="633"/>
      <c r="N588" s="634"/>
      <c r="O588" s="635"/>
      <c r="P588" s="636" t="e">
        <f t="shared" ref="P588" si="775">G588*O585</f>
        <v>#VALUE!</v>
      </c>
    </row>
    <row r="589" spans="1:16" s="637" customFormat="1" ht="13.15">
      <c r="A589" s="627"/>
      <c r="B589" s="627"/>
      <c r="C589" s="627"/>
      <c r="D589" s="627"/>
      <c r="E589" s="628"/>
      <c r="F589" s="638" t="s">
        <v>854</v>
      </c>
      <c r="G589" s="639">
        <v>8</v>
      </c>
      <c r="H589" s="630">
        <f>IF(F589="",0,VLOOKUP(F589,'Cable trays (UnitPrice)'!B:F,5,0))</f>
        <v>0.1643478260869565</v>
      </c>
      <c r="I589" s="631">
        <f t="shared" si="772"/>
        <v>1.314782608695652</v>
      </c>
      <c r="J589" s="632"/>
      <c r="K589" s="632"/>
      <c r="L589" s="632"/>
      <c r="M589" s="633"/>
      <c r="N589" s="634"/>
      <c r="O589" s="635"/>
      <c r="P589" s="636" t="e">
        <f t="shared" ref="P589" si="776">G589*O585</f>
        <v>#VALUE!</v>
      </c>
    </row>
    <row r="590" spans="1:16" s="637" customFormat="1" ht="13.15">
      <c r="A590" s="627"/>
      <c r="B590" s="627"/>
      <c r="C590" s="627"/>
      <c r="D590" s="627"/>
      <c r="E590" s="628"/>
      <c r="F590" s="638" t="str">
        <f>IF(C585="HDG","Anchor rail 41x41 HDG","Anchor rail 41x41")</f>
        <v>Anchor rail 41x41 HDG</v>
      </c>
      <c r="G590" s="639">
        <f t="shared" ref="G590" si="777">D585/1000</f>
        <v>0.9</v>
      </c>
      <c r="H590" s="630">
        <f>IF(F590="",0,VLOOKUP(F590,'Cable trays (UnitPrice)'!B:F,5,0))</f>
        <v>5.9608695652173909</v>
      </c>
      <c r="I590" s="631">
        <f t="shared" si="772"/>
        <v>5.364782608695652</v>
      </c>
      <c r="J590" s="632"/>
      <c r="K590" s="632"/>
      <c r="L590" s="632"/>
      <c r="M590" s="633"/>
      <c r="N590" s="634"/>
      <c r="O590" s="635"/>
      <c r="P590" s="636" t="e">
        <f t="shared" ref="P590" si="778">G590*O585</f>
        <v>#VALUE!</v>
      </c>
    </row>
    <row r="591" spans="1:16" s="637" customFormat="1" ht="13.15">
      <c r="A591" s="627"/>
      <c r="B591" s="627"/>
      <c r="C591" s="627"/>
      <c r="D591" s="627"/>
      <c r="E591" s="628"/>
      <c r="F591" s="638" t="s">
        <v>855</v>
      </c>
      <c r="G591" s="639">
        <v>1</v>
      </c>
      <c r="H591" s="630">
        <f>IF(F591="",0,VLOOKUP(F591,'Cable trays (UnitPrice)'!B:F,5,0))</f>
        <v>0.78521739130434776</v>
      </c>
      <c r="I591" s="631">
        <f t="shared" si="772"/>
        <v>0.78521739130434776</v>
      </c>
      <c r="J591" s="632"/>
      <c r="K591" s="632"/>
      <c r="L591" s="632"/>
      <c r="M591" s="633"/>
      <c r="N591" s="634"/>
      <c r="O591" s="635"/>
      <c r="P591" s="636" t="e">
        <f t="shared" ref="P591" si="779">G591*O585</f>
        <v>#VALUE!</v>
      </c>
    </row>
    <row r="592" spans="1:16" s="637" customFormat="1" ht="13.15">
      <c r="A592" s="627"/>
      <c r="B592" s="627"/>
      <c r="C592" s="627"/>
      <c r="D592" s="627"/>
      <c r="E592" s="628"/>
      <c r="F592" s="638" t="str">
        <f>IF(C585="HDG","Ceiling mount for anchor rail Varmf MP-230Z HDG","Ceiling mount for anchor rail Sendz MP-230S")</f>
        <v>Ceiling mount for anchor rail Varmf MP-230Z HDG</v>
      </c>
      <c r="G592" s="639">
        <v>2</v>
      </c>
      <c r="H592" s="630">
        <f>IF(F592="",0,VLOOKUP(F592,'Cable trays (UnitPrice)'!B:F,5,0))</f>
        <v>4.1686956521739127</v>
      </c>
      <c r="I592" s="631">
        <f t="shared" si="772"/>
        <v>8.3373913043478254</v>
      </c>
      <c r="J592" s="632"/>
      <c r="K592" s="632"/>
      <c r="L592" s="632"/>
      <c r="M592" s="633"/>
      <c r="N592" s="634"/>
      <c r="O592" s="635"/>
      <c r="P592" s="636" t="e">
        <f t="shared" ref="P592" si="780">G592*O585</f>
        <v>#VALUE!</v>
      </c>
    </row>
    <row r="593" spans="1:16" s="637" customFormat="1" ht="13.15">
      <c r="A593" s="627"/>
      <c r="B593" s="627"/>
      <c r="C593" s="627"/>
      <c r="D593" s="627"/>
      <c r="E593" s="628"/>
      <c r="F593" s="627"/>
      <c r="G593" s="639"/>
      <c r="H593" s="630">
        <f>IF(F593="",0,VLOOKUP(F593,'Cable trays (UnitPrice)'!B:F,5,0))</f>
        <v>0</v>
      </c>
      <c r="I593" s="631">
        <f t="shared" si="772"/>
        <v>0</v>
      </c>
      <c r="J593" s="632"/>
      <c r="K593" s="632"/>
      <c r="L593" s="632"/>
      <c r="M593" s="633"/>
      <c r="N593" s="634"/>
      <c r="O593" s="635"/>
      <c r="P593" s="636" t="e">
        <f t="shared" ref="P593" si="781">G593*O585</f>
        <v>#VALUE!</v>
      </c>
    </row>
    <row r="594" spans="1:16" s="637" customFormat="1" ht="13.15">
      <c r="A594" s="627"/>
      <c r="B594" s="627"/>
      <c r="C594" s="627"/>
      <c r="D594" s="627"/>
      <c r="E594" s="628"/>
      <c r="F594" s="638"/>
      <c r="G594" s="639"/>
      <c r="H594" s="630">
        <f>IF(F594="",0,VLOOKUP(F594,'Cable trays (UnitPrice)'!B:F,5,0))</f>
        <v>0</v>
      </c>
      <c r="I594" s="631">
        <f t="shared" si="772"/>
        <v>0</v>
      </c>
      <c r="J594" s="632"/>
      <c r="K594" s="632"/>
      <c r="L594" s="632"/>
      <c r="M594" s="633"/>
      <c r="N594" s="634"/>
      <c r="O594" s="635"/>
      <c r="P594" s="636" t="e">
        <f t="shared" ref="P594" si="782">G594*O585</f>
        <v>#VALUE!</v>
      </c>
    </row>
    <row r="595" spans="1:16">
      <c r="A595" s="617" t="str">
        <f>CONCATENATE("Cable ",B595," ",C595," ",D595," x ",E595)</f>
        <v>Cable Tray HDG 600 x 60</v>
      </c>
      <c r="B595" s="706" t="s">
        <v>858</v>
      </c>
      <c r="C595" s="703" t="s">
        <v>852</v>
      </c>
      <c r="D595" s="617">
        <v>600</v>
      </c>
      <c r="E595" s="617">
        <v>60</v>
      </c>
      <c r="F595" s="618"/>
      <c r="G595" s="619"/>
      <c r="H595" s="619"/>
      <c r="I595" s="620">
        <f t="shared" si="700"/>
        <v>117.87130434782605</v>
      </c>
      <c r="J595" s="621">
        <f>I595*NOK2EUR</f>
        <v>1355.5199999999995</v>
      </c>
      <c r="K595" s="622"/>
      <c r="L595" s="623">
        <f t="shared" ref="L595" si="783">IF(D595&gt;300,D595/1000,0.25)</f>
        <v>0.6</v>
      </c>
      <c r="M595" s="624">
        <f t="shared" ref="M595" si="784">$M$1</f>
        <v>0.5</v>
      </c>
      <c r="N595" s="623">
        <f t="shared" ref="N595" si="785">L595+L595*M595</f>
        <v>0.89999999999999991</v>
      </c>
      <c r="O595" s="625" t="e">
        <f>SUMIF('[55]Cable Trays - maching table'!C:C,A595,'[55]Cable Trays - maching table'!D:D)</f>
        <v>#VALUE!</v>
      </c>
      <c r="P595" s="626"/>
    </row>
    <row r="596" spans="1:16" s="637" customFormat="1" ht="13.15">
      <c r="A596" s="627"/>
      <c r="B596" s="627"/>
      <c r="C596" s="627"/>
      <c r="D596" s="627"/>
      <c r="E596" s="628"/>
      <c r="F596" s="260" t="str">
        <f>CONCATENATE("Cable ",B595," ",C595," ",D595," x ",E595)</f>
        <v>Cable Tray HDG 600 x 60</v>
      </c>
      <c r="G596" s="629">
        <v>1</v>
      </c>
      <c r="H596" s="630">
        <f>IF(F596="",0,VLOOKUP(F596,'Cable trays (UnitPrice)'!B:F,5,0))</f>
        <v>91.304347826086953</v>
      </c>
      <c r="I596" s="631">
        <f t="shared" ref="I596:I604" si="786">H596*G596</f>
        <v>91.304347826086953</v>
      </c>
      <c r="J596" s="632"/>
      <c r="K596" s="632"/>
      <c r="L596" s="632"/>
      <c r="M596" s="633"/>
      <c r="N596" s="634"/>
      <c r="O596" s="635"/>
      <c r="P596" s="636" t="e">
        <f t="shared" si="746"/>
        <v>#VALUE!</v>
      </c>
    </row>
    <row r="597" spans="1:16" s="637" customFormat="1" ht="13.15">
      <c r="A597" s="627"/>
      <c r="B597" s="627"/>
      <c r="C597" s="627"/>
      <c r="D597" s="627"/>
      <c r="E597" s="628"/>
      <c r="F597" s="260" t="str">
        <f>CONCATENATE(B595," - Union ",C595," ",D595," x ",E595)</f>
        <v>Tray - Union HDG 600 x 60</v>
      </c>
      <c r="G597" s="629">
        <v>0.7</v>
      </c>
      <c r="H597" s="630">
        <f>IF(F597="",0,VLOOKUP(F597,'Cable trays (UnitPrice)'!B:F,5,0))</f>
        <v>8.695652173913043</v>
      </c>
      <c r="I597" s="631">
        <f t="shared" si="786"/>
        <v>6.0869565217391299</v>
      </c>
      <c r="J597" s="632"/>
      <c r="K597" s="632"/>
      <c r="L597" s="632"/>
      <c r="M597" s="633"/>
      <c r="N597" s="634"/>
      <c r="O597" s="635"/>
      <c r="P597" s="636" t="e">
        <f t="shared" ref="P597" si="787">G597*O595</f>
        <v>#VALUE!</v>
      </c>
    </row>
    <row r="598" spans="1:16" s="637" customFormat="1" ht="13.15">
      <c r="A598" s="627"/>
      <c r="B598" s="627"/>
      <c r="C598" s="627"/>
      <c r="D598" s="627"/>
      <c r="E598" s="628"/>
      <c r="F598" s="638" t="s">
        <v>853</v>
      </c>
      <c r="G598" s="639">
        <v>4</v>
      </c>
      <c r="H598" s="630">
        <f>IF(F598="",0,VLOOKUP(F598,'Cable trays (UnitPrice)'!B:F,5,0))</f>
        <v>1.6165217391304347</v>
      </c>
      <c r="I598" s="631">
        <f t="shared" si="786"/>
        <v>6.4660869565217389</v>
      </c>
      <c r="J598" s="632"/>
      <c r="K598" s="632"/>
      <c r="L598" s="632"/>
      <c r="M598" s="633"/>
      <c r="N598" s="634"/>
      <c r="O598" s="635"/>
      <c r="P598" s="636" t="e">
        <f t="shared" ref="P598" si="788">G598*O595</f>
        <v>#VALUE!</v>
      </c>
    </row>
    <row r="599" spans="1:16" s="637" customFormat="1" ht="13.15">
      <c r="A599" s="627"/>
      <c r="B599" s="627"/>
      <c r="C599" s="627"/>
      <c r="D599" s="627"/>
      <c r="E599" s="628"/>
      <c r="F599" s="638" t="s">
        <v>854</v>
      </c>
      <c r="G599" s="639">
        <v>8</v>
      </c>
      <c r="H599" s="630">
        <f>IF(F599="",0,VLOOKUP(F599,'Cable trays (UnitPrice)'!B:F,5,0))</f>
        <v>0.1643478260869565</v>
      </c>
      <c r="I599" s="631">
        <f t="shared" si="786"/>
        <v>1.314782608695652</v>
      </c>
      <c r="J599" s="632"/>
      <c r="K599" s="632"/>
      <c r="L599" s="632"/>
      <c r="M599" s="633"/>
      <c r="N599" s="634"/>
      <c r="O599" s="635"/>
      <c r="P599" s="636" t="e">
        <f t="shared" ref="P599" si="789">G599*O595</f>
        <v>#VALUE!</v>
      </c>
    </row>
    <row r="600" spans="1:16" s="637" customFormat="1" ht="13.15">
      <c r="A600" s="627"/>
      <c r="B600" s="627"/>
      <c r="C600" s="627"/>
      <c r="D600" s="627"/>
      <c r="E600" s="628"/>
      <c r="F600" s="638" t="str">
        <f>IF(C595="HDG","Anchor rail 41x41 HDG","Anchor rail 41x41")</f>
        <v>Anchor rail 41x41 HDG</v>
      </c>
      <c r="G600" s="639">
        <f t="shared" ref="G600" si="790">D595/1000</f>
        <v>0.6</v>
      </c>
      <c r="H600" s="630">
        <f>IF(F600="",0,VLOOKUP(F600,'Cable trays (UnitPrice)'!B:F,5,0))</f>
        <v>5.9608695652173909</v>
      </c>
      <c r="I600" s="631">
        <f t="shared" si="786"/>
        <v>3.5765217391304343</v>
      </c>
      <c r="J600" s="632"/>
      <c r="K600" s="632"/>
      <c r="L600" s="632"/>
      <c r="M600" s="633"/>
      <c r="N600" s="634"/>
      <c r="O600" s="635"/>
      <c r="P600" s="636" t="e">
        <f t="shared" ref="P600" si="791">G600*O595</f>
        <v>#VALUE!</v>
      </c>
    </row>
    <row r="601" spans="1:16" s="637" customFormat="1" ht="13.15">
      <c r="A601" s="627"/>
      <c r="B601" s="627"/>
      <c r="C601" s="627"/>
      <c r="D601" s="627"/>
      <c r="E601" s="628"/>
      <c r="F601" s="638" t="s">
        <v>855</v>
      </c>
      <c r="G601" s="639">
        <v>1</v>
      </c>
      <c r="H601" s="630">
        <f>IF(F601="",0,VLOOKUP(F601,'Cable trays (UnitPrice)'!B:F,5,0))</f>
        <v>0.78521739130434776</v>
      </c>
      <c r="I601" s="631">
        <f t="shared" si="786"/>
        <v>0.78521739130434776</v>
      </c>
      <c r="J601" s="632"/>
      <c r="K601" s="632"/>
      <c r="L601" s="632"/>
      <c r="M601" s="633"/>
      <c r="N601" s="634"/>
      <c r="O601" s="635"/>
      <c r="P601" s="636" t="e">
        <f t="shared" ref="P601" si="792">G601*O595</f>
        <v>#VALUE!</v>
      </c>
    </row>
    <row r="602" spans="1:16" s="637" customFormat="1" ht="13.15">
      <c r="A602" s="627"/>
      <c r="B602" s="627"/>
      <c r="C602" s="627"/>
      <c r="D602" s="627"/>
      <c r="E602" s="628"/>
      <c r="F602" s="638" t="str">
        <f>IF(C595="HDG","Ceiling mount for anchor rail Varmf MP-230Z HDG","Ceiling mount for anchor rail Sendz MP-230S")</f>
        <v>Ceiling mount for anchor rail Varmf MP-230Z HDG</v>
      </c>
      <c r="G602" s="639">
        <v>2</v>
      </c>
      <c r="H602" s="630">
        <f>IF(F602="",0,VLOOKUP(F602,'Cable trays (UnitPrice)'!B:F,5,0))</f>
        <v>4.1686956521739127</v>
      </c>
      <c r="I602" s="631">
        <f t="shared" si="786"/>
        <v>8.3373913043478254</v>
      </c>
      <c r="J602" s="632"/>
      <c r="K602" s="632"/>
      <c r="L602" s="632"/>
      <c r="M602" s="633"/>
      <c r="N602" s="634"/>
      <c r="O602" s="635"/>
      <c r="P602" s="636" t="e">
        <f t="shared" ref="P602" si="793">G602*O595</f>
        <v>#VALUE!</v>
      </c>
    </row>
    <row r="603" spans="1:16" s="637" customFormat="1" ht="13.15">
      <c r="A603" s="627"/>
      <c r="B603" s="627"/>
      <c r="C603" s="627"/>
      <c r="D603" s="627"/>
      <c r="E603" s="628"/>
      <c r="F603" s="627"/>
      <c r="G603" s="639"/>
      <c r="H603" s="630">
        <f>IF(F603="",0,VLOOKUP(F603,'Cable trays (UnitPrice)'!B:F,5,0))</f>
        <v>0</v>
      </c>
      <c r="I603" s="631">
        <f t="shared" si="786"/>
        <v>0</v>
      </c>
      <c r="J603" s="632"/>
      <c r="K603" s="632"/>
      <c r="L603" s="632"/>
      <c r="M603" s="633"/>
      <c r="N603" s="634"/>
      <c r="O603" s="635"/>
      <c r="P603" s="636" t="e">
        <f t="shared" ref="P603" si="794">G603*O595</f>
        <v>#VALUE!</v>
      </c>
    </row>
    <row r="604" spans="1:16" s="637" customFormat="1" ht="13.15">
      <c r="A604" s="627"/>
      <c r="B604" s="627"/>
      <c r="C604" s="627"/>
      <c r="D604" s="627"/>
      <c r="E604" s="628"/>
      <c r="F604" s="638"/>
      <c r="G604" s="639"/>
      <c r="H604" s="630">
        <f>IF(F604="",0,VLOOKUP(F604,'Cable trays (UnitPrice)'!B:F,5,0))</f>
        <v>0</v>
      </c>
      <c r="I604" s="631">
        <f t="shared" si="786"/>
        <v>0</v>
      </c>
      <c r="J604" s="632"/>
      <c r="K604" s="632"/>
      <c r="L604" s="632"/>
      <c r="M604" s="633"/>
      <c r="N604" s="634"/>
      <c r="O604" s="635"/>
      <c r="P604" s="636" t="e">
        <f t="shared" ref="P604" si="795">G604*O595</f>
        <v>#VALUE!</v>
      </c>
    </row>
    <row r="605" spans="1:16">
      <c r="A605" s="617" t="str">
        <f>CONCATENATE("Cable ",B605," ",C605," ",D605," x ",E605)</f>
        <v>Cable Tray HDG 600 x 50</v>
      </c>
      <c r="B605" s="706" t="s">
        <v>858</v>
      </c>
      <c r="C605" s="703" t="s">
        <v>852</v>
      </c>
      <c r="D605" s="617">
        <v>600</v>
      </c>
      <c r="E605" s="617">
        <v>50</v>
      </c>
      <c r="F605" s="618"/>
      <c r="G605" s="619"/>
      <c r="H605" s="619"/>
      <c r="I605" s="620">
        <f t="shared" ref="I605:I625" si="796">SUM(I606:I614)</f>
        <v>117.00173913043477</v>
      </c>
      <c r="J605" s="621">
        <f>I605*NOK2EUR</f>
        <v>1345.52</v>
      </c>
      <c r="K605" s="622"/>
      <c r="L605" s="623">
        <f t="shared" ref="L605" si="797">IF(D605&gt;300,D605/1000,0.25)</f>
        <v>0.6</v>
      </c>
      <c r="M605" s="624">
        <f t="shared" ref="M605" si="798">$M$1</f>
        <v>0.5</v>
      </c>
      <c r="N605" s="623">
        <f t="shared" ref="N605" si="799">L605+L605*M605</f>
        <v>0.89999999999999991</v>
      </c>
      <c r="O605" s="625" t="e">
        <f>SUMIF('[55]Cable Trays - maching table'!C:C,A605,'[55]Cable Trays - maching table'!D:D)</f>
        <v>#VALUE!</v>
      </c>
      <c r="P605" s="626"/>
    </row>
    <row r="606" spans="1:16" s="637" customFormat="1" ht="13.15">
      <c r="A606" s="627"/>
      <c r="B606" s="627"/>
      <c r="C606" s="627"/>
      <c r="D606" s="627"/>
      <c r="E606" s="628"/>
      <c r="F606" s="260" t="str">
        <f>CONCATENATE("Cable ",B605," ",C605," ",D605," x ",E605)</f>
        <v>Cable Tray HDG 600 x 50</v>
      </c>
      <c r="G606" s="629">
        <v>1</v>
      </c>
      <c r="H606" s="630">
        <f>IF(F606="",0,VLOOKUP(F606,'Cable trays (UnitPrice)'!B:F,5,0))</f>
        <v>90.434782608695656</v>
      </c>
      <c r="I606" s="631">
        <f t="shared" ref="I606:I614" si="800">H606*G606</f>
        <v>90.434782608695656</v>
      </c>
      <c r="J606" s="632"/>
      <c r="K606" s="632"/>
      <c r="L606" s="632"/>
      <c r="M606" s="633"/>
      <c r="N606" s="634"/>
      <c r="O606" s="635"/>
      <c r="P606" s="636" t="e">
        <f t="shared" si="746"/>
        <v>#VALUE!</v>
      </c>
    </row>
    <row r="607" spans="1:16" s="637" customFormat="1" ht="13.15">
      <c r="A607" s="627"/>
      <c r="B607" s="627"/>
      <c r="C607" s="627"/>
      <c r="D607" s="627"/>
      <c r="E607" s="628"/>
      <c r="F607" s="260" t="str">
        <f>CONCATENATE(B605," - Union ",C605," ",D605," x ",E605)</f>
        <v>Tray - Union HDG 600 x 50</v>
      </c>
      <c r="G607" s="629">
        <v>0.7</v>
      </c>
      <c r="H607" s="630">
        <f>IF(F607="",0,VLOOKUP(F607,'Cable trays (UnitPrice)'!B:F,5,0))</f>
        <v>8.695652173913043</v>
      </c>
      <c r="I607" s="631">
        <f t="shared" si="800"/>
        <v>6.0869565217391299</v>
      </c>
      <c r="J607" s="632"/>
      <c r="K607" s="632"/>
      <c r="L607" s="632"/>
      <c r="M607" s="633"/>
      <c r="N607" s="634"/>
      <c r="O607" s="635"/>
      <c r="P607" s="636" t="e">
        <f t="shared" ref="P607" si="801">G607*O605</f>
        <v>#VALUE!</v>
      </c>
    </row>
    <row r="608" spans="1:16" s="637" customFormat="1" ht="13.15">
      <c r="A608" s="627"/>
      <c r="B608" s="627"/>
      <c r="C608" s="627"/>
      <c r="D608" s="627"/>
      <c r="E608" s="628"/>
      <c r="F608" s="638" t="s">
        <v>853</v>
      </c>
      <c r="G608" s="639">
        <v>4</v>
      </c>
      <c r="H608" s="630">
        <f>IF(F608="",0,VLOOKUP(F608,'Cable trays (UnitPrice)'!B:F,5,0))</f>
        <v>1.6165217391304347</v>
      </c>
      <c r="I608" s="631">
        <f t="shared" si="800"/>
        <v>6.4660869565217389</v>
      </c>
      <c r="J608" s="632"/>
      <c r="K608" s="632"/>
      <c r="L608" s="632"/>
      <c r="M608" s="633"/>
      <c r="N608" s="634"/>
      <c r="O608" s="635"/>
      <c r="P608" s="636" t="e">
        <f t="shared" ref="P608" si="802">G608*O605</f>
        <v>#VALUE!</v>
      </c>
    </row>
    <row r="609" spans="1:16" s="637" customFormat="1" ht="13.15">
      <c r="A609" s="627"/>
      <c r="B609" s="627"/>
      <c r="C609" s="627"/>
      <c r="D609" s="627"/>
      <c r="E609" s="628"/>
      <c r="F609" s="638" t="s">
        <v>854</v>
      </c>
      <c r="G609" s="639">
        <v>8</v>
      </c>
      <c r="H609" s="630">
        <f>IF(F609="",0,VLOOKUP(F609,'Cable trays (UnitPrice)'!B:F,5,0))</f>
        <v>0.1643478260869565</v>
      </c>
      <c r="I609" s="631">
        <f t="shared" si="800"/>
        <v>1.314782608695652</v>
      </c>
      <c r="J609" s="632"/>
      <c r="K609" s="632"/>
      <c r="L609" s="632"/>
      <c r="M609" s="633"/>
      <c r="N609" s="634"/>
      <c r="O609" s="635"/>
      <c r="P609" s="636" t="e">
        <f t="shared" ref="P609" si="803">G609*O605</f>
        <v>#VALUE!</v>
      </c>
    </row>
    <row r="610" spans="1:16" s="637" customFormat="1" ht="13.15">
      <c r="A610" s="627"/>
      <c r="B610" s="627"/>
      <c r="C610" s="627"/>
      <c r="D610" s="627"/>
      <c r="E610" s="628"/>
      <c r="F610" s="638" t="str">
        <f>IF(C605="HDG","Anchor rail 41x41 HDG","Anchor rail 41x41")</f>
        <v>Anchor rail 41x41 HDG</v>
      </c>
      <c r="G610" s="639">
        <f t="shared" ref="G610" si="804">D605/1000</f>
        <v>0.6</v>
      </c>
      <c r="H610" s="630">
        <f>IF(F610="",0,VLOOKUP(F610,'Cable trays (UnitPrice)'!B:F,5,0))</f>
        <v>5.9608695652173909</v>
      </c>
      <c r="I610" s="631">
        <f t="shared" si="800"/>
        <v>3.5765217391304343</v>
      </c>
      <c r="J610" s="632"/>
      <c r="K610" s="632"/>
      <c r="L610" s="632"/>
      <c r="M610" s="633"/>
      <c r="N610" s="634"/>
      <c r="O610" s="635"/>
      <c r="P610" s="636" t="e">
        <f t="shared" ref="P610" si="805">G610*O605</f>
        <v>#VALUE!</v>
      </c>
    </row>
    <row r="611" spans="1:16" s="637" customFormat="1" ht="13.15">
      <c r="A611" s="627"/>
      <c r="B611" s="627"/>
      <c r="C611" s="627"/>
      <c r="D611" s="627"/>
      <c r="E611" s="628"/>
      <c r="F611" s="638" t="s">
        <v>855</v>
      </c>
      <c r="G611" s="639">
        <v>1</v>
      </c>
      <c r="H611" s="630">
        <f>IF(F611="",0,VLOOKUP(F611,'Cable trays (UnitPrice)'!B:F,5,0))</f>
        <v>0.78521739130434776</v>
      </c>
      <c r="I611" s="631">
        <f t="shared" si="800"/>
        <v>0.78521739130434776</v>
      </c>
      <c r="J611" s="632"/>
      <c r="K611" s="632"/>
      <c r="L611" s="632"/>
      <c r="M611" s="633"/>
      <c r="N611" s="634"/>
      <c r="O611" s="635"/>
      <c r="P611" s="636" t="e">
        <f t="shared" ref="P611" si="806">G611*O605</f>
        <v>#VALUE!</v>
      </c>
    </row>
    <row r="612" spans="1:16" s="637" customFormat="1" ht="13.15">
      <c r="A612" s="627"/>
      <c r="B612" s="627"/>
      <c r="C612" s="627"/>
      <c r="D612" s="627"/>
      <c r="E612" s="628"/>
      <c r="F612" s="638" t="str">
        <f>IF(C605="HDG","Ceiling mount for anchor rail Varmf MP-230Z HDG","Ceiling mount for anchor rail Sendz MP-230S")</f>
        <v>Ceiling mount for anchor rail Varmf MP-230Z HDG</v>
      </c>
      <c r="G612" s="639">
        <v>2</v>
      </c>
      <c r="H612" s="630">
        <f>IF(F612="",0,VLOOKUP(F612,'Cable trays (UnitPrice)'!B:F,5,0))</f>
        <v>4.1686956521739127</v>
      </c>
      <c r="I612" s="631">
        <f t="shared" si="800"/>
        <v>8.3373913043478254</v>
      </c>
      <c r="J612" s="632"/>
      <c r="K612" s="632"/>
      <c r="L612" s="632"/>
      <c r="M612" s="633"/>
      <c r="N612" s="634"/>
      <c r="O612" s="635"/>
      <c r="P612" s="636" t="e">
        <f t="shared" ref="P612" si="807">G612*O605</f>
        <v>#VALUE!</v>
      </c>
    </row>
    <row r="613" spans="1:16" s="637" customFormat="1" ht="13.15">
      <c r="A613" s="627"/>
      <c r="B613" s="627"/>
      <c r="C613" s="627"/>
      <c r="D613" s="627"/>
      <c r="E613" s="628"/>
      <c r="F613" s="627"/>
      <c r="G613" s="639"/>
      <c r="H613" s="630">
        <f>IF(F613="",0,VLOOKUP(F613,'Cable trays (UnitPrice)'!B:F,5,0))</f>
        <v>0</v>
      </c>
      <c r="I613" s="631">
        <f t="shared" si="800"/>
        <v>0</v>
      </c>
      <c r="J613" s="632"/>
      <c r="K613" s="632"/>
      <c r="L613" s="632"/>
      <c r="M613" s="633"/>
      <c r="N613" s="634"/>
      <c r="O613" s="635"/>
      <c r="P613" s="636" t="e">
        <f t="shared" ref="P613" si="808">G613*O605</f>
        <v>#VALUE!</v>
      </c>
    </row>
    <row r="614" spans="1:16" s="637" customFormat="1" ht="13.15">
      <c r="A614" s="627"/>
      <c r="B614" s="627"/>
      <c r="C614" s="627"/>
      <c r="D614" s="627"/>
      <c r="E614" s="628"/>
      <c r="F614" s="638"/>
      <c r="G614" s="639"/>
      <c r="H614" s="630">
        <f>IF(F614="",0,VLOOKUP(F614,'Cable trays (UnitPrice)'!B:F,5,0))</f>
        <v>0</v>
      </c>
      <c r="I614" s="631">
        <f t="shared" si="800"/>
        <v>0</v>
      </c>
      <c r="J614" s="632"/>
      <c r="K614" s="632"/>
      <c r="L614" s="632"/>
      <c r="M614" s="633"/>
      <c r="N614" s="634"/>
      <c r="O614" s="635"/>
      <c r="P614" s="636" t="e">
        <f t="shared" ref="P614" si="809">G614*O605</f>
        <v>#VALUE!</v>
      </c>
    </row>
    <row r="615" spans="1:16">
      <c r="A615" s="617" t="str">
        <f>CONCATENATE("Cable ",B615," ",C615," ",D615," x ",E615)</f>
        <v>Cable Tray HDG 450 x 75</v>
      </c>
      <c r="B615" s="706" t="s">
        <v>858</v>
      </c>
      <c r="C615" s="703" t="s">
        <v>852</v>
      </c>
      <c r="D615" s="617">
        <v>450</v>
      </c>
      <c r="E615" s="617">
        <v>75</v>
      </c>
      <c r="F615" s="618"/>
      <c r="G615" s="619"/>
      <c r="H615" s="619"/>
      <c r="I615" s="620">
        <f t="shared" si="796"/>
        <v>50.007435511803841</v>
      </c>
      <c r="J615" s="621">
        <f>I615*NOK2EUR</f>
        <v>575.08550838574422</v>
      </c>
      <c r="K615" s="622"/>
      <c r="L615" s="623">
        <f t="shared" ref="L615" si="810">IF(D615&gt;300,D615/1000,0.25)</f>
        <v>0.45</v>
      </c>
      <c r="M615" s="624">
        <f t="shared" ref="M615" si="811">$M$1</f>
        <v>0.5</v>
      </c>
      <c r="N615" s="623">
        <f t="shared" ref="N615" si="812">L615+L615*M615</f>
        <v>0.67500000000000004</v>
      </c>
      <c r="O615" s="625" t="e">
        <f>SUMIF('[55]Cable Trays - maching table'!C:C,A615,'[55]Cable Trays - maching table'!D:D)</f>
        <v>#VALUE!</v>
      </c>
      <c r="P615" s="626"/>
    </row>
    <row r="616" spans="1:16" s="637" customFormat="1" ht="13.15">
      <c r="A616" s="627"/>
      <c r="B616" s="627"/>
      <c r="C616" s="627"/>
      <c r="D616" s="627"/>
      <c r="E616" s="628"/>
      <c r="F616" s="260" t="str">
        <f>CONCATENATE("Cable ",B615," ",C615," ",D615," x ",E615)</f>
        <v>Cable Tray HDG 450 x 75</v>
      </c>
      <c r="G616" s="629">
        <v>1</v>
      </c>
      <c r="H616" s="630">
        <f>IF(F616="",0,VLOOKUP(F616,'Cable trays (UnitPrice)'!B:F,5,0))</f>
        <v>28.880685443441799</v>
      </c>
      <c r="I616" s="631">
        <f t="shared" ref="I616:I624" si="813">H616*G616</f>
        <v>28.880685443441799</v>
      </c>
      <c r="J616" s="632"/>
      <c r="K616" s="632"/>
      <c r="L616" s="632"/>
      <c r="M616" s="633"/>
      <c r="N616" s="634"/>
      <c r="O616" s="635"/>
      <c r="P616" s="636" t="e">
        <f t="shared" si="746"/>
        <v>#VALUE!</v>
      </c>
    </row>
    <row r="617" spans="1:16" s="637" customFormat="1" ht="13.15">
      <c r="A617" s="627"/>
      <c r="B617" s="627"/>
      <c r="C617" s="627"/>
      <c r="D617" s="627"/>
      <c r="E617" s="628"/>
      <c r="F617" s="260" t="str">
        <f>CONCATENATE(B615," - Union ",C615," ",D615," x ",E615)</f>
        <v>Tray - Union HDG 450 x 75</v>
      </c>
      <c r="G617" s="629">
        <v>0.7</v>
      </c>
      <c r="H617" s="630">
        <f>IF(F617="",0,VLOOKUP(F617,'Cable trays (UnitPrice)'!B:F,5,0))</f>
        <v>2.2012578616352205</v>
      </c>
      <c r="I617" s="631">
        <f t="shared" si="813"/>
        <v>1.5408805031446542</v>
      </c>
      <c r="J617" s="632"/>
      <c r="K617" s="632"/>
      <c r="L617" s="632"/>
      <c r="M617" s="633"/>
      <c r="N617" s="634"/>
      <c r="O617" s="635"/>
      <c r="P617" s="636" t="e">
        <f t="shared" ref="P617" si="814">G617*O615</f>
        <v>#VALUE!</v>
      </c>
    </row>
    <row r="618" spans="1:16" s="637" customFormat="1" ht="13.15">
      <c r="A618" s="627"/>
      <c r="B618" s="627"/>
      <c r="C618" s="627"/>
      <c r="D618" s="627"/>
      <c r="E618" s="628"/>
      <c r="F618" s="638" t="s">
        <v>853</v>
      </c>
      <c r="G618" s="639">
        <v>4</v>
      </c>
      <c r="H618" s="630">
        <f>IF(F618="",0,VLOOKUP(F618,'Cable trays (UnitPrice)'!B:F,5,0))</f>
        <v>1.6165217391304347</v>
      </c>
      <c r="I618" s="631">
        <f t="shared" si="813"/>
        <v>6.4660869565217389</v>
      </c>
      <c r="J618" s="632"/>
      <c r="K618" s="632"/>
      <c r="L618" s="632"/>
      <c r="M618" s="633"/>
      <c r="N618" s="634"/>
      <c r="O618" s="635"/>
      <c r="P618" s="636" t="e">
        <f t="shared" ref="P618" si="815">G618*O615</f>
        <v>#VALUE!</v>
      </c>
    </row>
    <row r="619" spans="1:16" s="637" customFormat="1" ht="13.15">
      <c r="A619" s="627"/>
      <c r="B619" s="627"/>
      <c r="C619" s="627"/>
      <c r="D619" s="627"/>
      <c r="E619" s="628"/>
      <c r="F619" s="638" t="s">
        <v>854</v>
      </c>
      <c r="G619" s="639">
        <v>8</v>
      </c>
      <c r="H619" s="630">
        <f>IF(F619="",0,VLOOKUP(F619,'Cable trays (UnitPrice)'!B:F,5,0))</f>
        <v>0.1643478260869565</v>
      </c>
      <c r="I619" s="631">
        <f t="shared" si="813"/>
        <v>1.314782608695652</v>
      </c>
      <c r="J619" s="632"/>
      <c r="K619" s="632"/>
      <c r="L619" s="632"/>
      <c r="M619" s="633"/>
      <c r="N619" s="634"/>
      <c r="O619" s="635"/>
      <c r="P619" s="636" t="e">
        <f t="shared" ref="P619" si="816">G619*O615</f>
        <v>#VALUE!</v>
      </c>
    </row>
    <row r="620" spans="1:16" s="637" customFormat="1" ht="13.15">
      <c r="A620" s="627"/>
      <c r="B620" s="627"/>
      <c r="C620" s="627"/>
      <c r="D620" s="627"/>
      <c r="E620" s="628"/>
      <c r="F620" s="638" t="str">
        <f>IF(C615="HDG","Anchor rail 41x41 HDG","Anchor rail 41x41")</f>
        <v>Anchor rail 41x41 HDG</v>
      </c>
      <c r="G620" s="639">
        <f t="shared" ref="G620" si="817">D615/1000</f>
        <v>0.45</v>
      </c>
      <c r="H620" s="630">
        <f>IF(F620="",0,VLOOKUP(F620,'Cable trays (UnitPrice)'!B:F,5,0))</f>
        <v>5.9608695652173909</v>
      </c>
      <c r="I620" s="631">
        <f t="shared" si="813"/>
        <v>2.682391304347826</v>
      </c>
      <c r="J620" s="632"/>
      <c r="K620" s="632"/>
      <c r="L620" s="632"/>
      <c r="M620" s="633"/>
      <c r="N620" s="634"/>
      <c r="O620" s="635"/>
      <c r="P620" s="636" t="e">
        <f t="shared" ref="P620" si="818">G620*O615</f>
        <v>#VALUE!</v>
      </c>
    </row>
    <row r="621" spans="1:16" s="637" customFormat="1" ht="13.15">
      <c r="A621" s="627"/>
      <c r="B621" s="627"/>
      <c r="C621" s="627"/>
      <c r="D621" s="627"/>
      <c r="E621" s="628"/>
      <c r="F621" s="638" t="s">
        <v>855</v>
      </c>
      <c r="G621" s="639">
        <v>1</v>
      </c>
      <c r="H621" s="630">
        <f>IF(F621="",0,VLOOKUP(F621,'Cable trays (UnitPrice)'!B:F,5,0))</f>
        <v>0.78521739130434776</v>
      </c>
      <c r="I621" s="631">
        <f t="shared" si="813"/>
        <v>0.78521739130434776</v>
      </c>
      <c r="J621" s="632"/>
      <c r="K621" s="632"/>
      <c r="L621" s="632"/>
      <c r="M621" s="633"/>
      <c r="N621" s="634"/>
      <c r="O621" s="635"/>
      <c r="P621" s="636" t="e">
        <f t="shared" ref="P621" si="819">G621*O615</f>
        <v>#VALUE!</v>
      </c>
    </row>
    <row r="622" spans="1:16" s="637" customFormat="1" ht="13.15">
      <c r="A622" s="627"/>
      <c r="B622" s="627"/>
      <c r="C622" s="627"/>
      <c r="D622" s="627"/>
      <c r="E622" s="628"/>
      <c r="F622" s="638" t="str">
        <f>IF(C615="HDG","Ceiling mount for anchor rail Varmf MP-230Z HDG","Ceiling mount for anchor rail Sendz MP-230S")</f>
        <v>Ceiling mount for anchor rail Varmf MP-230Z HDG</v>
      </c>
      <c r="G622" s="639">
        <v>2</v>
      </c>
      <c r="H622" s="630">
        <f>IF(F622="",0,VLOOKUP(F622,'Cable trays (UnitPrice)'!B:F,5,0))</f>
        <v>4.1686956521739127</v>
      </c>
      <c r="I622" s="631">
        <f t="shared" si="813"/>
        <v>8.3373913043478254</v>
      </c>
      <c r="J622" s="632"/>
      <c r="K622" s="632"/>
      <c r="L622" s="632"/>
      <c r="M622" s="633"/>
      <c r="N622" s="634"/>
      <c r="O622" s="635"/>
      <c r="P622" s="636" t="e">
        <f t="shared" ref="P622" si="820">G622*O615</f>
        <v>#VALUE!</v>
      </c>
    </row>
    <row r="623" spans="1:16" s="637" customFormat="1" ht="13.15">
      <c r="A623" s="627"/>
      <c r="B623" s="627"/>
      <c r="C623" s="627"/>
      <c r="D623" s="627"/>
      <c r="E623" s="628"/>
      <c r="F623" s="627"/>
      <c r="G623" s="639"/>
      <c r="H623" s="630">
        <f>IF(F623="",0,VLOOKUP(F623,'Cable trays (UnitPrice)'!B:F,5,0))</f>
        <v>0</v>
      </c>
      <c r="I623" s="631">
        <f t="shared" si="813"/>
        <v>0</v>
      </c>
      <c r="J623" s="632"/>
      <c r="K623" s="632"/>
      <c r="L623" s="632"/>
      <c r="M623" s="633"/>
      <c r="N623" s="634"/>
      <c r="O623" s="635"/>
      <c r="P623" s="636" t="e">
        <f t="shared" ref="P623" si="821">G623*O615</f>
        <v>#VALUE!</v>
      </c>
    </row>
    <row r="624" spans="1:16" s="637" customFormat="1" ht="13.15">
      <c r="A624" s="627"/>
      <c r="B624" s="627"/>
      <c r="C624" s="627"/>
      <c r="D624" s="627"/>
      <c r="E624" s="628"/>
      <c r="F624" s="638"/>
      <c r="G624" s="639"/>
      <c r="H624" s="630">
        <f>IF(F624="",0,VLOOKUP(F624,'Cable trays (UnitPrice)'!B:F,5,0))</f>
        <v>0</v>
      </c>
      <c r="I624" s="631">
        <f t="shared" si="813"/>
        <v>0</v>
      </c>
      <c r="J624" s="632"/>
      <c r="K624" s="632"/>
      <c r="L624" s="632"/>
      <c r="M624" s="633"/>
      <c r="N624" s="634"/>
      <c r="O624" s="635"/>
      <c r="P624" s="636" t="e">
        <f t="shared" ref="P624" si="822">G624*O615</f>
        <v>#VALUE!</v>
      </c>
    </row>
    <row r="625" spans="1:16">
      <c r="A625" s="617" t="str">
        <f>CONCATENATE("Cable ",B625," ",C625," ",D625," x ",E625)</f>
        <v>Cable Tray HDG 450 x 50</v>
      </c>
      <c r="B625" s="706" t="s">
        <v>858</v>
      </c>
      <c r="C625" s="703" t="s">
        <v>852</v>
      </c>
      <c r="D625" s="617">
        <v>450</v>
      </c>
      <c r="E625" s="617">
        <v>50</v>
      </c>
      <c r="F625" s="618"/>
      <c r="G625" s="619"/>
      <c r="H625" s="619"/>
      <c r="I625" s="620">
        <f t="shared" si="796"/>
        <v>97.49891304347824</v>
      </c>
      <c r="J625" s="621">
        <f>I625*NOK2EUR</f>
        <v>1121.2374999999997</v>
      </c>
      <c r="K625" s="622"/>
      <c r="L625" s="623">
        <f t="shared" ref="L625" si="823">IF(D625&gt;300,D625/1000,0.25)</f>
        <v>0.45</v>
      </c>
      <c r="M625" s="624">
        <f t="shared" ref="M625" si="824">$M$1</f>
        <v>0.5</v>
      </c>
      <c r="N625" s="623">
        <f t="shared" ref="N625" si="825">L625+L625*M625</f>
        <v>0.67500000000000004</v>
      </c>
      <c r="O625" s="625" t="e">
        <f>SUMIF('[55]Cable Trays - maching table'!C:C,A625,'[55]Cable Trays - maching table'!D:D)</f>
        <v>#VALUE!</v>
      </c>
      <c r="P625" s="626"/>
    </row>
    <row r="626" spans="1:16" s="637" customFormat="1" ht="13.15">
      <c r="A626" s="627"/>
      <c r="B626" s="627"/>
      <c r="C626" s="627"/>
      <c r="D626" s="627"/>
      <c r="E626" s="628"/>
      <c r="F626" s="260" t="str">
        <f>CONCATENATE("Cable ",B625," ",C625," ",D625," x ",E625)</f>
        <v>Cable Tray HDG 450 x 50</v>
      </c>
      <c r="G626" s="629">
        <v>1</v>
      </c>
      <c r="H626" s="630">
        <f>IF(F626="",0,VLOOKUP(F626,'Cable trays (UnitPrice)'!B:F,5,0))</f>
        <v>71.826086956521735</v>
      </c>
      <c r="I626" s="631">
        <f t="shared" ref="I626:I634" si="826">H626*G626</f>
        <v>71.826086956521735</v>
      </c>
      <c r="J626" s="632"/>
      <c r="K626" s="632"/>
      <c r="L626" s="632"/>
      <c r="M626" s="633"/>
      <c r="N626" s="634"/>
      <c r="O626" s="635"/>
      <c r="P626" s="636" t="e">
        <f t="shared" si="746"/>
        <v>#VALUE!</v>
      </c>
    </row>
    <row r="627" spans="1:16" s="637" customFormat="1" ht="13.15">
      <c r="A627" s="627"/>
      <c r="B627" s="627"/>
      <c r="C627" s="627"/>
      <c r="D627" s="627"/>
      <c r="E627" s="628"/>
      <c r="F627" s="260" t="str">
        <f>CONCATENATE(B625," - Union ",C625," ",D625," x ",E625)</f>
        <v>Tray - Union HDG 450 x 50</v>
      </c>
      <c r="G627" s="629">
        <v>0.7</v>
      </c>
      <c r="H627" s="630">
        <f>IF(F627="",0,VLOOKUP(F627,'Cable trays (UnitPrice)'!B:F,5,0))</f>
        <v>8.695652173913043</v>
      </c>
      <c r="I627" s="631">
        <f t="shared" si="826"/>
        <v>6.0869565217391299</v>
      </c>
      <c r="J627" s="632"/>
      <c r="K627" s="632"/>
      <c r="L627" s="632"/>
      <c r="M627" s="633"/>
      <c r="N627" s="634"/>
      <c r="O627" s="635"/>
      <c r="P627" s="636" t="e">
        <f t="shared" ref="P627" si="827">G627*O625</f>
        <v>#VALUE!</v>
      </c>
    </row>
    <row r="628" spans="1:16" s="637" customFormat="1" ht="13.15">
      <c r="A628" s="627"/>
      <c r="B628" s="627"/>
      <c r="C628" s="627"/>
      <c r="D628" s="627"/>
      <c r="E628" s="628"/>
      <c r="F628" s="638" t="s">
        <v>853</v>
      </c>
      <c r="G628" s="639">
        <v>4</v>
      </c>
      <c r="H628" s="630">
        <f>IF(F628="",0,VLOOKUP(F628,'Cable trays (UnitPrice)'!B:F,5,0))</f>
        <v>1.6165217391304347</v>
      </c>
      <c r="I628" s="631">
        <f t="shared" si="826"/>
        <v>6.4660869565217389</v>
      </c>
      <c r="J628" s="632"/>
      <c r="K628" s="632"/>
      <c r="L628" s="632"/>
      <c r="M628" s="633"/>
      <c r="N628" s="634"/>
      <c r="O628" s="635"/>
      <c r="P628" s="636" t="e">
        <f t="shared" ref="P628" si="828">G628*O625</f>
        <v>#VALUE!</v>
      </c>
    </row>
    <row r="629" spans="1:16" s="637" customFormat="1" ht="13.15">
      <c r="A629" s="627"/>
      <c r="B629" s="627"/>
      <c r="C629" s="627"/>
      <c r="D629" s="627"/>
      <c r="E629" s="628"/>
      <c r="F629" s="638" t="s">
        <v>854</v>
      </c>
      <c r="G629" s="639">
        <v>8</v>
      </c>
      <c r="H629" s="630">
        <f>IF(F629="",0,VLOOKUP(F629,'Cable trays (UnitPrice)'!B:F,5,0))</f>
        <v>0.1643478260869565</v>
      </c>
      <c r="I629" s="631">
        <f t="shared" si="826"/>
        <v>1.314782608695652</v>
      </c>
      <c r="J629" s="632"/>
      <c r="K629" s="632"/>
      <c r="L629" s="632"/>
      <c r="M629" s="633"/>
      <c r="N629" s="634"/>
      <c r="O629" s="635"/>
      <c r="P629" s="636" t="e">
        <f t="shared" ref="P629" si="829">G629*O625</f>
        <v>#VALUE!</v>
      </c>
    </row>
    <row r="630" spans="1:16" s="637" customFormat="1" ht="13.15">
      <c r="A630" s="627"/>
      <c r="B630" s="627"/>
      <c r="C630" s="627"/>
      <c r="D630" s="627"/>
      <c r="E630" s="628"/>
      <c r="F630" s="638" t="str">
        <f>IF(C625="HDG","Anchor rail 41x41 HDG","Anchor rail 41x41")</f>
        <v>Anchor rail 41x41 HDG</v>
      </c>
      <c r="G630" s="639">
        <f t="shared" ref="G630" si="830">D625/1000</f>
        <v>0.45</v>
      </c>
      <c r="H630" s="630">
        <f>IF(F630="",0,VLOOKUP(F630,'Cable trays (UnitPrice)'!B:F,5,0))</f>
        <v>5.9608695652173909</v>
      </c>
      <c r="I630" s="631">
        <f t="shared" si="826"/>
        <v>2.682391304347826</v>
      </c>
      <c r="J630" s="632"/>
      <c r="K630" s="632"/>
      <c r="L630" s="632"/>
      <c r="M630" s="633"/>
      <c r="N630" s="634"/>
      <c r="O630" s="635"/>
      <c r="P630" s="636" t="e">
        <f t="shared" ref="P630" si="831">G630*O625</f>
        <v>#VALUE!</v>
      </c>
    </row>
    <row r="631" spans="1:16" s="637" customFormat="1" ht="13.15">
      <c r="A631" s="627"/>
      <c r="B631" s="627"/>
      <c r="C631" s="627"/>
      <c r="D631" s="627"/>
      <c r="E631" s="628"/>
      <c r="F631" s="638" t="s">
        <v>855</v>
      </c>
      <c r="G631" s="639">
        <v>1</v>
      </c>
      <c r="H631" s="630">
        <f>IF(F631="",0,VLOOKUP(F631,'Cable trays (UnitPrice)'!B:F,5,0))</f>
        <v>0.78521739130434776</v>
      </c>
      <c r="I631" s="631">
        <f t="shared" si="826"/>
        <v>0.78521739130434776</v>
      </c>
      <c r="J631" s="632"/>
      <c r="K631" s="632"/>
      <c r="L631" s="632"/>
      <c r="M631" s="633"/>
      <c r="N631" s="634"/>
      <c r="O631" s="635"/>
      <c r="P631" s="636" t="e">
        <f t="shared" ref="P631" si="832">G631*O625</f>
        <v>#VALUE!</v>
      </c>
    </row>
    <row r="632" spans="1:16" s="637" customFormat="1" ht="13.15">
      <c r="A632" s="627"/>
      <c r="B632" s="627"/>
      <c r="C632" s="627"/>
      <c r="D632" s="627"/>
      <c r="E632" s="628"/>
      <c r="F632" s="638" t="str">
        <f>IF(C625="HDG","Ceiling mount for anchor rail Varmf MP-230Z HDG","Ceiling mount for anchor rail Sendz MP-230S")</f>
        <v>Ceiling mount for anchor rail Varmf MP-230Z HDG</v>
      </c>
      <c r="G632" s="639">
        <v>2</v>
      </c>
      <c r="H632" s="630">
        <f>IF(F632="",0,VLOOKUP(F632,'Cable trays (UnitPrice)'!B:F,5,0))</f>
        <v>4.1686956521739127</v>
      </c>
      <c r="I632" s="631">
        <f t="shared" si="826"/>
        <v>8.3373913043478254</v>
      </c>
      <c r="J632" s="632"/>
      <c r="K632" s="632"/>
      <c r="L632" s="632"/>
      <c r="M632" s="633"/>
      <c r="N632" s="634"/>
      <c r="O632" s="635"/>
      <c r="P632" s="636" t="e">
        <f t="shared" ref="P632" si="833">G632*O625</f>
        <v>#VALUE!</v>
      </c>
    </row>
    <row r="633" spans="1:16" s="637" customFormat="1" ht="13.15">
      <c r="A633" s="627"/>
      <c r="B633" s="627"/>
      <c r="C633" s="627"/>
      <c r="D633" s="627"/>
      <c r="E633" s="628"/>
      <c r="F633" s="627"/>
      <c r="G633" s="639"/>
      <c r="H633" s="630">
        <f>IF(F633="",0,VLOOKUP(F633,'Cable trays (UnitPrice)'!B:F,5,0))</f>
        <v>0</v>
      </c>
      <c r="I633" s="631">
        <f t="shared" si="826"/>
        <v>0</v>
      </c>
      <c r="J633" s="632"/>
      <c r="K633" s="632"/>
      <c r="L633" s="632"/>
      <c r="M633" s="633"/>
      <c r="N633" s="634"/>
      <c r="O633" s="635"/>
      <c r="P633" s="636" t="e">
        <f t="shared" ref="P633" si="834">G633*O625</f>
        <v>#VALUE!</v>
      </c>
    </row>
    <row r="634" spans="1:16" s="637" customFormat="1" ht="13.15">
      <c r="A634" s="627"/>
      <c r="B634" s="627"/>
      <c r="C634" s="627"/>
      <c r="D634" s="627"/>
      <c r="E634" s="628"/>
      <c r="F634" s="638"/>
      <c r="G634" s="639"/>
      <c r="H634" s="630">
        <f>IF(F634="",0,VLOOKUP(F634,'Cable trays (UnitPrice)'!B:F,5,0))</f>
        <v>0</v>
      </c>
      <c r="I634" s="631">
        <f t="shared" si="826"/>
        <v>0</v>
      </c>
      <c r="J634" s="632"/>
      <c r="K634" s="632"/>
      <c r="L634" s="632"/>
      <c r="M634" s="633"/>
      <c r="N634" s="634"/>
      <c r="O634" s="635"/>
      <c r="P634" s="636" t="e">
        <f t="shared" ref="P634" si="835">G634*O625</f>
        <v>#VALUE!</v>
      </c>
    </row>
    <row r="635" spans="1:16">
      <c r="A635" s="617" t="str">
        <f>CONCATENATE("Cable ",B635," ",C635," ",D635," x ",E635)</f>
        <v>Cable Tray HDG 400 x 100</v>
      </c>
      <c r="B635" s="706" t="s">
        <v>858</v>
      </c>
      <c r="C635" s="703" t="s">
        <v>852</v>
      </c>
      <c r="D635" s="617">
        <v>400</v>
      </c>
      <c r="E635" s="617">
        <v>100</v>
      </c>
      <c r="F635" s="618"/>
      <c r="G635" s="619"/>
      <c r="H635" s="619"/>
      <c r="I635" s="620">
        <f t="shared" ref="I635:I695" si="836">SUM(I636:I644)</f>
        <v>97.026956521739123</v>
      </c>
      <c r="J635" s="621">
        <f>I635*NOK2EUR</f>
        <v>1115.81</v>
      </c>
      <c r="K635" s="622"/>
      <c r="L635" s="623">
        <f t="shared" ref="L635" si="837">IF(D635&gt;300,D635/1000,0.25)</f>
        <v>0.4</v>
      </c>
      <c r="M635" s="624">
        <f t="shared" ref="M635" si="838">$M$1</f>
        <v>0.5</v>
      </c>
      <c r="N635" s="623">
        <f t="shared" ref="N635" si="839">L635+L635*M635</f>
        <v>0.60000000000000009</v>
      </c>
      <c r="O635" s="625" t="e">
        <f>SUMIF('[55]Cable Trays - maching table'!C:C,A635,'[55]Cable Trays - maching table'!D:D)</f>
        <v>#VALUE!</v>
      </c>
      <c r="P635" s="626"/>
    </row>
    <row r="636" spans="1:16" s="637" customFormat="1" ht="13.15">
      <c r="A636" s="627"/>
      <c r="B636" s="627"/>
      <c r="C636" s="627"/>
      <c r="D636" s="627"/>
      <c r="E636" s="628"/>
      <c r="F636" s="260" t="str">
        <f>CONCATENATE("Cable ",B635," ",C635," ",D635," x ",E635)</f>
        <v>Cable Tray HDG 400 x 100</v>
      </c>
      <c r="G636" s="629">
        <v>1</v>
      </c>
      <c r="H636" s="630">
        <f>IF(F636="",0,VLOOKUP(F636,'Cable trays (UnitPrice)'!B:F,5,0))</f>
        <v>71.652173913043484</v>
      </c>
      <c r="I636" s="631">
        <f t="shared" ref="I636:I644" si="840">H636*G636</f>
        <v>71.652173913043484</v>
      </c>
      <c r="J636" s="632"/>
      <c r="K636" s="632"/>
      <c r="L636" s="632"/>
      <c r="M636" s="633"/>
      <c r="N636" s="634"/>
      <c r="O636" s="635"/>
      <c r="P636" s="636" t="e">
        <f t="shared" si="746"/>
        <v>#VALUE!</v>
      </c>
    </row>
    <row r="637" spans="1:16" s="637" customFormat="1" ht="13.15">
      <c r="A637" s="627"/>
      <c r="B637" s="627"/>
      <c r="C637" s="627"/>
      <c r="D637" s="627"/>
      <c r="E637" s="628"/>
      <c r="F637" s="260" t="str">
        <f>CONCATENATE(B635," - Union ",C635," ",D635," x ",E635)</f>
        <v>Tray - Union HDG 400 x 100</v>
      </c>
      <c r="G637" s="629">
        <v>0.7</v>
      </c>
      <c r="H637" s="630">
        <f>IF(F637="",0,VLOOKUP(F637,'Cable trays (UnitPrice)'!B:F,5,0))</f>
        <v>8.695652173913043</v>
      </c>
      <c r="I637" s="631">
        <f t="shared" si="840"/>
        <v>6.0869565217391299</v>
      </c>
      <c r="J637" s="632"/>
      <c r="K637" s="632"/>
      <c r="L637" s="632"/>
      <c r="M637" s="633"/>
      <c r="N637" s="634"/>
      <c r="O637" s="635"/>
      <c r="P637" s="636" t="e">
        <f t="shared" ref="P637" si="841">G637*O635</f>
        <v>#VALUE!</v>
      </c>
    </row>
    <row r="638" spans="1:16" s="637" customFormat="1" ht="13.15">
      <c r="A638" s="627"/>
      <c r="B638" s="627"/>
      <c r="C638" s="627"/>
      <c r="D638" s="627"/>
      <c r="E638" s="628"/>
      <c r="F638" s="638" t="s">
        <v>853</v>
      </c>
      <c r="G638" s="639">
        <v>4</v>
      </c>
      <c r="H638" s="630">
        <f>IF(F638="",0,VLOOKUP(F638,'Cable trays (UnitPrice)'!B:F,5,0))</f>
        <v>1.6165217391304347</v>
      </c>
      <c r="I638" s="631">
        <f t="shared" si="840"/>
        <v>6.4660869565217389</v>
      </c>
      <c r="J638" s="632"/>
      <c r="K638" s="632"/>
      <c r="L638" s="632"/>
      <c r="M638" s="633"/>
      <c r="N638" s="634"/>
      <c r="O638" s="635"/>
      <c r="P638" s="636" t="e">
        <f t="shared" ref="P638" si="842">G638*O635</f>
        <v>#VALUE!</v>
      </c>
    </row>
    <row r="639" spans="1:16" s="637" customFormat="1" ht="13.15">
      <c r="A639" s="627"/>
      <c r="B639" s="627"/>
      <c r="C639" s="627"/>
      <c r="D639" s="627"/>
      <c r="E639" s="628"/>
      <c r="F639" s="638" t="s">
        <v>854</v>
      </c>
      <c r="G639" s="639">
        <v>8</v>
      </c>
      <c r="H639" s="630">
        <f>IF(F639="",0,VLOOKUP(F639,'Cable trays (UnitPrice)'!B:F,5,0))</f>
        <v>0.1643478260869565</v>
      </c>
      <c r="I639" s="631">
        <f t="shared" si="840"/>
        <v>1.314782608695652</v>
      </c>
      <c r="J639" s="632"/>
      <c r="K639" s="632"/>
      <c r="L639" s="632"/>
      <c r="M639" s="633"/>
      <c r="N639" s="634"/>
      <c r="O639" s="635"/>
      <c r="P639" s="636" t="e">
        <f t="shared" ref="P639" si="843">G639*O635</f>
        <v>#VALUE!</v>
      </c>
    </row>
    <row r="640" spans="1:16" s="637" customFormat="1" ht="13.15">
      <c r="A640" s="627"/>
      <c r="B640" s="627"/>
      <c r="C640" s="627"/>
      <c r="D640" s="627"/>
      <c r="E640" s="628"/>
      <c r="F640" s="638" t="str">
        <f>IF(C635="HDG","Anchor rail 41x41 HDG","Anchor rail 41x41")</f>
        <v>Anchor rail 41x41 HDG</v>
      </c>
      <c r="G640" s="639">
        <f t="shared" ref="G640" si="844">D635/1000</f>
        <v>0.4</v>
      </c>
      <c r="H640" s="630">
        <f>IF(F640="",0,VLOOKUP(F640,'Cable trays (UnitPrice)'!B:F,5,0))</f>
        <v>5.9608695652173909</v>
      </c>
      <c r="I640" s="631">
        <f t="shared" si="840"/>
        <v>2.3843478260869566</v>
      </c>
      <c r="J640" s="632"/>
      <c r="K640" s="632"/>
      <c r="L640" s="632"/>
      <c r="M640" s="633"/>
      <c r="N640" s="634"/>
      <c r="O640" s="635"/>
      <c r="P640" s="636" t="e">
        <f t="shared" ref="P640" si="845">G640*O635</f>
        <v>#VALUE!</v>
      </c>
    </row>
    <row r="641" spans="1:16" s="637" customFormat="1" ht="13.15">
      <c r="A641" s="627"/>
      <c r="B641" s="627"/>
      <c r="C641" s="627"/>
      <c r="D641" s="627"/>
      <c r="E641" s="628"/>
      <c r="F641" s="638" t="s">
        <v>855</v>
      </c>
      <c r="G641" s="639">
        <v>1</v>
      </c>
      <c r="H641" s="630">
        <f>IF(F641="",0,VLOOKUP(F641,'Cable trays (UnitPrice)'!B:F,5,0))</f>
        <v>0.78521739130434776</v>
      </c>
      <c r="I641" s="631">
        <f t="shared" si="840"/>
        <v>0.78521739130434776</v>
      </c>
      <c r="J641" s="632"/>
      <c r="K641" s="632"/>
      <c r="L641" s="632"/>
      <c r="M641" s="633"/>
      <c r="N641" s="634"/>
      <c r="O641" s="635"/>
      <c r="P641" s="636" t="e">
        <f t="shared" ref="P641" si="846">G641*O635</f>
        <v>#VALUE!</v>
      </c>
    </row>
    <row r="642" spans="1:16" s="637" customFormat="1" ht="13.15">
      <c r="A642" s="627"/>
      <c r="B642" s="627"/>
      <c r="C642" s="627"/>
      <c r="D642" s="627"/>
      <c r="E642" s="628"/>
      <c r="F642" s="638" t="str">
        <f>IF(C635="HDG","Ceiling mount for anchor rail Varmf MP-230Z HDG","Ceiling mount for anchor rail Sendz MP-230S")</f>
        <v>Ceiling mount for anchor rail Varmf MP-230Z HDG</v>
      </c>
      <c r="G642" s="639">
        <v>2</v>
      </c>
      <c r="H642" s="630">
        <f>IF(F642="",0,VLOOKUP(F642,'Cable trays (UnitPrice)'!B:F,5,0))</f>
        <v>4.1686956521739127</v>
      </c>
      <c r="I642" s="631">
        <f t="shared" si="840"/>
        <v>8.3373913043478254</v>
      </c>
      <c r="J642" s="632"/>
      <c r="K642" s="632"/>
      <c r="L642" s="632"/>
      <c r="M642" s="633"/>
      <c r="N642" s="634"/>
      <c r="O642" s="635"/>
      <c r="P642" s="636" t="e">
        <f t="shared" ref="P642" si="847">G642*O635</f>
        <v>#VALUE!</v>
      </c>
    </row>
    <row r="643" spans="1:16" s="637" customFormat="1" ht="13.15">
      <c r="A643" s="627"/>
      <c r="B643" s="627"/>
      <c r="C643" s="627"/>
      <c r="D643" s="627"/>
      <c r="E643" s="628"/>
      <c r="F643" s="627"/>
      <c r="G643" s="639"/>
      <c r="H643" s="630">
        <f>IF(F643="",0,VLOOKUP(F643,'Cable trays (UnitPrice)'!B:F,5,0))</f>
        <v>0</v>
      </c>
      <c r="I643" s="631">
        <f t="shared" si="840"/>
        <v>0</v>
      </c>
      <c r="J643" s="632"/>
      <c r="K643" s="632"/>
      <c r="L643" s="632"/>
      <c r="M643" s="633"/>
      <c r="N643" s="634"/>
      <c r="O643" s="635"/>
      <c r="P643" s="636" t="e">
        <f t="shared" ref="P643" si="848">G643*O635</f>
        <v>#VALUE!</v>
      </c>
    </row>
    <row r="644" spans="1:16" s="637" customFormat="1" ht="13.15">
      <c r="A644" s="627"/>
      <c r="B644" s="627"/>
      <c r="C644" s="627"/>
      <c r="D644" s="627"/>
      <c r="E644" s="628"/>
      <c r="F644" s="638"/>
      <c r="G644" s="639"/>
      <c r="H644" s="630">
        <f>IF(F644="",0,VLOOKUP(F644,'Cable trays (UnitPrice)'!B:F,5,0))</f>
        <v>0</v>
      </c>
      <c r="I644" s="631">
        <f t="shared" si="840"/>
        <v>0</v>
      </c>
      <c r="J644" s="632"/>
      <c r="K644" s="632"/>
      <c r="L644" s="632"/>
      <c r="M644" s="633"/>
      <c r="N644" s="634"/>
      <c r="O644" s="635"/>
      <c r="P644" s="636" t="e">
        <f t="shared" ref="P644" si="849">G644*O635</f>
        <v>#VALUE!</v>
      </c>
    </row>
    <row r="645" spans="1:16">
      <c r="A645" s="617" t="str">
        <f>CONCATENATE("Cable ",B645," ",C645," ",D645," x ",E645)</f>
        <v>Cable Tray HDG 400 x 50</v>
      </c>
      <c r="B645" s="706" t="s">
        <v>858</v>
      </c>
      <c r="C645" s="703" t="s">
        <v>852</v>
      </c>
      <c r="D645" s="617">
        <v>400</v>
      </c>
      <c r="E645" s="617">
        <v>50</v>
      </c>
      <c r="F645" s="618"/>
      <c r="G645" s="619"/>
      <c r="H645" s="619"/>
      <c r="I645" s="620">
        <f t="shared" si="836"/>
        <v>94.939999999999969</v>
      </c>
      <c r="J645" s="621">
        <f>I645*NOK2EUR</f>
        <v>1091.8099999999997</v>
      </c>
      <c r="K645" s="622"/>
      <c r="L645" s="623">
        <f t="shared" ref="L645" si="850">IF(D645&gt;300,D645/1000,0.25)</f>
        <v>0.4</v>
      </c>
      <c r="M645" s="624">
        <f t="shared" ref="M645" si="851">$M$1</f>
        <v>0.5</v>
      </c>
      <c r="N645" s="623">
        <f t="shared" ref="N645" si="852">L645+L645*M645</f>
        <v>0.60000000000000009</v>
      </c>
      <c r="O645" s="625" t="e">
        <f>SUMIF('[55]Cable Trays - maching table'!C:C,A645,'[55]Cable Trays - maching table'!D:D)</f>
        <v>#VALUE!</v>
      </c>
      <c r="P645" s="626"/>
    </row>
    <row r="646" spans="1:16" s="637" customFormat="1" ht="13.15">
      <c r="A646" s="627"/>
      <c r="B646" s="627"/>
      <c r="C646" s="627"/>
      <c r="D646" s="627"/>
      <c r="E646" s="628"/>
      <c r="F646" s="260" t="str">
        <f>CONCATENATE("Cable ",B645," ",C645," ",D645," x ",E645)</f>
        <v>Cable Tray HDG 400 x 50</v>
      </c>
      <c r="G646" s="629">
        <v>1</v>
      </c>
      <c r="H646" s="630">
        <f>IF(F646="",0,VLOOKUP(F646,'Cable trays (UnitPrice)'!B:F,5,0))</f>
        <v>69.565217391304344</v>
      </c>
      <c r="I646" s="631">
        <f t="shared" ref="I646:I654" si="853">H646*G646</f>
        <v>69.565217391304344</v>
      </c>
      <c r="J646" s="632"/>
      <c r="K646" s="632"/>
      <c r="L646" s="632"/>
      <c r="M646" s="633"/>
      <c r="N646" s="634"/>
      <c r="O646" s="635"/>
      <c r="P646" s="636" t="e">
        <f t="shared" ref="P646:P706" si="854">G646*O645</f>
        <v>#VALUE!</v>
      </c>
    </row>
    <row r="647" spans="1:16" s="637" customFormat="1" ht="13.15">
      <c r="A647" s="627"/>
      <c r="B647" s="627"/>
      <c r="C647" s="627"/>
      <c r="D647" s="627"/>
      <c r="E647" s="628"/>
      <c r="F647" s="260" t="str">
        <f>CONCATENATE(B645," - Union ",C645," ",D645," x ",E645)</f>
        <v>Tray - Union HDG 400 x 50</v>
      </c>
      <c r="G647" s="629">
        <v>0.7</v>
      </c>
      <c r="H647" s="630">
        <f>IF(F647="",0,VLOOKUP(F647,'Cable trays (UnitPrice)'!B:F,5,0))</f>
        <v>8.695652173913043</v>
      </c>
      <c r="I647" s="631">
        <f t="shared" si="853"/>
        <v>6.0869565217391299</v>
      </c>
      <c r="J647" s="632"/>
      <c r="K647" s="632"/>
      <c r="L647" s="632"/>
      <c r="M647" s="633"/>
      <c r="N647" s="634"/>
      <c r="O647" s="635"/>
      <c r="P647" s="636" t="e">
        <f t="shared" ref="P647" si="855">G647*O645</f>
        <v>#VALUE!</v>
      </c>
    </row>
    <row r="648" spans="1:16" s="637" customFormat="1" ht="13.15">
      <c r="A648" s="627"/>
      <c r="B648" s="627"/>
      <c r="C648" s="627"/>
      <c r="D648" s="627"/>
      <c r="E648" s="628"/>
      <c r="F648" s="638" t="s">
        <v>853</v>
      </c>
      <c r="G648" s="639">
        <v>4</v>
      </c>
      <c r="H648" s="630">
        <f>IF(F648="",0,VLOOKUP(F648,'Cable trays (UnitPrice)'!B:F,5,0))</f>
        <v>1.6165217391304347</v>
      </c>
      <c r="I648" s="631">
        <f t="shared" si="853"/>
        <v>6.4660869565217389</v>
      </c>
      <c r="J648" s="632"/>
      <c r="K648" s="632"/>
      <c r="L648" s="632"/>
      <c r="M648" s="633"/>
      <c r="N648" s="634"/>
      <c r="O648" s="635"/>
      <c r="P648" s="636" t="e">
        <f t="shared" ref="P648" si="856">G648*O645</f>
        <v>#VALUE!</v>
      </c>
    </row>
    <row r="649" spans="1:16" s="637" customFormat="1" ht="13.15">
      <c r="A649" s="627"/>
      <c r="B649" s="627"/>
      <c r="C649" s="627"/>
      <c r="D649" s="627"/>
      <c r="E649" s="628"/>
      <c r="F649" s="638" t="s">
        <v>854</v>
      </c>
      <c r="G649" s="639">
        <v>8</v>
      </c>
      <c r="H649" s="630">
        <f>IF(F649="",0,VLOOKUP(F649,'Cable trays (UnitPrice)'!B:F,5,0))</f>
        <v>0.1643478260869565</v>
      </c>
      <c r="I649" s="631">
        <f t="shared" si="853"/>
        <v>1.314782608695652</v>
      </c>
      <c r="J649" s="632"/>
      <c r="K649" s="632"/>
      <c r="L649" s="632"/>
      <c r="M649" s="633"/>
      <c r="N649" s="634"/>
      <c r="O649" s="635"/>
      <c r="P649" s="636" t="e">
        <f t="shared" ref="P649" si="857">G649*O645</f>
        <v>#VALUE!</v>
      </c>
    </row>
    <row r="650" spans="1:16" s="637" customFormat="1" ht="13.15">
      <c r="A650" s="627"/>
      <c r="B650" s="627"/>
      <c r="C650" s="627"/>
      <c r="D650" s="627"/>
      <c r="E650" s="628"/>
      <c r="F650" s="638" t="str">
        <f>IF(C645="HDG","Anchor rail 41x41 HDG","Anchor rail 41x41")</f>
        <v>Anchor rail 41x41 HDG</v>
      </c>
      <c r="G650" s="639">
        <f t="shared" ref="G650" si="858">D645/1000</f>
        <v>0.4</v>
      </c>
      <c r="H650" s="630">
        <f>IF(F650="",0,VLOOKUP(F650,'Cable trays (UnitPrice)'!B:F,5,0))</f>
        <v>5.9608695652173909</v>
      </c>
      <c r="I650" s="631">
        <f t="shared" si="853"/>
        <v>2.3843478260869566</v>
      </c>
      <c r="J650" s="632"/>
      <c r="K650" s="632"/>
      <c r="L650" s="632"/>
      <c r="M650" s="633"/>
      <c r="N650" s="634"/>
      <c r="O650" s="635"/>
      <c r="P650" s="636" t="e">
        <f t="shared" ref="P650" si="859">G650*O645</f>
        <v>#VALUE!</v>
      </c>
    </row>
    <row r="651" spans="1:16" s="637" customFormat="1" ht="13.15">
      <c r="A651" s="627"/>
      <c r="B651" s="627"/>
      <c r="C651" s="627"/>
      <c r="D651" s="627"/>
      <c r="E651" s="628"/>
      <c r="F651" s="638" t="s">
        <v>855</v>
      </c>
      <c r="G651" s="639">
        <v>1</v>
      </c>
      <c r="H651" s="630">
        <f>IF(F651="",0,VLOOKUP(F651,'Cable trays (UnitPrice)'!B:F,5,0))</f>
        <v>0.78521739130434776</v>
      </c>
      <c r="I651" s="631">
        <f t="shared" si="853"/>
        <v>0.78521739130434776</v>
      </c>
      <c r="J651" s="632"/>
      <c r="K651" s="632"/>
      <c r="L651" s="632"/>
      <c r="M651" s="633"/>
      <c r="N651" s="634"/>
      <c r="O651" s="635"/>
      <c r="P651" s="636" t="e">
        <f t="shared" ref="P651" si="860">G651*O645</f>
        <v>#VALUE!</v>
      </c>
    </row>
    <row r="652" spans="1:16" s="637" customFormat="1" ht="13.15">
      <c r="A652" s="627"/>
      <c r="B652" s="627"/>
      <c r="C652" s="627"/>
      <c r="D652" s="627"/>
      <c r="E652" s="628"/>
      <c r="F652" s="638" t="str">
        <f>IF(C645="HDG","Ceiling mount for anchor rail Varmf MP-230Z HDG","Ceiling mount for anchor rail Sendz MP-230S")</f>
        <v>Ceiling mount for anchor rail Varmf MP-230Z HDG</v>
      </c>
      <c r="G652" s="639">
        <v>2</v>
      </c>
      <c r="H652" s="630">
        <f>IF(F652="",0,VLOOKUP(F652,'Cable trays (UnitPrice)'!B:F,5,0))</f>
        <v>4.1686956521739127</v>
      </c>
      <c r="I652" s="631">
        <f t="shared" si="853"/>
        <v>8.3373913043478254</v>
      </c>
      <c r="J652" s="632"/>
      <c r="K652" s="632"/>
      <c r="L652" s="632"/>
      <c r="M652" s="633"/>
      <c r="N652" s="634"/>
      <c r="O652" s="635"/>
      <c r="P652" s="636" t="e">
        <f t="shared" ref="P652" si="861">G652*O645</f>
        <v>#VALUE!</v>
      </c>
    </row>
    <row r="653" spans="1:16" s="637" customFormat="1" ht="13.15">
      <c r="A653" s="627"/>
      <c r="B653" s="627"/>
      <c r="C653" s="627"/>
      <c r="D653" s="627"/>
      <c r="E653" s="628"/>
      <c r="F653" s="627"/>
      <c r="G653" s="639"/>
      <c r="H653" s="630">
        <f>IF(F653="",0,VLOOKUP(F653,'Cable trays (UnitPrice)'!B:F,5,0))</f>
        <v>0</v>
      </c>
      <c r="I653" s="631">
        <f t="shared" si="853"/>
        <v>0</v>
      </c>
      <c r="J653" s="632"/>
      <c r="K653" s="632"/>
      <c r="L653" s="632"/>
      <c r="M653" s="633"/>
      <c r="N653" s="634"/>
      <c r="O653" s="635"/>
      <c r="P653" s="636" t="e">
        <f t="shared" ref="P653" si="862">G653*O645</f>
        <v>#VALUE!</v>
      </c>
    </row>
    <row r="654" spans="1:16" s="637" customFormat="1" ht="13.15">
      <c r="A654" s="627"/>
      <c r="B654" s="627"/>
      <c r="C654" s="627"/>
      <c r="D654" s="627"/>
      <c r="E654" s="628"/>
      <c r="F654" s="638"/>
      <c r="G654" s="639"/>
      <c r="H654" s="630">
        <f>IF(F654="",0,VLOOKUP(F654,'Cable trays (UnitPrice)'!B:F,5,0))</f>
        <v>0</v>
      </c>
      <c r="I654" s="631">
        <f t="shared" si="853"/>
        <v>0</v>
      </c>
      <c r="J654" s="632"/>
      <c r="K654" s="632"/>
      <c r="L654" s="632"/>
      <c r="M654" s="633"/>
      <c r="N654" s="634"/>
      <c r="O654" s="635"/>
      <c r="P654" s="636" t="e">
        <f t="shared" ref="P654" si="863">G654*O645</f>
        <v>#VALUE!</v>
      </c>
    </row>
    <row r="655" spans="1:16">
      <c r="A655" s="617" t="str">
        <f>CONCATENATE("Cable ",B655," ",C655," ",D655," x ",E655)</f>
        <v>Cable Tray HDG 350 x 50</v>
      </c>
      <c r="B655" s="706" t="s">
        <v>858</v>
      </c>
      <c r="C655" s="703" t="s">
        <v>852</v>
      </c>
      <c r="D655" s="617">
        <v>350</v>
      </c>
      <c r="E655" s="617">
        <v>50</v>
      </c>
      <c r="F655" s="618"/>
      <c r="G655" s="619"/>
      <c r="H655" s="619"/>
      <c r="I655" s="620">
        <f t="shared" si="836"/>
        <v>89.07673913043476</v>
      </c>
      <c r="J655" s="621">
        <f>I655*NOK2EUR</f>
        <v>1024.3824999999997</v>
      </c>
      <c r="K655" s="622"/>
      <c r="L655" s="623">
        <f t="shared" ref="L655" si="864">IF(D655&gt;300,D655/1000,0.25)</f>
        <v>0.35</v>
      </c>
      <c r="M655" s="624">
        <f t="shared" ref="M655" si="865">$M$1</f>
        <v>0.5</v>
      </c>
      <c r="N655" s="623">
        <f t="shared" ref="N655" si="866">L655+L655*M655</f>
        <v>0.52499999999999991</v>
      </c>
      <c r="O655" s="625" t="e">
        <f>SUMIF('[55]Cable Trays - maching table'!C:C,A655,'[55]Cable Trays - maching table'!D:D)</f>
        <v>#VALUE!</v>
      </c>
      <c r="P655" s="626"/>
    </row>
    <row r="656" spans="1:16" s="637" customFormat="1" ht="13.15">
      <c r="A656" s="627"/>
      <c r="B656" s="627"/>
      <c r="C656" s="627"/>
      <c r="D656" s="627"/>
      <c r="E656" s="628"/>
      <c r="F656" s="260" t="str">
        <f>CONCATENATE("Cable ",B655," ",C655," ",D655," x ",E655)</f>
        <v>Cable Tray HDG 350 x 50</v>
      </c>
      <c r="G656" s="629">
        <v>1</v>
      </c>
      <c r="H656" s="630">
        <f>IF(F656="",0,VLOOKUP(F656,'Cable trays (UnitPrice)'!B:F,5,0))</f>
        <v>65.217391304347828</v>
      </c>
      <c r="I656" s="631">
        <f t="shared" ref="I656:I664" si="867">H656*G656</f>
        <v>65.217391304347828</v>
      </c>
      <c r="J656" s="632"/>
      <c r="K656" s="632"/>
      <c r="L656" s="632"/>
      <c r="M656" s="633"/>
      <c r="N656" s="634"/>
      <c r="O656" s="635"/>
      <c r="P656" s="636" t="e">
        <f t="shared" si="854"/>
        <v>#VALUE!</v>
      </c>
    </row>
    <row r="657" spans="1:16" s="637" customFormat="1" ht="13.15">
      <c r="A657" s="627"/>
      <c r="B657" s="627"/>
      <c r="C657" s="627"/>
      <c r="D657" s="627"/>
      <c r="E657" s="628"/>
      <c r="F657" s="260" t="str">
        <f>CONCATENATE(B655," - Union ",C655," ",D655," x ",E655)</f>
        <v>Tray - Union HDG 350 x 50</v>
      </c>
      <c r="G657" s="629">
        <v>0.7</v>
      </c>
      <c r="H657" s="630">
        <f>IF(F657="",0,VLOOKUP(F657,'Cable trays (UnitPrice)'!B:F,5,0))</f>
        <v>6.9565217391304346</v>
      </c>
      <c r="I657" s="631">
        <f t="shared" si="867"/>
        <v>4.8695652173913038</v>
      </c>
      <c r="J657" s="632"/>
      <c r="K657" s="632"/>
      <c r="L657" s="632"/>
      <c r="M657" s="633"/>
      <c r="N657" s="634"/>
      <c r="O657" s="635"/>
      <c r="P657" s="636" t="e">
        <f t="shared" ref="P657" si="868">G657*O655</f>
        <v>#VALUE!</v>
      </c>
    </row>
    <row r="658" spans="1:16" s="637" customFormat="1" ht="13.15">
      <c r="A658" s="627"/>
      <c r="B658" s="627"/>
      <c r="C658" s="627"/>
      <c r="D658" s="627"/>
      <c r="E658" s="628"/>
      <c r="F658" s="638" t="s">
        <v>853</v>
      </c>
      <c r="G658" s="639">
        <v>4</v>
      </c>
      <c r="H658" s="630">
        <f>IF(F658="",0,VLOOKUP(F658,'Cable trays (UnitPrice)'!B:F,5,0))</f>
        <v>1.6165217391304347</v>
      </c>
      <c r="I658" s="631">
        <f t="shared" si="867"/>
        <v>6.4660869565217389</v>
      </c>
      <c r="J658" s="632"/>
      <c r="K658" s="632"/>
      <c r="L658" s="632"/>
      <c r="M658" s="633"/>
      <c r="N658" s="634"/>
      <c r="O658" s="635"/>
      <c r="P658" s="636" t="e">
        <f t="shared" ref="P658" si="869">G658*O655</f>
        <v>#VALUE!</v>
      </c>
    </row>
    <row r="659" spans="1:16" s="637" customFormat="1" ht="13.15">
      <c r="A659" s="627"/>
      <c r="B659" s="627"/>
      <c r="C659" s="627"/>
      <c r="D659" s="627"/>
      <c r="E659" s="628"/>
      <c r="F659" s="638" t="s">
        <v>854</v>
      </c>
      <c r="G659" s="639">
        <v>8</v>
      </c>
      <c r="H659" s="630">
        <f>IF(F659="",0,VLOOKUP(F659,'Cable trays (UnitPrice)'!B:F,5,0))</f>
        <v>0.1643478260869565</v>
      </c>
      <c r="I659" s="631">
        <f t="shared" si="867"/>
        <v>1.314782608695652</v>
      </c>
      <c r="J659" s="632"/>
      <c r="K659" s="632"/>
      <c r="L659" s="632"/>
      <c r="M659" s="633"/>
      <c r="N659" s="634"/>
      <c r="O659" s="635"/>
      <c r="P659" s="636" t="e">
        <f t="shared" ref="P659" si="870">G659*O655</f>
        <v>#VALUE!</v>
      </c>
    </row>
    <row r="660" spans="1:16" s="637" customFormat="1" ht="13.15">
      <c r="A660" s="627"/>
      <c r="B660" s="627"/>
      <c r="C660" s="627"/>
      <c r="D660" s="627"/>
      <c r="E660" s="628"/>
      <c r="F660" s="638" t="str">
        <f>IF(C655="HDG","Anchor rail 41x41 HDG","Anchor rail 41x41")</f>
        <v>Anchor rail 41x41 HDG</v>
      </c>
      <c r="G660" s="639">
        <f t="shared" ref="G660" si="871">D655/1000</f>
        <v>0.35</v>
      </c>
      <c r="H660" s="630">
        <f>IF(F660="",0,VLOOKUP(F660,'Cable trays (UnitPrice)'!B:F,5,0))</f>
        <v>5.9608695652173909</v>
      </c>
      <c r="I660" s="631">
        <f t="shared" si="867"/>
        <v>2.0863043478260868</v>
      </c>
      <c r="J660" s="632"/>
      <c r="K660" s="632"/>
      <c r="L660" s="632"/>
      <c r="M660" s="633"/>
      <c r="N660" s="634"/>
      <c r="O660" s="635"/>
      <c r="P660" s="636" t="e">
        <f t="shared" ref="P660" si="872">G660*O655</f>
        <v>#VALUE!</v>
      </c>
    </row>
    <row r="661" spans="1:16" s="637" customFormat="1" ht="13.15">
      <c r="A661" s="627"/>
      <c r="B661" s="627"/>
      <c r="C661" s="627"/>
      <c r="D661" s="627"/>
      <c r="E661" s="628"/>
      <c r="F661" s="638" t="s">
        <v>855</v>
      </c>
      <c r="G661" s="639">
        <v>1</v>
      </c>
      <c r="H661" s="630">
        <f>IF(F661="",0,VLOOKUP(F661,'Cable trays (UnitPrice)'!B:F,5,0))</f>
        <v>0.78521739130434776</v>
      </c>
      <c r="I661" s="631">
        <f t="shared" si="867"/>
        <v>0.78521739130434776</v>
      </c>
      <c r="J661" s="632"/>
      <c r="K661" s="632"/>
      <c r="L661" s="632"/>
      <c r="M661" s="633"/>
      <c r="N661" s="634"/>
      <c r="O661" s="635"/>
      <c r="P661" s="636" t="e">
        <f t="shared" ref="P661" si="873">G661*O655</f>
        <v>#VALUE!</v>
      </c>
    </row>
    <row r="662" spans="1:16" s="637" customFormat="1" ht="13.15">
      <c r="A662" s="627"/>
      <c r="B662" s="627"/>
      <c r="C662" s="627"/>
      <c r="D662" s="627"/>
      <c r="E662" s="628"/>
      <c r="F662" s="638" t="str">
        <f>IF(C655="HDG","Ceiling mount for anchor rail Varmf MP-230Z HDG","Ceiling mount for anchor rail Sendz MP-230S")</f>
        <v>Ceiling mount for anchor rail Varmf MP-230Z HDG</v>
      </c>
      <c r="G662" s="639">
        <v>2</v>
      </c>
      <c r="H662" s="630">
        <f>IF(F662="",0,VLOOKUP(F662,'Cable trays (UnitPrice)'!B:F,5,0))</f>
        <v>4.1686956521739127</v>
      </c>
      <c r="I662" s="631">
        <f t="shared" si="867"/>
        <v>8.3373913043478254</v>
      </c>
      <c r="J662" s="632"/>
      <c r="K662" s="632"/>
      <c r="L662" s="632"/>
      <c r="M662" s="633"/>
      <c r="N662" s="634"/>
      <c r="O662" s="635"/>
      <c r="P662" s="636" t="e">
        <f t="shared" ref="P662" si="874">G662*O655</f>
        <v>#VALUE!</v>
      </c>
    </row>
    <row r="663" spans="1:16" s="637" customFormat="1" ht="13.15">
      <c r="A663" s="627"/>
      <c r="B663" s="627"/>
      <c r="C663" s="627"/>
      <c r="D663" s="627"/>
      <c r="E663" s="628"/>
      <c r="F663" s="627"/>
      <c r="G663" s="639"/>
      <c r="H663" s="630">
        <f>IF(F663="",0,VLOOKUP(F663,'Cable trays (UnitPrice)'!B:F,5,0))</f>
        <v>0</v>
      </c>
      <c r="I663" s="631">
        <f t="shared" si="867"/>
        <v>0</v>
      </c>
      <c r="J663" s="632"/>
      <c r="K663" s="632"/>
      <c r="L663" s="632"/>
      <c r="M663" s="633"/>
      <c r="N663" s="634"/>
      <c r="O663" s="635"/>
      <c r="P663" s="636" t="e">
        <f t="shared" ref="P663" si="875">G663*O655</f>
        <v>#VALUE!</v>
      </c>
    </row>
    <row r="664" spans="1:16" s="637" customFormat="1" ht="13.15">
      <c r="A664" s="627"/>
      <c r="B664" s="627"/>
      <c r="C664" s="627"/>
      <c r="D664" s="627"/>
      <c r="E664" s="628"/>
      <c r="F664" s="638"/>
      <c r="G664" s="639"/>
      <c r="H664" s="630">
        <f>IF(F664="",0,VLOOKUP(F664,'Cable trays (UnitPrice)'!B:F,5,0))</f>
        <v>0</v>
      </c>
      <c r="I664" s="631">
        <f t="shared" si="867"/>
        <v>0</v>
      </c>
      <c r="J664" s="632"/>
      <c r="K664" s="632"/>
      <c r="L664" s="632"/>
      <c r="M664" s="633"/>
      <c r="N664" s="634"/>
      <c r="O664" s="635"/>
      <c r="P664" s="636" t="e">
        <f t="shared" ref="P664" si="876">G664*O655</f>
        <v>#VALUE!</v>
      </c>
    </row>
    <row r="665" spans="1:16">
      <c r="A665" s="617" t="str">
        <f>CONCATENATE("Cable ",B665," ",C665," ",D665," x ",E665)</f>
        <v>Cable Tray HDG 300 x 150</v>
      </c>
      <c r="B665" s="706" t="s">
        <v>858</v>
      </c>
      <c r="C665" s="703" t="s">
        <v>852</v>
      </c>
      <c r="D665" s="617">
        <v>300</v>
      </c>
      <c r="E665" s="617">
        <v>150</v>
      </c>
      <c r="F665" s="618"/>
      <c r="G665" s="619"/>
      <c r="H665" s="619"/>
      <c r="I665" s="620">
        <f t="shared" si="836"/>
        <v>84.430869565217392</v>
      </c>
      <c r="J665" s="621">
        <f>I665*NOK2EUR</f>
        <v>970.95500000000004</v>
      </c>
      <c r="K665" s="622"/>
      <c r="L665" s="623">
        <f t="shared" ref="L665" si="877">IF(D665&gt;300,D665/1000,0.25)</f>
        <v>0.25</v>
      </c>
      <c r="M665" s="624">
        <f t="shared" ref="M665" si="878">$M$1</f>
        <v>0.5</v>
      </c>
      <c r="N665" s="623">
        <f t="shared" ref="N665" si="879">L665+L665*M665</f>
        <v>0.375</v>
      </c>
      <c r="O665" s="625" t="e">
        <f>SUMIF('[55]Cable Trays - maching table'!C:C,A665,'[55]Cable Trays - maching table'!D:D)</f>
        <v>#VALUE!</v>
      </c>
      <c r="P665" s="626"/>
    </row>
    <row r="666" spans="1:16" s="637" customFormat="1" ht="13.15">
      <c r="A666" s="627"/>
      <c r="B666" s="627"/>
      <c r="C666" s="627"/>
      <c r="D666" s="627"/>
      <c r="E666" s="628"/>
      <c r="F666" s="260" t="str">
        <f>CONCATENATE("Cable ",B665," ",C665," ",D665," x ",E665)</f>
        <v>Cable Tray HDG 300 x 150</v>
      </c>
      <c r="G666" s="629">
        <v>1</v>
      </c>
      <c r="H666" s="630">
        <f>IF(F666="",0,VLOOKUP(F666,'Cable trays (UnitPrice)'!B:F,5,0))</f>
        <v>60.869565217391305</v>
      </c>
      <c r="I666" s="631">
        <f t="shared" ref="I666:I674" si="880">H666*G666</f>
        <v>60.869565217391305</v>
      </c>
      <c r="J666" s="632"/>
      <c r="K666" s="632"/>
      <c r="L666" s="632"/>
      <c r="M666" s="633"/>
      <c r="N666" s="634"/>
      <c r="O666" s="635"/>
      <c r="P666" s="636" t="e">
        <f t="shared" si="854"/>
        <v>#VALUE!</v>
      </c>
    </row>
    <row r="667" spans="1:16" s="637" customFormat="1" ht="13.15">
      <c r="A667" s="627"/>
      <c r="B667" s="627"/>
      <c r="C667" s="627"/>
      <c r="D667" s="627"/>
      <c r="E667" s="628"/>
      <c r="F667" s="260" t="str">
        <f>CONCATENATE(B665," - Union ",C665," ",D665," x ",E665)</f>
        <v>Tray - Union HDG 300 x 150</v>
      </c>
      <c r="G667" s="629">
        <v>0.7</v>
      </c>
      <c r="H667" s="630">
        <f>IF(F667="",0,VLOOKUP(F667,'Cable trays (UnitPrice)'!B:F,5,0))</f>
        <v>6.9565217391304346</v>
      </c>
      <c r="I667" s="631">
        <f t="shared" si="880"/>
        <v>4.8695652173913038</v>
      </c>
      <c r="J667" s="632"/>
      <c r="K667" s="632"/>
      <c r="L667" s="632"/>
      <c r="M667" s="633"/>
      <c r="N667" s="634"/>
      <c r="O667" s="635"/>
      <c r="P667" s="636" t="e">
        <f t="shared" ref="P667" si="881">G667*O665</f>
        <v>#VALUE!</v>
      </c>
    </row>
    <row r="668" spans="1:16" s="637" customFormat="1" ht="13.15">
      <c r="A668" s="627"/>
      <c r="B668" s="627"/>
      <c r="C668" s="627"/>
      <c r="D668" s="627"/>
      <c r="E668" s="628"/>
      <c r="F668" s="638" t="s">
        <v>853</v>
      </c>
      <c r="G668" s="639">
        <v>4</v>
      </c>
      <c r="H668" s="630">
        <f>IF(F668="",0,VLOOKUP(F668,'Cable trays (UnitPrice)'!B:F,5,0))</f>
        <v>1.6165217391304347</v>
      </c>
      <c r="I668" s="631">
        <f t="shared" si="880"/>
        <v>6.4660869565217389</v>
      </c>
      <c r="J668" s="632"/>
      <c r="K668" s="632"/>
      <c r="L668" s="632"/>
      <c r="M668" s="633"/>
      <c r="N668" s="634"/>
      <c r="O668" s="635"/>
      <c r="P668" s="636" t="e">
        <f t="shared" ref="P668" si="882">G668*O665</f>
        <v>#VALUE!</v>
      </c>
    </row>
    <row r="669" spans="1:16" s="637" customFormat="1" ht="13.15">
      <c r="A669" s="627"/>
      <c r="B669" s="627"/>
      <c r="C669" s="627"/>
      <c r="D669" s="627"/>
      <c r="E669" s="628"/>
      <c r="F669" s="638" t="s">
        <v>854</v>
      </c>
      <c r="G669" s="639">
        <v>8</v>
      </c>
      <c r="H669" s="630">
        <f>IF(F669="",0,VLOOKUP(F669,'Cable trays (UnitPrice)'!B:F,5,0))</f>
        <v>0.1643478260869565</v>
      </c>
      <c r="I669" s="631">
        <f t="shared" si="880"/>
        <v>1.314782608695652</v>
      </c>
      <c r="J669" s="632"/>
      <c r="K669" s="632"/>
      <c r="L669" s="632"/>
      <c r="M669" s="633"/>
      <c r="N669" s="634"/>
      <c r="O669" s="635"/>
      <c r="P669" s="636" t="e">
        <f t="shared" ref="P669" si="883">G669*O665</f>
        <v>#VALUE!</v>
      </c>
    </row>
    <row r="670" spans="1:16" s="637" customFormat="1" ht="13.15">
      <c r="A670" s="627"/>
      <c r="B670" s="627"/>
      <c r="C670" s="627"/>
      <c r="D670" s="627"/>
      <c r="E670" s="628"/>
      <c r="F670" s="638" t="str">
        <f>IF(C665="HDG","Anchor rail 41x41 HDG","Anchor rail 41x41")</f>
        <v>Anchor rail 41x41 HDG</v>
      </c>
      <c r="G670" s="639">
        <f t="shared" ref="G670" si="884">D665/1000</f>
        <v>0.3</v>
      </c>
      <c r="H670" s="630">
        <f>IF(F670="",0,VLOOKUP(F670,'Cable trays (UnitPrice)'!B:F,5,0))</f>
        <v>5.9608695652173909</v>
      </c>
      <c r="I670" s="631">
        <f t="shared" si="880"/>
        <v>1.7882608695652171</v>
      </c>
      <c r="J670" s="632"/>
      <c r="K670" s="632"/>
      <c r="L670" s="632"/>
      <c r="M670" s="633"/>
      <c r="N670" s="634"/>
      <c r="O670" s="635"/>
      <c r="P670" s="636" t="e">
        <f t="shared" ref="P670" si="885">G670*O665</f>
        <v>#VALUE!</v>
      </c>
    </row>
    <row r="671" spans="1:16" s="637" customFormat="1" ht="13.15">
      <c r="A671" s="627"/>
      <c r="B671" s="627"/>
      <c r="C671" s="627"/>
      <c r="D671" s="627"/>
      <c r="E671" s="628"/>
      <c r="F671" s="638" t="s">
        <v>855</v>
      </c>
      <c r="G671" s="639">
        <v>1</v>
      </c>
      <c r="H671" s="630">
        <f>IF(F671="",0,VLOOKUP(F671,'Cable trays (UnitPrice)'!B:F,5,0))</f>
        <v>0.78521739130434776</v>
      </c>
      <c r="I671" s="631">
        <f t="shared" si="880"/>
        <v>0.78521739130434776</v>
      </c>
      <c r="J671" s="632"/>
      <c r="K671" s="632"/>
      <c r="L671" s="632"/>
      <c r="M671" s="633"/>
      <c r="N671" s="634"/>
      <c r="O671" s="635"/>
      <c r="P671" s="636" t="e">
        <f t="shared" ref="P671" si="886">G671*O665</f>
        <v>#VALUE!</v>
      </c>
    </row>
    <row r="672" spans="1:16" s="637" customFormat="1" ht="13.15">
      <c r="A672" s="627"/>
      <c r="B672" s="627"/>
      <c r="C672" s="627"/>
      <c r="D672" s="627"/>
      <c r="E672" s="628"/>
      <c r="F672" s="638" t="str">
        <f>IF(C665="HDG","Ceiling mount for anchor rail Varmf MP-230Z HDG","Ceiling mount for anchor rail Sendz MP-230S")</f>
        <v>Ceiling mount for anchor rail Varmf MP-230Z HDG</v>
      </c>
      <c r="G672" s="639">
        <v>2</v>
      </c>
      <c r="H672" s="630">
        <f>IF(F672="",0,VLOOKUP(F672,'Cable trays (UnitPrice)'!B:F,5,0))</f>
        <v>4.1686956521739127</v>
      </c>
      <c r="I672" s="631">
        <f t="shared" si="880"/>
        <v>8.3373913043478254</v>
      </c>
      <c r="J672" s="632"/>
      <c r="K672" s="632"/>
      <c r="L672" s="632"/>
      <c r="M672" s="633"/>
      <c r="N672" s="634"/>
      <c r="O672" s="635"/>
      <c r="P672" s="636" t="e">
        <f t="shared" ref="P672" si="887">G672*O665</f>
        <v>#VALUE!</v>
      </c>
    </row>
    <row r="673" spans="1:16" s="637" customFormat="1" ht="13.15">
      <c r="A673" s="627"/>
      <c r="B673" s="627"/>
      <c r="C673" s="627"/>
      <c r="D673" s="627"/>
      <c r="E673" s="628"/>
      <c r="F673" s="627"/>
      <c r="G673" s="639"/>
      <c r="H673" s="630">
        <f>IF(F673="",0,VLOOKUP(F673,'Cable trays (UnitPrice)'!B:F,5,0))</f>
        <v>0</v>
      </c>
      <c r="I673" s="631">
        <f t="shared" si="880"/>
        <v>0</v>
      </c>
      <c r="J673" s="632"/>
      <c r="K673" s="632"/>
      <c r="L673" s="632"/>
      <c r="M673" s="633"/>
      <c r="N673" s="634"/>
      <c r="O673" s="635"/>
      <c r="P673" s="636" t="e">
        <f t="shared" ref="P673" si="888">G673*O665</f>
        <v>#VALUE!</v>
      </c>
    </row>
    <row r="674" spans="1:16" s="637" customFormat="1" ht="13.15">
      <c r="A674" s="627"/>
      <c r="B674" s="627"/>
      <c r="C674" s="627"/>
      <c r="D674" s="627"/>
      <c r="E674" s="628"/>
      <c r="F674" s="638"/>
      <c r="G674" s="639"/>
      <c r="H674" s="630">
        <f>IF(F674="",0,VLOOKUP(F674,'Cable trays (UnitPrice)'!B:F,5,0))</f>
        <v>0</v>
      </c>
      <c r="I674" s="631">
        <f t="shared" si="880"/>
        <v>0</v>
      </c>
      <c r="J674" s="632"/>
      <c r="K674" s="632"/>
      <c r="L674" s="632"/>
      <c r="M674" s="633"/>
      <c r="N674" s="634"/>
      <c r="O674" s="635"/>
      <c r="P674" s="636" t="e">
        <f t="shared" ref="P674" si="889">G674*O665</f>
        <v>#VALUE!</v>
      </c>
    </row>
    <row r="675" spans="1:16">
      <c r="A675" s="617" t="str">
        <f>CONCATENATE("Cable ",B675," ",C675," ",D675," x ",E675)</f>
        <v>Cable Tray HDG 300 x 125</v>
      </c>
      <c r="B675" s="706" t="s">
        <v>858</v>
      </c>
      <c r="C675" s="703" t="s">
        <v>852</v>
      </c>
      <c r="D675" s="617">
        <v>300</v>
      </c>
      <c r="E675" s="617">
        <v>125</v>
      </c>
      <c r="F675" s="618"/>
      <c r="G675" s="619"/>
      <c r="H675" s="619"/>
      <c r="I675" s="620">
        <f t="shared" si="836"/>
        <v>80.083043478260862</v>
      </c>
      <c r="J675" s="621">
        <f>I675*NOK2EUR</f>
        <v>920.95499999999993</v>
      </c>
      <c r="K675" s="622"/>
      <c r="L675" s="623">
        <f t="shared" ref="L675" si="890">IF(D675&gt;300,D675/1000,0.25)</f>
        <v>0.25</v>
      </c>
      <c r="M675" s="624">
        <f t="shared" ref="M675" si="891">$M$1</f>
        <v>0.5</v>
      </c>
      <c r="N675" s="623">
        <f t="shared" ref="N675" si="892">L675+L675*M675</f>
        <v>0.375</v>
      </c>
      <c r="O675" s="625" t="e">
        <f>SUMIF('[55]Cable Trays - maching table'!C:C,A675,'[55]Cable Trays - maching table'!D:D)</f>
        <v>#VALUE!</v>
      </c>
      <c r="P675" s="626"/>
    </row>
    <row r="676" spans="1:16" s="637" customFormat="1" ht="13.15">
      <c r="A676" s="627"/>
      <c r="B676" s="627"/>
      <c r="C676" s="627"/>
      <c r="D676" s="627"/>
      <c r="E676" s="628"/>
      <c r="F676" s="260" t="str">
        <f>CONCATENATE("Cable ",B675," ",C675," ",D675," x ",E675)</f>
        <v>Cable Tray HDG 300 x 125</v>
      </c>
      <c r="G676" s="629">
        <v>1</v>
      </c>
      <c r="H676" s="630">
        <f>IF(F676="",0,VLOOKUP(F676,'Cable trays (UnitPrice)'!B:F,5,0))</f>
        <v>56.521739130434781</v>
      </c>
      <c r="I676" s="631">
        <f t="shared" ref="I676:I684" si="893">H676*G676</f>
        <v>56.521739130434781</v>
      </c>
      <c r="J676" s="632"/>
      <c r="K676" s="632"/>
      <c r="L676" s="632"/>
      <c r="M676" s="633"/>
      <c r="N676" s="634"/>
      <c r="O676" s="635"/>
      <c r="P676" s="636" t="e">
        <f t="shared" si="854"/>
        <v>#VALUE!</v>
      </c>
    </row>
    <row r="677" spans="1:16" s="637" customFormat="1" ht="13.15">
      <c r="A677" s="627"/>
      <c r="B677" s="627"/>
      <c r="C677" s="627"/>
      <c r="D677" s="627"/>
      <c r="E677" s="628"/>
      <c r="F677" s="260" t="str">
        <f>CONCATENATE(B675," - Union ",C675," ",D675," x ",E675)</f>
        <v>Tray - Union HDG 300 x 125</v>
      </c>
      <c r="G677" s="629">
        <v>0.7</v>
      </c>
      <c r="H677" s="630">
        <f>IF(F677="",0,VLOOKUP(F677,'Cable trays (UnitPrice)'!B:F,5,0))</f>
        <v>6.9565217391304346</v>
      </c>
      <c r="I677" s="631">
        <f t="shared" si="893"/>
        <v>4.8695652173913038</v>
      </c>
      <c r="J677" s="632"/>
      <c r="K677" s="632"/>
      <c r="L677" s="632"/>
      <c r="M677" s="633"/>
      <c r="N677" s="634"/>
      <c r="O677" s="635"/>
      <c r="P677" s="636" t="e">
        <f t="shared" ref="P677" si="894">G677*O675</f>
        <v>#VALUE!</v>
      </c>
    </row>
    <row r="678" spans="1:16" s="637" customFormat="1" ht="13.15">
      <c r="A678" s="627"/>
      <c r="B678" s="627"/>
      <c r="C678" s="627"/>
      <c r="D678" s="627"/>
      <c r="E678" s="628"/>
      <c r="F678" s="638" t="s">
        <v>853</v>
      </c>
      <c r="G678" s="639">
        <v>4</v>
      </c>
      <c r="H678" s="630">
        <f>IF(F678="",0,VLOOKUP(F678,'Cable trays (UnitPrice)'!B:F,5,0))</f>
        <v>1.6165217391304347</v>
      </c>
      <c r="I678" s="631">
        <f t="shared" si="893"/>
        <v>6.4660869565217389</v>
      </c>
      <c r="J678" s="632"/>
      <c r="K678" s="632"/>
      <c r="L678" s="632"/>
      <c r="M678" s="633"/>
      <c r="N678" s="634"/>
      <c r="O678" s="635"/>
      <c r="P678" s="636" t="e">
        <f t="shared" ref="P678" si="895">G678*O675</f>
        <v>#VALUE!</v>
      </c>
    </row>
    <row r="679" spans="1:16" s="637" customFormat="1" ht="13.15">
      <c r="A679" s="627"/>
      <c r="B679" s="627"/>
      <c r="C679" s="627"/>
      <c r="D679" s="627"/>
      <c r="E679" s="628"/>
      <c r="F679" s="638" t="s">
        <v>854</v>
      </c>
      <c r="G679" s="639">
        <v>8</v>
      </c>
      <c r="H679" s="630">
        <f>IF(F679="",0,VLOOKUP(F679,'Cable trays (UnitPrice)'!B:F,5,0))</f>
        <v>0.1643478260869565</v>
      </c>
      <c r="I679" s="631">
        <f t="shared" si="893"/>
        <v>1.314782608695652</v>
      </c>
      <c r="J679" s="632"/>
      <c r="K679" s="632"/>
      <c r="L679" s="632"/>
      <c r="M679" s="633"/>
      <c r="N679" s="634"/>
      <c r="O679" s="635"/>
      <c r="P679" s="636" t="e">
        <f t="shared" ref="P679" si="896">G679*O675</f>
        <v>#VALUE!</v>
      </c>
    </row>
    <row r="680" spans="1:16" s="637" customFormat="1" ht="13.15">
      <c r="A680" s="627"/>
      <c r="B680" s="627"/>
      <c r="C680" s="627"/>
      <c r="D680" s="627"/>
      <c r="E680" s="628"/>
      <c r="F680" s="638" t="str">
        <f>IF(C675="HDG","Anchor rail 41x41 HDG","Anchor rail 41x41")</f>
        <v>Anchor rail 41x41 HDG</v>
      </c>
      <c r="G680" s="639">
        <f t="shared" ref="G680" si="897">D675/1000</f>
        <v>0.3</v>
      </c>
      <c r="H680" s="630">
        <f>IF(F680="",0,VLOOKUP(F680,'Cable trays (UnitPrice)'!B:F,5,0))</f>
        <v>5.9608695652173909</v>
      </c>
      <c r="I680" s="631">
        <f t="shared" si="893"/>
        <v>1.7882608695652171</v>
      </c>
      <c r="J680" s="632"/>
      <c r="K680" s="632"/>
      <c r="L680" s="632"/>
      <c r="M680" s="633"/>
      <c r="N680" s="634"/>
      <c r="O680" s="635"/>
      <c r="P680" s="636" t="e">
        <f t="shared" ref="P680" si="898">G680*O675</f>
        <v>#VALUE!</v>
      </c>
    </row>
    <row r="681" spans="1:16" s="637" customFormat="1" ht="13.15">
      <c r="A681" s="627"/>
      <c r="B681" s="627"/>
      <c r="C681" s="627"/>
      <c r="D681" s="627"/>
      <c r="E681" s="628"/>
      <c r="F681" s="638" t="s">
        <v>855</v>
      </c>
      <c r="G681" s="639">
        <v>1</v>
      </c>
      <c r="H681" s="630">
        <f>IF(F681="",0,VLOOKUP(F681,'Cable trays (UnitPrice)'!B:F,5,0))</f>
        <v>0.78521739130434776</v>
      </c>
      <c r="I681" s="631">
        <f t="shared" si="893"/>
        <v>0.78521739130434776</v>
      </c>
      <c r="J681" s="632"/>
      <c r="K681" s="632"/>
      <c r="L681" s="632"/>
      <c r="M681" s="633"/>
      <c r="N681" s="634"/>
      <c r="O681" s="635"/>
      <c r="P681" s="636" t="e">
        <f t="shared" ref="P681" si="899">G681*O675</f>
        <v>#VALUE!</v>
      </c>
    </row>
    <row r="682" spans="1:16" s="637" customFormat="1" ht="13.15">
      <c r="A682" s="627"/>
      <c r="B682" s="627"/>
      <c r="C682" s="627"/>
      <c r="D682" s="627"/>
      <c r="E682" s="628"/>
      <c r="F682" s="638" t="str">
        <f>IF(C675="HDG","Ceiling mount for anchor rail Varmf MP-230Z HDG","Ceiling mount for anchor rail Sendz MP-230S")</f>
        <v>Ceiling mount for anchor rail Varmf MP-230Z HDG</v>
      </c>
      <c r="G682" s="639">
        <v>2</v>
      </c>
      <c r="H682" s="630">
        <f>IF(F682="",0,VLOOKUP(F682,'Cable trays (UnitPrice)'!B:F,5,0))</f>
        <v>4.1686956521739127</v>
      </c>
      <c r="I682" s="631">
        <f t="shared" si="893"/>
        <v>8.3373913043478254</v>
      </c>
      <c r="J682" s="632"/>
      <c r="K682" s="632"/>
      <c r="L682" s="632"/>
      <c r="M682" s="633"/>
      <c r="N682" s="634"/>
      <c r="O682" s="635"/>
      <c r="P682" s="636" t="e">
        <f t="shared" ref="P682" si="900">G682*O675</f>
        <v>#VALUE!</v>
      </c>
    </row>
    <row r="683" spans="1:16" s="637" customFormat="1" ht="13.15">
      <c r="A683" s="627"/>
      <c r="B683" s="627"/>
      <c r="C683" s="627"/>
      <c r="D683" s="627"/>
      <c r="E683" s="628"/>
      <c r="F683" s="627"/>
      <c r="G683" s="639"/>
      <c r="H683" s="630">
        <f>IF(F683="",0,VLOOKUP(F683,'Cable trays (UnitPrice)'!B:F,5,0))</f>
        <v>0</v>
      </c>
      <c r="I683" s="631">
        <f t="shared" si="893"/>
        <v>0</v>
      </c>
      <c r="J683" s="632"/>
      <c r="K683" s="632"/>
      <c r="L683" s="632"/>
      <c r="M683" s="633"/>
      <c r="N683" s="634"/>
      <c r="O683" s="635"/>
      <c r="P683" s="636" t="e">
        <f t="shared" ref="P683" si="901">G683*O675</f>
        <v>#VALUE!</v>
      </c>
    </row>
    <row r="684" spans="1:16" s="637" customFormat="1" ht="13.15">
      <c r="A684" s="627"/>
      <c r="B684" s="627"/>
      <c r="C684" s="627"/>
      <c r="D684" s="627"/>
      <c r="E684" s="628"/>
      <c r="F684" s="638"/>
      <c r="G684" s="639"/>
      <c r="H684" s="630">
        <f>IF(F684="",0,VLOOKUP(F684,'Cable trays (UnitPrice)'!B:F,5,0))</f>
        <v>0</v>
      </c>
      <c r="I684" s="631">
        <f t="shared" si="893"/>
        <v>0</v>
      </c>
      <c r="J684" s="632"/>
      <c r="K684" s="632"/>
      <c r="L684" s="632"/>
      <c r="M684" s="633"/>
      <c r="N684" s="634"/>
      <c r="O684" s="635"/>
      <c r="P684" s="636" t="e">
        <f t="shared" ref="P684" si="902">G684*O675</f>
        <v>#VALUE!</v>
      </c>
    </row>
    <row r="685" spans="1:16">
      <c r="A685" s="617" t="str">
        <f>CONCATENATE("Cable ",B685," ",C685," ",D685," x ",E685)</f>
        <v>Cable Tray HDG 300 x 100</v>
      </c>
      <c r="B685" s="706" t="s">
        <v>858</v>
      </c>
      <c r="C685" s="703" t="s">
        <v>852</v>
      </c>
      <c r="D685" s="617">
        <v>300</v>
      </c>
      <c r="E685" s="617">
        <v>100</v>
      </c>
      <c r="F685" s="618"/>
      <c r="G685" s="619"/>
      <c r="H685" s="619"/>
      <c r="I685" s="620">
        <f t="shared" si="836"/>
        <v>41.265798012943215</v>
      </c>
      <c r="J685" s="621">
        <f>I685*NOK2EUR</f>
        <v>474.55667714884697</v>
      </c>
      <c r="K685" s="622"/>
      <c r="L685" s="623">
        <f t="shared" ref="L685" si="903">IF(D685&gt;300,D685/1000,0.25)</f>
        <v>0.25</v>
      </c>
      <c r="M685" s="624">
        <f t="shared" ref="M685" si="904">$M$1</f>
        <v>0.5</v>
      </c>
      <c r="N685" s="623">
        <f t="shared" ref="N685" si="905">L685+L685*M685</f>
        <v>0.375</v>
      </c>
      <c r="O685" s="625" t="e">
        <f>SUMIF('[55]Cable Trays - maching table'!C:C,A685,'[55]Cable Trays - maching table'!D:D)</f>
        <v>#VALUE!</v>
      </c>
      <c r="P685" s="626"/>
    </row>
    <row r="686" spans="1:16" s="637" customFormat="1" ht="13.15">
      <c r="A686" s="627"/>
      <c r="B686" s="627"/>
      <c r="C686" s="627"/>
      <c r="D686" s="627"/>
      <c r="E686" s="628"/>
      <c r="F686" s="260" t="str">
        <f>CONCATENATE("Cable ",B685," ",C685," ",D685," x ",E685)</f>
        <v>Cable Tray HDG 300 x 100</v>
      </c>
      <c r="G686" s="629">
        <v>1</v>
      </c>
      <c r="H686" s="630">
        <f>IF(F686="",0,VLOOKUP(F686,'Cable trays (UnitPrice)'!B:F,5,0))</f>
        <v>20.257952784613984</v>
      </c>
      <c r="I686" s="631">
        <f t="shared" ref="I686:I694" si="906">H686*G686</f>
        <v>20.257952784613984</v>
      </c>
      <c r="J686" s="632"/>
      <c r="K686" s="632"/>
      <c r="L686" s="632"/>
      <c r="M686" s="633"/>
      <c r="N686" s="634"/>
      <c r="O686" s="635"/>
      <c r="P686" s="636" t="e">
        <f t="shared" si="854"/>
        <v>#VALUE!</v>
      </c>
    </row>
    <row r="687" spans="1:16" s="637" customFormat="1" ht="13.15">
      <c r="A687" s="627"/>
      <c r="B687" s="627"/>
      <c r="C687" s="627"/>
      <c r="D687" s="627"/>
      <c r="E687" s="628"/>
      <c r="F687" s="260" t="str">
        <f>CONCATENATE(B685," - Union ",C685," ",D685," x ",E685)</f>
        <v>Tray - Union HDG 300 x 100</v>
      </c>
      <c r="G687" s="629">
        <v>0.7</v>
      </c>
      <c r="H687" s="630">
        <f>IF(F687="",0,VLOOKUP(F687,'Cable trays (UnitPrice)'!B:F,5,0))</f>
        <v>3.3087229969920697</v>
      </c>
      <c r="I687" s="631">
        <f t="shared" si="906"/>
        <v>2.3161060978944485</v>
      </c>
      <c r="J687" s="632"/>
      <c r="K687" s="632"/>
      <c r="L687" s="632"/>
      <c r="M687" s="633"/>
      <c r="N687" s="634"/>
      <c r="O687" s="635"/>
      <c r="P687" s="636" t="e">
        <f t="shared" ref="P687" si="907">G687*O685</f>
        <v>#VALUE!</v>
      </c>
    </row>
    <row r="688" spans="1:16" s="637" customFormat="1" ht="13.15">
      <c r="A688" s="627"/>
      <c r="B688" s="627"/>
      <c r="C688" s="627"/>
      <c r="D688" s="627"/>
      <c r="E688" s="628"/>
      <c r="F688" s="638" t="s">
        <v>853</v>
      </c>
      <c r="G688" s="639">
        <v>4</v>
      </c>
      <c r="H688" s="630">
        <f>IF(F688="",0,VLOOKUP(F688,'Cable trays (UnitPrice)'!B:F,5,0))</f>
        <v>1.6165217391304347</v>
      </c>
      <c r="I688" s="631">
        <f t="shared" si="906"/>
        <v>6.4660869565217389</v>
      </c>
      <c r="J688" s="632"/>
      <c r="K688" s="632"/>
      <c r="L688" s="632"/>
      <c r="M688" s="633"/>
      <c r="N688" s="634"/>
      <c r="O688" s="635"/>
      <c r="P688" s="636" t="e">
        <f t="shared" ref="P688" si="908">G688*O685</f>
        <v>#VALUE!</v>
      </c>
    </row>
    <row r="689" spans="1:16" s="637" customFormat="1" ht="13.15">
      <c r="A689" s="627"/>
      <c r="B689" s="627"/>
      <c r="C689" s="627"/>
      <c r="D689" s="627"/>
      <c r="E689" s="628"/>
      <c r="F689" s="638" t="s">
        <v>854</v>
      </c>
      <c r="G689" s="639">
        <v>8</v>
      </c>
      <c r="H689" s="630">
        <f>IF(F689="",0,VLOOKUP(F689,'Cable trays (UnitPrice)'!B:F,5,0))</f>
        <v>0.1643478260869565</v>
      </c>
      <c r="I689" s="631">
        <f t="shared" si="906"/>
        <v>1.314782608695652</v>
      </c>
      <c r="J689" s="632"/>
      <c r="K689" s="632"/>
      <c r="L689" s="632"/>
      <c r="M689" s="633"/>
      <c r="N689" s="634"/>
      <c r="O689" s="635"/>
      <c r="P689" s="636" t="e">
        <f t="shared" ref="P689" si="909">G689*O685</f>
        <v>#VALUE!</v>
      </c>
    </row>
    <row r="690" spans="1:16" s="637" customFormat="1" ht="13.15">
      <c r="A690" s="627"/>
      <c r="B690" s="627"/>
      <c r="C690" s="627"/>
      <c r="D690" s="627"/>
      <c r="E690" s="628"/>
      <c r="F690" s="638" t="str">
        <f>IF(C685="HDG","Anchor rail 41x41 HDG","Anchor rail 41x41")</f>
        <v>Anchor rail 41x41 HDG</v>
      </c>
      <c r="G690" s="639">
        <f t="shared" ref="G690" si="910">D685/1000</f>
        <v>0.3</v>
      </c>
      <c r="H690" s="630">
        <f>IF(F690="",0,VLOOKUP(F690,'Cable trays (UnitPrice)'!B:F,5,0))</f>
        <v>5.9608695652173909</v>
      </c>
      <c r="I690" s="631">
        <f t="shared" si="906"/>
        <v>1.7882608695652171</v>
      </c>
      <c r="J690" s="632"/>
      <c r="K690" s="632"/>
      <c r="L690" s="632"/>
      <c r="M690" s="633"/>
      <c r="N690" s="634"/>
      <c r="O690" s="635"/>
      <c r="P690" s="636" t="e">
        <f t="shared" ref="P690" si="911">G690*O685</f>
        <v>#VALUE!</v>
      </c>
    </row>
    <row r="691" spans="1:16" s="637" customFormat="1" ht="13.15">
      <c r="A691" s="627"/>
      <c r="B691" s="627"/>
      <c r="C691" s="627"/>
      <c r="D691" s="627"/>
      <c r="E691" s="628"/>
      <c r="F691" s="638" t="s">
        <v>855</v>
      </c>
      <c r="G691" s="639">
        <v>1</v>
      </c>
      <c r="H691" s="630">
        <f>IF(F691="",0,VLOOKUP(F691,'Cable trays (UnitPrice)'!B:F,5,0))</f>
        <v>0.78521739130434776</v>
      </c>
      <c r="I691" s="631">
        <f t="shared" si="906"/>
        <v>0.78521739130434776</v>
      </c>
      <c r="J691" s="632"/>
      <c r="K691" s="632"/>
      <c r="L691" s="632"/>
      <c r="M691" s="633"/>
      <c r="N691" s="634"/>
      <c r="O691" s="635"/>
      <c r="P691" s="636" t="e">
        <f t="shared" ref="P691" si="912">G691*O685</f>
        <v>#VALUE!</v>
      </c>
    </row>
    <row r="692" spans="1:16" s="637" customFormat="1" ht="13.15">
      <c r="A692" s="627"/>
      <c r="B692" s="627"/>
      <c r="C692" s="627"/>
      <c r="D692" s="627"/>
      <c r="E692" s="628"/>
      <c r="F692" s="638" t="str">
        <f>IF(C685="HDG","Ceiling mount for anchor rail Varmf MP-230Z HDG","Ceiling mount for anchor rail Sendz MP-230S")</f>
        <v>Ceiling mount for anchor rail Varmf MP-230Z HDG</v>
      </c>
      <c r="G692" s="639">
        <v>2</v>
      </c>
      <c r="H692" s="630">
        <f>IF(F692="",0,VLOOKUP(F692,'Cable trays (UnitPrice)'!B:F,5,0))</f>
        <v>4.1686956521739127</v>
      </c>
      <c r="I692" s="631">
        <f t="shared" si="906"/>
        <v>8.3373913043478254</v>
      </c>
      <c r="J692" s="632"/>
      <c r="K692" s="632"/>
      <c r="L692" s="632"/>
      <c r="M692" s="633"/>
      <c r="N692" s="634"/>
      <c r="O692" s="635"/>
      <c r="P692" s="636" t="e">
        <f t="shared" ref="P692" si="913">G692*O685</f>
        <v>#VALUE!</v>
      </c>
    </row>
    <row r="693" spans="1:16" s="637" customFormat="1" ht="13.15">
      <c r="A693" s="627"/>
      <c r="B693" s="627"/>
      <c r="C693" s="627"/>
      <c r="D693" s="627"/>
      <c r="E693" s="628"/>
      <c r="F693" s="627"/>
      <c r="G693" s="639"/>
      <c r="H693" s="630">
        <f>IF(F693="",0,VLOOKUP(F693,'Cable trays (UnitPrice)'!B:F,5,0))</f>
        <v>0</v>
      </c>
      <c r="I693" s="631">
        <f t="shared" si="906"/>
        <v>0</v>
      </c>
      <c r="J693" s="632"/>
      <c r="K693" s="632"/>
      <c r="L693" s="632"/>
      <c r="M693" s="633"/>
      <c r="N693" s="634"/>
      <c r="O693" s="635"/>
      <c r="P693" s="636" t="e">
        <f t="shared" ref="P693" si="914">G693*O685</f>
        <v>#VALUE!</v>
      </c>
    </row>
    <row r="694" spans="1:16" s="637" customFormat="1" ht="13.15">
      <c r="A694" s="627"/>
      <c r="B694" s="627"/>
      <c r="C694" s="627"/>
      <c r="D694" s="627"/>
      <c r="E694" s="628"/>
      <c r="F694" s="638"/>
      <c r="G694" s="639"/>
      <c r="H694" s="630">
        <f>IF(F694="",0,VLOOKUP(F694,'Cable trays (UnitPrice)'!B:F,5,0))</f>
        <v>0</v>
      </c>
      <c r="I694" s="631">
        <f t="shared" si="906"/>
        <v>0</v>
      </c>
      <c r="J694" s="632"/>
      <c r="K694" s="632"/>
      <c r="L694" s="632"/>
      <c r="M694" s="633"/>
      <c r="N694" s="634"/>
      <c r="O694" s="635"/>
      <c r="P694" s="636" t="e">
        <f t="shared" ref="P694" si="915">G694*O685</f>
        <v>#VALUE!</v>
      </c>
    </row>
    <row r="695" spans="1:16">
      <c r="A695" s="617" t="str">
        <f>CONCATENATE("Cable ",B695," ",C695," ",D695," x ",E695)</f>
        <v>Cable Tray HDG 300 x 80</v>
      </c>
      <c r="B695" s="706" t="s">
        <v>858</v>
      </c>
      <c r="C695" s="703" t="s">
        <v>852</v>
      </c>
      <c r="D695" s="617">
        <v>300</v>
      </c>
      <c r="E695" s="617">
        <v>80</v>
      </c>
      <c r="F695" s="618"/>
      <c r="G695" s="619"/>
      <c r="H695" s="619"/>
      <c r="I695" s="620">
        <f t="shared" si="836"/>
        <v>71.38739130434783</v>
      </c>
      <c r="J695" s="621">
        <f>I695*NOK2EUR</f>
        <v>820.95500000000004</v>
      </c>
      <c r="K695" s="622"/>
      <c r="L695" s="623">
        <f t="shared" ref="L695" si="916">IF(D695&gt;300,D695/1000,0.25)</f>
        <v>0.25</v>
      </c>
      <c r="M695" s="624">
        <f t="shared" ref="M695" si="917">$M$1</f>
        <v>0.5</v>
      </c>
      <c r="N695" s="623">
        <f t="shared" ref="N695" si="918">L695+L695*M695</f>
        <v>0.375</v>
      </c>
      <c r="O695" s="625" t="e">
        <f>SUMIF('[55]Cable Trays - maching table'!C:C,A695,'[55]Cable Trays - maching table'!D:D)</f>
        <v>#VALUE!</v>
      </c>
      <c r="P695" s="626"/>
    </row>
    <row r="696" spans="1:16" s="637" customFormat="1" ht="13.15">
      <c r="A696" s="627"/>
      <c r="B696" s="627"/>
      <c r="C696" s="627"/>
      <c r="D696" s="627"/>
      <c r="E696" s="628"/>
      <c r="F696" s="260" t="str">
        <f>CONCATENATE("Cable ",B695," ",C695," ",D695," x ",E695)</f>
        <v>Cable Tray HDG 300 x 80</v>
      </c>
      <c r="G696" s="629">
        <v>1</v>
      </c>
      <c r="H696" s="630">
        <f>IF(F696="",0,VLOOKUP(F696,'Cable trays (UnitPrice)'!B:F,5,0))</f>
        <v>47.826086956521742</v>
      </c>
      <c r="I696" s="631">
        <f t="shared" ref="I696:I704" si="919">H696*G696</f>
        <v>47.826086956521742</v>
      </c>
      <c r="J696" s="632"/>
      <c r="K696" s="632"/>
      <c r="L696" s="632"/>
      <c r="M696" s="633"/>
      <c r="N696" s="634"/>
      <c r="O696" s="635"/>
      <c r="P696" s="636" t="e">
        <f t="shared" si="854"/>
        <v>#VALUE!</v>
      </c>
    </row>
    <row r="697" spans="1:16" s="637" customFormat="1" ht="13.15">
      <c r="A697" s="627"/>
      <c r="B697" s="627"/>
      <c r="C697" s="627"/>
      <c r="D697" s="627"/>
      <c r="E697" s="628"/>
      <c r="F697" s="260" t="str">
        <f>CONCATENATE(B695," - Union ",C695," ",D695," x ",E695)</f>
        <v>Tray - Union HDG 300 x 80</v>
      </c>
      <c r="G697" s="629">
        <v>0.7</v>
      </c>
      <c r="H697" s="630">
        <f>IF(F697="",0,VLOOKUP(F697,'Cable trays (UnitPrice)'!B:F,5,0))</f>
        <v>6.9565217391304346</v>
      </c>
      <c r="I697" s="631">
        <f t="shared" si="919"/>
        <v>4.8695652173913038</v>
      </c>
      <c r="J697" s="632"/>
      <c r="K697" s="632"/>
      <c r="L697" s="632"/>
      <c r="M697" s="633"/>
      <c r="N697" s="634"/>
      <c r="O697" s="635"/>
      <c r="P697" s="636" t="e">
        <f t="shared" ref="P697" si="920">G697*O695</f>
        <v>#VALUE!</v>
      </c>
    </row>
    <row r="698" spans="1:16" s="637" customFormat="1" ht="13.15">
      <c r="A698" s="627"/>
      <c r="B698" s="627"/>
      <c r="C698" s="627"/>
      <c r="D698" s="627"/>
      <c r="E698" s="628"/>
      <c r="F698" s="638" t="s">
        <v>853</v>
      </c>
      <c r="G698" s="639">
        <v>4</v>
      </c>
      <c r="H698" s="630">
        <f>IF(F698="",0,VLOOKUP(F698,'Cable trays (UnitPrice)'!B:F,5,0))</f>
        <v>1.6165217391304347</v>
      </c>
      <c r="I698" s="631">
        <f t="shared" si="919"/>
        <v>6.4660869565217389</v>
      </c>
      <c r="J698" s="632"/>
      <c r="K698" s="632"/>
      <c r="L698" s="632"/>
      <c r="M698" s="633"/>
      <c r="N698" s="634"/>
      <c r="O698" s="635"/>
      <c r="P698" s="636" t="e">
        <f t="shared" ref="P698" si="921">G698*O695</f>
        <v>#VALUE!</v>
      </c>
    </row>
    <row r="699" spans="1:16" s="637" customFormat="1" ht="13.15">
      <c r="A699" s="627"/>
      <c r="B699" s="627"/>
      <c r="C699" s="627"/>
      <c r="D699" s="627"/>
      <c r="E699" s="628"/>
      <c r="F699" s="638" t="s">
        <v>854</v>
      </c>
      <c r="G699" s="639">
        <v>8</v>
      </c>
      <c r="H699" s="630">
        <f>IF(F699="",0,VLOOKUP(F699,'Cable trays (UnitPrice)'!B:F,5,0))</f>
        <v>0.1643478260869565</v>
      </c>
      <c r="I699" s="631">
        <f t="shared" si="919"/>
        <v>1.314782608695652</v>
      </c>
      <c r="J699" s="632"/>
      <c r="K699" s="632"/>
      <c r="L699" s="632"/>
      <c r="M699" s="633"/>
      <c r="N699" s="634"/>
      <c r="O699" s="635"/>
      <c r="P699" s="636" t="e">
        <f t="shared" ref="P699" si="922">G699*O695</f>
        <v>#VALUE!</v>
      </c>
    </row>
    <row r="700" spans="1:16" s="637" customFormat="1" ht="13.15">
      <c r="A700" s="627"/>
      <c r="B700" s="627"/>
      <c r="C700" s="627"/>
      <c r="D700" s="627"/>
      <c r="E700" s="628"/>
      <c r="F700" s="638" t="str">
        <f>IF(C695="HDG","Anchor rail 41x41 HDG","Anchor rail 41x41")</f>
        <v>Anchor rail 41x41 HDG</v>
      </c>
      <c r="G700" s="639">
        <f t="shared" ref="G700" si="923">D695/1000</f>
        <v>0.3</v>
      </c>
      <c r="H700" s="630">
        <f>IF(F700="",0,VLOOKUP(F700,'Cable trays (UnitPrice)'!B:F,5,0))</f>
        <v>5.9608695652173909</v>
      </c>
      <c r="I700" s="631">
        <f t="shared" si="919"/>
        <v>1.7882608695652171</v>
      </c>
      <c r="J700" s="632"/>
      <c r="K700" s="632"/>
      <c r="L700" s="632"/>
      <c r="M700" s="633"/>
      <c r="N700" s="634"/>
      <c r="O700" s="635"/>
      <c r="P700" s="636" t="e">
        <f t="shared" ref="P700" si="924">G700*O695</f>
        <v>#VALUE!</v>
      </c>
    </row>
    <row r="701" spans="1:16" s="637" customFormat="1" ht="13.15">
      <c r="A701" s="627"/>
      <c r="B701" s="627"/>
      <c r="C701" s="627"/>
      <c r="D701" s="627"/>
      <c r="E701" s="628"/>
      <c r="F701" s="638" t="s">
        <v>855</v>
      </c>
      <c r="G701" s="639">
        <v>1</v>
      </c>
      <c r="H701" s="630">
        <f>IF(F701="",0,VLOOKUP(F701,'Cable trays (UnitPrice)'!B:F,5,0))</f>
        <v>0.78521739130434776</v>
      </c>
      <c r="I701" s="631">
        <f t="shared" si="919"/>
        <v>0.78521739130434776</v>
      </c>
      <c r="J701" s="632"/>
      <c r="K701" s="632"/>
      <c r="L701" s="632"/>
      <c r="M701" s="633"/>
      <c r="N701" s="634"/>
      <c r="O701" s="635"/>
      <c r="P701" s="636" t="e">
        <f t="shared" ref="P701" si="925">G701*O695</f>
        <v>#VALUE!</v>
      </c>
    </row>
    <row r="702" spans="1:16" s="637" customFormat="1" ht="13.15">
      <c r="A702" s="627"/>
      <c r="B702" s="627"/>
      <c r="C702" s="627"/>
      <c r="D702" s="627"/>
      <c r="E702" s="628"/>
      <c r="F702" s="638" t="str">
        <f>IF(C695="HDG","Ceiling mount for anchor rail Varmf MP-230Z HDG","Ceiling mount for anchor rail Sendz MP-230S")</f>
        <v>Ceiling mount for anchor rail Varmf MP-230Z HDG</v>
      </c>
      <c r="G702" s="639">
        <v>2</v>
      </c>
      <c r="H702" s="630">
        <f>IF(F702="",0,VLOOKUP(F702,'Cable trays (UnitPrice)'!B:F,5,0))</f>
        <v>4.1686956521739127</v>
      </c>
      <c r="I702" s="631">
        <f t="shared" si="919"/>
        <v>8.3373913043478254</v>
      </c>
      <c r="J702" s="632"/>
      <c r="K702" s="632"/>
      <c r="L702" s="632"/>
      <c r="M702" s="633"/>
      <c r="N702" s="634"/>
      <c r="O702" s="635"/>
      <c r="P702" s="636" t="e">
        <f t="shared" ref="P702" si="926">G702*O695</f>
        <v>#VALUE!</v>
      </c>
    </row>
    <row r="703" spans="1:16" s="637" customFormat="1" ht="13.15">
      <c r="A703" s="627"/>
      <c r="B703" s="627"/>
      <c r="C703" s="627"/>
      <c r="D703" s="627"/>
      <c r="E703" s="628"/>
      <c r="F703" s="627"/>
      <c r="G703" s="639"/>
      <c r="H703" s="630">
        <f>IF(F703="",0,VLOOKUP(F703,'Cable trays (UnitPrice)'!B:F,5,0))</f>
        <v>0</v>
      </c>
      <c r="I703" s="631">
        <f t="shared" si="919"/>
        <v>0</v>
      </c>
      <c r="J703" s="632"/>
      <c r="K703" s="632"/>
      <c r="L703" s="632"/>
      <c r="M703" s="633"/>
      <c r="N703" s="634"/>
      <c r="O703" s="635"/>
      <c r="P703" s="636" t="e">
        <f t="shared" ref="P703" si="927">G703*O695</f>
        <v>#VALUE!</v>
      </c>
    </row>
    <row r="704" spans="1:16" s="637" customFormat="1" ht="13.15">
      <c r="A704" s="627"/>
      <c r="B704" s="627"/>
      <c r="C704" s="627"/>
      <c r="D704" s="627"/>
      <c r="E704" s="628"/>
      <c r="F704" s="638"/>
      <c r="G704" s="639"/>
      <c r="H704" s="630">
        <f>IF(F704="",0,VLOOKUP(F704,'Cable trays (UnitPrice)'!B:F,5,0))</f>
        <v>0</v>
      </c>
      <c r="I704" s="631">
        <f t="shared" si="919"/>
        <v>0</v>
      </c>
      <c r="J704" s="632"/>
      <c r="K704" s="632"/>
      <c r="L704" s="632"/>
      <c r="M704" s="633"/>
      <c r="N704" s="634"/>
      <c r="O704" s="635"/>
      <c r="P704" s="636" t="e">
        <f t="shared" ref="P704" si="928">G704*O695</f>
        <v>#VALUE!</v>
      </c>
    </row>
    <row r="705" spans="1:16">
      <c r="A705" s="617" t="str">
        <f>CONCATENATE("Cable ",B705," ",C705," ",D705," x ",E705)</f>
        <v>Cable Tray HDG 300 x 75</v>
      </c>
      <c r="B705" s="706" t="s">
        <v>858</v>
      </c>
      <c r="C705" s="703" t="s">
        <v>852</v>
      </c>
      <c r="D705" s="617">
        <v>300</v>
      </c>
      <c r="E705" s="617">
        <v>75</v>
      </c>
      <c r="F705" s="618"/>
      <c r="G705" s="619"/>
      <c r="H705" s="619"/>
      <c r="I705" s="620">
        <f t="shared" ref="I705:I765" si="929">SUM(I706:I714)</f>
        <v>39.373992343450908</v>
      </c>
      <c r="J705" s="621">
        <f>I705*NOK2EUR</f>
        <v>452.80091194968543</v>
      </c>
      <c r="K705" s="622"/>
      <c r="L705" s="623">
        <f t="shared" ref="L705" si="930">IF(D705&gt;300,D705/1000,0.25)</f>
        <v>0.25</v>
      </c>
      <c r="M705" s="624">
        <f t="shared" ref="M705" si="931">$M$1</f>
        <v>0.5</v>
      </c>
      <c r="N705" s="623">
        <f t="shared" ref="N705" si="932">L705+L705*M705</f>
        <v>0.375</v>
      </c>
      <c r="O705" s="625" t="e">
        <f>SUMIF('[55]Cable Trays - maching table'!C:C,A705,'[55]Cable Trays - maching table'!D:D)</f>
        <v>#VALUE!</v>
      </c>
      <c r="P705" s="626"/>
    </row>
    <row r="706" spans="1:16" s="637" customFormat="1" ht="13.15">
      <c r="A706" s="627"/>
      <c r="B706" s="627"/>
      <c r="C706" s="627"/>
      <c r="D706" s="627"/>
      <c r="E706" s="628"/>
      <c r="F706" s="260" t="str">
        <f>CONCATENATE("Cable ",B705," ",C705," ",D705," x ",E705)</f>
        <v>Cable Tray HDG 300 x 75</v>
      </c>
      <c r="G706" s="629">
        <v>1</v>
      </c>
      <c r="H706" s="630">
        <f>IF(F706="",0,VLOOKUP(F706,'Cable trays (UnitPrice)'!B:F,5,0))</f>
        <v>19.141372709871479</v>
      </c>
      <c r="I706" s="631">
        <f t="shared" ref="I706:I714" si="933">H706*G706</f>
        <v>19.141372709871479</v>
      </c>
      <c r="J706" s="632"/>
      <c r="K706" s="632"/>
      <c r="L706" s="632"/>
      <c r="M706" s="633"/>
      <c r="N706" s="634"/>
      <c r="O706" s="635"/>
      <c r="P706" s="636" t="e">
        <f t="shared" si="854"/>
        <v>#VALUE!</v>
      </c>
    </row>
    <row r="707" spans="1:16" s="637" customFormat="1" ht="13.15">
      <c r="A707" s="627"/>
      <c r="B707" s="627"/>
      <c r="C707" s="627"/>
      <c r="D707" s="627"/>
      <c r="E707" s="628"/>
      <c r="F707" s="260" t="str">
        <f>CONCATENATE(B705," - Union ",C705," ",D705," x ",E705)</f>
        <v>Tray - Union HDG 300 x 75</v>
      </c>
      <c r="G707" s="629">
        <v>0.7</v>
      </c>
      <c r="H707" s="630">
        <f>IF(F707="",0,VLOOKUP(F707,'Cable trays (UnitPrice)'!B:F,5,0))</f>
        <v>2.2012578616352205</v>
      </c>
      <c r="I707" s="631">
        <f t="shared" si="933"/>
        <v>1.5408805031446542</v>
      </c>
      <c r="J707" s="632"/>
      <c r="K707" s="632"/>
      <c r="L707" s="632"/>
      <c r="M707" s="633"/>
      <c r="N707" s="634"/>
      <c r="O707" s="635"/>
      <c r="P707" s="636" t="e">
        <f t="shared" ref="P707" si="934">G707*O705</f>
        <v>#VALUE!</v>
      </c>
    </row>
    <row r="708" spans="1:16" s="637" customFormat="1" ht="13.15">
      <c r="A708" s="627"/>
      <c r="B708" s="627"/>
      <c r="C708" s="627"/>
      <c r="D708" s="627"/>
      <c r="E708" s="628"/>
      <c r="F708" s="638" t="s">
        <v>853</v>
      </c>
      <c r="G708" s="639">
        <v>4</v>
      </c>
      <c r="H708" s="630">
        <f>IF(F708="",0,VLOOKUP(F708,'Cable trays (UnitPrice)'!B:F,5,0))</f>
        <v>1.6165217391304347</v>
      </c>
      <c r="I708" s="631">
        <f t="shared" si="933"/>
        <v>6.4660869565217389</v>
      </c>
      <c r="J708" s="632"/>
      <c r="K708" s="632"/>
      <c r="L708" s="632"/>
      <c r="M708" s="633"/>
      <c r="N708" s="634"/>
      <c r="O708" s="635"/>
      <c r="P708" s="636" t="e">
        <f t="shared" ref="P708" si="935">G708*O705</f>
        <v>#VALUE!</v>
      </c>
    </row>
    <row r="709" spans="1:16" s="637" customFormat="1" ht="13.15">
      <c r="A709" s="627"/>
      <c r="B709" s="627"/>
      <c r="C709" s="627"/>
      <c r="D709" s="627"/>
      <c r="E709" s="628"/>
      <c r="F709" s="638" t="s">
        <v>854</v>
      </c>
      <c r="G709" s="639">
        <v>8</v>
      </c>
      <c r="H709" s="630">
        <f>IF(F709="",0,VLOOKUP(F709,'Cable trays (UnitPrice)'!B:F,5,0))</f>
        <v>0.1643478260869565</v>
      </c>
      <c r="I709" s="631">
        <f t="shared" si="933"/>
        <v>1.314782608695652</v>
      </c>
      <c r="J709" s="632"/>
      <c r="K709" s="632"/>
      <c r="L709" s="632"/>
      <c r="M709" s="633"/>
      <c r="N709" s="634"/>
      <c r="O709" s="635"/>
      <c r="P709" s="636" t="e">
        <f t="shared" ref="P709" si="936">G709*O705</f>
        <v>#VALUE!</v>
      </c>
    </row>
    <row r="710" spans="1:16" s="637" customFormat="1" ht="13.15">
      <c r="A710" s="627"/>
      <c r="B710" s="627"/>
      <c r="C710" s="627"/>
      <c r="D710" s="627"/>
      <c r="E710" s="628"/>
      <c r="F710" s="638" t="str">
        <f>IF(C705="HDG","Anchor rail 41x41 HDG","Anchor rail 41x41")</f>
        <v>Anchor rail 41x41 HDG</v>
      </c>
      <c r="G710" s="639">
        <f t="shared" ref="G710" si="937">D705/1000</f>
        <v>0.3</v>
      </c>
      <c r="H710" s="630">
        <f>IF(F710="",0,VLOOKUP(F710,'Cable trays (UnitPrice)'!B:F,5,0))</f>
        <v>5.9608695652173909</v>
      </c>
      <c r="I710" s="631">
        <f t="shared" si="933"/>
        <v>1.7882608695652171</v>
      </c>
      <c r="J710" s="632"/>
      <c r="K710" s="632"/>
      <c r="L710" s="632"/>
      <c r="M710" s="633"/>
      <c r="N710" s="634"/>
      <c r="O710" s="635"/>
      <c r="P710" s="636" t="e">
        <f t="shared" ref="P710" si="938">G710*O705</f>
        <v>#VALUE!</v>
      </c>
    </row>
    <row r="711" spans="1:16" s="637" customFormat="1" ht="13.15">
      <c r="A711" s="627"/>
      <c r="B711" s="627"/>
      <c r="C711" s="627"/>
      <c r="D711" s="627"/>
      <c r="E711" s="628"/>
      <c r="F711" s="638" t="s">
        <v>855</v>
      </c>
      <c r="G711" s="639">
        <v>1</v>
      </c>
      <c r="H711" s="630">
        <f>IF(F711="",0,VLOOKUP(F711,'Cable trays (UnitPrice)'!B:F,5,0))</f>
        <v>0.78521739130434776</v>
      </c>
      <c r="I711" s="631">
        <f t="shared" si="933"/>
        <v>0.78521739130434776</v>
      </c>
      <c r="J711" s="632"/>
      <c r="K711" s="632"/>
      <c r="L711" s="632"/>
      <c r="M711" s="633"/>
      <c r="N711" s="634"/>
      <c r="O711" s="635"/>
      <c r="P711" s="636" t="e">
        <f t="shared" ref="P711" si="939">G711*O705</f>
        <v>#VALUE!</v>
      </c>
    </row>
    <row r="712" spans="1:16" s="637" customFormat="1" ht="13.15">
      <c r="A712" s="627"/>
      <c r="B712" s="627"/>
      <c r="C712" s="627"/>
      <c r="D712" s="627"/>
      <c r="E712" s="628"/>
      <c r="F712" s="638" t="str">
        <f>IF(C705="HDG","Ceiling mount for anchor rail Varmf MP-230Z HDG","Ceiling mount for anchor rail Sendz MP-230S")</f>
        <v>Ceiling mount for anchor rail Varmf MP-230Z HDG</v>
      </c>
      <c r="G712" s="639">
        <v>2</v>
      </c>
      <c r="H712" s="630">
        <f>IF(F712="",0,VLOOKUP(F712,'Cable trays (UnitPrice)'!B:F,5,0))</f>
        <v>4.1686956521739127</v>
      </c>
      <c r="I712" s="631">
        <f t="shared" si="933"/>
        <v>8.3373913043478254</v>
      </c>
      <c r="J712" s="632"/>
      <c r="K712" s="632"/>
      <c r="L712" s="632"/>
      <c r="M712" s="633"/>
      <c r="N712" s="634"/>
      <c r="O712" s="635"/>
      <c r="P712" s="636" t="e">
        <f t="shared" ref="P712" si="940">G712*O705</f>
        <v>#VALUE!</v>
      </c>
    </row>
    <row r="713" spans="1:16" s="637" customFormat="1" ht="13.15">
      <c r="A713" s="627"/>
      <c r="B713" s="627"/>
      <c r="C713" s="627"/>
      <c r="D713" s="627"/>
      <c r="E713" s="628"/>
      <c r="F713" s="627"/>
      <c r="G713" s="639"/>
      <c r="H713" s="630">
        <f>IF(F713="",0,VLOOKUP(F713,'Cable trays (UnitPrice)'!B:F,5,0))</f>
        <v>0</v>
      </c>
      <c r="I713" s="631">
        <f t="shared" si="933"/>
        <v>0</v>
      </c>
      <c r="J713" s="632"/>
      <c r="K713" s="632"/>
      <c r="L713" s="632"/>
      <c r="M713" s="633"/>
      <c r="N713" s="634"/>
      <c r="O713" s="635"/>
      <c r="P713" s="636" t="e">
        <f t="shared" ref="P713" si="941">G713*O705</f>
        <v>#VALUE!</v>
      </c>
    </row>
    <row r="714" spans="1:16" s="637" customFormat="1" ht="13.15">
      <c r="A714" s="627"/>
      <c r="B714" s="627"/>
      <c r="C714" s="627"/>
      <c r="D714" s="627"/>
      <c r="E714" s="628"/>
      <c r="F714" s="638"/>
      <c r="G714" s="639"/>
      <c r="H714" s="630">
        <f>IF(F714="",0,VLOOKUP(F714,'Cable trays (UnitPrice)'!B:F,5,0))</f>
        <v>0</v>
      </c>
      <c r="I714" s="631">
        <f t="shared" si="933"/>
        <v>0</v>
      </c>
      <c r="J714" s="632"/>
      <c r="K714" s="632"/>
      <c r="L714" s="632"/>
      <c r="M714" s="633"/>
      <c r="N714" s="634"/>
      <c r="O714" s="635"/>
      <c r="P714" s="636" t="e">
        <f t="shared" ref="P714" si="942">G714*O705</f>
        <v>#VALUE!</v>
      </c>
    </row>
    <row r="715" spans="1:16">
      <c r="A715" s="617" t="str">
        <f>CONCATENATE("Cable ",B715," ",C715," ",D715," x ",E715)</f>
        <v>Cable Tray HDG 300 x 60</v>
      </c>
      <c r="B715" s="706" t="s">
        <v>858</v>
      </c>
      <c r="C715" s="703" t="s">
        <v>852</v>
      </c>
      <c r="D715" s="617">
        <v>300</v>
      </c>
      <c r="E715" s="617">
        <v>60</v>
      </c>
      <c r="F715" s="618"/>
      <c r="G715" s="619"/>
      <c r="H715" s="619"/>
      <c r="I715" s="620">
        <f t="shared" si="929"/>
        <v>67.909130434782611</v>
      </c>
      <c r="J715" s="621">
        <f>I715*NOK2EUR</f>
        <v>780.95500000000004</v>
      </c>
      <c r="K715" s="622"/>
      <c r="L715" s="623">
        <f t="shared" ref="L715" si="943">IF(D715&gt;300,D715/1000,0.25)</f>
        <v>0.25</v>
      </c>
      <c r="M715" s="624">
        <f t="shared" ref="M715" si="944">$M$1</f>
        <v>0.5</v>
      </c>
      <c r="N715" s="623">
        <f t="shared" ref="N715" si="945">L715+L715*M715</f>
        <v>0.375</v>
      </c>
      <c r="O715" s="625" t="e">
        <f>SUMIF('[55]Cable Trays - maching table'!C:C,A715,'[55]Cable Trays - maching table'!D:D)</f>
        <v>#VALUE!</v>
      </c>
      <c r="P715" s="626"/>
    </row>
    <row r="716" spans="1:16" s="637" customFormat="1" ht="13.15">
      <c r="A716" s="627"/>
      <c r="B716" s="627"/>
      <c r="C716" s="627"/>
      <c r="D716" s="627"/>
      <c r="E716" s="628"/>
      <c r="F716" s="260" t="str">
        <f>CONCATENATE("Cable ",B715," ",C715," ",D715," x ",E715)</f>
        <v>Cable Tray HDG 300 x 60</v>
      </c>
      <c r="G716" s="629">
        <v>1</v>
      </c>
      <c r="H716" s="630">
        <f>IF(F716="",0,VLOOKUP(F716,'Cable trays (UnitPrice)'!B:F,5,0))</f>
        <v>44.347826086956523</v>
      </c>
      <c r="I716" s="631">
        <f t="shared" ref="I716:I724" si="946">H716*G716</f>
        <v>44.347826086956523</v>
      </c>
      <c r="J716" s="632"/>
      <c r="K716" s="632"/>
      <c r="L716" s="632"/>
      <c r="M716" s="633"/>
      <c r="N716" s="634"/>
      <c r="O716" s="635"/>
      <c r="P716" s="636" t="e">
        <f t="shared" ref="P716:P786" si="947">G716*O715</f>
        <v>#VALUE!</v>
      </c>
    </row>
    <row r="717" spans="1:16" s="637" customFormat="1" ht="13.15">
      <c r="A717" s="627"/>
      <c r="B717" s="627"/>
      <c r="C717" s="627"/>
      <c r="D717" s="627"/>
      <c r="E717" s="628"/>
      <c r="F717" s="260" t="str">
        <f>CONCATENATE(B715," - Union ",C715," ",D715," x ",E715)</f>
        <v>Tray - Union HDG 300 x 60</v>
      </c>
      <c r="G717" s="629">
        <v>0.7</v>
      </c>
      <c r="H717" s="630">
        <f>IF(F717="",0,VLOOKUP(F717,'Cable trays (UnitPrice)'!B:F,5,0))</f>
        <v>6.9565217391304346</v>
      </c>
      <c r="I717" s="631">
        <f t="shared" si="946"/>
        <v>4.8695652173913038</v>
      </c>
      <c r="J717" s="632"/>
      <c r="K717" s="632"/>
      <c r="L717" s="632"/>
      <c r="M717" s="633"/>
      <c r="N717" s="634"/>
      <c r="O717" s="635"/>
      <c r="P717" s="636" t="e">
        <f t="shared" ref="P717" si="948">G717*O715</f>
        <v>#VALUE!</v>
      </c>
    </row>
    <row r="718" spans="1:16" s="637" customFormat="1" ht="13.15">
      <c r="A718" s="627"/>
      <c r="B718" s="627"/>
      <c r="C718" s="627"/>
      <c r="D718" s="627"/>
      <c r="E718" s="628"/>
      <c r="F718" s="638" t="s">
        <v>853</v>
      </c>
      <c r="G718" s="639">
        <v>4</v>
      </c>
      <c r="H718" s="630">
        <f>IF(F718="",0,VLOOKUP(F718,'Cable trays (UnitPrice)'!B:F,5,0))</f>
        <v>1.6165217391304347</v>
      </c>
      <c r="I718" s="631">
        <f t="shared" si="946"/>
        <v>6.4660869565217389</v>
      </c>
      <c r="J718" s="632"/>
      <c r="K718" s="632"/>
      <c r="L718" s="632"/>
      <c r="M718" s="633"/>
      <c r="N718" s="634"/>
      <c r="O718" s="635"/>
      <c r="P718" s="636" t="e">
        <f t="shared" ref="P718" si="949">G718*O715</f>
        <v>#VALUE!</v>
      </c>
    </row>
    <row r="719" spans="1:16" s="637" customFormat="1" ht="13.15">
      <c r="A719" s="627"/>
      <c r="B719" s="627"/>
      <c r="C719" s="627"/>
      <c r="D719" s="627"/>
      <c r="E719" s="628"/>
      <c r="F719" s="638" t="s">
        <v>854</v>
      </c>
      <c r="G719" s="639">
        <v>8</v>
      </c>
      <c r="H719" s="630">
        <f>IF(F719="",0,VLOOKUP(F719,'Cable trays (UnitPrice)'!B:F,5,0))</f>
        <v>0.1643478260869565</v>
      </c>
      <c r="I719" s="631">
        <f t="shared" si="946"/>
        <v>1.314782608695652</v>
      </c>
      <c r="J719" s="632"/>
      <c r="K719" s="632"/>
      <c r="L719" s="632"/>
      <c r="M719" s="633"/>
      <c r="N719" s="634"/>
      <c r="O719" s="635"/>
      <c r="P719" s="636" t="e">
        <f t="shared" ref="P719" si="950">G719*O715</f>
        <v>#VALUE!</v>
      </c>
    </row>
    <row r="720" spans="1:16" s="637" customFormat="1" ht="13.15">
      <c r="A720" s="627"/>
      <c r="B720" s="627"/>
      <c r="C720" s="627"/>
      <c r="D720" s="627"/>
      <c r="E720" s="628"/>
      <c r="F720" s="638" t="str">
        <f>IF(C715="HDG","Anchor rail 41x41 HDG","Anchor rail 41x41")</f>
        <v>Anchor rail 41x41 HDG</v>
      </c>
      <c r="G720" s="639">
        <f t="shared" ref="G720" si="951">D715/1000</f>
        <v>0.3</v>
      </c>
      <c r="H720" s="630">
        <f>IF(F720="",0,VLOOKUP(F720,'Cable trays (UnitPrice)'!B:F,5,0))</f>
        <v>5.9608695652173909</v>
      </c>
      <c r="I720" s="631">
        <f t="shared" si="946"/>
        <v>1.7882608695652171</v>
      </c>
      <c r="J720" s="632"/>
      <c r="K720" s="632"/>
      <c r="L720" s="632"/>
      <c r="M720" s="633"/>
      <c r="N720" s="634"/>
      <c r="O720" s="635"/>
      <c r="P720" s="636" t="e">
        <f t="shared" ref="P720" si="952">G720*O715</f>
        <v>#VALUE!</v>
      </c>
    </row>
    <row r="721" spans="1:16" s="637" customFormat="1" ht="13.15">
      <c r="A721" s="627"/>
      <c r="B721" s="627"/>
      <c r="C721" s="627"/>
      <c r="D721" s="627"/>
      <c r="E721" s="628"/>
      <c r="F721" s="638" t="s">
        <v>855</v>
      </c>
      <c r="G721" s="639">
        <v>1</v>
      </c>
      <c r="H721" s="630">
        <f>IF(F721="",0,VLOOKUP(F721,'Cable trays (UnitPrice)'!B:F,5,0))</f>
        <v>0.78521739130434776</v>
      </c>
      <c r="I721" s="631">
        <f t="shared" si="946"/>
        <v>0.78521739130434776</v>
      </c>
      <c r="J721" s="632"/>
      <c r="K721" s="632"/>
      <c r="L721" s="632"/>
      <c r="M721" s="633"/>
      <c r="N721" s="634"/>
      <c r="O721" s="635"/>
      <c r="P721" s="636" t="e">
        <f t="shared" ref="P721" si="953">G721*O715</f>
        <v>#VALUE!</v>
      </c>
    </row>
    <row r="722" spans="1:16" s="637" customFormat="1" ht="13.15">
      <c r="A722" s="627"/>
      <c r="B722" s="627"/>
      <c r="C722" s="627"/>
      <c r="D722" s="627"/>
      <c r="E722" s="628"/>
      <c r="F722" s="638" t="str">
        <f>IF(C715="HDG","Ceiling mount for anchor rail Varmf MP-230Z HDG","Ceiling mount for anchor rail Sendz MP-230S")</f>
        <v>Ceiling mount for anchor rail Varmf MP-230Z HDG</v>
      </c>
      <c r="G722" s="639">
        <v>2</v>
      </c>
      <c r="H722" s="630">
        <f>IF(F722="",0,VLOOKUP(F722,'Cable trays (UnitPrice)'!B:F,5,0))</f>
        <v>4.1686956521739127</v>
      </c>
      <c r="I722" s="631">
        <f t="shared" si="946"/>
        <v>8.3373913043478254</v>
      </c>
      <c r="J722" s="632"/>
      <c r="K722" s="632"/>
      <c r="L722" s="632"/>
      <c r="M722" s="633"/>
      <c r="N722" s="634"/>
      <c r="O722" s="635"/>
      <c r="P722" s="636" t="e">
        <f t="shared" ref="P722" si="954">G722*O715</f>
        <v>#VALUE!</v>
      </c>
    </row>
    <row r="723" spans="1:16" s="637" customFormat="1" ht="13.15">
      <c r="A723" s="627"/>
      <c r="B723" s="627"/>
      <c r="C723" s="627"/>
      <c r="D723" s="627"/>
      <c r="E723" s="628"/>
      <c r="F723" s="627"/>
      <c r="G723" s="639"/>
      <c r="H723" s="630">
        <f>IF(F723="",0,VLOOKUP(F723,'Cable trays (UnitPrice)'!B:F,5,0))</f>
        <v>0</v>
      </c>
      <c r="I723" s="631">
        <f t="shared" si="946"/>
        <v>0</v>
      </c>
      <c r="J723" s="632"/>
      <c r="K723" s="632"/>
      <c r="L723" s="632"/>
      <c r="M723" s="633"/>
      <c r="N723" s="634"/>
      <c r="O723" s="635"/>
      <c r="P723" s="636" t="e">
        <f t="shared" ref="P723" si="955">G723*O715</f>
        <v>#VALUE!</v>
      </c>
    </row>
    <row r="724" spans="1:16" s="637" customFormat="1" ht="13.15">
      <c r="A724" s="627"/>
      <c r="B724" s="627"/>
      <c r="C724" s="627"/>
      <c r="D724" s="627"/>
      <c r="E724" s="628"/>
      <c r="F724" s="638"/>
      <c r="G724" s="639"/>
      <c r="H724" s="630">
        <f>IF(F724="",0,VLOOKUP(F724,'Cable trays (UnitPrice)'!B:F,5,0))</f>
        <v>0</v>
      </c>
      <c r="I724" s="631">
        <f t="shared" si="946"/>
        <v>0</v>
      </c>
      <c r="J724" s="632"/>
      <c r="K724" s="632"/>
      <c r="L724" s="632"/>
      <c r="M724" s="633"/>
      <c r="N724" s="634"/>
      <c r="O724" s="635"/>
      <c r="P724" s="636" t="e">
        <f t="shared" ref="P724" si="956">G724*O715</f>
        <v>#VALUE!</v>
      </c>
    </row>
    <row r="725" spans="1:16">
      <c r="A725" s="617" t="str">
        <f>CONCATENATE("Cable ",B725," ",C725," ",D725," x ",E725)</f>
        <v>Cable Tray HDG 300 x 50</v>
      </c>
      <c r="B725" s="706" t="s">
        <v>858</v>
      </c>
      <c r="C725" s="703" t="s">
        <v>852</v>
      </c>
      <c r="D725" s="617">
        <v>300</v>
      </c>
      <c r="E725" s="617">
        <v>50</v>
      </c>
      <c r="F725" s="618"/>
      <c r="G725" s="619"/>
      <c r="H725" s="619"/>
      <c r="I725" s="620">
        <f t="shared" si="929"/>
        <v>30.697937289217023</v>
      </c>
      <c r="J725" s="621">
        <f>I725*NOK2EUR</f>
        <v>353.02627882599575</v>
      </c>
      <c r="K725" s="622"/>
      <c r="L725" s="623">
        <f t="shared" ref="L725" si="957">IF(D725&gt;300,D725/1000,0.25)</f>
        <v>0.25</v>
      </c>
      <c r="M725" s="624">
        <f t="shared" ref="M725" si="958">$M$1</f>
        <v>0.5</v>
      </c>
      <c r="N725" s="623">
        <f t="shared" ref="N725" si="959">L725+L725*M725</f>
        <v>0.375</v>
      </c>
      <c r="O725" s="625" t="e">
        <f>SUMIF('[55]Cable Trays - maching table'!C:C,A725,'[55]Cable Trays - maching table'!D:D)</f>
        <v>#VALUE!</v>
      </c>
      <c r="P725" s="626"/>
    </row>
    <row r="726" spans="1:16" s="637" customFormat="1" ht="13.15">
      <c r="A726" s="627"/>
      <c r="B726" s="627"/>
      <c r="C726" s="627"/>
      <c r="D726" s="627"/>
      <c r="E726" s="628"/>
      <c r="F726" s="260" t="str">
        <f>CONCATENATE("Cable ",B725," ",C725," ",D725," x ",E725)</f>
        <v>Cable Tray HDG 300 x 50</v>
      </c>
      <c r="G726" s="629">
        <v>1</v>
      </c>
      <c r="H726" s="630">
        <f>IF(F726="",0,VLOOKUP(F726,'Cable trays (UnitPrice)'!B:F,5,0))</f>
        <v>11.297967368516998</v>
      </c>
      <c r="I726" s="631">
        <f t="shared" ref="I726:I734" si="960">H726*G726</f>
        <v>11.297967368516998</v>
      </c>
      <c r="J726" s="632"/>
      <c r="K726" s="632"/>
      <c r="L726" s="632"/>
      <c r="M726" s="633"/>
      <c r="N726" s="634"/>
      <c r="O726" s="635"/>
      <c r="P726" s="636" t="e">
        <f t="shared" si="947"/>
        <v>#VALUE!</v>
      </c>
    </row>
    <row r="727" spans="1:16" s="637" customFormat="1" ht="13.15">
      <c r="A727" s="627"/>
      <c r="B727" s="627"/>
      <c r="C727" s="627"/>
      <c r="D727" s="627"/>
      <c r="E727" s="628"/>
      <c r="F727" s="260" t="str">
        <f>CONCATENATE(B725," - Union ",C725," ",D725," x ",E725)</f>
        <v>Tray - Union HDG 300 x 50</v>
      </c>
      <c r="G727" s="629">
        <v>0.7</v>
      </c>
      <c r="H727" s="630">
        <f>IF(F727="",0,VLOOKUP(F727,'Cable trays (UnitPrice)'!B:F,5,0))</f>
        <v>1.0117582718074924</v>
      </c>
      <c r="I727" s="631">
        <f t="shared" si="960"/>
        <v>0.70823079026524471</v>
      </c>
      <c r="J727" s="632"/>
      <c r="K727" s="632"/>
      <c r="L727" s="632"/>
      <c r="M727" s="633"/>
      <c r="N727" s="634"/>
      <c r="O727" s="635"/>
      <c r="P727" s="636" t="e">
        <f t="shared" ref="P727" si="961">G727*O725</f>
        <v>#VALUE!</v>
      </c>
    </row>
    <row r="728" spans="1:16" s="637" customFormat="1" ht="13.15">
      <c r="A728" s="627"/>
      <c r="B728" s="627"/>
      <c r="C728" s="627"/>
      <c r="D728" s="627"/>
      <c r="E728" s="628"/>
      <c r="F728" s="638" t="s">
        <v>853</v>
      </c>
      <c r="G728" s="639">
        <v>4</v>
      </c>
      <c r="H728" s="630">
        <f>IF(F728="",0,VLOOKUP(F728,'Cable trays (UnitPrice)'!B:F,5,0))</f>
        <v>1.6165217391304347</v>
      </c>
      <c r="I728" s="631">
        <f t="shared" si="960"/>
        <v>6.4660869565217389</v>
      </c>
      <c r="J728" s="632"/>
      <c r="K728" s="632"/>
      <c r="L728" s="632"/>
      <c r="M728" s="633"/>
      <c r="N728" s="634"/>
      <c r="O728" s="635"/>
      <c r="P728" s="636" t="e">
        <f t="shared" ref="P728" si="962">G728*O725</f>
        <v>#VALUE!</v>
      </c>
    </row>
    <row r="729" spans="1:16" s="637" customFormat="1" ht="13.15">
      <c r="A729" s="627"/>
      <c r="B729" s="627"/>
      <c r="C729" s="627"/>
      <c r="D729" s="627"/>
      <c r="E729" s="628"/>
      <c r="F729" s="638" t="s">
        <v>854</v>
      </c>
      <c r="G729" s="639">
        <v>8</v>
      </c>
      <c r="H729" s="630">
        <f>IF(F729="",0,VLOOKUP(F729,'Cable trays (UnitPrice)'!B:F,5,0))</f>
        <v>0.1643478260869565</v>
      </c>
      <c r="I729" s="631">
        <f t="shared" si="960"/>
        <v>1.314782608695652</v>
      </c>
      <c r="J729" s="632"/>
      <c r="K729" s="632"/>
      <c r="L729" s="632"/>
      <c r="M729" s="633"/>
      <c r="N729" s="634"/>
      <c r="O729" s="635"/>
      <c r="P729" s="636" t="e">
        <f t="shared" ref="P729" si="963">G729*O725</f>
        <v>#VALUE!</v>
      </c>
    </row>
    <row r="730" spans="1:16" s="637" customFormat="1" ht="13.15">
      <c r="A730" s="627"/>
      <c r="B730" s="627"/>
      <c r="C730" s="627"/>
      <c r="D730" s="627"/>
      <c r="E730" s="628"/>
      <c r="F730" s="638" t="str">
        <f>IF(C725="HDG","Anchor rail 41x41 HDG","Anchor rail 41x41")</f>
        <v>Anchor rail 41x41 HDG</v>
      </c>
      <c r="G730" s="639">
        <f t="shared" ref="G730" si="964">D725/1000</f>
        <v>0.3</v>
      </c>
      <c r="H730" s="630">
        <f>IF(F730="",0,VLOOKUP(F730,'Cable trays (UnitPrice)'!B:F,5,0))</f>
        <v>5.9608695652173909</v>
      </c>
      <c r="I730" s="631">
        <f t="shared" si="960"/>
        <v>1.7882608695652171</v>
      </c>
      <c r="J730" s="632"/>
      <c r="K730" s="632"/>
      <c r="L730" s="632"/>
      <c r="M730" s="633"/>
      <c r="N730" s="634"/>
      <c r="O730" s="635"/>
      <c r="P730" s="636" t="e">
        <f t="shared" ref="P730" si="965">G730*O725</f>
        <v>#VALUE!</v>
      </c>
    </row>
    <row r="731" spans="1:16" s="637" customFormat="1" ht="13.15">
      <c r="A731" s="627"/>
      <c r="B731" s="627"/>
      <c r="C731" s="627"/>
      <c r="D731" s="627"/>
      <c r="E731" s="628"/>
      <c r="F731" s="638" t="s">
        <v>855</v>
      </c>
      <c r="G731" s="639">
        <v>1</v>
      </c>
      <c r="H731" s="630">
        <f>IF(F731="",0,VLOOKUP(F731,'Cable trays (UnitPrice)'!B:F,5,0))</f>
        <v>0.78521739130434776</v>
      </c>
      <c r="I731" s="631">
        <f t="shared" si="960"/>
        <v>0.78521739130434776</v>
      </c>
      <c r="J731" s="632"/>
      <c r="K731" s="632"/>
      <c r="L731" s="632"/>
      <c r="M731" s="633"/>
      <c r="N731" s="634"/>
      <c r="O731" s="635"/>
      <c r="P731" s="636" t="e">
        <f t="shared" ref="P731" si="966">G731*O725</f>
        <v>#VALUE!</v>
      </c>
    </row>
    <row r="732" spans="1:16" s="637" customFormat="1" ht="13.15">
      <c r="A732" s="627"/>
      <c r="B732" s="627"/>
      <c r="C732" s="627"/>
      <c r="D732" s="627"/>
      <c r="E732" s="628"/>
      <c r="F732" s="638" t="str">
        <f>IF(C725="HDG","Ceiling mount for anchor rail Varmf MP-230Z HDG","Ceiling mount for anchor rail Sendz MP-230S")</f>
        <v>Ceiling mount for anchor rail Varmf MP-230Z HDG</v>
      </c>
      <c r="G732" s="639">
        <v>2</v>
      </c>
      <c r="H732" s="630">
        <f>IF(F732="",0,VLOOKUP(F732,'Cable trays (UnitPrice)'!B:F,5,0))</f>
        <v>4.1686956521739127</v>
      </c>
      <c r="I732" s="631">
        <f t="shared" si="960"/>
        <v>8.3373913043478254</v>
      </c>
      <c r="J732" s="632"/>
      <c r="K732" s="632"/>
      <c r="L732" s="632"/>
      <c r="M732" s="633"/>
      <c r="N732" s="634"/>
      <c r="O732" s="635"/>
      <c r="P732" s="636" t="e">
        <f t="shared" ref="P732" si="967">G732*O725</f>
        <v>#VALUE!</v>
      </c>
    </row>
    <row r="733" spans="1:16" s="637" customFormat="1" ht="13.15">
      <c r="A733" s="627"/>
      <c r="B733" s="627"/>
      <c r="C733" s="627"/>
      <c r="D733" s="627"/>
      <c r="E733" s="628"/>
      <c r="F733" s="627"/>
      <c r="G733" s="639"/>
      <c r="H733" s="630">
        <f>IF(F733="",0,VLOOKUP(F733,'Cable trays (UnitPrice)'!B:F,5,0))</f>
        <v>0</v>
      </c>
      <c r="I733" s="631">
        <f t="shared" si="960"/>
        <v>0</v>
      </c>
      <c r="J733" s="632"/>
      <c r="K733" s="632"/>
      <c r="L733" s="632"/>
      <c r="M733" s="633"/>
      <c r="N733" s="634"/>
      <c r="O733" s="635"/>
      <c r="P733" s="636" t="e">
        <f t="shared" ref="P733" si="968">G733*O725</f>
        <v>#VALUE!</v>
      </c>
    </row>
    <row r="734" spans="1:16" s="637" customFormat="1" ht="13.15">
      <c r="A734" s="627"/>
      <c r="B734" s="627"/>
      <c r="C734" s="627"/>
      <c r="D734" s="627"/>
      <c r="E734" s="628"/>
      <c r="F734" s="638"/>
      <c r="G734" s="639"/>
      <c r="H734" s="630">
        <f>IF(F734="",0,VLOOKUP(F734,'Cable trays (UnitPrice)'!B:F,5,0))</f>
        <v>0</v>
      </c>
      <c r="I734" s="631">
        <f t="shared" si="960"/>
        <v>0</v>
      </c>
      <c r="J734" s="632"/>
      <c r="K734" s="632"/>
      <c r="L734" s="632"/>
      <c r="M734" s="633"/>
      <c r="N734" s="634"/>
      <c r="O734" s="635"/>
      <c r="P734" s="636" t="e">
        <f t="shared" ref="P734" si="969">G734*O725</f>
        <v>#VALUE!</v>
      </c>
    </row>
    <row r="735" spans="1:16">
      <c r="A735" s="617" t="str">
        <f>CONCATENATE("Cable ",B735," ",C735," ",D735," x ",E735)</f>
        <v>Cable Tray HDG 250 x 75</v>
      </c>
      <c r="B735" s="706" t="s">
        <v>858</v>
      </c>
      <c r="C735" s="703" t="s">
        <v>852</v>
      </c>
      <c r="D735" s="617">
        <v>250</v>
      </c>
      <c r="E735" s="617">
        <v>75</v>
      </c>
      <c r="F735" s="618"/>
      <c r="G735" s="619"/>
      <c r="H735" s="619"/>
      <c r="I735" s="620">
        <f t="shared" si="929"/>
        <v>39.075948865190043</v>
      </c>
      <c r="J735" s="621">
        <f>I735*NOK2EUR</f>
        <v>449.37341194968548</v>
      </c>
      <c r="K735" s="622"/>
      <c r="L735" s="623">
        <f t="shared" ref="L735" si="970">IF(D735&gt;300,D735/1000,0.25)</f>
        <v>0.25</v>
      </c>
      <c r="M735" s="624">
        <f t="shared" ref="M735" si="971">$M$1</f>
        <v>0.5</v>
      </c>
      <c r="N735" s="623">
        <f t="shared" ref="N735" si="972">L735+L735*M735</f>
        <v>0.375</v>
      </c>
      <c r="O735" s="625" t="e">
        <f>SUMIF('[55]Cable Trays - maching table'!C:C,A735,'[55]Cable Trays - maching table'!D:D)</f>
        <v>#VALUE!</v>
      </c>
      <c r="P735" s="626"/>
    </row>
    <row r="736" spans="1:16" s="637" customFormat="1" ht="13.15">
      <c r="A736" s="627"/>
      <c r="B736" s="627"/>
      <c r="C736" s="627"/>
      <c r="D736" s="627"/>
      <c r="E736" s="628"/>
      <c r="F736" s="260" t="str">
        <f>CONCATENATE("Cable ",B735," ",C735," ",D735," x ",E735)</f>
        <v>Cable Tray HDG 250 x 75</v>
      </c>
      <c r="G736" s="629">
        <v>1</v>
      </c>
      <c r="H736" s="630">
        <f>IF(F736="",0,VLOOKUP(F736,'Cable trays (UnitPrice)'!B:F,5,0))</f>
        <v>19.141372709871479</v>
      </c>
      <c r="I736" s="631">
        <f t="shared" ref="I736:I744" si="973">H736*G736</f>
        <v>19.141372709871479</v>
      </c>
      <c r="J736" s="632"/>
      <c r="K736" s="632"/>
      <c r="L736" s="632"/>
      <c r="M736" s="633"/>
      <c r="N736" s="634"/>
      <c r="O736" s="635"/>
      <c r="P736" s="636" t="e">
        <f t="shared" si="947"/>
        <v>#VALUE!</v>
      </c>
    </row>
    <row r="737" spans="1:16" s="637" customFormat="1" ht="13.15">
      <c r="A737" s="627"/>
      <c r="B737" s="627"/>
      <c r="C737" s="627"/>
      <c r="D737" s="627"/>
      <c r="E737" s="628"/>
      <c r="F737" s="260" t="str">
        <f>CONCATENATE(B735," - Union ",C735," ",D735," x ",E735)</f>
        <v>Tray - Union HDG 250 x 75</v>
      </c>
      <c r="G737" s="629">
        <v>0.7</v>
      </c>
      <c r="H737" s="630">
        <f>IF(F737="",0,VLOOKUP(F737,'Cable trays (UnitPrice)'!B:F,5,0))</f>
        <v>2.2012578616352205</v>
      </c>
      <c r="I737" s="631">
        <f t="shared" si="973"/>
        <v>1.5408805031446542</v>
      </c>
      <c r="J737" s="632"/>
      <c r="K737" s="632"/>
      <c r="L737" s="632"/>
      <c r="M737" s="633"/>
      <c r="N737" s="634"/>
      <c r="O737" s="635"/>
      <c r="P737" s="636" t="e">
        <f t="shared" ref="P737" si="974">G737*O735</f>
        <v>#VALUE!</v>
      </c>
    </row>
    <row r="738" spans="1:16" s="637" customFormat="1" ht="13.15">
      <c r="A738" s="627"/>
      <c r="B738" s="627"/>
      <c r="C738" s="627"/>
      <c r="D738" s="627"/>
      <c r="E738" s="628"/>
      <c r="F738" s="638" t="s">
        <v>853</v>
      </c>
      <c r="G738" s="639">
        <v>4</v>
      </c>
      <c r="H738" s="630">
        <f>IF(F738="",0,VLOOKUP(F738,'Cable trays (UnitPrice)'!B:F,5,0))</f>
        <v>1.6165217391304347</v>
      </c>
      <c r="I738" s="631">
        <f t="shared" si="973"/>
        <v>6.4660869565217389</v>
      </c>
      <c r="J738" s="632"/>
      <c r="K738" s="632"/>
      <c r="L738" s="632"/>
      <c r="M738" s="633"/>
      <c r="N738" s="634"/>
      <c r="O738" s="635"/>
      <c r="P738" s="636" t="e">
        <f t="shared" ref="P738" si="975">G738*O735</f>
        <v>#VALUE!</v>
      </c>
    </row>
    <row r="739" spans="1:16" s="637" customFormat="1" ht="13.15">
      <c r="A739" s="627"/>
      <c r="B739" s="627"/>
      <c r="C739" s="627"/>
      <c r="D739" s="627"/>
      <c r="E739" s="628"/>
      <c r="F739" s="638" t="s">
        <v>854</v>
      </c>
      <c r="G739" s="639">
        <v>8</v>
      </c>
      <c r="H739" s="630">
        <f>IF(F739="",0,VLOOKUP(F739,'Cable trays (UnitPrice)'!B:F,5,0))</f>
        <v>0.1643478260869565</v>
      </c>
      <c r="I739" s="631">
        <f t="shared" si="973"/>
        <v>1.314782608695652</v>
      </c>
      <c r="J739" s="632"/>
      <c r="K739" s="632"/>
      <c r="L739" s="632"/>
      <c r="M739" s="633"/>
      <c r="N739" s="634"/>
      <c r="O739" s="635"/>
      <c r="P739" s="636" t="e">
        <f t="shared" ref="P739" si="976">G739*O735</f>
        <v>#VALUE!</v>
      </c>
    </row>
    <row r="740" spans="1:16" s="637" customFormat="1" ht="13.15">
      <c r="A740" s="627"/>
      <c r="B740" s="627"/>
      <c r="C740" s="627"/>
      <c r="D740" s="627"/>
      <c r="E740" s="628"/>
      <c r="F740" s="638" t="str">
        <f>IF(C735="HDG","Anchor rail 41x41 HDG","Anchor rail 41x41")</f>
        <v>Anchor rail 41x41 HDG</v>
      </c>
      <c r="G740" s="639">
        <f t="shared" ref="G740" si="977">D735/1000</f>
        <v>0.25</v>
      </c>
      <c r="H740" s="630">
        <f>IF(F740="",0,VLOOKUP(F740,'Cable trays (UnitPrice)'!B:F,5,0))</f>
        <v>5.9608695652173909</v>
      </c>
      <c r="I740" s="631">
        <f t="shared" si="973"/>
        <v>1.4902173913043477</v>
      </c>
      <c r="J740" s="632"/>
      <c r="K740" s="632"/>
      <c r="L740" s="632"/>
      <c r="M740" s="633"/>
      <c r="N740" s="634"/>
      <c r="O740" s="635"/>
      <c r="P740" s="636" t="e">
        <f t="shared" ref="P740" si="978">G740*O735</f>
        <v>#VALUE!</v>
      </c>
    </row>
    <row r="741" spans="1:16" s="637" customFormat="1" ht="13.15">
      <c r="A741" s="627"/>
      <c r="B741" s="627"/>
      <c r="C741" s="627"/>
      <c r="D741" s="627"/>
      <c r="E741" s="628"/>
      <c r="F741" s="638" t="s">
        <v>855</v>
      </c>
      <c r="G741" s="639">
        <v>1</v>
      </c>
      <c r="H741" s="630">
        <f>IF(F741="",0,VLOOKUP(F741,'Cable trays (UnitPrice)'!B:F,5,0))</f>
        <v>0.78521739130434776</v>
      </c>
      <c r="I741" s="631">
        <f t="shared" si="973"/>
        <v>0.78521739130434776</v>
      </c>
      <c r="J741" s="632"/>
      <c r="K741" s="632"/>
      <c r="L741" s="632"/>
      <c r="M741" s="633"/>
      <c r="N741" s="634"/>
      <c r="O741" s="635"/>
      <c r="P741" s="636" t="e">
        <f t="shared" ref="P741" si="979">G741*O735</f>
        <v>#VALUE!</v>
      </c>
    </row>
    <row r="742" spans="1:16" s="637" customFormat="1" ht="13.15">
      <c r="A742" s="627"/>
      <c r="B742" s="627"/>
      <c r="C742" s="627"/>
      <c r="D742" s="627"/>
      <c r="E742" s="628"/>
      <c r="F742" s="638" t="str">
        <f>IF(C735="HDG","Ceiling mount for anchor rail Varmf MP-230Z HDG","Ceiling mount for anchor rail Sendz MP-230S")</f>
        <v>Ceiling mount for anchor rail Varmf MP-230Z HDG</v>
      </c>
      <c r="G742" s="639">
        <v>2</v>
      </c>
      <c r="H742" s="630">
        <f>IF(F742="",0,VLOOKUP(F742,'Cable trays (UnitPrice)'!B:F,5,0))</f>
        <v>4.1686956521739127</v>
      </c>
      <c r="I742" s="631">
        <f t="shared" si="973"/>
        <v>8.3373913043478254</v>
      </c>
      <c r="J742" s="632"/>
      <c r="K742" s="632"/>
      <c r="L742" s="632"/>
      <c r="M742" s="633"/>
      <c r="N742" s="634"/>
      <c r="O742" s="635"/>
      <c r="P742" s="636" t="e">
        <f t="shared" ref="P742" si="980">G742*O735</f>
        <v>#VALUE!</v>
      </c>
    </row>
    <row r="743" spans="1:16" s="637" customFormat="1" ht="13.15">
      <c r="A743" s="627"/>
      <c r="B743" s="627"/>
      <c r="C743" s="627"/>
      <c r="D743" s="627"/>
      <c r="E743" s="628"/>
      <c r="F743" s="627"/>
      <c r="G743" s="639"/>
      <c r="H743" s="630">
        <f>IF(F743="",0,VLOOKUP(F743,'Cable trays (UnitPrice)'!B:F,5,0))</f>
        <v>0</v>
      </c>
      <c r="I743" s="631">
        <f t="shared" si="973"/>
        <v>0</v>
      </c>
      <c r="J743" s="632"/>
      <c r="K743" s="632"/>
      <c r="L743" s="632"/>
      <c r="M743" s="633"/>
      <c r="N743" s="634"/>
      <c r="O743" s="635"/>
      <c r="P743" s="636" t="e">
        <f t="shared" ref="P743" si="981">G743*O735</f>
        <v>#VALUE!</v>
      </c>
    </row>
    <row r="744" spans="1:16" s="637" customFormat="1" ht="13.15">
      <c r="A744" s="627"/>
      <c r="B744" s="627"/>
      <c r="C744" s="627"/>
      <c r="D744" s="627"/>
      <c r="E744" s="628"/>
      <c r="F744" s="638"/>
      <c r="G744" s="639"/>
      <c r="H744" s="630">
        <f>IF(F744="",0,VLOOKUP(F744,'Cable trays (UnitPrice)'!B:F,5,0))</f>
        <v>0</v>
      </c>
      <c r="I744" s="631">
        <f t="shared" si="973"/>
        <v>0</v>
      </c>
      <c r="J744" s="632"/>
      <c r="K744" s="632"/>
      <c r="L744" s="632"/>
      <c r="M744" s="633"/>
      <c r="N744" s="634"/>
      <c r="O744" s="635"/>
      <c r="P744" s="636" t="e">
        <f t="shared" ref="P744" si="982">G744*O735</f>
        <v>#VALUE!</v>
      </c>
    </row>
    <row r="745" spans="1:16">
      <c r="A745" s="617" t="str">
        <f>CONCATENATE("Cable ",B745," ",C745," ",D745," x ",E745)</f>
        <v>Cable Tray HDG 225 x 100</v>
      </c>
      <c r="B745" s="706" t="s">
        <v>858</v>
      </c>
      <c r="C745" s="703" t="s">
        <v>852</v>
      </c>
      <c r="D745" s="617">
        <v>225</v>
      </c>
      <c r="E745" s="617">
        <v>100</v>
      </c>
      <c r="F745" s="618"/>
      <c r="G745" s="619"/>
      <c r="H745" s="619"/>
      <c r="I745" s="620">
        <f t="shared" si="929"/>
        <v>40.818732795551909</v>
      </c>
      <c r="J745" s="621">
        <f>I745*NOK2EUR</f>
        <v>469.41542714884696</v>
      </c>
      <c r="K745" s="622"/>
      <c r="L745" s="623">
        <f t="shared" ref="L745" si="983">IF(D745&gt;300,D745/1000,0.25)</f>
        <v>0.25</v>
      </c>
      <c r="M745" s="624">
        <f t="shared" ref="M745" si="984">$M$1</f>
        <v>0.5</v>
      </c>
      <c r="N745" s="623">
        <f t="shared" ref="N745" si="985">L745+L745*M745</f>
        <v>0.375</v>
      </c>
      <c r="O745" s="625" t="e">
        <f>SUMIF('[55]Cable Trays - maching table'!C:C,A745,'[55]Cable Trays - maching table'!D:D)</f>
        <v>#VALUE!</v>
      </c>
      <c r="P745" s="626"/>
    </row>
    <row r="746" spans="1:16" s="637" customFormat="1" ht="13.15">
      <c r="A746" s="627"/>
      <c r="B746" s="627"/>
      <c r="C746" s="627"/>
      <c r="D746" s="627"/>
      <c r="E746" s="628"/>
      <c r="F746" s="260" t="str">
        <f>CONCATENATE("Cable ",B745," ",C745," ",D745," x ",E745)</f>
        <v>Cable Tray HDG 225 x 100</v>
      </c>
      <c r="G746" s="629">
        <v>1</v>
      </c>
      <c r="H746" s="630">
        <f>IF(F746="",0,VLOOKUP(F746,'Cable trays (UnitPrice)'!B:F,5,0))</f>
        <v>20.257952784613984</v>
      </c>
      <c r="I746" s="631">
        <f t="shared" ref="I746:I754" si="986">H746*G746</f>
        <v>20.257952784613984</v>
      </c>
      <c r="J746" s="632"/>
      <c r="K746" s="632"/>
      <c r="L746" s="632"/>
      <c r="M746" s="633"/>
      <c r="N746" s="634"/>
      <c r="O746" s="635"/>
      <c r="P746" s="636" t="e">
        <f t="shared" si="947"/>
        <v>#VALUE!</v>
      </c>
    </row>
    <row r="747" spans="1:16" s="637" customFormat="1" ht="13.15">
      <c r="A747" s="627"/>
      <c r="B747" s="627"/>
      <c r="C747" s="627"/>
      <c r="D747" s="627"/>
      <c r="E747" s="628"/>
      <c r="F747" s="260" t="str">
        <f>CONCATENATE(B745," - Union ",C745," ",D745," x ",E745)</f>
        <v>Tray - Union HDG 225 x 100</v>
      </c>
      <c r="G747" s="629">
        <v>0.7</v>
      </c>
      <c r="H747" s="630">
        <f>IF(F747="",0,VLOOKUP(F747,'Cable trays (UnitPrice)'!B:F,5,0))</f>
        <v>3.3087229969920697</v>
      </c>
      <c r="I747" s="631">
        <f t="shared" si="986"/>
        <v>2.3161060978944485</v>
      </c>
      <c r="J747" s="632"/>
      <c r="K747" s="632"/>
      <c r="L747" s="632"/>
      <c r="M747" s="633"/>
      <c r="N747" s="634"/>
      <c r="O747" s="635"/>
      <c r="P747" s="636" t="e">
        <f t="shared" ref="P747" si="987">G747*O745</f>
        <v>#VALUE!</v>
      </c>
    </row>
    <row r="748" spans="1:16" s="637" customFormat="1" ht="13.15">
      <c r="A748" s="627"/>
      <c r="B748" s="627"/>
      <c r="C748" s="627"/>
      <c r="D748" s="627"/>
      <c r="E748" s="628"/>
      <c r="F748" s="638" t="s">
        <v>853</v>
      </c>
      <c r="G748" s="639">
        <v>4</v>
      </c>
      <c r="H748" s="630">
        <f>IF(F748="",0,VLOOKUP(F748,'Cable trays (UnitPrice)'!B:F,5,0))</f>
        <v>1.6165217391304347</v>
      </c>
      <c r="I748" s="631">
        <f t="shared" si="986"/>
        <v>6.4660869565217389</v>
      </c>
      <c r="J748" s="632"/>
      <c r="K748" s="632"/>
      <c r="L748" s="632"/>
      <c r="M748" s="633"/>
      <c r="N748" s="634"/>
      <c r="O748" s="635"/>
      <c r="P748" s="636" t="e">
        <f t="shared" ref="P748" si="988">G748*O745</f>
        <v>#VALUE!</v>
      </c>
    </row>
    <row r="749" spans="1:16" s="637" customFormat="1" ht="13.15">
      <c r="A749" s="627"/>
      <c r="B749" s="627"/>
      <c r="C749" s="627"/>
      <c r="D749" s="627"/>
      <c r="E749" s="628"/>
      <c r="F749" s="638" t="s">
        <v>854</v>
      </c>
      <c r="G749" s="639">
        <v>8</v>
      </c>
      <c r="H749" s="630">
        <f>IF(F749="",0,VLOOKUP(F749,'Cable trays (UnitPrice)'!B:F,5,0))</f>
        <v>0.1643478260869565</v>
      </c>
      <c r="I749" s="631">
        <f t="shared" si="986"/>
        <v>1.314782608695652</v>
      </c>
      <c r="J749" s="632"/>
      <c r="K749" s="632"/>
      <c r="L749" s="632"/>
      <c r="M749" s="633"/>
      <c r="N749" s="634"/>
      <c r="O749" s="635"/>
      <c r="P749" s="636" t="e">
        <f t="shared" ref="P749" si="989">G749*O745</f>
        <v>#VALUE!</v>
      </c>
    </row>
    <row r="750" spans="1:16" s="637" customFormat="1" ht="13.15">
      <c r="A750" s="627"/>
      <c r="B750" s="627"/>
      <c r="C750" s="627"/>
      <c r="D750" s="627"/>
      <c r="E750" s="628"/>
      <c r="F750" s="638" t="str">
        <f>IF(C745="HDG","Anchor rail 41x41 HDG","Anchor rail 41x41")</f>
        <v>Anchor rail 41x41 HDG</v>
      </c>
      <c r="G750" s="639">
        <f t="shared" ref="G750" si="990">D745/1000</f>
        <v>0.22500000000000001</v>
      </c>
      <c r="H750" s="630">
        <f>IF(F750="",0,VLOOKUP(F750,'Cable trays (UnitPrice)'!B:F,5,0))</f>
        <v>5.9608695652173909</v>
      </c>
      <c r="I750" s="631">
        <f t="shared" si="986"/>
        <v>1.341195652173913</v>
      </c>
      <c r="J750" s="632"/>
      <c r="K750" s="632"/>
      <c r="L750" s="632"/>
      <c r="M750" s="633"/>
      <c r="N750" s="634"/>
      <c r="O750" s="635"/>
      <c r="P750" s="636" t="e">
        <f t="shared" ref="P750" si="991">G750*O745</f>
        <v>#VALUE!</v>
      </c>
    </row>
    <row r="751" spans="1:16" s="637" customFormat="1" ht="13.15">
      <c r="A751" s="627"/>
      <c r="B751" s="627"/>
      <c r="C751" s="627"/>
      <c r="D751" s="627"/>
      <c r="E751" s="628"/>
      <c r="F751" s="638" t="s">
        <v>855</v>
      </c>
      <c r="G751" s="639">
        <v>1</v>
      </c>
      <c r="H751" s="630">
        <f>IF(F751="",0,VLOOKUP(F751,'Cable trays (UnitPrice)'!B:F,5,0))</f>
        <v>0.78521739130434776</v>
      </c>
      <c r="I751" s="631">
        <f t="shared" si="986"/>
        <v>0.78521739130434776</v>
      </c>
      <c r="J751" s="632"/>
      <c r="K751" s="632"/>
      <c r="L751" s="632"/>
      <c r="M751" s="633"/>
      <c r="N751" s="634"/>
      <c r="O751" s="635"/>
      <c r="P751" s="636" t="e">
        <f t="shared" ref="P751" si="992">G751*O745</f>
        <v>#VALUE!</v>
      </c>
    </row>
    <row r="752" spans="1:16" s="637" customFormat="1" ht="13.15">
      <c r="A752" s="627"/>
      <c r="B752" s="627"/>
      <c r="C752" s="627"/>
      <c r="D752" s="627"/>
      <c r="E752" s="628"/>
      <c r="F752" s="638" t="str">
        <f>IF(C745="HDG","Ceiling mount for anchor rail Varmf MP-230Z HDG","Ceiling mount for anchor rail Sendz MP-230S")</f>
        <v>Ceiling mount for anchor rail Varmf MP-230Z HDG</v>
      </c>
      <c r="G752" s="639">
        <v>2</v>
      </c>
      <c r="H752" s="630">
        <f>IF(F752="",0,VLOOKUP(F752,'Cable trays (UnitPrice)'!B:F,5,0))</f>
        <v>4.1686956521739127</v>
      </c>
      <c r="I752" s="631">
        <f t="shared" si="986"/>
        <v>8.3373913043478254</v>
      </c>
      <c r="J752" s="632"/>
      <c r="K752" s="632"/>
      <c r="L752" s="632"/>
      <c r="M752" s="633"/>
      <c r="N752" s="634"/>
      <c r="O752" s="635"/>
      <c r="P752" s="636" t="e">
        <f t="shared" ref="P752" si="993">G752*O745</f>
        <v>#VALUE!</v>
      </c>
    </row>
    <row r="753" spans="1:16" s="637" customFormat="1" ht="13.15">
      <c r="A753" s="627"/>
      <c r="B753" s="627"/>
      <c r="C753" s="627"/>
      <c r="D753" s="627"/>
      <c r="E753" s="628"/>
      <c r="F753" s="627"/>
      <c r="G753" s="639"/>
      <c r="H753" s="630">
        <f>IF(F753="",0,VLOOKUP(F753,'Cable trays (UnitPrice)'!B:F,5,0))</f>
        <v>0</v>
      </c>
      <c r="I753" s="631">
        <f t="shared" si="986"/>
        <v>0</v>
      </c>
      <c r="J753" s="632"/>
      <c r="K753" s="632"/>
      <c r="L753" s="632"/>
      <c r="M753" s="633"/>
      <c r="N753" s="634"/>
      <c r="O753" s="635"/>
      <c r="P753" s="636" t="e">
        <f t="shared" ref="P753" si="994">G753*O745</f>
        <v>#VALUE!</v>
      </c>
    </row>
    <row r="754" spans="1:16" s="637" customFormat="1" ht="13.15">
      <c r="A754" s="627"/>
      <c r="B754" s="627"/>
      <c r="C754" s="627"/>
      <c r="D754" s="627"/>
      <c r="E754" s="628"/>
      <c r="F754" s="638"/>
      <c r="G754" s="639"/>
      <c r="H754" s="630">
        <f>IF(F754="",0,VLOOKUP(F754,'Cable trays (UnitPrice)'!B:F,5,0))</f>
        <v>0</v>
      </c>
      <c r="I754" s="631">
        <f t="shared" si="986"/>
        <v>0</v>
      </c>
      <c r="J754" s="632"/>
      <c r="K754" s="632"/>
      <c r="L754" s="632"/>
      <c r="M754" s="633"/>
      <c r="N754" s="634"/>
      <c r="O754" s="635"/>
      <c r="P754" s="636" t="e">
        <f t="shared" ref="P754" si="995">G754*O745</f>
        <v>#VALUE!</v>
      </c>
    </row>
    <row r="755" spans="1:16">
      <c r="A755" s="617" t="str">
        <f>CONCATENATE("Cable ",B755," ",C755," ",D755," x ",E755)</f>
        <v>Cable Tray HDG 225 x 75</v>
      </c>
      <c r="B755" s="706" t="s">
        <v>858</v>
      </c>
      <c r="C755" s="703" t="s">
        <v>852</v>
      </c>
      <c r="D755" s="617">
        <v>225</v>
      </c>
      <c r="E755" s="617">
        <v>75</v>
      </c>
      <c r="F755" s="618"/>
      <c r="G755" s="619"/>
      <c r="H755" s="619"/>
      <c r="I755" s="620">
        <f t="shared" si="929"/>
        <v>38.92692712605961</v>
      </c>
      <c r="J755" s="621">
        <f>I755*NOK2EUR</f>
        <v>447.65966194968553</v>
      </c>
      <c r="K755" s="622"/>
      <c r="L755" s="623">
        <f t="shared" ref="L755" si="996">IF(D755&gt;300,D755/1000,0.25)</f>
        <v>0.25</v>
      </c>
      <c r="M755" s="624">
        <f t="shared" ref="M755" si="997">$M$1</f>
        <v>0.5</v>
      </c>
      <c r="N755" s="623">
        <f t="shared" ref="N755" si="998">L755+L755*M755</f>
        <v>0.375</v>
      </c>
      <c r="O755" s="625" t="e">
        <f>SUMIF('[55]Cable Trays - maching table'!C:C,A755,'[55]Cable Trays - maching table'!D:D)</f>
        <v>#VALUE!</v>
      </c>
      <c r="P755" s="626"/>
    </row>
    <row r="756" spans="1:16" s="637" customFormat="1" ht="13.15">
      <c r="A756" s="627"/>
      <c r="B756" s="627"/>
      <c r="C756" s="627"/>
      <c r="D756" s="627"/>
      <c r="E756" s="628"/>
      <c r="F756" s="260" t="str">
        <f>CONCATENATE("Cable ",B755," ",C755," ",D755," x ",E755)</f>
        <v>Cable Tray HDG 225 x 75</v>
      </c>
      <c r="G756" s="629">
        <v>1</v>
      </c>
      <c r="H756" s="630">
        <f>IF(F756="",0,VLOOKUP(F756,'Cable trays (UnitPrice)'!B:F,5,0))</f>
        <v>19.141372709871479</v>
      </c>
      <c r="I756" s="631">
        <f t="shared" ref="I756:I764" si="999">H756*G756</f>
        <v>19.141372709871479</v>
      </c>
      <c r="J756" s="632"/>
      <c r="K756" s="632"/>
      <c r="L756" s="632"/>
      <c r="M756" s="633"/>
      <c r="N756" s="634"/>
      <c r="O756" s="635"/>
      <c r="P756" s="636" t="e">
        <f t="shared" ref="P756" si="1000">G756*O755</f>
        <v>#VALUE!</v>
      </c>
    </row>
    <row r="757" spans="1:16" s="637" customFormat="1" ht="13.15">
      <c r="A757" s="627"/>
      <c r="B757" s="627"/>
      <c r="C757" s="627"/>
      <c r="D757" s="627"/>
      <c r="E757" s="628"/>
      <c r="F757" s="260" t="str">
        <f>CONCATENATE(B755," - Union ",C755," ",D755," x ",E755)</f>
        <v>Tray - Union HDG 225 x 75</v>
      </c>
      <c r="G757" s="629">
        <v>0.7</v>
      </c>
      <c r="H757" s="630">
        <f>IF(F757="",0,VLOOKUP(F757,'Cable trays (UnitPrice)'!B:F,5,0))</f>
        <v>2.2012578616352205</v>
      </c>
      <c r="I757" s="631">
        <f t="shared" si="999"/>
        <v>1.5408805031446542</v>
      </c>
      <c r="J757" s="632"/>
      <c r="K757" s="632"/>
      <c r="L757" s="632"/>
      <c r="M757" s="633"/>
      <c r="N757" s="634"/>
      <c r="O757" s="635"/>
      <c r="P757" s="636" t="e">
        <f t="shared" ref="P757" si="1001">G757*O755</f>
        <v>#VALUE!</v>
      </c>
    </row>
    <row r="758" spans="1:16" s="637" customFormat="1" ht="13.15">
      <c r="A758" s="627"/>
      <c r="B758" s="627"/>
      <c r="C758" s="627"/>
      <c r="D758" s="627"/>
      <c r="E758" s="628"/>
      <c r="F758" s="638" t="s">
        <v>853</v>
      </c>
      <c r="G758" s="639">
        <v>4</v>
      </c>
      <c r="H758" s="630">
        <f>IF(F758="",0,VLOOKUP(F758,'Cable trays (UnitPrice)'!B:F,5,0))</f>
        <v>1.6165217391304347</v>
      </c>
      <c r="I758" s="631">
        <f t="shared" si="999"/>
        <v>6.4660869565217389</v>
      </c>
      <c r="J758" s="632"/>
      <c r="K758" s="632"/>
      <c r="L758" s="632"/>
      <c r="M758" s="633"/>
      <c r="N758" s="634"/>
      <c r="O758" s="635"/>
      <c r="P758" s="636" t="e">
        <f t="shared" ref="P758" si="1002">G758*O755</f>
        <v>#VALUE!</v>
      </c>
    </row>
    <row r="759" spans="1:16" s="637" customFormat="1" ht="13.15">
      <c r="A759" s="627"/>
      <c r="B759" s="627"/>
      <c r="C759" s="627"/>
      <c r="D759" s="627"/>
      <c r="E759" s="628"/>
      <c r="F759" s="638" t="s">
        <v>854</v>
      </c>
      <c r="G759" s="639">
        <v>8</v>
      </c>
      <c r="H759" s="630">
        <f>IF(F759="",0,VLOOKUP(F759,'Cable trays (UnitPrice)'!B:F,5,0))</f>
        <v>0.1643478260869565</v>
      </c>
      <c r="I759" s="631">
        <f t="shared" si="999"/>
        <v>1.314782608695652</v>
      </c>
      <c r="J759" s="632"/>
      <c r="K759" s="632"/>
      <c r="L759" s="632"/>
      <c r="M759" s="633"/>
      <c r="N759" s="634"/>
      <c r="O759" s="635"/>
      <c r="P759" s="636" t="e">
        <f t="shared" ref="P759" si="1003">G759*O755</f>
        <v>#VALUE!</v>
      </c>
    </row>
    <row r="760" spans="1:16" s="637" customFormat="1" ht="13.15">
      <c r="A760" s="627"/>
      <c r="B760" s="627"/>
      <c r="C760" s="627"/>
      <c r="D760" s="627"/>
      <c r="E760" s="628"/>
      <c r="F760" s="638" t="str">
        <f>IF(C755="HDG","Anchor rail 41x41 HDG","Anchor rail 41x41")</f>
        <v>Anchor rail 41x41 HDG</v>
      </c>
      <c r="G760" s="639">
        <f t="shared" ref="G760" si="1004">D755/1000</f>
        <v>0.22500000000000001</v>
      </c>
      <c r="H760" s="630">
        <f>IF(F760="",0,VLOOKUP(F760,'Cable trays (UnitPrice)'!B:F,5,0))</f>
        <v>5.9608695652173909</v>
      </c>
      <c r="I760" s="631">
        <f t="shared" si="999"/>
        <v>1.341195652173913</v>
      </c>
      <c r="J760" s="632"/>
      <c r="K760" s="632"/>
      <c r="L760" s="632"/>
      <c r="M760" s="633"/>
      <c r="N760" s="634"/>
      <c r="O760" s="635"/>
      <c r="P760" s="636" t="e">
        <f t="shared" ref="P760" si="1005">G760*O755</f>
        <v>#VALUE!</v>
      </c>
    </row>
    <row r="761" spans="1:16" s="637" customFormat="1" ht="13.15">
      <c r="A761" s="627"/>
      <c r="B761" s="627"/>
      <c r="C761" s="627"/>
      <c r="D761" s="627"/>
      <c r="E761" s="628"/>
      <c r="F761" s="638" t="s">
        <v>855</v>
      </c>
      <c r="G761" s="639">
        <v>1</v>
      </c>
      <c r="H761" s="630">
        <f>IF(F761="",0,VLOOKUP(F761,'Cable trays (UnitPrice)'!B:F,5,0))</f>
        <v>0.78521739130434776</v>
      </c>
      <c r="I761" s="631">
        <f t="shared" si="999"/>
        <v>0.78521739130434776</v>
      </c>
      <c r="J761" s="632"/>
      <c r="K761" s="632"/>
      <c r="L761" s="632"/>
      <c r="M761" s="633"/>
      <c r="N761" s="634"/>
      <c r="O761" s="635"/>
      <c r="P761" s="636" t="e">
        <f t="shared" ref="P761" si="1006">G761*O755</f>
        <v>#VALUE!</v>
      </c>
    </row>
    <row r="762" spans="1:16" s="637" customFormat="1" ht="13.15">
      <c r="A762" s="627"/>
      <c r="B762" s="627"/>
      <c r="C762" s="627"/>
      <c r="D762" s="627"/>
      <c r="E762" s="628"/>
      <c r="F762" s="638" t="str">
        <f>IF(C755="HDG","Ceiling mount for anchor rail Varmf MP-230Z HDG","Ceiling mount for anchor rail Sendz MP-230S")</f>
        <v>Ceiling mount for anchor rail Varmf MP-230Z HDG</v>
      </c>
      <c r="G762" s="639">
        <v>2</v>
      </c>
      <c r="H762" s="630">
        <f>IF(F762="",0,VLOOKUP(F762,'Cable trays (UnitPrice)'!B:F,5,0))</f>
        <v>4.1686956521739127</v>
      </c>
      <c r="I762" s="631">
        <f t="shared" si="999"/>
        <v>8.3373913043478254</v>
      </c>
      <c r="J762" s="632"/>
      <c r="K762" s="632"/>
      <c r="L762" s="632"/>
      <c r="M762" s="633"/>
      <c r="N762" s="634"/>
      <c r="O762" s="635"/>
      <c r="P762" s="636" t="e">
        <f t="shared" ref="P762" si="1007">G762*O755</f>
        <v>#VALUE!</v>
      </c>
    </row>
    <row r="763" spans="1:16" s="637" customFormat="1" ht="13.15">
      <c r="A763" s="627"/>
      <c r="B763" s="627"/>
      <c r="C763" s="627"/>
      <c r="D763" s="627"/>
      <c r="E763" s="628"/>
      <c r="F763" s="627"/>
      <c r="G763" s="639"/>
      <c r="H763" s="630">
        <f>IF(F763="",0,VLOOKUP(F763,'Cable trays (UnitPrice)'!B:F,5,0))</f>
        <v>0</v>
      </c>
      <c r="I763" s="631">
        <f t="shared" si="999"/>
        <v>0</v>
      </c>
      <c r="J763" s="632"/>
      <c r="K763" s="632"/>
      <c r="L763" s="632"/>
      <c r="M763" s="633"/>
      <c r="N763" s="634"/>
      <c r="O763" s="635"/>
      <c r="P763" s="636" t="e">
        <f t="shared" ref="P763" si="1008">G763*O755</f>
        <v>#VALUE!</v>
      </c>
    </row>
    <row r="764" spans="1:16" s="637" customFormat="1" ht="13.15">
      <c r="A764" s="627"/>
      <c r="B764" s="627"/>
      <c r="C764" s="627"/>
      <c r="D764" s="627"/>
      <c r="E764" s="628"/>
      <c r="F764" s="638"/>
      <c r="G764" s="639"/>
      <c r="H764" s="630">
        <f>IF(F764="",0,VLOOKUP(F764,'Cable trays (UnitPrice)'!B:F,5,0))</f>
        <v>0</v>
      </c>
      <c r="I764" s="631">
        <f t="shared" si="999"/>
        <v>0</v>
      </c>
      <c r="J764" s="632"/>
      <c r="K764" s="632"/>
      <c r="L764" s="632"/>
      <c r="M764" s="633"/>
      <c r="N764" s="634"/>
      <c r="O764" s="635"/>
      <c r="P764" s="636" t="e">
        <f t="shared" ref="P764" si="1009">G764*O755</f>
        <v>#VALUE!</v>
      </c>
    </row>
    <row r="765" spans="1:16">
      <c r="A765" s="617" t="str">
        <f>CONCATENATE("Cable ",B765," ",C765," ",D765," x ",E765)</f>
        <v>Cable Tray HDG 225 x 25</v>
      </c>
      <c r="B765" s="706" t="s">
        <v>858</v>
      </c>
      <c r="C765" s="703" t="s">
        <v>852</v>
      </c>
      <c r="D765" s="617">
        <v>225</v>
      </c>
      <c r="E765" s="617">
        <v>25</v>
      </c>
      <c r="F765" s="618"/>
      <c r="G765" s="619"/>
      <c r="H765" s="619"/>
      <c r="I765" s="620">
        <f t="shared" si="929"/>
        <v>63.983804347826087</v>
      </c>
      <c r="J765" s="621">
        <f>I765*NOK2EUR</f>
        <v>735.81375000000003</v>
      </c>
      <c r="K765" s="622"/>
      <c r="L765" s="623">
        <f t="shared" ref="L765" si="1010">IF(D765&gt;300,D765/1000,0.25)</f>
        <v>0.25</v>
      </c>
      <c r="M765" s="624">
        <f t="shared" ref="M765" si="1011">$M$1</f>
        <v>0.5</v>
      </c>
      <c r="N765" s="623">
        <f t="shared" ref="N765" si="1012">L765+L765*M765</f>
        <v>0.375</v>
      </c>
      <c r="O765" s="625" t="e">
        <f>SUMIF('[55]Cable Trays - maching table'!C:C,A765,'[55]Cable Trays - maching table'!D:D)</f>
        <v>#VALUE!</v>
      </c>
      <c r="P765" s="626"/>
    </row>
    <row r="766" spans="1:16" s="637" customFormat="1" ht="13.15">
      <c r="A766" s="627"/>
      <c r="B766" s="627"/>
      <c r="C766" s="627"/>
      <c r="D766" s="627"/>
      <c r="E766" s="628"/>
      <c r="F766" s="260" t="str">
        <f>CONCATENATE("Cable ",B765," ",C765," ",D765," x ",E765)</f>
        <v>Cable Tray HDG 225 x 25</v>
      </c>
      <c r="G766" s="629">
        <v>1</v>
      </c>
      <c r="H766" s="630">
        <f>IF(F766="",0,VLOOKUP(F766,'Cable trays (UnitPrice)'!B:F,5,0))</f>
        <v>40.869565217391305</v>
      </c>
      <c r="I766" s="631">
        <f t="shared" ref="I766:I774" si="1013">H766*G766</f>
        <v>40.869565217391305</v>
      </c>
      <c r="J766" s="632"/>
      <c r="K766" s="632"/>
      <c r="L766" s="632"/>
      <c r="M766" s="633"/>
      <c r="N766" s="634"/>
      <c r="O766" s="635"/>
      <c r="P766" s="636" t="e">
        <f t="shared" si="947"/>
        <v>#VALUE!</v>
      </c>
    </row>
    <row r="767" spans="1:16" s="637" customFormat="1" ht="13.15">
      <c r="A767" s="627"/>
      <c r="B767" s="627"/>
      <c r="C767" s="627"/>
      <c r="D767" s="627"/>
      <c r="E767" s="628"/>
      <c r="F767" s="260" t="str">
        <f>CONCATENATE(B765," - Union ",C765," ",D765," x ",E765)</f>
        <v>Tray - Union HDG 225 x 25</v>
      </c>
      <c r="G767" s="629">
        <v>0.7</v>
      </c>
      <c r="H767" s="630">
        <f>IF(F767="",0,VLOOKUP(F767,'Cable trays (UnitPrice)'!B:F,5,0))</f>
        <v>6.9565217391304346</v>
      </c>
      <c r="I767" s="631">
        <f t="shared" si="1013"/>
        <v>4.8695652173913038</v>
      </c>
      <c r="J767" s="632"/>
      <c r="K767" s="632"/>
      <c r="L767" s="632"/>
      <c r="M767" s="633"/>
      <c r="N767" s="634"/>
      <c r="O767" s="635"/>
      <c r="P767" s="636" t="e">
        <f t="shared" ref="P767" si="1014">G767*O765</f>
        <v>#VALUE!</v>
      </c>
    </row>
    <row r="768" spans="1:16" s="637" customFormat="1" ht="13.15">
      <c r="A768" s="627"/>
      <c r="B768" s="627"/>
      <c r="C768" s="627"/>
      <c r="D768" s="627"/>
      <c r="E768" s="628"/>
      <c r="F768" s="638" t="s">
        <v>853</v>
      </c>
      <c r="G768" s="639">
        <v>4</v>
      </c>
      <c r="H768" s="630">
        <f>IF(F768="",0,VLOOKUP(F768,'Cable trays (UnitPrice)'!B:F,5,0))</f>
        <v>1.6165217391304347</v>
      </c>
      <c r="I768" s="631">
        <f t="shared" si="1013"/>
        <v>6.4660869565217389</v>
      </c>
      <c r="J768" s="632"/>
      <c r="K768" s="632"/>
      <c r="L768" s="632"/>
      <c r="M768" s="633"/>
      <c r="N768" s="634"/>
      <c r="O768" s="635"/>
      <c r="P768" s="636" t="e">
        <f t="shared" ref="P768" si="1015">G768*O765</f>
        <v>#VALUE!</v>
      </c>
    </row>
    <row r="769" spans="1:16" s="637" customFormat="1" ht="13.15">
      <c r="A769" s="627"/>
      <c r="B769" s="627"/>
      <c r="C769" s="627"/>
      <c r="D769" s="627"/>
      <c r="E769" s="628"/>
      <c r="F769" s="638" t="s">
        <v>854</v>
      </c>
      <c r="G769" s="639">
        <v>8</v>
      </c>
      <c r="H769" s="630">
        <f>IF(F769="",0,VLOOKUP(F769,'Cable trays (UnitPrice)'!B:F,5,0))</f>
        <v>0.1643478260869565</v>
      </c>
      <c r="I769" s="631">
        <f t="shared" si="1013"/>
        <v>1.314782608695652</v>
      </c>
      <c r="J769" s="632"/>
      <c r="K769" s="632"/>
      <c r="L769" s="632"/>
      <c r="M769" s="633"/>
      <c r="N769" s="634"/>
      <c r="O769" s="635"/>
      <c r="P769" s="636" t="e">
        <f t="shared" ref="P769" si="1016">G769*O765</f>
        <v>#VALUE!</v>
      </c>
    </row>
    <row r="770" spans="1:16" s="637" customFormat="1" ht="13.15">
      <c r="A770" s="627"/>
      <c r="B770" s="627"/>
      <c r="C770" s="627"/>
      <c r="D770" s="627"/>
      <c r="E770" s="628"/>
      <c r="F770" s="638" t="str">
        <f>IF(C765="HDG","Anchor rail 41x41 HDG","Anchor rail 41x41")</f>
        <v>Anchor rail 41x41 HDG</v>
      </c>
      <c r="G770" s="639">
        <f t="shared" ref="G770" si="1017">D765/1000</f>
        <v>0.22500000000000001</v>
      </c>
      <c r="H770" s="630">
        <f>IF(F770="",0,VLOOKUP(F770,'Cable trays (UnitPrice)'!B:F,5,0))</f>
        <v>5.9608695652173909</v>
      </c>
      <c r="I770" s="631">
        <f t="shared" si="1013"/>
        <v>1.341195652173913</v>
      </c>
      <c r="J770" s="632"/>
      <c r="K770" s="632"/>
      <c r="L770" s="632"/>
      <c r="M770" s="633"/>
      <c r="N770" s="634"/>
      <c r="O770" s="635"/>
      <c r="P770" s="636" t="e">
        <f t="shared" ref="P770" si="1018">G770*O765</f>
        <v>#VALUE!</v>
      </c>
    </row>
    <row r="771" spans="1:16" s="637" customFormat="1" ht="13.15">
      <c r="A771" s="627"/>
      <c r="B771" s="627"/>
      <c r="C771" s="627"/>
      <c r="D771" s="627"/>
      <c r="E771" s="628"/>
      <c r="F771" s="638" t="s">
        <v>855</v>
      </c>
      <c r="G771" s="639">
        <v>1</v>
      </c>
      <c r="H771" s="630">
        <f>IF(F771="",0,VLOOKUP(F771,'Cable trays (UnitPrice)'!B:F,5,0))</f>
        <v>0.78521739130434776</v>
      </c>
      <c r="I771" s="631">
        <f t="shared" si="1013"/>
        <v>0.78521739130434776</v>
      </c>
      <c r="J771" s="632"/>
      <c r="K771" s="632"/>
      <c r="L771" s="632"/>
      <c r="M771" s="633"/>
      <c r="N771" s="634"/>
      <c r="O771" s="635"/>
      <c r="P771" s="636" t="e">
        <f t="shared" ref="P771" si="1019">G771*O765</f>
        <v>#VALUE!</v>
      </c>
    </row>
    <row r="772" spans="1:16" s="637" customFormat="1" ht="13.15">
      <c r="A772" s="627"/>
      <c r="B772" s="627"/>
      <c r="C772" s="627"/>
      <c r="D772" s="627"/>
      <c r="E772" s="628"/>
      <c r="F772" s="638" t="str">
        <f>IF(C765="HDG","Ceiling mount for anchor rail Varmf MP-230Z HDG","Ceiling mount for anchor rail Sendz MP-230S")</f>
        <v>Ceiling mount for anchor rail Varmf MP-230Z HDG</v>
      </c>
      <c r="G772" s="639">
        <v>2</v>
      </c>
      <c r="H772" s="630">
        <f>IF(F772="",0,VLOOKUP(F772,'Cable trays (UnitPrice)'!B:F,5,0))</f>
        <v>4.1686956521739127</v>
      </c>
      <c r="I772" s="631">
        <f t="shared" si="1013"/>
        <v>8.3373913043478254</v>
      </c>
      <c r="J772" s="632"/>
      <c r="K772" s="632"/>
      <c r="L772" s="632"/>
      <c r="M772" s="633"/>
      <c r="N772" s="634"/>
      <c r="O772" s="635"/>
      <c r="P772" s="636" t="e">
        <f t="shared" ref="P772" si="1020">G772*O765</f>
        <v>#VALUE!</v>
      </c>
    </row>
    <row r="773" spans="1:16" s="637" customFormat="1" ht="13.15">
      <c r="A773" s="627"/>
      <c r="B773" s="627"/>
      <c r="C773" s="627"/>
      <c r="D773" s="627"/>
      <c r="E773" s="628"/>
      <c r="F773" s="627"/>
      <c r="G773" s="639"/>
      <c r="H773" s="630">
        <f>IF(F773="",0,VLOOKUP(F773,'Cable trays (UnitPrice)'!B:F,5,0))</f>
        <v>0</v>
      </c>
      <c r="I773" s="631">
        <f t="shared" si="1013"/>
        <v>0</v>
      </c>
      <c r="J773" s="632"/>
      <c r="K773" s="632"/>
      <c r="L773" s="632"/>
      <c r="M773" s="633"/>
      <c r="N773" s="634"/>
      <c r="O773" s="635"/>
      <c r="P773" s="636" t="e">
        <f t="shared" ref="P773" si="1021">G773*O765</f>
        <v>#VALUE!</v>
      </c>
    </row>
    <row r="774" spans="1:16" s="637" customFormat="1" ht="13.15">
      <c r="A774" s="627"/>
      <c r="B774" s="627"/>
      <c r="C774" s="627"/>
      <c r="D774" s="627"/>
      <c r="E774" s="628"/>
      <c r="F774" s="638"/>
      <c r="G774" s="639"/>
      <c r="H774" s="630">
        <f>IF(F774="",0,VLOOKUP(F774,'Cable trays (UnitPrice)'!B:F,5,0))</f>
        <v>0</v>
      </c>
      <c r="I774" s="631">
        <f t="shared" si="1013"/>
        <v>0</v>
      </c>
      <c r="J774" s="632"/>
      <c r="K774" s="632"/>
      <c r="L774" s="632"/>
      <c r="M774" s="633"/>
      <c r="N774" s="634"/>
      <c r="O774" s="635"/>
      <c r="P774" s="636" t="e">
        <f t="shared" ref="P774" si="1022">G774*O765</f>
        <v>#VALUE!</v>
      </c>
    </row>
    <row r="775" spans="1:16">
      <c r="A775" s="617" t="str">
        <f>CONCATENATE("Cable ",B775," ",C775," ",D775," x ",E775)</f>
        <v>Cable Tray HDG 200 x 100</v>
      </c>
      <c r="B775" s="706" t="s">
        <v>858</v>
      </c>
      <c r="C775" s="703" t="s">
        <v>852</v>
      </c>
      <c r="D775" s="617">
        <v>200</v>
      </c>
      <c r="E775" s="617">
        <v>100</v>
      </c>
      <c r="F775" s="618"/>
      <c r="G775" s="619"/>
      <c r="H775" s="619"/>
      <c r="I775" s="620">
        <f t="shared" ref="I775" si="1023">SUM(I776:I784)</f>
        <v>35.683839212469238</v>
      </c>
      <c r="J775" s="621">
        <f>I775*NOK2EUR</f>
        <v>410.36415094339623</v>
      </c>
      <c r="K775" s="622"/>
      <c r="L775" s="623">
        <f t="shared" ref="L775" si="1024">IF(D775&gt;300,D775/1000,0.25)</f>
        <v>0.25</v>
      </c>
      <c r="M775" s="624">
        <f t="shared" ref="M775" si="1025">$M$1</f>
        <v>0.5</v>
      </c>
      <c r="N775" s="623">
        <f t="shared" ref="N775" si="1026">L775+L775*M775</f>
        <v>0.375</v>
      </c>
      <c r="O775" s="625" t="e">
        <f>SUMIF('[55]Cable Trays - maching table'!C:C,A775,'[55]Cable Trays - maching table'!D:D)</f>
        <v>#VALUE!</v>
      </c>
      <c r="P775" s="626"/>
    </row>
    <row r="776" spans="1:16" s="637" customFormat="1" ht="13.15">
      <c r="A776" s="627"/>
      <c r="B776" s="627"/>
      <c r="C776" s="627"/>
      <c r="D776" s="627"/>
      <c r="E776" s="628"/>
      <c r="F776" s="260" t="str">
        <f>CONCATENATE("Cable ",B775," ",C775," ",D775," x ",E775)</f>
        <v>Cable Tray HDG 200 x 100</v>
      </c>
      <c r="G776" s="629">
        <v>1</v>
      </c>
      <c r="H776" s="630">
        <f>IF(F776="",0,VLOOKUP(F776,'Cable trays (UnitPrice)'!B:F,5,0))</f>
        <v>15.272080940661743</v>
      </c>
      <c r="I776" s="631">
        <f t="shared" ref="I776:I784" si="1027">H776*G776</f>
        <v>15.272080940661743</v>
      </c>
      <c r="J776" s="632"/>
      <c r="K776" s="632"/>
      <c r="L776" s="632"/>
      <c r="M776" s="633"/>
      <c r="N776" s="634"/>
      <c r="O776" s="635"/>
      <c r="P776" s="636" t="e">
        <f t="shared" si="947"/>
        <v>#VALUE!</v>
      </c>
    </row>
    <row r="777" spans="1:16" s="637" customFormat="1" ht="13.15">
      <c r="A777" s="627"/>
      <c r="B777" s="627"/>
      <c r="C777" s="627"/>
      <c r="D777" s="627"/>
      <c r="E777" s="628"/>
      <c r="F777" s="260" t="str">
        <f>CONCATENATE(B775," - Union ",C775," ",D775," x ",E775)</f>
        <v>Tray - Union HDG 200 x 100</v>
      </c>
      <c r="G777" s="629">
        <v>0.7</v>
      </c>
      <c r="H777" s="630">
        <f>IF(F777="",0,VLOOKUP(F777,'Cable trays (UnitPrice)'!B:F,5,0))</f>
        <v>3.3087229969920697</v>
      </c>
      <c r="I777" s="631">
        <f t="shared" si="1027"/>
        <v>2.3161060978944485</v>
      </c>
      <c r="J777" s="632"/>
      <c r="K777" s="632"/>
      <c r="L777" s="632"/>
      <c r="M777" s="633"/>
      <c r="N777" s="634"/>
      <c r="O777" s="635"/>
      <c r="P777" s="636" t="e">
        <f t="shared" ref="P777" si="1028">G777*O775</f>
        <v>#VALUE!</v>
      </c>
    </row>
    <row r="778" spans="1:16" s="637" customFormat="1" ht="13.15">
      <c r="A778" s="627"/>
      <c r="B778" s="627"/>
      <c r="C778" s="627"/>
      <c r="D778" s="627"/>
      <c r="E778" s="628"/>
      <c r="F778" s="638" t="s">
        <v>853</v>
      </c>
      <c r="G778" s="639">
        <v>4</v>
      </c>
      <c r="H778" s="630">
        <f>IF(F778="",0,VLOOKUP(F778,'Cable trays (UnitPrice)'!B:F,5,0))</f>
        <v>1.6165217391304347</v>
      </c>
      <c r="I778" s="631">
        <f t="shared" si="1027"/>
        <v>6.4660869565217389</v>
      </c>
      <c r="J778" s="632"/>
      <c r="K778" s="632"/>
      <c r="L778" s="632"/>
      <c r="M778" s="633"/>
      <c r="N778" s="634"/>
      <c r="O778" s="635"/>
      <c r="P778" s="636" t="e">
        <f t="shared" ref="P778" si="1029">G778*O775</f>
        <v>#VALUE!</v>
      </c>
    </row>
    <row r="779" spans="1:16" s="637" customFormat="1" ht="13.15">
      <c r="A779" s="627"/>
      <c r="B779" s="627"/>
      <c r="C779" s="627"/>
      <c r="D779" s="627"/>
      <c r="E779" s="628"/>
      <c r="F779" s="638" t="s">
        <v>854</v>
      </c>
      <c r="G779" s="639">
        <v>8</v>
      </c>
      <c r="H779" s="630">
        <f>IF(F779="",0,VLOOKUP(F779,'Cable trays (UnitPrice)'!B:F,5,0))</f>
        <v>0.1643478260869565</v>
      </c>
      <c r="I779" s="631">
        <f t="shared" si="1027"/>
        <v>1.314782608695652</v>
      </c>
      <c r="J779" s="632"/>
      <c r="K779" s="632"/>
      <c r="L779" s="632"/>
      <c r="M779" s="633"/>
      <c r="N779" s="634"/>
      <c r="O779" s="635"/>
      <c r="P779" s="636" t="e">
        <f t="shared" ref="P779" si="1030">G779*O775</f>
        <v>#VALUE!</v>
      </c>
    </row>
    <row r="780" spans="1:16" s="637" customFormat="1" ht="13.15">
      <c r="A780" s="627"/>
      <c r="B780" s="627"/>
      <c r="C780" s="627"/>
      <c r="D780" s="627"/>
      <c r="E780" s="628"/>
      <c r="F780" s="638" t="str">
        <f>IF(C775="HDG","Anchor rail 41x41 HDG","Anchor rail 41x41")</f>
        <v>Anchor rail 41x41 HDG</v>
      </c>
      <c r="G780" s="639">
        <f t="shared" ref="G780" si="1031">D775/1000</f>
        <v>0.2</v>
      </c>
      <c r="H780" s="630">
        <f>IF(F780="",0,VLOOKUP(F780,'Cable trays (UnitPrice)'!B:F,5,0))</f>
        <v>5.9608695652173909</v>
      </c>
      <c r="I780" s="631">
        <f t="shared" si="1027"/>
        <v>1.1921739130434783</v>
      </c>
      <c r="J780" s="632"/>
      <c r="K780" s="632"/>
      <c r="L780" s="632"/>
      <c r="M780" s="633"/>
      <c r="N780" s="634"/>
      <c r="O780" s="635"/>
      <c r="P780" s="636" t="e">
        <f t="shared" ref="P780" si="1032">G780*O775</f>
        <v>#VALUE!</v>
      </c>
    </row>
    <row r="781" spans="1:16" s="637" customFormat="1" ht="13.15">
      <c r="A781" s="627"/>
      <c r="B781" s="627"/>
      <c r="C781" s="627"/>
      <c r="D781" s="627"/>
      <c r="E781" s="628"/>
      <c r="F781" s="638" t="s">
        <v>855</v>
      </c>
      <c r="G781" s="639">
        <v>1</v>
      </c>
      <c r="H781" s="630">
        <f>IF(F781="",0,VLOOKUP(F781,'Cable trays (UnitPrice)'!B:F,5,0))</f>
        <v>0.78521739130434776</v>
      </c>
      <c r="I781" s="631">
        <f t="shared" si="1027"/>
        <v>0.78521739130434776</v>
      </c>
      <c r="J781" s="632"/>
      <c r="K781" s="632"/>
      <c r="L781" s="632"/>
      <c r="M781" s="633"/>
      <c r="N781" s="634"/>
      <c r="O781" s="635"/>
      <c r="P781" s="636" t="e">
        <f t="shared" ref="P781" si="1033">G781*O775</f>
        <v>#VALUE!</v>
      </c>
    </row>
    <row r="782" spans="1:16" s="637" customFormat="1" ht="13.15">
      <c r="A782" s="627"/>
      <c r="B782" s="627"/>
      <c r="C782" s="627"/>
      <c r="D782" s="627"/>
      <c r="E782" s="628"/>
      <c r="F782" s="638" t="str">
        <f>IF(C775="HDG","Ceiling mount for anchor rail Varmf MP-230Z HDG","Ceiling mount for anchor rail Sendz MP-230S")</f>
        <v>Ceiling mount for anchor rail Varmf MP-230Z HDG</v>
      </c>
      <c r="G782" s="639">
        <v>2</v>
      </c>
      <c r="H782" s="630">
        <f>IF(F782="",0,VLOOKUP(F782,'Cable trays (UnitPrice)'!B:F,5,0))</f>
        <v>4.1686956521739127</v>
      </c>
      <c r="I782" s="631">
        <f t="shared" si="1027"/>
        <v>8.3373913043478254</v>
      </c>
      <c r="J782" s="632"/>
      <c r="K782" s="632"/>
      <c r="L782" s="632"/>
      <c r="M782" s="633"/>
      <c r="N782" s="634"/>
      <c r="O782" s="635"/>
      <c r="P782" s="636" t="e">
        <f t="shared" ref="P782" si="1034">G782*O775</f>
        <v>#VALUE!</v>
      </c>
    </row>
    <row r="783" spans="1:16" s="637" customFormat="1" ht="13.15">
      <c r="A783" s="627"/>
      <c r="B783" s="627"/>
      <c r="C783" s="627"/>
      <c r="D783" s="627"/>
      <c r="E783" s="628"/>
      <c r="F783" s="627"/>
      <c r="G783" s="639"/>
      <c r="H783" s="630">
        <f>IF(F783="",0,VLOOKUP(F783,'Cable trays (UnitPrice)'!B:F,5,0))</f>
        <v>0</v>
      </c>
      <c r="I783" s="631">
        <f t="shared" si="1027"/>
        <v>0</v>
      </c>
      <c r="J783" s="632"/>
      <c r="K783" s="632"/>
      <c r="L783" s="632"/>
      <c r="M783" s="633"/>
      <c r="N783" s="634"/>
      <c r="O783" s="635"/>
      <c r="P783" s="636" t="e">
        <f t="shared" ref="P783" si="1035">G783*O775</f>
        <v>#VALUE!</v>
      </c>
    </row>
    <row r="784" spans="1:16" s="637" customFormat="1" ht="13.15">
      <c r="A784" s="627"/>
      <c r="B784" s="627"/>
      <c r="C784" s="627"/>
      <c r="D784" s="627"/>
      <c r="E784" s="628"/>
      <c r="F784" s="638"/>
      <c r="G784" s="639"/>
      <c r="H784" s="630">
        <f>IF(F784="",0,VLOOKUP(F784,'Cable trays (UnitPrice)'!B:F,5,0))</f>
        <v>0</v>
      </c>
      <c r="I784" s="631">
        <f t="shared" si="1027"/>
        <v>0</v>
      </c>
      <c r="J784" s="632"/>
      <c r="K784" s="632"/>
      <c r="L784" s="632"/>
      <c r="M784" s="633"/>
      <c r="N784" s="634"/>
      <c r="O784" s="635"/>
      <c r="P784" s="636" t="e">
        <f t="shared" ref="P784" si="1036">G784*O775</f>
        <v>#VALUE!</v>
      </c>
    </row>
    <row r="785" spans="1:16">
      <c r="A785" s="617" t="str">
        <f>CONCATENATE("Cable ",B785," ",C785," ",D785," x ",E785)</f>
        <v>Cable Tray HDG 200 x 60</v>
      </c>
      <c r="B785" s="706" t="s">
        <v>858</v>
      </c>
      <c r="C785" s="703" t="s">
        <v>852</v>
      </c>
      <c r="D785" s="617">
        <v>200</v>
      </c>
      <c r="E785" s="617">
        <v>60</v>
      </c>
      <c r="F785" s="618"/>
      <c r="G785" s="619"/>
      <c r="H785" s="619"/>
      <c r="I785" s="620">
        <f t="shared" ref="I785:I845" si="1037">SUM(I786:I794)</f>
        <v>27.276219123142827</v>
      </c>
      <c r="J785" s="621">
        <f>I785*NOK2EUR</f>
        <v>313.67651991614252</v>
      </c>
      <c r="K785" s="622"/>
      <c r="L785" s="623">
        <f t="shared" ref="L785" si="1038">IF(D785&gt;300,D785/1000,0.25)</f>
        <v>0.25</v>
      </c>
      <c r="M785" s="624">
        <f t="shared" ref="M785" si="1039">$M$1</f>
        <v>0.5</v>
      </c>
      <c r="N785" s="623">
        <f t="shared" ref="N785" si="1040">L785+L785*M785</f>
        <v>0.375</v>
      </c>
      <c r="O785" s="625" t="e">
        <f>SUMIF('[55]Cable Trays - maching table'!C:C,A785,'[55]Cable Trays - maching table'!D:D)</f>
        <v>#VALUE!</v>
      </c>
      <c r="P785" s="626"/>
    </row>
    <row r="786" spans="1:16" s="637" customFormat="1" ht="13.15">
      <c r="A786" s="627"/>
      <c r="B786" s="627"/>
      <c r="C786" s="627"/>
      <c r="D786" s="627"/>
      <c r="E786" s="628"/>
      <c r="F786" s="260" t="str">
        <f>CONCATENATE("Cable ",B785," ",C785," ",D785," x ",E785)</f>
        <v>Cable Tray HDG 200 x 60</v>
      </c>
      <c r="G786" s="629">
        <v>1</v>
      </c>
      <c r="H786" s="630">
        <f>IF(F786="",0,VLOOKUP(F786,'Cable trays (UnitPrice)'!B:F,5,0))</f>
        <v>8.4723361589645414</v>
      </c>
      <c r="I786" s="631">
        <f t="shared" ref="I786:I794" si="1041">H786*G786</f>
        <v>8.4723361589645414</v>
      </c>
      <c r="J786" s="632"/>
      <c r="K786" s="632"/>
      <c r="L786" s="632"/>
      <c r="M786" s="633"/>
      <c r="N786" s="634"/>
      <c r="O786" s="635"/>
      <c r="P786" s="636" t="e">
        <f t="shared" si="947"/>
        <v>#VALUE!</v>
      </c>
    </row>
    <row r="787" spans="1:16" s="637" customFormat="1" ht="13.15">
      <c r="A787" s="627"/>
      <c r="B787" s="627"/>
      <c r="C787" s="627"/>
      <c r="D787" s="627"/>
      <c r="E787" s="628"/>
      <c r="F787" s="260" t="str">
        <f>CONCATENATE(B785," - Union ",C785," ",D785," x ",E785)</f>
        <v>Tray - Union HDG 200 x 60</v>
      </c>
      <c r="G787" s="629">
        <v>0.7</v>
      </c>
      <c r="H787" s="630">
        <f>IF(F787="",0,VLOOKUP(F787,'Cable trays (UnitPrice)'!B:F,5,0))</f>
        <v>1.0117582718074924</v>
      </c>
      <c r="I787" s="631">
        <f t="shared" si="1041"/>
        <v>0.70823079026524471</v>
      </c>
      <c r="J787" s="632"/>
      <c r="K787" s="632"/>
      <c r="L787" s="632"/>
      <c r="M787" s="633"/>
      <c r="N787" s="634"/>
      <c r="O787" s="635"/>
      <c r="P787" s="636" t="e">
        <f t="shared" ref="P787" si="1042">G787*O785</f>
        <v>#VALUE!</v>
      </c>
    </row>
    <row r="788" spans="1:16" s="637" customFormat="1" ht="13.15">
      <c r="A788" s="627"/>
      <c r="B788" s="627"/>
      <c r="C788" s="627"/>
      <c r="D788" s="627"/>
      <c r="E788" s="628"/>
      <c r="F788" s="638" t="s">
        <v>853</v>
      </c>
      <c r="G788" s="639">
        <v>4</v>
      </c>
      <c r="H788" s="630">
        <f>IF(F788="",0,VLOOKUP(F788,'Cable trays (UnitPrice)'!B:F,5,0))</f>
        <v>1.6165217391304347</v>
      </c>
      <c r="I788" s="631">
        <f t="shared" si="1041"/>
        <v>6.4660869565217389</v>
      </c>
      <c r="J788" s="632"/>
      <c r="K788" s="632"/>
      <c r="L788" s="632"/>
      <c r="M788" s="633"/>
      <c r="N788" s="634"/>
      <c r="O788" s="635"/>
      <c r="P788" s="636" t="e">
        <f t="shared" ref="P788" si="1043">G788*O785</f>
        <v>#VALUE!</v>
      </c>
    </row>
    <row r="789" spans="1:16" s="637" customFormat="1" ht="13.15">
      <c r="A789" s="627"/>
      <c r="B789" s="627"/>
      <c r="C789" s="627"/>
      <c r="D789" s="627"/>
      <c r="E789" s="628"/>
      <c r="F789" s="638" t="s">
        <v>854</v>
      </c>
      <c r="G789" s="639">
        <v>8</v>
      </c>
      <c r="H789" s="630">
        <f>IF(F789="",0,VLOOKUP(F789,'Cable trays (UnitPrice)'!B:F,5,0))</f>
        <v>0.1643478260869565</v>
      </c>
      <c r="I789" s="631">
        <f t="shared" si="1041"/>
        <v>1.314782608695652</v>
      </c>
      <c r="J789" s="632"/>
      <c r="K789" s="632"/>
      <c r="L789" s="632"/>
      <c r="M789" s="633"/>
      <c r="N789" s="634"/>
      <c r="O789" s="635"/>
      <c r="P789" s="636" t="e">
        <f t="shared" ref="P789" si="1044">G789*O785</f>
        <v>#VALUE!</v>
      </c>
    </row>
    <row r="790" spans="1:16" s="637" customFormat="1" ht="13.15">
      <c r="A790" s="627"/>
      <c r="B790" s="627"/>
      <c r="C790" s="627"/>
      <c r="D790" s="627"/>
      <c r="E790" s="628"/>
      <c r="F790" s="638" t="str">
        <f>IF(C785="HDG","Anchor rail 41x41 HDG","Anchor rail 41x41")</f>
        <v>Anchor rail 41x41 HDG</v>
      </c>
      <c r="G790" s="639">
        <f t="shared" ref="G790" si="1045">D785/1000</f>
        <v>0.2</v>
      </c>
      <c r="H790" s="630">
        <f>IF(F790="",0,VLOOKUP(F790,'Cable trays (UnitPrice)'!B:F,5,0))</f>
        <v>5.9608695652173909</v>
      </c>
      <c r="I790" s="631">
        <f t="shared" si="1041"/>
        <v>1.1921739130434783</v>
      </c>
      <c r="J790" s="632"/>
      <c r="K790" s="632"/>
      <c r="L790" s="632"/>
      <c r="M790" s="633"/>
      <c r="N790" s="634"/>
      <c r="O790" s="635"/>
      <c r="P790" s="636" t="e">
        <f t="shared" ref="P790" si="1046">G790*O785</f>
        <v>#VALUE!</v>
      </c>
    </row>
    <row r="791" spans="1:16" s="637" customFormat="1" ht="13.15">
      <c r="A791" s="627"/>
      <c r="B791" s="627"/>
      <c r="C791" s="627"/>
      <c r="D791" s="627"/>
      <c r="E791" s="628"/>
      <c r="F791" s="638" t="s">
        <v>855</v>
      </c>
      <c r="G791" s="639">
        <v>1</v>
      </c>
      <c r="H791" s="630">
        <f>IF(F791="",0,VLOOKUP(F791,'Cable trays (UnitPrice)'!B:F,5,0))</f>
        <v>0.78521739130434776</v>
      </c>
      <c r="I791" s="631">
        <f t="shared" si="1041"/>
        <v>0.78521739130434776</v>
      </c>
      <c r="J791" s="632"/>
      <c r="K791" s="632"/>
      <c r="L791" s="632"/>
      <c r="M791" s="633"/>
      <c r="N791" s="634"/>
      <c r="O791" s="635"/>
      <c r="P791" s="636" t="e">
        <f t="shared" ref="P791" si="1047">G791*O785</f>
        <v>#VALUE!</v>
      </c>
    </row>
    <row r="792" spans="1:16" s="637" customFormat="1" ht="13.15">
      <c r="A792" s="627"/>
      <c r="B792" s="627"/>
      <c r="C792" s="627"/>
      <c r="D792" s="627"/>
      <c r="E792" s="628"/>
      <c r="F792" s="638" t="str">
        <f>IF(C785="HDG","Ceiling mount for anchor rail Varmf MP-230Z HDG","Ceiling mount for anchor rail Sendz MP-230S")</f>
        <v>Ceiling mount for anchor rail Varmf MP-230Z HDG</v>
      </c>
      <c r="G792" s="639">
        <v>2</v>
      </c>
      <c r="H792" s="630">
        <f>IF(F792="",0,VLOOKUP(F792,'Cable trays (UnitPrice)'!B:F,5,0))</f>
        <v>4.1686956521739127</v>
      </c>
      <c r="I792" s="631">
        <f t="shared" si="1041"/>
        <v>8.3373913043478254</v>
      </c>
      <c r="J792" s="632"/>
      <c r="K792" s="632"/>
      <c r="L792" s="632"/>
      <c r="M792" s="633"/>
      <c r="N792" s="634"/>
      <c r="O792" s="635"/>
      <c r="P792" s="636" t="e">
        <f t="shared" ref="P792" si="1048">G792*O785</f>
        <v>#VALUE!</v>
      </c>
    </row>
    <row r="793" spans="1:16" s="637" customFormat="1" ht="13.15">
      <c r="A793" s="627"/>
      <c r="B793" s="627"/>
      <c r="C793" s="627"/>
      <c r="D793" s="627"/>
      <c r="E793" s="628"/>
      <c r="F793" s="627"/>
      <c r="G793" s="639"/>
      <c r="H793" s="630">
        <f>IF(F793="",0,VLOOKUP(F793,'Cable trays (UnitPrice)'!B:F,5,0))</f>
        <v>0</v>
      </c>
      <c r="I793" s="631">
        <f t="shared" si="1041"/>
        <v>0</v>
      </c>
      <c r="J793" s="632"/>
      <c r="K793" s="632"/>
      <c r="L793" s="632"/>
      <c r="M793" s="633"/>
      <c r="N793" s="634"/>
      <c r="O793" s="635"/>
      <c r="P793" s="636" t="e">
        <f t="shared" ref="P793" si="1049">G793*O785</f>
        <v>#VALUE!</v>
      </c>
    </row>
    <row r="794" spans="1:16" s="637" customFormat="1" ht="13.15">
      <c r="A794" s="627"/>
      <c r="B794" s="627"/>
      <c r="C794" s="627"/>
      <c r="D794" s="627"/>
      <c r="E794" s="628"/>
      <c r="F794" s="638"/>
      <c r="G794" s="639"/>
      <c r="H794" s="630">
        <f>IF(F794="",0,VLOOKUP(F794,'Cable trays (UnitPrice)'!B:F,5,0))</f>
        <v>0</v>
      </c>
      <c r="I794" s="631">
        <f t="shared" si="1041"/>
        <v>0</v>
      </c>
      <c r="J794" s="632"/>
      <c r="K794" s="632"/>
      <c r="L794" s="632"/>
      <c r="M794" s="633"/>
      <c r="N794" s="634"/>
      <c r="O794" s="635"/>
      <c r="P794" s="636" t="e">
        <f t="shared" ref="P794" si="1050">G794*O785</f>
        <v>#VALUE!</v>
      </c>
    </row>
    <row r="795" spans="1:16">
      <c r="A795" s="617" t="str">
        <f>CONCATENATE("Cable ",B795," ",C795," ",D795," x ",E795)</f>
        <v>Cable Tray HDG 200 x 50</v>
      </c>
      <c r="B795" s="706" t="s">
        <v>858</v>
      </c>
      <c r="C795" s="703" t="s">
        <v>852</v>
      </c>
      <c r="D795" s="617">
        <v>200</v>
      </c>
      <c r="E795" s="617">
        <v>50</v>
      </c>
      <c r="F795" s="618"/>
      <c r="G795" s="619"/>
      <c r="H795" s="619"/>
      <c r="I795" s="620">
        <f t="shared" si="1037"/>
        <v>27.276219123142827</v>
      </c>
      <c r="J795" s="621">
        <f>I795*NOK2EUR</f>
        <v>313.67651991614252</v>
      </c>
      <c r="K795" s="622"/>
      <c r="L795" s="623">
        <f t="shared" ref="L795" si="1051">IF(D795&gt;300,D795/1000,0.25)</f>
        <v>0.25</v>
      </c>
      <c r="M795" s="624">
        <f t="shared" ref="M795" si="1052">$M$1</f>
        <v>0.5</v>
      </c>
      <c r="N795" s="623">
        <f t="shared" ref="N795" si="1053">L795+L795*M795</f>
        <v>0.375</v>
      </c>
      <c r="O795" s="625" t="e">
        <f>SUMIF('[55]Cable Trays - maching table'!C:C,A795,'[55]Cable Trays - maching table'!D:D)</f>
        <v>#VALUE!</v>
      </c>
      <c r="P795" s="626"/>
    </row>
    <row r="796" spans="1:16" s="637" customFormat="1" ht="13.15">
      <c r="A796" s="627"/>
      <c r="B796" s="627"/>
      <c r="C796" s="627"/>
      <c r="D796" s="627"/>
      <c r="E796" s="628"/>
      <c r="F796" s="260" t="str">
        <f>CONCATENATE("Cable ",B795," ",C795," ",D795," x ",E795)</f>
        <v>Cable Tray HDG 200 x 50</v>
      </c>
      <c r="G796" s="629">
        <v>1</v>
      </c>
      <c r="H796" s="630">
        <f>IF(F796="",0,VLOOKUP(F796,'Cable trays (UnitPrice)'!B:F,5,0))</f>
        <v>8.4723361589645414</v>
      </c>
      <c r="I796" s="631">
        <f t="shared" ref="I796:I804" si="1054">H796*G796</f>
        <v>8.4723361589645414</v>
      </c>
      <c r="J796" s="632"/>
      <c r="K796" s="632"/>
      <c r="L796" s="632"/>
      <c r="M796" s="633"/>
      <c r="N796" s="634"/>
      <c r="O796" s="635"/>
      <c r="P796" s="636" t="e">
        <f t="shared" ref="P796:P856" si="1055">G796*O795</f>
        <v>#VALUE!</v>
      </c>
    </row>
    <row r="797" spans="1:16" s="637" customFormat="1" ht="13.15">
      <c r="A797" s="627"/>
      <c r="B797" s="627"/>
      <c r="C797" s="627"/>
      <c r="D797" s="627"/>
      <c r="E797" s="628"/>
      <c r="F797" s="260" t="str">
        <f>CONCATENATE(B795," - Union ",C795," ",D795," x ",E795)</f>
        <v>Tray - Union HDG 200 x 50</v>
      </c>
      <c r="G797" s="629">
        <v>0.7</v>
      </c>
      <c r="H797" s="630">
        <f>IF(F797="",0,VLOOKUP(F797,'Cable trays (UnitPrice)'!B:F,5,0))</f>
        <v>1.0117582718074924</v>
      </c>
      <c r="I797" s="631">
        <f t="shared" si="1054"/>
        <v>0.70823079026524471</v>
      </c>
      <c r="J797" s="632"/>
      <c r="K797" s="632"/>
      <c r="L797" s="632"/>
      <c r="M797" s="633"/>
      <c r="N797" s="634"/>
      <c r="O797" s="635"/>
      <c r="P797" s="636" t="e">
        <f t="shared" ref="P797" si="1056">G797*O795</f>
        <v>#VALUE!</v>
      </c>
    </row>
    <row r="798" spans="1:16" s="637" customFormat="1" ht="13.15">
      <c r="A798" s="627"/>
      <c r="B798" s="627"/>
      <c r="C798" s="627"/>
      <c r="D798" s="627"/>
      <c r="E798" s="628"/>
      <c r="F798" s="638" t="s">
        <v>853</v>
      </c>
      <c r="G798" s="639">
        <v>4</v>
      </c>
      <c r="H798" s="630">
        <f>IF(F798="",0,VLOOKUP(F798,'Cable trays (UnitPrice)'!B:F,5,0))</f>
        <v>1.6165217391304347</v>
      </c>
      <c r="I798" s="631">
        <f t="shared" si="1054"/>
        <v>6.4660869565217389</v>
      </c>
      <c r="J798" s="632"/>
      <c r="K798" s="632"/>
      <c r="L798" s="632"/>
      <c r="M798" s="633"/>
      <c r="N798" s="634"/>
      <c r="O798" s="635"/>
      <c r="P798" s="636" t="e">
        <f t="shared" ref="P798" si="1057">G798*O795</f>
        <v>#VALUE!</v>
      </c>
    </row>
    <row r="799" spans="1:16" s="637" customFormat="1" ht="13.15">
      <c r="A799" s="627"/>
      <c r="B799" s="627"/>
      <c r="C799" s="627"/>
      <c r="D799" s="627"/>
      <c r="E799" s="628"/>
      <c r="F799" s="638" t="s">
        <v>854</v>
      </c>
      <c r="G799" s="639">
        <v>8</v>
      </c>
      <c r="H799" s="630">
        <f>IF(F799="",0,VLOOKUP(F799,'Cable trays (UnitPrice)'!B:F,5,0))</f>
        <v>0.1643478260869565</v>
      </c>
      <c r="I799" s="631">
        <f t="shared" si="1054"/>
        <v>1.314782608695652</v>
      </c>
      <c r="J799" s="632"/>
      <c r="K799" s="632"/>
      <c r="L799" s="632"/>
      <c r="M799" s="633"/>
      <c r="N799" s="634"/>
      <c r="O799" s="635"/>
      <c r="P799" s="636" t="e">
        <f t="shared" ref="P799" si="1058">G799*O795</f>
        <v>#VALUE!</v>
      </c>
    </row>
    <row r="800" spans="1:16" s="637" customFormat="1" ht="13.15">
      <c r="A800" s="627"/>
      <c r="B800" s="627"/>
      <c r="C800" s="627"/>
      <c r="D800" s="627"/>
      <c r="E800" s="628"/>
      <c r="F800" s="638" t="str">
        <f>IF(C795="HDG","Anchor rail 41x41 HDG","Anchor rail 41x41")</f>
        <v>Anchor rail 41x41 HDG</v>
      </c>
      <c r="G800" s="639">
        <f t="shared" ref="G800" si="1059">D795/1000</f>
        <v>0.2</v>
      </c>
      <c r="H800" s="630">
        <f>IF(F800="",0,VLOOKUP(F800,'Cable trays (UnitPrice)'!B:F,5,0))</f>
        <v>5.9608695652173909</v>
      </c>
      <c r="I800" s="631">
        <f t="shared" si="1054"/>
        <v>1.1921739130434783</v>
      </c>
      <c r="J800" s="632"/>
      <c r="K800" s="632"/>
      <c r="L800" s="632"/>
      <c r="M800" s="633"/>
      <c r="N800" s="634"/>
      <c r="O800" s="635"/>
      <c r="P800" s="636" t="e">
        <f t="shared" ref="P800" si="1060">G800*O795</f>
        <v>#VALUE!</v>
      </c>
    </row>
    <row r="801" spans="1:16" s="637" customFormat="1" ht="13.15">
      <c r="A801" s="627"/>
      <c r="B801" s="627"/>
      <c r="C801" s="627"/>
      <c r="D801" s="627"/>
      <c r="E801" s="628"/>
      <c r="F801" s="638" t="s">
        <v>855</v>
      </c>
      <c r="G801" s="639">
        <v>1</v>
      </c>
      <c r="H801" s="630">
        <f>IF(F801="",0,VLOOKUP(F801,'Cable trays (UnitPrice)'!B:F,5,0))</f>
        <v>0.78521739130434776</v>
      </c>
      <c r="I801" s="631">
        <f t="shared" si="1054"/>
        <v>0.78521739130434776</v>
      </c>
      <c r="J801" s="632"/>
      <c r="K801" s="632"/>
      <c r="L801" s="632"/>
      <c r="M801" s="633"/>
      <c r="N801" s="634"/>
      <c r="O801" s="635"/>
      <c r="P801" s="636" t="e">
        <f t="shared" ref="P801" si="1061">G801*O795</f>
        <v>#VALUE!</v>
      </c>
    </row>
    <row r="802" spans="1:16" s="637" customFormat="1" ht="13.15">
      <c r="A802" s="627"/>
      <c r="B802" s="627"/>
      <c r="C802" s="627"/>
      <c r="D802" s="627"/>
      <c r="E802" s="628"/>
      <c r="F802" s="638" t="str">
        <f>IF(C795="HDG","Ceiling mount for anchor rail Varmf MP-230Z HDG","Ceiling mount for anchor rail Sendz MP-230S")</f>
        <v>Ceiling mount for anchor rail Varmf MP-230Z HDG</v>
      </c>
      <c r="G802" s="639">
        <v>2</v>
      </c>
      <c r="H802" s="630">
        <f>IF(F802="",0,VLOOKUP(F802,'Cable trays (UnitPrice)'!B:F,5,0))</f>
        <v>4.1686956521739127</v>
      </c>
      <c r="I802" s="631">
        <f t="shared" si="1054"/>
        <v>8.3373913043478254</v>
      </c>
      <c r="J802" s="632"/>
      <c r="K802" s="632"/>
      <c r="L802" s="632"/>
      <c r="M802" s="633"/>
      <c r="N802" s="634"/>
      <c r="O802" s="635"/>
      <c r="P802" s="636" t="e">
        <f t="shared" ref="P802" si="1062">G802*O795</f>
        <v>#VALUE!</v>
      </c>
    </row>
    <row r="803" spans="1:16" s="637" customFormat="1" ht="13.15">
      <c r="A803" s="627"/>
      <c r="B803" s="627"/>
      <c r="C803" s="627"/>
      <c r="D803" s="627"/>
      <c r="E803" s="628"/>
      <c r="F803" s="627"/>
      <c r="G803" s="639"/>
      <c r="H803" s="630">
        <f>IF(F803="",0,VLOOKUP(F803,'Cable trays (UnitPrice)'!B:F,5,0))</f>
        <v>0</v>
      </c>
      <c r="I803" s="631">
        <f t="shared" si="1054"/>
        <v>0</v>
      </c>
      <c r="J803" s="632"/>
      <c r="K803" s="632"/>
      <c r="L803" s="632"/>
      <c r="M803" s="633"/>
      <c r="N803" s="634"/>
      <c r="O803" s="635"/>
      <c r="P803" s="636" t="e">
        <f t="shared" ref="P803" si="1063">G803*O795</f>
        <v>#VALUE!</v>
      </c>
    </row>
    <row r="804" spans="1:16" s="637" customFormat="1" ht="13.15">
      <c r="A804" s="627"/>
      <c r="B804" s="627"/>
      <c r="C804" s="627"/>
      <c r="D804" s="627"/>
      <c r="E804" s="628"/>
      <c r="F804" s="638"/>
      <c r="G804" s="639"/>
      <c r="H804" s="630">
        <f>IF(F804="",0,VLOOKUP(F804,'Cable trays (UnitPrice)'!B:F,5,0))</f>
        <v>0</v>
      </c>
      <c r="I804" s="631">
        <f t="shared" si="1054"/>
        <v>0</v>
      </c>
      <c r="J804" s="632"/>
      <c r="K804" s="632"/>
      <c r="L804" s="632"/>
      <c r="M804" s="633"/>
      <c r="N804" s="634"/>
      <c r="O804" s="635"/>
      <c r="P804" s="636" t="e">
        <f t="shared" ref="P804" si="1064">G804*O795</f>
        <v>#VALUE!</v>
      </c>
    </row>
    <row r="805" spans="1:16">
      <c r="A805" s="617" t="str">
        <f>CONCATENATE("Cable ",B805," ",C805," ",D805," x ",E805)</f>
        <v>Cable Tray HDG 152 x 127</v>
      </c>
      <c r="B805" s="706" t="s">
        <v>858</v>
      </c>
      <c r="C805" s="703" t="s">
        <v>852</v>
      </c>
      <c r="D805" s="617">
        <v>152</v>
      </c>
      <c r="E805" s="617">
        <v>127</v>
      </c>
      <c r="F805" s="618"/>
      <c r="G805" s="619"/>
      <c r="H805" s="619"/>
      <c r="I805" s="620">
        <f t="shared" si="1037"/>
        <v>59.722573913043483</v>
      </c>
      <c r="J805" s="621">
        <f>I805*NOK2EUR</f>
        <v>686.80960000000005</v>
      </c>
      <c r="K805" s="622"/>
      <c r="L805" s="623">
        <f t="shared" ref="L805" si="1065">IF(D805&gt;300,D805/1000,0.25)</f>
        <v>0.25</v>
      </c>
      <c r="M805" s="624">
        <f t="shared" ref="M805" si="1066">$M$1</f>
        <v>0.5</v>
      </c>
      <c r="N805" s="623">
        <f t="shared" ref="N805" si="1067">L805+L805*M805</f>
        <v>0.375</v>
      </c>
      <c r="O805" s="625" t="e">
        <f>SUMIF('[55]Cable Trays - maching table'!C:C,A805,'[55]Cable Trays - maching table'!D:D)</f>
        <v>#VALUE!</v>
      </c>
      <c r="P805" s="626"/>
    </row>
    <row r="806" spans="1:16" s="637" customFormat="1" ht="13.15">
      <c r="A806" s="627"/>
      <c r="B806" s="627"/>
      <c r="C806" s="627"/>
      <c r="D806" s="627"/>
      <c r="E806" s="628"/>
      <c r="F806" s="260" t="str">
        <f>CONCATENATE("Cable ",B805," ",C805," ",D805," x ",E805)</f>
        <v>Cable Tray HDG 152 x 127</v>
      </c>
      <c r="G806" s="629">
        <v>1</v>
      </c>
      <c r="H806" s="630">
        <f>IF(F806="",0,VLOOKUP(F806,'Cable trays (UnitPrice)'!B:F,5,0))</f>
        <v>38.260869565217391</v>
      </c>
      <c r="I806" s="631">
        <f t="shared" ref="I806:I814" si="1068">H806*G806</f>
        <v>38.260869565217391</v>
      </c>
      <c r="J806" s="632"/>
      <c r="K806" s="632"/>
      <c r="L806" s="632"/>
      <c r="M806" s="633"/>
      <c r="N806" s="634"/>
      <c r="O806" s="635"/>
      <c r="P806" s="636" t="e">
        <f t="shared" si="1055"/>
        <v>#VALUE!</v>
      </c>
    </row>
    <row r="807" spans="1:16" s="637" customFormat="1" ht="13.15">
      <c r="A807" s="627"/>
      <c r="B807" s="627"/>
      <c r="C807" s="627"/>
      <c r="D807" s="627"/>
      <c r="E807" s="628"/>
      <c r="F807" s="260" t="str">
        <f>CONCATENATE(B805," - Union ",C805," ",D805," x ",E805)</f>
        <v>Tray - Union HDG 152 x 127</v>
      </c>
      <c r="G807" s="629">
        <v>0.7</v>
      </c>
      <c r="H807" s="630">
        <f>IF(F807="",0,VLOOKUP(F807,'Cable trays (UnitPrice)'!B:F,5,0))</f>
        <v>5.2173913043478262</v>
      </c>
      <c r="I807" s="631">
        <f t="shared" si="1068"/>
        <v>3.652173913043478</v>
      </c>
      <c r="J807" s="632"/>
      <c r="K807" s="632"/>
      <c r="L807" s="632"/>
      <c r="M807" s="633"/>
      <c r="N807" s="634"/>
      <c r="O807" s="635"/>
      <c r="P807" s="636" t="e">
        <f t="shared" ref="P807" si="1069">G807*O805</f>
        <v>#VALUE!</v>
      </c>
    </row>
    <row r="808" spans="1:16" s="637" customFormat="1" ht="13.15">
      <c r="A808" s="627"/>
      <c r="B808" s="627"/>
      <c r="C808" s="627"/>
      <c r="D808" s="627"/>
      <c r="E808" s="628"/>
      <c r="F808" s="638" t="s">
        <v>853</v>
      </c>
      <c r="G808" s="639">
        <v>4</v>
      </c>
      <c r="H808" s="630">
        <f>IF(F808="",0,VLOOKUP(F808,'Cable trays (UnitPrice)'!B:F,5,0))</f>
        <v>1.6165217391304347</v>
      </c>
      <c r="I808" s="631">
        <f t="shared" si="1068"/>
        <v>6.4660869565217389</v>
      </c>
      <c r="J808" s="632"/>
      <c r="K808" s="632"/>
      <c r="L808" s="632"/>
      <c r="M808" s="633"/>
      <c r="N808" s="634"/>
      <c r="O808" s="635"/>
      <c r="P808" s="636" t="e">
        <f t="shared" ref="P808" si="1070">G808*O805</f>
        <v>#VALUE!</v>
      </c>
    </row>
    <row r="809" spans="1:16" s="637" customFormat="1" ht="13.15">
      <c r="A809" s="627"/>
      <c r="B809" s="627"/>
      <c r="C809" s="627"/>
      <c r="D809" s="627"/>
      <c r="E809" s="628"/>
      <c r="F809" s="638" t="s">
        <v>854</v>
      </c>
      <c r="G809" s="639">
        <v>8</v>
      </c>
      <c r="H809" s="630">
        <f>IF(F809="",0,VLOOKUP(F809,'Cable trays (UnitPrice)'!B:F,5,0))</f>
        <v>0.1643478260869565</v>
      </c>
      <c r="I809" s="631">
        <f t="shared" si="1068"/>
        <v>1.314782608695652</v>
      </c>
      <c r="J809" s="632"/>
      <c r="K809" s="632"/>
      <c r="L809" s="632"/>
      <c r="M809" s="633"/>
      <c r="N809" s="634"/>
      <c r="O809" s="635"/>
      <c r="P809" s="636" t="e">
        <f t="shared" ref="P809" si="1071">G809*O805</f>
        <v>#VALUE!</v>
      </c>
    </row>
    <row r="810" spans="1:16" s="637" customFormat="1" ht="13.15">
      <c r="A810" s="627"/>
      <c r="B810" s="627"/>
      <c r="C810" s="627"/>
      <c r="D810" s="627"/>
      <c r="E810" s="628"/>
      <c r="F810" s="638" t="str">
        <f>IF(C805="HDG","Anchor rail 41x41 HDG","Anchor rail 41x41")</f>
        <v>Anchor rail 41x41 HDG</v>
      </c>
      <c r="G810" s="639">
        <f t="shared" ref="G810" si="1072">D805/1000</f>
        <v>0.152</v>
      </c>
      <c r="H810" s="630">
        <f>IF(F810="",0,VLOOKUP(F810,'Cable trays (UnitPrice)'!B:F,5,0))</f>
        <v>5.9608695652173909</v>
      </c>
      <c r="I810" s="631">
        <f t="shared" si="1068"/>
        <v>0.90605217391304338</v>
      </c>
      <c r="J810" s="632"/>
      <c r="K810" s="632"/>
      <c r="L810" s="632"/>
      <c r="M810" s="633"/>
      <c r="N810" s="634"/>
      <c r="O810" s="635"/>
      <c r="P810" s="636" t="e">
        <f t="shared" ref="P810" si="1073">G810*O805</f>
        <v>#VALUE!</v>
      </c>
    </row>
    <row r="811" spans="1:16" s="637" customFormat="1" ht="13.15">
      <c r="A811" s="627"/>
      <c r="B811" s="627"/>
      <c r="C811" s="627"/>
      <c r="D811" s="627"/>
      <c r="E811" s="628"/>
      <c r="F811" s="638" t="s">
        <v>855</v>
      </c>
      <c r="G811" s="639">
        <v>1</v>
      </c>
      <c r="H811" s="630">
        <f>IF(F811="",0,VLOOKUP(F811,'Cable trays (UnitPrice)'!B:F,5,0))</f>
        <v>0.78521739130434776</v>
      </c>
      <c r="I811" s="631">
        <f t="shared" si="1068"/>
        <v>0.78521739130434776</v>
      </c>
      <c r="J811" s="632"/>
      <c r="K811" s="632"/>
      <c r="L811" s="632"/>
      <c r="M811" s="633"/>
      <c r="N811" s="634"/>
      <c r="O811" s="635"/>
      <c r="P811" s="636" t="e">
        <f t="shared" ref="P811" si="1074">G811*O805</f>
        <v>#VALUE!</v>
      </c>
    </row>
    <row r="812" spans="1:16" s="637" customFormat="1" ht="13.15">
      <c r="A812" s="627"/>
      <c r="B812" s="627"/>
      <c r="C812" s="627"/>
      <c r="D812" s="627"/>
      <c r="E812" s="628"/>
      <c r="F812" s="638" t="str">
        <f>IF(C805="HDG","Ceiling mount for anchor rail Varmf MP-230Z HDG","Ceiling mount for anchor rail Sendz MP-230S")</f>
        <v>Ceiling mount for anchor rail Varmf MP-230Z HDG</v>
      </c>
      <c r="G812" s="639">
        <v>2</v>
      </c>
      <c r="H812" s="630">
        <f>IF(F812="",0,VLOOKUP(F812,'Cable trays (UnitPrice)'!B:F,5,0))</f>
        <v>4.1686956521739127</v>
      </c>
      <c r="I812" s="631">
        <f t="shared" si="1068"/>
        <v>8.3373913043478254</v>
      </c>
      <c r="J812" s="632"/>
      <c r="K812" s="632"/>
      <c r="L812" s="632"/>
      <c r="M812" s="633"/>
      <c r="N812" s="634"/>
      <c r="O812" s="635"/>
      <c r="P812" s="636" t="e">
        <f t="shared" ref="P812" si="1075">G812*O805</f>
        <v>#VALUE!</v>
      </c>
    </row>
    <row r="813" spans="1:16" s="637" customFormat="1" ht="13.15">
      <c r="A813" s="627"/>
      <c r="B813" s="627"/>
      <c r="C813" s="627"/>
      <c r="D813" s="627"/>
      <c r="E813" s="628"/>
      <c r="F813" s="627"/>
      <c r="G813" s="639"/>
      <c r="H813" s="630">
        <f>IF(F813="",0,VLOOKUP(F813,'Cable trays (UnitPrice)'!B:F,5,0))</f>
        <v>0</v>
      </c>
      <c r="I813" s="631">
        <f t="shared" si="1068"/>
        <v>0</v>
      </c>
      <c r="J813" s="632"/>
      <c r="K813" s="632"/>
      <c r="L813" s="632"/>
      <c r="M813" s="633"/>
      <c r="N813" s="634"/>
      <c r="O813" s="635"/>
      <c r="P813" s="636" t="e">
        <f t="shared" ref="P813" si="1076">G813*O805</f>
        <v>#VALUE!</v>
      </c>
    </row>
    <row r="814" spans="1:16" s="637" customFormat="1" ht="13.15">
      <c r="A814" s="627"/>
      <c r="B814" s="627"/>
      <c r="C814" s="627"/>
      <c r="D814" s="627"/>
      <c r="E814" s="628"/>
      <c r="F814" s="638"/>
      <c r="G814" s="639"/>
      <c r="H814" s="630">
        <f>IF(F814="",0,VLOOKUP(F814,'Cable trays (UnitPrice)'!B:F,5,0))</f>
        <v>0</v>
      </c>
      <c r="I814" s="631">
        <f t="shared" si="1068"/>
        <v>0</v>
      </c>
      <c r="J814" s="632"/>
      <c r="K814" s="632"/>
      <c r="L814" s="632"/>
      <c r="M814" s="633"/>
      <c r="N814" s="634"/>
      <c r="O814" s="635"/>
      <c r="P814" s="636" t="e">
        <f t="shared" ref="P814" si="1077">G814*O805</f>
        <v>#VALUE!</v>
      </c>
    </row>
    <row r="815" spans="1:16">
      <c r="A815" s="617" t="str">
        <f>CONCATENATE("Cable ",B815," ",C815," ",D815," x ",E815)</f>
        <v>Cable Tray HDG 152 x 102</v>
      </c>
      <c r="B815" s="706" t="s">
        <v>858</v>
      </c>
      <c r="C815" s="703" t="s">
        <v>852</v>
      </c>
      <c r="D815" s="617">
        <v>152</v>
      </c>
      <c r="E815" s="617">
        <v>102</v>
      </c>
      <c r="F815" s="618"/>
      <c r="G815" s="619"/>
      <c r="H815" s="619"/>
      <c r="I815" s="620">
        <f t="shared" si="1037"/>
        <v>57.983443478260874</v>
      </c>
      <c r="J815" s="621">
        <f>I815*NOK2EUR</f>
        <v>666.80960000000005</v>
      </c>
      <c r="K815" s="622"/>
      <c r="L815" s="623">
        <f t="shared" ref="L815" si="1078">IF(D815&gt;300,D815/1000,0.25)</f>
        <v>0.25</v>
      </c>
      <c r="M815" s="624">
        <f t="shared" ref="M815" si="1079">$M$1</f>
        <v>0.5</v>
      </c>
      <c r="N815" s="623">
        <f t="shared" ref="N815" si="1080">L815+L815*M815</f>
        <v>0.375</v>
      </c>
      <c r="O815" s="625" t="e">
        <f>SUMIF('[55]Cable Trays - maching table'!C:C,A815,'[55]Cable Trays - maching table'!D:D)</f>
        <v>#VALUE!</v>
      </c>
      <c r="P815" s="626"/>
    </row>
    <row r="816" spans="1:16" s="637" customFormat="1" ht="13.15">
      <c r="A816" s="627"/>
      <c r="B816" s="627"/>
      <c r="C816" s="627"/>
      <c r="D816" s="627"/>
      <c r="E816" s="628"/>
      <c r="F816" s="260" t="str">
        <f>CONCATENATE("Cable ",B815," ",C815," ",D815," x ",E815)</f>
        <v>Cable Tray HDG 152 x 102</v>
      </c>
      <c r="G816" s="629">
        <v>1</v>
      </c>
      <c r="H816" s="630">
        <f>IF(F816="",0,VLOOKUP(F816,'Cable trays (UnitPrice)'!B:F,5,0))</f>
        <v>36.521739130434781</v>
      </c>
      <c r="I816" s="631">
        <f t="shared" ref="I816:I824" si="1081">H816*G816</f>
        <v>36.521739130434781</v>
      </c>
      <c r="J816" s="632"/>
      <c r="K816" s="632"/>
      <c r="L816" s="632"/>
      <c r="M816" s="633"/>
      <c r="N816" s="634"/>
      <c r="O816" s="635"/>
      <c r="P816" s="636" t="e">
        <f t="shared" si="1055"/>
        <v>#VALUE!</v>
      </c>
    </row>
    <row r="817" spans="1:16" s="637" customFormat="1" ht="13.15">
      <c r="A817" s="627"/>
      <c r="B817" s="627"/>
      <c r="C817" s="627"/>
      <c r="D817" s="627"/>
      <c r="E817" s="628"/>
      <c r="F817" s="260" t="str">
        <f>CONCATENATE(B815," - Union ",C815," ",D815," x ",E815)</f>
        <v>Tray - Union HDG 152 x 102</v>
      </c>
      <c r="G817" s="629">
        <v>0.7</v>
      </c>
      <c r="H817" s="630">
        <f>IF(F817="",0,VLOOKUP(F817,'Cable trays (UnitPrice)'!B:F,5,0))</f>
        <v>5.2173913043478262</v>
      </c>
      <c r="I817" s="631">
        <f t="shared" si="1081"/>
        <v>3.652173913043478</v>
      </c>
      <c r="J817" s="632"/>
      <c r="K817" s="632"/>
      <c r="L817" s="632"/>
      <c r="M817" s="633"/>
      <c r="N817" s="634"/>
      <c r="O817" s="635"/>
      <c r="P817" s="636" t="e">
        <f t="shared" ref="P817" si="1082">G817*O815</f>
        <v>#VALUE!</v>
      </c>
    </row>
    <row r="818" spans="1:16" s="637" customFormat="1" ht="13.15">
      <c r="A818" s="627"/>
      <c r="B818" s="627"/>
      <c r="C818" s="627"/>
      <c r="D818" s="627"/>
      <c r="E818" s="628"/>
      <c r="F818" s="638" t="s">
        <v>853</v>
      </c>
      <c r="G818" s="639">
        <v>4</v>
      </c>
      <c r="H818" s="630">
        <f>IF(F818="",0,VLOOKUP(F818,'Cable trays (UnitPrice)'!B:F,5,0))</f>
        <v>1.6165217391304347</v>
      </c>
      <c r="I818" s="631">
        <f t="shared" si="1081"/>
        <v>6.4660869565217389</v>
      </c>
      <c r="J818" s="632"/>
      <c r="K818" s="632"/>
      <c r="L818" s="632"/>
      <c r="M818" s="633"/>
      <c r="N818" s="634"/>
      <c r="O818" s="635"/>
      <c r="P818" s="636" t="e">
        <f t="shared" ref="P818" si="1083">G818*O815</f>
        <v>#VALUE!</v>
      </c>
    </row>
    <row r="819" spans="1:16" s="637" customFormat="1" ht="13.15">
      <c r="A819" s="627"/>
      <c r="B819" s="627"/>
      <c r="C819" s="627"/>
      <c r="D819" s="627"/>
      <c r="E819" s="628"/>
      <c r="F819" s="638" t="s">
        <v>854</v>
      </c>
      <c r="G819" s="639">
        <v>8</v>
      </c>
      <c r="H819" s="630">
        <f>IF(F819="",0,VLOOKUP(F819,'Cable trays (UnitPrice)'!B:F,5,0))</f>
        <v>0.1643478260869565</v>
      </c>
      <c r="I819" s="631">
        <f t="shared" si="1081"/>
        <v>1.314782608695652</v>
      </c>
      <c r="J819" s="632"/>
      <c r="K819" s="632"/>
      <c r="L819" s="632"/>
      <c r="M819" s="633"/>
      <c r="N819" s="634"/>
      <c r="O819" s="635"/>
      <c r="P819" s="636" t="e">
        <f t="shared" ref="P819" si="1084">G819*O815</f>
        <v>#VALUE!</v>
      </c>
    </row>
    <row r="820" spans="1:16" s="637" customFormat="1" ht="13.15">
      <c r="A820" s="627"/>
      <c r="B820" s="627"/>
      <c r="C820" s="627"/>
      <c r="D820" s="627"/>
      <c r="E820" s="628"/>
      <c r="F820" s="638" t="str">
        <f>IF(C815="HDG","Anchor rail 41x41 HDG","Anchor rail 41x41")</f>
        <v>Anchor rail 41x41 HDG</v>
      </c>
      <c r="G820" s="639">
        <f t="shared" ref="G820" si="1085">D815/1000</f>
        <v>0.152</v>
      </c>
      <c r="H820" s="630">
        <f>IF(F820="",0,VLOOKUP(F820,'Cable trays (UnitPrice)'!B:F,5,0))</f>
        <v>5.9608695652173909</v>
      </c>
      <c r="I820" s="631">
        <f t="shared" si="1081"/>
        <v>0.90605217391304338</v>
      </c>
      <c r="J820" s="632"/>
      <c r="K820" s="632"/>
      <c r="L820" s="632"/>
      <c r="M820" s="633"/>
      <c r="N820" s="634"/>
      <c r="O820" s="635"/>
      <c r="P820" s="636" t="e">
        <f t="shared" ref="P820" si="1086">G820*O815</f>
        <v>#VALUE!</v>
      </c>
    </row>
    <row r="821" spans="1:16" s="637" customFormat="1" ht="13.15">
      <c r="A821" s="627"/>
      <c r="B821" s="627"/>
      <c r="C821" s="627"/>
      <c r="D821" s="627"/>
      <c r="E821" s="628"/>
      <c r="F821" s="638" t="s">
        <v>855</v>
      </c>
      <c r="G821" s="639">
        <v>1</v>
      </c>
      <c r="H821" s="630">
        <f>IF(F821="",0,VLOOKUP(F821,'Cable trays (UnitPrice)'!B:F,5,0))</f>
        <v>0.78521739130434776</v>
      </c>
      <c r="I821" s="631">
        <f t="shared" si="1081"/>
        <v>0.78521739130434776</v>
      </c>
      <c r="J821" s="632"/>
      <c r="K821" s="632"/>
      <c r="L821" s="632"/>
      <c r="M821" s="633"/>
      <c r="N821" s="634"/>
      <c r="O821" s="635"/>
      <c r="P821" s="636" t="e">
        <f t="shared" ref="P821" si="1087">G821*O815</f>
        <v>#VALUE!</v>
      </c>
    </row>
    <row r="822" spans="1:16" s="637" customFormat="1" ht="13.15">
      <c r="A822" s="627"/>
      <c r="B822" s="627"/>
      <c r="C822" s="627"/>
      <c r="D822" s="627"/>
      <c r="E822" s="628"/>
      <c r="F822" s="638" t="str">
        <f>IF(C815="HDG","Ceiling mount for anchor rail Varmf MP-230Z HDG","Ceiling mount for anchor rail Sendz MP-230S")</f>
        <v>Ceiling mount for anchor rail Varmf MP-230Z HDG</v>
      </c>
      <c r="G822" s="639">
        <v>2</v>
      </c>
      <c r="H822" s="630">
        <f>IF(F822="",0,VLOOKUP(F822,'Cable trays (UnitPrice)'!B:F,5,0))</f>
        <v>4.1686956521739127</v>
      </c>
      <c r="I822" s="631">
        <f t="shared" si="1081"/>
        <v>8.3373913043478254</v>
      </c>
      <c r="J822" s="632"/>
      <c r="K822" s="632"/>
      <c r="L822" s="632"/>
      <c r="M822" s="633"/>
      <c r="N822" s="634"/>
      <c r="O822" s="635"/>
      <c r="P822" s="636" t="e">
        <f t="shared" ref="P822" si="1088">G822*O815</f>
        <v>#VALUE!</v>
      </c>
    </row>
    <row r="823" spans="1:16" s="637" customFormat="1" ht="13.15">
      <c r="A823" s="627"/>
      <c r="B823" s="627"/>
      <c r="C823" s="627"/>
      <c r="D823" s="627"/>
      <c r="E823" s="628"/>
      <c r="F823" s="627"/>
      <c r="G823" s="639"/>
      <c r="H823" s="630">
        <f>IF(F823="",0,VLOOKUP(F823,'Cable trays (UnitPrice)'!B:F,5,0))</f>
        <v>0</v>
      </c>
      <c r="I823" s="631">
        <f t="shared" si="1081"/>
        <v>0</v>
      </c>
      <c r="J823" s="632"/>
      <c r="K823" s="632"/>
      <c r="L823" s="632"/>
      <c r="M823" s="633"/>
      <c r="N823" s="634"/>
      <c r="O823" s="635"/>
      <c r="P823" s="636" t="e">
        <f t="shared" ref="P823" si="1089">G823*O815</f>
        <v>#VALUE!</v>
      </c>
    </row>
    <row r="824" spans="1:16" s="637" customFormat="1" ht="13.15">
      <c r="A824" s="627"/>
      <c r="B824" s="627"/>
      <c r="C824" s="627"/>
      <c r="D824" s="627"/>
      <c r="E824" s="628"/>
      <c r="F824" s="638"/>
      <c r="G824" s="639"/>
      <c r="H824" s="630">
        <f>IF(F824="",0,VLOOKUP(F824,'Cable trays (UnitPrice)'!B:F,5,0))</f>
        <v>0</v>
      </c>
      <c r="I824" s="631">
        <f t="shared" si="1081"/>
        <v>0</v>
      </c>
      <c r="J824" s="632"/>
      <c r="K824" s="632"/>
      <c r="L824" s="632"/>
      <c r="M824" s="633"/>
      <c r="N824" s="634"/>
      <c r="O824" s="635"/>
      <c r="P824" s="636" t="e">
        <f t="shared" ref="P824" si="1090">G824*O815</f>
        <v>#VALUE!</v>
      </c>
    </row>
    <row r="825" spans="1:16">
      <c r="A825" s="617" t="str">
        <f>CONCATENATE("Cable ",B825," ",C825," ",D825," x ",E825)</f>
        <v>Cable Tray HDG 150 x 125</v>
      </c>
      <c r="B825" s="706" t="s">
        <v>858</v>
      </c>
      <c r="C825" s="703" t="s">
        <v>852</v>
      </c>
      <c r="D825" s="617">
        <v>150</v>
      </c>
      <c r="E825" s="617">
        <v>125</v>
      </c>
      <c r="F825" s="618"/>
      <c r="G825" s="619"/>
      <c r="H825" s="619"/>
      <c r="I825" s="620">
        <f t="shared" si="1037"/>
        <v>56.232391304347829</v>
      </c>
      <c r="J825" s="621">
        <f>I825*NOK2EUR</f>
        <v>646.67250000000001</v>
      </c>
      <c r="K825" s="622"/>
      <c r="L825" s="623">
        <f t="shared" ref="L825" si="1091">IF(D825&gt;300,D825/1000,0.25)</f>
        <v>0.25</v>
      </c>
      <c r="M825" s="624">
        <f t="shared" ref="M825" si="1092">$M$1</f>
        <v>0.5</v>
      </c>
      <c r="N825" s="623">
        <f t="shared" ref="N825" si="1093">L825+L825*M825</f>
        <v>0.375</v>
      </c>
      <c r="O825" s="625" t="e">
        <f>SUMIF('[55]Cable Trays - maching table'!C:C,A825,'[55]Cable Trays - maching table'!D:D)</f>
        <v>#VALUE!</v>
      </c>
      <c r="P825" s="626"/>
    </row>
    <row r="826" spans="1:16" s="637" customFormat="1" ht="13.15">
      <c r="A826" s="627"/>
      <c r="B826" s="627"/>
      <c r="C826" s="627"/>
      <c r="D826" s="627"/>
      <c r="E826" s="628"/>
      <c r="F826" s="260" t="str">
        <f>CONCATENATE("Cable ",B825," ",C825," ",D825," x ",E825)</f>
        <v>Cable Tray HDG 150 x 125</v>
      </c>
      <c r="G826" s="629">
        <v>1</v>
      </c>
      <c r="H826" s="630">
        <f>IF(F826="",0,VLOOKUP(F826,'Cable trays (UnitPrice)'!B:F,5,0))</f>
        <v>34.782608695652172</v>
      </c>
      <c r="I826" s="631">
        <f t="shared" ref="I826:I834" si="1094">H826*G826</f>
        <v>34.782608695652172</v>
      </c>
      <c r="J826" s="632"/>
      <c r="K826" s="632"/>
      <c r="L826" s="632"/>
      <c r="M826" s="633"/>
      <c r="N826" s="634"/>
      <c r="O826" s="635"/>
      <c r="P826" s="636" t="e">
        <f t="shared" si="1055"/>
        <v>#VALUE!</v>
      </c>
    </row>
    <row r="827" spans="1:16" s="637" customFormat="1" ht="13.15">
      <c r="A827" s="627"/>
      <c r="B827" s="627"/>
      <c r="C827" s="627"/>
      <c r="D827" s="627"/>
      <c r="E827" s="628"/>
      <c r="F827" s="260" t="str">
        <f>CONCATENATE(B825," - Union ",C825," ",D825," x ",E825)</f>
        <v>Tray - Union HDG 150 x 125</v>
      </c>
      <c r="G827" s="629">
        <v>0.7</v>
      </c>
      <c r="H827" s="630">
        <f>IF(F827="",0,VLOOKUP(F827,'Cable trays (UnitPrice)'!B:F,5,0))</f>
        <v>5.2173913043478262</v>
      </c>
      <c r="I827" s="631">
        <f t="shared" si="1094"/>
        <v>3.652173913043478</v>
      </c>
      <c r="J827" s="632"/>
      <c r="K827" s="632"/>
      <c r="L827" s="632"/>
      <c r="M827" s="633"/>
      <c r="N827" s="634"/>
      <c r="O827" s="635"/>
      <c r="P827" s="636" t="e">
        <f t="shared" ref="P827" si="1095">G827*O825</f>
        <v>#VALUE!</v>
      </c>
    </row>
    <row r="828" spans="1:16" s="637" customFormat="1" ht="13.15">
      <c r="A828" s="627"/>
      <c r="B828" s="627"/>
      <c r="C828" s="627"/>
      <c r="D828" s="627"/>
      <c r="E828" s="628"/>
      <c r="F828" s="638" t="s">
        <v>853</v>
      </c>
      <c r="G828" s="639">
        <v>4</v>
      </c>
      <c r="H828" s="630">
        <f>IF(F828="",0,VLOOKUP(F828,'Cable trays (UnitPrice)'!B:F,5,0))</f>
        <v>1.6165217391304347</v>
      </c>
      <c r="I828" s="631">
        <f t="shared" si="1094"/>
        <v>6.4660869565217389</v>
      </c>
      <c r="J828" s="632"/>
      <c r="K828" s="632"/>
      <c r="L828" s="632"/>
      <c r="M828" s="633"/>
      <c r="N828" s="634"/>
      <c r="O828" s="635"/>
      <c r="P828" s="636" t="e">
        <f t="shared" ref="P828" si="1096">G828*O825</f>
        <v>#VALUE!</v>
      </c>
    </row>
    <row r="829" spans="1:16" s="637" customFormat="1" ht="13.15">
      <c r="A829" s="627"/>
      <c r="B829" s="627"/>
      <c r="C829" s="627"/>
      <c r="D829" s="627"/>
      <c r="E829" s="628"/>
      <c r="F829" s="638" t="s">
        <v>854</v>
      </c>
      <c r="G829" s="639">
        <v>8</v>
      </c>
      <c r="H829" s="630">
        <f>IF(F829="",0,VLOOKUP(F829,'Cable trays (UnitPrice)'!B:F,5,0))</f>
        <v>0.1643478260869565</v>
      </c>
      <c r="I829" s="631">
        <f t="shared" si="1094"/>
        <v>1.314782608695652</v>
      </c>
      <c r="J829" s="632"/>
      <c r="K829" s="632"/>
      <c r="L829" s="632"/>
      <c r="M829" s="633"/>
      <c r="N829" s="634"/>
      <c r="O829" s="635"/>
      <c r="P829" s="636" t="e">
        <f t="shared" ref="P829" si="1097">G829*O825</f>
        <v>#VALUE!</v>
      </c>
    </row>
    <row r="830" spans="1:16" s="637" customFormat="1" ht="13.15">
      <c r="A830" s="627"/>
      <c r="B830" s="627"/>
      <c r="C830" s="627"/>
      <c r="D830" s="627"/>
      <c r="E830" s="628"/>
      <c r="F830" s="638" t="str">
        <f>IF(C825="HDG","Anchor rail 41x41 HDG","Anchor rail 41x41")</f>
        <v>Anchor rail 41x41 HDG</v>
      </c>
      <c r="G830" s="639">
        <f t="shared" ref="G830" si="1098">D825/1000</f>
        <v>0.15</v>
      </c>
      <c r="H830" s="630">
        <f>IF(F830="",0,VLOOKUP(F830,'Cable trays (UnitPrice)'!B:F,5,0))</f>
        <v>5.9608695652173909</v>
      </c>
      <c r="I830" s="631">
        <f t="shared" si="1094"/>
        <v>0.89413043478260856</v>
      </c>
      <c r="J830" s="632"/>
      <c r="K830" s="632"/>
      <c r="L830" s="632"/>
      <c r="M830" s="633"/>
      <c r="N830" s="634"/>
      <c r="O830" s="635"/>
      <c r="P830" s="636" t="e">
        <f t="shared" ref="P830" si="1099">G830*O825</f>
        <v>#VALUE!</v>
      </c>
    </row>
    <row r="831" spans="1:16" s="637" customFormat="1" ht="13.15">
      <c r="A831" s="627"/>
      <c r="B831" s="627"/>
      <c r="C831" s="627"/>
      <c r="D831" s="627"/>
      <c r="E831" s="628"/>
      <c r="F831" s="638" t="s">
        <v>855</v>
      </c>
      <c r="G831" s="639">
        <v>1</v>
      </c>
      <c r="H831" s="630">
        <f>IF(F831="",0,VLOOKUP(F831,'Cable trays (UnitPrice)'!B:F,5,0))</f>
        <v>0.78521739130434776</v>
      </c>
      <c r="I831" s="631">
        <f t="shared" si="1094"/>
        <v>0.78521739130434776</v>
      </c>
      <c r="J831" s="632"/>
      <c r="K831" s="632"/>
      <c r="L831" s="632"/>
      <c r="M831" s="633"/>
      <c r="N831" s="634"/>
      <c r="O831" s="635"/>
      <c r="P831" s="636" t="e">
        <f t="shared" ref="P831" si="1100">G831*O825</f>
        <v>#VALUE!</v>
      </c>
    </row>
    <row r="832" spans="1:16" s="637" customFormat="1" ht="13.15">
      <c r="A832" s="627"/>
      <c r="B832" s="627"/>
      <c r="C832" s="627"/>
      <c r="D832" s="627"/>
      <c r="E832" s="628"/>
      <c r="F832" s="638" t="str">
        <f>IF(C825="HDG","Ceiling mount for anchor rail Varmf MP-230Z HDG","Ceiling mount for anchor rail Sendz MP-230S")</f>
        <v>Ceiling mount for anchor rail Varmf MP-230Z HDG</v>
      </c>
      <c r="G832" s="639">
        <v>2</v>
      </c>
      <c r="H832" s="630">
        <f>IF(F832="",0,VLOOKUP(F832,'Cable trays (UnitPrice)'!B:F,5,0))</f>
        <v>4.1686956521739127</v>
      </c>
      <c r="I832" s="631">
        <f t="shared" si="1094"/>
        <v>8.3373913043478254</v>
      </c>
      <c r="J832" s="632"/>
      <c r="K832" s="632"/>
      <c r="L832" s="632"/>
      <c r="M832" s="633"/>
      <c r="N832" s="634"/>
      <c r="O832" s="635"/>
      <c r="P832" s="636" t="e">
        <f t="shared" ref="P832" si="1101">G832*O825</f>
        <v>#VALUE!</v>
      </c>
    </row>
    <row r="833" spans="1:16" s="637" customFormat="1" ht="13.15">
      <c r="A833" s="627"/>
      <c r="B833" s="627"/>
      <c r="C833" s="627"/>
      <c r="D833" s="627"/>
      <c r="E833" s="628"/>
      <c r="F833" s="627"/>
      <c r="G833" s="639"/>
      <c r="H833" s="630">
        <f>IF(F833="",0,VLOOKUP(F833,'Cable trays (UnitPrice)'!B:F,5,0))</f>
        <v>0</v>
      </c>
      <c r="I833" s="631">
        <f t="shared" si="1094"/>
        <v>0</v>
      </c>
      <c r="J833" s="632"/>
      <c r="K833" s="632"/>
      <c r="L833" s="632"/>
      <c r="M833" s="633"/>
      <c r="N833" s="634"/>
      <c r="O833" s="635"/>
      <c r="P833" s="636" t="e">
        <f t="shared" ref="P833" si="1102">G833*O825</f>
        <v>#VALUE!</v>
      </c>
    </row>
    <row r="834" spans="1:16" s="637" customFormat="1" ht="13.15">
      <c r="A834" s="627"/>
      <c r="B834" s="627"/>
      <c r="C834" s="627"/>
      <c r="D834" s="627"/>
      <c r="E834" s="628"/>
      <c r="F834" s="638"/>
      <c r="G834" s="639"/>
      <c r="H834" s="630">
        <f>IF(F834="",0,VLOOKUP(F834,'Cable trays (UnitPrice)'!B:F,5,0))</f>
        <v>0</v>
      </c>
      <c r="I834" s="631">
        <f t="shared" si="1094"/>
        <v>0</v>
      </c>
      <c r="J834" s="632"/>
      <c r="K834" s="632"/>
      <c r="L834" s="632"/>
      <c r="M834" s="633"/>
      <c r="N834" s="634"/>
      <c r="O834" s="635"/>
      <c r="P834" s="636" t="e">
        <f t="shared" ref="P834" si="1103">G834*O825</f>
        <v>#VALUE!</v>
      </c>
    </row>
    <row r="835" spans="1:16">
      <c r="A835" s="617" t="str">
        <f>CONCATENATE("Cable ",B835," ",C835," ",D835," x ",E835)</f>
        <v>Cable Tray HDG 150 x 100</v>
      </c>
      <c r="B835" s="706" t="s">
        <v>858</v>
      </c>
      <c r="C835" s="703" t="s">
        <v>852</v>
      </c>
      <c r="D835" s="617">
        <v>150</v>
      </c>
      <c r="E835" s="617">
        <v>100</v>
      </c>
      <c r="F835" s="618"/>
      <c r="G835" s="619"/>
      <c r="H835" s="619"/>
      <c r="I835" s="620">
        <f t="shared" si="1037"/>
        <v>35.385795734208358</v>
      </c>
      <c r="J835" s="621">
        <f>I835*NOK2EUR</f>
        <v>406.9366509433961</v>
      </c>
      <c r="K835" s="622"/>
      <c r="L835" s="623">
        <f t="shared" ref="L835" si="1104">IF(D835&gt;300,D835/1000,0.25)</f>
        <v>0.25</v>
      </c>
      <c r="M835" s="624">
        <f t="shared" ref="M835" si="1105">$M$1</f>
        <v>0.5</v>
      </c>
      <c r="N835" s="623">
        <f t="shared" ref="N835" si="1106">L835+L835*M835</f>
        <v>0.375</v>
      </c>
      <c r="O835" s="625" t="e">
        <f>SUMIF('[55]Cable Trays - maching table'!C:C,A835,'[55]Cable Trays - maching table'!D:D)</f>
        <v>#VALUE!</v>
      </c>
      <c r="P835" s="626"/>
    </row>
    <row r="836" spans="1:16" s="637" customFormat="1" ht="13.15">
      <c r="A836" s="627"/>
      <c r="B836" s="627"/>
      <c r="C836" s="627"/>
      <c r="D836" s="627"/>
      <c r="E836" s="628"/>
      <c r="F836" s="260" t="str">
        <f>CONCATENATE("Cable ",B835," ",C835," ",D835," x ",E835)</f>
        <v>Cable Tray HDG 150 x 100</v>
      </c>
      <c r="G836" s="629">
        <v>1</v>
      </c>
      <c r="H836" s="630">
        <f>IF(F836="",0,VLOOKUP(F836,'Cable trays (UnitPrice)'!B:F,5,0))</f>
        <v>15.272080940661743</v>
      </c>
      <c r="I836" s="631">
        <f t="shared" ref="I836:I844" si="1107">H836*G836</f>
        <v>15.272080940661743</v>
      </c>
      <c r="J836" s="632"/>
      <c r="K836" s="632"/>
      <c r="L836" s="632"/>
      <c r="M836" s="633"/>
      <c r="N836" s="634"/>
      <c r="O836" s="635"/>
      <c r="P836" s="636" t="e">
        <f t="shared" si="1055"/>
        <v>#VALUE!</v>
      </c>
    </row>
    <row r="837" spans="1:16" s="637" customFormat="1" ht="13.15">
      <c r="A837" s="627"/>
      <c r="B837" s="627"/>
      <c r="C837" s="627"/>
      <c r="D837" s="627"/>
      <c r="E837" s="628"/>
      <c r="F837" s="260" t="str">
        <f>CONCATENATE(B835," - Union ",C835," ",D835," x ",E835)</f>
        <v>Tray - Union HDG 150 x 100</v>
      </c>
      <c r="G837" s="629">
        <v>0.7</v>
      </c>
      <c r="H837" s="630">
        <f>IF(F837="",0,VLOOKUP(F837,'Cable trays (UnitPrice)'!B:F,5,0))</f>
        <v>3.3087229969920697</v>
      </c>
      <c r="I837" s="631">
        <f t="shared" si="1107"/>
        <v>2.3161060978944485</v>
      </c>
      <c r="J837" s="632"/>
      <c r="K837" s="632"/>
      <c r="L837" s="632"/>
      <c r="M837" s="633"/>
      <c r="N837" s="634"/>
      <c r="O837" s="635"/>
      <c r="P837" s="636" t="e">
        <f t="shared" ref="P837" si="1108">G837*O835</f>
        <v>#VALUE!</v>
      </c>
    </row>
    <row r="838" spans="1:16" s="637" customFormat="1" ht="13.15">
      <c r="A838" s="627"/>
      <c r="B838" s="627"/>
      <c r="C838" s="627"/>
      <c r="D838" s="627"/>
      <c r="E838" s="628"/>
      <c r="F838" s="638" t="s">
        <v>853</v>
      </c>
      <c r="G838" s="639">
        <v>4</v>
      </c>
      <c r="H838" s="630">
        <f>IF(F838="",0,VLOOKUP(F838,'Cable trays (UnitPrice)'!B:F,5,0))</f>
        <v>1.6165217391304347</v>
      </c>
      <c r="I838" s="631">
        <f t="shared" si="1107"/>
        <v>6.4660869565217389</v>
      </c>
      <c r="J838" s="632"/>
      <c r="K838" s="632"/>
      <c r="L838" s="632"/>
      <c r="M838" s="633"/>
      <c r="N838" s="634"/>
      <c r="O838" s="635"/>
      <c r="P838" s="636" t="e">
        <f t="shared" ref="P838" si="1109">G838*O835</f>
        <v>#VALUE!</v>
      </c>
    </row>
    <row r="839" spans="1:16" s="637" customFormat="1" ht="13.15">
      <c r="A839" s="627"/>
      <c r="B839" s="627"/>
      <c r="C839" s="627"/>
      <c r="D839" s="627"/>
      <c r="E839" s="628"/>
      <c r="F839" s="638" t="s">
        <v>854</v>
      </c>
      <c r="G839" s="639">
        <v>8</v>
      </c>
      <c r="H839" s="630">
        <f>IF(F839="",0,VLOOKUP(F839,'Cable trays (UnitPrice)'!B:F,5,0))</f>
        <v>0.1643478260869565</v>
      </c>
      <c r="I839" s="631">
        <f t="shared" si="1107"/>
        <v>1.314782608695652</v>
      </c>
      <c r="J839" s="632"/>
      <c r="K839" s="632"/>
      <c r="L839" s="632"/>
      <c r="M839" s="633"/>
      <c r="N839" s="634"/>
      <c r="O839" s="635"/>
      <c r="P839" s="636" t="e">
        <f t="shared" ref="P839" si="1110">G839*O835</f>
        <v>#VALUE!</v>
      </c>
    </row>
    <row r="840" spans="1:16" s="637" customFormat="1" ht="13.15">
      <c r="A840" s="627"/>
      <c r="B840" s="627"/>
      <c r="C840" s="627"/>
      <c r="D840" s="627"/>
      <c r="E840" s="628"/>
      <c r="F840" s="638" t="str">
        <f>IF(C835="HDG","Anchor rail 41x41 HDG","Anchor rail 41x41")</f>
        <v>Anchor rail 41x41 HDG</v>
      </c>
      <c r="G840" s="639">
        <f t="shared" ref="G840" si="1111">D835/1000</f>
        <v>0.15</v>
      </c>
      <c r="H840" s="630">
        <f>IF(F840="",0,VLOOKUP(F840,'Cable trays (UnitPrice)'!B:F,5,0))</f>
        <v>5.9608695652173909</v>
      </c>
      <c r="I840" s="631">
        <f t="shared" si="1107"/>
        <v>0.89413043478260856</v>
      </c>
      <c r="J840" s="632"/>
      <c r="K840" s="632"/>
      <c r="L840" s="632"/>
      <c r="M840" s="633"/>
      <c r="N840" s="634"/>
      <c r="O840" s="635"/>
      <c r="P840" s="636" t="e">
        <f t="shared" ref="P840" si="1112">G840*O835</f>
        <v>#VALUE!</v>
      </c>
    </row>
    <row r="841" spans="1:16" s="637" customFormat="1" ht="13.15">
      <c r="A841" s="627"/>
      <c r="B841" s="627"/>
      <c r="C841" s="627"/>
      <c r="D841" s="627"/>
      <c r="E841" s="628"/>
      <c r="F841" s="638" t="s">
        <v>855</v>
      </c>
      <c r="G841" s="639">
        <v>1</v>
      </c>
      <c r="H841" s="630">
        <f>IF(F841="",0,VLOOKUP(F841,'Cable trays (UnitPrice)'!B:F,5,0))</f>
        <v>0.78521739130434776</v>
      </c>
      <c r="I841" s="631">
        <f t="shared" si="1107"/>
        <v>0.78521739130434776</v>
      </c>
      <c r="J841" s="632"/>
      <c r="K841" s="632"/>
      <c r="L841" s="632"/>
      <c r="M841" s="633"/>
      <c r="N841" s="634"/>
      <c r="O841" s="635"/>
      <c r="P841" s="636" t="e">
        <f t="shared" ref="P841" si="1113">G841*O835</f>
        <v>#VALUE!</v>
      </c>
    </row>
    <row r="842" spans="1:16" s="637" customFormat="1" ht="13.15">
      <c r="A842" s="627"/>
      <c r="B842" s="627"/>
      <c r="C842" s="627"/>
      <c r="D842" s="627"/>
      <c r="E842" s="628"/>
      <c r="F842" s="638" t="str">
        <f>IF(C835="HDG","Ceiling mount for anchor rail Varmf MP-230Z HDG","Ceiling mount for anchor rail Sendz MP-230S")</f>
        <v>Ceiling mount for anchor rail Varmf MP-230Z HDG</v>
      </c>
      <c r="G842" s="639">
        <v>2</v>
      </c>
      <c r="H842" s="630">
        <f>IF(F842="",0,VLOOKUP(F842,'Cable trays (UnitPrice)'!B:F,5,0))</f>
        <v>4.1686956521739127</v>
      </c>
      <c r="I842" s="631">
        <f t="shared" si="1107"/>
        <v>8.3373913043478254</v>
      </c>
      <c r="J842" s="632"/>
      <c r="K842" s="632"/>
      <c r="L842" s="632"/>
      <c r="M842" s="633"/>
      <c r="N842" s="634"/>
      <c r="O842" s="635"/>
      <c r="P842" s="636" t="e">
        <f t="shared" ref="P842" si="1114">G842*O835</f>
        <v>#VALUE!</v>
      </c>
    </row>
    <row r="843" spans="1:16" s="637" customFormat="1" ht="13.15">
      <c r="A843" s="627"/>
      <c r="B843" s="627"/>
      <c r="C843" s="627"/>
      <c r="D843" s="627"/>
      <c r="E843" s="628"/>
      <c r="F843" s="627"/>
      <c r="G843" s="639"/>
      <c r="H843" s="630">
        <f>IF(F843="",0,VLOOKUP(F843,'Cable trays (UnitPrice)'!B:F,5,0))</f>
        <v>0</v>
      </c>
      <c r="I843" s="631">
        <f t="shared" si="1107"/>
        <v>0</v>
      </c>
      <c r="J843" s="632"/>
      <c r="K843" s="632"/>
      <c r="L843" s="632"/>
      <c r="M843" s="633"/>
      <c r="N843" s="634"/>
      <c r="O843" s="635"/>
      <c r="P843" s="636" t="e">
        <f t="shared" ref="P843" si="1115">G843*O835</f>
        <v>#VALUE!</v>
      </c>
    </row>
    <row r="844" spans="1:16" s="637" customFormat="1" ht="13.15">
      <c r="A844" s="627"/>
      <c r="B844" s="627"/>
      <c r="C844" s="627"/>
      <c r="D844" s="627"/>
      <c r="E844" s="628"/>
      <c r="F844" s="638"/>
      <c r="G844" s="639"/>
      <c r="H844" s="630">
        <f>IF(F844="",0,VLOOKUP(F844,'Cable trays (UnitPrice)'!B:F,5,0))</f>
        <v>0</v>
      </c>
      <c r="I844" s="631">
        <f t="shared" si="1107"/>
        <v>0</v>
      </c>
      <c r="J844" s="632"/>
      <c r="K844" s="632"/>
      <c r="L844" s="632"/>
      <c r="M844" s="633"/>
      <c r="N844" s="634"/>
      <c r="O844" s="635"/>
      <c r="P844" s="636" t="e">
        <f t="shared" ref="P844" si="1116">G844*O835</f>
        <v>#VALUE!</v>
      </c>
    </row>
    <row r="845" spans="1:16">
      <c r="A845" s="617" t="str">
        <f>CONCATENATE("Cable ",B845," ",C845," ",D845," x ",E845)</f>
        <v>Cable Tray HDG 150 x 80</v>
      </c>
      <c r="B845" s="706" t="s">
        <v>858</v>
      </c>
      <c r="C845" s="703" t="s">
        <v>852</v>
      </c>
      <c r="D845" s="617">
        <v>150</v>
      </c>
      <c r="E845" s="617">
        <v>80</v>
      </c>
      <c r="F845" s="618"/>
      <c r="G845" s="619"/>
      <c r="H845" s="619"/>
      <c r="I845" s="620">
        <f t="shared" si="1037"/>
        <v>33.844915231063709</v>
      </c>
      <c r="J845" s="621">
        <f>I845*NOK2EUR</f>
        <v>389.21652515723264</v>
      </c>
      <c r="K845" s="622"/>
      <c r="L845" s="623">
        <f t="shared" ref="L845" si="1117">IF(D845&gt;300,D845/1000,0.25)</f>
        <v>0.25</v>
      </c>
      <c r="M845" s="624">
        <f t="shared" ref="M845" si="1118">$M$1</f>
        <v>0.5</v>
      </c>
      <c r="N845" s="623">
        <f t="shared" ref="N845" si="1119">L845+L845*M845</f>
        <v>0.375</v>
      </c>
      <c r="O845" s="625" t="e">
        <f>SUMIF('[55]Cable Trays - maching table'!C:C,A845,'[55]Cable Trays - maching table'!D:D)</f>
        <v>#VALUE!</v>
      </c>
      <c r="P845" s="626"/>
    </row>
    <row r="846" spans="1:16" s="637" customFormat="1" ht="13.15">
      <c r="A846" s="627"/>
      <c r="B846" s="627"/>
      <c r="C846" s="627"/>
      <c r="D846" s="627"/>
      <c r="E846" s="628"/>
      <c r="F846" s="260" t="str">
        <f>CONCATENATE("Cable ",B845," ",C845," ",D845," x ",E845)</f>
        <v>Cable Tray HDG 150 x 80</v>
      </c>
      <c r="G846" s="629">
        <v>1</v>
      </c>
      <c r="H846" s="630">
        <f>IF(F846="",0,VLOOKUP(F846,'Cable trays (UnitPrice)'!B:F,5,0))</f>
        <v>14.506426032266885</v>
      </c>
      <c r="I846" s="631">
        <f t="shared" ref="I846:I854" si="1120">H846*G846</f>
        <v>14.506426032266885</v>
      </c>
      <c r="J846" s="632"/>
      <c r="K846" s="632"/>
      <c r="L846" s="632"/>
      <c r="M846" s="633"/>
      <c r="N846" s="634"/>
      <c r="O846" s="635"/>
      <c r="P846" s="636" t="e">
        <f t="shared" si="1055"/>
        <v>#VALUE!</v>
      </c>
    </row>
    <row r="847" spans="1:16" s="637" customFormat="1" ht="13.15">
      <c r="A847" s="627"/>
      <c r="B847" s="627"/>
      <c r="C847" s="627"/>
      <c r="D847" s="627"/>
      <c r="E847" s="628"/>
      <c r="F847" s="260" t="str">
        <f>CONCATENATE(B845," - Union ",C845," ",D845," x ",E845)</f>
        <v>Tray - Union HDG 150 x 80</v>
      </c>
      <c r="G847" s="629">
        <v>0.7</v>
      </c>
      <c r="H847" s="630">
        <f>IF(F847="",0,VLOOKUP(F847,'Cable trays (UnitPrice)'!B:F,5,0))</f>
        <v>2.2012578616352205</v>
      </c>
      <c r="I847" s="631">
        <f t="shared" si="1120"/>
        <v>1.5408805031446542</v>
      </c>
      <c r="J847" s="632"/>
      <c r="K847" s="632"/>
      <c r="L847" s="632"/>
      <c r="M847" s="633"/>
      <c r="N847" s="634"/>
      <c r="O847" s="635"/>
      <c r="P847" s="636" t="e">
        <f t="shared" ref="P847" si="1121">G847*O845</f>
        <v>#VALUE!</v>
      </c>
    </row>
    <row r="848" spans="1:16" s="637" customFormat="1" ht="13.15">
      <c r="A848" s="627"/>
      <c r="B848" s="627"/>
      <c r="C848" s="627"/>
      <c r="D848" s="627"/>
      <c r="E848" s="628"/>
      <c r="F848" s="638" t="s">
        <v>853</v>
      </c>
      <c r="G848" s="639">
        <v>4</v>
      </c>
      <c r="H848" s="630">
        <f>IF(F848="",0,VLOOKUP(F848,'Cable trays (UnitPrice)'!B:F,5,0))</f>
        <v>1.6165217391304347</v>
      </c>
      <c r="I848" s="631">
        <f t="shared" si="1120"/>
        <v>6.4660869565217389</v>
      </c>
      <c r="J848" s="632"/>
      <c r="K848" s="632"/>
      <c r="L848" s="632"/>
      <c r="M848" s="633"/>
      <c r="N848" s="634"/>
      <c r="O848" s="635"/>
      <c r="P848" s="636" t="e">
        <f t="shared" ref="P848" si="1122">G848*O845</f>
        <v>#VALUE!</v>
      </c>
    </row>
    <row r="849" spans="1:16" s="637" customFormat="1" ht="13.15">
      <c r="A849" s="627"/>
      <c r="B849" s="627"/>
      <c r="C849" s="627"/>
      <c r="D849" s="627"/>
      <c r="E849" s="628"/>
      <c r="F849" s="638" t="s">
        <v>854</v>
      </c>
      <c r="G849" s="639">
        <v>8</v>
      </c>
      <c r="H849" s="630">
        <f>IF(F849="",0,VLOOKUP(F849,'Cable trays (UnitPrice)'!B:F,5,0))</f>
        <v>0.1643478260869565</v>
      </c>
      <c r="I849" s="631">
        <f t="shared" si="1120"/>
        <v>1.314782608695652</v>
      </c>
      <c r="J849" s="632"/>
      <c r="K849" s="632"/>
      <c r="L849" s="632"/>
      <c r="M849" s="633"/>
      <c r="N849" s="634"/>
      <c r="O849" s="635"/>
      <c r="P849" s="636" t="e">
        <f t="shared" ref="P849" si="1123">G849*O845</f>
        <v>#VALUE!</v>
      </c>
    </row>
    <row r="850" spans="1:16" s="637" customFormat="1" ht="13.15">
      <c r="A850" s="627"/>
      <c r="B850" s="627"/>
      <c r="C850" s="627"/>
      <c r="D850" s="627"/>
      <c r="E850" s="628"/>
      <c r="F850" s="638" t="str">
        <f>IF(C845="HDG","Anchor rail 41x41 HDG","Anchor rail 41x41")</f>
        <v>Anchor rail 41x41 HDG</v>
      </c>
      <c r="G850" s="639">
        <f t="shared" ref="G850" si="1124">D845/1000</f>
        <v>0.15</v>
      </c>
      <c r="H850" s="630">
        <f>IF(F850="",0,VLOOKUP(F850,'Cable trays (UnitPrice)'!B:F,5,0))</f>
        <v>5.9608695652173909</v>
      </c>
      <c r="I850" s="631">
        <f t="shared" si="1120"/>
        <v>0.89413043478260856</v>
      </c>
      <c r="J850" s="632"/>
      <c r="K850" s="632"/>
      <c r="L850" s="632"/>
      <c r="M850" s="633"/>
      <c r="N850" s="634"/>
      <c r="O850" s="635"/>
      <c r="P850" s="636" t="e">
        <f t="shared" ref="P850" si="1125">G850*O845</f>
        <v>#VALUE!</v>
      </c>
    </row>
    <row r="851" spans="1:16" s="637" customFormat="1" ht="13.15">
      <c r="A851" s="627"/>
      <c r="B851" s="627"/>
      <c r="C851" s="627"/>
      <c r="D851" s="627"/>
      <c r="E851" s="628"/>
      <c r="F851" s="638" t="s">
        <v>855</v>
      </c>
      <c r="G851" s="639">
        <v>1</v>
      </c>
      <c r="H851" s="630">
        <f>IF(F851="",0,VLOOKUP(F851,'Cable trays (UnitPrice)'!B:F,5,0))</f>
        <v>0.78521739130434776</v>
      </c>
      <c r="I851" s="631">
        <f t="shared" si="1120"/>
        <v>0.78521739130434776</v>
      </c>
      <c r="J851" s="632"/>
      <c r="K851" s="632"/>
      <c r="L851" s="632"/>
      <c r="M851" s="633"/>
      <c r="N851" s="634"/>
      <c r="O851" s="635"/>
      <c r="P851" s="636" t="e">
        <f t="shared" ref="P851" si="1126">G851*O845</f>
        <v>#VALUE!</v>
      </c>
    </row>
    <row r="852" spans="1:16" s="637" customFormat="1" ht="13.15">
      <c r="A852" s="627"/>
      <c r="B852" s="627"/>
      <c r="C852" s="627"/>
      <c r="D852" s="627"/>
      <c r="E852" s="628"/>
      <c r="F852" s="638" t="str">
        <f>IF(C845="HDG","Ceiling mount for anchor rail Varmf MP-230Z HDG","Ceiling mount for anchor rail Sendz MP-230S")</f>
        <v>Ceiling mount for anchor rail Varmf MP-230Z HDG</v>
      </c>
      <c r="G852" s="639">
        <v>2</v>
      </c>
      <c r="H852" s="630">
        <f>IF(F852="",0,VLOOKUP(F852,'Cable trays (UnitPrice)'!B:F,5,0))</f>
        <v>4.1686956521739127</v>
      </c>
      <c r="I852" s="631">
        <f t="shared" si="1120"/>
        <v>8.3373913043478254</v>
      </c>
      <c r="J852" s="632"/>
      <c r="K852" s="632"/>
      <c r="L852" s="632"/>
      <c r="M852" s="633"/>
      <c r="N852" s="634"/>
      <c r="O852" s="635"/>
      <c r="P852" s="636" t="e">
        <f t="shared" ref="P852" si="1127">G852*O845</f>
        <v>#VALUE!</v>
      </c>
    </row>
    <row r="853" spans="1:16" s="637" customFormat="1" ht="13.15">
      <c r="A853" s="627"/>
      <c r="B853" s="627"/>
      <c r="C853" s="627"/>
      <c r="D853" s="627"/>
      <c r="E853" s="628"/>
      <c r="F853" s="627"/>
      <c r="G853" s="639"/>
      <c r="H853" s="630">
        <f>IF(F853="",0,VLOOKUP(F853,'Cable trays (UnitPrice)'!B:F,5,0))</f>
        <v>0</v>
      </c>
      <c r="I853" s="631">
        <f t="shared" si="1120"/>
        <v>0</v>
      </c>
      <c r="J853" s="632"/>
      <c r="K853" s="632"/>
      <c r="L853" s="632"/>
      <c r="M853" s="633"/>
      <c r="N853" s="634"/>
      <c r="O853" s="635"/>
      <c r="P853" s="636" t="e">
        <f t="shared" ref="P853" si="1128">G853*O845</f>
        <v>#VALUE!</v>
      </c>
    </row>
    <row r="854" spans="1:16" s="637" customFormat="1" ht="13.15">
      <c r="A854" s="627"/>
      <c r="B854" s="627"/>
      <c r="C854" s="627"/>
      <c r="D854" s="627"/>
      <c r="E854" s="628"/>
      <c r="F854" s="638"/>
      <c r="G854" s="639"/>
      <c r="H854" s="630">
        <f>IF(F854="",0,VLOOKUP(F854,'Cable trays (UnitPrice)'!B:F,5,0))</f>
        <v>0</v>
      </c>
      <c r="I854" s="631">
        <f t="shared" si="1120"/>
        <v>0</v>
      </c>
      <c r="J854" s="632"/>
      <c r="K854" s="632"/>
      <c r="L854" s="632"/>
      <c r="M854" s="633"/>
      <c r="N854" s="634"/>
      <c r="O854" s="635"/>
      <c r="P854" s="636" t="e">
        <f t="shared" ref="P854" si="1129">G854*O845</f>
        <v>#VALUE!</v>
      </c>
    </row>
    <row r="855" spans="1:16">
      <c r="A855" s="617" t="str">
        <f>CONCATENATE("Cable ",B855," ",C855," ",D855," x ",E855)</f>
        <v>Cable Tray HDG 150 x 75</v>
      </c>
      <c r="B855" s="706" t="s">
        <v>858</v>
      </c>
      <c r="C855" s="703" t="s">
        <v>852</v>
      </c>
      <c r="D855" s="617">
        <v>150</v>
      </c>
      <c r="E855" s="617">
        <v>75</v>
      </c>
      <c r="F855" s="618"/>
      <c r="G855" s="619"/>
      <c r="H855" s="619"/>
      <c r="I855" s="620">
        <f t="shared" ref="I855:I915" si="1130">SUM(I856:I864)</f>
        <v>25.773636405067901</v>
      </c>
      <c r="J855" s="621">
        <f>I855*NOK2EUR</f>
        <v>296.39681865828084</v>
      </c>
      <c r="K855" s="622"/>
      <c r="L855" s="623">
        <f t="shared" ref="L855" si="1131">IF(D855&gt;300,D855/1000,0.25)</f>
        <v>0.25</v>
      </c>
      <c r="M855" s="624">
        <f t="shared" ref="M855" si="1132">$M$1</f>
        <v>0.5</v>
      </c>
      <c r="N855" s="623">
        <f t="shared" ref="N855" si="1133">L855+L855*M855</f>
        <v>0.375</v>
      </c>
      <c r="O855" s="625" t="e">
        <f>SUMIF('[55]Cable Trays - maching table'!C:C,A855,'[55]Cable Trays - maching table'!D:D)</f>
        <v>#VALUE!</v>
      </c>
      <c r="P855" s="626"/>
    </row>
    <row r="856" spans="1:16" s="637" customFormat="1" ht="13.15">
      <c r="A856" s="627"/>
      <c r="B856" s="627"/>
      <c r="C856" s="627"/>
      <c r="D856" s="627"/>
      <c r="E856" s="628"/>
      <c r="F856" s="260" t="str">
        <f>CONCATENATE("Cable ",B855," ",C855," ",D855," x ",E855)</f>
        <v>Cable Tray HDG 150 x 75</v>
      </c>
      <c r="G856" s="629">
        <v>1</v>
      </c>
      <c r="H856" s="630">
        <f>IF(F856="",0,VLOOKUP(F856,'Cable trays (UnitPrice)'!B:F,5,0))</f>
        <v>6.4351472062710782</v>
      </c>
      <c r="I856" s="631">
        <f t="shared" ref="I856:I864" si="1134">H856*G856</f>
        <v>6.4351472062710782</v>
      </c>
      <c r="J856" s="632"/>
      <c r="K856" s="632"/>
      <c r="L856" s="632"/>
      <c r="M856" s="633"/>
      <c r="N856" s="634"/>
      <c r="O856" s="635"/>
      <c r="P856" s="636" t="e">
        <f t="shared" si="1055"/>
        <v>#VALUE!</v>
      </c>
    </row>
    <row r="857" spans="1:16" s="637" customFormat="1" ht="13.15">
      <c r="A857" s="627"/>
      <c r="B857" s="627"/>
      <c r="C857" s="627"/>
      <c r="D857" s="627"/>
      <c r="E857" s="628"/>
      <c r="F857" s="260" t="str">
        <f>CONCATENATE(B855," - Union ",C855," ",D855," x ",E855)</f>
        <v>Tray - Union HDG 150 x 75</v>
      </c>
      <c r="G857" s="629">
        <v>0.7</v>
      </c>
      <c r="H857" s="630">
        <f>IF(F857="",0,VLOOKUP(F857,'Cable trays (UnitPrice)'!B:F,5,0))</f>
        <v>2.2012578616352205</v>
      </c>
      <c r="I857" s="631">
        <f t="shared" si="1134"/>
        <v>1.5408805031446542</v>
      </c>
      <c r="J857" s="632"/>
      <c r="K857" s="632"/>
      <c r="L857" s="632"/>
      <c r="M857" s="633"/>
      <c r="N857" s="634"/>
      <c r="O857" s="635"/>
      <c r="P857" s="636" t="e">
        <f t="shared" ref="P857" si="1135">G857*O855</f>
        <v>#VALUE!</v>
      </c>
    </row>
    <row r="858" spans="1:16" s="637" customFormat="1" ht="13.15">
      <c r="A858" s="627"/>
      <c r="B858" s="627"/>
      <c r="C858" s="627"/>
      <c r="D858" s="627"/>
      <c r="E858" s="628"/>
      <c r="F858" s="638" t="s">
        <v>853</v>
      </c>
      <c r="G858" s="639">
        <v>4</v>
      </c>
      <c r="H858" s="630">
        <f>IF(F858="",0,VLOOKUP(F858,'Cable trays (UnitPrice)'!B:F,5,0))</f>
        <v>1.6165217391304347</v>
      </c>
      <c r="I858" s="631">
        <f t="shared" si="1134"/>
        <v>6.4660869565217389</v>
      </c>
      <c r="J858" s="632"/>
      <c r="K858" s="632"/>
      <c r="L858" s="632"/>
      <c r="M858" s="633"/>
      <c r="N858" s="634"/>
      <c r="O858" s="635"/>
      <c r="P858" s="636" t="e">
        <f t="shared" ref="P858" si="1136">G858*O855</f>
        <v>#VALUE!</v>
      </c>
    </row>
    <row r="859" spans="1:16" s="637" customFormat="1" ht="13.15">
      <c r="A859" s="627"/>
      <c r="B859" s="627"/>
      <c r="C859" s="627"/>
      <c r="D859" s="627"/>
      <c r="E859" s="628"/>
      <c r="F859" s="638" t="s">
        <v>854</v>
      </c>
      <c r="G859" s="639">
        <v>8</v>
      </c>
      <c r="H859" s="630">
        <f>IF(F859="",0,VLOOKUP(F859,'Cable trays (UnitPrice)'!B:F,5,0))</f>
        <v>0.1643478260869565</v>
      </c>
      <c r="I859" s="631">
        <f t="shared" si="1134"/>
        <v>1.314782608695652</v>
      </c>
      <c r="J859" s="632"/>
      <c r="K859" s="632"/>
      <c r="L859" s="632"/>
      <c r="M859" s="633"/>
      <c r="N859" s="634"/>
      <c r="O859" s="635"/>
      <c r="P859" s="636" t="e">
        <f t="shared" ref="P859" si="1137">G859*O855</f>
        <v>#VALUE!</v>
      </c>
    </row>
    <row r="860" spans="1:16" s="637" customFormat="1" ht="13.15">
      <c r="A860" s="627"/>
      <c r="B860" s="627"/>
      <c r="C860" s="627"/>
      <c r="D860" s="627"/>
      <c r="E860" s="628"/>
      <c r="F860" s="638" t="str">
        <f>IF(C855="HDG","Anchor rail 41x41 HDG","Anchor rail 41x41")</f>
        <v>Anchor rail 41x41 HDG</v>
      </c>
      <c r="G860" s="639">
        <f t="shared" ref="G860" si="1138">D855/1000</f>
        <v>0.15</v>
      </c>
      <c r="H860" s="630">
        <f>IF(F860="",0,VLOOKUP(F860,'Cable trays (UnitPrice)'!B:F,5,0))</f>
        <v>5.9608695652173909</v>
      </c>
      <c r="I860" s="631">
        <f t="shared" si="1134"/>
        <v>0.89413043478260856</v>
      </c>
      <c r="J860" s="632"/>
      <c r="K860" s="632"/>
      <c r="L860" s="632"/>
      <c r="M860" s="633"/>
      <c r="N860" s="634"/>
      <c r="O860" s="635"/>
      <c r="P860" s="636" t="e">
        <f t="shared" ref="P860" si="1139">G860*O855</f>
        <v>#VALUE!</v>
      </c>
    </row>
    <row r="861" spans="1:16" s="637" customFormat="1" ht="13.15">
      <c r="A861" s="627"/>
      <c r="B861" s="627"/>
      <c r="C861" s="627"/>
      <c r="D861" s="627"/>
      <c r="E861" s="628"/>
      <c r="F861" s="638" t="s">
        <v>855</v>
      </c>
      <c r="G861" s="639">
        <v>1</v>
      </c>
      <c r="H861" s="630">
        <f>IF(F861="",0,VLOOKUP(F861,'Cable trays (UnitPrice)'!B:F,5,0))</f>
        <v>0.78521739130434776</v>
      </c>
      <c r="I861" s="631">
        <f t="shared" si="1134"/>
        <v>0.78521739130434776</v>
      </c>
      <c r="J861" s="632"/>
      <c r="K861" s="632"/>
      <c r="L861" s="632"/>
      <c r="M861" s="633"/>
      <c r="N861" s="634"/>
      <c r="O861" s="635"/>
      <c r="P861" s="636" t="e">
        <f t="shared" ref="P861" si="1140">G861*O855</f>
        <v>#VALUE!</v>
      </c>
    </row>
    <row r="862" spans="1:16" s="637" customFormat="1" ht="13.15">
      <c r="A862" s="627"/>
      <c r="B862" s="627"/>
      <c r="C862" s="627"/>
      <c r="D862" s="627"/>
      <c r="E862" s="628"/>
      <c r="F862" s="638" t="str">
        <f>IF(C855="HDG","Ceiling mount for anchor rail Varmf MP-230Z HDG","Ceiling mount for anchor rail Sendz MP-230S")</f>
        <v>Ceiling mount for anchor rail Varmf MP-230Z HDG</v>
      </c>
      <c r="G862" s="639">
        <v>2</v>
      </c>
      <c r="H862" s="630">
        <f>IF(F862="",0,VLOOKUP(F862,'Cable trays (UnitPrice)'!B:F,5,0))</f>
        <v>4.1686956521739127</v>
      </c>
      <c r="I862" s="631">
        <f t="shared" si="1134"/>
        <v>8.3373913043478254</v>
      </c>
      <c r="J862" s="632"/>
      <c r="K862" s="632"/>
      <c r="L862" s="632"/>
      <c r="M862" s="633"/>
      <c r="N862" s="634"/>
      <c r="O862" s="635"/>
      <c r="P862" s="636" t="e">
        <f t="shared" ref="P862" si="1141">G862*O855</f>
        <v>#VALUE!</v>
      </c>
    </row>
    <row r="863" spans="1:16" s="637" customFormat="1" ht="13.15">
      <c r="A863" s="627"/>
      <c r="B863" s="627"/>
      <c r="C863" s="627"/>
      <c r="D863" s="627"/>
      <c r="E863" s="628"/>
      <c r="F863" s="627"/>
      <c r="G863" s="639"/>
      <c r="H863" s="630">
        <f>IF(F863="",0,VLOOKUP(F863,'Cable trays (UnitPrice)'!B:F,5,0))</f>
        <v>0</v>
      </c>
      <c r="I863" s="631">
        <f t="shared" si="1134"/>
        <v>0</v>
      </c>
      <c r="J863" s="632"/>
      <c r="K863" s="632"/>
      <c r="L863" s="632"/>
      <c r="M863" s="633"/>
      <c r="N863" s="634"/>
      <c r="O863" s="635"/>
      <c r="P863" s="636" t="e">
        <f t="shared" ref="P863" si="1142">G863*O855</f>
        <v>#VALUE!</v>
      </c>
    </row>
    <row r="864" spans="1:16" s="637" customFormat="1" ht="13.15">
      <c r="A864" s="627"/>
      <c r="B864" s="627"/>
      <c r="C864" s="627"/>
      <c r="D864" s="627"/>
      <c r="E864" s="628"/>
      <c r="F864" s="638"/>
      <c r="G864" s="639"/>
      <c r="H864" s="630">
        <f>IF(F864="",0,VLOOKUP(F864,'Cable trays (UnitPrice)'!B:F,5,0))</f>
        <v>0</v>
      </c>
      <c r="I864" s="631">
        <f t="shared" si="1134"/>
        <v>0</v>
      </c>
      <c r="J864" s="632"/>
      <c r="K864" s="632"/>
      <c r="L864" s="632"/>
      <c r="M864" s="633"/>
      <c r="N864" s="634"/>
      <c r="O864" s="635"/>
      <c r="P864" s="636" t="e">
        <f t="shared" ref="P864" si="1143">G864*O855</f>
        <v>#VALUE!</v>
      </c>
    </row>
    <row r="865" spans="1:16">
      <c r="A865" s="617" t="str">
        <f>CONCATENATE("Cable ",B865," ",C865," ",D865," x ",E865)</f>
        <v>Cable Tray HDG 150 x 60</v>
      </c>
      <c r="B865" s="706" t="s">
        <v>858</v>
      </c>
      <c r="C865" s="703" t="s">
        <v>852</v>
      </c>
      <c r="D865" s="617">
        <v>150</v>
      </c>
      <c r="E865" s="617">
        <v>60</v>
      </c>
      <c r="F865" s="618"/>
      <c r="G865" s="619"/>
      <c r="H865" s="619"/>
      <c r="I865" s="620">
        <f t="shared" si="1130"/>
        <v>26.978175644881954</v>
      </c>
      <c r="J865" s="621">
        <f>I865*NOK2EUR</f>
        <v>310.24901991614246</v>
      </c>
      <c r="K865" s="622"/>
      <c r="L865" s="623">
        <f t="shared" ref="L865" si="1144">IF(D865&gt;300,D865/1000,0.25)</f>
        <v>0.25</v>
      </c>
      <c r="M865" s="624">
        <f t="shared" ref="M865" si="1145">$M$1</f>
        <v>0.5</v>
      </c>
      <c r="N865" s="623">
        <f t="shared" ref="N865" si="1146">L865+L865*M865</f>
        <v>0.375</v>
      </c>
      <c r="O865" s="625" t="e">
        <f>SUMIF('[55]Cable Trays - maching table'!C:C,A865,'[55]Cable Trays - maching table'!D:D)</f>
        <v>#VALUE!</v>
      </c>
      <c r="P865" s="626"/>
    </row>
    <row r="866" spans="1:16" s="637" customFormat="1" ht="13.15">
      <c r="A866" s="627"/>
      <c r="B866" s="627"/>
      <c r="C866" s="627"/>
      <c r="D866" s="627"/>
      <c r="E866" s="628"/>
      <c r="F866" s="260" t="str">
        <f>CONCATENATE("Cable ",B865," ",C865," ",D865," x ",E865)</f>
        <v>Cable Tray HDG 150 x 60</v>
      </c>
      <c r="G866" s="629">
        <v>1</v>
      </c>
      <c r="H866" s="630">
        <f>IF(F866="",0,VLOOKUP(F866,'Cable trays (UnitPrice)'!B:F,5,0))</f>
        <v>8.4723361589645414</v>
      </c>
      <c r="I866" s="631">
        <f t="shared" ref="I866:I874" si="1147">H866*G866</f>
        <v>8.4723361589645414</v>
      </c>
      <c r="J866" s="632"/>
      <c r="K866" s="632"/>
      <c r="L866" s="632"/>
      <c r="M866" s="633"/>
      <c r="N866" s="634"/>
      <c r="O866" s="635"/>
      <c r="P866" s="636" t="e">
        <f t="shared" ref="P866:P926" si="1148">G866*O865</f>
        <v>#VALUE!</v>
      </c>
    </row>
    <row r="867" spans="1:16" s="637" customFormat="1" ht="13.15">
      <c r="A867" s="627"/>
      <c r="B867" s="627"/>
      <c r="C867" s="627"/>
      <c r="D867" s="627"/>
      <c r="E867" s="628"/>
      <c r="F867" s="260" t="str">
        <f>CONCATENATE(B865," - Union ",C865," ",D865," x ",E865)</f>
        <v>Tray - Union HDG 150 x 60</v>
      </c>
      <c r="G867" s="629">
        <v>0.7</v>
      </c>
      <c r="H867" s="630">
        <f>IF(F867="",0,VLOOKUP(F867,'Cable trays (UnitPrice)'!B:F,5,0))</f>
        <v>1.0117582718074924</v>
      </c>
      <c r="I867" s="631">
        <f t="shared" si="1147"/>
        <v>0.70823079026524471</v>
      </c>
      <c r="J867" s="632"/>
      <c r="K867" s="632"/>
      <c r="L867" s="632"/>
      <c r="M867" s="633"/>
      <c r="N867" s="634"/>
      <c r="O867" s="635"/>
      <c r="P867" s="636" t="e">
        <f t="shared" ref="P867" si="1149">G867*O865</f>
        <v>#VALUE!</v>
      </c>
    </row>
    <row r="868" spans="1:16" s="637" customFormat="1" ht="13.15">
      <c r="A868" s="627"/>
      <c r="B868" s="627"/>
      <c r="C868" s="627"/>
      <c r="D868" s="627"/>
      <c r="E868" s="628"/>
      <c r="F868" s="638" t="s">
        <v>853</v>
      </c>
      <c r="G868" s="639">
        <v>4</v>
      </c>
      <c r="H868" s="630">
        <f>IF(F868="",0,VLOOKUP(F868,'Cable trays (UnitPrice)'!B:F,5,0))</f>
        <v>1.6165217391304347</v>
      </c>
      <c r="I868" s="631">
        <f t="shared" si="1147"/>
        <v>6.4660869565217389</v>
      </c>
      <c r="J868" s="632"/>
      <c r="K868" s="632"/>
      <c r="L868" s="632"/>
      <c r="M868" s="633"/>
      <c r="N868" s="634"/>
      <c r="O868" s="635"/>
      <c r="P868" s="636" t="e">
        <f t="shared" ref="P868" si="1150">G868*O865</f>
        <v>#VALUE!</v>
      </c>
    </row>
    <row r="869" spans="1:16" s="637" customFormat="1" ht="13.15">
      <c r="A869" s="627"/>
      <c r="B869" s="627"/>
      <c r="C869" s="627"/>
      <c r="D869" s="627"/>
      <c r="E869" s="628"/>
      <c r="F869" s="638" t="s">
        <v>854</v>
      </c>
      <c r="G869" s="639">
        <v>8</v>
      </c>
      <c r="H869" s="630">
        <f>IF(F869="",0,VLOOKUP(F869,'Cable trays (UnitPrice)'!B:F,5,0))</f>
        <v>0.1643478260869565</v>
      </c>
      <c r="I869" s="631">
        <f t="shared" si="1147"/>
        <v>1.314782608695652</v>
      </c>
      <c r="J869" s="632"/>
      <c r="K869" s="632"/>
      <c r="L869" s="632"/>
      <c r="M869" s="633"/>
      <c r="N869" s="634"/>
      <c r="O869" s="635"/>
      <c r="P869" s="636" t="e">
        <f t="shared" ref="P869" si="1151">G869*O865</f>
        <v>#VALUE!</v>
      </c>
    </row>
    <row r="870" spans="1:16" s="637" customFormat="1" ht="13.15">
      <c r="A870" s="627"/>
      <c r="B870" s="627"/>
      <c r="C870" s="627"/>
      <c r="D870" s="627"/>
      <c r="E870" s="628"/>
      <c r="F870" s="638" t="str">
        <f>IF(C865="HDG","Anchor rail 41x41 HDG","Anchor rail 41x41")</f>
        <v>Anchor rail 41x41 HDG</v>
      </c>
      <c r="G870" s="639">
        <f t="shared" ref="G870" si="1152">D865/1000</f>
        <v>0.15</v>
      </c>
      <c r="H870" s="630">
        <f>IF(F870="",0,VLOOKUP(F870,'Cable trays (UnitPrice)'!B:F,5,0))</f>
        <v>5.9608695652173909</v>
      </c>
      <c r="I870" s="631">
        <f t="shared" si="1147"/>
        <v>0.89413043478260856</v>
      </c>
      <c r="J870" s="632"/>
      <c r="K870" s="632"/>
      <c r="L870" s="632"/>
      <c r="M870" s="633"/>
      <c r="N870" s="634"/>
      <c r="O870" s="635"/>
      <c r="P870" s="636" t="e">
        <f t="shared" ref="P870" si="1153">G870*O865</f>
        <v>#VALUE!</v>
      </c>
    </row>
    <row r="871" spans="1:16" s="637" customFormat="1" ht="13.15">
      <c r="A871" s="627"/>
      <c r="B871" s="627"/>
      <c r="C871" s="627"/>
      <c r="D871" s="627"/>
      <c r="E871" s="628"/>
      <c r="F871" s="638" t="s">
        <v>855</v>
      </c>
      <c r="G871" s="639">
        <v>1</v>
      </c>
      <c r="H871" s="630">
        <f>IF(F871="",0,VLOOKUP(F871,'Cable trays (UnitPrice)'!B:F,5,0))</f>
        <v>0.78521739130434776</v>
      </c>
      <c r="I871" s="631">
        <f t="shared" si="1147"/>
        <v>0.78521739130434776</v>
      </c>
      <c r="J871" s="632"/>
      <c r="K871" s="632"/>
      <c r="L871" s="632"/>
      <c r="M871" s="633"/>
      <c r="N871" s="634"/>
      <c r="O871" s="635"/>
      <c r="P871" s="636" t="e">
        <f t="shared" ref="P871" si="1154">G871*O865</f>
        <v>#VALUE!</v>
      </c>
    </row>
    <row r="872" spans="1:16" s="637" customFormat="1" ht="13.15">
      <c r="A872" s="627"/>
      <c r="B872" s="627"/>
      <c r="C872" s="627"/>
      <c r="D872" s="627"/>
      <c r="E872" s="628"/>
      <c r="F872" s="638" t="str">
        <f>IF(C865="HDG","Ceiling mount for anchor rail Varmf MP-230Z HDG","Ceiling mount for anchor rail Sendz MP-230S")</f>
        <v>Ceiling mount for anchor rail Varmf MP-230Z HDG</v>
      </c>
      <c r="G872" s="639">
        <v>2</v>
      </c>
      <c r="H872" s="630">
        <f>IF(F872="",0,VLOOKUP(F872,'Cable trays (UnitPrice)'!B:F,5,0))</f>
        <v>4.1686956521739127</v>
      </c>
      <c r="I872" s="631">
        <f t="shared" si="1147"/>
        <v>8.3373913043478254</v>
      </c>
      <c r="J872" s="632"/>
      <c r="K872" s="632"/>
      <c r="L872" s="632"/>
      <c r="M872" s="633"/>
      <c r="N872" s="634"/>
      <c r="O872" s="635"/>
      <c r="P872" s="636" t="e">
        <f t="shared" ref="P872" si="1155">G872*O865</f>
        <v>#VALUE!</v>
      </c>
    </row>
    <row r="873" spans="1:16" s="637" customFormat="1" ht="13.15">
      <c r="A873" s="627"/>
      <c r="B873" s="627"/>
      <c r="C873" s="627"/>
      <c r="D873" s="627"/>
      <c r="E873" s="628"/>
      <c r="F873" s="627"/>
      <c r="G873" s="639"/>
      <c r="H873" s="630">
        <f>IF(F873="",0,VLOOKUP(F873,'Cable trays (UnitPrice)'!B:F,5,0))</f>
        <v>0</v>
      </c>
      <c r="I873" s="631">
        <f t="shared" si="1147"/>
        <v>0</v>
      </c>
      <c r="J873" s="632"/>
      <c r="K873" s="632"/>
      <c r="L873" s="632"/>
      <c r="M873" s="633"/>
      <c r="N873" s="634"/>
      <c r="O873" s="635"/>
      <c r="P873" s="636" t="e">
        <f t="shared" ref="P873" si="1156">G873*O865</f>
        <v>#VALUE!</v>
      </c>
    </row>
    <row r="874" spans="1:16" s="637" customFormat="1" ht="13.15">
      <c r="A874" s="627"/>
      <c r="B874" s="627"/>
      <c r="C874" s="627"/>
      <c r="D874" s="627"/>
      <c r="E874" s="628"/>
      <c r="F874" s="638"/>
      <c r="G874" s="639"/>
      <c r="H874" s="630">
        <f>IF(F874="",0,VLOOKUP(F874,'Cable trays (UnitPrice)'!B:F,5,0))</f>
        <v>0</v>
      </c>
      <c r="I874" s="631">
        <f t="shared" si="1147"/>
        <v>0</v>
      </c>
      <c r="J874" s="632"/>
      <c r="K874" s="632"/>
      <c r="L874" s="632"/>
      <c r="M874" s="633"/>
      <c r="N874" s="634"/>
      <c r="O874" s="635"/>
      <c r="P874" s="636" t="e">
        <f t="shared" ref="P874" si="1157">G874*O865</f>
        <v>#VALUE!</v>
      </c>
    </row>
    <row r="875" spans="1:16">
      <c r="A875" s="617" t="str">
        <f>CONCATENATE("Cable ",B875," ",C875," ",D875," x ",E875)</f>
        <v>Cable Tray HDG 150 x 50</v>
      </c>
      <c r="B875" s="706" t="s">
        <v>858</v>
      </c>
      <c r="C875" s="703" t="s">
        <v>852</v>
      </c>
      <c r="D875" s="617">
        <v>150</v>
      </c>
      <c r="E875" s="617">
        <v>50</v>
      </c>
      <c r="F875" s="618"/>
      <c r="G875" s="619"/>
      <c r="H875" s="619"/>
      <c r="I875" s="620">
        <f t="shared" si="1130"/>
        <v>26.978175644881954</v>
      </c>
      <c r="J875" s="621">
        <f>I875*NOK2EUR</f>
        <v>310.24901991614246</v>
      </c>
      <c r="K875" s="622"/>
      <c r="L875" s="623">
        <f t="shared" ref="L875" si="1158">IF(D875&gt;300,D875/1000,0.25)</f>
        <v>0.25</v>
      </c>
      <c r="M875" s="624">
        <f t="shared" ref="M875" si="1159">$M$1</f>
        <v>0.5</v>
      </c>
      <c r="N875" s="623">
        <f t="shared" ref="N875" si="1160">L875+L875*M875</f>
        <v>0.375</v>
      </c>
      <c r="O875" s="625" t="e">
        <f>SUMIF('[55]Cable Trays - maching table'!C:C,A875,'[55]Cable Trays - maching table'!D:D)</f>
        <v>#VALUE!</v>
      </c>
      <c r="P875" s="626"/>
    </row>
    <row r="876" spans="1:16" s="637" customFormat="1" ht="13.15">
      <c r="A876" s="627"/>
      <c r="B876" s="627"/>
      <c r="C876" s="627"/>
      <c r="D876" s="627"/>
      <c r="E876" s="628"/>
      <c r="F876" s="260" t="str">
        <f>CONCATENATE("Cable ",B875," ",C875," ",D875," x ",E875)</f>
        <v>Cable Tray HDG 150 x 50</v>
      </c>
      <c r="G876" s="629">
        <v>1</v>
      </c>
      <c r="H876" s="630">
        <f>IF(F876="",0,VLOOKUP(F876,'Cable trays (UnitPrice)'!B:F,5,0))</f>
        <v>8.4723361589645414</v>
      </c>
      <c r="I876" s="631">
        <f t="shared" ref="I876:I884" si="1161">H876*G876</f>
        <v>8.4723361589645414</v>
      </c>
      <c r="J876" s="632"/>
      <c r="K876" s="632"/>
      <c r="L876" s="632"/>
      <c r="M876" s="633"/>
      <c r="N876" s="634"/>
      <c r="O876" s="635"/>
      <c r="P876" s="636" t="e">
        <f t="shared" si="1148"/>
        <v>#VALUE!</v>
      </c>
    </row>
    <row r="877" spans="1:16" s="637" customFormat="1" ht="13.15">
      <c r="A877" s="627"/>
      <c r="B877" s="627"/>
      <c r="C877" s="627"/>
      <c r="D877" s="627"/>
      <c r="E877" s="628"/>
      <c r="F877" s="260" t="str">
        <f>CONCATENATE(B875," - Union ",C875," ",D875," x ",E875)</f>
        <v>Tray - Union HDG 150 x 50</v>
      </c>
      <c r="G877" s="629">
        <v>0.7</v>
      </c>
      <c r="H877" s="630">
        <f>IF(F877="",0,VLOOKUP(F877,'Cable trays (UnitPrice)'!B:F,5,0))</f>
        <v>1.0117582718074924</v>
      </c>
      <c r="I877" s="631">
        <f t="shared" si="1161"/>
        <v>0.70823079026524471</v>
      </c>
      <c r="J877" s="632"/>
      <c r="K877" s="632"/>
      <c r="L877" s="632"/>
      <c r="M877" s="633"/>
      <c r="N877" s="634"/>
      <c r="O877" s="635"/>
      <c r="P877" s="636" t="e">
        <f t="shared" ref="P877" si="1162">G877*O875</f>
        <v>#VALUE!</v>
      </c>
    </row>
    <row r="878" spans="1:16" s="637" customFormat="1" ht="13.15">
      <c r="A878" s="627"/>
      <c r="B878" s="627"/>
      <c r="C878" s="627"/>
      <c r="D878" s="627"/>
      <c r="E878" s="628"/>
      <c r="F878" s="638" t="s">
        <v>853</v>
      </c>
      <c r="G878" s="639">
        <v>4</v>
      </c>
      <c r="H878" s="630">
        <f>IF(F878="",0,VLOOKUP(F878,'Cable trays (UnitPrice)'!B:F,5,0))</f>
        <v>1.6165217391304347</v>
      </c>
      <c r="I878" s="631">
        <f t="shared" si="1161"/>
        <v>6.4660869565217389</v>
      </c>
      <c r="J878" s="632"/>
      <c r="K878" s="632"/>
      <c r="L878" s="632"/>
      <c r="M878" s="633"/>
      <c r="N878" s="634"/>
      <c r="O878" s="635"/>
      <c r="P878" s="636" t="e">
        <f t="shared" ref="P878" si="1163">G878*O875</f>
        <v>#VALUE!</v>
      </c>
    </row>
    <row r="879" spans="1:16" s="637" customFormat="1" ht="13.15">
      <c r="A879" s="627"/>
      <c r="B879" s="627"/>
      <c r="C879" s="627"/>
      <c r="D879" s="627"/>
      <c r="E879" s="628"/>
      <c r="F879" s="638" t="s">
        <v>854</v>
      </c>
      <c r="G879" s="639">
        <v>8</v>
      </c>
      <c r="H879" s="630">
        <f>IF(F879="",0,VLOOKUP(F879,'Cable trays (UnitPrice)'!B:F,5,0))</f>
        <v>0.1643478260869565</v>
      </c>
      <c r="I879" s="631">
        <f t="shared" si="1161"/>
        <v>1.314782608695652</v>
      </c>
      <c r="J879" s="632"/>
      <c r="K879" s="632"/>
      <c r="L879" s="632"/>
      <c r="M879" s="633"/>
      <c r="N879" s="634"/>
      <c r="O879" s="635"/>
      <c r="P879" s="636" t="e">
        <f t="shared" ref="P879" si="1164">G879*O875</f>
        <v>#VALUE!</v>
      </c>
    </row>
    <row r="880" spans="1:16" s="637" customFormat="1" ht="13.15">
      <c r="A880" s="627"/>
      <c r="B880" s="627"/>
      <c r="C880" s="627"/>
      <c r="D880" s="627"/>
      <c r="E880" s="628"/>
      <c r="F880" s="638" t="str">
        <f>IF(C875="HDG","Anchor rail 41x41 HDG","Anchor rail 41x41")</f>
        <v>Anchor rail 41x41 HDG</v>
      </c>
      <c r="G880" s="639">
        <f t="shared" ref="G880" si="1165">D875/1000</f>
        <v>0.15</v>
      </c>
      <c r="H880" s="630">
        <f>IF(F880="",0,VLOOKUP(F880,'Cable trays (UnitPrice)'!B:F,5,0))</f>
        <v>5.9608695652173909</v>
      </c>
      <c r="I880" s="631">
        <f t="shared" si="1161"/>
        <v>0.89413043478260856</v>
      </c>
      <c r="J880" s="632"/>
      <c r="K880" s="632"/>
      <c r="L880" s="632"/>
      <c r="M880" s="633"/>
      <c r="N880" s="634"/>
      <c r="O880" s="635"/>
      <c r="P880" s="636" t="e">
        <f t="shared" ref="P880" si="1166">G880*O875</f>
        <v>#VALUE!</v>
      </c>
    </row>
    <row r="881" spans="1:16" s="637" customFormat="1" ht="13.15">
      <c r="A881" s="627"/>
      <c r="B881" s="627"/>
      <c r="C881" s="627"/>
      <c r="D881" s="627"/>
      <c r="E881" s="628"/>
      <c r="F881" s="638" t="s">
        <v>855</v>
      </c>
      <c r="G881" s="639">
        <v>1</v>
      </c>
      <c r="H881" s="630">
        <f>IF(F881="",0,VLOOKUP(F881,'Cable trays (UnitPrice)'!B:F,5,0))</f>
        <v>0.78521739130434776</v>
      </c>
      <c r="I881" s="631">
        <f t="shared" si="1161"/>
        <v>0.78521739130434776</v>
      </c>
      <c r="J881" s="632"/>
      <c r="K881" s="632"/>
      <c r="L881" s="632"/>
      <c r="M881" s="633"/>
      <c r="N881" s="634"/>
      <c r="O881" s="635"/>
      <c r="P881" s="636" t="e">
        <f t="shared" ref="P881" si="1167">G881*O875</f>
        <v>#VALUE!</v>
      </c>
    </row>
    <row r="882" spans="1:16" s="637" customFormat="1" ht="13.15">
      <c r="A882" s="627"/>
      <c r="B882" s="627"/>
      <c r="C882" s="627"/>
      <c r="D882" s="627"/>
      <c r="E882" s="628"/>
      <c r="F882" s="638" t="str">
        <f>IF(C875="HDG","Ceiling mount for anchor rail Varmf MP-230Z HDG","Ceiling mount for anchor rail Sendz MP-230S")</f>
        <v>Ceiling mount for anchor rail Varmf MP-230Z HDG</v>
      </c>
      <c r="G882" s="639">
        <v>2</v>
      </c>
      <c r="H882" s="630">
        <f>IF(F882="",0,VLOOKUP(F882,'Cable trays (UnitPrice)'!B:F,5,0))</f>
        <v>4.1686956521739127</v>
      </c>
      <c r="I882" s="631">
        <f t="shared" si="1161"/>
        <v>8.3373913043478254</v>
      </c>
      <c r="J882" s="632"/>
      <c r="K882" s="632"/>
      <c r="L882" s="632"/>
      <c r="M882" s="633"/>
      <c r="N882" s="634"/>
      <c r="O882" s="635"/>
      <c r="P882" s="636" t="e">
        <f t="shared" ref="P882" si="1168">G882*O875</f>
        <v>#VALUE!</v>
      </c>
    </row>
    <row r="883" spans="1:16" s="637" customFormat="1" ht="13.15">
      <c r="A883" s="627"/>
      <c r="B883" s="627"/>
      <c r="C883" s="627"/>
      <c r="D883" s="627"/>
      <c r="E883" s="628"/>
      <c r="F883" s="627"/>
      <c r="G883" s="639"/>
      <c r="H883" s="630">
        <f>IF(F883="",0,VLOOKUP(F883,'Cable trays (UnitPrice)'!B:F,5,0))</f>
        <v>0</v>
      </c>
      <c r="I883" s="631">
        <f t="shared" si="1161"/>
        <v>0</v>
      </c>
      <c r="J883" s="632"/>
      <c r="K883" s="632"/>
      <c r="L883" s="632"/>
      <c r="M883" s="633"/>
      <c r="N883" s="634"/>
      <c r="O883" s="635"/>
      <c r="P883" s="636" t="e">
        <f t="shared" ref="P883" si="1169">G883*O875</f>
        <v>#VALUE!</v>
      </c>
    </row>
    <row r="884" spans="1:16" s="637" customFormat="1" ht="13.15">
      <c r="A884" s="627"/>
      <c r="B884" s="627"/>
      <c r="C884" s="627"/>
      <c r="D884" s="627"/>
      <c r="E884" s="628"/>
      <c r="F884" s="638"/>
      <c r="G884" s="639"/>
      <c r="H884" s="630">
        <f>IF(F884="",0,VLOOKUP(F884,'Cable trays (UnitPrice)'!B:F,5,0))</f>
        <v>0</v>
      </c>
      <c r="I884" s="631">
        <f t="shared" si="1161"/>
        <v>0</v>
      </c>
      <c r="J884" s="632"/>
      <c r="K884" s="632"/>
      <c r="L884" s="632"/>
      <c r="M884" s="633"/>
      <c r="N884" s="634"/>
      <c r="O884" s="635"/>
      <c r="P884" s="636" t="e">
        <f t="shared" ref="P884" si="1170">G884*O875</f>
        <v>#VALUE!</v>
      </c>
    </row>
    <row r="885" spans="1:16">
      <c r="A885" s="617" t="str">
        <f>CONCATENATE("Cable ",B885," ",C885," ",D885," x ",E885)</f>
        <v>Cable Tray HDG 150 x 25</v>
      </c>
      <c r="B885" s="706" t="s">
        <v>858</v>
      </c>
      <c r="C885" s="703" t="s">
        <v>852</v>
      </c>
      <c r="D885" s="617">
        <v>150</v>
      </c>
      <c r="E885" s="617">
        <v>25</v>
      </c>
      <c r="F885" s="618"/>
      <c r="G885" s="619"/>
      <c r="H885" s="619"/>
      <c r="I885" s="620">
        <f t="shared" si="1130"/>
        <v>25.188457296508972</v>
      </c>
      <c r="J885" s="621">
        <f>I885*NOK2EUR</f>
        <v>289.66725890985316</v>
      </c>
      <c r="K885" s="622"/>
      <c r="L885" s="623">
        <f t="shared" ref="L885" si="1171">IF(D885&gt;300,D885/1000,0.25)</f>
        <v>0.25</v>
      </c>
      <c r="M885" s="624">
        <f t="shared" ref="M885" si="1172">$M$1</f>
        <v>0.5</v>
      </c>
      <c r="N885" s="623">
        <f t="shared" ref="N885" si="1173">L885+L885*M885</f>
        <v>0.375</v>
      </c>
      <c r="O885" s="625" t="e">
        <f>SUMIF('[55]Cable Trays - maching table'!C:C,A885,'[55]Cable Trays - maching table'!D:D)</f>
        <v>#VALUE!</v>
      </c>
      <c r="P885" s="626"/>
    </row>
    <row r="886" spans="1:16" s="637" customFormat="1" ht="13.15">
      <c r="A886" s="627"/>
      <c r="B886" s="627"/>
      <c r="C886" s="627"/>
      <c r="D886" s="627"/>
      <c r="E886" s="628"/>
      <c r="F886" s="260" t="str">
        <f>CONCATENATE("Cable ",B885," ",C885," ",D885," x ",E885)</f>
        <v>Cable Tray HDG 150 x 25</v>
      </c>
      <c r="G886" s="629">
        <v>1</v>
      </c>
      <c r="H886" s="630">
        <f>IF(F886="",0,VLOOKUP(F886,'Cable trays (UnitPrice)'!B:F,5,0))</f>
        <v>6.8453194786254663</v>
      </c>
      <c r="I886" s="631">
        <f t="shared" ref="I886:I894" si="1174">H886*G886</f>
        <v>6.8453194786254663</v>
      </c>
      <c r="J886" s="632"/>
      <c r="K886" s="632"/>
      <c r="L886" s="632"/>
      <c r="M886" s="633"/>
      <c r="N886" s="634"/>
      <c r="O886" s="635"/>
      <c r="P886" s="636" t="e">
        <f t="shared" si="1148"/>
        <v>#VALUE!</v>
      </c>
    </row>
    <row r="887" spans="1:16" s="637" customFormat="1" ht="13.15">
      <c r="A887" s="627"/>
      <c r="B887" s="627"/>
      <c r="C887" s="627"/>
      <c r="D887" s="627"/>
      <c r="E887" s="628"/>
      <c r="F887" s="260" t="str">
        <f>CONCATENATE(B885," - Union ",C885," ",D885," x ",E885)</f>
        <v>Tray - Union HDG 150 x 25</v>
      </c>
      <c r="G887" s="629">
        <v>0.7</v>
      </c>
      <c r="H887" s="630">
        <f>IF(F887="",0,VLOOKUP(F887,'Cable trays (UnitPrice)'!B:F,5,0))</f>
        <v>0.77932731747333872</v>
      </c>
      <c r="I887" s="631">
        <f t="shared" si="1174"/>
        <v>0.54552912223133709</v>
      </c>
      <c r="J887" s="632"/>
      <c r="K887" s="632"/>
      <c r="L887" s="632"/>
      <c r="M887" s="633"/>
      <c r="N887" s="634"/>
      <c r="O887" s="635"/>
      <c r="P887" s="636" t="e">
        <f t="shared" ref="P887" si="1175">G887*O885</f>
        <v>#VALUE!</v>
      </c>
    </row>
    <row r="888" spans="1:16" s="637" customFormat="1" ht="13.15">
      <c r="A888" s="627"/>
      <c r="B888" s="627"/>
      <c r="C888" s="627"/>
      <c r="D888" s="627"/>
      <c r="E888" s="628"/>
      <c r="F888" s="638" t="s">
        <v>853</v>
      </c>
      <c r="G888" s="639">
        <v>4</v>
      </c>
      <c r="H888" s="630">
        <f>IF(F888="",0,VLOOKUP(F888,'Cable trays (UnitPrice)'!B:F,5,0))</f>
        <v>1.6165217391304347</v>
      </c>
      <c r="I888" s="631">
        <f t="shared" si="1174"/>
        <v>6.4660869565217389</v>
      </c>
      <c r="J888" s="632"/>
      <c r="K888" s="632"/>
      <c r="L888" s="632"/>
      <c r="M888" s="633"/>
      <c r="N888" s="634"/>
      <c r="O888" s="635"/>
      <c r="P888" s="636" t="e">
        <f t="shared" ref="P888" si="1176">G888*O885</f>
        <v>#VALUE!</v>
      </c>
    </row>
    <row r="889" spans="1:16" s="637" customFormat="1" ht="13.15">
      <c r="A889" s="627"/>
      <c r="B889" s="627"/>
      <c r="C889" s="627"/>
      <c r="D889" s="627"/>
      <c r="E889" s="628"/>
      <c r="F889" s="638" t="s">
        <v>854</v>
      </c>
      <c r="G889" s="639">
        <v>8</v>
      </c>
      <c r="H889" s="630">
        <f>IF(F889="",0,VLOOKUP(F889,'Cable trays (UnitPrice)'!B:F,5,0))</f>
        <v>0.1643478260869565</v>
      </c>
      <c r="I889" s="631">
        <f t="shared" si="1174"/>
        <v>1.314782608695652</v>
      </c>
      <c r="J889" s="632"/>
      <c r="K889" s="632"/>
      <c r="L889" s="632"/>
      <c r="M889" s="633"/>
      <c r="N889" s="634"/>
      <c r="O889" s="635"/>
      <c r="P889" s="636" t="e">
        <f t="shared" ref="P889" si="1177">G889*O885</f>
        <v>#VALUE!</v>
      </c>
    </row>
    <row r="890" spans="1:16" s="637" customFormat="1" ht="13.15">
      <c r="A890" s="627"/>
      <c r="B890" s="627"/>
      <c r="C890" s="627"/>
      <c r="D890" s="627"/>
      <c r="E890" s="628"/>
      <c r="F890" s="638" t="str">
        <f>IF(C885="HDG","Anchor rail 41x41 HDG","Anchor rail 41x41")</f>
        <v>Anchor rail 41x41 HDG</v>
      </c>
      <c r="G890" s="639">
        <f t="shared" ref="G890" si="1178">D885/1000</f>
        <v>0.15</v>
      </c>
      <c r="H890" s="630">
        <f>IF(F890="",0,VLOOKUP(F890,'Cable trays (UnitPrice)'!B:F,5,0))</f>
        <v>5.9608695652173909</v>
      </c>
      <c r="I890" s="631">
        <f t="shared" si="1174"/>
        <v>0.89413043478260856</v>
      </c>
      <c r="J890" s="632"/>
      <c r="K890" s="632"/>
      <c r="L890" s="632"/>
      <c r="M890" s="633"/>
      <c r="N890" s="634"/>
      <c r="O890" s="635"/>
      <c r="P890" s="636" t="e">
        <f t="shared" ref="P890" si="1179">G890*O885</f>
        <v>#VALUE!</v>
      </c>
    </row>
    <row r="891" spans="1:16" s="637" customFormat="1" ht="13.15">
      <c r="A891" s="627"/>
      <c r="B891" s="627"/>
      <c r="C891" s="627"/>
      <c r="D891" s="627"/>
      <c r="E891" s="628"/>
      <c r="F891" s="638" t="s">
        <v>855</v>
      </c>
      <c r="G891" s="639">
        <v>1</v>
      </c>
      <c r="H891" s="630">
        <f>IF(F891="",0,VLOOKUP(F891,'Cable trays (UnitPrice)'!B:F,5,0))</f>
        <v>0.78521739130434776</v>
      </c>
      <c r="I891" s="631">
        <f t="shared" si="1174"/>
        <v>0.78521739130434776</v>
      </c>
      <c r="J891" s="632"/>
      <c r="K891" s="632"/>
      <c r="L891" s="632"/>
      <c r="M891" s="633"/>
      <c r="N891" s="634"/>
      <c r="O891" s="635"/>
      <c r="P891" s="636" t="e">
        <f t="shared" ref="P891" si="1180">G891*O885</f>
        <v>#VALUE!</v>
      </c>
    </row>
    <row r="892" spans="1:16" s="637" customFormat="1" ht="13.15">
      <c r="A892" s="627"/>
      <c r="B892" s="627"/>
      <c r="C892" s="627"/>
      <c r="D892" s="627"/>
      <c r="E892" s="628"/>
      <c r="F892" s="638" t="str">
        <f>IF(C885="HDG","Ceiling mount for anchor rail Varmf MP-230Z HDG","Ceiling mount for anchor rail Sendz MP-230S")</f>
        <v>Ceiling mount for anchor rail Varmf MP-230Z HDG</v>
      </c>
      <c r="G892" s="639">
        <v>2</v>
      </c>
      <c r="H892" s="630">
        <f>IF(F892="",0,VLOOKUP(F892,'Cable trays (UnitPrice)'!B:F,5,0))</f>
        <v>4.1686956521739127</v>
      </c>
      <c r="I892" s="631">
        <f t="shared" si="1174"/>
        <v>8.3373913043478254</v>
      </c>
      <c r="J892" s="632"/>
      <c r="K892" s="632"/>
      <c r="L892" s="632"/>
      <c r="M892" s="633"/>
      <c r="N892" s="634"/>
      <c r="O892" s="635"/>
      <c r="P892" s="636" t="e">
        <f t="shared" ref="P892" si="1181">G892*O885</f>
        <v>#VALUE!</v>
      </c>
    </row>
    <row r="893" spans="1:16" s="637" customFormat="1" ht="13.15">
      <c r="A893" s="627"/>
      <c r="B893" s="627"/>
      <c r="C893" s="627"/>
      <c r="D893" s="627"/>
      <c r="E893" s="628"/>
      <c r="F893" s="627"/>
      <c r="G893" s="639"/>
      <c r="H893" s="630">
        <f>IF(F893="",0,VLOOKUP(F893,'Cable trays (UnitPrice)'!B:F,5,0))</f>
        <v>0</v>
      </c>
      <c r="I893" s="631">
        <f t="shared" si="1174"/>
        <v>0</v>
      </c>
      <c r="J893" s="632"/>
      <c r="K893" s="632"/>
      <c r="L893" s="632"/>
      <c r="M893" s="633"/>
      <c r="N893" s="634"/>
      <c r="O893" s="635"/>
      <c r="P893" s="636" t="e">
        <f t="shared" ref="P893" si="1182">G893*O885</f>
        <v>#VALUE!</v>
      </c>
    </row>
    <row r="894" spans="1:16" s="637" customFormat="1" ht="13.15">
      <c r="A894" s="627"/>
      <c r="B894" s="627"/>
      <c r="C894" s="627"/>
      <c r="D894" s="627"/>
      <c r="E894" s="628"/>
      <c r="F894" s="638"/>
      <c r="G894" s="639"/>
      <c r="H894" s="630">
        <f>IF(F894="",0,VLOOKUP(F894,'Cable trays (UnitPrice)'!B:F,5,0))</f>
        <v>0</v>
      </c>
      <c r="I894" s="631">
        <f t="shared" si="1174"/>
        <v>0</v>
      </c>
      <c r="J894" s="632"/>
      <c r="K894" s="632"/>
      <c r="L894" s="632"/>
      <c r="M894" s="633"/>
      <c r="N894" s="634"/>
      <c r="O894" s="635"/>
      <c r="P894" s="636" t="e">
        <f t="shared" ref="P894" si="1183">G894*O885</f>
        <v>#VALUE!</v>
      </c>
    </row>
    <row r="895" spans="1:16">
      <c r="A895" s="617" t="str">
        <f>CONCATENATE("Cable ",B895," ",C895," ",D895," x ",E895)</f>
        <v>Cable Tray HDG 102 x 102</v>
      </c>
      <c r="B895" s="706" t="s">
        <v>858</v>
      </c>
      <c r="C895" s="703" t="s">
        <v>852</v>
      </c>
      <c r="D895" s="617">
        <v>102</v>
      </c>
      <c r="E895" s="617">
        <v>102</v>
      </c>
      <c r="F895" s="618"/>
      <c r="G895" s="619"/>
      <c r="H895" s="619"/>
      <c r="I895" s="620">
        <f t="shared" si="1130"/>
        <v>46.81583478260869</v>
      </c>
      <c r="J895" s="621">
        <f>I895*NOK2EUR</f>
        <v>538.38209999999992</v>
      </c>
      <c r="K895" s="622"/>
      <c r="L895" s="623">
        <f t="shared" ref="L895" si="1184">IF(D895&gt;300,D895/1000,0.25)</f>
        <v>0.25</v>
      </c>
      <c r="M895" s="624">
        <f t="shared" ref="M895" si="1185">$M$1</f>
        <v>0.5</v>
      </c>
      <c r="N895" s="623">
        <f t="shared" ref="N895" si="1186">L895+L895*M895</f>
        <v>0.375</v>
      </c>
      <c r="O895" s="625" t="e">
        <f>SUMIF('[55]Cable Trays - maching table'!C:C,A895,'[55]Cable Trays - maching table'!D:D)</f>
        <v>#VALUE!</v>
      </c>
      <c r="P895" s="626"/>
    </row>
    <row r="896" spans="1:16" s="637" customFormat="1" ht="13.15">
      <c r="A896" s="627"/>
      <c r="B896" s="627"/>
      <c r="C896" s="627"/>
      <c r="D896" s="627"/>
      <c r="E896" s="628"/>
      <c r="F896" s="260" t="str">
        <f>CONCATENATE("Cable ",B895," ",C895," ",D895," x ",E895)</f>
        <v>Cable Tray HDG 102 x 102</v>
      </c>
      <c r="G896" s="629">
        <v>1</v>
      </c>
      <c r="H896" s="630">
        <f>IF(F896="",0,VLOOKUP(F896,'Cable trays (UnitPrice)'!B:F,5,0))</f>
        <v>25.652173913043477</v>
      </c>
      <c r="I896" s="631">
        <f t="shared" ref="I896:I904" si="1187">H896*G896</f>
        <v>25.652173913043477</v>
      </c>
      <c r="J896" s="632"/>
      <c r="K896" s="632"/>
      <c r="L896" s="632"/>
      <c r="M896" s="633"/>
      <c r="N896" s="634"/>
      <c r="O896" s="635"/>
      <c r="P896" s="636" t="e">
        <f t="shared" si="1148"/>
        <v>#VALUE!</v>
      </c>
    </row>
    <row r="897" spans="1:16" s="637" customFormat="1" ht="13.15">
      <c r="A897" s="627"/>
      <c r="B897" s="627"/>
      <c r="C897" s="627"/>
      <c r="D897" s="627"/>
      <c r="E897" s="628"/>
      <c r="F897" s="260" t="str">
        <f>CONCATENATE(B895," - Union ",C895," ",D895," x ",E895)</f>
        <v>Tray - Union HDG 102 x 102</v>
      </c>
      <c r="G897" s="629">
        <v>0.7</v>
      </c>
      <c r="H897" s="630">
        <f>IF(F897="",0,VLOOKUP(F897,'Cable trays (UnitPrice)'!B:F,5,0))</f>
        <v>5.2173913043478262</v>
      </c>
      <c r="I897" s="631">
        <f t="shared" si="1187"/>
        <v>3.652173913043478</v>
      </c>
      <c r="J897" s="632"/>
      <c r="K897" s="632"/>
      <c r="L897" s="632"/>
      <c r="M897" s="633"/>
      <c r="N897" s="634"/>
      <c r="O897" s="635"/>
      <c r="P897" s="636" t="e">
        <f t="shared" ref="P897" si="1188">G897*O895</f>
        <v>#VALUE!</v>
      </c>
    </row>
    <row r="898" spans="1:16" s="637" customFormat="1" ht="13.15">
      <c r="A898" s="627"/>
      <c r="B898" s="627"/>
      <c r="C898" s="627"/>
      <c r="D898" s="627"/>
      <c r="E898" s="628"/>
      <c r="F898" s="638" t="s">
        <v>853</v>
      </c>
      <c r="G898" s="639">
        <v>4</v>
      </c>
      <c r="H898" s="630">
        <f>IF(F898="",0,VLOOKUP(F898,'Cable trays (UnitPrice)'!B:F,5,0))</f>
        <v>1.6165217391304347</v>
      </c>
      <c r="I898" s="631">
        <f t="shared" si="1187"/>
        <v>6.4660869565217389</v>
      </c>
      <c r="J898" s="632"/>
      <c r="K898" s="632"/>
      <c r="L898" s="632"/>
      <c r="M898" s="633"/>
      <c r="N898" s="634"/>
      <c r="O898" s="635"/>
      <c r="P898" s="636" t="e">
        <f t="shared" ref="P898" si="1189">G898*O895</f>
        <v>#VALUE!</v>
      </c>
    </row>
    <row r="899" spans="1:16" s="637" customFormat="1" ht="13.15">
      <c r="A899" s="627"/>
      <c r="B899" s="627"/>
      <c r="C899" s="627"/>
      <c r="D899" s="627"/>
      <c r="E899" s="628"/>
      <c r="F899" s="638" t="s">
        <v>854</v>
      </c>
      <c r="G899" s="639">
        <v>8</v>
      </c>
      <c r="H899" s="630">
        <f>IF(F899="",0,VLOOKUP(F899,'Cable trays (UnitPrice)'!B:F,5,0))</f>
        <v>0.1643478260869565</v>
      </c>
      <c r="I899" s="631">
        <f t="shared" si="1187"/>
        <v>1.314782608695652</v>
      </c>
      <c r="J899" s="632"/>
      <c r="K899" s="632"/>
      <c r="L899" s="632"/>
      <c r="M899" s="633"/>
      <c r="N899" s="634"/>
      <c r="O899" s="635"/>
      <c r="P899" s="636" t="e">
        <f t="shared" ref="P899" si="1190">G899*O895</f>
        <v>#VALUE!</v>
      </c>
    </row>
    <row r="900" spans="1:16" s="637" customFormat="1" ht="13.15">
      <c r="A900" s="627"/>
      <c r="B900" s="627"/>
      <c r="C900" s="627"/>
      <c r="D900" s="627"/>
      <c r="E900" s="628"/>
      <c r="F900" s="638" t="str">
        <f>IF(C895="HDG","Anchor rail 41x41 HDG","Anchor rail 41x41")</f>
        <v>Anchor rail 41x41 HDG</v>
      </c>
      <c r="G900" s="639">
        <f t="shared" ref="G900" si="1191">D895/1000</f>
        <v>0.10199999999999999</v>
      </c>
      <c r="H900" s="630">
        <f>IF(F900="",0,VLOOKUP(F900,'Cable trays (UnitPrice)'!B:F,5,0))</f>
        <v>5.9608695652173909</v>
      </c>
      <c r="I900" s="631">
        <f t="shared" si="1187"/>
        <v>0.60800869565217386</v>
      </c>
      <c r="J900" s="632"/>
      <c r="K900" s="632"/>
      <c r="L900" s="632"/>
      <c r="M900" s="633"/>
      <c r="N900" s="634"/>
      <c r="O900" s="635"/>
      <c r="P900" s="636" t="e">
        <f t="shared" ref="P900" si="1192">G900*O895</f>
        <v>#VALUE!</v>
      </c>
    </row>
    <row r="901" spans="1:16" s="637" customFormat="1" ht="13.15">
      <c r="A901" s="627"/>
      <c r="B901" s="627"/>
      <c r="C901" s="627"/>
      <c r="D901" s="627"/>
      <c r="E901" s="628"/>
      <c r="F901" s="638" t="s">
        <v>855</v>
      </c>
      <c r="G901" s="639">
        <v>1</v>
      </c>
      <c r="H901" s="630">
        <f>IF(F901="",0,VLOOKUP(F901,'Cable trays (UnitPrice)'!B:F,5,0))</f>
        <v>0.78521739130434776</v>
      </c>
      <c r="I901" s="631">
        <f t="shared" si="1187"/>
        <v>0.78521739130434776</v>
      </c>
      <c r="J901" s="632"/>
      <c r="K901" s="632"/>
      <c r="L901" s="632"/>
      <c r="M901" s="633"/>
      <c r="N901" s="634"/>
      <c r="O901" s="635"/>
      <c r="P901" s="636" t="e">
        <f t="shared" ref="P901" si="1193">G901*O895</f>
        <v>#VALUE!</v>
      </c>
    </row>
    <row r="902" spans="1:16" s="637" customFormat="1" ht="13.15">
      <c r="A902" s="627"/>
      <c r="B902" s="627"/>
      <c r="C902" s="627"/>
      <c r="D902" s="627"/>
      <c r="E902" s="628"/>
      <c r="F902" s="638" t="str">
        <f>IF(C895="HDG","Ceiling mount for anchor rail Varmf MP-230Z HDG","Ceiling mount for anchor rail Sendz MP-230S")</f>
        <v>Ceiling mount for anchor rail Varmf MP-230Z HDG</v>
      </c>
      <c r="G902" s="639">
        <v>2</v>
      </c>
      <c r="H902" s="630">
        <f>IF(F902="",0,VLOOKUP(F902,'Cable trays (UnitPrice)'!B:F,5,0))</f>
        <v>4.1686956521739127</v>
      </c>
      <c r="I902" s="631">
        <f t="shared" si="1187"/>
        <v>8.3373913043478254</v>
      </c>
      <c r="J902" s="632"/>
      <c r="K902" s="632"/>
      <c r="L902" s="632"/>
      <c r="M902" s="633"/>
      <c r="N902" s="634"/>
      <c r="O902" s="635"/>
      <c r="P902" s="636" t="e">
        <f t="shared" ref="P902" si="1194">G902*O895</f>
        <v>#VALUE!</v>
      </c>
    </row>
    <row r="903" spans="1:16" s="637" customFormat="1" ht="13.15">
      <c r="A903" s="627"/>
      <c r="B903" s="627"/>
      <c r="C903" s="627"/>
      <c r="D903" s="627"/>
      <c r="E903" s="628"/>
      <c r="F903" s="627"/>
      <c r="G903" s="639"/>
      <c r="H903" s="630">
        <f>IF(F903="",0,VLOOKUP(F903,'Cable trays (UnitPrice)'!B:F,5,0))</f>
        <v>0</v>
      </c>
      <c r="I903" s="631">
        <f t="shared" si="1187"/>
        <v>0</v>
      </c>
      <c r="J903" s="632"/>
      <c r="K903" s="632"/>
      <c r="L903" s="632"/>
      <c r="M903" s="633"/>
      <c r="N903" s="634"/>
      <c r="O903" s="635"/>
      <c r="P903" s="636" t="e">
        <f t="shared" ref="P903" si="1195">G903*O895</f>
        <v>#VALUE!</v>
      </c>
    </row>
    <row r="904" spans="1:16" s="637" customFormat="1" ht="13.15">
      <c r="A904" s="627"/>
      <c r="B904" s="627"/>
      <c r="C904" s="627"/>
      <c r="D904" s="627"/>
      <c r="E904" s="628"/>
      <c r="F904" s="638"/>
      <c r="G904" s="639"/>
      <c r="H904" s="630">
        <f>IF(F904="",0,VLOOKUP(F904,'Cable trays (UnitPrice)'!B:F,5,0))</f>
        <v>0</v>
      </c>
      <c r="I904" s="631">
        <f t="shared" si="1187"/>
        <v>0</v>
      </c>
      <c r="J904" s="632"/>
      <c r="K904" s="632"/>
      <c r="L904" s="632"/>
      <c r="M904" s="633"/>
      <c r="N904" s="634"/>
      <c r="O904" s="635"/>
      <c r="P904" s="636" t="e">
        <f t="shared" ref="P904" si="1196">G904*O895</f>
        <v>#VALUE!</v>
      </c>
    </row>
    <row r="905" spans="1:16">
      <c r="A905" s="617" t="str">
        <f>CONCATENATE("Cable ",B905," ",C905," ",D905," x ",E905)</f>
        <v>Cable Tray HDG 100 x 102</v>
      </c>
      <c r="B905" s="706" t="s">
        <v>858</v>
      </c>
      <c r="C905" s="703" t="s">
        <v>852</v>
      </c>
      <c r="D905" s="617">
        <v>100</v>
      </c>
      <c r="E905" s="617">
        <v>102</v>
      </c>
      <c r="F905" s="618"/>
      <c r="G905" s="619"/>
      <c r="H905" s="619"/>
      <c r="I905" s="620">
        <f t="shared" si="1130"/>
        <v>46.369130434782605</v>
      </c>
      <c r="J905" s="621">
        <f>I905*NOK2EUR</f>
        <v>533.245</v>
      </c>
      <c r="K905" s="622"/>
      <c r="L905" s="623">
        <f t="shared" ref="L905" si="1197">IF(D905&gt;300,D905/1000,0.25)</f>
        <v>0.25</v>
      </c>
      <c r="M905" s="624">
        <f t="shared" ref="M905" si="1198">$M$1</f>
        <v>0.5</v>
      </c>
      <c r="N905" s="623">
        <f t="shared" ref="N905" si="1199">L905+L905*M905</f>
        <v>0.375</v>
      </c>
      <c r="O905" s="625" t="e">
        <f>SUMIF('[55]Cable Trays - maching table'!C:C,A905,'[55]Cable Trays - maching table'!D:D)</f>
        <v>#VALUE!</v>
      </c>
      <c r="P905" s="626"/>
    </row>
    <row r="906" spans="1:16" s="637" customFormat="1" ht="13.15">
      <c r="A906" s="627"/>
      <c r="B906" s="627"/>
      <c r="C906" s="627"/>
      <c r="D906" s="627"/>
      <c r="E906" s="628"/>
      <c r="F906" s="260" t="str">
        <f>CONCATENATE("Cable ",B905," ",C905," ",D905," x ",E905)</f>
        <v>Cable Tray HDG 100 x 102</v>
      </c>
      <c r="G906" s="629">
        <v>1</v>
      </c>
      <c r="H906" s="630">
        <f>IF(F906="",0,VLOOKUP(F906,'Cable trays (UnitPrice)'!B:F,5,0))</f>
        <v>25.217391304347824</v>
      </c>
      <c r="I906" s="631">
        <f t="shared" ref="I906:I914" si="1200">H906*G906</f>
        <v>25.217391304347824</v>
      </c>
      <c r="J906" s="632"/>
      <c r="K906" s="632"/>
      <c r="L906" s="632"/>
      <c r="M906" s="633"/>
      <c r="N906" s="634"/>
      <c r="O906" s="635"/>
      <c r="P906" s="636" t="e">
        <f t="shared" si="1148"/>
        <v>#VALUE!</v>
      </c>
    </row>
    <row r="907" spans="1:16" s="637" customFormat="1" ht="13.15">
      <c r="A907" s="627"/>
      <c r="B907" s="627"/>
      <c r="C907" s="627"/>
      <c r="D907" s="627"/>
      <c r="E907" s="628"/>
      <c r="F907" s="260" t="str">
        <f>CONCATENATE(B905," - Union ",C905," ",D905," x ",E905)</f>
        <v>Tray - Union HDG 100 x 102</v>
      </c>
      <c r="G907" s="629">
        <v>0.7</v>
      </c>
      <c r="H907" s="630">
        <f>IF(F907="",0,VLOOKUP(F907,'Cable trays (UnitPrice)'!B:F,5,0))</f>
        <v>5.2173913043478262</v>
      </c>
      <c r="I907" s="631">
        <f t="shared" si="1200"/>
        <v>3.652173913043478</v>
      </c>
      <c r="J907" s="632"/>
      <c r="K907" s="632"/>
      <c r="L907" s="632"/>
      <c r="M907" s="633"/>
      <c r="N907" s="634"/>
      <c r="O907" s="635"/>
      <c r="P907" s="636" t="e">
        <f t="shared" ref="P907" si="1201">G907*O905</f>
        <v>#VALUE!</v>
      </c>
    </row>
    <row r="908" spans="1:16" s="637" customFormat="1" ht="13.15">
      <c r="A908" s="627"/>
      <c r="B908" s="627"/>
      <c r="C908" s="627"/>
      <c r="D908" s="627"/>
      <c r="E908" s="628"/>
      <c r="F908" s="638" t="s">
        <v>853</v>
      </c>
      <c r="G908" s="639">
        <v>4</v>
      </c>
      <c r="H908" s="630">
        <f>IF(F908="",0,VLOOKUP(F908,'Cable trays (UnitPrice)'!B:F,5,0))</f>
        <v>1.6165217391304347</v>
      </c>
      <c r="I908" s="631">
        <f t="shared" si="1200"/>
        <v>6.4660869565217389</v>
      </c>
      <c r="J908" s="632"/>
      <c r="K908" s="632"/>
      <c r="L908" s="632"/>
      <c r="M908" s="633"/>
      <c r="N908" s="634"/>
      <c r="O908" s="635"/>
      <c r="P908" s="636" t="e">
        <f t="shared" ref="P908" si="1202">G908*O905</f>
        <v>#VALUE!</v>
      </c>
    </row>
    <row r="909" spans="1:16" s="637" customFormat="1" ht="13.15">
      <c r="A909" s="627"/>
      <c r="B909" s="627"/>
      <c r="C909" s="627"/>
      <c r="D909" s="627"/>
      <c r="E909" s="628"/>
      <c r="F909" s="638" t="s">
        <v>854</v>
      </c>
      <c r="G909" s="639">
        <v>8</v>
      </c>
      <c r="H909" s="630">
        <f>IF(F909="",0,VLOOKUP(F909,'Cable trays (UnitPrice)'!B:F,5,0))</f>
        <v>0.1643478260869565</v>
      </c>
      <c r="I909" s="631">
        <f t="shared" si="1200"/>
        <v>1.314782608695652</v>
      </c>
      <c r="J909" s="632"/>
      <c r="K909" s="632"/>
      <c r="L909" s="632"/>
      <c r="M909" s="633"/>
      <c r="N909" s="634"/>
      <c r="O909" s="635"/>
      <c r="P909" s="636" t="e">
        <f t="shared" ref="P909" si="1203">G909*O905</f>
        <v>#VALUE!</v>
      </c>
    </row>
    <row r="910" spans="1:16" s="637" customFormat="1" ht="13.15">
      <c r="A910" s="627"/>
      <c r="B910" s="627"/>
      <c r="C910" s="627"/>
      <c r="D910" s="627"/>
      <c r="E910" s="628"/>
      <c r="F910" s="638" t="str">
        <f>IF(C905="HDG","Anchor rail 41x41 HDG","Anchor rail 41x41")</f>
        <v>Anchor rail 41x41 HDG</v>
      </c>
      <c r="G910" s="639">
        <f t="shared" ref="G910" si="1204">D905/1000</f>
        <v>0.1</v>
      </c>
      <c r="H910" s="630">
        <f>IF(F910="",0,VLOOKUP(F910,'Cable trays (UnitPrice)'!B:F,5,0))</f>
        <v>5.9608695652173909</v>
      </c>
      <c r="I910" s="631">
        <f t="shared" si="1200"/>
        <v>0.59608695652173915</v>
      </c>
      <c r="J910" s="632"/>
      <c r="K910" s="632"/>
      <c r="L910" s="632"/>
      <c r="M910" s="633"/>
      <c r="N910" s="634"/>
      <c r="O910" s="635"/>
      <c r="P910" s="636" t="e">
        <f t="shared" ref="P910" si="1205">G910*O905</f>
        <v>#VALUE!</v>
      </c>
    </row>
    <row r="911" spans="1:16" s="637" customFormat="1" ht="13.15">
      <c r="A911" s="627"/>
      <c r="B911" s="627"/>
      <c r="C911" s="627"/>
      <c r="D911" s="627"/>
      <c r="E911" s="628"/>
      <c r="F911" s="638" t="s">
        <v>855</v>
      </c>
      <c r="G911" s="639">
        <v>1</v>
      </c>
      <c r="H911" s="630">
        <f>IF(F911="",0,VLOOKUP(F911,'Cable trays (UnitPrice)'!B:F,5,0))</f>
        <v>0.78521739130434776</v>
      </c>
      <c r="I911" s="631">
        <f t="shared" si="1200"/>
        <v>0.78521739130434776</v>
      </c>
      <c r="J911" s="632"/>
      <c r="K911" s="632"/>
      <c r="L911" s="632"/>
      <c r="M911" s="633"/>
      <c r="N911" s="634"/>
      <c r="O911" s="635"/>
      <c r="P911" s="636" t="e">
        <f t="shared" ref="P911" si="1206">G911*O905</f>
        <v>#VALUE!</v>
      </c>
    </row>
    <row r="912" spans="1:16" s="637" customFormat="1" ht="13.15">
      <c r="A912" s="627"/>
      <c r="B912" s="627"/>
      <c r="C912" s="627"/>
      <c r="D912" s="627"/>
      <c r="E912" s="628"/>
      <c r="F912" s="638" t="str">
        <f>IF(C905="HDG","Ceiling mount for anchor rail Varmf MP-230Z HDG","Ceiling mount for anchor rail Sendz MP-230S")</f>
        <v>Ceiling mount for anchor rail Varmf MP-230Z HDG</v>
      </c>
      <c r="G912" s="639">
        <v>2</v>
      </c>
      <c r="H912" s="630">
        <f>IF(F912="",0,VLOOKUP(F912,'Cable trays (UnitPrice)'!B:F,5,0))</f>
        <v>4.1686956521739127</v>
      </c>
      <c r="I912" s="631">
        <f t="shared" si="1200"/>
        <v>8.3373913043478254</v>
      </c>
      <c r="J912" s="632"/>
      <c r="K912" s="632"/>
      <c r="L912" s="632"/>
      <c r="M912" s="633"/>
      <c r="N912" s="634"/>
      <c r="O912" s="635"/>
      <c r="P912" s="636" t="e">
        <f t="shared" ref="P912" si="1207">G912*O905</f>
        <v>#VALUE!</v>
      </c>
    </row>
    <row r="913" spans="1:16" s="637" customFormat="1" ht="13.15">
      <c r="A913" s="627"/>
      <c r="B913" s="627"/>
      <c r="C913" s="627"/>
      <c r="D913" s="627"/>
      <c r="E913" s="628"/>
      <c r="F913" s="627"/>
      <c r="G913" s="639"/>
      <c r="H913" s="630">
        <f>IF(F913="",0,VLOOKUP(F913,'Cable trays (UnitPrice)'!B:F,5,0))</f>
        <v>0</v>
      </c>
      <c r="I913" s="631">
        <f t="shared" si="1200"/>
        <v>0</v>
      </c>
      <c r="J913" s="632"/>
      <c r="K913" s="632"/>
      <c r="L913" s="632"/>
      <c r="M913" s="633"/>
      <c r="N913" s="634"/>
      <c r="O913" s="635"/>
      <c r="P913" s="636" t="e">
        <f t="shared" ref="P913" si="1208">G913*O905</f>
        <v>#VALUE!</v>
      </c>
    </row>
    <row r="914" spans="1:16" s="637" customFormat="1" ht="13.15">
      <c r="A914" s="627"/>
      <c r="B914" s="627"/>
      <c r="C914" s="627"/>
      <c r="D914" s="627"/>
      <c r="E914" s="628"/>
      <c r="F914" s="638"/>
      <c r="G914" s="639"/>
      <c r="H914" s="630">
        <f>IF(F914="",0,VLOOKUP(F914,'Cable trays (UnitPrice)'!B:F,5,0))</f>
        <v>0</v>
      </c>
      <c r="I914" s="631">
        <f t="shared" si="1200"/>
        <v>0</v>
      </c>
      <c r="J914" s="632"/>
      <c r="K914" s="632"/>
      <c r="L914" s="632"/>
      <c r="M914" s="633"/>
      <c r="N914" s="634"/>
      <c r="O914" s="635"/>
      <c r="P914" s="636" t="e">
        <f t="shared" ref="P914" si="1209">G914*O905</f>
        <v>#VALUE!</v>
      </c>
    </row>
    <row r="915" spans="1:16">
      <c r="A915" s="617" t="str">
        <f>CONCATENATE("Cable ",B915," ",C915," ",D915," x ",E915)</f>
        <v>Cable Tray HDG 100 x 100</v>
      </c>
      <c r="B915" s="706" t="s">
        <v>858</v>
      </c>
      <c r="C915" s="703" t="s">
        <v>852</v>
      </c>
      <c r="D915" s="617">
        <v>100</v>
      </c>
      <c r="E915" s="617">
        <v>100</v>
      </c>
      <c r="F915" s="618"/>
      <c r="G915" s="619"/>
      <c r="H915" s="619"/>
      <c r="I915" s="620">
        <f t="shared" si="1130"/>
        <v>32.111724546531761</v>
      </c>
      <c r="J915" s="621">
        <f>I915*NOK2EUR</f>
        <v>369.28483228511527</v>
      </c>
      <c r="K915" s="622"/>
      <c r="L915" s="623">
        <f t="shared" ref="L915" si="1210">IF(D915&gt;300,D915/1000,0.25)</f>
        <v>0.25</v>
      </c>
      <c r="M915" s="624">
        <f t="shared" ref="M915" si="1211">$M$1</f>
        <v>0.5</v>
      </c>
      <c r="N915" s="623">
        <f t="shared" ref="N915" si="1212">L915+L915*M915</f>
        <v>0.375</v>
      </c>
      <c r="O915" s="625" t="e">
        <f>SUMIF('[55]Cable Trays - maching table'!C:C,A915,'[55]Cable Trays - maching table'!D:D)</f>
        <v>#VALUE!</v>
      </c>
      <c r="P915" s="626"/>
    </row>
    <row r="916" spans="1:16" s="637" customFormat="1" ht="13.15">
      <c r="A916" s="627"/>
      <c r="B916" s="627"/>
      <c r="C916" s="627"/>
      <c r="D916" s="627"/>
      <c r="E916" s="628"/>
      <c r="F916" s="260" t="str">
        <f>CONCATENATE("Cable ",B915," ",C915," ",D915," x ",E915)</f>
        <v>Cable Tray HDG 100 x 100</v>
      </c>
      <c r="G916" s="629">
        <v>1</v>
      </c>
      <c r="H916" s="630">
        <f>IF(F916="",0,VLOOKUP(F916,'Cable trays (UnitPrice)'!B:F,5,0))</f>
        <v>12.296053231246011</v>
      </c>
      <c r="I916" s="631">
        <f t="shared" ref="I916:I924" si="1213">H916*G916</f>
        <v>12.296053231246011</v>
      </c>
      <c r="J916" s="632"/>
      <c r="K916" s="632"/>
      <c r="L916" s="632"/>
      <c r="M916" s="633"/>
      <c r="N916" s="634"/>
      <c r="O916" s="635"/>
      <c r="P916" s="636" t="e">
        <f t="shared" si="1148"/>
        <v>#VALUE!</v>
      </c>
    </row>
    <row r="917" spans="1:16" s="637" customFormat="1" ht="13.15">
      <c r="A917" s="627"/>
      <c r="B917" s="627"/>
      <c r="C917" s="627"/>
      <c r="D917" s="627"/>
      <c r="E917" s="628"/>
      <c r="F917" s="260" t="str">
        <f>CONCATENATE(B915," - Union ",C915," ",D915," x ",E915)</f>
        <v>Tray - Union HDG 100 x 100</v>
      </c>
      <c r="G917" s="629">
        <v>0.7</v>
      </c>
      <c r="H917" s="630">
        <f>IF(F917="",0,VLOOKUP(F917,'Cable trays (UnitPrice)'!B:F,5,0))</f>
        <v>3.3087229969920697</v>
      </c>
      <c r="I917" s="631">
        <f t="shared" si="1213"/>
        <v>2.3161060978944485</v>
      </c>
      <c r="J917" s="632"/>
      <c r="K917" s="632"/>
      <c r="L917" s="632"/>
      <c r="M917" s="633"/>
      <c r="N917" s="634"/>
      <c r="O917" s="635"/>
      <c r="P917" s="636" t="e">
        <f t="shared" ref="P917" si="1214">G917*O915</f>
        <v>#VALUE!</v>
      </c>
    </row>
    <row r="918" spans="1:16" s="637" customFormat="1" ht="13.15">
      <c r="A918" s="627"/>
      <c r="B918" s="627"/>
      <c r="C918" s="627"/>
      <c r="D918" s="627"/>
      <c r="E918" s="628"/>
      <c r="F918" s="638" t="s">
        <v>853</v>
      </c>
      <c r="G918" s="639">
        <v>4</v>
      </c>
      <c r="H918" s="630">
        <f>IF(F918="",0,VLOOKUP(F918,'Cable trays (UnitPrice)'!B:F,5,0))</f>
        <v>1.6165217391304347</v>
      </c>
      <c r="I918" s="631">
        <f t="shared" si="1213"/>
        <v>6.4660869565217389</v>
      </c>
      <c r="J918" s="632"/>
      <c r="K918" s="632"/>
      <c r="L918" s="632"/>
      <c r="M918" s="633"/>
      <c r="N918" s="634"/>
      <c r="O918" s="635"/>
      <c r="P918" s="636" t="e">
        <f t="shared" ref="P918" si="1215">G918*O915</f>
        <v>#VALUE!</v>
      </c>
    </row>
    <row r="919" spans="1:16" s="637" customFormat="1" ht="13.15">
      <c r="A919" s="627"/>
      <c r="B919" s="627"/>
      <c r="C919" s="627"/>
      <c r="D919" s="627"/>
      <c r="E919" s="628"/>
      <c r="F919" s="638" t="s">
        <v>854</v>
      </c>
      <c r="G919" s="639">
        <v>8</v>
      </c>
      <c r="H919" s="630">
        <f>IF(F919="",0,VLOOKUP(F919,'Cable trays (UnitPrice)'!B:F,5,0))</f>
        <v>0.1643478260869565</v>
      </c>
      <c r="I919" s="631">
        <f t="shared" si="1213"/>
        <v>1.314782608695652</v>
      </c>
      <c r="J919" s="632"/>
      <c r="K919" s="632"/>
      <c r="L919" s="632"/>
      <c r="M919" s="633"/>
      <c r="N919" s="634"/>
      <c r="O919" s="635"/>
      <c r="P919" s="636" t="e">
        <f t="shared" ref="P919" si="1216">G919*O915</f>
        <v>#VALUE!</v>
      </c>
    </row>
    <row r="920" spans="1:16" s="637" customFormat="1" ht="13.15">
      <c r="A920" s="627"/>
      <c r="B920" s="627"/>
      <c r="C920" s="627"/>
      <c r="D920" s="627"/>
      <c r="E920" s="628"/>
      <c r="F920" s="638" t="str">
        <f>IF(C915="HDG","Anchor rail 41x41 HDG","Anchor rail 41x41")</f>
        <v>Anchor rail 41x41 HDG</v>
      </c>
      <c r="G920" s="639">
        <f t="shared" ref="G920" si="1217">D915/1000</f>
        <v>0.1</v>
      </c>
      <c r="H920" s="630">
        <f>IF(F920="",0,VLOOKUP(F920,'Cable trays (UnitPrice)'!B:F,5,0))</f>
        <v>5.9608695652173909</v>
      </c>
      <c r="I920" s="631">
        <f t="shared" si="1213"/>
        <v>0.59608695652173915</v>
      </c>
      <c r="J920" s="632"/>
      <c r="K920" s="632"/>
      <c r="L920" s="632"/>
      <c r="M920" s="633"/>
      <c r="N920" s="634"/>
      <c r="O920" s="635"/>
      <c r="P920" s="636" t="e">
        <f t="shared" ref="P920" si="1218">G920*O915</f>
        <v>#VALUE!</v>
      </c>
    </row>
    <row r="921" spans="1:16" s="637" customFormat="1" ht="13.15">
      <c r="A921" s="627"/>
      <c r="B921" s="627"/>
      <c r="C921" s="627"/>
      <c r="D921" s="627"/>
      <c r="E921" s="628"/>
      <c r="F921" s="638" t="s">
        <v>855</v>
      </c>
      <c r="G921" s="639">
        <v>1</v>
      </c>
      <c r="H921" s="630">
        <f>IF(F921="",0,VLOOKUP(F921,'Cable trays (UnitPrice)'!B:F,5,0))</f>
        <v>0.78521739130434776</v>
      </c>
      <c r="I921" s="631">
        <f t="shared" si="1213"/>
        <v>0.78521739130434776</v>
      </c>
      <c r="J921" s="632"/>
      <c r="K921" s="632"/>
      <c r="L921" s="632"/>
      <c r="M921" s="633"/>
      <c r="N921" s="634"/>
      <c r="O921" s="635"/>
      <c r="P921" s="636" t="e">
        <f t="shared" ref="P921" si="1219">G921*O915</f>
        <v>#VALUE!</v>
      </c>
    </row>
    <row r="922" spans="1:16" s="637" customFormat="1" ht="13.15">
      <c r="A922" s="627"/>
      <c r="B922" s="627"/>
      <c r="C922" s="627"/>
      <c r="D922" s="627"/>
      <c r="E922" s="628"/>
      <c r="F922" s="638" t="str">
        <f>IF(C915="HDG","Ceiling mount for anchor rail Varmf MP-230Z HDG","Ceiling mount for anchor rail Sendz MP-230S")</f>
        <v>Ceiling mount for anchor rail Varmf MP-230Z HDG</v>
      </c>
      <c r="G922" s="639">
        <v>2</v>
      </c>
      <c r="H922" s="630">
        <f>IF(F922="",0,VLOOKUP(F922,'Cable trays (UnitPrice)'!B:F,5,0))</f>
        <v>4.1686956521739127</v>
      </c>
      <c r="I922" s="631">
        <f t="shared" si="1213"/>
        <v>8.3373913043478254</v>
      </c>
      <c r="J922" s="632"/>
      <c r="K922" s="632"/>
      <c r="L922" s="632"/>
      <c r="M922" s="633"/>
      <c r="N922" s="634"/>
      <c r="O922" s="635"/>
      <c r="P922" s="636" t="e">
        <f t="shared" ref="P922" si="1220">G922*O915</f>
        <v>#VALUE!</v>
      </c>
    </row>
    <row r="923" spans="1:16" s="637" customFormat="1" ht="13.15">
      <c r="A923" s="627"/>
      <c r="B923" s="627"/>
      <c r="C923" s="627"/>
      <c r="D923" s="627"/>
      <c r="E923" s="628"/>
      <c r="F923" s="627"/>
      <c r="G923" s="639"/>
      <c r="H923" s="630">
        <f>IF(F923="",0,VLOOKUP(F923,'Cable trays (UnitPrice)'!B:F,5,0))</f>
        <v>0</v>
      </c>
      <c r="I923" s="631">
        <f t="shared" si="1213"/>
        <v>0</v>
      </c>
      <c r="J923" s="632"/>
      <c r="K923" s="632"/>
      <c r="L923" s="632"/>
      <c r="M923" s="633"/>
      <c r="N923" s="634"/>
      <c r="O923" s="635"/>
      <c r="P923" s="636" t="e">
        <f t="shared" ref="P923" si="1221">G923*O915</f>
        <v>#VALUE!</v>
      </c>
    </row>
    <row r="924" spans="1:16" s="637" customFormat="1" ht="13.15">
      <c r="A924" s="627"/>
      <c r="B924" s="627"/>
      <c r="C924" s="627"/>
      <c r="D924" s="627"/>
      <c r="E924" s="628"/>
      <c r="F924" s="638"/>
      <c r="G924" s="639"/>
      <c r="H924" s="630">
        <f>IF(F924="",0,VLOOKUP(F924,'Cable trays (UnitPrice)'!B:F,5,0))</f>
        <v>0</v>
      </c>
      <c r="I924" s="631">
        <f t="shared" si="1213"/>
        <v>0</v>
      </c>
      <c r="J924" s="632"/>
      <c r="K924" s="632"/>
      <c r="L924" s="632"/>
      <c r="M924" s="633"/>
      <c r="N924" s="634"/>
      <c r="O924" s="635"/>
      <c r="P924" s="636" t="e">
        <f t="shared" ref="P924" si="1222">G924*O915</f>
        <v>#VALUE!</v>
      </c>
    </row>
    <row r="925" spans="1:16">
      <c r="A925" s="617" t="str">
        <f>CONCATENATE("Cable ",B925," ",C925," ",D925," x ",E925)</f>
        <v>Cable Tray HDG 100 x 80</v>
      </c>
      <c r="B925" s="706" t="s">
        <v>858</v>
      </c>
      <c r="C925" s="703" t="s">
        <v>852</v>
      </c>
      <c r="D925" s="617">
        <v>100</v>
      </c>
      <c r="E925" s="617">
        <v>80</v>
      </c>
      <c r="F925" s="618"/>
      <c r="G925" s="619"/>
      <c r="H925" s="619"/>
      <c r="I925" s="620">
        <f t="shared" ref="I925:I985" si="1223">SUM(I926:I934)</f>
        <v>43.760434782608691</v>
      </c>
      <c r="J925" s="621">
        <f>I925*NOK2EUR</f>
        <v>503.24499999999995</v>
      </c>
      <c r="K925" s="622"/>
      <c r="L925" s="623">
        <f t="shared" ref="L925" si="1224">IF(D925&gt;300,D925/1000,0.25)</f>
        <v>0.25</v>
      </c>
      <c r="M925" s="624">
        <f t="shared" ref="M925" si="1225">$M$1</f>
        <v>0.5</v>
      </c>
      <c r="N925" s="623">
        <f t="shared" ref="N925" si="1226">L925+L925*M925</f>
        <v>0.375</v>
      </c>
      <c r="O925" s="625" t="e">
        <f>SUMIF('[55]Cable Trays - maching table'!C:C,A925,'[55]Cable Trays - maching table'!D:D)</f>
        <v>#VALUE!</v>
      </c>
      <c r="P925" s="626"/>
    </row>
    <row r="926" spans="1:16" s="637" customFormat="1" ht="13.15">
      <c r="A926" s="627"/>
      <c r="B926" s="627"/>
      <c r="C926" s="627"/>
      <c r="D926" s="627"/>
      <c r="E926" s="628"/>
      <c r="F926" s="260" t="str">
        <f>CONCATENATE("Cable ",B925," ",C925," ",D925," x ",E925)</f>
        <v>Cable Tray HDG 100 x 80</v>
      </c>
      <c r="G926" s="629">
        <v>1</v>
      </c>
      <c r="H926" s="630">
        <f>IF(F926="",0,VLOOKUP(F926,'Cable trays (UnitPrice)'!B:F,5,0))</f>
        <v>22.608695652173914</v>
      </c>
      <c r="I926" s="631">
        <f t="shared" ref="I926:I934" si="1227">H926*G926</f>
        <v>22.608695652173914</v>
      </c>
      <c r="J926" s="632"/>
      <c r="K926" s="632"/>
      <c r="L926" s="632"/>
      <c r="M926" s="633"/>
      <c r="N926" s="634"/>
      <c r="O926" s="635"/>
      <c r="P926" s="636" t="e">
        <f t="shared" si="1148"/>
        <v>#VALUE!</v>
      </c>
    </row>
    <row r="927" spans="1:16" s="637" customFormat="1" ht="13.15">
      <c r="A927" s="627"/>
      <c r="B927" s="627"/>
      <c r="C927" s="627"/>
      <c r="D927" s="627"/>
      <c r="E927" s="628"/>
      <c r="F927" s="260" t="str">
        <f>CONCATENATE(B925," - Union ",C925," ",D925," x ",E925)</f>
        <v>Tray - Union HDG 100 x 80</v>
      </c>
      <c r="G927" s="629">
        <v>0.7</v>
      </c>
      <c r="H927" s="630">
        <f>IF(F927="",0,VLOOKUP(F927,'Cable trays (UnitPrice)'!B:F,5,0))</f>
        <v>5.2173913043478262</v>
      </c>
      <c r="I927" s="631">
        <f t="shared" si="1227"/>
        <v>3.652173913043478</v>
      </c>
      <c r="J927" s="632"/>
      <c r="K927" s="632"/>
      <c r="L927" s="632"/>
      <c r="M927" s="633"/>
      <c r="N927" s="634"/>
      <c r="O927" s="635"/>
      <c r="P927" s="636" t="e">
        <f t="shared" ref="P927" si="1228">G927*O925</f>
        <v>#VALUE!</v>
      </c>
    </row>
    <row r="928" spans="1:16" s="637" customFormat="1" ht="13.15">
      <c r="A928" s="627"/>
      <c r="B928" s="627"/>
      <c r="C928" s="627"/>
      <c r="D928" s="627"/>
      <c r="E928" s="628"/>
      <c r="F928" s="638" t="s">
        <v>853</v>
      </c>
      <c r="G928" s="639">
        <v>4</v>
      </c>
      <c r="H928" s="630">
        <f>IF(F928="",0,VLOOKUP(F928,'Cable trays (UnitPrice)'!B:F,5,0))</f>
        <v>1.6165217391304347</v>
      </c>
      <c r="I928" s="631">
        <f t="shared" si="1227"/>
        <v>6.4660869565217389</v>
      </c>
      <c r="J928" s="632"/>
      <c r="K928" s="632"/>
      <c r="L928" s="632"/>
      <c r="M928" s="633"/>
      <c r="N928" s="634"/>
      <c r="O928" s="635"/>
      <c r="P928" s="636" t="e">
        <f t="shared" ref="P928" si="1229">G928*O925</f>
        <v>#VALUE!</v>
      </c>
    </row>
    <row r="929" spans="1:16" s="637" customFormat="1" ht="13.15">
      <c r="A929" s="627"/>
      <c r="B929" s="627"/>
      <c r="C929" s="627"/>
      <c r="D929" s="627"/>
      <c r="E929" s="628"/>
      <c r="F929" s="638" t="s">
        <v>854</v>
      </c>
      <c r="G929" s="639">
        <v>8</v>
      </c>
      <c r="H929" s="630">
        <f>IF(F929="",0,VLOOKUP(F929,'Cable trays (UnitPrice)'!B:F,5,0))</f>
        <v>0.1643478260869565</v>
      </c>
      <c r="I929" s="631">
        <f t="shared" si="1227"/>
        <v>1.314782608695652</v>
      </c>
      <c r="J929" s="632"/>
      <c r="K929" s="632"/>
      <c r="L929" s="632"/>
      <c r="M929" s="633"/>
      <c r="N929" s="634"/>
      <c r="O929" s="635"/>
      <c r="P929" s="636" t="e">
        <f t="shared" ref="P929" si="1230">G929*O925</f>
        <v>#VALUE!</v>
      </c>
    </row>
    <row r="930" spans="1:16" s="637" customFormat="1" ht="13.15">
      <c r="A930" s="627"/>
      <c r="B930" s="627"/>
      <c r="C930" s="627"/>
      <c r="D930" s="627"/>
      <c r="E930" s="628"/>
      <c r="F930" s="638" t="str">
        <f>IF(C925="HDG","Anchor rail 41x41 HDG","Anchor rail 41x41")</f>
        <v>Anchor rail 41x41 HDG</v>
      </c>
      <c r="G930" s="639">
        <f t="shared" ref="G930" si="1231">D925/1000</f>
        <v>0.1</v>
      </c>
      <c r="H930" s="630">
        <f>IF(F930="",0,VLOOKUP(F930,'Cable trays (UnitPrice)'!B:F,5,0))</f>
        <v>5.9608695652173909</v>
      </c>
      <c r="I930" s="631">
        <f t="shared" si="1227"/>
        <v>0.59608695652173915</v>
      </c>
      <c r="J930" s="632"/>
      <c r="K930" s="632"/>
      <c r="L930" s="632"/>
      <c r="M930" s="633"/>
      <c r="N930" s="634"/>
      <c r="O930" s="635"/>
      <c r="P930" s="636" t="e">
        <f t="shared" ref="P930" si="1232">G930*O925</f>
        <v>#VALUE!</v>
      </c>
    </row>
    <row r="931" spans="1:16" s="637" customFormat="1" ht="13.15">
      <c r="A931" s="627"/>
      <c r="B931" s="627"/>
      <c r="C931" s="627"/>
      <c r="D931" s="627"/>
      <c r="E931" s="628"/>
      <c r="F931" s="638" t="s">
        <v>855</v>
      </c>
      <c r="G931" s="639">
        <v>1</v>
      </c>
      <c r="H931" s="630">
        <f>IF(F931="",0,VLOOKUP(F931,'Cable trays (UnitPrice)'!B:F,5,0))</f>
        <v>0.78521739130434776</v>
      </c>
      <c r="I931" s="631">
        <f t="shared" si="1227"/>
        <v>0.78521739130434776</v>
      </c>
      <c r="J931" s="632"/>
      <c r="K931" s="632"/>
      <c r="L931" s="632"/>
      <c r="M931" s="633"/>
      <c r="N931" s="634"/>
      <c r="O931" s="635"/>
      <c r="P931" s="636" t="e">
        <f t="shared" ref="P931" si="1233">G931*O925</f>
        <v>#VALUE!</v>
      </c>
    </row>
    <row r="932" spans="1:16" s="637" customFormat="1" ht="13.15">
      <c r="A932" s="627"/>
      <c r="B932" s="627"/>
      <c r="C932" s="627"/>
      <c r="D932" s="627"/>
      <c r="E932" s="628"/>
      <c r="F932" s="638" t="str">
        <f>IF(C925="HDG","Ceiling mount for anchor rail Varmf MP-230Z HDG","Ceiling mount for anchor rail Sendz MP-230S")</f>
        <v>Ceiling mount for anchor rail Varmf MP-230Z HDG</v>
      </c>
      <c r="G932" s="639">
        <v>2</v>
      </c>
      <c r="H932" s="630">
        <f>IF(F932="",0,VLOOKUP(F932,'Cable trays (UnitPrice)'!B:F,5,0))</f>
        <v>4.1686956521739127</v>
      </c>
      <c r="I932" s="631">
        <f t="shared" si="1227"/>
        <v>8.3373913043478254</v>
      </c>
      <c r="J932" s="632"/>
      <c r="K932" s="632"/>
      <c r="L932" s="632"/>
      <c r="M932" s="633"/>
      <c r="N932" s="634"/>
      <c r="O932" s="635"/>
      <c r="P932" s="636" t="e">
        <f t="shared" ref="P932" si="1234">G932*O925</f>
        <v>#VALUE!</v>
      </c>
    </row>
    <row r="933" spans="1:16" s="637" customFormat="1" ht="13.15">
      <c r="A933" s="627"/>
      <c r="B933" s="627"/>
      <c r="C933" s="627"/>
      <c r="D933" s="627"/>
      <c r="E933" s="628"/>
      <c r="F933" s="627"/>
      <c r="G933" s="639"/>
      <c r="H933" s="630">
        <f>IF(F933="",0,VLOOKUP(F933,'Cable trays (UnitPrice)'!B:F,5,0))</f>
        <v>0</v>
      </c>
      <c r="I933" s="631">
        <f t="shared" si="1227"/>
        <v>0</v>
      </c>
      <c r="J933" s="632"/>
      <c r="K933" s="632"/>
      <c r="L933" s="632"/>
      <c r="M933" s="633"/>
      <c r="N933" s="634"/>
      <c r="O933" s="635"/>
      <c r="P933" s="636" t="e">
        <f t="shared" ref="P933" si="1235">G933*O925</f>
        <v>#VALUE!</v>
      </c>
    </row>
    <row r="934" spans="1:16" s="637" customFormat="1" ht="13.15">
      <c r="A934" s="627"/>
      <c r="B934" s="627"/>
      <c r="C934" s="627"/>
      <c r="D934" s="627"/>
      <c r="E934" s="628"/>
      <c r="F934" s="638"/>
      <c r="G934" s="639"/>
      <c r="H934" s="630">
        <f>IF(F934="",0,VLOOKUP(F934,'Cable trays (UnitPrice)'!B:F,5,0))</f>
        <v>0</v>
      </c>
      <c r="I934" s="631">
        <f t="shared" si="1227"/>
        <v>0</v>
      </c>
      <c r="J934" s="632"/>
      <c r="K934" s="632"/>
      <c r="L934" s="632"/>
      <c r="M934" s="633"/>
      <c r="N934" s="634"/>
      <c r="O934" s="635"/>
      <c r="P934" s="636" t="e">
        <f t="shared" ref="P934" si="1236">G934*O925</f>
        <v>#VALUE!</v>
      </c>
    </row>
    <row r="935" spans="1:16">
      <c r="A935" s="617" t="str">
        <f>CONCATENATE("Cable ",B935," ",C935," ",D935," x ",E935)</f>
        <v>Cable Tray HDG 100 x 75</v>
      </c>
      <c r="B935" s="706" t="s">
        <v>858</v>
      </c>
      <c r="C935" s="703" t="s">
        <v>852</v>
      </c>
      <c r="D935" s="617">
        <v>100</v>
      </c>
      <c r="E935" s="617">
        <v>75</v>
      </c>
      <c r="F935" s="618"/>
      <c r="G935" s="619"/>
      <c r="H935" s="619"/>
      <c r="I935" s="620">
        <f t="shared" si="1223"/>
        <v>29.750499498678327</v>
      </c>
      <c r="J935" s="621">
        <f>I935*NOK2EUR</f>
        <v>342.13074423480077</v>
      </c>
      <c r="K935" s="622"/>
      <c r="L935" s="623">
        <f t="shared" ref="L935" si="1237">IF(D935&gt;300,D935/1000,0.25)</f>
        <v>0.25</v>
      </c>
      <c r="M935" s="624">
        <f t="shared" ref="M935" si="1238">$M$1</f>
        <v>0.5</v>
      </c>
      <c r="N935" s="623">
        <f t="shared" ref="N935" si="1239">L935+L935*M935</f>
        <v>0.375</v>
      </c>
      <c r="O935" s="625" t="e">
        <f>SUMIF('[55]Cable Trays - maching table'!C:C,A935,'[55]Cable Trays - maching table'!D:D)</f>
        <v>#VALUE!</v>
      </c>
      <c r="P935" s="626"/>
    </row>
    <row r="936" spans="1:16" s="637" customFormat="1" ht="13.15">
      <c r="A936" s="627"/>
      <c r="B936" s="627"/>
      <c r="C936" s="627"/>
      <c r="D936" s="627"/>
      <c r="E936" s="628"/>
      <c r="F936" s="260" t="str">
        <f>CONCATENATE("Cable ",B935," ",C935," ",D935," x ",E935)</f>
        <v>Cable Tray HDG 100 x 75</v>
      </c>
      <c r="G936" s="629">
        <v>1</v>
      </c>
      <c r="H936" s="630">
        <f>IF(F936="",0,VLOOKUP(F936,'Cable trays (UnitPrice)'!B:F,5,0))</f>
        <v>10.710053778142374</v>
      </c>
      <c r="I936" s="631">
        <f t="shared" ref="I936:I944" si="1240">H936*G936</f>
        <v>10.710053778142374</v>
      </c>
      <c r="J936" s="632"/>
      <c r="K936" s="632"/>
      <c r="L936" s="632"/>
      <c r="M936" s="633"/>
      <c r="N936" s="634"/>
      <c r="O936" s="635"/>
      <c r="P936" s="636" t="e">
        <f t="shared" ref="P936:P1036" si="1241">G936*O935</f>
        <v>#VALUE!</v>
      </c>
    </row>
    <row r="937" spans="1:16" s="637" customFormat="1" ht="13.15">
      <c r="A937" s="627"/>
      <c r="B937" s="627"/>
      <c r="C937" s="627"/>
      <c r="D937" s="627"/>
      <c r="E937" s="628"/>
      <c r="F937" s="260" t="str">
        <f>CONCATENATE(B935," - Union ",C935," ",D935," x ",E935)</f>
        <v>Tray - Union HDG 100 x 75</v>
      </c>
      <c r="G937" s="629">
        <v>0.7</v>
      </c>
      <c r="H937" s="630">
        <f>IF(F937="",0,VLOOKUP(F937,'Cable trays (UnitPrice)'!B:F,5,0))</f>
        <v>2.2012578616352205</v>
      </c>
      <c r="I937" s="631">
        <f t="shared" si="1240"/>
        <v>1.5408805031446542</v>
      </c>
      <c r="J937" s="632"/>
      <c r="K937" s="632"/>
      <c r="L937" s="632"/>
      <c r="M937" s="633"/>
      <c r="N937" s="634"/>
      <c r="O937" s="635"/>
      <c r="P937" s="636" t="e">
        <f t="shared" ref="P937" si="1242">G937*O935</f>
        <v>#VALUE!</v>
      </c>
    </row>
    <row r="938" spans="1:16" s="637" customFormat="1" ht="13.15">
      <c r="A938" s="627"/>
      <c r="B938" s="627"/>
      <c r="C938" s="627"/>
      <c r="D938" s="627"/>
      <c r="E938" s="628"/>
      <c r="F938" s="638" t="s">
        <v>853</v>
      </c>
      <c r="G938" s="639">
        <v>4</v>
      </c>
      <c r="H938" s="630">
        <f>IF(F938="",0,VLOOKUP(F938,'Cable trays (UnitPrice)'!B:F,5,0))</f>
        <v>1.6165217391304347</v>
      </c>
      <c r="I938" s="631">
        <f t="shared" si="1240"/>
        <v>6.4660869565217389</v>
      </c>
      <c r="J938" s="632"/>
      <c r="K938" s="632"/>
      <c r="L938" s="632"/>
      <c r="M938" s="633"/>
      <c r="N938" s="634"/>
      <c r="O938" s="635"/>
      <c r="P938" s="636" t="e">
        <f t="shared" ref="P938" si="1243">G938*O935</f>
        <v>#VALUE!</v>
      </c>
    </row>
    <row r="939" spans="1:16" s="637" customFormat="1" ht="13.15">
      <c r="A939" s="627"/>
      <c r="B939" s="627"/>
      <c r="C939" s="627"/>
      <c r="D939" s="627"/>
      <c r="E939" s="628"/>
      <c r="F939" s="638" t="s">
        <v>854</v>
      </c>
      <c r="G939" s="639">
        <v>8</v>
      </c>
      <c r="H939" s="630">
        <f>IF(F939="",0,VLOOKUP(F939,'Cable trays (UnitPrice)'!B:F,5,0))</f>
        <v>0.1643478260869565</v>
      </c>
      <c r="I939" s="631">
        <f t="shared" si="1240"/>
        <v>1.314782608695652</v>
      </c>
      <c r="J939" s="632"/>
      <c r="K939" s="632"/>
      <c r="L939" s="632"/>
      <c r="M939" s="633"/>
      <c r="N939" s="634"/>
      <c r="O939" s="635"/>
      <c r="P939" s="636" t="e">
        <f t="shared" ref="P939" si="1244">G939*O935</f>
        <v>#VALUE!</v>
      </c>
    </row>
    <row r="940" spans="1:16" s="637" customFormat="1" ht="13.15">
      <c r="A940" s="627"/>
      <c r="B940" s="627"/>
      <c r="C940" s="627"/>
      <c r="D940" s="627"/>
      <c r="E940" s="628"/>
      <c r="F940" s="638" t="str">
        <f>IF(C935="HDG","Anchor rail 41x41 HDG","Anchor rail 41x41")</f>
        <v>Anchor rail 41x41 HDG</v>
      </c>
      <c r="G940" s="639">
        <f t="shared" ref="G940" si="1245">D935/1000</f>
        <v>0.1</v>
      </c>
      <c r="H940" s="630">
        <f>IF(F940="",0,VLOOKUP(F940,'Cable trays (UnitPrice)'!B:F,5,0))</f>
        <v>5.9608695652173909</v>
      </c>
      <c r="I940" s="631">
        <f t="shared" si="1240"/>
        <v>0.59608695652173915</v>
      </c>
      <c r="J940" s="632"/>
      <c r="K940" s="632"/>
      <c r="L940" s="632"/>
      <c r="M940" s="633"/>
      <c r="N940" s="634"/>
      <c r="O940" s="635"/>
      <c r="P940" s="636" t="e">
        <f t="shared" ref="P940" si="1246">G940*O935</f>
        <v>#VALUE!</v>
      </c>
    </row>
    <row r="941" spans="1:16" s="637" customFormat="1" ht="13.15">
      <c r="A941" s="627"/>
      <c r="B941" s="627"/>
      <c r="C941" s="627"/>
      <c r="D941" s="627"/>
      <c r="E941" s="628"/>
      <c r="F941" s="638" t="s">
        <v>855</v>
      </c>
      <c r="G941" s="639">
        <v>1</v>
      </c>
      <c r="H941" s="630">
        <f>IF(F941="",0,VLOOKUP(F941,'Cable trays (UnitPrice)'!B:F,5,0))</f>
        <v>0.78521739130434776</v>
      </c>
      <c r="I941" s="631">
        <f t="shared" si="1240"/>
        <v>0.78521739130434776</v>
      </c>
      <c r="J941" s="632"/>
      <c r="K941" s="632"/>
      <c r="L941" s="632"/>
      <c r="M941" s="633"/>
      <c r="N941" s="634"/>
      <c r="O941" s="635"/>
      <c r="P941" s="636" t="e">
        <f t="shared" ref="P941" si="1247">G941*O935</f>
        <v>#VALUE!</v>
      </c>
    </row>
    <row r="942" spans="1:16" s="637" customFormat="1" ht="13.15">
      <c r="A942" s="627"/>
      <c r="B942" s="627"/>
      <c r="C942" s="627"/>
      <c r="D942" s="627"/>
      <c r="E942" s="628"/>
      <c r="F942" s="638" t="str">
        <f>IF(C935="HDG","Ceiling mount for anchor rail Varmf MP-230Z HDG","Ceiling mount for anchor rail Sendz MP-230S")</f>
        <v>Ceiling mount for anchor rail Varmf MP-230Z HDG</v>
      </c>
      <c r="G942" s="639">
        <v>2</v>
      </c>
      <c r="H942" s="630">
        <f>IF(F942="",0,VLOOKUP(F942,'Cable trays (UnitPrice)'!B:F,5,0))</f>
        <v>4.1686956521739127</v>
      </c>
      <c r="I942" s="631">
        <f t="shared" si="1240"/>
        <v>8.3373913043478254</v>
      </c>
      <c r="J942" s="632"/>
      <c r="K942" s="632"/>
      <c r="L942" s="632"/>
      <c r="M942" s="633"/>
      <c r="N942" s="634"/>
      <c r="O942" s="635"/>
      <c r="P942" s="636" t="e">
        <f t="shared" ref="P942" si="1248">G942*O935</f>
        <v>#VALUE!</v>
      </c>
    </row>
    <row r="943" spans="1:16" s="637" customFormat="1" ht="13.15">
      <c r="A943" s="627"/>
      <c r="B943" s="627"/>
      <c r="C943" s="627"/>
      <c r="D943" s="627"/>
      <c r="E943" s="628"/>
      <c r="F943" s="627"/>
      <c r="G943" s="639"/>
      <c r="H943" s="630">
        <f>IF(F943="",0,VLOOKUP(F943,'Cable trays (UnitPrice)'!B:F,5,0))</f>
        <v>0</v>
      </c>
      <c r="I943" s="631">
        <f t="shared" si="1240"/>
        <v>0</v>
      </c>
      <c r="J943" s="632"/>
      <c r="K943" s="632"/>
      <c r="L943" s="632"/>
      <c r="M943" s="633"/>
      <c r="N943" s="634"/>
      <c r="O943" s="635"/>
      <c r="P943" s="636" t="e">
        <f t="shared" ref="P943" si="1249">G943*O935</f>
        <v>#VALUE!</v>
      </c>
    </row>
    <row r="944" spans="1:16" s="637" customFormat="1" ht="13.15">
      <c r="A944" s="627"/>
      <c r="B944" s="627"/>
      <c r="C944" s="627"/>
      <c r="D944" s="627"/>
      <c r="E944" s="628"/>
      <c r="F944" s="638"/>
      <c r="G944" s="639"/>
      <c r="H944" s="630">
        <f>IF(F944="",0,VLOOKUP(F944,'Cable trays (UnitPrice)'!B:F,5,0))</f>
        <v>0</v>
      </c>
      <c r="I944" s="631">
        <f t="shared" si="1240"/>
        <v>0</v>
      </c>
      <c r="J944" s="632"/>
      <c r="K944" s="632"/>
      <c r="L944" s="632"/>
      <c r="M944" s="633"/>
      <c r="N944" s="634"/>
      <c r="O944" s="635"/>
      <c r="P944" s="636" t="e">
        <f t="shared" ref="P944" si="1250">G944*O935</f>
        <v>#VALUE!</v>
      </c>
    </row>
    <row r="945" spans="1:16">
      <c r="A945" s="617" t="str">
        <f>CONCATENATE("Cable ",B945," ",C945," ",D945," x ",E945)</f>
        <v>Cable Tray HDG 100 x 50</v>
      </c>
      <c r="B945" s="706" t="s">
        <v>858</v>
      </c>
      <c r="C945" s="703" t="s">
        <v>852</v>
      </c>
      <c r="D945" s="617">
        <v>100</v>
      </c>
      <c r="E945" s="617">
        <v>50</v>
      </c>
      <c r="F945" s="618"/>
      <c r="G945" s="619"/>
      <c r="H945" s="619"/>
      <c r="I945" s="620">
        <f t="shared" si="1223"/>
        <v>24.40139732020782</v>
      </c>
      <c r="J945" s="621">
        <f>I945*NOK2EUR</f>
        <v>280.61606918238994</v>
      </c>
      <c r="K945" s="622"/>
      <c r="L945" s="623">
        <f t="shared" ref="L945" si="1251">IF(D945&gt;300,D945/1000,0.25)</f>
        <v>0.25</v>
      </c>
      <c r="M945" s="624">
        <f t="shared" ref="M945" si="1252">$M$1</f>
        <v>0.5</v>
      </c>
      <c r="N945" s="623">
        <f t="shared" ref="N945" si="1253">L945+L945*M945</f>
        <v>0.375</v>
      </c>
      <c r="O945" s="625" t="e">
        <f>SUMIF('[55]Cable Trays - maching table'!C:C,A945,'[55]Cable Trays - maching table'!D:D)</f>
        <v>#VALUE!</v>
      </c>
      <c r="P945" s="626"/>
    </row>
    <row r="946" spans="1:16" s="637" customFormat="1" ht="13.15">
      <c r="A946" s="627"/>
      <c r="B946" s="627"/>
      <c r="C946" s="627"/>
      <c r="D946" s="627"/>
      <c r="E946" s="628"/>
      <c r="F946" s="260" t="str">
        <f>CONCATENATE("Cable ",B945," ",C945," ",D945," x ",E945)</f>
        <v>Cable Tray HDG 100 x 50</v>
      </c>
      <c r="G946" s="629">
        <v>1</v>
      </c>
      <c r="H946" s="630">
        <f>IF(F946="",0,VLOOKUP(F946,'Cable trays (UnitPrice)'!B:F,5,0))</f>
        <v>6.1936013125512721</v>
      </c>
      <c r="I946" s="631">
        <f t="shared" ref="I946:I954" si="1254">H946*G946</f>
        <v>6.1936013125512721</v>
      </c>
      <c r="J946" s="632"/>
      <c r="K946" s="632"/>
      <c r="L946" s="632"/>
      <c r="M946" s="633"/>
      <c r="N946" s="634"/>
      <c r="O946" s="635"/>
      <c r="P946" s="636" t="e">
        <f t="shared" si="1241"/>
        <v>#VALUE!</v>
      </c>
    </row>
    <row r="947" spans="1:16" s="637" customFormat="1" ht="13.15">
      <c r="A947" s="627"/>
      <c r="B947" s="627"/>
      <c r="C947" s="627"/>
      <c r="D947" s="627"/>
      <c r="E947" s="628"/>
      <c r="F947" s="260" t="str">
        <f>CONCATENATE(B945," - Union ",C945," ",D945," x ",E945)</f>
        <v>Tray - Union HDG 100 x 50</v>
      </c>
      <c r="G947" s="629">
        <v>0.7</v>
      </c>
      <c r="H947" s="630">
        <f>IF(F947="",0,VLOOKUP(F947,'Cable trays (UnitPrice)'!B:F,5,0))</f>
        <v>1.0117582718074924</v>
      </c>
      <c r="I947" s="631">
        <f t="shared" si="1254"/>
        <v>0.70823079026524471</v>
      </c>
      <c r="J947" s="632"/>
      <c r="K947" s="632"/>
      <c r="L947" s="632"/>
      <c r="M947" s="633"/>
      <c r="N947" s="634"/>
      <c r="O947" s="635"/>
      <c r="P947" s="636" t="e">
        <f t="shared" ref="P947" si="1255">G947*O945</f>
        <v>#VALUE!</v>
      </c>
    </row>
    <row r="948" spans="1:16" s="637" customFormat="1" ht="13.15">
      <c r="A948" s="627"/>
      <c r="B948" s="627"/>
      <c r="C948" s="627"/>
      <c r="D948" s="627"/>
      <c r="E948" s="628"/>
      <c r="F948" s="638" t="s">
        <v>853</v>
      </c>
      <c r="G948" s="639">
        <v>4</v>
      </c>
      <c r="H948" s="630">
        <f>IF(F948="",0,VLOOKUP(F948,'Cable trays (UnitPrice)'!B:F,5,0))</f>
        <v>1.6165217391304347</v>
      </c>
      <c r="I948" s="631">
        <f t="shared" si="1254"/>
        <v>6.4660869565217389</v>
      </c>
      <c r="J948" s="632"/>
      <c r="K948" s="632"/>
      <c r="L948" s="632"/>
      <c r="M948" s="633"/>
      <c r="N948" s="634"/>
      <c r="O948" s="635"/>
      <c r="P948" s="636" t="e">
        <f t="shared" ref="P948" si="1256">G948*O945</f>
        <v>#VALUE!</v>
      </c>
    </row>
    <row r="949" spans="1:16" s="637" customFormat="1" ht="13.15">
      <c r="A949" s="627"/>
      <c r="B949" s="627"/>
      <c r="C949" s="627"/>
      <c r="D949" s="627"/>
      <c r="E949" s="628"/>
      <c r="F949" s="638" t="s">
        <v>854</v>
      </c>
      <c r="G949" s="639">
        <v>8</v>
      </c>
      <c r="H949" s="630">
        <f>IF(F949="",0,VLOOKUP(F949,'Cable trays (UnitPrice)'!B:F,5,0))</f>
        <v>0.1643478260869565</v>
      </c>
      <c r="I949" s="631">
        <f t="shared" si="1254"/>
        <v>1.314782608695652</v>
      </c>
      <c r="J949" s="632"/>
      <c r="K949" s="632"/>
      <c r="L949" s="632"/>
      <c r="M949" s="633"/>
      <c r="N949" s="634"/>
      <c r="O949" s="635"/>
      <c r="P949" s="636" t="e">
        <f t="shared" ref="P949" si="1257">G949*O945</f>
        <v>#VALUE!</v>
      </c>
    </row>
    <row r="950" spans="1:16" s="637" customFormat="1" ht="13.15">
      <c r="A950" s="627"/>
      <c r="B950" s="627"/>
      <c r="C950" s="627"/>
      <c r="D950" s="627"/>
      <c r="E950" s="628"/>
      <c r="F950" s="638" t="str">
        <f>IF(C945="HDG","Anchor rail 41x41 HDG","Anchor rail 41x41")</f>
        <v>Anchor rail 41x41 HDG</v>
      </c>
      <c r="G950" s="639">
        <f t="shared" ref="G950" si="1258">D945/1000</f>
        <v>0.1</v>
      </c>
      <c r="H950" s="630">
        <f>IF(F950="",0,VLOOKUP(F950,'Cable trays (UnitPrice)'!B:F,5,0))</f>
        <v>5.9608695652173909</v>
      </c>
      <c r="I950" s="631">
        <f t="shared" si="1254"/>
        <v>0.59608695652173915</v>
      </c>
      <c r="J950" s="632"/>
      <c r="K950" s="632"/>
      <c r="L950" s="632"/>
      <c r="M950" s="633"/>
      <c r="N950" s="634"/>
      <c r="O950" s="635"/>
      <c r="P950" s="636" t="e">
        <f t="shared" ref="P950" si="1259">G950*O945</f>
        <v>#VALUE!</v>
      </c>
    </row>
    <row r="951" spans="1:16" s="637" customFormat="1" ht="13.15">
      <c r="A951" s="627"/>
      <c r="B951" s="627"/>
      <c r="C951" s="627"/>
      <c r="D951" s="627"/>
      <c r="E951" s="628"/>
      <c r="F951" s="638" t="s">
        <v>855</v>
      </c>
      <c r="G951" s="639">
        <v>1</v>
      </c>
      <c r="H951" s="630">
        <f>IF(F951="",0,VLOOKUP(F951,'Cable trays (UnitPrice)'!B:F,5,0))</f>
        <v>0.78521739130434776</v>
      </c>
      <c r="I951" s="631">
        <f t="shared" si="1254"/>
        <v>0.78521739130434776</v>
      </c>
      <c r="J951" s="632"/>
      <c r="K951" s="632"/>
      <c r="L951" s="632"/>
      <c r="M951" s="633"/>
      <c r="N951" s="634"/>
      <c r="O951" s="635"/>
      <c r="P951" s="636" t="e">
        <f t="shared" ref="P951" si="1260">G951*O945</f>
        <v>#VALUE!</v>
      </c>
    </row>
    <row r="952" spans="1:16" s="637" customFormat="1" ht="13.15">
      <c r="A952" s="627"/>
      <c r="B952" s="627"/>
      <c r="C952" s="627"/>
      <c r="D952" s="627"/>
      <c r="E952" s="628"/>
      <c r="F952" s="638" t="str">
        <f>IF(C945="HDG","Ceiling mount for anchor rail Varmf MP-230Z HDG","Ceiling mount for anchor rail Sendz MP-230S")</f>
        <v>Ceiling mount for anchor rail Varmf MP-230Z HDG</v>
      </c>
      <c r="G952" s="639">
        <v>2</v>
      </c>
      <c r="H952" s="630">
        <f>IF(F952="",0,VLOOKUP(F952,'Cable trays (UnitPrice)'!B:F,5,0))</f>
        <v>4.1686956521739127</v>
      </c>
      <c r="I952" s="631">
        <f t="shared" si="1254"/>
        <v>8.3373913043478254</v>
      </c>
      <c r="J952" s="632"/>
      <c r="K952" s="632"/>
      <c r="L952" s="632"/>
      <c r="M952" s="633"/>
      <c r="N952" s="634"/>
      <c r="O952" s="635"/>
      <c r="P952" s="636" t="e">
        <f t="shared" ref="P952" si="1261">G952*O945</f>
        <v>#VALUE!</v>
      </c>
    </row>
    <row r="953" spans="1:16" s="637" customFormat="1" ht="13.15">
      <c r="A953" s="627"/>
      <c r="B953" s="627"/>
      <c r="C953" s="627"/>
      <c r="D953" s="627"/>
      <c r="E953" s="628"/>
      <c r="F953" s="627"/>
      <c r="G953" s="639"/>
      <c r="H953" s="630">
        <f>IF(F953="",0,VLOOKUP(F953,'Cable trays (UnitPrice)'!B:F,5,0))</f>
        <v>0</v>
      </c>
      <c r="I953" s="631">
        <f t="shared" si="1254"/>
        <v>0</v>
      </c>
      <c r="J953" s="632"/>
      <c r="K953" s="632"/>
      <c r="L953" s="632"/>
      <c r="M953" s="633"/>
      <c r="N953" s="634"/>
      <c r="O953" s="635"/>
      <c r="P953" s="636" t="e">
        <f t="shared" ref="P953" si="1262">G953*O945</f>
        <v>#VALUE!</v>
      </c>
    </row>
    <row r="954" spans="1:16" s="637" customFormat="1" ht="13.15">
      <c r="A954" s="627"/>
      <c r="B954" s="627"/>
      <c r="C954" s="627"/>
      <c r="D954" s="627"/>
      <c r="E954" s="628"/>
      <c r="F954" s="638"/>
      <c r="G954" s="639"/>
      <c r="H954" s="630">
        <f>IF(F954="",0,VLOOKUP(F954,'Cable trays (UnitPrice)'!B:F,5,0))</f>
        <v>0</v>
      </c>
      <c r="I954" s="631">
        <f t="shared" si="1254"/>
        <v>0</v>
      </c>
      <c r="J954" s="632"/>
      <c r="K954" s="632"/>
      <c r="L954" s="632"/>
      <c r="M954" s="633"/>
      <c r="N954" s="634"/>
      <c r="O954" s="635"/>
      <c r="P954" s="636" t="e">
        <f t="shared" ref="P954" si="1263">G954*O945</f>
        <v>#VALUE!</v>
      </c>
    </row>
    <row r="955" spans="1:16">
      <c r="A955" s="617" t="str">
        <f>CONCATENATE("Cable ",B955," ",C955," ",D955," x ",E955)</f>
        <v>Cable Tray HDG 100 x 25</v>
      </c>
      <c r="B955" s="706" t="s">
        <v>858</v>
      </c>
      <c r="C955" s="703" t="s">
        <v>852</v>
      </c>
      <c r="D955" s="617">
        <v>100</v>
      </c>
      <c r="E955" s="617">
        <v>25</v>
      </c>
      <c r="F955" s="618"/>
      <c r="G955" s="619"/>
      <c r="H955" s="619"/>
      <c r="I955" s="620">
        <f t="shared" si="1223"/>
        <v>22.921586910947042</v>
      </c>
      <c r="J955" s="621">
        <f>I955*NOK2EUR</f>
        <v>263.59824947589095</v>
      </c>
      <c r="K955" s="622"/>
      <c r="L955" s="623">
        <f t="shared" ref="L955" si="1264">IF(D955&gt;300,D955/1000,0.25)</f>
        <v>0.25</v>
      </c>
      <c r="M955" s="624">
        <f t="shared" ref="M955" si="1265">$M$1</f>
        <v>0.5</v>
      </c>
      <c r="N955" s="623">
        <f t="shared" ref="N955" si="1266">L955+L955*M955</f>
        <v>0.375</v>
      </c>
      <c r="O955" s="625" t="e">
        <f>SUMIF('[55]Cable Trays - maching table'!C:C,A955,'[55]Cable Trays - maching table'!D:D)</f>
        <v>#VALUE!</v>
      </c>
      <c r="P955" s="626"/>
    </row>
    <row r="956" spans="1:16" s="637" customFormat="1" ht="13.15">
      <c r="A956" s="627"/>
      <c r="B956" s="627"/>
      <c r="C956" s="627"/>
      <c r="D956" s="627"/>
      <c r="E956" s="628"/>
      <c r="F956" s="260" t="str">
        <f>CONCATENATE("Cable ",B955," ",C955," ",D955," x ",E955)</f>
        <v>Cable Tray HDG 100 x 25</v>
      </c>
      <c r="G956" s="629">
        <v>1</v>
      </c>
      <c r="H956" s="630">
        <f>IF(F956="",0,VLOOKUP(F956,'Cable trays (UnitPrice)'!B:F,5,0))</f>
        <v>4.8764925713244001</v>
      </c>
      <c r="I956" s="631">
        <f t="shared" ref="I956:I964" si="1267">H956*G956</f>
        <v>4.8764925713244001</v>
      </c>
      <c r="J956" s="632"/>
      <c r="K956" s="632"/>
      <c r="L956" s="632"/>
      <c r="M956" s="633"/>
      <c r="N956" s="634"/>
      <c r="O956" s="635"/>
      <c r="P956" s="636" t="e">
        <f t="shared" si="1241"/>
        <v>#VALUE!</v>
      </c>
    </row>
    <row r="957" spans="1:16" s="637" customFormat="1" ht="13.15">
      <c r="A957" s="627"/>
      <c r="B957" s="627"/>
      <c r="C957" s="627"/>
      <c r="D957" s="627"/>
      <c r="E957" s="628"/>
      <c r="F957" s="260" t="str">
        <f>CONCATENATE(B955," - Union ",C955," ",D955," x ",E955)</f>
        <v>Tray - Union HDG 100 x 25</v>
      </c>
      <c r="G957" s="629">
        <v>0.7</v>
      </c>
      <c r="H957" s="630">
        <f>IF(F957="",0,VLOOKUP(F957,'Cable trays (UnitPrice)'!B:F,5,0))</f>
        <v>0.77932731747333872</v>
      </c>
      <c r="I957" s="631">
        <f t="shared" si="1267"/>
        <v>0.54552912223133709</v>
      </c>
      <c r="J957" s="632"/>
      <c r="K957" s="632"/>
      <c r="L957" s="632"/>
      <c r="M957" s="633"/>
      <c r="N957" s="634"/>
      <c r="O957" s="635"/>
      <c r="P957" s="636" t="e">
        <f t="shared" ref="P957" si="1268">G957*O955</f>
        <v>#VALUE!</v>
      </c>
    </row>
    <row r="958" spans="1:16" s="637" customFormat="1" ht="13.15">
      <c r="A958" s="627"/>
      <c r="B958" s="627"/>
      <c r="C958" s="627"/>
      <c r="D958" s="627"/>
      <c r="E958" s="628"/>
      <c r="F958" s="638" t="s">
        <v>853</v>
      </c>
      <c r="G958" s="639">
        <v>4</v>
      </c>
      <c r="H958" s="630">
        <f>IF(F958="",0,VLOOKUP(F958,'Cable trays (UnitPrice)'!B:F,5,0))</f>
        <v>1.6165217391304347</v>
      </c>
      <c r="I958" s="631">
        <f t="shared" si="1267"/>
        <v>6.4660869565217389</v>
      </c>
      <c r="J958" s="632"/>
      <c r="K958" s="632"/>
      <c r="L958" s="632"/>
      <c r="M958" s="633"/>
      <c r="N958" s="634"/>
      <c r="O958" s="635"/>
      <c r="P958" s="636" t="e">
        <f t="shared" ref="P958" si="1269">G958*O955</f>
        <v>#VALUE!</v>
      </c>
    </row>
    <row r="959" spans="1:16" s="637" customFormat="1" ht="13.15">
      <c r="A959" s="627"/>
      <c r="B959" s="627"/>
      <c r="C959" s="627"/>
      <c r="D959" s="627"/>
      <c r="E959" s="628"/>
      <c r="F959" s="638" t="s">
        <v>854</v>
      </c>
      <c r="G959" s="639">
        <v>8</v>
      </c>
      <c r="H959" s="630">
        <f>IF(F959="",0,VLOOKUP(F959,'Cable trays (UnitPrice)'!B:F,5,0))</f>
        <v>0.1643478260869565</v>
      </c>
      <c r="I959" s="631">
        <f t="shared" si="1267"/>
        <v>1.314782608695652</v>
      </c>
      <c r="J959" s="632"/>
      <c r="K959" s="632"/>
      <c r="L959" s="632"/>
      <c r="M959" s="633"/>
      <c r="N959" s="634"/>
      <c r="O959" s="635"/>
      <c r="P959" s="636" t="e">
        <f t="shared" ref="P959" si="1270">G959*O955</f>
        <v>#VALUE!</v>
      </c>
    </row>
    <row r="960" spans="1:16" s="637" customFormat="1" ht="13.15">
      <c r="A960" s="627"/>
      <c r="B960" s="627"/>
      <c r="C960" s="627"/>
      <c r="D960" s="627"/>
      <c r="E960" s="628"/>
      <c r="F960" s="638" t="str">
        <f>IF(C955="HDG","Anchor rail 41x41 HDG","Anchor rail 41x41")</f>
        <v>Anchor rail 41x41 HDG</v>
      </c>
      <c r="G960" s="639">
        <f t="shared" ref="G960" si="1271">D955/1000</f>
        <v>0.1</v>
      </c>
      <c r="H960" s="630">
        <f>IF(F960="",0,VLOOKUP(F960,'Cable trays (UnitPrice)'!B:F,5,0))</f>
        <v>5.9608695652173909</v>
      </c>
      <c r="I960" s="631">
        <f t="shared" si="1267"/>
        <v>0.59608695652173915</v>
      </c>
      <c r="J960" s="632"/>
      <c r="K960" s="632"/>
      <c r="L960" s="632"/>
      <c r="M960" s="633"/>
      <c r="N960" s="634"/>
      <c r="O960" s="635"/>
      <c r="P960" s="636" t="e">
        <f t="shared" ref="P960" si="1272">G960*O955</f>
        <v>#VALUE!</v>
      </c>
    </row>
    <row r="961" spans="1:16" s="637" customFormat="1" ht="13.15">
      <c r="A961" s="627"/>
      <c r="B961" s="627"/>
      <c r="C961" s="627"/>
      <c r="D961" s="627"/>
      <c r="E961" s="628"/>
      <c r="F961" s="638" t="s">
        <v>855</v>
      </c>
      <c r="G961" s="639">
        <v>1</v>
      </c>
      <c r="H961" s="630">
        <f>IF(F961="",0,VLOOKUP(F961,'Cable trays (UnitPrice)'!B:F,5,0))</f>
        <v>0.78521739130434776</v>
      </c>
      <c r="I961" s="631">
        <f t="shared" si="1267"/>
        <v>0.78521739130434776</v>
      </c>
      <c r="J961" s="632"/>
      <c r="K961" s="632"/>
      <c r="L961" s="632"/>
      <c r="M961" s="633"/>
      <c r="N961" s="634"/>
      <c r="O961" s="635"/>
      <c r="P961" s="636" t="e">
        <f t="shared" ref="P961" si="1273">G961*O955</f>
        <v>#VALUE!</v>
      </c>
    </row>
    <row r="962" spans="1:16" s="637" customFormat="1" ht="13.15">
      <c r="A962" s="627"/>
      <c r="B962" s="627"/>
      <c r="C962" s="627"/>
      <c r="D962" s="627"/>
      <c r="E962" s="628"/>
      <c r="F962" s="638" t="str">
        <f>IF(C955="HDG","Ceiling mount for anchor rail Varmf MP-230Z HDG","Ceiling mount for anchor rail Sendz MP-230S")</f>
        <v>Ceiling mount for anchor rail Varmf MP-230Z HDG</v>
      </c>
      <c r="G962" s="639">
        <v>2</v>
      </c>
      <c r="H962" s="630">
        <f>IF(F962="",0,VLOOKUP(F962,'Cable trays (UnitPrice)'!B:F,5,0))</f>
        <v>4.1686956521739127</v>
      </c>
      <c r="I962" s="631">
        <f t="shared" si="1267"/>
        <v>8.3373913043478254</v>
      </c>
      <c r="J962" s="632"/>
      <c r="K962" s="632"/>
      <c r="L962" s="632"/>
      <c r="M962" s="633"/>
      <c r="N962" s="634"/>
      <c r="O962" s="635"/>
      <c r="P962" s="636" t="e">
        <f t="shared" ref="P962" si="1274">G962*O955</f>
        <v>#VALUE!</v>
      </c>
    </row>
    <row r="963" spans="1:16" s="637" customFormat="1" ht="13.15">
      <c r="A963" s="627"/>
      <c r="B963" s="627"/>
      <c r="C963" s="627"/>
      <c r="D963" s="627"/>
      <c r="E963" s="628"/>
      <c r="F963" s="627"/>
      <c r="G963" s="639"/>
      <c r="H963" s="630">
        <f>IF(F963="",0,VLOOKUP(F963,'Cable trays (UnitPrice)'!B:F,5,0))</f>
        <v>0</v>
      </c>
      <c r="I963" s="631">
        <f t="shared" si="1267"/>
        <v>0</v>
      </c>
      <c r="J963" s="632"/>
      <c r="K963" s="632"/>
      <c r="L963" s="632"/>
      <c r="M963" s="633"/>
      <c r="N963" s="634"/>
      <c r="O963" s="635"/>
      <c r="P963" s="636" t="e">
        <f t="shared" ref="P963" si="1275">G963*O955</f>
        <v>#VALUE!</v>
      </c>
    </row>
    <row r="964" spans="1:16" s="637" customFormat="1" ht="13.15">
      <c r="A964" s="627"/>
      <c r="B964" s="627"/>
      <c r="C964" s="627"/>
      <c r="D964" s="627"/>
      <c r="E964" s="628"/>
      <c r="F964" s="638"/>
      <c r="G964" s="639"/>
      <c r="H964" s="630">
        <f>IF(F964="",0,VLOOKUP(F964,'Cable trays (UnitPrice)'!B:F,5,0))</f>
        <v>0</v>
      </c>
      <c r="I964" s="631">
        <f t="shared" si="1267"/>
        <v>0</v>
      </c>
      <c r="J964" s="632"/>
      <c r="K964" s="632"/>
      <c r="L964" s="632"/>
      <c r="M964" s="633"/>
      <c r="N964" s="634"/>
      <c r="O964" s="635"/>
      <c r="P964" s="636" t="e">
        <f t="shared" ref="P964" si="1276">G964*O955</f>
        <v>#VALUE!</v>
      </c>
    </row>
    <row r="965" spans="1:16">
      <c r="A965" s="617" t="str">
        <f>CONCATENATE("Cable ",B965," ",C965," ",D965," x ",E965)</f>
        <v>Cable Tray HDG 75 x 75</v>
      </c>
      <c r="B965" s="706" t="s">
        <v>858</v>
      </c>
      <c r="C965" s="703" t="s">
        <v>852</v>
      </c>
      <c r="D965" s="617">
        <v>75</v>
      </c>
      <c r="E965" s="617">
        <v>75</v>
      </c>
      <c r="F965" s="618"/>
      <c r="G965" s="619"/>
      <c r="H965" s="619"/>
      <c r="I965" s="620">
        <f t="shared" si="1223"/>
        <v>29.601477759547894</v>
      </c>
      <c r="J965" s="621">
        <f>I965*NOK2EUR</f>
        <v>340.41699423480077</v>
      </c>
      <c r="K965" s="622"/>
      <c r="L965" s="623">
        <f t="shared" ref="L965" si="1277">IF(D965&gt;300,D965/1000,0.25)</f>
        <v>0.25</v>
      </c>
      <c r="M965" s="624">
        <f t="shared" ref="M965" si="1278">$M$1</f>
        <v>0.5</v>
      </c>
      <c r="N965" s="623">
        <f t="shared" ref="N965" si="1279">L965+L965*M965</f>
        <v>0.375</v>
      </c>
      <c r="O965" s="625" t="e">
        <f>SUMIF('[55]Cable Trays - maching table'!C:C,A965,'[55]Cable Trays - maching table'!D:D)</f>
        <v>#VALUE!</v>
      </c>
      <c r="P965" s="626"/>
    </row>
    <row r="966" spans="1:16" s="637" customFormat="1" ht="13.15">
      <c r="A966" s="627"/>
      <c r="B966" s="627"/>
      <c r="C966" s="627"/>
      <c r="D966" s="627"/>
      <c r="E966" s="628"/>
      <c r="F966" s="260" t="str">
        <f>CONCATENATE("Cable ",B965," ",C965," ",D965," x ",E965)</f>
        <v>Cable Tray HDG 75 x 75</v>
      </c>
      <c r="G966" s="629">
        <v>1</v>
      </c>
      <c r="H966" s="630">
        <f>IF(F966="",0,VLOOKUP(F966,'Cable trays (UnitPrice)'!B:F,5,0))</f>
        <v>10.710053778142374</v>
      </c>
      <c r="I966" s="631">
        <f t="shared" ref="I966:I974" si="1280">H966*G966</f>
        <v>10.710053778142374</v>
      </c>
      <c r="J966" s="632"/>
      <c r="K966" s="632"/>
      <c r="L966" s="632"/>
      <c r="M966" s="633"/>
      <c r="N966" s="634"/>
      <c r="O966" s="635"/>
      <c r="P966" s="636" t="e">
        <f t="shared" si="1241"/>
        <v>#VALUE!</v>
      </c>
    </row>
    <row r="967" spans="1:16" s="637" customFormat="1" ht="13.15">
      <c r="A967" s="627"/>
      <c r="B967" s="627"/>
      <c r="C967" s="627"/>
      <c r="D967" s="627"/>
      <c r="E967" s="628"/>
      <c r="F967" s="260" t="str">
        <f>CONCATENATE(B965," - Union ",C965," ",D965," x ",E965)</f>
        <v>Tray - Union HDG 75 x 75</v>
      </c>
      <c r="G967" s="629">
        <v>0.7</v>
      </c>
      <c r="H967" s="630">
        <f>IF(F967="",0,VLOOKUP(F967,'Cable trays (UnitPrice)'!B:F,5,0))</f>
        <v>2.2012578616352205</v>
      </c>
      <c r="I967" s="631">
        <f t="shared" si="1280"/>
        <v>1.5408805031446542</v>
      </c>
      <c r="J967" s="632"/>
      <c r="K967" s="632"/>
      <c r="L967" s="632"/>
      <c r="M967" s="633"/>
      <c r="N967" s="634"/>
      <c r="O967" s="635"/>
      <c r="P967" s="636" t="e">
        <f t="shared" ref="P967" si="1281">G967*O965</f>
        <v>#VALUE!</v>
      </c>
    </row>
    <row r="968" spans="1:16" s="637" customFormat="1" ht="13.15">
      <c r="A968" s="627"/>
      <c r="B968" s="627"/>
      <c r="C968" s="627"/>
      <c r="D968" s="627"/>
      <c r="E968" s="628"/>
      <c r="F968" s="638" t="s">
        <v>853</v>
      </c>
      <c r="G968" s="639">
        <v>4</v>
      </c>
      <c r="H968" s="630">
        <f>IF(F968="",0,VLOOKUP(F968,'Cable trays (UnitPrice)'!B:F,5,0))</f>
        <v>1.6165217391304347</v>
      </c>
      <c r="I968" s="631">
        <f t="shared" si="1280"/>
        <v>6.4660869565217389</v>
      </c>
      <c r="J968" s="632"/>
      <c r="K968" s="632"/>
      <c r="L968" s="632"/>
      <c r="M968" s="633"/>
      <c r="N968" s="634"/>
      <c r="O968" s="635"/>
      <c r="P968" s="636" t="e">
        <f t="shared" ref="P968" si="1282">G968*O965</f>
        <v>#VALUE!</v>
      </c>
    </row>
    <row r="969" spans="1:16" s="637" customFormat="1" ht="13.15">
      <c r="A969" s="627"/>
      <c r="B969" s="627"/>
      <c r="C969" s="627"/>
      <c r="D969" s="627"/>
      <c r="E969" s="628"/>
      <c r="F969" s="638" t="s">
        <v>854</v>
      </c>
      <c r="G969" s="639">
        <v>8</v>
      </c>
      <c r="H969" s="630">
        <f>IF(F969="",0,VLOOKUP(F969,'Cable trays (UnitPrice)'!B:F,5,0))</f>
        <v>0.1643478260869565</v>
      </c>
      <c r="I969" s="631">
        <f t="shared" si="1280"/>
        <v>1.314782608695652</v>
      </c>
      <c r="J969" s="632"/>
      <c r="K969" s="632"/>
      <c r="L969" s="632"/>
      <c r="M969" s="633"/>
      <c r="N969" s="634"/>
      <c r="O969" s="635"/>
      <c r="P969" s="636" t="e">
        <f t="shared" ref="P969" si="1283">G969*O965</f>
        <v>#VALUE!</v>
      </c>
    </row>
    <row r="970" spans="1:16" s="637" customFormat="1" ht="13.15">
      <c r="A970" s="627"/>
      <c r="B970" s="627"/>
      <c r="C970" s="627"/>
      <c r="D970" s="627"/>
      <c r="E970" s="628"/>
      <c r="F970" s="638" t="str">
        <f>IF(C965="HDG","Anchor rail 41x41 HDG","Anchor rail 41x41")</f>
        <v>Anchor rail 41x41 HDG</v>
      </c>
      <c r="G970" s="639">
        <f t="shared" ref="G970" si="1284">D965/1000</f>
        <v>7.4999999999999997E-2</v>
      </c>
      <c r="H970" s="630">
        <f>IF(F970="",0,VLOOKUP(F970,'Cable trays (UnitPrice)'!B:F,5,0))</f>
        <v>5.9608695652173909</v>
      </c>
      <c r="I970" s="631">
        <f t="shared" si="1280"/>
        <v>0.44706521739130428</v>
      </c>
      <c r="J970" s="632"/>
      <c r="K970" s="632"/>
      <c r="L970" s="632"/>
      <c r="M970" s="633"/>
      <c r="N970" s="634"/>
      <c r="O970" s="635"/>
      <c r="P970" s="636" t="e">
        <f t="shared" ref="P970" si="1285">G970*O965</f>
        <v>#VALUE!</v>
      </c>
    </row>
    <row r="971" spans="1:16" s="637" customFormat="1" ht="13.15">
      <c r="A971" s="627"/>
      <c r="B971" s="627"/>
      <c r="C971" s="627"/>
      <c r="D971" s="627"/>
      <c r="E971" s="628"/>
      <c r="F971" s="638" t="s">
        <v>855</v>
      </c>
      <c r="G971" s="639">
        <v>1</v>
      </c>
      <c r="H971" s="630">
        <f>IF(F971="",0,VLOOKUP(F971,'Cable trays (UnitPrice)'!B:F,5,0))</f>
        <v>0.78521739130434776</v>
      </c>
      <c r="I971" s="631">
        <f t="shared" si="1280"/>
        <v>0.78521739130434776</v>
      </c>
      <c r="J971" s="632"/>
      <c r="K971" s="632"/>
      <c r="L971" s="632"/>
      <c r="M971" s="633"/>
      <c r="N971" s="634"/>
      <c r="O971" s="635"/>
      <c r="P971" s="636" t="e">
        <f t="shared" ref="P971" si="1286">G971*O965</f>
        <v>#VALUE!</v>
      </c>
    </row>
    <row r="972" spans="1:16" s="637" customFormat="1" ht="13.15">
      <c r="A972" s="627"/>
      <c r="B972" s="627"/>
      <c r="C972" s="627"/>
      <c r="D972" s="627"/>
      <c r="E972" s="628"/>
      <c r="F972" s="638" t="str">
        <f>IF(C965="HDG","Ceiling mount for anchor rail Varmf MP-230Z HDG","Ceiling mount for anchor rail Sendz MP-230S")</f>
        <v>Ceiling mount for anchor rail Varmf MP-230Z HDG</v>
      </c>
      <c r="G972" s="639">
        <v>2</v>
      </c>
      <c r="H972" s="630">
        <f>IF(F972="",0,VLOOKUP(F972,'Cable trays (UnitPrice)'!B:F,5,0))</f>
        <v>4.1686956521739127</v>
      </c>
      <c r="I972" s="631">
        <f t="shared" si="1280"/>
        <v>8.3373913043478254</v>
      </c>
      <c r="J972" s="632"/>
      <c r="K972" s="632"/>
      <c r="L972" s="632"/>
      <c r="M972" s="633"/>
      <c r="N972" s="634"/>
      <c r="O972" s="635"/>
      <c r="P972" s="636" t="e">
        <f t="shared" ref="P972" si="1287">G972*O965</f>
        <v>#VALUE!</v>
      </c>
    </row>
    <row r="973" spans="1:16" s="637" customFormat="1" ht="13.15">
      <c r="A973" s="627"/>
      <c r="B973" s="627"/>
      <c r="C973" s="627"/>
      <c r="D973" s="627"/>
      <c r="E973" s="628"/>
      <c r="F973" s="627"/>
      <c r="G973" s="639"/>
      <c r="H973" s="630">
        <f>IF(F973="",0,VLOOKUP(F973,'Cable trays (UnitPrice)'!B:F,5,0))</f>
        <v>0</v>
      </c>
      <c r="I973" s="631">
        <f t="shared" si="1280"/>
        <v>0</v>
      </c>
      <c r="J973" s="632"/>
      <c r="K973" s="632"/>
      <c r="L973" s="632"/>
      <c r="M973" s="633"/>
      <c r="N973" s="634"/>
      <c r="O973" s="635"/>
      <c r="P973" s="636" t="e">
        <f t="shared" ref="P973" si="1288">G973*O965</f>
        <v>#VALUE!</v>
      </c>
    </row>
    <row r="974" spans="1:16" s="637" customFormat="1" ht="13.15">
      <c r="A974" s="627"/>
      <c r="B974" s="627"/>
      <c r="C974" s="627"/>
      <c r="D974" s="627"/>
      <c r="E974" s="628"/>
      <c r="F974" s="638"/>
      <c r="G974" s="639"/>
      <c r="H974" s="630">
        <f>IF(F974="",0,VLOOKUP(F974,'Cable trays (UnitPrice)'!B:F,5,0))</f>
        <v>0</v>
      </c>
      <c r="I974" s="631">
        <f t="shared" si="1280"/>
        <v>0</v>
      </c>
      <c r="J974" s="632"/>
      <c r="K974" s="632"/>
      <c r="L974" s="632"/>
      <c r="M974" s="633"/>
      <c r="N974" s="634"/>
      <c r="O974" s="635"/>
      <c r="P974" s="636" t="e">
        <f t="shared" ref="P974" si="1289">G974*O965</f>
        <v>#VALUE!</v>
      </c>
    </row>
    <row r="975" spans="1:16">
      <c r="A975" s="617" t="str">
        <f>CONCATENATE("Cable ",B975," ",C975," ",D975," x ",E975)</f>
        <v>Cable Tray HDG 60 x 150</v>
      </c>
      <c r="B975" s="706" t="s">
        <v>858</v>
      </c>
      <c r="C975" s="703" t="s">
        <v>852</v>
      </c>
      <c r="D975" s="617">
        <v>60</v>
      </c>
      <c r="E975" s="617">
        <v>150</v>
      </c>
      <c r="F975" s="618"/>
      <c r="G975" s="619"/>
      <c r="H975" s="619"/>
      <c r="I975" s="620">
        <f t="shared" si="1223"/>
        <v>42.652434782608701</v>
      </c>
      <c r="J975" s="621">
        <f>I975*NOK2EUR</f>
        <v>490.50300000000004</v>
      </c>
      <c r="K975" s="622"/>
      <c r="L975" s="623">
        <f t="shared" ref="L975" si="1290">IF(D975&gt;300,D975/1000,0.25)</f>
        <v>0.25</v>
      </c>
      <c r="M975" s="624">
        <f t="shared" ref="M975" si="1291">$M$1</f>
        <v>0.5</v>
      </c>
      <c r="N975" s="623">
        <f t="shared" ref="N975" si="1292">L975+L975*M975</f>
        <v>0.375</v>
      </c>
      <c r="O975" s="625" t="e">
        <f>SUMIF('[55]Cable Trays - maching table'!C:C,A975,'[55]Cable Trays - maching table'!D:D)</f>
        <v>#VALUE!</v>
      </c>
      <c r="P975" s="626"/>
    </row>
    <row r="976" spans="1:16" s="637" customFormat="1" ht="13.15">
      <c r="A976" s="627"/>
      <c r="B976" s="627"/>
      <c r="C976" s="627"/>
      <c r="D976" s="627"/>
      <c r="E976" s="628"/>
      <c r="F976" s="260" t="str">
        <f>CONCATENATE("Cable ",B975," ",C975," ",D975," x ",E975)</f>
        <v>Cable Tray HDG 60 x 150</v>
      </c>
      <c r="G976" s="629">
        <v>1</v>
      </c>
      <c r="H976" s="630">
        <f>IF(F976="",0,VLOOKUP(F976,'Cable trays (UnitPrice)'!B:F,5,0))</f>
        <v>21.739130434782609</v>
      </c>
      <c r="I976" s="631">
        <f t="shared" ref="I976:I984" si="1293">H976*G976</f>
        <v>21.739130434782609</v>
      </c>
      <c r="J976" s="632"/>
      <c r="K976" s="632"/>
      <c r="L976" s="632"/>
      <c r="M976" s="633"/>
      <c r="N976" s="634"/>
      <c r="O976" s="635"/>
      <c r="P976" s="636" t="e">
        <f t="shared" si="1241"/>
        <v>#VALUE!</v>
      </c>
    </row>
    <row r="977" spans="1:16" s="637" customFormat="1" ht="13.15">
      <c r="A977" s="627"/>
      <c r="B977" s="627"/>
      <c r="C977" s="627"/>
      <c r="D977" s="627"/>
      <c r="E977" s="628"/>
      <c r="F977" s="260" t="str">
        <f>CONCATENATE(B975," - Union ",C975," ",D975," x ",E975)</f>
        <v>Tray - Union HDG 60 x 150</v>
      </c>
      <c r="G977" s="629">
        <v>0.7</v>
      </c>
      <c r="H977" s="630">
        <f>IF(F977="",0,VLOOKUP(F977,'Cable trays (UnitPrice)'!B:F,5,0))</f>
        <v>5.2173913043478262</v>
      </c>
      <c r="I977" s="631">
        <f t="shared" si="1293"/>
        <v>3.652173913043478</v>
      </c>
      <c r="J977" s="632"/>
      <c r="K977" s="632"/>
      <c r="L977" s="632"/>
      <c r="M977" s="633"/>
      <c r="N977" s="634"/>
      <c r="O977" s="635"/>
      <c r="P977" s="636" t="e">
        <f t="shared" ref="P977" si="1294">G977*O975</f>
        <v>#VALUE!</v>
      </c>
    </row>
    <row r="978" spans="1:16" s="637" customFormat="1" ht="13.15">
      <c r="A978" s="627"/>
      <c r="B978" s="627"/>
      <c r="C978" s="627"/>
      <c r="D978" s="627"/>
      <c r="E978" s="628"/>
      <c r="F978" s="638" t="s">
        <v>853</v>
      </c>
      <c r="G978" s="639">
        <v>4</v>
      </c>
      <c r="H978" s="630">
        <f>IF(F978="",0,VLOOKUP(F978,'Cable trays (UnitPrice)'!B:F,5,0))</f>
        <v>1.6165217391304347</v>
      </c>
      <c r="I978" s="631">
        <f t="shared" si="1293"/>
        <v>6.4660869565217389</v>
      </c>
      <c r="J978" s="632"/>
      <c r="K978" s="632"/>
      <c r="L978" s="632"/>
      <c r="M978" s="633"/>
      <c r="N978" s="634"/>
      <c r="O978" s="635"/>
      <c r="P978" s="636" t="e">
        <f t="shared" ref="P978" si="1295">G978*O975</f>
        <v>#VALUE!</v>
      </c>
    </row>
    <row r="979" spans="1:16" s="637" customFormat="1" ht="13.15">
      <c r="A979" s="627"/>
      <c r="B979" s="627"/>
      <c r="C979" s="627"/>
      <c r="D979" s="627"/>
      <c r="E979" s="628"/>
      <c r="F979" s="638" t="s">
        <v>854</v>
      </c>
      <c r="G979" s="639">
        <v>8</v>
      </c>
      <c r="H979" s="630">
        <f>IF(F979="",0,VLOOKUP(F979,'Cable trays (UnitPrice)'!B:F,5,0))</f>
        <v>0.1643478260869565</v>
      </c>
      <c r="I979" s="631">
        <f t="shared" si="1293"/>
        <v>1.314782608695652</v>
      </c>
      <c r="J979" s="632"/>
      <c r="K979" s="632"/>
      <c r="L979" s="632"/>
      <c r="M979" s="633"/>
      <c r="N979" s="634"/>
      <c r="O979" s="635"/>
      <c r="P979" s="636" t="e">
        <f t="shared" ref="P979" si="1296">G979*O975</f>
        <v>#VALUE!</v>
      </c>
    </row>
    <row r="980" spans="1:16" s="637" customFormat="1" ht="13.15">
      <c r="A980" s="627"/>
      <c r="B980" s="627"/>
      <c r="C980" s="627"/>
      <c r="D980" s="627"/>
      <c r="E980" s="628"/>
      <c r="F980" s="638" t="str">
        <f>IF(C975="HDG","Anchor rail 41x41 HDG","Anchor rail 41x41")</f>
        <v>Anchor rail 41x41 HDG</v>
      </c>
      <c r="G980" s="639">
        <f t="shared" ref="G980" si="1297">D975/1000</f>
        <v>0.06</v>
      </c>
      <c r="H980" s="630">
        <f>IF(F980="",0,VLOOKUP(F980,'Cable trays (UnitPrice)'!B:F,5,0))</f>
        <v>5.9608695652173909</v>
      </c>
      <c r="I980" s="631">
        <f t="shared" si="1293"/>
        <v>0.35765217391304344</v>
      </c>
      <c r="J980" s="632"/>
      <c r="K980" s="632"/>
      <c r="L980" s="632"/>
      <c r="M980" s="633"/>
      <c r="N980" s="634"/>
      <c r="O980" s="635"/>
      <c r="P980" s="636" t="e">
        <f t="shared" ref="P980" si="1298">G980*O975</f>
        <v>#VALUE!</v>
      </c>
    </row>
    <row r="981" spans="1:16" s="637" customFormat="1" ht="13.15">
      <c r="A981" s="627"/>
      <c r="B981" s="627"/>
      <c r="C981" s="627"/>
      <c r="D981" s="627"/>
      <c r="E981" s="628"/>
      <c r="F981" s="638" t="s">
        <v>855</v>
      </c>
      <c r="G981" s="639">
        <v>1</v>
      </c>
      <c r="H981" s="630">
        <f>IF(F981="",0,VLOOKUP(F981,'Cable trays (UnitPrice)'!B:F,5,0))</f>
        <v>0.78521739130434776</v>
      </c>
      <c r="I981" s="631">
        <f t="shared" si="1293"/>
        <v>0.78521739130434776</v>
      </c>
      <c r="J981" s="632"/>
      <c r="K981" s="632"/>
      <c r="L981" s="632"/>
      <c r="M981" s="633"/>
      <c r="N981" s="634"/>
      <c r="O981" s="635"/>
      <c r="P981" s="636" t="e">
        <f t="shared" ref="P981" si="1299">G981*O975</f>
        <v>#VALUE!</v>
      </c>
    </row>
    <row r="982" spans="1:16" s="637" customFormat="1" ht="13.15">
      <c r="A982" s="627"/>
      <c r="B982" s="627"/>
      <c r="C982" s="627"/>
      <c r="D982" s="627"/>
      <c r="E982" s="628"/>
      <c r="F982" s="638" t="str">
        <f>IF(C975="HDG","Ceiling mount for anchor rail Varmf MP-230Z HDG","Ceiling mount for anchor rail Sendz MP-230S")</f>
        <v>Ceiling mount for anchor rail Varmf MP-230Z HDG</v>
      </c>
      <c r="G982" s="639">
        <v>2</v>
      </c>
      <c r="H982" s="630">
        <f>IF(F982="",0,VLOOKUP(F982,'Cable trays (UnitPrice)'!B:F,5,0))</f>
        <v>4.1686956521739127</v>
      </c>
      <c r="I982" s="631">
        <f t="shared" si="1293"/>
        <v>8.3373913043478254</v>
      </c>
      <c r="J982" s="632"/>
      <c r="K982" s="632"/>
      <c r="L982" s="632"/>
      <c r="M982" s="633"/>
      <c r="N982" s="634"/>
      <c r="O982" s="635"/>
      <c r="P982" s="636" t="e">
        <f t="shared" ref="P982" si="1300">G982*O975</f>
        <v>#VALUE!</v>
      </c>
    </row>
    <row r="983" spans="1:16" s="637" customFormat="1" ht="13.15">
      <c r="A983" s="627"/>
      <c r="B983" s="627"/>
      <c r="C983" s="627"/>
      <c r="D983" s="627"/>
      <c r="E983" s="628"/>
      <c r="F983" s="627"/>
      <c r="G983" s="639"/>
      <c r="H983" s="630">
        <f>IF(F983="",0,VLOOKUP(F983,'Cable trays (UnitPrice)'!B:F,5,0))</f>
        <v>0</v>
      </c>
      <c r="I983" s="631">
        <f t="shared" si="1293"/>
        <v>0</v>
      </c>
      <c r="J983" s="632"/>
      <c r="K983" s="632"/>
      <c r="L983" s="632"/>
      <c r="M983" s="633"/>
      <c r="N983" s="634"/>
      <c r="O983" s="635"/>
      <c r="P983" s="636" t="e">
        <f t="shared" ref="P983" si="1301">G983*O975</f>
        <v>#VALUE!</v>
      </c>
    </row>
    <row r="984" spans="1:16" s="637" customFormat="1" ht="13.15">
      <c r="A984" s="627"/>
      <c r="B984" s="627"/>
      <c r="C984" s="627"/>
      <c r="D984" s="627"/>
      <c r="E984" s="628"/>
      <c r="F984" s="638"/>
      <c r="G984" s="639"/>
      <c r="H984" s="630">
        <f>IF(F984="",0,VLOOKUP(F984,'Cable trays (UnitPrice)'!B:F,5,0))</f>
        <v>0</v>
      </c>
      <c r="I984" s="631">
        <f t="shared" si="1293"/>
        <v>0</v>
      </c>
      <c r="J984" s="632"/>
      <c r="K984" s="632"/>
      <c r="L984" s="632"/>
      <c r="M984" s="633"/>
      <c r="N984" s="634"/>
      <c r="O984" s="635"/>
      <c r="P984" s="636" t="e">
        <f t="shared" ref="P984" si="1302">G984*O975</f>
        <v>#VALUE!</v>
      </c>
    </row>
    <row r="985" spans="1:16">
      <c r="A985" s="617" t="str">
        <f>CONCATENATE("Cable ",B985," ",C985," ",D985," x ",E985)</f>
        <v>Cable Tray HDG 50 x 50</v>
      </c>
      <c r="B985" s="706" t="s">
        <v>858</v>
      </c>
      <c r="C985" s="703" t="s">
        <v>852</v>
      </c>
      <c r="D985" s="617">
        <v>50</v>
      </c>
      <c r="E985" s="617">
        <v>50</v>
      </c>
      <c r="F985" s="618"/>
      <c r="G985" s="619"/>
      <c r="H985" s="619"/>
      <c r="I985" s="620">
        <f t="shared" si="1223"/>
        <v>22.704210646249201</v>
      </c>
      <c r="J985" s="621">
        <f>I985*NOK2EUR</f>
        <v>261.0984224318658</v>
      </c>
      <c r="K985" s="622"/>
      <c r="L985" s="623">
        <f t="shared" ref="L985" si="1303">IF(D985&gt;300,D985/1000,0.25)</f>
        <v>0.25</v>
      </c>
      <c r="M985" s="624">
        <f t="shared" ref="M985" si="1304">$M$1</f>
        <v>0.5</v>
      </c>
      <c r="N985" s="623">
        <f t="shared" ref="N985" si="1305">L985+L985*M985</f>
        <v>0.375</v>
      </c>
      <c r="O985" s="625" t="e">
        <f>SUMIF('[55]Cable Trays - maching table'!C:C,A985,'[55]Cable Trays - maching table'!D:D)</f>
        <v>#VALUE!</v>
      </c>
      <c r="P985" s="626"/>
    </row>
    <row r="986" spans="1:16" s="637" customFormat="1" ht="13.15">
      <c r="A986" s="627"/>
      <c r="B986" s="627"/>
      <c r="C986" s="627"/>
      <c r="D986" s="627"/>
      <c r="E986" s="628"/>
      <c r="F986" s="260" t="str">
        <f>CONCATENATE("Cable ",B985," ",C985," ",D985," x ",E985)</f>
        <v>Cable Tray HDG 50 x 50</v>
      </c>
      <c r="G986" s="629">
        <v>1</v>
      </c>
      <c r="H986" s="630">
        <f>IF(F986="",0,VLOOKUP(F986,'Cable trays (UnitPrice)'!B:F,5,0))</f>
        <v>4.7944581168535221</v>
      </c>
      <c r="I986" s="631">
        <f t="shared" ref="I986:I994" si="1306">H986*G986</f>
        <v>4.7944581168535221</v>
      </c>
      <c r="J986" s="632"/>
      <c r="K986" s="632"/>
      <c r="L986" s="632"/>
      <c r="M986" s="633"/>
      <c r="N986" s="634"/>
      <c r="O986" s="635"/>
      <c r="P986" s="636" t="e">
        <f t="shared" si="1241"/>
        <v>#VALUE!</v>
      </c>
    </row>
    <row r="987" spans="1:16" s="637" customFormat="1" ht="13.15">
      <c r="A987" s="627"/>
      <c r="B987" s="627"/>
      <c r="C987" s="627"/>
      <c r="D987" s="627"/>
      <c r="E987" s="628"/>
      <c r="F987" s="260" t="str">
        <f>CONCATENATE(B985," - Union ",C985," ",D985," x ",E985)</f>
        <v>Tray - Union HDG 50 x 50</v>
      </c>
      <c r="G987" s="629">
        <v>0.7</v>
      </c>
      <c r="H987" s="630">
        <f>IF(F987="",0,VLOOKUP(F987,'Cable trays (UnitPrice)'!B:F,5,0))</f>
        <v>1.0117582718074924</v>
      </c>
      <c r="I987" s="631">
        <f t="shared" si="1306"/>
        <v>0.70823079026524471</v>
      </c>
      <c r="J987" s="632"/>
      <c r="K987" s="632"/>
      <c r="L987" s="632"/>
      <c r="M987" s="633"/>
      <c r="N987" s="634"/>
      <c r="O987" s="635"/>
      <c r="P987" s="636" t="e">
        <f t="shared" ref="P987" si="1307">G987*O985</f>
        <v>#VALUE!</v>
      </c>
    </row>
    <row r="988" spans="1:16" s="637" customFormat="1" ht="13.15">
      <c r="A988" s="627"/>
      <c r="B988" s="627"/>
      <c r="C988" s="627"/>
      <c r="D988" s="627"/>
      <c r="E988" s="628"/>
      <c r="F988" s="638" t="s">
        <v>853</v>
      </c>
      <c r="G988" s="639">
        <v>4</v>
      </c>
      <c r="H988" s="630">
        <f>IF(F988="",0,VLOOKUP(F988,'Cable trays (UnitPrice)'!B:F,5,0))</f>
        <v>1.6165217391304347</v>
      </c>
      <c r="I988" s="631">
        <f t="shared" si="1306"/>
        <v>6.4660869565217389</v>
      </c>
      <c r="J988" s="632"/>
      <c r="K988" s="632"/>
      <c r="L988" s="632"/>
      <c r="M988" s="633"/>
      <c r="N988" s="634"/>
      <c r="O988" s="635"/>
      <c r="P988" s="636" t="e">
        <f t="shared" ref="P988" si="1308">G988*O985</f>
        <v>#VALUE!</v>
      </c>
    </row>
    <row r="989" spans="1:16" s="637" customFormat="1" ht="13.15">
      <c r="A989" s="627"/>
      <c r="B989" s="627"/>
      <c r="C989" s="627"/>
      <c r="D989" s="627"/>
      <c r="E989" s="628"/>
      <c r="F989" s="638" t="s">
        <v>854</v>
      </c>
      <c r="G989" s="639">
        <v>8</v>
      </c>
      <c r="H989" s="630">
        <f>IF(F989="",0,VLOOKUP(F989,'Cable trays (UnitPrice)'!B:F,5,0))</f>
        <v>0.1643478260869565</v>
      </c>
      <c r="I989" s="631">
        <f t="shared" si="1306"/>
        <v>1.314782608695652</v>
      </c>
      <c r="J989" s="632"/>
      <c r="K989" s="632"/>
      <c r="L989" s="632"/>
      <c r="M989" s="633"/>
      <c r="N989" s="634"/>
      <c r="O989" s="635"/>
      <c r="P989" s="636" t="e">
        <f t="shared" ref="P989" si="1309">G989*O985</f>
        <v>#VALUE!</v>
      </c>
    </row>
    <row r="990" spans="1:16" s="637" customFormat="1" ht="13.15">
      <c r="A990" s="627"/>
      <c r="B990" s="627"/>
      <c r="C990" s="627"/>
      <c r="D990" s="627"/>
      <c r="E990" s="628"/>
      <c r="F990" s="638" t="str">
        <f>IF(C985="HDG","Anchor rail 41x41 HDG","Anchor rail 41x41")</f>
        <v>Anchor rail 41x41 HDG</v>
      </c>
      <c r="G990" s="639">
        <f t="shared" ref="G990" si="1310">D985/1000</f>
        <v>0.05</v>
      </c>
      <c r="H990" s="630">
        <f>IF(F990="",0,VLOOKUP(F990,'Cable trays (UnitPrice)'!B:F,5,0))</f>
        <v>5.9608695652173909</v>
      </c>
      <c r="I990" s="631">
        <f t="shared" si="1306"/>
        <v>0.29804347826086958</v>
      </c>
      <c r="J990" s="632"/>
      <c r="K990" s="632"/>
      <c r="L990" s="632"/>
      <c r="M990" s="633"/>
      <c r="N990" s="634"/>
      <c r="O990" s="635"/>
      <c r="P990" s="636" t="e">
        <f t="shared" ref="P990" si="1311">G990*O985</f>
        <v>#VALUE!</v>
      </c>
    </row>
    <row r="991" spans="1:16" s="637" customFormat="1" ht="13.15">
      <c r="A991" s="627"/>
      <c r="B991" s="627"/>
      <c r="C991" s="627"/>
      <c r="D991" s="627"/>
      <c r="E991" s="628"/>
      <c r="F991" s="638" t="s">
        <v>855</v>
      </c>
      <c r="G991" s="639">
        <v>1</v>
      </c>
      <c r="H991" s="630">
        <f>IF(F991="",0,VLOOKUP(F991,'Cable trays (UnitPrice)'!B:F,5,0))</f>
        <v>0.78521739130434776</v>
      </c>
      <c r="I991" s="631">
        <f t="shared" si="1306"/>
        <v>0.78521739130434776</v>
      </c>
      <c r="J991" s="632"/>
      <c r="K991" s="632"/>
      <c r="L991" s="632"/>
      <c r="M991" s="633"/>
      <c r="N991" s="634"/>
      <c r="O991" s="635"/>
      <c r="P991" s="636" t="e">
        <f t="shared" ref="P991" si="1312">G991*O985</f>
        <v>#VALUE!</v>
      </c>
    </row>
    <row r="992" spans="1:16" s="637" customFormat="1" ht="13.15">
      <c r="A992" s="627"/>
      <c r="B992" s="627"/>
      <c r="C992" s="627"/>
      <c r="D992" s="627"/>
      <c r="E992" s="628"/>
      <c r="F992" s="638" t="str">
        <f>IF(C985="HDG","Ceiling mount for anchor rail Varmf MP-230Z HDG","Ceiling mount for anchor rail Sendz MP-230S")</f>
        <v>Ceiling mount for anchor rail Varmf MP-230Z HDG</v>
      </c>
      <c r="G992" s="639">
        <v>2</v>
      </c>
      <c r="H992" s="630">
        <f>IF(F992="",0,VLOOKUP(F992,'Cable trays (UnitPrice)'!B:F,5,0))</f>
        <v>4.1686956521739127</v>
      </c>
      <c r="I992" s="631">
        <f t="shared" si="1306"/>
        <v>8.3373913043478254</v>
      </c>
      <c r="J992" s="632"/>
      <c r="K992" s="632"/>
      <c r="L992" s="632"/>
      <c r="M992" s="633"/>
      <c r="N992" s="634"/>
      <c r="O992" s="635"/>
      <c r="P992" s="636" t="e">
        <f t="shared" ref="P992" si="1313">G992*O985</f>
        <v>#VALUE!</v>
      </c>
    </row>
    <row r="993" spans="1:16" s="637" customFormat="1" ht="13.15">
      <c r="A993" s="627"/>
      <c r="B993" s="627"/>
      <c r="C993" s="627"/>
      <c r="D993" s="627"/>
      <c r="E993" s="628"/>
      <c r="F993" s="627"/>
      <c r="G993" s="639"/>
      <c r="H993" s="630">
        <f>IF(F993="",0,VLOOKUP(F993,'Cable trays (UnitPrice)'!B:F,5,0))</f>
        <v>0</v>
      </c>
      <c r="I993" s="631">
        <f t="shared" si="1306"/>
        <v>0</v>
      </c>
      <c r="J993" s="632"/>
      <c r="K993" s="632"/>
      <c r="L993" s="632"/>
      <c r="M993" s="633"/>
      <c r="N993" s="634"/>
      <c r="O993" s="635"/>
      <c r="P993" s="636" t="e">
        <f t="shared" ref="P993" si="1314">G993*O985</f>
        <v>#VALUE!</v>
      </c>
    </row>
    <row r="994" spans="1:16" s="637" customFormat="1" ht="13.15">
      <c r="A994" s="627"/>
      <c r="B994" s="627"/>
      <c r="C994" s="627"/>
      <c r="D994" s="627"/>
      <c r="E994" s="628"/>
      <c r="F994" s="638"/>
      <c r="G994" s="639"/>
      <c r="H994" s="630">
        <f>IF(F994="",0,VLOOKUP(F994,'Cable trays (UnitPrice)'!B:F,5,0))</f>
        <v>0</v>
      </c>
      <c r="I994" s="631">
        <f t="shared" si="1306"/>
        <v>0</v>
      </c>
      <c r="J994" s="632"/>
      <c r="K994" s="632"/>
      <c r="L994" s="632"/>
      <c r="M994" s="633"/>
      <c r="N994" s="634"/>
      <c r="O994" s="635"/>
      <c r="P994" s="636" t="e">
        <f t="shared" ref="P994" si="1315">G994*O985</f>
        <v>#VALUE!</v>
      </c>
    </row>
    <row r="995" spans="1:16">
      <c r="A995" s="617" t="str">
        <f>CONCATENATE("Cable ",B995," ",C995," ",D995," x ",E995)</f>
        <v>Cable Tray PRE Galv. 450 x 100</v>
      </c>
      <c r="B995" s="706" t="s">
        <v>858</v>
      </c>
      <c r="C995" s="704" t="s">
        <v>856</v>
      </c>
      <c r="D995" s="640">
        <v>450</v>
      </c>
      <c r="E995" s="640">
        <v>100</v>
      </c>
      <c r="F995" s="618"/>
      <c r="G995" s="619"/>
      <c r="H995" s="619"/>
      <c r="I995" s="620">
        <f t="shared" ref="I995" si="1316">SUM(I996:I1004)</f>
        <v>39.634782608695652</v>
      </c>
      <c r="J995" s="621">
        <f>I995*NOK2EUR</f>
        <v>455.8</v>
      </c>
      <c r="K995" s="622"/>
      <c r="L995" s="623">
        <f t="shared" ref="L995" si="1317">IF(D995&gt;300,D995/1000,0.25)</f>
        <v>0.45</v>
      </c>
      <c r="M995" s="624">
        <f t="shared" ref="M995" si="1318">$M$1</f>
        <v>0.5</v>
      </c>
      <c r="N995" s="623">
        <f t="shared" ref="N995" si="1319">L995+L995*M995</f>
        <v>0.67500000000000004</v>
      </c>
      <c r="O995" s="625" t="e">
        <f>SUMIF('[55]Cable Trays - maching table'!C:C,A995,'[55]Cable Trays - maching table'!D:D)</f>
        <v>#VALUE!</v>
      </c>
      <c r="P995" s="626"/>
    </row>
    <row r="996" spans="1:16" s="637" customFormat="1" ht="13.15">
      <c r="A996" s="627"/>
      <c r="B996" s="627"/>
      <c r="C996" s="627"/>
      <c r="D996" s="627"/>
      <c r="E996" s="628"/>
      <c r="F996" s="260" t="str">
        <f>CONCATENATE("Cable ",B995," ",C995," ",D995," x ",E995)</f>
        <v>Cable Tray PRE Galv. 450 x 100</v>
      </c>
      <c r="G996" s="629">
        <v>1</v>
      </c>
      <c r="H996" s="630">
        <f>IF(F996="",0,VLOOKUP(F996,'Cable trays (UnitPrice)'!B:F,5,0))</f>
        <v>20</v>
      </c>
      <c r="I996" s="631">
        <f t="shared" ref="I996:I1004" si="1320">H996*G996</f>
        <v>20</v>
      </c>
      <c r="J996" s="632"/>
      <c r="K996" s="632"/>
      <c r="L996" s="632"/>
      <c r="M996" s="633"/>
      <c r="N996" s="634"/>
      <c r="O996" s="635"/>
      <c r="P996" s="636" t="e">
        <f t="shared" ref="P996" si="1321">G996*O995</f>
        <v>#VALUE!</v>
      </c>
    </row>
    <row r="997" spans="1:16" s="637" customFormat="1" ht="13.15">
      <c r="A997" s="627"/>
      <c r="B997" s="627"/>
      <c r="C997" s="627"/>
      <c r="D997" s="627"/>
      <c r="E997" s="628"/>
      <c r="F997" s="260" t="str">
        <f>CONCATENATE(B995," - Union ",C995," ",D995," x ",E995)</f>
        <v>Tray - Union PRE Galv. 450 x 100</v>
      </c>
      <c r="G997" s="629">
        <v>0.7</v>
      </c>
      <c r="H997" s="630">
        <f>IF(F997="",0,VLOOKUP(F997,'Cable trays (UnitPrice)'!B:F,5,0))</f>
        <v>3.9130434782608696</v>
      </c>
      <c r="I997" s="631">
        <f t="shared" si="1320"/>
        <v>2.7391304347826084</v>
      </c>
      <c r="J997" s="632"/>
      <c r="K997" s="632"/>
      <c r="L997" s="632"/>
      <c r="M997" s="633"/>
      <c r="N997" s="634"/>
      <c r="O997" s="635"/>
      <c r="P997" s="636" t="e">
        <f t="shared" ref="P997" si="1322">G997*O995</f>
        <v>#VALUE!</v>
      </c>
    </row>
    <row r="998" spans="1:16" s="637" customFormat="1" ht="13.15">
      <c r="A998" s="627"/>
      <c r="B998" s="627"/>
      <c r="C998" s="627"/>
      <c r="D998" s="627"/>
      <c r="E998" s="628"/>
      <c r="F998" s="638" t="s">
        <v>853</v>
      </c>
      <c r="G998" s="639">
        <v>4</v>
      </c>
      <c r="H998" s="630">
        <f>IF(F998="",0,VLOOKUP(F998,'Cable trays (UnitPrice)'!B:F,5,0))</f>
        <v>1.6165217391304347</v>
      </c>
      <c r="I998" s="631">
        <f t="shared" si="1320"/>
        <v>6.4660869565217389</v>
      </c>
      <c r="J998" s="632"/>
      <c r="K998" s="632"/>
      <c r="L998" s="632"/>
      <c r="M998" s="633"/>
      <c r="N998" s="634"/>
      <c r="O998" s="635"/>
      <c r="P998" s="636" t="e">
        <f t="shared" ref="P998" si="1323">G998*O995</f>
        <v>#VALUE!</v>
      </c>
    </row>
    <row r="999" spans="1:16" s="637" customFormat="1" ht="13.15">
      <c r="A999" s="627"/>
      <c r="B999" s="627"/>
      <c r="C999" s="627"/>
      <c r="D999" s="627"/>
      <c r="E999" s="628"/>
      <c r="F999" s="638" t="s">
        <v>854</v>
      </c>
      <c r="G999" s="639">
        <v>8</v>
      </c>
      <c r="H999" s="630">
        <f>IF(F999="",0,VLOOKUP(F999,'Cable trays (UnitPrice)'!B:F,5,0))</f>
        <v>0.1643478260869565</v>
      </c>
      <c r="I999" s="631">
        <f t="shared" si="1320"/>
        <v>1.314782608695652</v>
      </c>
      <c r="J999" s="632"/>
      <c r="K999" s="632"/>
      <c r="L999" s="632"/>
      <c r="M999" s="633"/>
      <c r="N999" s="634"/>
      <c r="O999" s="635"/>
      <c r="P999" s="636" t="e">
        <f t="shared" ref="P999" si="1324">G999*O995</f>
        <v>#VALUE!</v>
      </c>
    </row>
    <row r="1000" spans="1:16" s="637" customFormat="1" ht="13.15">
      <c r="A1000" s="627"/>
      <c r="B1000" s="627"/>
      <c r="C1000" s="627"/>
      <c r="D1000" s="627"/>
      <c r="E1000" s="628"/>
      <c r="F1000" s="638" t="str">
        <f>IF(C995="HDG","Anchor rail 41x41 HDG","Anchor rail 41x41")</f>
        <v>Anchor rail 41x41</v>
      </c>
      <c r="G1000" s="639">
        <f t="shared" ref="G1000" si="1325">D995/1000</f>
        <v>0.45</v>
      </c>
      <c r="H1000" s="630">
        <f>IF(F1000="",0,VLOOKUP(F1000,'Cable trays (UnitPrice)'!B:F,5,0))</f>
        <v>4.0869565217391308</v>
      </c>
      <c r="I1000" s="631">
        <f t="shared" si="1320"/>
        <v>1.839130434782609</v>
      </c>
      <c r="J1000" s="632"/>
      <c r="K1000" s="632"/>
      <c r="L1000" s="632"/>
      <c r="M1000" s="633"/>
      <c r="N1000" s="634"/>
      <c r="O1000" s="635"/>
      <c r="P1000" s="636" t="e">
        <f t="shared" ref="P1000" si="1326">G1000*O995</f>
        <v>#VALUE!</v>
      </c>
    </row>
    <row r="1001" spans="1:16" s="637" customFormat="1" ht="13.15">
      <c r="A1001" s="627"/>
      <c r="B1001" s="627"/>
      <c r="C1001" s="627"/>
      <c r="D1001" s="627"/>
      <c r="E1001" s="628"/>
      <c r="F1001" s="638" t="s">
        <v>855</v>
      </c>
      <c r="G1001" s="639">
        <v>1</v>
      </c>
      <c r="H1001" s="630">
        <f>IF(F1001="",0,VLOOKUP(F1001,'Cable trays (UnitPrice)'!B:F,5,0))</f>
        <v>0.78521739130434776</v>
      </c>
      <c r="I1001" s="631">
        <f t="shared" si="1320"/>
        <v>0.78521739130434776</v>
      </c>
      <c r="J1001" s="632"/>
      <c r="K1001" s="632"/>
      <c r="L1001" s="632"/>
      <c r="M1001" s="633"/>
      <c r="N1001" s="634"/>
      <c r="O1001" s="635"/>
      <c r="P1001" s="636" t="e">
        <f t="shared" ref="P1001" si="1327">G1001*O995</f>
        <v>#VALUE!</v>
      </c>
    </row>
    <row r="1002" spans="1:16" s="637" customFormat="1" ht="13.15">
      <c r="A1002" s="627"/>
      <c r="B1002" s="627"/>
      <c r="C1002" s="627"/>
      <c r="D1002" s="627"/>
      <c r="E1002" s="628"/>
      <c r="F1002" s="638" t="str">
        <f>IF(C995="HDG","Ceiling mount for anchor rail Varmf MP-230Z HDG","Ceiling mount for anchor rail Sendz MP-230S")</f>
        <v>Ceiling mount for anchor rail Sendz MP-230S</v>
      </c>
      <c r="G1002" s="639">
        <v>2</v>
      </c>
      <c r="H1002" s="630">
        <f>IF(F1002="",0,VLOOKUP(F1002,'Cable trays (UnitPrice)'!B:F,5,0))</f>
        <v>3.2452173913043478</v>
      </c>
      <c r="I1002" s="631">
        <f t="shared" si="1320"/>
        <v>6.4904347826086957</v>
      </c>
      <c r="J1002" s="632"/>
      <c r="K1002" s="632"/>
      <c r="L1002" s="632"/>
      <c r="M1002" s="633"/>
      <c r="N1002" s="634"/>
      <c r="O1002" s="635"/>
      <c r="P1002" s="636" t="e">
        <f t="shared" ref="P1002" si="1328">G1002*O995</f>
        <v>#VALUE!</v>
      </c>
    </row>
    <row r="1003" spans="1:16" s="637" customFormat="1" ht="13.15">
      <c r="A1003" s="627"/>
      <c r="B1003" s="627"/>
      <c r="C1003" s="627"/>
      <c r="D1003" s="627"/>
      <c r="E1003" s="628"/>
      <c r="F1003" s="627"/>
      <c r="G1003" s="639"/>
      <c r="H1003" s="630">
        <f>IF(F1003="",0,VLOOKUP(F1003,'Cable trays (UnitPrice)'!B:F,5,0))</f>
        <v>0</v>
      </c>
      <c r="I1003" s="631">
        <f t="shared" si="1320"/>
        <v>0</v>
      </c>
      <c r="J1003" s="632"/>
      <c r="K1003" s="632"/>
      <c r="L1003" s="632"/>
      <c r="M1003" s="633"/>
      <c r="N1003" s="634"/>
      <c r="O1003" s="635"/>
      <c r="P1003" s="636" t="e">
        <f t="shared" ref="P1003" si="1329">G1003*O995</f>
        <v>#VALUE!</v>
      </c>
    </row>
    <row r="1004" spans="1:16" s="637" customFormat="1" ht="13.15">
      <c r="A1004" s="627"/>
      <c r="B1004" s="627"/>
      <c r="C1004" s="627"/>
      <c r="D1004" s="627"/>
      <c r="E1004" s="628"/>
      <c r="F1004" s="638"/>
      <c r="G1004" s="639"/>
      <c r="H1004" s="630">
        <f>IF(F1004="",0,VLOOKUP(F1004,'Cable trays (UnitPrice)'!B:F,5,0))</f>
        <v>0</v>
      </c>
      <c r="I1004" s="631">
        <f t="shared" si="1320"/>
        <v>0</v>
      </c>
      <c r="J1004" s="632"/>
      <c r="K1004" s="632"/>
      <c r="L1004" s="632"/>
      <c r="M1004" s="633"/>
      <c r="N1004" s="634"/>
      <c r="O1004" s="635"/>
      <c r="P1004" s="636" t="e">
        <f t="shared" ref="P1004" si="1330">G1004*O995</f>
        <v>#VALUE!</v>
      </c>
    </row>
    <row r="1005" spans="1:16">
      <c r="A1005" s="617" t="str">
        <f>CONCATENATE("Cable ",B1005," ",C1005," ",D1005," x ",E1005)</f>
        <v>Cable Tray PRE Galv. 300 x 100</v>
      </c>
      <c r="B1005" s="706" t="s">
        <v>858</v>
      </c>
      <c r="C1005" s="704" t="s">
        <v>856</v>
      </c>
      <c r="D1005" s="640">
        <v>300</v>
      </c>
      <c r="E1005" s="640">
        <v>100</v>
      </c>
      <c r="F1005" s="618"/>
      <c r="G1005" s="619"/>
      <c r="H1005" s="619"/>
      <c r="I1005" s="620">
        <f t="shared" ref="I1005" si="1331">SUM(I1006:I1014)</f>
        <v>26.772992434600308</v>
      </c>
      <c r="J1005" s="621">
        <f>I1005*NOK2EUR</f>
        <v>307.88941299790355</v>
      </c>
      <c r="K1005" s="622"/>
      <c r="L1005" s="623">
        <f t="shared" ref="L1005" si="1332">IF(D1005&gt;300,D1005/1000,0.25)</f>
        <v>0.25</v>
      </c>
      <c r="M1005" s="624">
        <f t="shared" ref="M1005" si="1333">$M$1</f>
        <v>0.5</v>
      </c>
      <c r="N1005" s="623">
        <f t="shared" ref="N1005" si="1334">L1005+L1005*M1005</f>
        <v>0.375</v>
      </c>
      <c r="O1005" s="625" t="e">
        <f>SUMIF('[55]Cable Trays - maching table'!C:C,A1005,'[55]Cable Trays - maching table'!D:D)</f>
        <v>#VALUE!</v>
      </c>
      <c r="P1005" s="626"/>
    </row>
    <row r="1006" spans="1:16" s="637" customFormat="1" ht="13.15">
      <c r="A1006" s="627"/>
      <c r="B1006" s="627"/>
      <c r="C1006" s="627"/>
      <c r="D1006" s="627"/>
      <c r="E1006" s="628"/>
      <c r="F1006" s="260" t="str">
        <f>CONCATENATE("Cable ",B1005," ",C1005," ",D1005," x ",E1005)</f>
        <v>Cable Tray PRE Galv. 300 x 100</v>
      </c>
      <c r="G1006" s="629">
        <v>1</v>
      </c>
      <c r="H1006" s="630">
        <f>IF(F1006="",0,VLOOKUP(F1006,'Cable trays (UnitPrice)'!B:F,5,0))</f>
        <v>9.4567496126150772</v>
      </c>
      <c r="I1006" s="631">
        <f t="shared" ref="I1006:I1014" si="1335">H1006*G1006</f>
        <v>9.4567496126150772</v>
      </c>
      <c r="J1006" s="632"/>
      <c r="K1006" s="632"/>
      <c r="L1006" s="632"/>
      <c r="M1006" s="633"/>
      <c r="N1006" s="634"/>
      <c r="O1006" s="635"/>
      <c r="P1006" s="636" t="e">
        <f t="shared" ref="P1006" si="1336">G1006*O1005</f>
        <v>#VALUE!</v>
      </c>
    </row>
    <row r="1007" spans="1:16" s="637" customFormat="1" ht="13.15">
      <c r="A1007" s="627"/>
      <c r="B1007" s="627"/>
      <c r="C1007" s="627"/>
      <c r="D1007" s="627"/>
      <c r="E1007" s="628"/>
      <c r="F1007" s="260" t="str">
        <f>CONCATENATE(B1005," - Union ",C1005," ",D1005," x ",E1005)</f>
        <v>Tray - Union PRE Galv. 300 x 100</v>
      </c>
      <c r="G1007" s="629">
        <v>0.7</v>
      </c>
      <c r="H1007" s="630">
        <f>IF(F1007="",0,VLOOKUP(F1007,'Cable trays (UnitPrice)'!B:F,5,0))</f>
        <v>1.4766201804757999</v>
      </c>
      <c r="I1007" s="631">
        <f t="shared" si="1335"/>
        <v>1.03363412633306</v>
      </c>
      <c r="J1007" s="632"/>
      <c r="K1007" s="632"/>
      <c r="L1007" s="632"/>
      <c r="M1007" s="633"/>
      <c r="N1007" s="634"/>
      <c r="O1007" s="635"/>
      <c r="P1007" s="636" t="e">
        <f t="shared" ref="P1007" si="1337">G1007*O1005</f>
        <v>#VALUE!</v>
      </c>
    </row>
    <row r="1008" spans="1:16" s="637" customFormat="1" ht="13.15">
      <c r="A1008" s="627"/>
      <c r="B1008" s="627"/>
      <c r="C1008" s="627"/>
      <c r="D1008" s="627"/>
      <c r="E1008" s="628"/>
      <c r="F1008" s="638" t="s">
        <v>853</v>
      </c>
      <c r="G1008" s="639">
        <v>4</v>
      </c>
      <c r="H1008" s="630">
        <f>IF(F1008="",0,VLOOKUP(F1008,'Cable trays (UnitPrice)'!B:F,5,0))</f>
        <v>1.6165217391304347</v>
      </c>
      <c r="I1008" s="631">
        <f t="shared" si="1335"/>
        <v>6.4660869565217389</v>
      </c>
      <c r="J1008" s="632"/>
      <c r="K1008" s="632"/>
      <c r="L1008" s="632"/>
      <c r="M1008" s="633"/>
      <c r="N1008" s="634"/>
      <c r="O1008" s="635"/>
      <c r="P1008" s="636" t="e">
        <f t="shared" ref="P1008" si="1338">G1008*O1005</f>
        <v>#VALUE!</v>
      </c>
    </row>
    <row r="1009" spans="1:16" s="637" customFormat="1" ht="13.15">
      <c r="A1009" s="627"/>
      <c r="B1009" s="627"/>
      <c r="C1009" s="627"/>
      <c r="D1009" s="627"/>
      <c r="E1009" s="628"/>
      <c r="F1009" s="638" t="s">
        <v>854</v>
      </c>
      <c r="G1009" s="639">
        <v>8</v>
      </c>
      <c r="H1009" s="630">
        <f>IF(F1009="",0,VLOOKUP(F1009,'Cable trays (UnitPrice)'!B:F,5,0))</f>
        <v>0.1643478260869565</v>
      </c>
      <c r="I1009" s="631">
        <f t="shared" si="1335"/>
        <v>1.314782608695652</v>
      </c>
      <c r="J1009" s="632"/>
      <c r="K1009" s="632"/>
      <c r="L1009" s="632"/>
      <c r="M1009" s="633"/>
      <c r="N1009" s="634"/>
      <c r="O1009" s="635"/>
      <c r="P1009" s="636" t="e">
        <f t="shared" ref="P1009" si="1339">G1009*O1005</f>
        <v>#VALUE!</v>
      </c>
    </row>
    <row r="1010" spans="1:16" s="637" customFormat="1" ht="13.15">
      <c r="A1010" s="627"/>
      <c r="B1010" s="627"/>
      <c r="C1010" s="627"/>
      <c r="D1010" s="627"/>
      <c r="E1010" s="628"/>
      <c r="F1010" s="638" t="str">
        <f>IF(C1005="HDG","Anchor rail 41x41 HDG","Anchor rail 41x41")</f>
        <v>Anchor rail 41x41</v>
      </c>
      <c r="G1010" s="639">
        <f t="shared" ref="G1010" si="1340">D1005/1000</f>
        <v>0.3</v>
      </c>
      <c r="H1010" s="630">
        <f>IF(F1010="",0,VLOOKUP(F1010,'Cable trays (UnitPrice)'!B:F,5,0))</f>
        <v>4.0869565217391308</v>
      </c>
      <c r="I1010" s="631">
        <f t="shared" si="1335"/>
        <v>1.2260869565217392</v>
      </c>
      <c r="J1010" s="632"/>
      <c r="K1010" s="632"/>
      <c r="L1010" s="632"/>
      <c r="M1010" s="633"/>
      <c r="N1010" s="634"/>
      <c r="O1010" s="635"/>
      <c r="P1010" s="636" t="e">
        <f t="shared" ref="P1010" si="1341">G1010*O1005</f>
        <v>#VALUE!</v>
      </c>
    </row>
    <row r="1011" spans="1:16" s="637" customFormat="1" ht="13.15">
      <c r="A1011" s="627"/>
      <c r="B1011" s="627"/>
      <c r="C1011" s="627"/>
      <c r="D1011" s="627"/>
      <c r="E1011" s="628"/>
      <c r="F1011" s="638" t="s">
        <v>855</v>
      </c>
      <c r="G1011" s="639">
        <v>1</v>
      </c>
      <c r="H1011" s="630">
        <f>IF(F1011="",0,VLOOKUP(F1011,'Cable trays (UnitPrice)'!B:F,5,0))</f>
        <v>0.78521739130434776</v>
      </c>
      <c r="I1011" s="631">
        <f t="shared" si="1335"/>
        <v>0.78521739130434776</v>
      </c>
      <c r="J1011" s="632"/>
      <c r="K1011" s="632"/>
      <c r="L1011" s="632"/>
      <c r="M1011" s="633"/>
      <c r="N1011" s="634"/>
      <c r="O1011" s="635"/>
      <c r="P1011" s="636" t="e">
        <f t="shared" ref="P1011" si="1342">G1011*O1005</f>
        <v>#VALUE!</v>
      </c>
    </row>
    <row r="1012" spans="1:16" s="637" customFormat="1" ht="13.15">
      <c r="A1012" s="627"/>
      <c r="B1012" s="627"/>
      <c r="C1012" s="627"/>
      <c r="D1012" s="627"/>
      <c r="E1012" s="628"/>
      <c r="F1012" s="638" t="str">
        <f>IF(C1005="HDG","Ceiling mount for anchor rail Varmf MP-230Z HDG","Ceiling mount for anchor rail Sendz MP-230S")</f>
        <v>Ceiling mount for anchor rail Sendz MP-230S</v>
      </c>
      <c r="G1012" s="639">
        <v>2</v>
      </c>
      <c r="H1012" s="630">
        <f>IF(F1012="",0,VLOOKUP(F1012,'Cable trays (UnitPrice)'!B:F,5,0))</f>
        <v>3.2452173913043478</v>
      </c>
      <c r="I1012" s="631">
        <f t="shared" si="1335"/>
        <v>6.4904347826086957</v>
      </c>
      <c r="J1012" s="632"/>
      <c r="K1012" s="632"/>
      <c r="L1012" s="632"/>
      <c r="M1012" s="633"/>
      <c r="N1012" s="634"/>
      <c r="O1012" s="635"/>
      <c r="P1012" s="636" t="e">
        <f t="shared" ref="P1012" si="1343">G1012*O1005</f>
        <v>#VALUE!</v>
      </c>
    </row>
    <row r="1013" spans="1:16" s="637" customFormat="1" ht="13.15">
      <c r="A1013" s="627"/>
      <c r="B1013" s="627"/>
      <c r="C1013" s="627"/>
      <c r="D1013" s="627"/>
      <c r="E1013" s="628"/>
      <c r="F1013" s="627"/>
      <c r="G1013" s="639"/>
      <c r="H1013" s="630">
        <f>IF(F1013="",0,VLOOKUP(F1013,'Cable trays (UnitPrice)'!B:F,5,0))</f>
        <v>0</v>
      </c>
      <c r="I1013" s="631">
        <f t="shared" si="1335"/>
        <v>0</v>
      </c>
      <c r="J1013" s="632"/>
      <c r="K1013" s="632"/>
      <c r="L1013" s="632"/>
      <c r="M1013" s="633"/>
      <c r="N1013" s="634"/>
      <c r="O1013" s="635"/>
      <c r="P1013" s="636" t="e">
        <f t="shared" ref="P1013" si="1344">G1013*O1005</f>
        <v>#VALUE!</v>
      </c>
    </row>
    <row r="1014" spans="1:16" s="637" customFormat="1" ht="13.15">
      <c r="A1014" s="627"/>
      <c r="B1014" s="627"/>
      <c r="C1014" s="627"/>
      <c r="D1014" s="627"/>
      <c r="E1014" s="628"/>
      <c r="F1014" s="638"/>
      <c r="G1014" s="639"/>
      <c r="H1014" s="630">
        <f>IF(F1014="",0,VLOOKUP(F1014,'Cable trays (UnitPrice)'!B:F,5,0))</f>
        <v>0</v>
      </c>
      <c r="I1014" s="631">
        <f t="shared" si="1335"/>
        <v>0</v>
      </c>
      <c r="J1014" s="632"/>
      <c r="K1014" s="632"/>
      <c r="L1014" s="632"/>
      <c r="M1014" s="633"/>
      <c r="N1014" s="634"/>
      <c r="O1014" s="635"/>
      <c r="P1014" s="636" t="e">
        <f t="shared" ref="P1014" si="1345">G1014*O1005</f>
        <v>#VALUE!</v>
      </c>
    </row>
    <row r="1015" spans="1:16">
      <c r="A1015" s="617" t="str">
        <f>CONCATENATE("Cable ",B1015," ",C1015," ",D1015," x ",E1015)</f>
        <v>Cable Tray PRE Galv. 300 x 80</v>
      </c>
      <c r="B1015" s="706" t="s">
        <v>858</v>
      </c>
      <c r="C1015" s="704" t="s">
        <v>856</v>
      </c>
      <c r="D1015" s="640">
        <v>300</v>
      </c>
      <c r="E1015" s="640">
        <v>80</v>
      </c>
      <c r="F1015" s="618"/>
      <c r="G1015" s="619"/>
      <c r="H1015" s="619"/>
      <c r="I1015" s="620">
        <f t="shared" ref="I1015" si="1346">SUM(I1016:I1024)</f>
        <v>25.911630662656091</v>
      </c>
      <c r="J1015" s="621">
        <f>I1015*NOK2EUR</f>
        <v>297.98375262054503</v>
      </c>
      <c r="K1015" s="622"/>
      <c r="L1015" s="623">
        <f t="shared" ref="L1015" si="1347">IF(D1015&gt;300,D1015/1000,0.25)</f>
        <v>0.25</v>
      </c>
      <c r="M1015" s="624">
        <f t="shared" ref="M1015" si="1348">$M$1</f>
        <v>0.5</v>
      </c>
      <c r="N1015" s="623">
        <f t="shared" ref="N1015" si="1349">L1015+L1015*M1015</f>
        <v>0.375</v>
      </c>
      <c r="O1015" s="625" t="e">
        <f>SUMIF('[55]Cable Trays - maching table'!C:C,A1015,'[55]Cable Trays - maching table'!D:D)</f>
        <v>#VALUE!</v>
      </c>
      <c r="P1015" s="626"/>
    </row>
    <row r="1016" spans="1:16" s="637" customFormat="1" ht="13.15">
      <c r="A1016" s="627"/>
      <c r="B1016" s="627"/>
      <c r="C1016" s="627"/>
      <c r="D1016" s="627"/>
      <c r="E1016" s="628"/>
      <c r="F1016" s="260" t="str">
        <f>CONCATENATE("Cable ",B1015," ",C1015," ",D1015," x ",E1015)</f>
        <v>Cable Tray PRE Galv. 300 x 80</v>
      </c>
      <c r="G1016" s="629">
        <v>1</v>
      </c>
      <c r="H1016" s="630">
        <f>IF(F1016="",0,VLOOKUP(F1016,'Cable trays (UnitPrice)'!B:F,5,0))</f>
        <v>8.7868015677695741</v>
      </c>
      <c r="I1016" s="631">
        <f t="shared" ref="I1016:I1024" si="1350">H1016*G1016</f>
        <v>8.7868015677695741</v>
      </c>
      <c r="J1016" s="632"/>
      <c r="K1016" s="632"/>
      <c r="L1016" s="632"/>
      <c r="M1016" s="633"/>
      <c r="N1016" s="634"/>
      <c r="O1016" s="635"/>
      <c r="P1016" s="636" t="e">
        <f t="shared" ref="P1016" si="1351">G1016*O1015</f>
        <v>#VALUE!</v>
      </c>
    </row>
    <row r="1017" spans="1:16" s="637" customFormat="1" ht="13.15">
      <c r="A1017" s="627"/>
      <c r="B1017" s="627"/>
      <c r="C1017" s="627"/>
      <c r="D1017" s="627"/>
      <c r="E1017" s="628"/>
      <c r="F1017" s="260" t="str">
        <f>CONCATENATE(B1015," - Union ",C1015," ",D1015," x ",E1015)</f>
        <v>Tray - Union PRE Galv. 300 x 80</v>
      </c>
      <c r="G1017" s="629">
        <v>0.7</v>
      </c>
      <c r="H1017" s="630">
        <f>IF(F1017="",0,VLOOKUP(F1017,'Cable trays (UnitPrice)'!B:F,5,0))</f>
        <v>1.2031719989062073</v>
      </c>
      <c r="I1017" s="631">
        <f t="shared" si="1350"/>
        <v>0.84222039923434511</v>
      </c>
      <c r="J1017" s="632"/>
      <c r="K1017" s="632"/>
      <c r="L1017" s="632"/>
      <c r="M1017" s="633"/>
      <c r="N1017" s="634"/>
      <c r="O1017" s="635"/>
      <c r="P1017" s="636" t="e">
        <f t="shared" ref="P1017" si="1352">G1017*O1015</f>
        <v>#VALUE!</v>
      </c>
    </row>
    <row r="1018" spans="1:16" s="637" customFormat="1" ht="13.15">
      <c r="A1018" s="627"/>
      <c r="B1018" s="627"/>
      <c r="C1018" s="627"/>
      <c r="D1018" s="627"/>
      <c r="E1018" s="628"/>
      <c r="F1018" s="638" t="s">
        <v>853</v>
      </c>
      <c r="G1018" s="639">
        <v>4</v>
      </c>
      <c r="H1018" s="630">
        <f>IF(F1018="",0,VLOOKUP(F1018,'Cable trays (UnitPrice)'!B:F,5,0))</f>
        <v>1.6165217391304347</v>
      </c>
      <c r="I1018" s="631">
        <f t="shared" si="1350"/>
        <v>6.4660869565217389</v>
      </c>
      <c r="J1018" s="632"/>
      <c r="K1018" s="632"/>
      <c r="L1018" s="632"/>
      <c r="M1018" s="633"/>
      <c r="N1018" s="634"/>
      <c r="O1018" s="635"/>
      <c r="P1018" s="636" t="e">
        <f t="shared" ref="P1018" si="1353">G1018*O1015</f>
        <v>#VALUE!</v>
      </c>
    </row>
    <row r="1019" spans="1:16" s="637" customFormat="1" ht="13.15">
      <c r="A1019" s="627"/>
      <c r="B1019" s="627"/>
      <c r="C1019" s="627"/>
      <c r="D1019" s="627"/>
      <c r="E1019" s="628"/>
      <c r="F1019" s="638" t="s">
        <v>854</v>
      </c>
      <c r="G1019" s="639">
        <v>8</v>
      </c>
      <c r="H1019" s="630">
        <f>IF(F1019="",0,VLOOKUP(F1019,'Cable trays (UnitPrice)'!B:F,5,0))</f>
        <v>0.1643478260869565</v>
      </c>
      <c r="I1019" s="631">
        <f t="shared" si="1350"/>
        <v>1.314782608695652</v>
      </c>
      <c r="J1019" s="632"/>
      <c r="K1019" s="632"/>
      <c r="L1019" s="632"/>
      <c r="M1019" s="633"/>
      <c r="N1019" s="634"/>
      <c r="O1019" s="635"/>
      <c r="P1019" s="636" t="e">
        <f t="shared" ref="P1019" si="1354">G1019*O1015</f>
        <v>#VALUE!</v>
      </c>
    </row>
    <row r="1020" spans="1:16" s="637" customFormat="1" ht="13.15">
      <c r="A1020" s="627"/>
      <c r="B1020" s="627"/>
      <c r="C1020" s="627"/>
      <c r="D1020" s="627"/>
      <c r="E1020" s="628"/>
      <c r="F1020" s="638" t="str">
        <f>IF(C1015="HDG","Anchor rail 41x41 HDG","Anchor rail 41x41")</f>
        <v>Anchor rail 41x41</v>
      </c>
      <c r="G1020" s="639">
        <f t="shared" ref="G1020" si="1355">D1015/1000</f>
        <v>0.3</v>
      </c>
      <c r="H1020" s="630">
        <f>IF(F1020="",0,VLOOKUP(F1020,'Cable trays (UnitPrice)'!B:F,5,0))</f>
        <v>4.0869565217391308</v>
      </c>
      <c r="I1020" s="631">
        <f t="shared" si="1350"/>
        <v>1.2260869565217392</v>
      </c>
      <c r="J1020" s="632"/>
      <c r="K1020" s="632"/>
      <c r="L1020" s="632"/>
      <c r="M1020" s="633"/>
      <c r="N1020" s="634"/>
      <c r="O1020" s="635"/>
      <c r="P1020" s="636" t="e">
        <f t="shared" ref="P1020" si="1356">G1020*O1015</f>
        <v>#VALUE!</v>
      </c>
    </row>
    <row r="1021" spans="1:16" s="637" customFormat="1" ht="13.15">
      <c r="A1021" s="627"/>
      <c r="B1021" s="627"/>
      <c r="C1021" s="627"/>
      <c r="D1021" s="627"/>
      <c r="E1021" s="628"/>
      <c r="F1021" s="638" t="s">
        <v>855</v>
      </c>
      <c r="G1021" s="639">
        <v>1</v>
      </c>
      <c r="H1021" s="630">
        <f>IF(F1021="",0,VLOOKUP(F1021,'Cable trays (UnitPrice)'!B:F,5,0))</f>
        <v>0.78521739130434776</v>
      </c>
      <c r="I1021" s="631">
        <f t="shared" si="1350"/>
        <v>0.78521739130434776</v>
      </c>
      <c r="J1021" s="632"/>
      <c r="K1021" s="632"/>
      <c r="L1021" s="632"/>
      <c r="M1021" s="633"/>
      <c r="N1021" s="634"/>
      <c r="O1021" s="635"/>
      <c r="P1021" s="636" t="e">
        <f t="shared" ref="P1021" si="1357">G1021*O1015</f>
        <v>#VALUE!</v>
      </c>
    </row>
    <row r="1022" spans="1:16" s="637" customFormat="1" ht="13.15">
      <c r="A1022" s="627"/>
      <c r="B1022" s="627"/>
      <c r="C1022" s="627"/>
      <c r="D1022" s="627"/>
      <c r="E1022" s="628"/>
      <c r="F1022" s="638" t="str">
        <f>IF(C1015="HDG","Ceiling mount for anchor rail Varmf MP-230Z HDG","Ceiling mount for anchor rail Sendz MP-230S")</f>
        <v>Ceiling mount for anchor rail Sendz MP-230S</v>
      </c>
      <c r="G1022" s="639">
        <v>2</v>
      </c>
      <c r="H1022" s="630">
        <f>IF(F1022="",0,VLOOKUP(F1022,'Cable trays (UnitPrice)'!B:F,5,0))</f>
        <v>3.2452173913043478</v>
      </c>
      <c r="I1022" s="631">
        <f t="shared" si="1350"/>
        <v>6.4904347826086957</v>
      </c>
      <c r="J1022" s="632"/>
      <c r="K1022" s="632"/>
      <c r="L1022" s="632"/>
      <c r="M1022" s="633"/>
      <c r="N1022" s="634"/>
      <c r="O1022" s="635"/>
      <c r="P1022" s="636" t="e">
        <f t="shared" ref="P1022" si="1358">G1022*O1015</f>
        <v>#VALUE!</v>
      </c>
    </row>
    <row r="1023" spans="1:16" s="637" customFormat="1" ht="13.15">
      <c r="A1023" s="627"/>
      <c r="B1023" s="627"/>
      <c r="C1023" s="627"/>
      <c r="D1023" s="627"/>
      <c r="E1023" s="628"/>
      <c r="F1023" s="627"/>
      <c r="G1023" s="639"/>
      <c r="H1023" s="630">
        <f>IF(F1023="",0,VLOOKUP(F1023,'Cable trays (UnitPrice)'!B:F,5,0))</f>
        <v>0</v>
      </c>
      <c r="I1023" s="631">
        <f t="shared" si="1350"/>
        <v>0</v>
      </c>
      <c r="J1023" s="632"/>
      <c r="K1023" s="632"/>
      <c r="L1023" s="632"/>
      <c r="M1023" s="633"/>
      <c r="N1023" s="634"/>
      <c r="O1023" s="635"/>
      <c r="P1023" s="636" t="e">
        <f t="shared" ref="P1023" si="1359">G1023*O1015</f>
        <v>#VALUE!</v>
      </c>
    </row>
    <row r="1024" spans="1:16" s="637" customFormat="1" ht="13.15">
      <c r="A1024" s="627"/>
      <c r="B1024" s="627"/>
      <c r="C1024" s="627"/>
      <c r="D1024" s="627"/>
      <c r="E1024" s="628"/>
      <c r="F1024" s="638"/>
      <c r="G1024" s="639"/>
      <c r="H1024" s="630">
        <f>IF(F1024="",0,VLOOKUP(F1024,'Cable trays (UnitPrice)'!B:F,5,0))</f>
        <v>0</v>
      </c>
      <c r="I1024" s="631">
        <f t="shared" si="1350"/>
        <v>0</v>
      </c>
      <c r="J1024" s="632"/>
      <c r="K1024" s="632"/>
      <c r="L1024" s="632"/>
      <c r="M1024" s="633"/>
      <c r="N1024" s="634"/>
      <c r="O1024" s="635"/>
      <c r="P1024" s="636" t="e">
        <f t="shared" ref="P1024" si="1360">G1024*O1015</f>
        <v>#VALUE!</v>
      </c>
    </row>
    <row r="1025" spans="1:16">
      <c r="A1025" s="617" t="str">
        <f>CONCATENATE("Cable ",B1025," ",C1025," ",D1025," x ",E1025)</f>
        <v>Cable Tray PRE Galv. 300 x 50</v>
      </c>
      <c r="B1025" s="706" t="s">
        <v>858</v>
      </c>
      <c r="C1025" s="704" t="s">
        <v>856</v>
      </c>
      <c r="D1025" s="640">
        <v>300</v>
      </c>
      <c r="E1025" s="640">
        <v>50</v>
      </c>
      <c r="F1025" s="618"/>
      <c r="G1025" s="619"/>
      <c r="H1025" s="619"/>
      <c r="I1025" s="620">
        <f t="shared" ref="I1025" si="1361">SUM(I1026:I1034)</f>
        <v>31.771317391304347</v>
      </c>
      <c r="J1025" s="621">
        <f>I1025*NOK2EUR</f>
        <v>365.37014999999997</v>
      </c>
      <c r="K1025" s="622"/>
      <c r="L1025" s="623">
        <f t="shared" ref="L1025" si="1362">IF(D1025&gt;300,D1025/1000,0.25)</f>
        <v>0.25</v>
      </c>
      <c r="M1025" s="624">
        <f t="shared" ref="M1025" si="1363">$M$1</f>
        <v>0.5</v>
      </c>
      <c r="N1025" s="623">
        <f t="shared" ref="N1025" si="1364">L1025+L1025*M1025</f>
        <v>0.375</v>
      </c>
      <c r="O1025" s="625" t="e">
        <f>SUMIF('[55]Cable Trays - maching table'!C:C,A1025,'[55]Cable Trays - maching table'!D:D)</f>
        <v>#VALUE!</v>
      </c>
      <c r="P1025" s="626"/>
    </row>
    <row r="1026" spans="1:16" s="637" customFormat="1" ht="13.15">
      <c r="A1026" s="627"/>
      <c r="B1026" s="627"/>
      <c r="C1026" s="627"/>
      <c r="D1026" s="627"/>
      <c r="E1026" s="628"/>
      <c r="F1026" s="260" t="str">
        <f>CONCATENATE("Cable ",B1025," ",C1025," ",D1025," x ",E1025)</f>
        <v>Cable Tray PRE Galv. 300 x 50</v>
      </c>
      <c r="G1026" s="629">
        <v>1</v>
      </c>
      <c r="H1026" s="630">
        <f>IF(F1026="",0,VLOOKUP(F1026,'Cable trays (UnitPrice)'!B:F,5,0))</f>
        <v>13.270286956521739</v>
      </c>
      <c r="I1026" s="631">
        <f t="shared" ref="I1026:I1034" si="1365">H1026*G1026</f>
        <v>13.270286956521739</v>
      </c>
      <c r="J1026" s="632"/>
      <c r="K1026" s="632"/>
      <c r="L1026" s="632"/>
      <c r="M1026" s="633"/>
      <c r="N1026" s="634"/>
      <c r="O1026" s="635"/>
      <c r="P1026" s="636" t="e">
        <f t="shared" ref="P1026" si="1366">G1026*O1025</f>
        <v>#VALUE!</v>
      </c>
    </row>
    <row r="1027" spans="1:16" s="637" customFormat="1" ht="13.15">
      <c r="A1027" s="627"/>
      <c r="B1027" s="627"/>
      <c r="C1027" s="627"/>
      <c r="D1027" s="627"/>
      <c r="E1027" s="628"/>
      <c r="F1027" s="260" t="str">
        <f>CONCATENATE(B1025," - Union ",C1025," ",D1025," x ",E1025)</f>
        <v>Tray - Union PRE Galv. 300 x 50</v>
      </c>
      <c r="G1027" s="629">
        <v>0.7</v>
      </c>
      <c r="H1027" s="630">
        <f>IF(F1027="",0,VLOOKUP(F1027,'Cable trays (UnitPrice)'!B:F,5,0))</f>
        <v>3.1691739130434784</v>
      </c>
      <c r="I1027" s="631">
        <f t="shared" si="1365"/>
        <v>2.2184217391304348</v>
      </c>
      <c r="J1027" s="632"/>
      <c r="K1027" s="632"/>
      <c r="L1027" s="632"/>
      <c r="M1027" s="633"/>
      <c r="N1027" s="634"/>
      <c r="O1027" s="635"/>
      <c r="P1027" s="636" t="e">
        <f t="shared" ref="P1027" si="1367">G1027*O1025</f>
        <v>#VALUE!</v>
      </c>
    </row>
    <row r="1028" spans="1:16" s="637" customFormat="1" ht="13.15">
      <c r="A1028" s="627"/>
      <c r="B1028" s="627"/>
      <c r="C1028" s="627"/>
      <c r="D1028" s="627"/>
      <c r="E1028" s="628"/>
      <c r="F1028" s="638" t="s">
        <v>853</v>
      </c>
      <c r="G1028" s="639">
        <v>4</v>
      </c>
      <c r="H1028" s="630">
        <f>IF(F1028="",0,VLOOKUP(F1028,'Cable trays (UnitPrice)'!B:F,5,0))</f>
        <v>1.6165217391304347</v>
      </c>
      <c r="I1028" s="631">
        <f t="shared" si="1365"/>
        <v>6.4660869565217389</v>
      </c>
      <c r="J1028" s="632"/>
      <c r="K1028" s="632"/>
      <c r="L1028" s="632"/>
      <c r="M1028" s="633"/>
      <c r="N1028" s="634"/>
      <c r="O1028" s="635"/>
      <c r="P1028" s="636" t="e">
        <f t="shared" ref="P1028" si="1368">G1028*O1025</f>
        <v>#VALUE!</v>
      </c>
    </row>
    <row r="1029" spans="1:16" s="637" customFormat="1" ht="13.15">
      <c r="A1029" s="627"/>
      <c r="B1029" s="627"/>
      <c r="C1029" s="627"/>
      <c r="D1029" s="627"/>
      <c r="E1029" s="628"/>
      <c r="F1029" s="638" t="s">
        <v>854</v>
      </c>
      <c r="G1029" s="639">
        <v>8</v>
      </c>
      <c r="H1029" s="630">
        <f>IF(F1029="",0,VLOOKUP(F1029,'Cable trays (UnitPrice)'!B:F,5,0))</f>
        <v>0.1643478260869565</v>
      </c>
      <c r="I1029" s="631">
        <f t="shared" si="1365"/>
        <v>1.314782608695652</v>
      </c>
      <c r="J1029" s="632"/>
      <c r="K1029" s="632"/>
      <c r="L1029" s="632"/>
      <c r="M1029" s="633"/>
      <c r="N1029" s="634"/>
      <c r="O1029" s="635"/>
      <c r="P1029" s="636" t="e">
        <f t="shared" ref="P1029" si="1369">G1029*O1025</f>
        <v>#VALUE!</v>
      </c>
    </row>
    <row r="1030" spans="1:16" s="637" customFormat="1" ht="13.15">
      <c r="A1030" s="627"/>
      <c r="B1030" s="627"/>
      <c r="C1030" s="627"/>
      <c r="D1030" s="627"/>
      <c r="E1030" s="628"/>
      <c r="F1030" s="638" t="str">
        <f>IF(C1025="HDG","Anchor rail 41x41 HDG","Anchor rail 41x41")</f>
        <v>Anchor rail 41x41</v>
      </c>
      <c r="G1030" s="639">
        <f t="shared" ref="G1030" si="1370">D1025/1000</f>
        <v>0.3</v>
      </c>
      <c r="H1030" s="630">
        <f>IF(F1030="",0,VLOOKUP(F1030,'Cable trays (UnitPrice)'!B:F,5,0))</f>
        <v>4.0869565217391308</v>
      </c>
      <c r="I1030" s="631">
        <f t="shared" si="1365"/>
        <v>1.2260869565217392</v>
      </c>
      <c r="J1030" s="632"/>
      <c r="K1030" s="632"/>
      <c r="L1030" s="632"/>
      <c r="M1030" s="633"/>
      <c r="N1030" s="634"/>
      <c r="O1030" s="635"/>
      <c r="P1030" s="636" t="e">
        <f t="shared" ref="P1030" si="1371">G1030*O1025</f>
        <v>#VALUE!</v>
      </c>
    </row>
    <row r="1031" spans="1:16" s="637" customFormat="1" ht="13.15">
      <c r="A1031" s="627"/>
      <c r="B1031" s="627"/>
      <c r="C1031" s="627"/>
      <c r="D1031" s="627"/>
      <c r="E1031" s="628"/>
      <c r="F1031" s="638" t="s">
        <v>855</v>
      </c>
      <c r="G1031" s="639">
        <v>1</v>
      </c>
      <c r="H1031" s="630">
        <f>IF(F1031="",0,VLOOKUP(F1031,'Cable trays (UnitPrice)'!B:F,5,0))</f>
        <v>0.78521739130434776</v>
      </c>
      <c r="I1031" s="631">
        <f t="shared" si="1365"/>
        <v>0.78521739130434776</v>
      </c>
      <c r="J1031" s="632"/>
      <c r="K1031" s="632"/>
      <c r="L1031" s="632"/>
      <c r="M1031" s="633"/>
      <c r="N1031" s="634"/>
      <c r="O1031" s="635"/>
      <c r="P1031" s="636" t="e">
        <f t="shared" ref="P1031" si="1372">G1031*O1025</f>
        <v>#VALUE!</v>
      </c>
    </row>
    <row r="1032" spans="1:16" s="637" customFormat="1" ht="13.15">
      <c r="A1032" s="627"/>
      <c r="B1032" s="627"/>
      <c r="C1032" s="627"/>
      <c r="D1032" s="627"/>
      <c r="E1032" s="628"/>
      <c r="F1032" s="638" t="str">
        <f>IF(C1025="HDG","Ceiling mount for anchor rail Varmf MP-230Z HDG","Ceiling mount for anchor rail Sendz MP-230S")</f>
        <v>Ceiling mount for anchor rail Sendz MP-230S</v>
      </c>
      <c r="G1032" s="639">
        <v>2</v>
      </c>
      <c r="H1032" s="630">
        <f>IF(F1032="",0,VLOOKUP(F1032,'Cable trays (UnitPrice)'!B:F,5,0))</f>
        <v>3.2452173913043478</v>
      </c>
      <c r="I1032" s="631">
        <f t="shared" si="1365"/>
        <v>6.4904347826086957</v>
      </c>
      <c r="J1032" s="632"/>
      <c r="K1032" s="632"/>
      <c r="L1032" s="632"/>
      <c r="M1032" s="633"/>
      <c r="N1032" s="634"/>
      <c r="O1032" s="635"/>
      <c r="P1032" s="636" t="e">
        <f t="shared" ref="P1032" si="1373">G1032*O1025</f>
        <v>#VALUE!</v>
      </c>
    </row>
    <row r="1033" spans="1:16" s="637" customFormat="1" ht="13.15">
      <c r="A1033" s="627"/>
      <c r="B1033" s="627"/>
      <c r="C1033" s="627"/>
      <c r="D1033" s="627"/>
      <c r="E1033" s="628"/>
      <c r="F1033" s="627"/>
      <c r="G1033" s="639"/>
      <c r="H1033" s="630">
        <f>IF(F1033="",0,VLOOKUP(F1033,'Cable trays (UnitPrice)'!B:F,5,0))</f>
        <v>0</v>
      </c>
      <c r="I1033" s="631">
        <f t="shared" si="1365"/>
        <v>0</v>
      </c>
      <c r="J1033" s="632"/>
      <c r="K1033" s="632"/>
      <c r="L1033" s="632"/>
      <c r="M1033" s="633"/>
      <c r="N1033" s="634"/>
      <c r="O1033" s="635"/>
      <c r="P1033" s="636" t="e">
        <f t="shared" ref="P1033" si="1374">G1033*O1025</f>
        <v>#VALUE!</v>
      </c>
    </row>
    <row r="1034" spans="1:16" s="637" customFormat="1" ht="13.15">
      <c r="A1034" s="627"/>
      <c r="B1034" s="627"/>
      <c r="C1034" s="627"/>
      <c r="D1034" s="627"/>
      <c r="E1034" s="628"/>
      <c r="F1034" s="638"/>
      <c r="G1034" s="639"/>
      <c r="H1034" s="630">
        <f>IF(F1034="",0,VLOOKUP(F1034,'Cable trays (UnitPrice)'!B:F,5,0))</f>
        <v>0</v>
      </c>
      <c r="I1034" s="631">
        <f t="shared" si="1365"/>
        <v>0</v>
      </c>
      <c r="J1034" s="632"/>
      <c r="K1034" s="632"/>
      <c r="L1034" s="632"/>
      <c r="M1034" s="633"/>
      <c r="N1034" s="634"/>
      <c r="O1034" s="635"/>
      <c r="P1034" s="636" t="e">
        <f t="shared" ref="P1034" si="1375">G1034*O1025</f>
        <v>#VALUE!</v>
      </c>
    </row>
    <row r="1035" spans="1:16">
      <c r="A1035" s="617" t="str">
        <f>CONCATENATE("Cable ",B1035," ",C1035," ",D1035," x ",E1035)</f>
        <v>Cable Tray PRE Galv. 225 x 100</v>
      </c>
      <c r="B1035" s="706" t="s">
        <v>858</v>
      </c>
      <c r="C1035" s="704" t="s">
        <v>856</v>
      </c>
      <c r="D1035" s="640">
        <v>225</v>
      </c>
      <c r="E1035" s="640">
        <v>100</v>
      </c>
      <c r="F1035" s="618"/>
      <c r="G1035" s="619"/>
      <c r="H1035" s="619"/>
      <c r="I1035" s="620">
        <f t="shared" ref="I1035:I1095" si="1376">SUM(I1036:I1044)</f>
        <v>31.15</v>
      </c>
      <c r="J1035" s="621">
        <f>I1035*NOK2EUR</f>
        <v>358.22499999999997</v>
      </c>
      <c r="K1035" s="622"/>
      <c r="L1035" s="623">
        <f t="shared" ref="L1035" si="1377">IF(D1035&gt;300,D1035/1000,0.25)</f>
        <v>0.25</v>
      </c>
      <c r="M1035" s="624">
        <f t="shared" ref="M1035" si="1378">$M$1</f>
        <v>0.5</v>
      </c>
      <c r="N1035" s="623">
        <f t="shared" ref="N1035" si="1379">L1035+L1035*M1035</f>
        <v>0.375</v>
      </c>
      <c r="O1035" s="625" t="e">
        <f>SUMIF('[55]Cable Trays - maching table'!C:C,A1035,'[55]Cable Trays - maching table'!D:D)</f>
        <v>#VALUE!</v>
      </c>
      <c r="P1035" s="626"/>
    </row>
    <row r="1036" spans="1:16" s="637" customFormat="1" ht="13.15">
      <c r="A1036" s="627"/>
      <c r="B1036" s="627"/>
      <c r="C1036" s="627"/>
      <c r="D1036" s="627"/>
      <c r="E1036" s="628"/>
      <c r="F1036" s="260" t="str">
        <f>CONCATENATE("Cable ",B1035," ",C1035," ",D1035," x ",E1035)</f>
        <v>Cable Tray PRE Galv. 225 x 100</v>
      </c>
      <c r="G1036" s="629">
        <v>1</v>
      </c>
      <c r="H1036" s="630">
        <f>IF(F1036="",0,VLOOKUP(F1036,'Cable trays (UnitPrice)'!B:F,5,0))</f>
        <v>13.043478260869565</v>
      </c>
      <c r="I1036" s="631">
        <f t="shared" ref="I1036:I1044" si="1380">H1036*G1036</f>
        <v>13.043478260869565</v>
      </c>
      <c r="J1036" s="632"/>
      <c r="K1036" s="632"/>
      <c r="L1036" s="632"/>
      <c r="M1036" s="633"/>
      <c r="N1036" s="634"/>
      <c r="O1036" s="635"/>
      <c r="P1036" s="636" t="e">
        <f t="shared" si="1241"/>
        <v>#VALUE!</v>
      </c>
    </row>
    <row r="1037" spans="1:16" s="637" customFormat="1" ht="13.15">
      <c r="A1037" s="627"/>
      <c r="B1037" s="627"/>
      <c r="C1037" s="627"/>
      <c r="D1037" s="627"/>
      <c r="E1037" s="628"/>
      <c r="F1037" s="260" t="str">
        <f>CONCATENATE(B1035," - Union ",C1035," ",D1035," x ",E1035)</f>
        <v>Tray - Union PRE Galv. 225 x 100</v>
      </c>
      <c r="G1037" s="629">
        <v>0.7</v>
      </c>
      <c r="H1037" s="630">
        <f>IF(F1037="",0,VLOOKUP(F1037,'Cable trays (UnitPrice)'!B:F,5,0))</f>
        <v>3.0434782608695654</v>
      </c>
      <c r="I1037" s="631">
        <f t="shared" si="1380"/>
        <v>2.1304347826086958</v>
      </c>
      <c r="J1037" s="632"/>
      <c r="K1037" s="632"/>
      <c r="L1037" s="632"/>
      <c r="M1037" s="633"/>
      <c r="N1037" s="634"/>
      <c r="O1037" s="635"/>
      <c r="P1037" s="636" t="e">
        <f t="shared" ref="P1037" si="1381">G1037*O1035</f>
        <v>#VALUE!</v>
      </c>
    </row>
    <row r="1038" spans="1:16" s="637" customFormat="1" ht="13.15">
      <c r="A1038" s="627"/>
      <c r="B1038" s="627"/>
      <c r="C1038" s="627"/>
      <c r="D1038" s="627"/>
      <c r="E1038" s="628"/>
      <c r="F1038" s="638" t="s">
        <v>853</v>
      </c>
      <c r="G1038" s="639">
        <v>4</v>
      </c>
      <c r="H1038" s="630">
        <f>IF(F1038="",0,VLOOKUP(F1038,'Cable trays (UnitPrice)'!B:F,5,0))</f>
        <v>1.6165217391304347</v>
      </c>
      <c r="I1038" s="631">
        <f t="shared" si="1380"/>
        <v>6.4660869565217389</v>
      </c>
      <c r="J1038" s="632"/>
      <c r="K1038" s="632"/>
      <c r="L1038" s="632"/>
      <c r="M1038" s="633"/>
      <c r="N1038" s="634"/>
      <c r="O1038" s="635"/>
      <c r="P1038" s="636" t="e">
        <f t="shared" ref="P1038" si="1382">G1038*O1035</f>
        <v>#VALUE!</v>
      </c>
    </row>
    <row r="1039" spans="1:16" s="637" customFormat="1" ht="13.15">
      <c r="A1039" s="627"/>
      <c r="B1039" s="627"/>
      <c r="C1039" s="627"/>
      <c r="D1039" s="627"/>
      <c r="E1039" s="628"/>
      <c r="F1039" s="638" t="s">
        <v>854</v>
      </c>
      <c r="G1039" s="639">
        <v>8</v>
      </c>
      <c r="H1039" s="630">
        <f>IF(F1039="",0,VLOOKUP(F1039,'Cable trays (UnitPrice)'!B:F,5,0))</f>
        <v>0.1643478260869565</v>
      </c>
      <c r="I1039" s="631">
        <f t="shared" si="1380"/>
        <v>1.314782608695652</v>
      </c>
      <c r="J1039" s="632"/>
      <c r="K1039" s="632"/>
      <c r="L1039" s="632"/>
      <c r="M1039" s="633"/>
      <c r="N1039" s="634"/>
      <c r="O1039" s="635"/>
      <c r="P1039" s="636" t="e">
        <f t="shared" ref="P1039" si="1383">G1039*O1035</f>
        <v>#VALUE!</v>
      </c>
    </row>
    <row r="1040" spans="1:16" s="637" customFormat="1" ht="13.15">
      <c r="A1040" s="627"/>
      <c r="B1040" s="627"/>
      <c r="C1040" s="627"/>
      <c r="D1040" s="627"/>
      <c r="E1040" s="628"/>
      <c r="F1040" s="638" t="str">
        <f>IF(C1035="HDG","Anchor rail 41x41 HDG","Anchor rail 41x41")</f>
        <v>Anchor rail 41x41</v>
      </c>
      <c r="G1040" s="639">
        <f t="shared" ref="G1040" si="1384">D1035/1000</f>
        <v>0.22500000000000001</v>
      </c>
      <c r="H1040" s="630">
        <f>IF(F1040="",0,VLOOKUP(F1040,'Cable trays (UnitPrice)'!B:F,5,0))</f>
        <v>4.0869565217391308</v>
      </c>
      <c r="I1040" s="631">
        <f t="shared" si="1380"/>
        <v>0.91956521739130448</v>
      </c>
      <c r="J1040" s="632"/>
      <c r="K1040" s="632"/>
      <c r="L1040" s="632"/>
      <c r="M1040" s="633"/>
      <c r="N1040" s="634"/>
      <c r="O1040" s="635"/>
      <c r="P1040" s="636" t="e">
        <f t="shared" ref="P1040" si="1385">G1040*O1035</f>
        <v>#VALUE!</v>
      </c>
    </row>
    <row r="1041" spans="1:16" s="637" customFormat="1" ht="13.15">
      <c r="A1041" s="627"/>
      <c r="B1041" s="627"/>
      <c r="C1041" s="627"/>
      <c r="D1041" s="627"/>
      <c r="E1041" s="628"/>
      <c r="F1041" s="638" t="s">
        <v>855</v>
      </c>
      <c r="G1041" s="639">
        <v>1</v>
      </c>
      <c r="H1041" s="630">
        <f>IF(F1041="",0,VLOOKUP(F1041,'Cable trays (UnitPrice)'!B:F,5,0))</f>
        <v>0.78521739130434776</v>
      </c>
      <c r="I1041" s="631">
        <f t="shared" si="1380"/>
        <v>0.78521739130434776</v>
      </c>
      <c r="J1041" s="632"/>
      <c r="K1041" s="632"/>
      <c r="L1041" s="632"/>
      <c r="M1041" s="633"/>
      <c r="N1041" s="634"/>
      <c r="O1041" s="635"/>
      <c r="P1041" s="636" t="e">
        <f t="shared" ref="P1041" si="1386">G1041*O1035</f>
        <v>#VALUE!</v>
      </c>
    </row>
    <row r="1042" spans="1:16" s="637" customFormat="1" ht="13.15">
      <c r="A1042" s="627"/>
      <c r="B1042" s="627"/>
      <c r="C1042" s="627"/>
      <c r="D1042" s="627"/>
      <c r="E1042" s="628"/>
      <c r="F1042" s="638" t="str">
        <f>IF(C1035="HDG","Ceiling mount for anchor rail Varmf MP-230Z HDG","Ceiling mount for anchor rail Sendz MP-230S")</f>
        <v>Ceiling mount for anchor rail Sendz MP-230S</v>
      </c>
      <c r="G1042" s="639">
        <v>2</v>
      </c>
      <c r="H1042" s="630">
        <f>IF(F1042="",0,VLOOKUP(F1042,'Cable trays (UnitPrice)'!B:F,5,0))</f>
        <v>3.2452173913043478</v>
      </c>
      <c r="I1042" s="631">
        <f t="shared" si="1380"/>
        <v>6.4904347826086957</v>
      </c>
      <c r="J1042" s="632"/>
      <c r="K1042" s="632"/>
      <c r="L1042" s="632"/>
      <c r="M1042" s="633"/>
      <c r="N1042" s="634"/>
      <c r="O1042" s="635"/>
      <c r="P1042" s="636" t="e">
        <f t="shared" ref="P1042" si="1387">G1042*O1035</f>
        <v>#VALUE!</v>
      </c>
    </row>
    <row r="1043" spans="1:16" s="637" customFormat="1" ht="13.15">
      <c r="A1043" s="627"/>
      <c r="B1043" s="627"/>
      <c r="C1043" s="627"/>
      <c r="D1043" s="627"/>
      <c r="E1043" s="628"/>
      <c r="F1043" s="627"/>
      <c r="G1043" s="639"/>
      <c r="H1043" s="630">
        <f>IF(F1043="",0,VLOOKUP(F1043,'Cable trays (UnitPrice)'!B:F,5,0))</f>
        <v>0</v>
      </c>
      <c r="I1043" s="631">
        <f t="shared" si="1380"/>
        <v>0</v>
      </c>
      <c r="J1043" s="632"/>
      <c r="K1043" s="632"/>
      <c r="L1043" s="632"/>
      <c r="M1043" s="633"/>
      <c r="N1043" s="634"/>
      <c r="O1043" s="635"/>
      <c r="P1043" s="636" t="e">
        <f t="shared" ref="P1043" si="1388">G1043*O1035</f>
        <v>#VALUE!</v>
      </c>
    </row>
    <row r="1044" spans="1:16" s="637" customFormat="1" ht="13.15">
      <c r="A1044" s="627"/>
      <c r="B1044" s="627"/>
      <c r="C1044" s="627"/>
      <c r="D1044" s="627"/>
      <c r="E1044" s="628"/>
      <c r="F1044" s="638"/>
      <c r="G1044" s="639"/>
      <c r="H1044" s="630">
        <f>IF(F1044="",0,VLOOKUP(F1044,'Cable trays (UnitPrice)'!B:F,5,0))</f>
        <v>0</v>
      </c>
      <c r="I1044" s="631">
        <f t="shared" si="1380"/>
        <v>0</v>
      </c>
      <c r="J1044" s="632"/>
      <c r="K1044" s="632"/>
      <c r="L1044" s="632"/>
      <c r="M1044" s="633"/>
      <c r="N1044" s="634"/>
      <c r="O1044" s="635"/>
      <c r="P1044" s="636" t="e">
        <f t="shared" ref="P1044" si="1389">G1044*O1035</f>
        <v>#VALUE!</v>
      </c>
    </row>
    <row r="1045" spans="1:16">
      <c r="A1045" s="617" t="str">
        <f>CONCATENATE("Cable ",B1045," ",C1045," ",D1045," x ",E1045)</f>
        <v>Cable Tray PRE Galv. 225 x 80</v>
      </c>
      <c r="B1045" s="706" t="s">
        <v>858</v>
      </c>
      <c r="C1045" s="704" t="s">
        <v>856</v>
      </c>
      <c r="D1045" s="640">
        <v>225</v>
      </c>
      <c r="E1045" s="640">
        <v>80</v>
      </c>
      <c r="F1045" s="618"/>
      <c r="G1045" s="619"/>
      <c r="H1045" s="619"/>
      <c r="I1045" s="620">
        <f t="shared" si="1376"/>
        <v>25.605108923525655</v>
      </c>
      <c r="J1045" s="621">
        <f>I1045*NOK2EUR</f>
        <v>294.45875262054506</v>
      </c>
      <c r="K1045" s="622"/>
      <c r="L1045" s="623">
        <f t="shared" ref="L1045" si="1390">IF(D1045&gt;300,D1045/1000,0.25)</f>
        <v>0.25</v>
      </c>
      <c r="M1045" s="624">
        <f t="shared" ref="M1045" si="1391">$M$1</f>
        <v>0.5</v>
      </c>
      <c r="N1045" s="623">
        <f t="shared" ref="N1045" si="1392">L1045+L1045*M1045</f>
        <v>0.375</v>
      </c>
      <c r="O1045" s="625" t="e">
        <f>SUMIF('[55]Cable Trays - maching table'!C:C,A1045,'[55]Cable Trays - maching table'!D:D)</f>
        <v>#VALUE!</v>
      </c>
      <c r="P1045" s="626"/>
    </row>
    <row r="1046" spans="1:16" s="637" customFormat="1" ht="13.15">
      <c r="A1046" s="627"/>
      <c r="B1046" s="627"/>
      <c r="C1046" s="627"/>
      <c r="D1046" s="627"/>
      <c r="E1046" s="628"/>
      <c r="F1046" s="260" t="str">
        <f>CONCATENATE("Cable ",B1045," ",C1045," ",D1045," x ",E1045)</f>
        <v>Cable Tray PRE Galv. 225 x 80</v>
      </c>
      <c r="G1046" s="629">
        <v>1</v>
      </c>
      <c r="H1046" s="630">
        <f>IF(F1046="",0,VLOOKUP(F1046,'Cable trays (UnitPrice)'!B:F,5,0))</f>
        <v>8.7868015677695741</v>
      </c>
      <c r="I1046" s="631">
        <f t="shared" ref="I1046:I1054" si="1393">H1046*G1046</f>
        <v>8.7868015677695741</v>
      </c>
      <c r="J1046" s="632"/>
      <c r="K1046" s="632"/>
      <c r="L1046" s="632"/>
      <c r="M1046" s="633"/>
      <c r="N1046" s="634"/>
      <c r="O1046" s="635"/>
      <c r="P1046" s="636" t="e">
        <f t="shared" ref="P1046" si="1394">G1046*O1045</f>
        <v>#VALUE!</v>
      </c>
    </row>
    <row r="1047" spans="1:16" s="637" customFormat="1" ht="13.15">
      <c r="A1047" s="627"/>
      <c r="B1047" s="627"/>
      <c r="C1047" s="627"/>
      <c r="D1047" s="627"/>
      <c r="E1047" s="628"/>
      <c r="F1047" s="260" t="str">
        <f>CONCATENATE(B1045," - Union ",C1045," ",D1045," x ",E1045)</f>
        <v>Tray - Union PRE Galv. 225 x 80</v>
      </c>
      <c r="G1047" s="629">
        <v>0.7</v>
      </c>
      <c r="H1047" s="630">
        <f>IF(F1047="",0,VLOOKUP(F1047,'Cable trays (UnitPrice)'!B:F,5,0))</f>
        <v>1.2031719989062073</v>
      </c>
      <c r="I1047" s="631">
        <f t="shared" si="1393"/>
        <v>0.84222039923434511</v>
      </c>
      <c r="J1047" s="632"/>
      <c r="K1047" s="632"/>
      <c r="L1047" s="632"/>
      <c r="M1047" s="633"/>
      <c r="N1047" s="634"/>
      <c r="O1047" s="635"/>
      <c r="P1047" s="636" t="e">
        <f t="shared" ref="P1047" si="1395">G1047*O1045</f>
        <v>#VALUE!</v>
      </c>
    </row>
    <row r="1048" spans="1:16" s="637" customFormat="1" ht="13.15">
      <c r="A1048" s="627"/>
      <c r="B1048" s="627"/>
      <c r="C1048" s="627"/>
      <c r="D1048" s="627"/>
      <c r="E1048" s="628"/>
      <c r="F1048" s="638" t="s">
        <v>853</v>
      </c>
      <c r="G1048" s="639">
        <v>4</v>
      </c>
      <c r="H1048" s="630">
        <f>IF(F1048="",0,VLOOKUP(F1048,'Cable trays (UnitPrice)'!B:F,5,0))</f>
        <v>1.6165217391304347</v>
      </c>
      <c r="I1048" s="631">
        <f t="shared" si="1393"/>
        <v>6.4660869565217389</v>
      </c>
      <c r="J1048" s="632"/>
      <c r="K1048" s="632"/>
      <c r="L1048" s="632"/>
      <c r="M1048" s="633"/>
      <c r="N1048" s="634"/>
      <c r="O1048" s="635"/>
      <c r="P1048" s="636" t="e">
        <f t="shared" ref="P1048" si="1396">G1048*O1045</f>
        <v>#VALUE!</v>
      </c>
    </row>
    <row r="1049" spans="1:16" s="637" customFormat="1" ht="13.15">
      <c r="A1049" s="627"/>
      <c r="B1049" s="627"/>
      <c r="C1049" s="627"/>
      <c r="D1049" s="627"/>
      <c r="E1049" s="628"/>
      <c r="F1049" s="638" t="s">
        <v>854</v>
      </c>
      <c r="G1049" s="639">
        <v>8</v>
      </c>
      <c r="H1049" s="630">
        <f>IF(F1049="",0,VLOOKUP(F1049,'Cable trays (UnitPrice)'!B:F,5,0))</f>
        <v>0.1643478260869565</v>
      </c>
      <c r="I1049" s="631">
        <f t="shared" si="1393"/>
        <v>1.314782608695652</v>
      </c>
      <c r="J1049" s="632"/>
      <c r="K1049" s="632"/>
      <c r="L1049" s="632"/>
      <c r="M1049" s="633"/>
      <c r="N1049" s="634"/>
      <c r="O1049" s="635"/>
      <c r="P1049" s="636" t="e">
        <f t="shared" ref="P1049" si="1397">G1049*O1045</f>
        <v>#VALUE!</v>
      </c>
    </row>
    <row r="1050" spans="1:16" s="637" customFormat="1" ht="13.15">
      <c r="A1050" s="627"/>
      <c r="B1050" s="627"/>
      <c r="C1050" s="627"/>
      <c r="D1050" s="627"/>
      <c r="E1050" s="628"/>
      <c r="F1050" s="638" t="str">
        <f>IF(C1045="HDG","Anchor rail 41x41 HDG","Anchor rail 41x41")</f>
        <v>Anchor rail 41x41</v>
      </c>
      <c r="G1050" s="639">
        <f t="shared" ref="G1050" si="1398">D1045/1000</f>
        <v>0.22500000000000001</v>
      </c>
      <c r="H1050" s="630">
        <f>IF(F1050="",0,VLOOKUP(F1050,'Cable trays (UnitPrice)'!B:F,5,0))</f>
        <v>4.0869565217391308</v>
      </c>
      <c r="I1050" s="631">
        <f t="shared" si="1393"/>
        <v>0.91956521739130448</v>
      </c>
      <c r="J1050" s="632"/>
      <c r="K1050" s="632"/>
      <c r="L1050" s="632"/>
      <c r="M1050" s="633"/>
      <c r="N1050" s="634"/>
      <c r="O1050" s="635"/>
      <c r="P1050" s="636" t="e">
        <f t="shared" ref="P1050" si="1399">G1050*O1045</f>
        <v>#VALUE!</v>
      </c>
    </row>
    <row r="1051" spans="1:16" s="637" customFormat="1" ht="13.15">
      <c r="A1051" s="627"/>
      <c r="B1051" s="627"/>
      <c r="C1051" s="627"/>
      <c r="D1051" s="627"/>
      <c r="E1051" s="628"/>
      <c r="F1051" s="638" t="s">
        <v>855</v>
      </c>
      <c r="G1051" s="639">
        <v>1</v>
      </c>
      <c r="H1051" s="630">
        <f>IF(F1051="",0,VLOOKUP(F1051,'Cable trays (UnitPrice)'!B:F,5,0))</f>
        <v>0.78521739130434776</v>
      </c>
      <c r="I1051" s="631">
        <f t="shared" si="1393"/>
        <v>0.78521739130434776</v>
      </c>
      <c r="J1051" s="632"/>
      <c r="K1051" s="632"/>
      <c r="L1051" s="632"/>
      <c r="M1051" s="633"/>
      <c r="N1051" s="634"/>
      <c r="O1051" s="635"/>
      <c r="P1051" s="636" t="e">
        <f t="shared" ref="P1051" si="1400">G1051*O1045</f>
        <v>#VALUE!</v>
      </c>
    </row>
    <row r="1052" spans="1:16" s="637" customFormat="1" ht="13.15">
      <c r="A1052" s="627"/>
      <c r="B1052" s="627"/>
      <c r="C1052" s="627"/>
      <c r="D1052" s="627"/>
      <c r="E1052" s="628"/>
      <c r="F1052" s="638" t="str">
        <f>IF(C1045="HDG","Ceiling mount for anchor rail Varmf MP-230Z HDG","Ceiling mount for anchor rail Sendz MP-230S")</f>
        <v>Ceiling mount for anchor rail Sendz MP-230S</v>
      </c>
      <c r="G1052" s="639">
        <v>2</v>
      </c>
      <c r="H1052" s="630">
        <f>IF(F1052="",0,VLOOKUP(F1052,'Cable trays (UnitPrice)'!B:F,5,0))</f>
        <v>3.2452173913043478</v>
      </c>
      <c r="I1052" s="631">
        <f t="shared" si="1393"/>
        <v>6.4904347826086957</v>
      </c>
      <c r="J1052" s="632"/>
      <c r="K1052" s="632"/>
      <c r="L1052" s="632"/>
      <c r="M1052" s="633"/>
      <c r="N1052" s="634"/>
      <c r="O1052" s="635"/>
      <c r="P1052" s="636" t="e">
        <f t="shared" ref="P1052" si="1401">G1052*O1045</f>
        <v>#VALUE!</v>
      </c>
    </row>
    <row r="1053" spans="1:16" s="637" customFormat="1" ht="13.15">
      <c r="A1053" s="627"/>
      <c r="B1053" s="627"/>
      <c r="C1053" s="627"/>
      <c r="D1053" s="627"/>
      <c r="E1053" s="628"/>
      <c r="F1053" s="627"/>
      <c r="G1053" s="639"/>
      <c r="H1053" s="630">
        <f>IF(F1053="",0,VLOOKUP(F1053,'Cable trays (UnitPrice)'!B:F,5,0))</f>
        <v>0</v>
      </c>
      <c r="I1053" s="631">
        <f t="shared" si="1393"/>
        <v>0</v>
      </c>
      <c r="J1053" s="632"/>
      <c r="K1053" s="632"/>
      <c r="L1053" s="632"/>
      <c r="M1053" s="633"/>
      <c r="N1053" s="634"/>
      <c r="O1053" s="635"/>
      <c r="P1053" s="636" t="e">
        <f t="shared" ref="P1053" si="1402">G1053*O1045</f>
        <v>#VALUE!</v>
      </c>
    </row>
    <row r="1054" spans="1:16" s="637" customFormat="1" ht="13.15">
      <c r="A1054" s="627"/>
      <c r="B1054" s="627"/>
      <c r="C1054" s="627"/>
      <c r="D1054" s="627"/>
      <c r="E1054" s="628"/>
      <c r="F1054" s="638"/>
      <c r="G1054" s="639"/>
      <c r="H1054" s="630">
        <f>IF(F1054="",0,VLOOKUP(F1054,'Cable trays (UnitPrice)'!B:F,5,0))</f>
        <v>0</v>
      </c>
      <c r="I1054" s="631">
        <f t="shared" si="1393"/>
        <v>0</v>
      </c>
      <c r="J1054" s="632"/>
      <c r="K1054" s="632"/>
      <c r="L1054" s="632"/>
      <c r="M1054" s="633"/>
      <c r="N1054" s="634"/>
      <c r="O1054" s="635"/>
      <c r="P1054" s="636" t="e">
        <f t="shared" ref="P1054" si="1403">G1054*O1045</f>
        <v>#VALUE!</v>
      </c>
    </row>
    <row r="1055" spans="1:16">
      <c r="A1055" s="617" t="str">
        <f>CONCATENATE("Cable ",B1055," ",C1055," ",D1055," x ",E1055)</f>
        <v>Cable Tray PRE Galv. 225 x 75</v>
      </c>
      <c r="B1055" s="706" t="s">
        <v>858</v>
      </c>
      <c r="C1055" s="704" t="s">
        <v>856</v>
      </c>
      <c r="D1055" s="640">
        <v>225</v>
      </c>
      <c r="E1055" s="640">
        <v>75</v>
      </c>
      <c r="F1055" s="618"/>
      <c r="G1055" s="619"/>
      <c r="H1055" s="619"/>
      <c r="I1055" s="620">
        <f t="shared" si="1376"/>
        <v>30.976086956521737</v>
      </c>
      <c r="J1055" s="621">
        <f>I1055*NOK2EUR</f>
        <v>356.22499999999997</v>
      </c>
      <c r="K1055" s="622"/>
      <c r="L1055" s="623">
        <f t="shared" ref="L1055" si="1404">IF(D1055&gt;300,D1055/1000,0.25)</f>
        <v>0.25</v>
      </c>
      <c r="M1055" s="624">
        <f t="shared" ref="M1055" si="1405">$M$1</f>
        <v>0.5</v>
      </c>
      <c r="N1055" s="623">
        <f t="shared" ref="N1055" si="1406">L1055+L1055*M1055</f>
        <v>0.375</v>
      </c>
      <c r="O1055" s="625" t="e">
        <f>SUMIF('[55]Cable Trays - maching table'!C:C,A1055,'[55]Cable Trays - maching table'!D:D)</f>
        <v>#VALUE!</v>
      </c>
      <c r="P1055" s="626"/>
    </row>
    <row r="1056" spans="1:16" s="637" customFormat="1" ht="13.15">
      <c r="A1056" s="627"/>
      <c r="B1056" s="627"/>
      <c r="C1056" s="627"/>
      <c r="D1056" s="627"/>
      <c r="E1056" s="628"/>
      <c r="F1056" s="260" t="str">
        <f>CONCATENATE("Cable ",B1055," ",C1055," ",D1055," x ",E1055)</f>
        <v>Cable Tray PRE Galv. 225 x 75</v>
      </c>
      <c r="G1056" s="629">
        <v>1</v>
      </c>
      <c r="H1056" s="630">
        <f>IF(F1056="",0,VLOOKUP(F1056,'Cable trays (UnitPrice)'!B:F,5,0))</f>
        <v>12.869565217391305</v>
      </c>
      <c r="I1056" s="631">
        <f t="shared" ref="I1056:I1064" si="1407">H1056*G1056</f>
        <v>12.869565217391305</v>
      </c>
      <c r="J1056" s="632"/>
      <c r="K1056" s="632"/>
      <c r="L1056" s="632"/>
      <c r="M1056" s="633"/>
      <c r="N1056" s="634"/>
      <c r="O1056" s="635"/>
      <c r="P1056" s="636" t="e">
        <f t="shared" ref="P1056:P1186" si="1408">G1056*O1055</f>
        <v>#VALUE!</v>
      </c>
    </row>
    <row r="1057" spans="1:16" s="637" customFormat="1" ht="13.15">
      <c r="A1057" s="627"/>
      <c r="B1057" s="627"/>
      <c r="C1057" s="627"/>
      <c r="D1057" s="627"/>
      <c r="E1057" s="628"/>
      <c r="F1057" s="260" t="str">
        <f>CONCATENATE(B1055," - Union ",C1055," ",D1055," x ",E1055)</f>
        <v>Tray - Union PRE Galv. 225 x 75</v>
      </c>
      <c r="G1057" s="629">
        <v>0.7</v>
      </c>
      <c r="H1057" s="630">
        <f>IF(F1057="",0,VLOOKUP(F1057,'Cable trays (UnitPrice)'!B:F,5,0))</f>
        <v>3.0434782608695654</v>
      </c>
      <c r="I1057" s="631">
        <f t="shared" si="1407"/>
        <v>2.1304347826086958</v>
      </c>
      <c r="J1057" s="632"/>
      <c r="K1057" s="632"/>
      <c r="L1057" s="632"/>
      <c r="M1057" s="633"/>
      <c r="N1057" s="634"/>
      <c r="O1057" s="635"/>
      <c r="P1057" s="636" t="e">
        <f t="shared" ref="P1057" si="1409">G1057*O1055</f>
        <v>#VALUE!</v>
      </c>
    </row>
    <row r="1058" spans="1:16" s="637" customFormat="1" ht="13.15">
      <c r="A1058" s="627"/>
      <c r="B1058" s="627"/>
      <c r="C1058" s="627"/>
      <c r="D1058" s="627"/>
      <c r="E1058" s="628"/>
      <c r="F1058" s="638" t="s">
        <v>853</v>
      </c>
      <c r="G1058" s="639">
        <v>4</v>
      </c>
      <c r="H1058" s="630">
        <f>IF(F1058="",0,VLOOKUP(F1058,'Cable trays (UnitPrice)'!B:F,5,0))</f>
        <v>1.6165217391304347</v>
      </c>
      <c r="I1058" s="631">
        <f t="shared" si="1407"/>
        <v>6.4660869565217389</v>
      </c>
      <c r="J1058" s="632"/>
      <c r="K1058" s="632"/>
      <c r="L1058" s="632"/>
      <c r="M1058" s="633"/>
      <c r="N1058" s="634"/>
      <c r="O1058" s="635"/>
      <c r="P1058" s="636" t="e">
        <f t="shared" ref="P1058" si="1410">G1058*O1055</f>
        <v>#VALUE!</v>
      </c>
    </row>
    <row r="1059" spans="1:16" s="637" customFormat="1" ht="13.15">
      <c r="A1059" s="627"/>
      <c r="B1059" s="627"/>
      <c r="C1059" s="627"/>
      <c r="D1059" s="627"/>
      <c r="E1059" s="628"/>
      <c r="F1059" s="638" t="s">
        <v>854</v>
      </c>
      <c r="G1059" s="639">
        <v>8</v>
      </c>
      <c r="H1059" s="630">
        <f>IF(F1059="",0,VLOOKUP(F1059,'Cable trays (UnitPrice)'!B:F,5,0))</f>
        <v>0.1643478260869565</v>
      </c>
      <c r="I1059" s="631">
        <f t="shared" si="1407"/>
        <v>1.314782608695652</v>
      </c>
      <c r="J1059" s="632"/>
      <c r="K1059" s="632"/>
      <c r="L1059" s="632"/>
      <c r="M1059" s="633"/>
      <c r="N1059" s="634"/>
      <c r="O1059" s="635"/>
      <c r="P1059" s="636" t="e">
        <f t="shared" ref="P1059" si="1411">G1059*O1055</f>
        <v>#VALUE!</v>
      </c>
    </row>
    <row r="1060" spans="1:16" s="637" customFormat="1" ht="13.15">
      <c r="A1060" s="627"/>
      <c r="B1060" s="627"/>
      <c r="C1060" s="627"/>
      <c r="D1060" s="627"/>
      <c r="E1060" s="628"/>
      <c r="F1060" s="638" t="str">
        <f>IF(C1055="HDG","Anchor rail 41x41 HDG","Anchor rail 41x41")</f>
        <v>Anchor rail 41x41</v>
      </c>
      <c r="G1060" s="639">
        <f t="shared" ref="G1060" si="1412">D1055/1000</f>
        <v>0.22500000000000001</v>
      </c>
      <c r="H1060" s="630">
        <f>IF(F1060="",0,VLOOKUP(F1060,'Cable trays (UnitPrice)'!B:F,5,0))</f>
        <v>4.0869565217391308</v>
      </c>
      <c r="I1060" s="631">
        <f t="shared" si="1407"/>
        <v>0.91956521739130448</v>
      </c>
      <c r="J1060" s="632"/>
      <c r="K1060" s="632"/>
      <c r="L1060" s="632"/>
      <c r="M1060" s="633"/>
      <c r="N1060" s="634"/>
      <c r="O1060" s="635"/>
      <c r="P1060" s="636" t="e">
        <f t="shared" ref="P1060" si="1413">G1060*O1055</f>
        <v>#VALUE!</v>
      </c>
    </row>
    <row r="1061" spans="1:16" s="637" customFormat="1" ht="13.15">
      <c r="A1061" s="627"/>
      <c r="B1061" s="627"/>
      <c r="C1061" s="627"/>
      <c r="D1061" s="627"/>
      <c r="E1061" s="628"/>
      <c r="F1061" s="638" t="s">
        <v>855</v>
      </c>
      <c r="G1061" s="639">
        <v>1</v>
      </c>
      <c r="H1061" s="630">
        <f>IF(F1061="",0,VLOOKUP(F1061,'Cable trays (UnitPrice)'!B:F,5,0))</f>
        <v>0.78521739130434776</v>
      </c>
      <c r="I1061" s="631">
        <f t="shared" si="1407"/>
        <v>0.78521739130434776</v>
      </c>
      <c r="J1061" s="632"/>
      <c r="K1061" s="632"/>
      <c r="L1061" s="632"/>
      <c r="M1061" s="633"/>
      <c r="N1061" s="634"/>
      <c r="O1061" s="635"/>
      <c r="P1061" s="636" t="e">
        <f t="shared" ref="P1061" si="1414">G1061*O1055</f>
        <v>#VALUE!</v>
      </c>
    </row>
    <row r="1062" spans="1:16" s="637" customFormat="1" ht="13.15">
      <c r="A1062" s="627"/>
      <c r="B1062" s="627"/>
      <c r="C1062" s="627"/>
      <c r="D1062" s="627"/>
      <c r="E1062" s="628"/>
      <c r="F1062" s="638" t="str">
        <f>IF(C1055="HDG","Ceiling mount for anchor rail Varmf MP-230Z HDG","Ceiling mount for anchor rail Sendz MP-230S")</f>
        <v>Ceiling mount for anchor rail Sendz MP-230S</v>
      </c>
      <c r="G1062" s="639">
        <v>2</v>
      </c>
      <c r="H1062" s="630">
        <f>IF(F1062="",0,VLOOKUP(F1062,'Cable trays (UnitPrice)'!B:F,5,0))</f>
        <v>3.2452173913043478</v>
      </c>
      <c r="I1062" s="631">
        <f t="shared" si="1407"/>
        <v>6.4904347826086957</v>
      </c>
      <c r="J1062" s="632"/>
      <c r="K1062" s="632"/>
      <c r="L1062" s="632"/>
      <c r="M1062" s="633"/>
      <c r="N1062" s="634"/>
      <c r="O1062" s="635"/>
      <c r="P1062" s="636" t="e">
        <f t="shared" ref="P1062" si="1415">G1062*O1055</f>
        <v>#VALUE!</v>
      </c>
    </row>
    <row r="1063" spans="1:16" s="637" customFormat="1" ht="13.15">
      <c r="A1063" s="627"/>
      <c r="B1063" s="627"/>
      <c r="C1063" s="627"/>
      <c r="D1063" s="627"/>
      <c r="E1063" s="628"/>
      <c r="F1063" s="627"/>
      <c r="G1063" s="639"/>
      <c r="H1063" s="630">
        <f>IF(F1063="",0,VLOOKUP(F1063,'Cable trays (UnitPrice)'!B:F,5,0))</f>
        <v>0</v>
      </c>
      <c r="I1063" s="631">
        <f t="shared" si="1407"/>
        <v>0</v>
      </c>
      <c r="J1063" s="632"/>
      <c r="K1063" s="632"/>
      <c r="L1063" s="632"/>
      <c r="M1063" s="633"/>
      <c r="N1063" s="634"/>
      <c r="O1063" s="635"/>
      <c r="P1063" s="636" t="e">
        <f t="shared" ref="P1063" si="1416">G1063*O1055</f>
        <v>#VALUE!</v>
      </c>
    </row>
    <row r="1064" spans="1:16" s="637" customFormat="1" ht="13.15">
      <c r="A1064" s="627"/>
      <c r="B1064" s="627"/>
      <c r="C1064" s="627"/>
      <c r="D1064" s="627"/>
      <c r="E1064" s="628"/>
      <c r="F1064" s="638"/>
      <c r="G1064" s="639"/>
      <c r="H1064" s="630">
        <f>IF(F1064="",0,VLOOKUP(F1064,'Cable trays (UnitPrice)'!B:F,5,0))</f>
        <v>0</v>
      </c>
      <c r="I1064" s="631">
        <f t="shared" si="1407"/>
        <v>0</v>
      </c>
      <c r="J1064" s="632"/>
      <c r="K1064" s="632"/>
      <c r="L1064" s="632"/>
      <c r="M1064" s="633"/>
      <c r="N1064" s="634"/>
      <c r="O1064" s="635"/>
      <c r="P1064" s="636" t="e">
        <f t="shared" ref="P1064" si="1417">G1064*O1055</f>
        <v>#VALUE!</v>
      </c>
    </row>
    <row r="1065" spans="1:16">
      <c r="A1065" s="617" t="str">
        <f>CONCATENATE("Cable ",B1065," ",C1065," ",D1065," x ",E1065)</f>
        <v>Cable Tray PRE Galv. 225 x 50</v>
      </c>
      <c r="B1065" s="706" t="s">
        <v>858</v>
      </c>
      <c r="C1065" s="704" t="s">
        <v>856</v>
      </c>
      <c r="D1065" s="640">
        <v>225</v>
      </c>
      <c r="E1065" s="640">
        <v>50</v>
      </c>
      <c r="F1065" s="618"/>
      <c r="G1065" s="619"/>
      <c r="H1065" s="619"/>
      <c r="I1065" s="620">
        <f t="shared" si="1376"/>
        <v>22.899794913863818</v>
      </c>
      <c r="J1065" s="621">
        <f>I1065*NOK2EUR</f>
        <v>263.34764150943391</v>
      </c>
      <c r="K1065" s="622"/>
      <c r="L1065" s="623">
        <f t="shared" ref="L1065" si="1418">IF(D1065&gt;300,D1065/1000,0.25)</f>
        <v>0.25</v>
      </c>
      <c r="M1065" s="624">
        <f t="shared" ref="M1065" si="1419">$M$1</f>
        <v>0.5</v>
      </c>
      <c r="N1065" s="623">
        <f t="shared" ref="N1065" si="1420">L1065+L1065*M1065</f>
        <v>0.375</v>
      </c>
      <c r="O1065" s="625" t="e">
        <f>SUMIF('[55]Cable Trays - maching table'!C:C,A1065,'[55]Cable Trays - maching table'!D:D)</f>
        <v>#VALUE!</v>
      </c>
      <c r="P1065" s="626"/>
    </row>
    <row r="1066" spans="1:16" s="637" customFormat="1" ht="13.15">
      <c r="A1066" s="627"/>
      <c r="B1066" s="627"/>
      <c r="C1066" s="627"/>
      <c r="D1066" s="627"/>
      <c r="E1066" s="628"/>
      <c r="F1066" s="260" t="str">
        <f>CONCATENATE("Cable ",B1065," ",C1065," ",D1065," x ",E1065)</f>
        <v>Cable Tray PRE Galv. 225 x 50</v>
      </c>
      <c r="G1066" s="629">
        <v>1</v>
      </c>
      <c r="H1066" s="630">
        <f>IF(F1066="",0,VLOOKUP(F1066,'Cable trays (UnitPrice)'!B:F,5,0))</f>
        <v>6.5217391304347823</v>
      </c>
      <c r="I1066" s="631">
        <f t="shared" ref="I1066:I1074" si="1421">H1066*G1066</f>
        <v>6.5217391304347823</v>
      </c>
      <c r="J1066" s="632"/>
      <c r="K1066" s="632"/>
      <c r="L1066" s="632"/>
      <c r="M1066" s="633"/>
      <c r="N1066" s="634"/>
      <c r="O1066" s="635"/>
      <c r="P1066" s="636" t="e">
        <f t="shared" si="1408"/>
        <v>#VALUE!</v>
      </c>
    </row>
    <row r="1067" spans="1:16" s="637" customFormat="1" ht="13.15">
      <c r="A1067" s="627"/>
      <c r="B1067" s="627"/>
      <c r="C1067" s="627"/>
      <c r="D1067" s="627"/>
      <c r="E1067" s="628"/>
      <c r="F1067" s="260" t="str">
        <f>CONCATENATE(B1065," - Union ",C1065," ",D1065," x ",E1065)</f>
        <v>Tray - Union PRE Galv. 225 x 50</v>
      </c>
      <c r="G1067" s="629">
        <v>0.7</v>
      </c>
      <c r="H1067" s="630">
        <f>IF(F1067="",0,VLOOKUP(F1067,'Cable trays (UnitPrice)'!B:F,5,0))</f>
        <v>0.57424118129614432</v>
      </c>
      <c r="I1067" s="631">
        <f t="shared" si="1421"/>
        <v>0.40196882690730101</v>
      </c>
      <c r="J1067" s="632"/>
      <c r="K1067" s="632"/>
      <c r="L1067" s="632"/>
      <c r="M1067" s="633"/>
      <c r="N1067" s="634"/>
      <c r="O1067" s="635"/>
      <c r="P1067" s="636" t="e">
        <f t="shared" ref="P1067" si="1422">G1067*O1065</f>
        <v>#VALUE!</v>
      </c>
    </row>
    <row r="1068" spans="1:16" s="637" customFormat="1" ht="13.15">
      <c r="A1068" s="627"/>
      <c r="B1068" s="627"/>
      <c r="C1068" s="627"/>
      <c r="D1068" s="627"/>
      <c r="E1068" s="628"/>
      <c r="F1068" s="638" t="s">
        <v>853</v>
      </c>
      <c r="G1068" s="639">
        <v>4</v>
      </c>
      <c r="H1068" s="630">
        <f>IF(F1068="",0,VLOOKUP(F1068,'Cable trays (UnitPrice)'!B:F,5,0))</f>
        <v>1.6165217391304347</v>
      </c>
      <c r="I1068" s="631">
        <f t="shared" si="1421"/>
        <v>6.4660869565217389</v>
      </c>
      <c r="J1068" s="632"/>
      <c r="K1068" s="632"/>
      <c r="L1068" s="632"/>
      <c r="M1068" s="633"/>
      <c r="N1068" s="634"/>
      <c r="O1068" s="635"/>
      <c r="P1068" s="636" t="e">
        <f t="shared" ref="P1068" si="1423">G1068*O1065</f>
        <v>#VALUE!</v>
      </c>
    </row>
    <row r="1069" spans="1:16" s="637" customFormat="1" ht="13.15">
      <c r="A1069" s="627"/>
      <c r="B1069" s="627"/>
      <c r="C1069" s="627"/>
      <c r="D1069" s="627"/>
      <c r="E1069" s="628"/>
      <c r="F1069" s="638" t="s">
        <v>854</v>
      </c>
      <c r="G1069" s="639">
        <v>8</v>
      </c>
      <c r="H1069" s="630">
        <f>IF(F1069="",0,VLOOKUP(F1069,'Cable trays (UnitPrice)'!B:F,5,0))</f>
        <v>0.1643478260869565</v>
      </c>
      <c r="I1069" s="631">
        <f t="shared" si="1421"/>
        <v>1.314782608695652</v>
      </c>
      <c r="J1069" s="632"/>
      <c r="K1069" s="632"/>
      <c r="L1069" s="632"/>
      <c r="M1069" s="633"/>
      <c r="N1069" s="634"/>
      <c r="O1069" s="635"/>
      <c r="P1069" s="636" t="e">
        <f t="shared" ref="P1069" si="1424">G1069*O1065</f>
        <v>#VALUE!</v>
      </c>
    </row>
    <row r="1070" spans="1:16" s="637" customFormat="1" ht="13.15">
      <c r="A1070" s="627"/>
      <c r="B1070" s="627"/>
      <c r="C1070" s="627"/>
      <c r="D1070" s="627"/>
      <c r="E1070" s="628"/>
      <c r="F1070" s="638" t="str">
        <f>IF(C1065="HDG","Anchor rail 41x41 HDG","Anchor rail 41x41")</f>
        <v>Anchor rail 41x41</v>
      </c>
      <c r="G1070" s="639">
        <f t="shared" ref="G1070" si="1425">D1065/1000</f>
        <v>0.22500000000000001</v>
      </c>
      <c r="H1070" s="630">
        <f>IF(F1070="",0,VLOOKUP(F1070,'Cable trays (UnitPrice)'!B:F,5,0))</f>
        <v>4.0869565217391308</v>
      </c>
      <c r="I1070" s="631">
        <f t="shared" si="1421"/>
        <v>0.91956521739130448</v>
      </c>
      <c r="J1070" s="632"/>
      <c r="K1070" s="632"/>
      <c r="L1070" s="632"/>
      <c r="M1070" s="633"/>
      <c r="N1070" s="634"/>
      <c r="O1070" s="635"/>
      <c r="P1070" s="636" t="e">
        <f t="shared" ref="P1070" si="1426">G1070*O1065</f>
        <v>#VALUE!</v>
      </c>
    </row>
    <row r="1071" spans="1:16" s="637" customFormat="1" ht="13.15">
      <c r="A1071" s="627"/>
      <c r="B1071" s="627"/>
      <c r="C1071" s="627"/>
      <c r="D1071" s="627"/>
      <c r="E1071" s="628"/>
      <c r="F1071" s="638" t="s">
        <v>855</v>
      </c>
      <c r="G1071" s="639">
        <v>1</v>
      </c>
      <c r="H1071" s="630">
        <f>IF(F1071="",0,VLOOKUP(F1071,'Cable trays (UnitPrice)'!B:F,5,0))</f>
        <v>0.78521739130434776</v>
      </c>
      <c r="I1071" s="631">
        <f t="shared" si="1421"/>
        <v>0.78521739130434776</v>
      </c>
      <c r="J1071" s="632"/>
      <c r="K1071" s="632"/>
      <c r="L1071" s="632"/>
      <c r="M1071" s="633"/>
      <c r="N1071" s="634"/>
      <c r="O1071" s="635"/>
      <c r="P1071" s="636" t="e">
        <f t="shared" ref="P1071" si="1427">G1071*O1065</f>
        <v>#VALUE!</v>
      </c>
    </row>
    <row r="1072" spans="1:16" s="637" customFormat="1" ht="13.15">
      <c r="A1072" s="627"/>
      <c r="B1072" s="627"/>
      <c r="C1072" s="627"/>
      <c r="D1072" s="627"/>
      <c r="E1072" s="628"/>
      <c r="F1072" s="638" t="str">
        <f>IF(C1065="HDG","Ceiling mount for anchor rail Varmf MP-230Z HDG","Ceiling mount for anchor rail Sendz MP-230S")</f>
        <v>Ceiling mount for anchor rail Sendz MP-230S</v>
      </c>
      <c r="G1072" s="639">
        <v>2</v>
      </c>
      <c r="H1072" s="630">
        <f>IF(F1072="",0,VLOOKUP(F1072,'Cable trays (UnitPrice)'!B:F,5,0))</f>
        <v>3.2452173913043478</v>
      </c>
      <c r="I1072" s="631">
        <f t="shared" si="1421"/>
        <v>6.4904347826086957</v>
      </c>
      <c r="J1072" s="632"/>
      <c r="K1072" s="632"/>
      <c r="L1072" s="632"/>
      <c r="M1072" s="633"/>
      <c r="N1072" s="634"/>
      <c r="O1072" s="635"/>
      <c r="P1072" s="636" t="e">
        <f t="shared" ref="P1072" si="1428">G1072*O1065</f>
        <v>#VALUE!</v>
      </c>
    </row>
    <row r="1073" spans="1:16" s="637" customFormat="1" ht="13.15">
      <c r="A1073" s="627"/>
      <c r="B1073" s="627"/>
      <c r="C1073" s="627"/>
      <c r="D1073" s="627"/>
      <c r="E1073" s="628"/>
      <c r="F1073" s="627"/>
      <c r="G1073" s="639"/>
      <c r="H1073" s="630">
        <f>IF(F1073="",0,VLOOKUP(F1073,'Cable trays (UnitPrice)'!B:F,5,0))</f>
        <v>0</v>
      </c>
      <c r="I1073" s="631">
        <f t="shared" si="1421"/>
        <v>0</v>
      </c>
      <c r="J1073" s="632"/>
      <c r="K1073" s="632"/>
      <c r="L1073" s="632"/>
      <c r="M1073" s="633"/>
      <c r="N1073" s="634"/>
      <c r="O1073" s="635"/>
      <c r="P1073" s="636" t="e">
        <f t="shared" ref="P1073" si="1429">G1073*O1065</f>
        <v>#VALUE!</v>
      </c>
    </row>
    <row r="1074" spans="1:16" s="637" customFormat="1" ht="13.15">
      <c r="A1074" s="627"/>
      <c r="B1074" s="627"/>
      <c r="C1074" s="627"/>
      <c r="D1074" s="627"/>
      <c r="E1074" s="628"/>
      <c r="F1074" s="638"/>
      <c r="G1074" s="639"/>
      <c r="H1074" s="630">
        <f>IF(F1074="",0,VLOOKUP(F1074,'Cable trays (UnitPrice)'!B:F,5,0))</f>
        <v>0</v>
      </c>
      <c r="I1074" s="631">
        <f t="shared" si="1421"/>
        <v>0</v>
      </c>
      <c r="J1074" s="632"/>
      <c r="K1074" s="632"/>
      <c r="L1074" s="632"/>
      <c r="M1074" s="633"/>
      <c r="N1074" s="634"/>
      <c r="O1074" s="635"/>
      <c r="P1074" s="636" t="e">
        <f t="shared" ref="P1074" si="1430">G1074*O1065</f>
        <v>#VALUE!</v>
      </c>
    </row>
    <row r="1075" spans="1:16">
      <c r="A1075" s="617" t="str">
        <f>CONCATENATE("Cable ",B1075," ",C1075," ",D1075," x ",E1075)</f>
        <v>Cable Tray PRE Galv. 150 x 100</v>
      </c>
      <c r="B1075" s="706" t="s">
        <v>858</v>
      </c>
      <c r="C1075" s="704" t="s">
        <v>856</v>
      </c>
      <c r="D1075" s="640">
        <v>150</v>
      </c>
      <c r="E1075" s="640">
        <v>100</v>
      </c>
      <c r="F1075" s="618"/>
      <c r="G1075" s="619"/>
      <c r="H1075" s="619"/>
      <c r="I1075" s="620">
        <f t="shared" si="1376"/>
        <v>23.703472791905931</v>
      </c>
      <c r="J1075" s="621">
        <f>I1075*NOK2EUR</f>
        <v>272.58993710691823</v>
      </c>
      <c r="K1075" s="622"/>
      <c r="L1075" s="623">
        <f t="shared" ref="L1075" si="1431">IF(D1075&gt;300,D1075/1000,0.25)</f>
        <v>0.25</v>
      </c>
      <c r="M1075" s="624">
        <f t="shared" ref="M1075" si="1432">$M$1</f>
        <v>0.5</v>
      </c>
      <c r="N1075" s="623">
        <f t="shared" ref="N1075" si="1433">L1075+L1075*M1075</f>
        <v>0.375</v>
      </c>
      <c r="O1075" s="625" t="e">
        <f>SUMIF('[55]Cable Trays - maching table'!C:C,A1075,'[55]Cable Trays - maching table'!D:D)</f>
        <v>#VALUE!</v>
      </c>
      <c r="P1075" s="626"/>
    </row>
    <row r="1076" spans="1:16" s="637" customFormat="1" ht="13.15">
      <c r="A1076" s="627"/>
      <c r="B1076" s="627"/>
      <c r="C1076" s="627"/>
      <c r="D1076" s="627"/>
      <c r="E1076" s="628"/>
      <c r="F1076" s="260" t="str">
        <f>CONCATENATE("Cable ",B1075," ",C1075," ",D1075," x ",E1075)</f>
        <v>Cable Tray PRE Galv. 150 x 100</v>
      </c>
      <c r="G1076" s="629">
        <v>1</v>
      </c>
      <c r="H1076" s="630">
        <f>IF(F1076="",0,VLOOKUP(F1076,'Cable trays (UnitPrice)'!B:F,5,0))</f>
        <v>7.0002734481815692</v>
      </c>
      <c r="I1076" s="631">
        <f t="shared" ref="I1076:I1084" si="1434">H1076*G1076</f>
        <v>7.0002734481815692</v>
      </c>
      <c r="J1076" s="632"/>
      <c r="K1076" s="632"/>
      <c r="L1076" s="632"/>
      <c r="M1076" s="633"/>
      <c r="N1076" s="634"/>
      <c r="O1076" s="635"/>
      <c r="P1076" s="636" t="e">
        <f t="shared" ref="P1076" si="1435">G1076*O1075</f>
        <v>#VALUE!</v>
      </c>
    </row>
    <row r="1077" spans="1:16" s="637" customFormat="1" ht="13.15">
      <c r="A1077" s="627"/>
      <c r="B1077" s="627"/>
      <c r="C1077" s="627"/>
      <c r="D1077" s="627"/>
      <c r="E1077" s="628"/>
      <c r="F1077" s="260" t="str">
        <f>CONCATENATE(B1075," - Union ",C1075," ",D1075," x ",E1075)</f>
        <v>Tray - Union PRE Galv. 150 x 100</v>
      </c>
      <c r="G1077" s="629">
        <v>0.7</v>
      </c>
      <c r="H1077" s="630">
        <f>IF(F1077="",0,VLOOKUP(F1077,'Cable trays (UnitPrice)'!B:F,5,0))</f>
        <v>1.4766201804757999</v>
      </c>
      <c r="I1077" s="631">
        <f t="shared" si="1434"/>
        <v>1.03363412633306</v>
      </c>
      <c r="J1077" s="632"/>
      <c r="K1077" s="632"/>
      <c r="L1077" s="632"/>
      <c r="M1077" s="633"/>
      <c r="N1077" s="634"/>
      <c r="O1077" s="635"/>
      <c r="P1077" s="636" t="e">
        <f t="shared" ref="P1077" si="1436">G1077*O1075</f>
        <v>#VALUE!</v>
      </c>
    </row>
    <row r="1078" spans="1:16" s="637" customFormat="1" ht="13.15">
      <c r="A1078" s="627"/>
      <c r="B1078" s="627"/>
      <c r="C1078" s="627"/>
      <c r="D1078" s="627"/>
      <c r="E1078" s="628"/>
      <c r="F1078" s="638" t="s">
        <v>853</v>
      </c>
      <c r="G1078" s="639">
        <v>4</v>
      </c>
      <c r="H1078" s="630">
        <f>IF(F1078="",0,VLOOKUP(F1078,'Cable trays (UnitPrice)'!B:F,5,0))</f>
        <v>1.6165217391304347</v>
      </c>
      <c r="I1078" s="631">
        <f t="shared" si="1434"/>
        <v>6.4660869565217389</v>
      </c>
      <c r="J1078" s="632"/>
      <c r="K1078" s="632"/>
      <c r="L1078" s="632"/>
      <c r="M1078" s="633"/>
      <c r="N1078" s="634"/>
      <c r="O1078" s="635"/>
      <c r="P1078" s="636" t="e">
        <f t="shared" ref="P1078" si="1437">G1078*O1075</f>
        <v>#VALUE!</v>
      </c>
    </row>
    <row r="1079" spans="1:16" s="637" customFormat="1" ht="13.15">
      <c r="A1079" s="627"/>
      <c r="B1079" s="627"/>
      <c r="C1079" s="627"/>
      <c r="D1079" s="627"/>
      <c r="E1079" s="628"/>
      <c r="F1079" s="638" t="s">
        <v>854</v>
      </c>
      <c r="G1079" s="639">
        <v>8</v>
      </c>
      <c r="H1079" s="630">
        <f>IF(F1079="",0,VLOOKUP(F1079,'Cable trays (UnitPrice)'!B:F,5,0))</f>
        <v>0.1643478260869565</v>
      </c>
      <c r="I1079" s="631">
        <f t="shared" si="1434"/>
        <v>1.314782608695652</v>
      </c>
      <c r="J1079" s="632"/>
      <c r="K1079" s="632"/>
      <c r="L1079" s="632"/>
      <c r="M1079" s="633"/>
      <c r="N1079" s="634"/>
      <c r="O1079" s="635"/>
      <c r="P1079" s="636" t="e">
        <f t="shared" ref="P1079" si="1438">G1079*O1075</f>
        <v>#VALUE!</v>
      </c>
    </row>
    <row r="1080" spans="1:16" s="637" customFormat="1" ht="13.15">
      <c r="A1080" s="627"/>
      <c r="B1080" s="627"/>
      <c r="C1080" s="627"/>
      <c r="D1080" s="627"/>
      <c r="E1080" s="628"/>
      <c r="F1080" s="638" t="str">
        <f>IF(C1075="HDG","Anchor rail 41x41 HDG","Anchor rail 41x41")</f>
        <v>Anchor rail 41x41</v>
      </c>
      <c r="G1080" s="639">
        <f t="shared" ref="G1080" si="1439">D1075/1000</f>
        <v>0.15</v>
      </c>
      <c r="H1080" s="630">
        <f>IF(F1080="",0,VLOOKUP(F1080,'Cable trays (UnitPrice)'!B:F,5,0))</f>
        <v>4.0869565217391308</v>
      </c>
      <c r="I1080" s="631">
        <f t="shared" si="1434"/>
        <v>0.61304347826086958</v>
      </c>
      <c r="J1080" s="632"/>
      <c r="K1080" s="632"/>
      <c r="L1080" s="632"/>
      <c r="M1080" s="633"/>
      <c r="N1080" s="634"/>
      <c r="O1080" s="635"/>
      <c r="P1080" s="636" t="e">
        <f t="shared" ref="P1080" si="1440">G1080*O1075</f>
        <v>#VALUE!</v>
      </c>
    </row>
    <row r="1081" spans="1:16" s="637" customFormat="1" ht="13.15">
      <c r="A1081" s="627"/>
      <c r="B1081" s="627"/>
      <c r="C1081" s="627"/>
      <c r="D1081" s="627"/>
      <c r="E1081" s="628"/>
      <c r="F1081" s="638" t="s">
        <v>855</v>
      </c>
      <c r="G1081" s="639">
        <v>1</v>
      </c>
      <c r="H1081" s="630">
        <f>IF(F1081="",0,VLOOKUP(F1081,'Cable trays (UnitPrice)'!B:F,5,0))</f>
        <v>0.78521739130434776</v>
      </c>
      <c r="I1081" s="631">
        <f t="shared" si="1434"/>
        <v>0.78521739130434776</v>
      </c>
      <c r="J1081" s="632"/>
      <c r="K1081" s="632"/>
      <c r="L1081" s="632"/>
      <c r="M1081" s="633"/>
      <c r="N1081" s="634"/>
      <c r="O1081" s="635"/>
      <c r="P1081" s="636" t="e">
        <f t="shared" ref="P1081" si="1441">G1081*O1075</f>
        <v>#VALUE!</v>
      </c>
    </row>
    <row r="1082" spans="1:16" s="637" customFormat="1" ht="13.15">
      <c r="A1082" s="627"/>
      <c r="B1082" s="627"/>
      <c r="C1082" s="627"/>
      <c r="D1082" s="627"/>
      <c r="E1082" s="628"/>
      <c r="F1082" s="638" t="str">
        <f>IF(C1075="HDG","Ceiling mount for anchor rail Varmf MP-230Z HDG","Ceiling mount for anchor rail Sendz MP-230S")</f>
        <v>Ceiling mount for anchor rail Sendz MP-230S</v>
      </c>
      <c r="G1082" s="639">
        <v>2</v>
      </c>
      <c r="H1082" s="630">
        <f>IF(F1082="",0,VLOOKUP(F1082,'Cable trays (UnitPrice)'!B:F,5,0))</f>
        <v>3.2452173913043478</v>
      </c>
      <c r="I1082" s="631">
        <f t="shared" si="1434"/>
        <v>6.4904347826086957</v>
      </c>
      <c r="J1082" s="632"/>
      <c r="K1082" s="632"/>
      <c r="L1082" s="632"/>
      <c r="M1082" s="633"/>
      <c r="N1082" s="634"/>
      <c r="O1082" s="635"/>
      <c r="P1082" s="636" t="e">
        <f t="shared" ref="P1082" si="1442">G1082*O1075</f>
        <v>#VALUE!</v>
      </c>
    </row>
    <row r="1083" spans="1:16" s="637" customFormat="1" ht="13.15">
      <c r="A1083" s="627"/>
      <c r="B1083" s="627"/>
      <c r="C1083" s="627"/>
      <c r="D1083" s="627"/>
      <c r="E1083" s="628"/>
      <c r="F1083" s="627"/>
      <c r="G1083" s="639"/>
      <c r="H1083" s="630">
        <f>IF(F1083="",0,VLOOKUP(F1083,'Cable trays (UnitPrice)'!B:F,5,0))</f>
        <v>0</v>
      </c>
      <c r="I1083" s="631">
        <f t="shared" si="1434"/>
        <v>0</v>
      </c>
      <c r="J1083" s="632"/>
      <c r="K1083" s="632"/>
      <c r="L1083" s="632"/>
      <c r="M1083" s="633"/>
      <c r="N1083" s="634"/>
      <c r="O1083" s="635"/>
      <c r="P1083" s="636" t="e">
        <f t="shared" ref="P1083" si="1443">G1083*O1075</f>
        <v>#VALUE!</v>
      </c>
    </row>
    <row r="1084" spans="1:16" s="637" customFormat="1" ht="13.15">
      <c r="A1084" s="627"/>
      <c r="B1084" s="627"/>
      <c r="C1084" s="627"/>
      <c r="D1084" s="627"/>
      <c r="E1084" s="628"/>
      <c r="F1084" s="638"/>
      <c r="G1084" s="639"/>
      <c r="H1084" s="630">
        <f>IF(F1084="",0,VLOOKUP(F1084,'Cable trays (UnitPrice)'!B:F,5,0))</f>
        <v>0</v>
      </c>
      <c r="I1084" s="631">
        <f t="shared" si="1434"/>
        <v>0</v>
      </c>
      <c r="J1084" s="632"/>
      <c r="K1084" s="632"/>
      <c r="L1084" s="632"/>
      <c r="M1084" s="633"/>
      <c r="N1084" s="634"/>
      <c r="O1084" s="635"/>
      <c r="P1084" s="636" t="e">
        <f t="shared" ref="P1084" si="1444">G1084*O1075</f>
        <v>#VALUE!</v>
      </c>
    </row>
    <row r="1085" spans="1:16">
      <c r="A1085" s="617" t="str">
        <f>CONCATENATE("Cable ",B1085," ",C1085," ",D1085," x ",E1085)</f>
        <v>Cable Tray PRE Galv. 150 x 54</v>
      </c>
      <c r="B1085" s="706" t="s">
        <v>858</v>
      </c>
      <c r="C1085" s="704" t="s">
        <v>856</v>
      </c>
      <c r="D1085" s="640">
        <v>150</v>
      </c>
      <c r="E1085" s="640">
        <v>54</v>
      </c>
      <c r="F1085" s="618"/>
      <c r="G1085" s="619"/>
      <c r="H1085" s="619"/>
      <c r="I1085" s="620">
        <f t="shared" si="1376"/>
        <v>29.886956521739126</v>
      </c>
      <c r="J1085" s="621">
        <f>I1085*NOK2EUR</f>
        <v>343.69999999999993</v>
      </c>
      <c r="K1085" s="622"/>
      <c r="L1085" s="623">
        <f t="shared" ref="L1085" si="1445">IF(D1085&gt;300,D1085/1000,0.25)</f>
        <v>0.25</v>
      </c>
      <c r="M1085" s="624">
        <f t="shared" ref="M1085" si="1446">$M$1</f>
        <v>0.5</v>
      </c>
      <c r="N1085" s="623">
        <f t="shared" ref="N1085" si="1447">L1085+L1085*M1085</f>
        <v>0.375</v>
      </c>
      <c r="O1085" s="625" t="e">
        <f>SUMIF('[55]Cable Trays - maching table'!C:C,A1085,'[55]Cable Trays - maching table'!D:D)</f>
        <v>#VALUE!</v>
      </c>
      <c r="P1085" s="626"/>
    </row>
    <row r="1086" spans="1:16" s="637" customFormat="1" ht="13.15">
      <c r="A1086" s="627"/>
      <c r="B1086" s="627"/>
      <c r="C1086" s="627"/>
      <c r="D1086" s="627"/>
      <c r="E1086" s="628"/>
      <c r="F1086" s="260" t="str">
        <f>CONCATENATE("Cable ",B1085," ",C1085," ",D1085," x ",E1085)</f>
        <v>Cable Tray PRE Galv. 150 x 54</v>
      </c>
      <c r="G1086" s="629">
        <v>1</v>
      </c>
      <c r="H1086" s="630">
        <f>IF(F1086="",0,VLOOKUP(F1086,'Cable trays (UnitPrice)'!B:F,5,0))</f>
        <v>12.086956521739131</v>
      </c>
      <c r="I1086" s="631">
        <f t="shared" ref="I1086:I1094" si="1448">H1086*G1086</f>
        <v>12.086956521739131</v>
      </c>
      <c r="J1086" s="632"/>
      <c r="K1086" s="632"/>
      <c r="L1086" s="632"/>
      <c r="M1086" s="633"/>
      <c r="N1086" s="634"/>
      <c r="O1086" s="635"/>
      <c r="P1086" s="636" t="e">
        <f t="shared" si="1408"/>
        <v>#VALUE!</v>
      </c>
    </row>
    <row r="1087" spans="1:16" s="637" customFormat="1" ht="13.15">
      <c r="A1087" s="627"/>
      <c r="B1087" s="627"/>
      <c r="C1087" s="627"/>
      <c r="D1087" s="627"/>
      <c r="E1087" s="628"/>
      <c r="F1087" s="260" t="str">
        <f>CONCATENATE(B1085," - Union ",C1085," ",D1085," x ",E1085)</f>
        <v>Tray - Union PRE Galv. 150 x 54</v>
      </c>
      <c r="G1087" s="629">
        <v>0.7</v>
      </c>
      <c r="H1087" s="630">
        <f>IF(F1087="",0,VLOOKUP(F1087,'Cable trays (UnitPrice)'!B:F,5,0))</f>
        <v>3.0434782608695654</v>
      </c>
      <c r="I1087" s="631">
        <f t="shared" si="1448"/>
        <v>2.1304347826086958</v>
      </c>
      <c r="J1087" s="632"/>
      <c r="K1087" s="632"/>
      <c r="L1087" s="632"/>
      <c r="M1087" s="633"/>
      <c r="N1087" s="634"/>
      <c r="O1087" s="635"/>
      <c r="P1087" s="636" t="e">
        <f t="shared" ref="P1087" si="1449">G1087*O1085</f>
        <v>#VALUE!</v>
      </c>
    </row>
    <row r="1088" spans="1:16" s="637" customFormat="1" ht="13.15">
      <c r="A1088" s="627"/>
      <c r="B1088" s="627"/>
      <c r="C1088" s="627"/>
      <c r="D1088" s="627"/>
      <c r="E1088" s="628"/>
      <c r="F1088" s="638" t="s">
        <v>853</v>
      </c>
      <c r="G1088" s="639">
        <v>4</v>
      </c>
      <c r="H1088" s="630">
        <f>IF(F1088="",0,VLOOKUP(F1088,'Cable trays (UnitPrice)'!B:F,5,0))</f>
        <v>1.6165217391304347</v>
      </c>
      <c r="I1088" s="631">
        <f t="shared" si="1448"/>
        <v>6.4660869565217389</v>
      </c>
      <c r="J1088" s="632"/>
      <c r="K1088" s="632"/>
      <c r="L1088" s="632"/>
      <c r="M1088" s="633"/>
      <c r="N1088" s="634"/>
      <c r="O1088" s="635"/>
      <c r="P1088" s="636" t="e">
        <f t="shared" ref="P1088" si="1450">G1088*O1085</f>
        <v>#VALUE!</v>
      </c>
    </row>
    <row r="1089" spans="1:16" s="637" customFormat="1" ht="13.15">
      <c r="A1089" s="627"/>
      <c r="B1089" s="627"/>
      <c r="C1089" s="627"/>
      <c r="D1089" s="627"/>
      <c r="E1089" s="628"/>
      <c r="F1089" s="638" t="s">
        <v>854</v>
      </c>
      <c r="G1089" s="639">
        <v>8</v>
      </c>
      <c r="H1089" s="630">
        <f>IF(F1089="",0,VLOOKUP(F1089,'Cable trays (UnitPrice)'!B:F,5,0))</f>
        <v>0.1643478260869565</v>
      </c>
      <c r="I1089" s="631">
        <f t="shared" si="1448"/>
        <v>1.314782608695652</v>
      </c>
      <c r="J1089" s="632"/>
      <c r="K1089" s="632"/>
      <c r="L1089" s="632"/>
      <c r="M1089" s="633"/>
      <c r="N1089" s="634"/>
      <c r="O1089" s="635"/>
      <c r="P1089" s="636" t="e">
        <f t="shared" ref="P1089" si="1451">G1089*O1085</f>
        <v>#VALUE!</v>
      </c>
    </row>
    <row r="1090" spans="1:16" s="637" customFormat="1" ht="13.15">
      <c r="A1090" s="627"/>
      <c r="B1090" s="627"/>
      <c r="C1090" s="627"/>
      <c r="D1090" s="627"/>
      <c r="E1090" s="628"/>
      <c r="F1090" s="638" t="str">
        <f>IF(C1085="HDG","Anchor rail 41x41 HDG","Anchor rail 41x41")</f>
        <v>Anchor rail 41x41</v>
      </c>
      <c r="G1090" s="639">
        <f t="shared" ref="G1090" si="1452">D1085/1000</f>
        <v>0.15</v>
      </c>
      <c r="H1090" s="630">
        <f>IF(F1090="",0,VLOOKUP(F1090,'Cable trays (UnitPrice)'!B:F,5,0))</f>
        <v>4.0869565217391308</v>
      </c>
      <c r="I1090" s="631">
        <f t="shared" si="1448"/>
        <v>0.61304347826086958</v>
      </c>
      <c r="J1090" s="632"/>
      <c r="K1090" s="632"/>
      <c r="L1090" s="632"/>
      <c r="M1090" s="633"/>
      <c r="N1090" s="634"/>
      <c r="O1090" s="635"/>
      <c r="P1090" s="636" t="e">
        <f t="shared" ref="P1090" si="1453">G1090*O1085</f>
        <v>#VALUE!</v>
      </c>
    </row>
    <row r="1091" spans="1:16" s="637" customFormat="1" ht="13.15">
      <c r="A1091" s="627"/>
      <c r="B1091" s="627"/>
      <c r="C1091" s="627"/>
      <c r="D1091" s="627"/>
      <c r="E1091" s="628"/>
      <c r="F1091" s="638" t="s">
        <v>855</v>
      </c>
      <c r="G1091" s="639">
        <v>1</v>
      </c>
      <c r="H1091" s="630">
        <f>IF(F1091="",0,VLOOKUP(F1091,'Cable trays (UnitPrice)'!B:F,5,0))</f>
        <v>0.78521739130434776</v>
      </c>
      <c r="I1091" s="631">
        <f t="shared" si="1448"/>
        <v>0.78521739130434776</v>
      </c>
      <c r="J1091" s="632"/>
      <c r="K1091" s="632"/>
      <c r="L1091" s="632"/>
      <c r="M1091" s="633"/>
      <c r="N1091" s="634"/>
      <c r="O1091" s="635"/>
      <c r="P1091" s="636" t="e">
        <f t="shared" ref="P1091" si="1454">G1091*O1085</f>
        <v>#VALUE!</v>
      </c>
    </row>
    <row r="1092" spans="1:16" s="637" customFormat="1" ht="13.15">
      <c r="A1092" s="627"/>
      <c r="B1092" s="627"/>
      <c r="C1092" s="627"/>
      <c r="D1092" s="627"/>
      <c r="E1092" s="628"/>
      <c r="F1092" s="638" t="str">
        <f>IF(C1085="HDG","Ceiling mount for anchor rail Varmf MP-230Z HDG","Ceiling mount for anchor rail Sendz MP-230S")</f>
        <v>Ceiling mount for anchor rail Sendz MP-230S</v>
      </c>
      <c r="G1092" s="639">
        <v>2</v>
      </c>
      <c r="H1092" s="630">
        <f>IF(F1092="",0,VLOOKUP(F1092,'Cable trays (UnitPrice)'!B:F,5,0))</f>
        <v>3.2452173913043478</v>
      </c>
      <c r="I1092" s="631">
        <f t="shared" si="1448"/>
        <v>6.4904347826086957</v>
      </c>
      <c r="J1092" s="632"/>
      <c r="K1092" s="632"/>
      <c r="L1092" s="632"/>
      <c r="M1092" s="633"/>
      <c r="N1092" s="634"/>
      <c r="O1092" s="635"/>
      <c r="P1092" s="636" t="e">
        <f t="shared" ref="P1092" si="1455">G1092*O1085</f>
        <v>#VALUE!</v>
      </c>
    </row>
    <row r="1093" spans="1:16" s="637" customFormat="1" ht="13.15">
      <c r="A1093" s="627"/>
      <c r="B1093" s="627"/>
      <c r="C1093" s="627"/>
      <c r="D1093" s="627"/>
      <c r="E1093" s="628"/>
      <c r="F1093" s="627"/>
      <c r="G1093" s="639"/>
      <c r="H1093" s="630">
        <f>IF(F1093="",0,VLOOKUP(F1093,'Cable trays (UnitPrice)'!B:F,5,0))</f>
        <v>0</v>
      </c>
      <c r="I1093" s="631">
        <f t="shared" si="1448"/>
        <v>0</v>
      </c>
      <c r="J1093" s="632"/>
      <c r="K1093" s="632"/>
      <c r="L1093" s="632"/>
      <c r="M1093" s="633"/>
      <c r="N1093" s="634"/>
      <c r="O1093" s="635"/>
      <c r="P1093" s="636" t="e">
        <f t="shared" ref="P1093" si="1456">G1093*O1085</f>
        <v>#VALUE!</v>
      </c>
    </row>
    <row r="1094" spans="1:16" s="637" customFormat="1" ht="13.15">
      <c r="A1094" s="627"/>
      <c r="B1094" s="627"/>
      <c r="C1094" s="627"/>
      <c r="D1094" s="627"/>
      <c r="E1094" s="628"/>
      <c r="F1094" s="638"/>
      <c r="G1094" s="639"/>
      <c r="H1094" s="630">
        <f>IF(F1094="",0,VLOOKUP(F1094,'Cable trays (UnitPrice)'!B:F,5,0))</f>
        <v>0</v>
      </c>
      <c r="I1094" s="631">
        <f t="shared" si="1448"/>
        <v>0</v>
      </c>
      <c r="J1094" s="632"/>
      <c r="K1094" s="632"/>
      <c r="L1094" s="632"/>
      <c r="M1094" s="633"/>
      <c r="N1094" s="634"/>
      <c r="O1094" s="635"/>
      <c r="P1094" s="636" t="e">
        <f t="shared" ref="P1094" si="1457">G1094*O1085</f>
        <v>#VALUE!</v>
      </c>
    </row>
    <row r="1095" spans="1:16">
      <c r="A1095" s="617" t="str">
        <f>CONCATENATE("Cable ",B1095," ",C1095," ",D1095," x ",E1095)</f>
        <v>Cable Tray PRE Galv. 150 x 50</v>
      </c>
      <c r="B1095" s="706" t="s">
        <v>858</v>
      </c>
      <c r="C1095" s="704" t="s">
        <v>856</v>
      </c>
      <c r="D1095" s="640">
        <v>150</v>
      </c>
      <c r="E1095" s="640">
        <v>50</v>
      </c>
      <c r="F1095" s="618"/>
      <c r="G1095" s="619"/>
      <c r="H1095" s="619"/>
      <c r="I1095" s="620">
        <f t="shared" si="1376"/>
        <v>29.886956521739126</v>
      </c>
      <c r="J1095" s="621">
        <f>I1095*NOK2EUR</f>
        <v>343.69999999999993</v>
      </c>
      <c r="K1095" s="622"/>
      <c r="L1095" s="623">
        <f t="shared" ref="L1095" si="1458">IF(D1095&gt;300,D1095/1000,0.25)</f>
        <v>0.25</v>
      </c>
      <c r="M1095" s="624">
        <f t="shared" ref="M1095" si="1459">$M$1</f>
        <v>0.5</v>
      </c>
      <c r="N1095" s="623">
        <f t="shared" ref="N1095" si="1460">L1095+L1095*M1095</f>
        <v>0.375</v>
      </c>
      <c r="O1095" s="625" t="e">
        <f>SUMIF('[55]Cable Trays - maching table'!C:C,A1095,'[55]Cable Trays - maching table'!D:D)</f>
        <v>#VALUE!</v>
      </c>
      <c r="P1095" s="626"/>
    </row>
    <row r="1096" spans="1:16" s="637" customFormat="1" ht="13.15">
      <c r="A1096" s="627"/>
      <c r="B1096" s="627"/>
      <c r="C1096" s="627"/>
      <c r="D1096" s="627"/>
      <c r="E1096" s="628"/>
      <c r="F1096" s="260" t="str">
        <f>CONCATENATE("Cable ",B1095," ",C1095," ",D1095," x ",E1095)</f>
        <v>Cable Tray PRE Galv. 150 x 50</v>
      </c>
      <c r="G1096" s="629">
        <v>1</v>
      </c>
      <c r="H1096" s="630">
        <f>IF(F1096="",0,VLOOKUP(F1096,'Cable trays (UnitPrice)'!B:F,5,0))</f>
        <v>12.086956521739131</v>
      </c>
      <c r="I1096" s="631">
        <f t="shared" ref="I1096:I1104" si="1461">H1096*G1096</f>
        <v>12.086956521739131</v>
      </c>
      <c r="J1096" s="632"/>
      <c r="K1096" s="632"/>
      <c r="L1096" s="632"/>
      <c r="M1096" s="633"/>
      <c r="N1096" s="634"/>
      <c r="O1096" s="635"/>
      <c r="P1096" s="636" t="e">
        <f t="shared" ref="P1096" si="1462">G1096*O1095</f>
        <v>#VALUE!</v>
      </c>
    </row>
    <row r="1097" spans="1:16" s="637" customFormat="1" ht="13.15">
      <c r="A1097" s="627"/>
      <c r="B1097" s="627"/>
      <c r="C1097" s="627"/>
      <c r="D1097" s="627"/>
      <c r="E1097" s="628"/>
      <c r="F1097" s="260" t="str">
        <f>CONCATENATE(B1095," - Union ",C1095," ",D1095," x ",E1095)</f>
        <v>Tray - Union PRE Galv. 150 x 50</v>
      </c>
      <c r="G1097" s="629">
        <v>0.7</v>
      </c>
      <c r="H1097" s="630">
        <f>IF(F1097="",0,VLOOKUP(F1097,'Cable trays (UnitPrice)'!B:F,5,0))</f>
        <v>3.0434782608695654</v>
      </c>
      <c r="I1097" s="631">
        <f t="shared" si="1461"/>
        <v>2.1304347826086958</v>
      </c>
      <c r="J1097" s="632"/>
      <c r="K1097" s="632"/>
      <c r="L1097" s="632"/>
      <c r="M1097" s="633"/>
      <c r="N1097" s="634"/>
      <c r="O1097" s="635"/>
      <c r="P1097" s="636" t="e">
        <f t="shared" ref="P1097" si="1463">G1097*O1095</f>
        <v>#VALUE!</v>
      </c>
    </row>
    <row r="1098" spans="1:16" s="637" customFormat="1" ht="13.15">
      <c r="A1098" s="627"/>
      <c r="B1098" s="627"/>
      <c r="C1098" s="627"/>
      <c r="D1098" s="627"/>
      <c r="E1098" s="628"/>
      <c r="F1098" s="638" t="s">
        <v>853</v>
      </c>
      <c r="G1098" s="639">
        <v>4</v>
      </c>
      <c r="H1098" s="630">
        <f>IF(F1098="",0,VLOOKUP(F1098,'Cable trays (UnitPrice)'!B:F,5,0))</f>
        <v>1.6165217391304347</v>
      </c>
      <c r="I1098" s="631">
        <f t="shared" si="1461"/>
        <v>6.4660869565217389</v>
      </c>
      <c r="J1098" s="632"/>
      <c r="K1098" s="632"/>
      <c r="L1098" s="632"/>
      <c r="M1098" s="633"/>
      <c r="N1098" s="634"/>
      <c r="O1098" s="635"/>
      <c r="P1098" s="636" t="e">
        <f t="shared" ref="P1098" si="1464">G1098*O1095</f>
        <v>#VALUE!</v>
      </c>
    </row>
    <row r="1099" spans="1:16" s="637" customFormat="1" ht="13.15">
      <c r="A1099" s="627"/>
      <c r="B1099" s="627"/>
      <c r="C1099" s="627"/>
      <c r="D1099" s="627"/>
      <c r="E1099" s="628"/>
      <c r="F1099" s="638" t="s">
        <v>854</v>
      </c>
      <c r="G1099" s="639">
        <v>8</v>
      </c>
      <c r="H1099" s="630">
        <f>IF(F1099="",0,VLOOKUP(F1099,'Cable trays (UnitPrice)'!B:F,5,0))</f>
        <v>0.1643478260869565</v>
      </c>
      <c r="I1099" s="631">
        <f t="shared" si="1461"/>
        <v>1.314782608695652</v>
      </c>
      <c r="J1099" s="632"/>
      <c r="K1099" s="632"/>
      <c r="L1099" s="632"/>
      <c r="M1099" s="633"/>
      <c r="N1099" s="634"/>
      <c r="O1099" s="635"/>
      <c r="P1099" s="636" t="e">
        <f t="shared" ref="P1099" si="1465">G1099*O1095</f>
        <v>#VALUE!</v>
      </c>
    </row>
    <row r="1100" spans="1:16" s="637" customFormat="1" ht="13.15">
      <c r="A1100" s="627"/>
      <c r="B1100" s="627"/>
      <c r="C1100" s="627"/>
      <c r="D1100" s="627"/>
      <c r="E1100" s="628"/>
      <c r="F1100" s="638" t="str">
        <f>IF(C1095="HDG","Anchor rail 41x41 HDG","Anchor rail 41x41")</f>
        <v>Anchor rail 41x41</v>
      </c>
      <c r="G1100" s="639">
        <f t="shared" ref="G1100" si="1466">D1095/1000</f>
        <v>0.15</v>
      </c>
      <c r="H1100" s="630">
        <f>IF(F1100="",0,VLOOKUP(F1100,'Cable trays (UnitPrice)'!B:F,5,0))</f>
        <v>4.0869565217391308</v>
      </c>
      <c r="I1100" s="631">
        <f t="shared" si="1461"/>
        <v>0.61304347826086958</v>
      </c>
      <c r="J1100" s="632"/>
      <c r="K1100" s="632"/>
      <c r="L1100" s="632"/>
      <c r="M1100" s="633"/>
      <c r="N1100" s="634"/>
      <c r="O1100" s="635"/>
      <c r="P1100" s="636" t="e">
        <f t="shared" ref="P1100" si="1467">G1100*O1095</f>
        <v>#VALUE!</v>
      </c>
    </row>
    <row r="1101" spans="1:16" s="637" customFormat="1" ht="13.15">
      <c r="A1101" s="627"/>
      <c r="B1101" s="627"/>
      <c r="C1101" s="627"/>
      <c r="D1101" s="627"/>
      <c r="E1101" s="628"/>
      <c r="F1101" s="638" t="s">
        <v>855</v>
      </c>
      <c r="G1101" s="639">
        <v>1</v>
      </c>
      <c r="H1101" s="630">
        <f>IF(F1101="",0,VLOOKUP(F1101,'Cable trays (UnitPrice)'!B:F,5,0))</f>
        <v>0.78521739130434776</v>
      </c>
      <c r="I1101" s="631">
        <f t="shared" si="1461"/>
        <v>0.78521739130434776</v>
      </c>
      <c r="J1101" s="632"/>
      <c r="K1101" s="632"/>
      <c r="L1101" s="632"/>
      <c r="M1101" s="633"/>
      <c r="N1101" s="634"/>
      <c r="O1101" s="635"/>
      <c r="P1101" s="636" t="e">
        <f t="shared" ref="P1101" si="1468">G1101*O1095</f>
        <v>#VALUE!</v>
      </c>
    </row>
    <row r="1102" spans="1:16" s="637" customFormat="1" ht="13.15">
      <c r="A1102" s="627"/>
      <c r="B1102" s="627"/>
      <c r="C1102" s="627"/>
      <c r="D1102" s="627"/>
      <c r="E1102" s="628"/>
      <c r="F1102" s="638" t="str">
        <f>IF(C1095="HDG","Ceiling mount for anchor rail Varmf MP-230Z HDG","Ceiling mount for anchor rail Sendz MP-230S")</f>
        <v>Ceiling mount for anchor rail Sendz MP-230S</v>
      </c>
      <c r="G1102" s="639">
        <v>2</v>
      </c>
      <c r="H1102" s="630">
        <f>IF(F1102="",0,VLOOKUP(F1102,'Cable trays (UnitPrice)'!B:F,5,0))</f>
        <v>3.2452173913043478</v>
      </c>
      <c r="I1102" s="631">
        <f t="shared" si="1461"/>
        <v>6.4904347826086957</v>
      </c>
      <c r="J1102" s="632"/>
      <c r="K1102" s="632"/>
      <c r="L1102" s="632"/>
      <c r="M1102" s="633"/>
      <c r="N1102" s="634"/>
      <c r="O1102" s="635"/>
      <c r="P1102" s="636" t="e">
        <f t="shared" ref="P1102" si="1469">G1102*O1095</f>
        <v>#VALUE!</v>
      </c>
    </row>
    <row r="1103" spans="1:16" s="637" customFormat="1" ht="13.15">
      <c r="A1103" s="627"/>
      <c r="B1103" s="627"/>
      <c r="C1103" s="627"/>
      <c r="D1103" s="627"/>
      <c r="E1103" s="628"/>
      <c r="F1103" s="627"/>
      <c r="G1103" s="639"/>
      <c r="H1103" s="630">
        <f>IF(F1103="",0,VLOOKUP(F1103,'Cable trays (UnitPrice)'!B:F,5,0))</f>
        <v>0</v>
      </c>
      <c r="I1103" s="631">
        <f t="shared" si="1461"/>
        <v>0</v>
      </c>
      <c r="J1103" s="632"/>
      <c r="K1103" s="632"/>
      <c r="L1103" s="632"/>
      <c r="M1103" s="633"/>
      <c r="N1103" s="634"/>
      <c r="O1103" s="635"/>
      <c r="P1103" s="636" t="e">
        <f t="shared" ref="P1103" si="1470">G1103*O1095</f>
        <v>#VALUE!</v>
      </c>
    </row>
    <row r="1104" spans="1:16" s="637" customFormat="1" ht="13.15">
      <c r="A1104" s="627"/>
      <c r="B1104" s="627"/>
      <c r="C1104" s="627"/>
      <c r="D1104" s="627"/>
      <c r="E1104" s="628"/>
      <c r="F1104" s="638"/>
      <c r="G1104" s="639"/>
      <c r="H1104" s="630">
        <f>IF(F1104="",0,VLOOKUP(F1104,'Cable trays (UnitPrice)'!B:F,5,0))</f>
        <v>0</v>
      </c>
      <c r="I1104" s="631">
        <f t="shared" si="1461"/>
        <v>0</v>
      </c>
      <c r="J1104" s="632"/>
      <c r="K1104" s="632"/>
      <c r="L1104" s="632"/>
      <c r="M1104" s="633"/>
      <c r="N1104" s="634"/>
      <c r="O1104" s="635"/>
      <c r="P1104" s="636" t="e">
        <f t="shared" ref="P1104" si="1471">G1104*O1095</f>
        <v>#VALUE!</v>
      </c>
    </row>
    <row r="1105" spans="1:16">
      <c r="A1105" s="617" t="str">
        <f>CONCATENATE("Cable ",B1105," ",C1105," ",D1105," x ",E1105)</f>
        <v>Cable Tray PRE Galv. 100 x 300</v>
      </c>
      <c r="B1105" s="706" t="s">
        <v>858</v>
      </c>
      <c r="C1105" s="704" t="s">
        <v>856</v>
      </c>
      <c r="D1105" s="640">
        <v>100</v>
      </c>
      <c r="E1105" s="640">
        <v>300</v>
      </c>
      <c r="F1105" s="618"/>
      <c r="G1105" s="619"/>
      <c r="H1105" s="619"/>
      <c r="I1105" s="620">
        <f t="shared" ref="I1105:I1165" si="1472">SUM(I1106:I1114)</f>
        <v>29.42173913043478</v>
      </c>
      <c r="J1105" s="621">
        <f>I1105*NOK2EUR</f>
        <v>338.34999999999997</v>
      </c>
      <c r="K1105" s="622"/>
      <c r="L1105" s="623">
        <f t="shared" ref="L1105" si="1473">IF(D1105&gt;300,D1105/1000,0.25)</f>
        <v>0.25</v>
      </c>
      <c r="M1105" s="624">
        <f t="shared" ref="M1105" si="1474">$M$1</f>
        <v>0.5</v>
      </c>
      <c r="N1105" s="623">
        <f t="shared" ref="N1105" si="1475">L1105+L1105*M1105</f>
        <v>0.375</v>
      </c>
      <c r="O1105" s="625" t="e">
        <f>SUMIF('[55]Cable Trays - maching table'!C:C,A1105,'[55]Cable Trays - maching table'!D:D)</f>
        <v>#VALUE!</v>
      </c>
      <c r="P1105" s="626"/>
    </row>
    <row r="1106" spans="1:16" s="637" customFormat="1" ht="13.15">
      <c r="A1106" s="627"/>
      <c r="B1106" s="627"/>
      <c r="C1106" s="627"/>
      <c r="D1106" s="627"/>
      <c r="E1106" s="628"/>
      <c r="F1106" s="260" t="str">
        <f>CONCATENATE("Cable ",B1105," ",C1105," ",D1105," x ",E1105)</f>
        <v>Cable Tray PRE Galv. 100 x 300</v>
      </c>
      <c r="G1106" s="629">
        <v>1</v>
      </c>
      <c r="H1106" s="630">
        <f>IF(F1106="",0,VLOOKUP(F1106,'Cable trays (UnitPrice)'!B:F,5,0))</f>
        <v>11.826086956521738</v>
      </c>
      <c r="I1106" s="631">
        <f t="shared" ref="I1106:I1114" si="1476">H1106*G1106</f>
        <v>11.826086956521738</v>
      </c>
      <c r="J1106" s="632"/>
      <c r="K1106" s="632"/>
      <c r="L1106" s="632"/>
      <c r="M1106" s="633"/>
      <c r="N1106" s="634"/>
      <c r="O1106" s="635"/>
      <c r="P1106" s="636" t="e">
        <f t="shared" si="1408"/>
        <v>#VALUE!</v>
      </c>
    </row>
    <row r="1107" spans="1:16" s="637" customFormat="1" ht="13.15">
      <c r="A1107" s="627"/>
      <c r="B1107" s="627"/>
      <c r="C1107" s="627"/>
      <c r="D1107" s="627"/>
      <c r="E1107" s="628"/>
      <c r="F1107" s="260" t="str">
        <f>CONCATENATE(B1105," - Union ",C1105," ",D1105," x ",E1105)</f>
        <v>Tray - Union PRE Galv. 100 x 300</v>
      </c>
      <c r="G1107" s="629">
        <v>0.7</v>
      </c>
      <c r="H1107" s="630">
        <f>IF(F1107="",0,VLOOKUP(F1107,'Cable trays (UnitPrice)'!B:F,5,0))</f>
        <v>3.0434782608695654</v>
      </c>
      <c r="I1107" s="631">
        <f t="shared" si="1476"/>
        <v>2.1304347826086958</v>
      </c>
      <c r="J1107" s="632"/>
      <c r="K1107" s="632"/>
      <c r="L1107" s="632"/>
      <c r="M1107" s="633"/>
      <c r="N1107" s="634"/>
      <c r="O1107" s="635"/>
      <c r="P1107" s="636" t="e">
        <f t="shared" ref="P1107" si="1477">G1107*O1105</f>
        <v>#VALUE!</v>
      </c>
    </row>
    <row r="1108" spans="1:16" s="637" customFormat="1" ht="13.15">
      <c r="A1108" s="627"/>
      <c r="B1108" s="627"/>
      <c r="C1108" s="627"/>
      <c r="D1108" s="627"/>
      <c r="E1108" s="628"/>
      <c r="F1108" s="638" t="s">
        <v>853</v>
      </c>
      <c r="G1108" s="639">
        <v>4</v>
      </c>
      <c r="H1108" s="630">
        <f>IF(F1108="",0,VLOOKUP(F1108,'Cable trays (UnitPrice)'!B:F,5,0))</f>
        <v>1.6165217391304347</v>
      </c>
      <c r="I1108" s="631">
        <f t="shared" si="1476"/>
        <v>6.4660869565217389</v>
      </c>
      <c r="J1108" s="632"/>
      <c r="K1108" s="632"/>
      <c r="L1108" s="632"/>
      <c r="M1108" s="633"/>
      <c r="N1108" s="634"/>
      <c r="O1108" s="635"/>
      <c r="P1108" s="636" t="e">
        <f t="shared" ref="P1108" si="1478">G1108*O1105</f>
        <v>#VALUE!</v>
      </c>
    </row>
    <row r="1109" spans="1:16" s="637" customFormat="1" ht="13.15">
      <c r="A1109" s="627"/>
      <c r="B1109" s="627"/>
      <c r="C1109" s="627"/>
      <c r="D1109" s="627"/>
      <c r="E1109" s="628"/>
      <c r="F1109" s="638" t="s">
        <v>854</v>
      </c>
      <c r="G1109" s="639">
        <v>8</v>
      </c>
      <c r="H1109" s="630">
        <f>IF(F1109="",0,VLOOKUP(F1109,'Cable trays (UnitPrice)'!B:F,5,0))</f>
        <v>0.1643478260869565</v>
      </c>
      <c r="I1109" s="631">
        <f t="shared" si="1476"/>
        <v>1.314782608695652</v>
      </c>
      <c r="J1109" s="632"/>
      <c r="K1109" s="632"/>
      <c r="L1109" s="632"/>
      <c r="M1109" s="633"/>
      <c r="N1109" s="634"/>
      <c r="O1109" s="635"/>
      <c r="P1109" s="636" t="e">
        <f t="shared" ref="P1109" si="1479">G1109*O1105</f>
        <v>#VALUE!</v>
      </c>
    </row>
    <row r="1110" spans="1:16" s="637" customFormat="1" ht="13.15">
      <c r="A1110" s="627"/>
      <c r="B1110" s="627"/>
      <c r="C1110" s="627"/>
      <c r="D1110" s="627"/>
      <c r="E1110" s="628"/>
      <c r="F1110" s="638" t="str">
        <f>IF(C1105="HDG","Anchor rail 41x41 HDG","Anchor rail 41x41")</f>
        <v>Anchor rail 41x41</v>
      </c>
      <c r="G1110" s="639">
        <f t="shared" ref="G1110" si="1480">D1105/1000</f>
        <v>0.1</v>
      </c>
      <c r="H1110" s="630">
        <f>IF(F1110="",0,VLOOKUP(F1110,'Cable trays (UnitPrice)'!B:F,5,0))</f>
        <v>4.0869565217391308</v>
      </c>
      <c r="I1110" s="631">
        <f t="shared" si="1476"/>
        <v>0.40869565217391313</v>
      </c>
      <c r="J1110" s="632"/>
      <c r="K1110" s="632"/>
      <c r="L1110" s="632"/>
      <c r="M1110" s="633"/>
      <c r="N1110" s="634"/>
      <c r="O1110" s="635"/>
      <c r="P1110" s="636" t="e">
        <f t="shared" ref="P1110" si="1481">G1110*O1105</f>
        <v>#VALUE!</v>
      </c>
    </row>
    <row r="1111" spans="1:16" s="637" customFormat="1" ht="13.15">
      <c r="A1111" s="627"/>
      <c r="B1111" s="627"/>
      <c r="C1111" s="627"/>
      <c r="D1111" s="627"/>
      <c r="E1111" s="628"/>
      <c r="F1111" s="638" t="s">
        <v>855</v>
      </c>
      <c r="G1111" s="639">
        <v>1</v>
      </c>
      <c r="H1111" s="630">
        <f>IF(F1111="",0,VLOOKUP(F1111,'Cable trays (UnitPrice)'!B:F,5,0))</f>
        <v>0.78521739130434776</v>
      </c>
      <c r="I1111" s="631">
        <f t="shared" si="1476"/>
        <v>0.78521739130434776</v>
      </c>
      <c r="J1111" s="632"/>
      <c r="K1111" s="632"/>
      <c r="L1111" s="632"/>
      <c r="M1111" s="633"/>
      <c r="N1111" s="634"/>
      <c r="O1111" s="635"/>
      <c r="P1111" s="636" t="e">
        <f t="shared" ref="P1111" si="1482">G1111*O1105</f>
        <v>#VALUE!</v>
      </c>
    </row>
    <row r="1112" spans="1:16" s="637" customFormat="1" ht="13.15">
      <c r="A1112" s="627"/>
      <c r="B1112" s="627"/>
      <c r="C1112" s="627"/>
      <c r="D1112" s="627"/>
      <c r="E1112" s="628"/>
      <c r="F1112" s="638" t="str">
        <f>IF(C1105="HDG","Ceiling mount for anchor rail Varmf MP-230Z HDG","Ceiling mount for anchor rail Sendz MP-230S")</f>
        <v>Ceiling mount for anchor rail Sendz MP-230S</v>
      </c>
      <c r="G1112" s="639">
        <v>2</v>
      </c>
      <c r="H1112" s="630">
        <f>IF(F1112="",0,VLOOKUP(F1112,'Cable trays (UnitPrice)'!B:F,5,0))</f>
        <v>3.2452173913043478</v>
      </c>
      <c r="I1112" s="631">
        <f t="shared" si="1476"/>
        <v>6.4904347826086957</v>
      </c>
      <c r="J1112" s="632"/>
      <c r="K1112" s="632"/>
      <c r="L1112" s="632"/>
      <c r="M1112" s="633"/>
      <c r="N1112" s="634"/>
      <c r="O1112" s="635"/>
      <c r="P1112" s="636" t="e">
        <f t="shared" ref="P1112" si="1483">G1112*O1105</f>
        <v>#VALUE!</v>
      </c>
    </row>
    <row r="1113" spans="1:16" s="637" customFormat="1" ht="13.15">
      <c r="A1113" s="627"/>
      <c r="B1113" s="627"/>
      <c r="C1113" s="627"/>
      <c r="D1113" s="627"/>
      <c r="E1113" s="628"/>
      <c r="F1113" s="627"/>
      <c r="G1113" s="639"/>
      <c r="H1113" s="630">
        <f>IF(F1113="",0,VLOOKUP(F1113,'Cable trays (UnitPrice)'!B:F,5,0))</f>
        <v>0</v>
      </c>
      <c r="I1113" s="631">
        <f t="shared" si="1476"/>
        <v>0</v>
      </c>
      <c r="J1113" s="632"/>
      <c r="K1113" s="632"/>
      <c r="L1113" s="632"/>
      <c r="M1113" s="633"/>
      <c r="N1113" s="634"/>
      <c r="O1113" s="635"/>
      <c r="P1113" s="636" t="e">
        <f t="shared" ref="P1113" si="1484">G1113*O1105</f>
        <v>#VALUE!</v>
      </c>
    </row>
    <row r="1114" spans="1:16" s="637" customFormat="1" ht="13.15">
      <c r="A1114" s="627"/>
      <c r="B1114" s="627"/>
      <c r="C1114" s="627"/>
      <c r="D1114" s="627"/>
      <c r="E1114" s="628"/>
      <c r="F1114" s="638"/>
      <c r="G1114" s="639"/>
      <c r="H1114" s="630">
        <f>IF(F1114="",0,VLOOKUP(F1114,'Cable trays (UnitPrice)'!B:F,5,0))</f>
        <v>0</v>
      </c>
      <c r="I1114" s="631">
        <f t="shared" si="1476"/>
        <v>0</v>
      </c>
      <c r="J1114" s="632"/>
      <c r="K1114" s="632"/>
      <c r="L1114" s="632"/>
      <c r="M1114" s="633"/>
      <c r="N1114" s="634"/>
      <c r="O1114" s="635"/>
      <c r="P1114" s="636" t="e">
        <f t="shared" ref="P1114" si="1485">G1114*O1105</f>
        <v>#VALUE!</v>
      </c>
    </row>
    <row r="1115" spans="1:16">
      <c r="A1115" s="617" t="str">
        <f>CONCATENATE("Cable ",B1115," ",C1115," ",D1115," x ",E1115)</f>
        <v>Cable Tray PRE Galv. 100 x 150</v>
      </c>
      <c r="B1115" s="706" t="s">
        <v>858</v>
      </c>
      <c r="C1115" s="704" t="s">
        <v>856</v>
      </c>
      <c r="D1115" s="640">
        <v>100</v>
      </c>
      <c r="E1115" s="640">
        <v>150</v>
      </c>
      <c r="F1115" s="618"/>
      <c r="G1115" s="619"/>
      <c r="H1115" s="619"/>
      <c r="I1115" s="620">
        <f t="shared" si="1472"/>
        <v>29.160869565217389</v>
      </c>
      <c r="J1115" s="621">
        <f>I1115*NOK2EUR</f>
        <v>335.34999999999997</v>
      </c>
      <c r="K1115" s="622"/>
      <c r="L1115" s="623">
        <f t="shared" ref="L1115" si="1486">IF(D1115&gt;300,D1115/1000,0.25)</f>
        <v>0.25</v>
      </c>
      <c r="M1115" s="624">
        <f t="shared" ref="M1115" si="1487">$M$1</f>
        <v>0.5</v>
      </c>
      <c r="N1115" s="623">
        <f t="shared" ref="N1115" si="1488">L1115+L1115*M1115</f>
        <v>0.375</v>
      </c>
      <c r="O1115" s="625" t="e">
        <f>SUMIF('[55]Cable Trays - maching table'!C:C,A1115,'[55]Cable Trays - maching table'!D:D)</f>
        <v>#VALUE!</v>
      </c>
      <c r="P1115" s="626"/>
    </row>
    <row r="1116" spans="1:16" s="637" customFormat="1" ht="13.15">
      <c r="A1116" s="627"/>
      <c r="B1116" s="627"/>
      <c r="C1116" s="627"/>
      <c r="D1116" s="627"/>
      <c r="E1116" s="628"/>
      <c r="F1116" s="260" t="str">
        <f>CONCATENATE("Cable ",B1115," ",C1115," ",D1115," x ",E1115)</f>
        <v>Cable Tray PRE Galv. 100 x 150</v>
      </c>
      <c r="G1116" s="629">
        <v>1</v>
      </c>
      <c r="H1116" s="630">
        <f>IF(F1116="",0,VLOOKUP(F1116,'Cable trays (UnitPrice)'!B:F,5,0))</f>
        <v>11.565217391304348</v>
      </c>
      <c r="I1116" s="631">
        <f t="shared" ref="I1116:I1124" si="1489">H1116*G1116</f>
        <v>11.565217391304348</v>
      </c>
      <c r="J1116" s="632"/>
      <c r="K1116" s="632"/>
      <c r="L1116" s="632"/>
      <c r="M1116" s="633"/>
      <c r="N1116" s="634"/>
      <c r="O1116" s="635"/>
      <c r="P1116" s="636" t="e">
        <f t="shared" si="1408"/>
        <v>#VALUE!</v>
      </c>
    </row>
    <row r="1117" spans="1:16" s="637" customFormat="1" ht="13.15">
      <c r="A1117" s="627"/>
      <c r="B1117" s="627"/>
      <c r="C1117" s="627"/>
      <c r="D1117" s="627"/>
      <c r="E1117" s="628"/>
      <c r="F1117" s="260" t="str">
        <f>CONCATENATE(B1115," - Union ",C1115," ",D1115," x ",E1115)</f>
        <v>Tray - Union PRE Galv. 100 x 150</v>
      </c>
      <c r="G1117" s="629">
        <v>0.7</v>
      </c>
      <c r="H1117" s="630">
        <f>IF(F1117="",0,VLOOKUP(F1117,'Cable trays (UnitPrice)'!B:F,5,0))</f>
        <v>3.0434782608695654</v>
      </c>
      <c r="I1117" s="631">
        <f t="shared" si="1489"/>
        <v>2.1304347826086958</v>
      </c>
      <c r="J1117" s="632"/>
      <c r="K1117" s="632"/>
      <c r="L1117" s="632"/>
      <c r="M1117" s="633"/>
      <c r="N1117" s="634"/>
      <c r="O1117" s="635"/>
      <c r="P1117" s="636" t="e">
        <f t="shared" ref="P1117" si="1490">G1117*O1115</f>
        <v>#VALUE!</v>
      </c>
    </row>
    <row r="1118" spans="1:16" s="637" customFormat="1" ht="13.15">
      <c r="A1118" s="627"/>
      <c r="B1118" s="627"/>
      <c r="C1118" s="627"/>
      <c r="D1118" s="627"/>
      <c r="E1118" s="628"/>
      <c r="F1118" s="638" t="s">
        <v>853</v>
      </c>
      <c r="G1118" s="639">
        <v>4</v>
      </c>
      <c r="H1118" s="630">
        <f>IF(F1118="",0,VLOOKUP(F1118,'Cable trays (UnitPrice)'!B:F,5,0))</f>
        <v>1.6165217391304347</v>
      </c>
      <c r="I1118" s="631">
        <f t="shared" si="1489"/>
        <v>6.4660869565217389</v>
      </c>
      <c r="J1118" s="632"/>
      <c r="K1118" s="632"/>
      <c r="L1118" s="632"/>
      <c r="M1118" s="633"/>
      <c r="N1118" s="634"/>
      <c r="O1118" s="635"/>
      <c r="P1118" s="636" t="e">
        <f t="shared" ref="P1118" si="1491">G1118*O1115</f>
        <v>#VALUE!</v>
      </c>
    </row>
    <row r="1119" spans="1:16" s="637" customFormat="1" ht="13.15">
      <c r="A1119" s="627"/>
      <c r="B1119" s="627"/>
      <c r="C1119" s="627"/>
      <c r="D1119" s="627"/>
      <c r="E1119" s="628"/>
      <c r="F1119" s="638" t="s">
        <v>854</v>
      </c>
      <c r="G1119" s="639">
        <v>8</v>
      </c>
      <c r="H1119" s="630">
        <f>IF(F1119="",0,VLOOKUP(F1119,'Cable trays (UnitPrice)'!B:F,5,0))</f>
        <v>0.1643478260869565</v>
      </c>
      <c r="I1119" s="631">
        <f t="shared" si="1489"/>
        <v>1.314782608695652</v>
      </c>
      <c r="J1119" s="632"/>
      <c r="K1119" s="632"/>
      <c r="L1119" s="632"/>
      <c r="M1119" s="633"/>
      <c r="N1119" s="634"/>
      <c r="O1119" s="635"/>
      <c r="P1119" s="636" t="e">
        <f t="shared" ref="P1119" si="1492">G1119*O1115</f>
        <v>#VALUE!</v>
      </c>
    </row>
    <row r="1120" spans="1:16" s="637" customFormat="1" ht="13.15">
      <c r="A1120" s="627"/>
      <c r="B1120" s="627"/>
      <c r="C1120" s="627"/>
      <c r="D1120" s="627"/>
      <c r="E1120" s="628"/>
      <c r="F1120" s="638" t="str">
        <f>IF(C1115="HDG","Anchor rail 41x41 HDG","Anchor rail 41x41")</f>
        <v>Anchor rail 41x41</v>
      </c>
      <c r="G1120" s="639">
        <f t="shared" ref="G1120" si="1493">D1115/1000</f>
        <v>0.1</v>
      </c>
      <c r="H1120" s="630">
        <f>IF(F1120="",0,VLOOKUP(F1120,'Cable trays (UnitPrice)'!B:F,5,0))</f>
        <v>4.0869565217391308</v>
      </c>
      <c r="I1120" s="631">
        <f t="shared" si="1489"/>
        <v>0.40869565217391313</v>
      </c>
      <c r="J1120" s="632"/>
      <c r="K1120" s="632"/>
      <c r="L1120" s="632"/>
      <c r="M1120" s="633"/>
      <c r="N1120" s="634"/>
      <c r="O1120" s="635"/>
      <c r="P1120" s="636" t="e">
        <f t="shared" ref="P1120" si="1494">G1120*O1115</f>
        <v>#VALUE!</v>
      </c>
    </row>
    <row r="1121" spans="1:16" s="637" customFormat="1" ht="13.15">
      <c r="A1121" s="627"/>
      <c r="B1121" s="627"/>
      <c r="C1121" s="627"/>
      <c r="D1121" s="627"/>
      <c r="E1121" s="628"/>
      <c r="F1121" s="638" t="s">
        <v>855</v>
      </c>
      <c r="G1121" s="639">
        <v>1</v>
      </c>
      <c r="H1121" s="630">
        <f>IF(F1121="",0,VLOOKUP(F1121,'Cable trays (UnitPrice)'!B:F,5,0))</f>
        <v>0.78521739130434776</v>
      </c>
      <c r="I1121" s="631">
        <f t="shared" si="1489"/>
        <v>0.78521739130434776</v>
      </c>
      <c r="J1121" s="632"/>
      <c r="K1121" s="632"/>
      <c r="L1121" s="632"/>
      <c r="M1121" s="633"/>
      <c r="N1121" s="634"/>
      <c r="O1121" s="635"/>
      <c r="P1121" s="636" t="e">
        <f t="shared" ref="P1121" si="1495">G1121*O1115</f>
        <v>#VALUE!</v>
      </c>
    </row>
    <row r="1122" spans="1:16" s="637" customFormat="1" ht="13.15">
      <c r="A1122" s="627"/>
      <c r="B1122" s="627"/>
      <c r="C1122" s="627"/>
      <c r="D1122" s="627"/>
      <c r="E1122" s="628"/>
      <c r="F1122" s="638" t="str">
        <f>IF(C1115="HDG","Ceiling mount for anchor rail Varmf MP-230Z HDG","Ceiling mount for anchor rail Sendz MP-230S")</f>
        <v>Ceiling mount for anchor rail Sendz MP-230S</v>
      </c>
      <c r="G1122" s="639">
        <v>2</v>
      </c>
      <c r="H1122" s="630">
        <f>IF(F1122="",0,VLOOKUP(F1122,'Cable trays (UnitPrice)'!B:F,5,0))</f>
        <v>3.2452173913043478</v>
      </c>
      <c r="I1122" s="631">
        <f t="shared" si="1489"/>
        <v>6.4904347826086957</v>
      </c>
      <c r="J1122" s="632"/>
      <c r="K1122" s="632"/>
      <c r="L1122" s="632"/>
      <c r="M1122" s="633"/>
      <c r="N1122" s="634"/>
      <c r="O1122" s="635"/>
      <c r="P1122" s="636" t="e">
        <f t="shared" ref="P1122" si="1496">G1122*O1115</f>
        <v>#VALUE!</v>
      </c>
    </row>
    <row r="1123" spans="1:16" s="637" customFormat="1" ht="13.15">
      <c r="A1123" s="627"/>
      <c r="B1123" s="627"/>
      <c r="C1123" s="627"/>
      <c r="D1123" s="627"/>
      <c r="E1123" s="628"/>
      <c r="F1123" s="627"/>
      <c r="G1123" s="639"/>
      <c r="H1123" s="630">
        <f>IF(F1123="",0,VLOOKUP(F1123,'Cable trays (UnitPrice)'!B:F,5,0))</f>
        <v>0</v>
      </c>
      <c r="I1123" s="631">
        <f t="shared" si="1489"/>
        <v>0</v>
      </c>
      <c r="J1123" s="632"/>
      <c r="K1123" s="632"/>
      <c r="L1123" s="632"/>
      <c r="M1123" s="633"/>
      <c r="N1123" s="634"/>
      <c r="O1123" s="635"/>
      <c r="P1123" s="636" t="e">
        <f t="shared" ref="P1123" si="1497">G1123*O1115</f>
        <v>#VALUE!</v>
      </c>
    </row>
    <row r="1124" spans="1:16" s="637" customFormat="1" ht="13.15">
      <c r="A1124" s="627"/>
      <c r="B1124" s="627"/>
      <c r="C1124" s="627"/>
      <c r="D1124" s="627"/>
      <c r="E1124" s="628"/>
      <c r="F1124" s="638"/>
      <c r="G1124" s="639"/>
      <c r="H1124" s="630">
        <f>IF(F1124="",0,VLOOKUP(F1124,'Cable trays (UnitPrice)'!B:F,5,0))</f>
        <v>0</v>
      </c>
      <c r="I1124" s="631">
        <f t="shared" si="1489"/>
        <v>0</v>
      </c>
      <c r="J1124" s="632"/>
      <c r="K1124" s="632"/>
      <c r="L1124" s="632"/>
      <c r="M1124" s="633"/>
      <c r="N1124" s="634"/>
      <c r="O1124" s="635"/>
      <c r="P1124" s="636" t="e">
        <f t="shared" ref="P1124" si="1498">G1124*O1115</f>
        <v>#VALUE!</v>
      </c>
    </row>
    <row r="1125" spans="1:16">
      <c r="A1125" s="617" t="str">
        <f>CONCATENATE("Cable ",B1125," ",C1125," ",D1125," x ",E1125)</f>
        <v>Cable Tray PRE Galv. 100 x 150</v>
      </c>
      <c r="B1125" s="706" t="s">
        <v>858</v>
      </c>
      <c r="C1125" s="704" t="s">
        <v>856</v>
      </c>
      <c r="D1125" s="640">
        <v>100</v>
      </c>
      <c r="E1125" s="640">
        <v>150</v>
      </c>
      <c r="F1125" s="618"/>
      <c r="G1125" s="619"/>
      <c r="H1125" s="619"/>
      <c r="I1125" s="620">
        <f t="shared" si="1472"/>
        <v>29.160869565217389</v>
      </c>
      <c r="J1125" s="621">
        <f>I1125*NOK2EUR</f>
        <v>335.34999999999997</v>
      </c>
      <c r="K1125" s="622"/>
      <c r="L1125" s="623">
        <f t="shared" ref="L1125" si="1499">IF(D1125&gt;300,D1125/1000,0.25)</f>
        <v>0.25</v>
      </c>
      <c r="M1125" s="624">
        <f t="shared" ref="M1125" si="1500">$M$1</f>
        <v>0.5</v>
      </c>
      <c r="N1125" s="623">
        <f t="shared" ref="N1125" si="1501">L1125+L1125*M1125</f>
        <v>0.375</v>
      </c>
      <c r="O1125" s="625" t="e">
        <f>SUMIF('[55]Cable Trays - maching table'!C:C,A1125,'[55]Cable Trays - maching table'!D:D)</f>
        <v>#VALUE!</v>
      </c>
      <c r="P1125" s="626"/>
    </row>
    <row r="1126" spans="1:16" s="637" customFormat="1" ht="13.15">
      <c r="A1126" s="627"/>
      <c r="B1126" s="627"/>
      <c r="C1126" s="627"/>
      <c r="D1126" s="627"/>
      <c r="E1126" s="628"/>
      <c r="F1126" s="260" t="str">
        <f>CONCATENATE("Cable ",B1125," ",C1125," ",D1125," x ",E1125)</f>
        <v>Cable Tray PRE Galv. 100 x 150</v>
      </c>
      <c r="G1126" s="629">
        <v>1</v>
      </c>
      <c r="H1126" s="630">
        <f>IF(F1126="",0,VLOOKUP(F1126,'Cable trays (UnitPrice)'!B:F,5,0))</f>
        <v>11.565217391304348</v>
      </c>
      <c r="I1126" s="631">
        <f t="shared" ref="I1126:I1134" si="1502">H1126*G1126</f>
        <v>11.565217391304348</v>
      </c>
      <c r="J1126" s="632"/>
      <c r="K1126" s="632"/>
      <c r="L1126" s="632"/>
      <c r="M1126" s="633"/>
      <c r="N1126" s="634"/>
      <c r="O1126" s="635"/>
      <c r="P1126" s="636" t="e">
        <f t="shared" ref="P1126" si="1503">G1126*O1125</f>
        <v>#VALUE!</v>
      </c>
    </row>
    <row r="1127" spans="1:16" s="637" customFormat="1" ht="13.15">
      <c r="A1127" s="627"/>
      <c r="B1127" s="627"/>
      <c r="C1127" s="627"/>
      <c r="D1127" s="627"/>
      <c r="E1127" s="628"/>
      <c r="F1127" s="260" t="str">
        <f>CONCATENATE(B1125," - Union ",C1125," ",D1125," x ",E1125)</f>
        <v>Tray - Union PRE Galv. 100 x 150</v>
      </c>
      <c r="G1127" s="629">
        <v>0.7</v>
      </c>
      <c r="H1127" s="630">
        <f>IF(F1127="",0,VLOOKUP(F1127,'Cable trays (UnitPrice)'!B:F,5,0))</f>
        <v>3.0434782608695654</v>
      </c>
      <c r="I1127" s="631">
        <f t="shared" si="1502"/>
        <v>2.1304347826086958</v>
      </c>
      <c r="J1127" s="632"/>
      <c r="K1127" s="632"/>
      <c r="L1127" s="632"/>
      <c r="M1127" s="633"/>
      <c r="N1127" s="634"/>
      <c r="O1127" s="635"/>
      <c r="P1127" s="636" t="e">
        <f t="shared" ref="P1127" si="1504">G1127*O1125</f>
        <v>#VALUE!</v>
      </c>
    </row>
    <row r="1128" spans="1:16" s="637" customFormat="1" ht="13.15">
      <c r="A1128" s="627"/>
      <c r="B1128" s="627"/>
      <c r="C1128" s="627"/>
      <c r="D1128" s="627"/>
      <c r="E1128" s="628"/>
      <c r="F1128" s="638" t="s">
        <v>853</v>
      </c>
      <c r="G1128" s="639">
        <v>4</v>
      </c>
      <c r="H1128" s="630">
        <f>IF(F1128="",0,VLOOKUP(F1128,'Cable trays (UnitPrice)'!B:F,5,0))</f>
        <v>1.6165217391304347</v>
      </c>
      <c r="I1128" s="631">
        <f t="shared" si="1502"/>
        <v>6.4660869565217389</v>
      </c>
      <c r="J1128" s="632"/>
      <c r="K1128" s="632"/>
      <c r="L1128" s="632"/>
      <c r="M1128" s="633"/>
      <c r="N1128" s="634"/>
      <c r="O1128" s="635"/>
      <c r="P1128" s="636" t="e">
        <f t="shared" ref="P1128" si="1505">G1128*O1125</f>
        <v>#VALUE!</v>
      </c>
    </row>
    <row r="1129" spans="1:16" s="637" customFormat="1" ht="13.15">
      <c r="A1129" s="627"/>
      <c r="B1129" s="627"/>
      <c r="C1129" s="627"/>
      <c r="D1129" s="627"/>
      <c r="E1129" s="628"/>
      <c r="F1129" s="638" t="s">
        <v>854</v>
      </c>
      <c r="G1129" s="639">
        <v>8</v>
      </c>
      <c r="H1129" s="630">
        <f>IF(F1129="",0,VLOOKUP(F1129,'Cable trays (UnitPrice)'!B:F,5,0))</f>
        <v>0.1643478260869565</v>
      </c>
      <c r="I1129" s="631">
        <f t="shared" si="1502"/>
        <v>1.314782608695652</v>
      </c>
      <c r="J1129" s="632"/>
      <c r="K1129" s="632"/>
      <c r="L1129" s="632"/>
      <c r="M1129" s="633"/>
      <c r="N1129" s="634"/>
      <c r="O1129" s="635"/>
      <c r="P1129" s="636" t="e">
        <f t="shared" ref="P1129" si="1506">G1129*O1125</f>
        <v>#VALUE!</v>
      </c>
    </row>
    <row r="1130" spans="1:16" s="637" customFormat="1" ht="13.15">
      <c r="A1130" s="627"/>
      <c r="B1130" s="627"/>
      <c r="C1130" s="627"/>
      <c r="D1130" s="627"/>
      <c r="E1130" s="628"/>
      <c r="F1130" s="638" t="str">
        <f>IF(C1125="HDG","Anchor rail 41x41 HDG","Anchor rail 41x41")</f>
        <v>Anchor rail 41x41</v>
      </c>
      <c r="G1130" s="639">
        <f t="shared" ref="G1130" si="1507">D1125/1000</f>
        <v>0.1</v>
      </c>
      <c r="H1130" s="630">
        <f>IF(F1130="",0,VLOOKUP(F1130,'Cable trays (UnitPrice)'!B:F,5,0))</f>
        <v>4.0869565217391308</v>
      </c>
      <c r="I1130" s="631">
        <f t="shared" si="1502"/>
        <v>0.40869565217391313</v>
      </c>
      <c r="J1130" s="632"/>
      <c r="K1130" s="632"/>
      <c r="L1130" s="632"/>
      <c r="M1130" s="633"/>
      <c r="N1130" s="634"/>
      <c r="O1130" s="635"/>
      <c r="P1130" s="636" t="e">
        <f t="shared" ref="P1130" si="1508">G1130*O1125</f>
        <v>#VALUE!</v>
      </c>
    </row>
    <row r="1131" spans="1:16" s="637" customFormat="1" ht="13.15">
      <c r="A1131" s="627"/>
      <c r="B1131" s="627"/>
      <c r="C1131" s="627"/>
      <c r="D1131" s="627"/>
      <c r="E1131" s="628"/>
      <c r="F1131" s="638" t="s">
        <v>855</v>
      </c>
      <c r="G1131" s="639">
        <v>1</v>
      </c>
      <c r="H1131" s="630">
        <f>IF(F1131="",0,VLOOKUP(F1131,'Cable trays (UnitPrice)'!B:F,5,0))</f>
        <v>0.78521739130434776</v>
      </c>
      <c r="I1131" s="631">
        <f t="shared" si="1502"/>
        <v>0.78521739130434776</v>
      </c>
      <c r="J1131" s="632"/>
      <c r="K1131" s="632"/>
      <c r="L1131" s="632"/>
      <c r="M1131" s="633"/>
      <c r="N1131" s="634"/>
      <c r="O1131" s="635"/>
      <c r="P1131" s="636" t="e">
        <f t="shared" ref="P1131" si="1509">G1131*O1125</f>
        <v>#VALUE!</v>
      </c>
    </row>
    <row r="1132" spans="1:16" s="637" customFormat="1" ht="13.15">
      <c r="A1132" s="627"/>
      <c r="B1132" s="627"/>
      <c r="C1132" s="627"/>
      <c r="D1132" s="627"/>
      <c r="E1132" s="628"/>
      <c r="F1132" s="638" t="str">
        <f>IF(C1125="HDG","Ceiling mount for anchor rail Varmf MP-230Z HDG","Ceiling mount for anchor rail Sendz MP-230S")</f>
        <v>Ceiling mount for anchor rail Sendz MP-230S</v>
      </c>
      <c r="G1132" s="639">
        <v>2</v>
      </c>
      <c r="H1132" s="630">
        <f>IF(F1132="",0,VLOOKUP(F1132,'Cable trays (UnitPrice)'!B:F,5,0))</f>
        <v>3.2452173913043478</v>
      </c>
      <c r="I1132" s="631">
        <f t="shared" si="1502"/>
        <v>6.4904347826086957</v>
      </c>
      <c r="J1132" s="632"/>
      <c r="K1132" s="632"/>
      <c r="L1132" s="632"/>
      <c r="M1132" s="633"/>
      <c r="N1132" s="634"/>
      <c r="O1132" s="635"/>
      <c r="P1132" s="636" t="e">
        <f t="shared" ref="P1132" si="1510">G1132*O1125</f>
        <v>#VALUE!</v>
      </c>
    </row>
    <row r="1133" spans="1:16" s="637" customFormat="1" ht="13.15">
      <c r="A1133" s="627"/>
      <c r="B1133" s="627"/>
      <c r="C1133" s="627"/>
      <c r="D1133" s="627"/>
      <c r="E1133" s="628"/>
      <c r="F1133" s="627"/>
      <c r="G1133" s="639"/>
      <c r="H1133" s="630">
        <f>IF(F1133="",0,VLOOKUP(F1133,'Cable trays (UnitPrice)'!B:F,5,0))</f>
        <v>0</v>
      </c>
      <c r="I1133" s="631">
        <f t="shared" si="1502"/>
        <v>0</v>
      </c>
      <c r="J1133" s="632"/>
      <c r="K1133" s="632"/>
      <c r="L1133" s="632"/>
      <c r="M1133" s="633"/>
      <c r="N1133" s="634"/>
      <c r="O1133" s="635"/>
      <c r="P1133" s="636" t="e">
        <f t="shared" ref="P1133" si="1511">G1133*O1125</f>
        <v>#VALUE!</v>
      </c>
    </row>
    <row r="1134" spans="1:16" s="637" customFormat="1" ht="13.15">
      <c r="A1134" s="627"/>
      <c r="B1134" s="627"/>
      <c r="C1134" s="627"/>
      <c r="D1134" s="627"/>
      <c r="E1134" s="628"/>
      <c r="F1134" s="638"/>
      <c r="G1134" s="639"/>
      <c r="H1134" s="630">
        <f>IF(F1134="",0,VLOOKUP(F1134,'Cable trays (UnitPrice)'!B:F,5,0))</f>
        <v>0</v>
      </c>
      <c r="I1134" s="631">
        <f t="shared" si="1502"/>
        <v>0</v>
      </c>
      <c r="J1134" s="632"/>
      <c r="K1134" s="632"/>
      <c r="L1134" s="632"/>
      <c r="M1134" s="633"/>
      <c r="N1134" s="634"/>
      <c r="O1134" s="635"/>
      <c r="P1134" s="636" t="e">
        <f t="shared" ref="P1134" si="1512">G1134*O1125</f>
        <v>#VALUE!</v>
      </c>
    </row>
    <row r="1135" spans="1:16">
      <c r="A1135" s="617" t="str">
        <f>CONCATENATE("Cable ",B1135," ",C1135," ",D1135," x ",E1135)</f>
        <v>Cable Tray PRE Galv. 100 x 100</v>
      </c>
      <c r="B1135" s="706" t="s">
        <v>858</v>
      </c>
      <c r="C1135" s="704" t="s">
        <v>856</v>
      </c>
      <c r="D1135" s="640">
        <v>100</v>
      </c>
      <c r="E1135" s="640">
        <v>100</v>
      </c>
      <c r="F1135" s="618"/>
      <c r="G1135" s="619"/>
      <c r="H1135" s="619"/>
      <c r="I1135" s="620">
        <f t="shared" si="1472"/>
        <v>22.013389845957523</v>
      </c>
      <c r="J1135" s="621">
        <f>I1135*NOK2EUR</f>
        <v>253.15398322851152</v>
      </c>
      <c r="K1135" s="622"/>
      <c r="L1135" s="623">
        <f t="shared" ref="L1135" si="1513">IF(D1135&gt;300,D1135/1000,0.25)</f>
        <v>0.25</v>
      </c>
      <c r="M1135" s="624">
        <f t="shared" ref="M1135" si="1514">$M$1</f>
        <v>0.5</v>
      </c>
      <c r="N1135" s="623">
        <f t="shared" ref="N1135" si="1515">L1135+L1135*M1135</f>
        <v>0.375</v>
      </c>
      <c r="O1135" s="625" t="e">
        <f>SUMIF('[55]Cable Trays - maching table'!C:C,A1135,'[55]Cable Trays - maching table'!D:D)</f>
        <v>#VALUE!</v>
      </c>
      <c r="P1135" s="626"/>
    </row>
    <row r="1136" spans="1:16" s="637" customFormat="1" ht="13.15">
      <c r="A1136" s="627"/>
      <c r="B1136" s="627"/>
      <c r="C1136" s="627"/>
      <c r="D1136" s="627"/>
      <c r="E1136" s="628"/>
      <c r="F1136" s="260" t="str">
        <f>CONCATENATE("Cable ",B1135," ",C1135," ",D1135," x ",E1135)</f>
        <v>Cable Tray PRE Galv. 100 x 100</v>
      </c>
      <c r="G1136" s="629">
        <v>1</v>
      </c>
      <c r="H1136" s="630">
        <f>IF(F1136="",0,VLOOKUP(F1136,'Cable trays (UnitPrice)'!B:F,5,0))</f>
        <v>5.5145383283201168</v>
      </c>
      <c r="I1136" s="631">
        <f t="shared" ref="I1136:I1144" si="1516">H1136*G1136</f>
        <v>5.5145383283201168</v>
      </c>
      <c r="J1136" s="632"/>
      <c r="K1136" s="632"/>
      <c r="L1136" s="632"/>
      <c r="M1136" s="633"/>
      <c r="N1136" s="634"/>
      <c r="O1136" s="635"/>
      <c r="P1136" s="636" t="e">
        <f t="shared" ref="P1136" si="1517">G1136*O1135</f>
        <v>#VALUE!</v>
      </c>
    </row>
    <row r="1137" spans="1:16" s="637" customFormat="1" ht="13.15">
      <c r="A1137" s="627"/>
      <c r="B1137" s="627"/>
      <c r="C1137" s="627"/>
      <c r="D1137" s="627"/>
      <c r="E1137" s="628"/>
      <c r="F1137" s="260" t="str">
        <f>CONCATENATE(B1135," - Union ",C1135," ",D1135," x ",E1135)</f>
        <v>Tray - Union PRE Galv. 100 x 100</v>
      </c>
      <c r="G1137" s="629">
        <v>0.7</v>
      </c>
      <c r="H1137" s="630">
        <f>IF(F1137="",0,VLOOKUP(F1137,'Cable trays (UnitPrice)'!B:F,5,0))</f>
        <v>1.4766201804757999</v>
      </c>
      <c r="I1137" s="631">
        <f t="shared" si="1516"/>
        <v>1.03363412633306</v>
      </c>
      <c r="J1137" s="632"/>
      <c r="K1137" s="632"/>
      <c r="L1137" s="632"/>
      <c r="M1137" s="633"/>
      <c r="N1137" s="634"/>
      <c r="O1137" s="635"/>
      <c r="P1137" s="636" t="e">
        <f t="shared" ref="P1137" si="1518">G1137*O1135</f>
        <v>#VALUE!</v>
      </c>
    </row>
    <row r="1138" spans="1:16" s="637" customFormat="1" ht="13.15">
      <c r="A1138" s="627"/>
      <c r="B1138" s="627"/>
      <c r="C1138" s="627"/>
      <c r="D1138" s="627"/>
      <c r="E1138" s="628"/>
      <c r="F1138" s="638" t="s">
        <v>853</v>
      </c>
      <c r="G1138" s="639">
        <v>4</v>
      </c>
      <c r="H1138" s="630">
        <f>IF(F1138="",0,VLOOKUP(F1138,'Cable trays (UnitPrice)'!B:F,5,0))</f>
        <v>1.6165217391304347</v>
      </c>
      <c r="I1138" s="631">
        <f t="shared" si="1516"/>
        <v>6.4660869565217389</v>
      </c>
      <c r="J1138" s="632"/>
      <c r="K1138" s="632"/>
      <c r="L1138" s="632"/>
      <c r="M1138" s="633"/>
      <c r="N1138" s="634"/>
      <c r="O1138" s="635"/>
      <c r="P1138" s="636" t="e">
        <f t="shared" ref="P1138" si="1519">G1138*O1135</f>
        <v>#VALUE!</v>
      </c>
    </row>
    <row r="1139" spans="1:16" s="637" customFormat="1" ht="13.15">
      <c r="A1139" s="627"/>
      <c r="B1139" s="627"/>
      <c r="C1139" s="627"/>
      <c r="D1139" s="627"/>
      <c r="E1139" s="628"/>
      <c r="F1139" s="638" t="s">
        <v>854</v>
      </c>
      <c r="G1139" s="639">
        <v>8</v>
      </c>
      <c r="H1139" s="630">
        <f>IF(F1139="",0,VLOOKUP(F1139,'Cable trays (UnitPrice)'!B:F,5,0))</f>
        <v>0.1643478260869565</v>
      </c>
      <c r="I1139" s="631">
        <f t="shared" si="1516"/>
        <v>1.314782608695652</v>
      </c>
      <c r="J1139" s="632"/>
      <c r="K1139" s="632"/>
      <c r="L1139" s="632"/>
      <c r="M1139" s="633"/>
      <c r="N1139" s="634"/>
      <c r="O1139" s="635"/>
      <c r="P1139" s="636" t="e">
        <f t="shared" ref="P1139" si="1520">G1139*O1135</f>
        <v>#VALUE!</v>
      </c>
    </row>
    <row r="1140" spans="1:16" s="637" customFormat="1" ht="13.15">
      <c r="A1140" s="627"/>
      <c r="B1140" s="627"/>
      <c r="C1140" s="627"/>
      <c r="D1140" s="627"/>
      <c r="E1140" s="628"/>
      <c r="F1140" s="638" t="str">
        <f>IF(C1135="HDG","Anchor rail 41x41 HDG","Anchor rail 41x41")</f>
        <v>Anchor rail 41x41</v>
      </c>
      <c r="G1140" s="639">
        <f t="shared" ref="G1140" si="1521">D1135/1000</f>
        <v>0.1</v>
      </c>
      <c r="H1140" s="630">
        <f>IF(F1140="",0,VLOOKUP(F1140,'Cable trays (UnitPrice)'!B:F,5,0))</f>
        <v>4.0869565217391308</v>
      </c>
      <c r="I1140" s="631">
        <f t="shared" si="1516"/>
        <v>0.40869565217391313</v>
      </c>
      <c r="J1140" s="632"/>
      <c r="K1140" s="632"/>
      <c r="L1140" s="632"/>
      <c r="M1140" s="633"/>
      <c r="N1140" s="634"/>
      <c r="O1140" s="635"/>
      <c r="P1140" s="636" t="e">
        <f t="shared" ref="P1140" si="1522">G1140*O1135</f>
        <v>#VALUE!</v>
      </c>
    </row>
    <row r="1141" spans="1:16" s="637" customFormat="1" ht="13.15">
      <c r="A1141" s="627"/>
      <c r="B1141" s="627"/>
      <c r="C1141" s="627"/>
      <c r="D1141" s="627"/>
      <c r="E1141" s="628"/>
      <c r="F1141" s="638" t="s">
        <v>855</v>
      </c>
      <c r="G1141" s="639">
        <v>1</v>
      </c>
      <c r="H1141" s="630">
        <f>IF(F1141="",0,VLOOKUP(F1141,'Cable trays (UnitPrice)'!B:F,5,0))</f>
        <v>0.78521739130434776</v>
      </c>
      <c r="I1141" s="631">
        <f t="shared" si="1516"/>
        <v>0.78521739130434776</v>
      </c>
      <c r="J1141" s="632"/>
      <c r="K1141" s="632"/>
      <c r="L1141" s="632"/>
      <c r="M1141" s="633"/>
      <c r="N1141" s="634"/>
      <c r="O1141" s="635"/>
      <c r="P1141" s="636" t="e">
        <f t="shared" ref="P1141" si="1523">G1141*O1135</f>
        <v>#VALUE!</v>
      </c>
    </row>
    <row r="1142" spans="1:16" s="637" customFormat="1" ht="13.15">
      <c r="A1142" s="627"/>
      <c r="B1142" s="627"/>
      <c r="C1142" s="627"/>
      <c r="D1142" s="627"/>
      <c r="E1142" s="628"/>
      <c r="F1142" s="638" t="str">
        <f>IF(C1135="HDG","Ceiling mount for anchor rail Varmf MP-230Z HDG","Ceiling mount for anchor rail Sendz MP-230S")</f>
        <v>Ceiling mount for anchor rail Sendz MP-230S</v>
      </c>
      <c r="G1142" s="639">
        <v>2</v>
      </c>
      <c r="H1142" s="630">
        <f>IF(F1142="",0,VLOOKUP(F1142,'Cable trays (UnitPrice)'!B:F,5,0))</f>
        <v>3.2452173913043478</v>
      </c>
      <c r="I1142" s="631">
        <f t="shared" si="1516"/>
        <v>6.4904347826086957</v>
      </c>
      <c r="J1142" s="632"/>
      <c r="K1142" s="632"/>
      <c r="L1142" s="632"/>
      <c r="M1142" s="633"/>
      <c r="N1142" s="634"/>
      <c r="O1142" s="635"/>
      <c r="P1142" s="636" t="e">
        <f t="shared" ref="P1142" si="1524">G1142*O1135</f>
        <v>#VALUE!</v>
      </c>
    </row>
    <row r="1143" spans="1:16" s="637" customFormat="1" ht="13.15">
      <c r="A1143" s="627"/>
      <c r="B1143" s="627"/>
      <c r="C1143" s="627"/>
      <c r="D1143" s="627"/>
      <c r="E1143" s="628"/>
      <c r="F1143" s="627"/>
      <c r="G1143" s="639"/>
      <c r="H1143" s="630">
        <f>IF(F1143="",0,VLOOKUP(F1143,'Cable trays (UnitPrice)'!B:F,5,0))</f>
        <v>0</v>
      </c>
      <c r="I1143" s="631">
        <f t="shared" si="1516"/>
        <v>0</v>
      </c>
      <c r="J1143" s="632"/>
      <c r="K1143" s="632"/>
      <c r="L1143" s="632"/>
      <c r="M1143" s="633"/>
      <c r="N1143" s="634"/>
      <c r="O1143" s="635"/>
      <c r="P1143" s="636" t="e">
        <f t="shared" ref="P1143" si="1525">G1143*O1135</f>
        <v>#VALUE!</v>
      </c>
    </row>
    <row r="1144" spans="1:16" s="637" customFormat="1" ht="13.15">
      <c r="A1144" s="627"/>
      <c r="B1144" s="627"/>
      <c r="C1144" s="627"/>
      <c r="D1144" s="627"/>
      <c r="E1144" s="628"/>
      <c r="F1144" s="638"/>
      <c r="G1144" s="639"/>
      <c r="H1144" s="630">
        <f>IF(F1144="",0,VLOOKUP(F1144,'Cable trays (UnitPrice)'!B:F,5,0))</f>
        <v>0</v>
      </c>
      <c r="I1144" s="631">
        <f t="shared" si="1516"/>
        <v>0</v>
      </c>
      <c r="J1144" s="632"/>
      <c r="K1144" s="632"/>
      <c r="L1144" s="632"/>
      <c r="M1144" s="633"/>
      <c r="N1144" s="634"/>
      <c r="O1144" s="635"/>
      <c r="P1144" s="636" t="e">
        <f t="shared" ref="P1144" si="1526">G1144*O1135</f>
        <v>#VALUE!</v>
      </c>
    </row>
    <row r="1145" spans="1:16">
      <c r="A1145" s="617" t="str">
        <f>CONCATENATE("Cable ",B1145," ",C1145," ",D1145," x ",E1145)</f>
        <v>Cable Tray PRE Galv. 100 x 80</v>
      </c>
      <c r="B1145" s="706" t="s">
        <v>858</v>
      </c>
      <c r="C1145" s="704" t="s">
        <v>856</v>
      </c>
      <c r="D1145" s="640">
        <v>100</v>
      </c>
      <c r="E1145" s="640">
        <v>80</v>
      </c>
      <c r="F1145" s="618"/>
      <c r="G1145" s="619"/>
      <c r="H1145" s="619"/>
      <c r="I1145" s="620">
        <f t="shared" si="1472"/>
        <v>28.9</v>
      </c>
      <c r="J1145" s="621">
        <f>I1145*NOK2EUR</f>
        <v>332.34999999999997</v>
      </c>
      <c r="K1145" s="622"/>
      <c r="L1145" s="623">
        <f t="shared" ref="L1145" si="1527">IF(D1145&gt;300,D1145/1000,0.25)</f>
        <v>0.25</v>
      </c>
      <c r="M1145" s="624">
        <f t="shared" ref="M1145" si="1528">$M$1</f>
        <v>0.5</v>
      </c>
      <c r="N1145" s="623">
        <f t="shared" ref="N1145" si="1529">L1145+L1145*M1145</f>
        <v>0.375</v>
      </c>
      <c r="O1145" s="625" t="e">
        <f>SUMIF('[55]Cable Trays - maching table'!C:C,A1145,'[55]Cable Trays - maching table'!D:D)</f>
        <v>#VALUE!</v>
      </c>
      <c r="P1145" s="626"/>
    </row>
    <row r="1146" spans="1:16" s="637" customFormat="1" ht="13.15">
      <c r="A1146" s="627"/>
      <c r="B1146" s="627"/>
      <c r="C1146" s="627"/>
      <c r="D1146" s="627"/>
      <c r="E1146" s="628"/>
      <c r="F1146" s="260" t="str">
        <f>CONCATENATE("Cable ",B1145," ",C1145," ",D1145," x ",E1145)</f>
        <v>Cable Tray PRE Galv. 100 x 80</v>
      </c>
      <c r="G1146" s="629">
        <v>1</v>
      </c>
      <c r="H1146" s="630">
        <f>IF(F1146="",0,VLOOKUP(F1146,'Cable trays (UnitPrice)'!B:F,5,0))</f>
        <v>11.304347826086957</v>
      </c>
      <c r="I1146" s="631">
        <f t="shared" ref="I1146:I1154" si="1530">H1146*G1146</f>
        <v>11.304347826086957</v>
      </c>
      <c r="J1146" s="632"/>
      <c r="K1146" s="632"/>
      <c r="L1146" s="632"/>
      <c r="M1146" s="633"/>
      <c r="N1146" s="634"/>
      <c r="O1146" s="635"/>
      <c r="P1146" s="636" t="e">
        <f t="shared" ref="P1146" si="1531">G1146*O1145</f>
        <v>#VALUE!</v>
      </c>
    </row>
    <row r="1147" spans="1:16" s="637" customFormat="1" ht="13.15">
      <c r="A1147" s="627"/>
      <c r="B1147" s="627"/>
      <c r="C1147" s="627"/>
      <c r="D1147" s="627"/>
      <c r="E1147" s="628"/>
      <c r="F1147" s="260" t="str">
        <f>CONCATENATE(B1145," - Union ",C1145," ",D1145," x ",E1145)</f>
        <v>Tray - Union PRE Galv. 100 x 80</v>
      </c>
      <c r="G1147" s="629">
        <v>0.7</v>
      </c>
      <c r="H1147" s="630">
        <f>IF(F1147="",0,VLOOKUP(F1147,'Cable trays (UnitPrice)'!B:F,5,0))</f>
        <v>3.0434782608695654</v>
      </c>
      <c r="I1147" s="631">
        <f t="shared" si="1530"/>
        <v>2.1304347826086958</v>
      </c>
      <c r="J1147" s="632"/>
      <c r="K1147" s="632"/>
      <c r="L1147" s="632"/>
      <c r="M1147" s="633"/>
      <c r="N1147" s="634"/>
      <c r="O1147" s="635"/>
      <c r="P1147" s="636" t="e">
        <f t="shared" ref="P1147" si="1532">G1147*O1145</f>
        <v>#VALUE!</v>
      </c>
    </row>
    <row r="1148" spans="1:16" s="637" customFormat="1" ht="13.15">
      <c r="A1148" s="627"/>
      <c r="B1148" s="627"/>
      <c r="C1148" s="627"/>
      <c r="D1148" s="627"/>
      <c r="E1148" s="628"/>
      <c r="F1148" s="638" t="s">
        <v>853</v>
      </c>
      <c r="G1148" s="639">
        <v>4</v>
      </c>
      <c r="H1148" s="630">
        <f>IF(F1148="",0,VLOOKUP(F1148,'Cable trays (UnitPrice)'!B:F,5,0))</f>
        <v>1.6165217391304347</v>
      </c>
      <c r="I1148" s="631">
        <f t="shared" si="1530"/>
        <v>6.4660869565217389</v>
      </c>
      <c r="J1148" s="632"/>
      <c r="K1148" s="632"/>
      <c r="L1148" s="632"/>
      <c r="M1148" s="633"/>
      <c r="N1148" s="634"/>
      <c r="O1148" s="635"/>
      <c r="P1148" s="636" t="e">
        <f t="shared" ref="P1148" si="1533">G1148*O1145</f>
        <v>#VALUE!</v>
      </c>
    </row>
    <row r="1149" spans="1:16" s="637" customFormat="1" ht="13.15">
      <c r="A1149" s="627"/>
      <c r="B1149" s="627"/>
      <c r="C1149" s="627"/>
      <c r="D1149" s="627"/>
      <c r="E1149" s="628"/>
      <c r="F1149" s="638" t="s">
        <v>854</v>
      </c>
      <c r="G1149" s="639">
        <v>8</v>
      </c>
      <c r="H1149" s="630">
        <f>IF(F1149="",0,VLOOKUP(F1149,'Cable trays (UnitPrice)'!B:F,5,0))</f>
        <v>0.1643478260869565</v>
      </c>
      <c r="I1149" s="631">
        <f t="shared" si="1530"/>
        <v>1.314782608695652</v>
      </c>
      <c r="J1149" s="632"/>
      <c r="K1149" s="632"/>
      <c r="L1149" s="632"/>
      <c r="M1149" s="633"/>
      <c r="N1149" s="634"/>
      <c r="O1149" s="635"/>
      <c r="P1149" s="636" t="e">
        <f t="shared" ref="P1149" si="1534">G1149*O1145</f>
        <v>#VALUE!</v>
      </c>
    </row>
    <row r="1150" spans="1:16" s="637" customFormat="1" ht="13.15">
      <c r="A1150" s="627"/>
      <c r="B1150" s="627"/>
      <c r="C1150" s="627"/>
      <c r="D1150" s="627"/>
      <c r="E1150" s="628"/>
      <c r="F1150" s="638" t="str">
        <f>IF(C1145="HDG","Anchor rail 41x41 HDG","Anchor rail 41x41")</f>
        <v>Anchor rail 41x41</v>
      </c>
      <c r="G1150" s="639">
        <f t="shared" ref="G1150" si="1535">D1145/1000</f>
        <v>0.1</v>
      </c>
      <c r="H1150" s="630">
        <f>IF(F1150="",0,VLOOKUP(F1150,'Cable trays (UnitPrice)'!B:F,5,0))</f>
        <v>4.0869565217391308</v>
      </c>
      <c r="I1150" s="631">
        <f t="shared" si="1530"/>
        <v>0.40869565217391313</v>
      </c>
      <c r="J1150" s="632"/>
      <c r="K1150" s="632"/>
      <c r="L1150" s="632"/>
      <c r="M1150" s="633"/>
      <c r="N1150" s="634"/>
      <c r="O1150" s="635"/>
      <c r="P1150" s="636" t="e">
        <f t="shared" ref="P1150" si="1536">G1150*O1145</f>
        <v>#VALUE!</v>
      </c>
    </row>
    <row r="1151" spans="1:16" s="637" customFormat="1" ht="13.15">
      <c r="A1151" s="627"/>
      <c r="B1151" s="627"/>
      <c r="C1151" s="627"/>
      <c r="D1151" s="627"/>
      <c r="E1151" s="628"/>
      <c r="F1151" s="638" t="s">
        <v>855</v>
      </c>
      <c r="G1151" s="639">
        <v>1</v>
      </c>
      <c r="H1151" s="630">
        <f>IF(F1151="",0,VLOOKUP(F1151,'Cable trays (UnitPrice)'!B:F,5,0))</f>
        <v>0.78521739130434776</v>
      </c>
      <c r="I1151" s="631">
        <f t="shared" si="1530"/>
        <v>0.78521739130434776</v>
      </c>
      <c r="J1151" s="632"/>
      <c r="K1151" s="632"/>
      <c r="L1151" s="632"/>
      <c r="M1151" s="633"/>
      <c r="N1151" s="634"/>
      <c r="O1151" s="635"/>
      <c r="P1151" s="636" t="e">
        <f t="shared" ref="P1151" si="1537">G1151*O1145</f>
        <v>#VALUE!</v>
      </c>
    </row>
    <row r="1152" spans="1:16" s="637" customFormat="1" ht="13.15">
      <c r="A1152" s="627"/>
      <c r="B1152" s="627"/>
      <c r="C1152" s="627"/>
      <c r="D1152" s="627"/>
      <c r="E1152" s="628"/>
      <c r="F1152" s="638" t="str">
        <f>IF(C1145="HDG","Ceiling mount for anchor rail Varmf MP-230Z HDG","Ceiling mount for anchor rail Sendz MP-230S")</f>
        <v>Ceiling mount for anchor rail Sendz MP-230S</v>
      </c>
      <c r="G1152" s="639">
        <v>2</v>
      </c>
      <c r="H1152" s="630">
        <f>IF(F1152="",0,VLOOKUP(F1152,'Cable trays (UnitPrice)'!B:F,5,0))</f>
        <v>3.2452173913043478</v>
      </c>
      <c r="I1152" s="631">
        <f t="shared" si="1530"/>
        <v>6.4904347826086957</v>
      </c>
      <c r="J1152" s="632"/>
      <c r="K1152" s="632"/>
      <c r="L1152" s="632"/>
      <c r="M1152" s="633"/>
      <c r="N1152" s="634"/>
      <c r="O1152" s="635"/>
      <c r="P1152" s="636" t="e">
        <f t="shared" ref="P1152" si="1538">G1152*O1145</f>
        <v>#VALUE!</v>
      </c>
    </row>
    <row r="1153" spans="1:16" s="637" customFormat="1" ht="13.15">
      <c r="A1153" s="627"/>
      <c r="B1153" s="627"/>
      <c r="C1153" s="627"/>
      <c r="D1153" s="627"/>
      <c r="E1153" s="628"/>
      <c r="F1153" s="627"/>
      <c r="G1153" s="639"/>
      <c r="H1153" s="630">
        <f>IF(F1153="",0,VLOOKUP(F1153,'Cable trays (UnitPrice)'!B:F,5,0))</f>
        <v>0</v>
      </c>
      <c r="I1153" s="631">
        <f t="shared" si="1530"/>
        <v>0</v>
      </c>
      <c r="J1153" s="632"/>
      <c r="K1153" s="632"/>
      <c r="L1153" s="632"/>
      <c r="M1153" s="633"/>
      <c r="N1153" s="634"/>
      <c r="O1153" s="635"/>
      <c r="P1153" s="636" t="e">
        <f t="shared" ref="P1153" si="1539">G1153*O1145</f>
        <v>#VALUE!</v>
      </c>
    </row>
    <row r="1154" spans="1:16" s="637" customFormat="1" ht="13.15">
      <c r="A1154" s="627"/>
      <c r="B1154" s="627"/>
      <c r="C1154" s="627"/>
      <c r="D1154" s="627"/>
      <c r="E1154" s="628"/>
      <c r="F1154" s="638"/>
      <c r="G1154" s="639"/>
      <c r="H1154" s="630">
        <f>IF(F1154="",0,VLOOKUP(F1154,'Cable trays (UnitPrice)'!B:F,5,0))</f>
        <v>0</v>
      </c>
      <c r="I1154" s="631">
        <f t="shared" si="1530"/>
        <v>0</v>
      </c>
      <c r="J1154" s="632"/>
      <c r="K1154" s="632"/>
      <c r="L1154" s="632"/>
      <c r="M1154" s="633"/>
      <c r="N1154" s="634"/>
      <c r="O1154" s="635"/>
      <c r="P1154" s="636" t="e">
        <f t="shared" ref="P1154" si="1540">G1154*O1145</f>
        <v>#VALUE!</v>
      </c>
    </row>
    <row r="1155" spans="1:16">
      <c r="A1155" s="617" t="str">
        <f>CONCATENATE("Cable ",B1155," ",C1155," ",D1155," x ",E1155)</f>
        <v>Cable Tray PRE Galv. 100 x 50</v>
      </c>
      <c r="B1155" s="706" t="s">
        <v>858</v>
      </c>
      <c r="C1155" s="704" t="s">
        <v>856</v>
      </c>
      <c r="D1155" s="640">
        <v>100</v>
      </c>
      <c r="E1155" s="640">
        <v>50</v>
      </c>
      <c r="F1155" s="618"/>
      <c r="G1155" s="619"/>
      <c r="H1155" s="619"/>
      <c r="I1155" s="620">
        <f t="shared" si="1472"/>
        <v>21.009196973840123</v>
      </c>
      <c r="J1155" s="621">
        <f>I1155*NOK2EUR</f>
        <v>241.6057651991614</v>
      </c>
      <c r="K1155" s="622"/>
      <c r="L1155" s="623">
        <f t="shared" ref="L1155" si="1541">IF(D1155&gt;300,D1155/1000,0.25)</f>
        <v>0.25</v>
      </c>
      <c r="M1155" s="624">
        <f t="shared" ref="M1155" si="1542">$M$1</f>
        <v>0.5</v>
      </c>
      <c r="N1155" s="623">
        <f t="shared" ref="N1155" si="1543">L1155+L1155*M1155</f>
        <v>0.375</v>
      </c>
      <c r="O1155" s="625" t="e">
        <f>SUMIF('[55]Cable Trays - maching table'!C:C,A1155,'[55]Cable Trays - maching table'!D:D)</f>
        <v>#VALUE!</v>
      </c>
      <c r="P1155" s="626"/>
    </row>
    <row r="1156" spans="1:16" s="637" customFormat="1" ht="13.15">
      <c r="A1156" s="627"/>
      <c r="B1156" s="627"/>
      <c r="C1156" s="627"/>
      <c r="D1156" s="627"/>
      <c r="E1156" s="628"/>
      <c r="F1156" s="260" t="str">
        <f>CONCATENATE("Cable ",B1155," ",C1155," ",D1155," x ",E1155)</f>
        <v>Cable Tray PRE Galv. 100 x 50</v>
      </c>
      <c r="G1156" s="629">
        <v>1</v>
      </c>
      <c r="H1156" s="630">
        <f>IF(F1156="",0,VLOOKUP(F1156,'Cable trays (UnitPrice)'!B:F,5,0))</f>
        <v>3.4135447999270805</v>
      </c>
      <c r="I1156" s="631">
        <f t="shared" ref="I1156:I1164" si="1544">H1156*G1156</f>
        <v>3.4135447999270805</v>
      </c>
      <c r="J1156" s="632"/>
      <c r="K1156" s="632"/>
      <c r="L1156" s="632"/>
      <c r="M1156" s="633"/>
      <c r="N1156" s="634"/>
      <c r="O1156" s="635"/>
      <c r="P1156" s="636" t="e">
        <f t="shared" ref="P1156" si="1545">G1156*O1155</f>
        <v>#VALUE!</v>
      </c>
    </row>
    <row r="1157" spans="1:16" s="637" customFormat="1" ht="13.15">
      <c r="A1157" s="627"/>
      <c r="B1157" s="627"/>
      <c r="C1157" s="627"/>
      <c r="D1157" s="627"/>
      <c r="E1157" s="628"/>
      <c r="F1157" s="260" t="str">
        <f>CONCATENATE(B1155," - Union ",C1155," ",D1155," x ",E1155)</f>
        <v>Tray - Union PRE Galv. 100 x 50</v>
      </c>
      <c r="G1157" s="629">
        <v>0.7</v>
      </c>
      <c r="H1157" s="630">
        <f>IF(F1157="",0,VLOOKUP(F1157,'Cable trays (UnitPrice)'!B:F,5,0))</f>
        <v>3.0434782608695654</v>
      </c>
      <c r="I1157" s="631">
        <f t="shared" si="1544"/>
        <v>2.1304347826086958</v>
      </c>
      <c r="J1157" s="632"/>
      <c r="K1157" s="632"/>
      <c r="L1157" s="632"/>
      <c r="M1157" s="633"/>
      <c r="N1157" s="634"/>
      <c r="O1157" s="635"/>
      <c r="P1157" s="636" t="e">
        <f t="shared" ref="P1157" si="1546">G1157*O1155</f>
        <v>#VALUE!</v>
      </c>
    </row>
    <row r="1158" spans="1:16" s="637" customFormat="1" ht="13.15">
      <c r="A1158" s="627"/>
      <c r="B1158" s="627"/>
      <c r="C1158" s="627"/>
      <c r="D1158" s="627"/>
      <c r="E1158" s="628"/>
      <c r="F1158" s="638" t="s">
        <v>853</v>
      </c>
      <c r="G1158" s="639">
        <v>4</v>
      </c>
      <c r="H1158" s="630">
        <f>IF(F1158="",0,VLOOKUP(F1158,'Cable trays (UnitPrice)'!B:F,5,0))</f>
        <v>1.6165217391304347</v>
      </c>
      <c r="I1158" s="631">
        <f t="shared" si="1544"/>
        <v>6.4660869565217389</v>
      </c>
      <c r="J1158" s="632"/>
      <c r="K1158" s="632"/>
      <c r="L1158" s="632"/>
      <c r="M1158" s="633"/>
      <c r="N1158" s="634"/>
      <c r="O1158" s="635"/>
      <c r="P1158" s="636" t="e">
        <f t="shared" ref="P1158" si="1547">G1158*O1155</f>
        <v>#VALUE!</v>
      </c>
    </row>
    <row r="1159" spans="1:16" s="637" customFormat="1" ht="13.15">
      <c r="A1159" s="627"/>
      <c r="B1159" s="627"/>
      <c r="C1159" s="627"/>
      <c r="D1159" s="627"/>
      <c r="E1159" s="628"/>
      <c r="F1159" s="638" t="s">
        <v>854</v>
      </c>
      <c r="G1159" s="639">
        <v>8</v>
      </c>
      <c r="H1159" s="630">
        <f>IF(F1159="",0,VLOOKUP(F1159,'Cable trays (UnitPrice)'!B:F,5,0))</f>
        <v>0.1643478260869565</v>
      </c>
      <c r="I1159" s="631">
        <f t="shared" si="1544"/>
        <v>1.314782608695652</v>
      </c>
      <c r="J1159" s="632"/>
      <c r="K1159" s="632"/>
      <c r="L1159" s="632"/>
      <c r="M1159" s="633"/>
      <c r="N1159" s="634"/>
      <c r="O1159" s="635"/>
      <c r="P1159" s="636" t="e">
        <f t="shared" ref="P1159" si="1548">G1159*O1155</f>
        <v>#VALUE!</v>
      </c>
    </row>
    <row r="1160" spans="1:16" s="637" customFormat="1" ht="13.15">
      <c r="A1160" s="627"/>
      <c r="B1160" s="627"/>
      <c r="C1160" s="627"/>
      <c r="D1160" s="627"/>
      <c r="E1160" s="628"/>
      <c r="F1160" s="638" t="str">
        <f>IF(C1155="HDG","Anchor rail 41x41 HDG","Anchor rail 41x41")</f>
        <v>Anchor rail 41x41</v>
      </c>
      <c r="G1160" s="639">
        <f t="shared" ref="G1160" si="1549">D1155/1000</f>
        <v>0.1</v>
      </c>
      <c r="H1160" s="630">
        <f>IF(F1160="",0,VLOOKUP(F1160,'Cable trays (UnitPrice)'!B:F,5,0))</f>
        <v>4.0869565217391308</v>
      </c>
      <c r="I1160" s="631">
        <f t="shared" si="1544"/>
        <v>0.40869565217391313</v>
      </c>
      <c r="J1160" s="632"/>
      <c r="K1160" s="632"/>
      <c r="L1160" s="632"/>
      <c r="M1160" s="633"/>
      <c r="N1160" s="634"/>
      <c r="O1160" s="635"/>
      <c r="P1160" s="636" t="e">
        <f t="shared" ref="P1160" si="1550">G1160*O1155</f>
        <v>#VALUE!</v>
      </c>
    </row>
    <row r="1161" spans="1:16" s="637" customFormat="1" ht="13.15">
      <c r="A1161" s="627"/>
      <c r="B1161" s="627"/>
      <c r="C1161" s="627"/>
      <c r="D1161" s="627"/>
      <c r="E1161" s="628"/>
      <c r="F1161" s="638" t="s">
        <v>855</v>
      </c>
      <c r="G1161" s="639">
        <v>1</v>
      </c>
      <c r="H1161" s="630">
        <f>IF(F1161="",0,VLOOKUP(F1161,'Cable trays (UnitPrice)'!B:F,5,0))</f>
        <v>0.78521739130434776</v>
      </c>
      <c r="I1161" s="631">
        <f t="shared" si="1544"/>
        <v>0.78521739130434776</v>
      </c>
      <c r="J1161" s="632"/>
      <c r="K1161" s="632"/>
      <c r="L1161" s="632"/>
      <c r="M1161" s="633"/>
      <c r="N1161" s="634"/>
      <c r="O1161" s="635"/>
      <c r="P1161" s="636" t="e">
        <f t="shared" ref="P1161" si="1551">G1161*O1155</f>
        <v>#VALUE!</v>
      </c>
    </row>
    <row r="1162" spans="1:16" s="637" customFormat="1" ht="13.15">
      <c r="A1162" s="627"/>
      <c r="B1162" s="627"/>
      <c r="C1162" s="627"/>
      <c r="D1162" s="627"/>
      <c r="E1162" s="628"/>
      <c r="F1162" s="638" t="str">
        <f>IF(C1155="HDG","Ceiling mount for anchor rail Varmf MP-230Z HDG","Ceiling mount for anchor rail Sendz MP-230S")</f>
        <v>Ceiling mount for anchor rail Sendz MP-230S</v>
      </c>
      <c r="G1162" s="639">
        <v>2</v>
      </c>
      <c r="H1162" s="630">
        <f>IF(F1162="",0,VLOOKUP(F1162,'Cable trays (UnitPrice)'!B:F,5,0))</f>
        <v>3.2452173913043478</v>
      </c>
      <c r="I1162" s="631">
        <f t="shared" si="1544"/>
        <v>6.4904347826086957</v>
      </c>
      <c r="J1162" s="632"/>
      <c r="K1162" s="632"/>
      <c r="L1162" s="632"/>
      <c r="M1162" s="633"/>
      <c r="N1162" s="634"/>
      <c r="O1162" s="635"/>
      <c r="P1162" s="636" t="e">
        <f t="shared" ref="P1162" si="1552">G1162*O1155</f>
        <v>#VALUE!</v>
      </c>
    </row>
    <row r="1163" spans="1:16" s="637" customFormat="1" ht="13.15">
      <c r="A1163" s="627"/>
      <c r="B1163" s="627"/>
      <c r="C1163" s="627"/>
      <c r="D1163" s="627"/>
      <c r="E1163" s="628"/>
      <c r="F1163" s="627"/>
      <c r="G1163" s="639"/>
      <c r="H1163" s="630">
        <f>IF(F1163="",0,VLOOKUP(F1163,'Cable trays (UnitPrice)'!B:F,5,0))</f>
        <v>0</v>
      </c>
      <c r="I1163" s="631">
        <f t="shared" si="1544"/>
        <v>0</v>
      </c>
      <c r="J1163" s="632"/>
      <c r="K1163" s="632"/>
      <c r="L1163" s="632"/>
      <c r="M1163" s="633"/>
      <c r="N1163" s="634"/>
      <c r="O1163" s="635"/>
      <c r="P1163" s="636" t="e">
        <f t="shared" ref="P1163" si="1553">G1163*O1155</f>
        <v>#VALUE!</v>
      </c>
    </row>
    <row r="1164" spans="1:16" s="637" customFormat="1" ht="13.15">
      <c r="A1164" s="627"/>
      <c r="B1164" s="627"/>
      <c r="C1164" s="627"/>
      <c r="D1164" s="627"/>
      <c r="E1164" s="628"/>
      <c r="F1164" s="638"/>
      <c r="G1164" s="639"/>
      <c r="H1164" s="630">
        <f>IF(F1164="",0,VLOOKUP(F1164,'Cable trays (UnitPrice)'!B:F,5,0))</f>
        <v>0</v>
      </c>
      <c r="I1164" s="631">
        <f t="shared" si="1544"/>
        <v>0</v>
      </c>
      <c r="J1164" s="632"/>
      <c r="K1164" s="632"/>
      <c r="L1164" s="632"/>
      <c r="M1164" s="633"/>
      <c r="N1164" s="634"/>
      <c r="O1164" s="635"/>
      <c r="P1164" s="636" t="e">
        <f t="shared" ref="P1164" si="1554">G1164*O1155</f>
        <v>#VALUE!</v>
      </c>
    </row>
    <row r="1165" spans="1:16">
      <c r="A1165" s="617" t="str">
        <f>CONCATENATE("Cable ",B1165," ",C1165," ",D1165," x ",E1165)</f>
        <v>Cable Tray PRE Galv. 100 x 25</v>
      </c>
      <c r="B1165" s="706" t="s">
        <v>858</v>
      </c>
      <c r="C1165" s="704" t="s">
        <v>856</v>
      </c>
      <c r="D1165" s="640">
        <v>100</v>
      </c>
      <c r="E1165" s="640">
        <v>25</v>
      </c>
      <c r="F1165" s="618"/>
      <c r="G1165" s="619"/>
      <c r="H1165" s="619"/>
      <c r="I1165" s="620">
        <f t="shared" si="1472"/>
        <v>28.465217391304346</v>
      </c>
      <c r="J1165" s="621">
        <f>I1165*NOK2EUR</f>
        <v>327.34999999999997</v>
      </c>
      <c r="K1165" s="622"/>
      <c r="L1165" s="623">
        <f t="shared" ref="L1165" si="1555">IF(D1165&gt;300,D1165/1000,0.25)</f>
        <v>0.25</v>
      </c>
      <c r="M1165" s="624">
        <f t="shared" ref="M1165" si="1556">$M$1</f>
        <v>0.5</v>
      </c>
      <c r="N1165" s="623">
        <f t="shared" ref="N1165" si="1557">L1165+L1165*M1165</f>
        <v>0.375</v>
      </c>
      <c r="O1165" s="625" t="e">
        <f>SUMIF('[55]Cable Trays - maching table'!C:C,A1165,'[55]Cable Trays - maching table'!D:D)</f>
        <v>#VALUE!</v>
      </c>
      <c r="P1165" s="626"/>
    </row>
    <row r="1166" spans="1:16" s="637" customFormat="1" ht="13.15">
      <c r="A1166" s="627"/>
      <c r="B1166" s="627"/>
      <c r="C1166" s="627"/>
      <c r="D1166" s="627"/>
      <c r="E1166" s="628"/>
      <c r="F1166" s="260" t="str">
        <f>CONCATENATE("Cable ",B1165," ",C1165," ",D1165," x ",E1165)</f>
        <v>Cable Tray PRE Galv. 100 x 25</v>
      </c>
      <c r="G1166" s="629">
        <v>1</v>
      </c>
      <c r="H1166" s="630">
        <f>IF(F1166="",0,VLOOKUP(F1166,'Cable trays (UnitPrice)'!B:F,5,0))</f>
        <v>10.869565217391305</v>
      </c>
      <c r="I1166" s="631">
        <f t="shared" ref="I1166:I1174" si="1558">H1166*G1166</f>
        <v>10.869565217391305</v>
      </c>
      <c r="J1166" s="632"/>
      <c r="K1166" s="632"/>
      <c r="L1166" s="632"/>
      <c r="M1166" s="633"/>
      <c r="N1166" s="634"/>
      <c r="O1166" s="635"/>
      <c r="P1166" s="636" t="e">
        <f t="shared" ref="P1166" si="1559">G1166*O1165</f>
        <v>#VALUE!</v>
      </c>
    </row>
    <row r="1167" spans="1:16" s="637" customFormat="1" ht="13.15">
      <c r="A1167" s="627"/>
      <c r="B1167" s="627"/>
      <c r="C1167" s="627"/>
      <c r="D1167" s="627"/>
      <c r="E1167" s="628"/>
      <c r="F1167" s="260" t="str">
        <f>CONCATENATE(B1165," - Union ",C1165," ",D1165," x ",E1165)</f>
        <v>Tray - Union PRE Galv. 100 x 25</v>
      </c>
      <c r="G1167" s="629">
        <v>0.7</v>
      </c>
      <c r="H1167" s="630">
        <f>IF(F1167="",0,VLOOKUP(F1167,'Cable trays (UnitPrice)'!B:F,5,0))</f>
        <v>3.0434782608695654</v>
      </c>
      <c r="I1167" s="631">
        <f t="shared" si="1558"/>
        <v>2.1304347826086958</v>
      </c>
      <c r="J1167" s="632"/>
      <c r="K1167" s="632"/>
      <c r="L1167" s="632"/>
      <c r="M1167" s="633"/>
      <c r="N1167" s="634"/>
      <c r="O1167" s="635"/>
      <c r="P1167" s="636" t="e">
        <f t="shared" ref="P1167" si="1560">G1167*O1165</f>
        <v>#VALUE!</v>
      </c>
    </row>
    <row r="1168" spans="1:16" s="637" customFormat="1" ht="13.15">
      <c r="A1168" s="627"/>
      <c r="B1168" s="627"/>
      <c r="C1168" s="627"/>
      <c r="D1168" s="627"/>
      <c r="E1168" s="628"/>
      <c r="F1168" s="638" t="s">
        <v>853</v>
      </c>
      <c r="G1168" s="639">
        <v>4</v>
      </c>
      <c r="H1168" s="630">
        <f>IF(F1168="",0,VLOOKUP(F1168,'Cable trays (UnitPrice)'!B:F,5,0))</f>
        <v>1.6165217391304347</v>
      </c>
      <c r="I1168" s="631">
        <f t="shared" si="1558"/>
        <v>6.4660869565217389</v>
      </c>
      <c r="J1168" s="632"/>
      <c r="K1168" s="632"/>
      <c r="L1168" s="632"/>
      <c r="M1168" s="633"/>
      <c r="N1168" s="634"/>
      <c r="O1168" s="635"/>
      <c r="P1168" s="636" t="e">
        <f t="shared" ref="P1168" si="1561">G1168*O1165</f>
        <v>#VALUE!</v>
      </c>
    </row>
    <row r="1169" spans="1:16" s="637" customFormat="1" ht="13.15">
      <c r="A1169" s="627"/>
      <c r="B1169" s="627"/>
      <c r="C1169" s="627"/>
      <c r="D1169" s="627"/>
      <c r="E1169" s="628"/>
      <c r="F1169" s="638" t="s">
        <v>854</v>
      </c>
      <c r="G1169" s="639">
        <v>8</v>
      </c>
      <c r="H1169" s="630">
        <f>IF(F1169="",0,VLOOKUP(F1169,'Cable trays (UnitPrice)'!B:F,5,0))</f>
        <v>0.1643478260869565</v>
      </c>
      <c r="I1169" s="631">
        <f t="shared" si="1558"/>
        <v>1.314782608695652</v>
      </c>
      <c r="J1169" s="632"/>
      <c r="K1169" s="632"/>
      <c r="L1169" s="632"/>
      <c r="M1169" s="633"/>
      <c r="N1169" s="634"/>
      <c r="O1169" s="635"/>
      <c r="P1169" s="636" t="e">
        <f t="shared" ref="P1169" si="1562">G1169*O1165</f>
        <v>#VALUE!</v>
      </c>
    </row>
    <row r="1170" spans="1:16" s="637" customFormat="1" ht="13.15">
      <c r="A1170" s="627"/>
      <c r="B1170" s="627"/>
      <c r="C1170" s="627"/>
      <c r="D1170" s="627"/>
      <c r="E1170" s="628"/>
      <c r="F1170" s="638" t="str">
        <f>IF(C1165="HDG","Anchor rail 41x41 HDG","Anchor rail 41x41")</f>
        <v>Anchor rail 41x41</v>
      </c>
      <c r="G1170" s="639">
        <f t="shared" ref="G1170" si="1563">D1165/1000</f>
        <v>0.1</v>
      </c>
      <c r="H1170" s="630">
        <f>IF(F1170="",0,VLOOKUP(F1170,'Cable trays (UnitPrice)'!B:F,5,0))</f>
        <v>4.0869565217391308</v>
      </c>
      <c r="I1170" s="631">
        <f t="shared" si="1558"/>
        <v>0.40869565217391313</v>
      </c>
      <c r="J1170" s="632"/>
      <c r="K1170" s="632"/>
      <c r="L1170" s="632"/>
      <c r="M1170" s="633"/>
      <c r="N1170" s="634"/>
      <c r="O1170" s="635"/>
      <c r="P1170" s="636" t="e">
        <f t="shared" ref="P1170" si="1564">G1170*O1165</f>
        <v>#VALUE!</v>
      </c>
    </row>
    <row r="1171" spans="1:16" s="637" customFormat="1" ht="13.15">
      <c r="A1171" s="627"/>
      <c r="B1171" s="627"/>
      <c r="C1171" s="627"/>
      <c r="D1171" s="627"/>
      <c r="E1171" s="628"/>
      <c r="F1171" s="638" t="s">
        <v>855</v>
      </c>
      <c r="G1171" s="639">
        <v>1</v>
      </c>
      <c r="H1171" s="630">
        <f>IF(F1171="",0,VLOOKUP(F1171,'Cable trays (UnitPrice)'!B:F,5,0))</f>
        <v>0.78521739130434776</v>
      </c>
      <c r="I1171" s="631">
        <f t="shared" si="1558"/>
        <v>0.78521739130434776</v>
      </c>
      <c r="J1171" s="632"/>
      <c r="K1171" s="632"/>
      <c r="L1171" s="632"/>
      <c r="M1171" s="633"/>
      <c r="N1171" s="634"/>
      <c r="O1171" s="635"/>
      <c r="P1171" s="636" t="e">
        <f t="shared" ref="P1171" si="1565">G1171*O1165</f>
        <v>#VALUE!</v>
      </c>
    </row>
    <row r="1172" spans="1:16" s="637" customFormat="1" ht="13.15">
      <c r="A1172" s="627"/>
      <c r="B1172" s="627"/>
      <c r="C1172" s="627"/>
      <c r="D1172" s="627"/>
      <c r="E1172" s="628"/>
      <c r="F1172" s="638" t="str">
        <f>IF(C1165="HDG","Ceiling mount for anchor rail Varmf MP-230Z HDG","Ceiling mount for anchor rail Sendz MP-230S")</f>
        <v>Ceiling mount for anchor rail Sendz MP-230S</v>
      </c>
      <c r="G1172" s="639">
        <v>2</v>
      </c>
      <c r="H1172" s="630">
        <f>IF(F1172="",0,VLOOKUP(F1172,'Cable trays (UnitPrice)'!B:F,5,0))</f>
        <v>3.2452173913043478</v>
      </c>
      <c r="I1172" s="631">
        <f t="shared" si="1558"/>
        <v>6.4904347826086957</v>
      </c>
      <c r="J1172" s="632"/>
      <c r="K1172" s="632"/>
      <c r="L1172" s="632"/>
      <c r="M1172" s="633"/>
      <c r="N1172" s="634"/>
      <c r="O1172" s="635"/>
      <c r="P1172" s="636" t="e">
        <f t="shared" ref="P1172" si="1566">G1172*O1165</f>
        <v>#VALUE!</v>
      </c>
    </row>
    <row r="1173" spans="1:16" s="637" customFormat="1" ht="13.15">
      <c r="A1173" s="627"/>
      <c r="B1173" s="627"/>
      <c r="C1173" s="627"/>
      <c r="D1173" s="627"/>
      <c r="E1173" s="628"/>
      <c r="F1173" s="644"/>
      <c r="G1173" s="639"/>
      <c r="H1173" s="630">
        <f>IF(F1173="",0,VLOOKUP(F1173,'Cable trays (UnitPrice)'!B:F,5,0))</f>
        <v>0</v>
      </c>
      <c r="I1173" s="631">
        <f t="shared" si="1558"/>
        <v>0</v>
      </c>
      <c r="J1173" s="632"/>
      <c r="K1173" s="632"/>
      <c r="L1173" s="632"/>
      <c r="M1173" s="633"/>
      <c r="N1173" s="634"/>
      <c r="O1173" s="635"/>
      <c r="P1173" s="636" t="e">
        <f t="shared" ref="P1173" si="1567">G1173*O1165</f>
        <v>#VALUE!</v>
      </c>
    </row>
    <row r="1174" spans="1:16" s="637" customFormat="1" ht="13.15">
      <c r="A1174" s="627"/>
      <c r="B1174" s="627"/>
      <c r="C1174" s="627"/>
      <c r="D1174" s="627"/>
      <c r="E1174" s="628"/>
      <c r="F1174" s="638"/>
      <c r="G1174" s="639"/>
      <c r="H1174" s="630">
        <f>IF(F1174="",0,VLOOKUP(F1174,'Cable trays (UnitPrice)'!B:F,5,0))</f>
        <v>0</v>
      </c>
      <c r="I1174" s="631">
        <f t="shared" si="1558"/>
        <v>0</v>
      </c>
      <c r="J1174" s="632"/>
      <c r="K1174" s="632"/>
      <c r="L1174" s="632"/>
      <c r="M1174" s="633"/>
      <c r="N1174" s="634"/>
      <c r="O1174" s="635"/>
      <c r="P1174" s="636" t="e">
        <f t="shared" ref="P1174" si="1568">G1174*O1165</f>
        <v>#VALUE!</v>
      </c>
    </row>
    <row r="1175" spans="1:16">
      <c r="A1175" s="617" t="str">
        <f>CONCATENATE("Cable ",B1175," ",C1175," ",D1175," x ",E1175)</f>
        <v>Cable Tray PRE Galv. 60 x 56</v>
      </c>
      <c r="B1175" s="706" t="s">
        <v>858</v>
      </c>
      <c r="C1175" s="704" t="s">
        <v>856</v>
      </c>
      <c r="D1175" s="640">
        <v>60</v>
      </c>
      <c r="E1175" s="640">
        <v>56</v>
      </c>
      <c r="F1175" s="618"/>
      <c r="G1175" s="619"/>
      <c r="H1175" s="619"/>
      <c r="I1175" s="620">
        <f t="shared" ref="I1175" si="1569">SUM(I1176:I1184)</f>
        <v>27.866956521739127</v>
      </c>
      <c r="J1175" s="621">
        <f>I1175*NOK2EUR</f>
        <v>320.46999999999997</v>
      </c>
      <c r="K1175" s="622"/>
      <c r="L1175" s="623">
        <f t="shared" ref="L1175" si="1570">IF(D1175&gt;300,D1175/1000,0.25)</f>
        <v>0.25</v>
      </c>
      <c r="M1175" s="624">
        <f t="shared" ref="M1175" si="1571">$M$1</f>
        <v>0.5</v>
      </c>
      <c r="N1175" s="623">
        <f t="shared" ref="N1175" si="1572">L1175+L1175*M1175</f>
        <v>0.375</v>
      </c>
      <c r="O1175" s="625" t="e">
        <f>SUMIF('[55]Cable Trays - maching table'!C:C,A1175,'[55]Cable Trays - maching table'!D:D)</f>
        <v>#VALUE!</v>
      </c>
      <c r="P1175" s="626"/>
    </row>
    <row r="1176" spans="1:16" s="637" customFormat="1" ht="13.15">
      <c r="A1176" s="627"/>
      <c r="B1176" s="627"/>
      <c r="C1176" s="627"/>
      <c r="D1176" s="627"/>
      <c r="E1176" s="628"/>
      <c r="F1176" s="260" t="str">
        <f>CONCATENATE("Cable ",B1175," ",C1175," ",D1175," x ",E1175)</f>
        <v>Cable Tray PRE Galv. 60 x 56</v>
      </c>
      <c r="G1176" s="629">
        <v>1</v>
      </c>
      <c r="H1176" s="630">
        <f>IF(F1176="",0,VLOOKUP(F1176,'Cable trays (UnitPrice)'!B:F,5,0))</f>
        <v>10.434782608695652</v>
      </c>
      <c r="I1176" s="631">
        <f t="shared" ref="I1176:I1184" si="1573">H1176*G1176</f>
        <v>10.434782608695652</v>
      </c>
      <c r="J1176" s="632"/>
      <c r="K1176" s="632"/>
      <c r="L1176" s="632"/>
      <c r="M1176" s="633"/>
      <c r="N1176" s="634"/>
      <c r="O1176" s="635"/>
      <c r="P1176" s="636" t="e">
        <f t="shared" si="1408"/>
        <v>#VALUE!</v>
      </c>
    </row>
    <row r="1177" spans="1:16" s="637" customFormat="1" ht="13.15">
      <c r="A1177" s="627"/>
      <c r="B1177" s="627"/>
      <c r="C1177" s="627"/>
      <c r="D1177" s="627"/>
      <c r="E1177" s="628"/>
      <c r="F1177" s="260" t="str">
        <f>CONCATENATE(B1175," - Union ",C1175," ",D1175," x ",E1175)</f>
        <v>Tray - Union PRE Galv. 60 x 56</v>
      </c>
      <c r="G1177" s="629">
        <v>0.7</v>
      </c>
      <c r="H1177" s="630">
        <f>IF(F1177="",0,VLOOKUP(F1177,'Cable trays (UnitPrice)'!B:F,5,0))</f>
        <v>3.0434782608695654</v>
      </c>
      <c r="I1177" s="631">
        <f t="shared" si="1573"/>
        <v>2.1304347826086958</v>
      </c>
      <c r="J1177" s="632"/>
      <c r="K1177" s="632"/>
      <c r="L1177" s="632"/>
      <c r="M1177" s="633"/>
      <c r="N1177" s="634"/>
      <c r="O1177" s="635"/>
      <c r="P1177" s="636" t="e">
        <f t="shared" ref="P1177" si="1574">G1177*O1175</f>
        <v>#VALUE!</v>
      </c>
    </row>
    <row r="1178" spans="1:16" s="637" customFormat="1" ht="13.15">
      <c r="A1178" s="627"/>
      <c r="B1178" s="627"/>
      <c r="C1178" s="627"/>
      <c r="D1178" s="627"/>
      <c r="E1178" s="628"/>
      <c r="F1178" s="638" t="s">
        <v>853</v>
      </c>
      <c r="G1178" s="639">
        <v>4</v>
      </c>
      <c r="H1178" s="630">
        <f>IF(F1178="",0,VLOOKUP(F1178,'Cable trays (UnitPrice)'!B:F,5,0))</f>
        <v>1.6165217391304347</v>
      </c>
      <c r="I1178" s="631">
        <f t="shared" si="1573"/>
        <v>6.4660869565217389</v>
      </c>
      <c r="J1178" s="632"/>
      <c r="K1178" s="632"/>
      <c r="L1178" s="632"/>
      <c r="M1178" s="633"/>
      <c r="N1178" s="634"/>
      <c r="O1178" s="635"/>
      <c r="P1178" s="636" t="e">
        <f t="shared" ref="P1178" si="1575">G1178*O1175</f>
        <v>#VALUE!</v>
      </c>
    </row>
    <row r="1179" spans="1:16" s="637" customFormat="1" ht="13.15">
      <c r="A1179" s="627"/>
      <c r="B1179" s="627"/>
      <c r="C1179" s="627"/>
      <c r="D1179" s="627"/>
      <c r="E1179" s="628"/>
      <c r="F1179" s="638" t="s">
        <v>854</v>
      </c>
      <c r="G1179" s="639">
        <v>8</v>
      </c>
      <c r="H1179" s="630">
        <f>IF(F1179="",0,VLOOKUP(F1179,'Cable trays (UnitPrice)'!B:F,5,0))</f>
        <v>0.1643478260869565</v>
      </c>
      <c r="I1179" s="631">
        <f t="shared" si="1573"/>
        <v>1.314782608695652</v>
      </c>
      <c r="J1179" s="632"/>
      <c r="K1179" s="632"/>
      <c r="L1179" s="632"/>
      <c r="M1179" s="633"/>
      <c r="N1179" s="634"/>
      <c r="O1179" s="635"/>
      <c r="P1179" s="636" t="e">
        <f t="shared" ref="P1179" si="1576">G1179*O1175</f>
        <v>#VALUE!</v>
      </c>
    </row>
    <row r="1180" spans="1:16" s="637" customFormat="1" ht="13.15">
      <c r="A1180" s="627"/>
      <c r="B1180" s="627"/>
      <c r="C1180" s="627"/>
      <c r="D1180" s="627"/>
      <c r="E1180" s="628"/>
      <c r="F1180" s="638" t="str">
        <f>IF(C1175="HDG","Anchor rail 41x41 HDG","Anchor rail 41x41")</f>
        <v>Anchor rail 41x41</v>
      </c>
      <c r="G1180" s="639">
        <f t="shared" ref="G1180" si="1577">D1175/1000</f>
        <v>0.06</v>
      </c>
      <c r="H1180" s="630">
        <f>IF(F1180="",0,VLOOKUP(F1180,'Cable trays (UnitPrice)'!B:F,5,0))</f>
        <v>4.0869565217391308</v>
      </c>
      <c r="I1180" s="631">
        <f t="shared" si="1573"/>
        <v>0.24521739130434783</v>
      </c>
      <c r="J1180" s="632"/>
      <c r="K1180" s="632"/>
      <c r="L1180" s="632"/>
      <c r="M1180" s="633"/>
      <c r="N1180" s="634"/>
      <c r="O1180" s="635"/>
      <c r="P1180" s="636" t="e">
        <f t="shared" ref="P1180" si="1578">G1180*O1175</f>
        <v>#VALUE!</v>
      </c>
    </row>
    <row r="1181" spans="1:16" s="637" customFormat="1" ht="13.15">
      <c r="A1181" s="627"/>
      <c r="B1181" s="627"/>
      <c r="C1181" s="627"/>
      <c r="D1181" s="627"/>
      <c r="E1181" s="628"/>
      <c r="F1181" s="638" t="s">
        <v>855</v>
      </c>
      <c r="G1181" s="639">
        <v>1</v>
      </c>
      <c r="H1181" s="630">
        <f>IF(F1181="",0,VLOOKUP(F1181,'Cable trays (UnitPrice)'!B:F,5,0))</f>
        <v>0.78521739130434776</v>
      </c>
      <c r="I1181" s="631">
        <f t="shared" si="1573"/>
        <v>0.78521739130434776</v>
      </c>
      <c r="J1181" s="632"/>
      <c r="K1181" s="632"/>
      <c r="L1181" s="632"/>
      <c r="M1181" s="633"/>
      <c r="N1181" s="634"/>
      <c r="O1181" s="635"/>
      <c r="P1181" s="636" t="e">
        <f t="shared" ref="P1181" si="1579">G1181*O1175</f>
        <v>#VALUE!</v>
      </c>
    </row>
    <row r="1182" spans="1:16" s="637" customFormat="1" ht="13.15">
      <c r="A1182" s="627"/>
      <c r="B1182" s="627"/>
      <c r="C1182" s="627"/>
      <c r="D1182" s="627"/>
      <c r="E1182" s="628"/>
      <c r="F1182" s="638" t="str">
        <f>IF(C1175="HDG","Ceiling mount for anchor rail Varmf MP-230Z HDG","Ceiling mount for anchor rail Sendz MP-230S")</f>
        <v>Ceiling mount for anchor rail Sendz MP-230S</v>
      </c>
      <c r="G1182" s="639">
        <v>2</v>
      </c>
      <c r="H1182" s="630">
        <f>IF(F1182="",0,VLOOKUP(F1182,'Cable trays (UnitPrice)'!B:F,5,0))</f>
        <v>3.2452173913043478</v>
      </c>
      <c r="I1182" s="631">
        <f t="shared" si="1573"/>
        <v>6.4904347826086957</v>
      </c>
      <c r="J1182" s="632"/>
      <c r="K1182" s="632"/>
      <c r="L1182" s="632"/>
      <c r="M1182" s="633"/>
      <c r="N1182" s="634"/>
      <c r="O1182" s="635"/>
      <c r="P1182" s="636" t="e">
        <f t="shared" ref="P1182" si="1580">G1182*O1175</f>
        <v>#VALUE!</v>
      </c>
    </row>
    <row r="1183" spans="1:16" s="637" customFormat="1" ht="13.15">
      <c r="A1183" s="627"/>
      <c r="B1183" s="627"/>
      <c r="C1183" s="627"/>
      <c r="D1183" s="627"/>
      <c r="E1183" s="628"/>
      <c r="F1183" s="627"/>
      <c r="G1183" s="639"/>
      <c r="H1183" s="630">
        <f>IF(F1183="",0,VLOOKUP(F1183,'Cable trays (UnitPrice)'!B:F,5,0))</f>
        <v>0</v>
      </c>
      <c r="I1183" s="631">
        <f t="shared" si="1573"/>
        <v>0</v>
      </c>
      <c r="J1183" s="632"/>
      <c r="K1183" s="632"/>
      <c r="L1183" s="632"/>
      <c r="M1183" s="633"/>
      <c r="N1183" s="634"/>
      <c r="O1183" s="635"/>
      <c r="P1183" s="636" t="e">
        <f t="shared" ref="P1183" si="1581">G1183*O1175</f>
        <v>#VALUE!</v>
      </c>
    </row>
    <row r="1184" spans="1:16" s="637" customFormat="1" ht="13.15">
      <c r="A1184" s="627"/>
      <c r="B1184" s="627"/>
      <c r="C1184" s="627"/>
      <c r="D1184" s="627"/>
      <c r="E1184" s="628"/>
      <c r="F1184" s="638"/>
      <c r="G1184" s="639"/>
      <c r="H1184" s="630">
        <f>IF(F1184="",0,VLOOKUP(F1184,'Cable trays (UnitPrice)'!B:F,5,0))</f>
        <v>0</v>
      </c>
      <c r="I1184" s="631">
        <f t="shared" si="1573"/>
        <v>0</v>
      </c>
      <c r="J1184" s="632"/>
      <c r="K1184" s="632"/>
      <c r="L1184" s="632"/>
      <c r="M1184" s="633"/>
      <c r="N1184" s="634"/>
      <c r="O1184" s="635"/>
      <c r="P1184" s="636" t="e">
        <f t="shared" ref="P1184" si="1582">G1184*O1175</f>
        <v>#VALUE!</v>
      </c>
    </row>
    <row r="1185" spans="1:16">
      <c r="A1185" s="617" t="str">
        <f>CONCATENATE("Cable ",B1185," ",C1185," ",D1185," x ",E1185)</f>
        <v>Cable Tray PRE Galv. 60 x 54</v>
      </c>
      <c r="B1185" s="706" t="s">
        <v>858</v>
      </c>
      <c r="C1185" s="704" t="s">
        <v>856</v>
      </c>
      <c r="D1185" s="640">
        <v>60</v>
      </c>
      <c r="E1185" s="640">
        <v>54</v>
      </c>
      <c r="F1185" s="618"/>
      <c r="G1185" s="619"/>
      <c r="H1185" s="619"/>
      <c r="I1185" s="620">
        <f t="shared" ref="I1185:I1205" si="1583">SUM(I1186:I1194)</f>
        <v>27.432173913043474</v>
      </c>
      <c r="J1185" s="621">
        <f>I1185*NOK2EUR</f>
        <v>315.46999999999997</v>
      </c>
      <c r="K1185" s="622"/>
      <c r="L1185" s="623">
        <f t="shared" ref="L1185" si="1584">IF(D1185&gt;300,D1185/1000,0.25)</f>
        <v>0.25</v>
      </c>
      <c r="M1185" s="624">
        <f t="shared" ref="M1185" si="1585">$M$1</f>
        <v>0.5</v>
      </c>
      <c r="N1185" s="623">
        <f t="shared" ref="N1185" si="1586">L1185+L1185*M1185</f>
        <v>0.375</v>
      </c>
      <c r="O1185" s="625" t="e">
        <f>SUMIF('[55]Cable Trays - maching table'!C:C,A1185,'[55]Cable Trays - maching table'!D:D)</f>
        <v>#VALUE!</v>
      </c>
      <c r="P1185" s="626"/>
    </row>
    <row r="1186" spans="1:16" s="637" customFormat="1" ht="13.15">
      <c r="A1186" s="627"/>
      <c r="B1186" s="627"/>
      <c r="C1186" s="627"/>
      <c r="D1186" s="627"/>
      <c r="E1186" s="628"/>
      <c r="F1186" s="260" t="str">
        <f>CONCATENATE("Cable ",B1185," ",C1185," ",D1185," x ",E1185)</f>
        <v>Cable Tray PRE Galv. 60 x 54</v>
      </c>
      <c r="G1186" s="629">
        <v>1</v>
      </c>
      <c r="H1186" s="630">
        <f>IF(F1186="",0,VLOOKUP(F1186,'Cable trays (UnitPrice)'!B:F,5,0))</f>
        <v>10</v>
      </c>
      <c r="I1186" s="631">
        <f t="shared" ref="I1186:I1194" si="1587">H1186*G1186</f>
        <v>10</v>
      </c>
      <c r="J1186" s="632"/>
      <c r="K1186" s="632"/>
      <c r="L1186" s="632"/>
      <c r="M1186" s="633"/>
      <c r="N1186" s="634"/>
      <c r="O1186" s="635"/>
      <c r="P1186" s="636" t="e">
        <f t="shared" si="1408"/>
        <v>#VALUE!</v>
      </c>
    </row>
    <row r="1187" spans="1:16" s="637" customFormat="1" ht="13.15">
      <c r="A1187" s="627"/>
      <c r="B1187" s="627"/>
      <c r="C1187" s="627"/>
      <c r="D1187" s="627"/>
      <c r="E1187" s="628"/>
      <c r="F1187" s="260" t="str">
        <f>CONCATENATE(B1185," - Union ",C1185," ",D1185," x ",E1185)</f>
        <v>Tray - Union PRE Galv. 60 x 54</v>
      </c>
      <c r="G1187" s="629">
        <v>0.7</v>
      </c>
      <c r="H1187" s="630">
        <f>IF(F1187="",0,VLOOKUP(F1187,'Cable trays (UnitPrice)'!B:F,5,0))</f>
        <v>3.0434782608695654</v>
      </c>
      <c r="I1187" s="631">
        <f t="shared" si="1587"/>
        <v>2.1304347826086958</v>
      </c>
      <c r="J1187" s="632"/>
      <c r="K1187" s="632"/>
      <c r="L1187" s="632"/>
      <c r="M1187" s="633"/>
      <c r="N1187" s="634"/>
      <c r="O1187" s="635"/>
      <c r="P1187" s="636" t="e">
        <f t="shared" ref="P1187" si="1588">G1187*O1185</f>
        <v>#VALUE!</v>
      </c>
    </row>
    <row r="1188" spans="1:16" s="637" customFormat="1" ht="13.15">
      <c r="A1188" s="627"/>
      <c r="B1188" s="627"/>
      <c r="C1188" s="627"/>
      <c r="D1188" s="627"/>
      <c r="E1188" s="628"/>
      <c r="F1188" s="638" t="s">
        <v>853</v>
      </c>
      <c r="G1188" s="639">
        <v>4</v>
      </c>
      <c r="H1188" s="630">
        <f>IF(F1188="",0,VLOOKUP(F1188,'Cable trays (UnitPrice)'!B:F,5,0))</f>
        <v>1.6165217391304347</v>
      </c>
      <c r="I1188" s="631">
        <f t="shared" si="1587"/>
        <v>6.4660869565217389</v>
      </c>
      <c r="J1188" s="632"/>
      <c r="K1188" s="632"/>
      <c r="L1188" s="632"/>
      <c r="M1188" s="633"/>
      <c r="N1188" s="634"/>
      <c r="O1188" s="635"/>
      <c r="P1188" s="636" t="e">
        <f t="shared" ref="P1188" si="1589">G1188*O1185</f>
        <v>#VALUE!</v>
      </c>
    </row>
    <row r="1189" spans="1:16" s="637" customFormat="1" ht="13.15">
      <c r="A1189" s="627"/>
      <c r="B1189" s="627"/>
      <c r="C1189" s="627"/>
      <c r="D1189" s="627"/>
      <c r="E1189" s="628"/>
      <c r="F1189" s="638" t="s">
        <v>854</v>
      </c>
      <c r="G1189" s="639">
        <v>8</v>
      </c>
      <c r="H1189" s="630">
        <f>IF(F1189="",0,VLOOKUP(F1189,'Cable trays (UnitPrice)'!B:F,5,0))</f>
        <v>0.1643478260869565</v>
      </c>
      <c r="I1189" s="631">
        <f t="shared" si="1587"/>
        <v>1.314782608695652</v>
      </c>
      <c r="J1189" s="632"/>
      <c r="K1189" s="632"/>
      <c r="L1189" s="632"/>
      <c r="M1189" s="633"/>
      <c r="N1189" s="634"/>
      <c r="O1189" s="635"/>
      <c r="P1189" s="636" t="e">
        <f t="shared" ref="P1189" si="1590">G1189*O1185</f>
        <v>#VALUE!</v>
      </c>
    </row>
    <row r="1190" spans="1:16" s="637" customFormat="1" ht="13.15">
      <c r="A1190" s="627"/>
      <c r="B1190" s="627"/>
      <c r="C1190" s="627"/>
      <c r="D1190" s="627"/>
      <c r="E1190" s="628"/>
      <c r="F1190" s="638" t="str">
        <f>IF(C1185="HDG","Anchor rail 41x41 HDG","Anchor rail 41x41")</f>
        <v>Anchor rail 41x41</v>
      </c>
      <c r="G1190" s="639">
        <f t="shared" ref="G1190" si="1591">D1185/1000</f>
        <v>0.06</v>
      </c>
      <c r="H1190" s="630">
        <f>IF(F1190="",0,VLOOKUP(F1190,'Cable trays (UnitPrice)'!B:F,5,0))</f>
        <v>4.0869565217391308</v>
      </c>
      <c r="I1190" s="631">
        <f t="shared" si="1587"/>
        <v>0.24521739130434783</v>
      </c>
      <c r="J1190" s="632"/>
      <c r="K1190" s="632"/>
      <c r="L1190" s="632"/>
      <c r="M1190" s="633"/>
      <c r="N1190" s="634"/>
      <c r="O1190" s="635"/>
      <c r="P1190" s="636" t="e">
        <f t="shared" ref="P1190" si="1592">G1190*O1185</f>
        <v>#VALUE!</v>
      </c>
    </row>
    <row r="1191" spans="1:16" s="637" customFormat="1" ht="13.15">
      <c r="A1191" s="627"/>
      <c r="B1191" s="627"/>
      <c r="C1191" s="627"/>
      <c r="D1191" s="627"/>
      <c r="E1191" s="628"/>
      <c r="F1191" s="638" t="s">
        <v>855</v>
      </c>
      <c r="G1191" s="639">
        <v>1</v>
      </c>
      <c r="H1191" s="630">
        <f>IF(F1191="",0,VLOOKUP(F1191,'Cable trays (UnitPrice)'!B:F,5,0))</f>
        <v>0.78521739130434776</v>
      </c>
      <c r="I1191" s="631">
        <f t="shared" si="1587"/>
        <v>0.78521739130434776</v>
      </c>
      <c r="J1191" s="632"/>
      <c r="K1191" s="632"/>
      <c r="L1191" s="632"/>
      <c r="M1191" s="633"/>
      <c r="N1191" s="634"/>
      <c r="O1191" s="635"/>
      <c r="P1191" s="636" t="e">
        <f t="shared" ref="P1191" si="1593">G1191*O1185</f>
        <v>#VALUE!</v>
      </c>
    </row>
    <row r="1192" spans="1:16" s="637" customFormat="1" ht="13.15">
      <c r="A1192" s="627"/>
      <c r="B1192" s="627"/>
      <c r="C1192" s="627"/>
      <c r="D1192" s="627"/>
      <c r="E1192" s="628"/>
      <c r="F1192" s="638" t="str">
        <f>IF(C1185="HDG","Ceiling mount for anchor rail Varmf MP-230Z HDG","Ceiling mount for anchor rail Sendz MP-230S")</f>
        <v>Ceiling mount for anchor rail Sendz MP-230S</v>
      </c>
      <c r="G1192" s="639">
        <v>2</v>
      </c>
      <c r="H1192" s="630">
        <f>IF(F1192="",0,VLOOKUP(F1192,'Cable trays (UnitPrice)'!B:F,5,0))</f>
        <v>3.2452173913043478</v>
      </c>
      <c r="I1192" s="631">
        <f t="shared" si="1587"/>
        <v>6.4904347826086957</v>
      </c>
      <c r="J1192" s="632"/>
      <c r="K1192" s="632"/>
      <c r="L1192" s="632"/>
      <c r="M1192" s="633"/>
      <c r="N1192" s="634"/>
      <c r="O1192" s="635"/>
      <c r="P1192" s="636" t="e">
        <f t="shared" ref="P1192" si="1594">G1192*O1185</f>
        <v>#VALUE!</v>
      </c>
    </row>
    <row r="1193" spans="1:16" s="637" customFormat="1" ht="13.15">
      <c r="A1193" s="627"/>
      <c r="B1193" s="627"/>
      <c r="C1193" s="627"/>
      <c r="D1193" s="627"/>
      <c r="E1193" s="628"/>
      <c r="F1193" s="627"/>
      <c r="G1193" s="639"/>
      <c r="H1193" s="630">
        <f>IF(F1193="",0,VLOOKUP(F1193,'Cable trays (UnitPrice)'!B:F,5,0))</f>
        <v>0</v>
      </c>
      <c r="I1193" s="631">
        <f t="shared" si="1587"/>
        <v>0</v>
      </c>
      <c r="J1193" s="632"/>
      <c r="K1193" s="632"/>
      <c r="L1193" s="632"/>
      <c r="M1193" s="633"/>
      <c r="N1193" s="634"/>
      <c r="O1193" s="635"/>
      <c r="P1193" s="636" t="e">
        <f t="shared" ref="P1193" si="1595">G1193*O1185</f>
        <v>#VALUE!</v>
      </c>
    </row>
    <row r="1194" spans="1:16" s="637" customFormat="1" ht="13.15">
      <c r="A1194" s="627"/>
      <c r="B1194" s="627"/>
      <c r="C1194" s="627"/>
      <c r="D1194" s="627"/>
      <c r="E1194" s="628"/>
      <c r="F1194" s="638"/>
      <c r="G1194" s="639"/>
      <c r="H1194" s="630">
        <f>IF(F1194="",0,VLOOKUP(F1194,'Cable trays (UnitPrice)'!B:F,5,0))</f>
        <v>0</v>
      </c>
      <c r="I1194" s="631">
        <f t="shared" si="1587"/>
        <v>0</v>
      </c>
      <c r="J1194" s="632"/>
      <c r="K1194" s="632"/>
      <c r="L1194" s="632"/>
      <c r="M1194" s="633"/>
      <c r="N1194" s="634"/>
      <c r="O1194" s="635"/>
      <c r="P1194" s="636" t="e">
        <f t="shared" ref="P1194" si="1596">G1194*O1185</f>
        <v>#VALUE!</v>
      </c>
    </row>
    <row r="1195" spans="1:16">
      <c r="A1195" s="617" t="str">
        <f>CONCATENATE("Cable ",B1195," ",C1195," ",D1195," x ",E1195)</f>
        <v>Cable Tray PRE Galv. 50 x 54</v>
      </c>
      <c r="B1195" s="706" t="s">
        <v>858</v>
      </c>
      <c r="C1195" s="704" t="s">
        <v>856</v>
      </c>
      <c r="D1195" s="640">
        <v>50</v>
      </c>
      <c r="E1195" s="640">
        <v>54</v>
      </c>
      <c r="F1195" s="618"/>
      <c r="G1195" s="619"/>
      <c r="H1195" s="619"/>
      <c r="I1195" s="620">
        <f t="shared" si="1583"/>
        <v>18.415550086591924</v>
      </c>
      <c r="J1195" s="621">
        <f>I1195*NOK2EUR</f>
        <v>211.77882599580713</v>
      </c>
      <c r="K1195" s="622"/>
      <c r="L1195" s="623">
        <f t="shared" ref="L1195" si="1597">IF(D1195&gt;300,D1195/1000,0.25)</f>
        <v>0.25</v>
      </c>
      <c r="M1195" s="624">
        <f t="shared" ref="M1195" si="1598">$M$1</f>
        <v>0.5</v>
      </c>
      <c r="N1195" s="623">
        <f t="shared" ref="N1195" si="1599">L1195+L1195*M1195</f>
        <v>0.375</v>
      </c>
      <c r="O1195" s="625" t="e">
        <f>SUMIF('[55]Cable Trays - maching table'!C:C,A1195,'[55]Cable Trays - maching table'!D:D)</f>
        <v>#VALUE!</v>
      </c>
      <c r="P1195" s="626"/>
    </row>
    <row r="1196" spans="1:16" s="637" customFormat="1" ht="13.15">
      <c r="A1196" s="627"/>
      <c r="B1196" s="627"/>
      <c r="C1196" s="627"/>
      <c r="D1196" s="627"/>
      <c r="E1196" s="628"/>
      <c r="F1196" s="260" t="str">
        <f>CONCATENATE("Cable ",B1195," ",C1195," ",D1195," x ",E1195)</f>
        <v>Cable Tray PRE Galv. 50 x 54</v>
      </c>
      <c r="G1196" s="629">
        <v>1</v>
      </c>
      <c r="H1196" s="630">
        <f>IF(F1196="",0,VLOOKUP(F1196,'Cable trays (UnitPrice)'!B:F,5,0))</f>
        <v>2.7527116944672319</v>
      </c>
      <c r="I1196" s="631">
        <f t="shared" ref="I1196:I1204" si="1600">H1196*G1196</f>
        <v>2.7527116944672319</v>
      </c>
      <c r="J1196" s="632"/>
      <c r="K1196" s="632"/>
      <c r="L1196" s="632"/>
      <c r="M1196" s="633"/>
      <c r="N1196" s="634"/>
      <c r="O1196" s="635"/>
      <c r="P1196" s="636" t="e">
        <f t="shared" ref="P1196:P1206" si="1601">G1196*O1195</f>
        <v>#VALUE!</v>
      </c>
    </row>
    <row r="1197" spans="1:16" s="637" customFormat="1" ht="13.15">
      <c r="A1197" s="627"/>
      <c r="B1197" s="627"/>
      <c r="C1197" s="627"/>
      <c r="D1197" s="627"/>
      <c r="E1197" s="628"/>
      <c r="F1197" s="260" t="str">
        <f>CONCATENATE(B1195," - Union ",C1195," ",D1195," x ",E1195)</f>
        <v>Tray - Union PRE Galv. 50 x 54</v>
      </c>
      <c r="G1197" s="629">
        <v>0.7</v>
      </c>
      <c r="H1197" s="630">
        <f>IF(F1197="",0,VLOOKUP(F1197,'Cable trays (UnitPrice)'!B:F,5,0))</f>
        <v>0.57424118129614432</v>
      </c>
      <c r="I1197" s="631">
        <f t="shared" si="1600"/>
        <v>0.40196882690730101</v>
      </c>
      <c r="J1197" s="632"/>
      <c r="K1197" s="632"/>
      <c r="L1197" s="632"/>
      <c r="M1197" s="633"/>
      <c r="N1197" s="634"/>
      <c r="O1197" s="635"/>
      <c r="P1197" s="636" t="e">
        <f t="shared" ref="P1197" si="1602">G1197*O1195</f>
        <v>#VALUE!</v>
      </c>
    </row>
    <row r="1198" spans="1:16" s="637" customFormat="1" ht="13.15">
      <c r="A1198" s="627"/>
      <c r="B1198" s="627"/>
      <c r="C1198" s="627"/>
      <c r="D1198" s="627"/>
      <c r="E1198" s="628"/>
      <c r="F1198" s="638" t="s">
        <v>853</v>
      </c>
      <c r="G1198" s="639">
        <v>4</v>
      </c>
      <c r="H1198" s="630">
        <f>IF(F1198="",0,VLOOKUP(F1198,'Cable trays (UnitPrice)'!B:F,5,0))</f>
        <v>1.6165217391304347</v>
      </c>
      <c r="I1198" s="631">
        <f t="shared" si="1600"/>
        <v>6.4660869565217389</v>
      </c>
      <c r="J1198" s="632"/>
      <c r="K1198" s="632"/>
      <c r="L1198" s="632"/>
      <c r="M1198" s="633"/>
      <c r="N1198" s="634"/>
      <c r="O1198" s="635"/>
      <c r="P1198" s="636" t="e">
        <f t="shared" ref="P1198" si="1603">G1198*O1195</f>
        <v>#VALUE!</v>
      </c>
    </row>
    <row r="1199" spans="1:16" s="637" customFormat="1" ht="13.15">
      <c r="A1199" s="627"/>
      <c r="B1199" s="627"/>
      <c r="C1199" s="627"/>
      <c r="D1199" s="627"/>
      <c r="E1199" s="628"/>
      <c r="F1199" s="638" t="s">
        <v>854</v>
      </c>
      <c r="G1199" s="639">
        <v>8</v>
      </c>
      <c r="H1199" s="630">
        <f>IF(F1199="",0,VLOOKUP(F1199,'Cable trays (UnitPrice)'!B:F,5,0))</f>
        <v>0.1643478260869565</v>
      </c>
      <c r="I1199" s="631">
        <f t="shared" si="1600"/>
        <v>1.314782608695652</v>
      </c>
      <c r="J1199" s="632"/>
      <c r="K1199" s="632"/>
      <c r="L1199" s="632"/>
      <c r="M1199" s="633"/>
      <c r="N1199" s="634"/>
      <c r="O1199" s="635"/>
      <c r="P1199" s="636" t="e">
        <f t="shared" ref="P1199" si="1604">G1199*O1195</f>
        <v>#VALUE!</v>
      </c>
    </row>
    <row r="1200" spans="1:16" s="637" customFormat="1" ht="13.15">
      <c r="A1200" s="627"/>
      <c r="B1200" s="627"/>
      <c r="C1200" s="627"/>
      <c r="D1200" s="627"/>
      <c r="E1200" s="628"/>
      <c r="F1200" s="638" t="str">
        <f>IF(C1195="HDG","Anchor rail 41x41 HDG","Anchor rail 41x41")</f>
        <v>Anchor rail 41x41</v>
      </c>
      <c r="G1200" s="639">
        <f t="shared" ref="G1200" si="1605">D1195/1000</f>
        <v>0.05</v>
      </c>
      <c r="H1200" s="630">
        <f>IF(F1200="",0,VLOOKUP(F1200,'Cable trays (UnitPrice)'!B:F,5,0))</f>
        <v>4.0869565217391308</v>
      </c>
      <c r="I1200" s="631">
        <f t="shared" si="1600"/>
        <v>0.20434782608695656</v>
      </c>
      <c r="J1200" s="632"/>
      <c r="K1200" s="632"/>
      <c r="L1200" s="632"/>
      <c r="M1200" s="633"/>
      <c r="N1200" s="634"/>
      <c r="O1200" s="635"/>
      <c r="P1200" s="636" t="e">
        <f t="shared" ref="P1200" si="1606">G1200*O1195</f>
        <v>#VALUE!</v>
      </c>
    </row>
    <row r="1201" spans="1:16" s="637" customFormat="1" ht="13.15">
      <c r="A1201" s="627"/>
      <c r="B1201" s="627"/>
      <c r="C1201" s="627"/>
      <c r="D1201" s="627"/>
      <c r="E1201" s="628"/>
      <c r="F1201" s="638" t="s">
        <v>855</v>
      </c>
      <c r="G1201" s="639">
        <v>1</v>
      </c>
      <c r="H1201" s="630">
        <f>IF(F1201="",0,VLOOKUP(F1201,'Cable trays (UnitPrice)'!B:F,5,0))</f>
        <v>0.78521739130434776</v>
      </c>
      <c r="I1201" s="631">
        <f t="shared" si="1600"/>
        <v>0.78521739130434776</v>
      </c>
      <c r="J1201" s="632"/>
      <c r="K1201" s="632"/>
      <c r="L1201" s="632"/>
      <c r="M1201" s="633"/>
      <c r="N1201" s="634"/>
      <c r="O1201" s="635"/>
      <c r="P1201" s="636" t="e">
        <f t="shared" ref="P1201" si="1607">G1201*O1195</f>
        <v>#VALUE!</v>
      </c>
    </row>
    <row r="1202" spans="1:16" s="637" customFormat="1" ht="13.15">
      <c r="A1202" s="627"/>
      <c r="B1202" s="627"/>
      <c r="C1202" s="627"/>
      <c r="D1202" s="627"/>
      <c r="E1202" s="628"/>
      <c r="F1202" s="638" t="str">
        <f>IF(C1195="HDG","Ceiling mount for anchor rail Varmf MP-230Z HDG","Ceiling mount for anchor rail Sendz MP-230S")</f>
        <v>Ceiling mount for anchor rail Sendz MP-230S</v>
      </c>
      <c r="G1202" s="639">
        <v>2</v>
      </c>
      <c r="H1202" s="630">
        <f>IF(F1202="",0,VLOOKUP(F1202,'Cable trays (UnitPrice)'!B:F,5,0))</f>
        <v>3.2452173913043478</v>
      </c>
      <c r="I1202" s="631">
        <f t="shared" si="1600"/>
        <v>6.4904347826086957</v>
      </c>
      <c r="J1202" s="632"/>
      <c r="K1202" s="632"/>
      <c r="L1202" s="632"/>
      <c r="M1202" s="633"/>
      <c r="N1202" s="634"/>
      <c r="O1202" s="635"/>
      <c r="P1202" s="636" t="e">
        <f t="shared" ref="P1202" si="1608">G1202*O1195</f>
        <v>#VALUE!</v>
      </c>
    </row>
    <row r="1203" spans="1:16" s="637" customFormat="1" ht="13.15">
      <c r="A1203" s="627"/>
      <c r="B1203" s="627"/>
      <c r="C1203" s="627"/>
      <c r="D1203" s="627"/>
      <c r="E1203" s="628"/>
      <c r="F1203" s="627"/>
      <c r="G1203" s="639"/>
      <c r="H1203" s="630">
        <f>IF(F1203="",0,VLOOKUP(F1203,'Cable trays (UnitPrice)'!B:F,5,0))</f>
        <v>0</v>
      </c>
      <c r="I1203" s="631">
        <f t="shared" si="1600"/>
        <v>0</v>
      </c>
      <c r="J1203" s="632"/>
      <c r="K1203" s="632"/>
      <c r="L1203" s="632"/>
      <c r="M1203" s="633"/>
      <c r="N1203" s="634"/>
      <c r="O1203" s="635"/>
      <c r="P1203" s="636" t="e">
        <f t="shared" ref="P1203" si="1609">G1203*O1195</f>
        <v>#VALUE!</v>
      </c>
    </row>
    <row r="1204" spans="1:16" s="637" customFormat="1" ht="13.15">
      <c r="A1204" s="627"/>
      <c r="B1204" s="627"/>
      <c r="C1204" s="627"/>
      <c r="D1204" s="627"/>
      <c r="E1204" s="628"/>
      <c r="F1204" s="638"/>
      <c r="G1204" s="639"/>
      <c r="H1204" s="630">
        <f>IF(F1204="",0,VLOOKUP(F1204,'Cable trays (UnitPrice)'!B:F,5,0))</f>
        <v>0</v>
      </c>
      <c r="I1204" s="631">
        <f t="shared" si="1600"/>
        <v>0</v>
      </c>
      <c r="J1204" s="632"/>
      <c r="K1204" s="632"/>
      <c r="L1204" s="632"/>
      <c r="M1204" s="633"/>
      <c r="N1204" s="634"/>
      <c r="O1204" s="635"/>
      <c r="P1204" s="636" t="e">
        <f t="shared" ref="P1204" si="1610">G1204*O1195</f>
        <v>#VALUE!</v>
      </c>
    </row>
    <row r="1205" spans="1:16">
      <c r="A1205" s="617" t="str">
        <f>CONCATENATE("Cable ",B1205," ",C1205," ",D1205," x ",E1205)</f>
        <v>Cable Tray Trunking HDG 150 x 100</v>
      </c>
      <c r="B1205" s="706" t="s">
        <v>859</v>
      </c>
      <c r="C1205" s="703" t="s">
        <v>852</v>
      </c>
      <c r="D1205" s="617">
        <v>150</v>
      </c>
      <c r="E1205" s="617">
        <v>100</v>
      </c>
      <c r="F1205" s="618"/>
      <c r="G1205" s="619"/>
      <c r="H1205" s="619"/>
      <c r="I1205" s="620">
        <f t="shared" si="1583"/>
        <v>36.721863549357394</v>
      </c>
      <c r="J1205" s="621">
        <f>I1205*NOK2EUR</f>
        <v>422.30143081761003</v>
      </c>
      <c r="K1205" s="622"/>
      <c r="L1205" s="623">
        <f t="shared" ref="L1205" si="1611">IF(D1205&gt;300,D1205/1000,0.25)</f>
        <v>0.25</v>
      </c>
      <c r="M1205" s="624">
        <f t="shared" ref="M1205" si="1612">$M$1</f>
        <v>0.5</v>
      </c>
      <c r="N1205" s="623">
        <f t="shared" ref="N1205" si="1613">L1205+L1205*M1205</f>
        <v>0.375</v>
      </c>
      <c r="O1205" s="625" t="e">
        <f>SUMIF('[55]Cable Trays - maching table'!C:C,A1205,'[55]Cable Trays - maching table'!D:D)</f>
        <v>#VALUE!</v>
      </c>
      <c r="P1205" s="626"/>
    </row>
    <row r="1206" spans="1:16" s="637" customFormat="1" ht="13.15">
      <c r="A1206" s="627"/>
      <c r="B1206" s="627"/>
      <c r="C1206" s="627"/>
      <c r="D1206" s="627"/>
      <c r="E1206" s="628"/>
      <c r="F1206" s="260" t="str">
        <f>CONCATENATE("Cable ",B1205," ",C1205," ",D1205," x ",E1205)</f>
        <v>Cable Tray Trunking HDG 150 x 100</v>
      </c>
      <c r="G1206" s="629">
        <v>1</v>
      </c>
      <c r="H1206" s="630">
        <f>IF(F1206="",0,VLOOKUP(F1206,'Cable trays (UnitPrice)'!B:F,5,0))</f>
        <v>15.272080940661743</v>
      </c>
      <c r="I1206" s="631">
        <f t="shared" ref="I1206:I1214" si="1614">H1206*G1206</f>
        <v>15.272080940661743</v>
      </c>
      <c r="J1206" s="632"/>
      <c r="K1206" s="632"/>
      <c r="L1206" s="632"/>
      <c r="M1206" s="633"/>
      <c r="N1206" s="634"/>
      <c r="O1206" s="635"/>
      <c r="P1206" s="636" t="e">
        <f t="shared" si="1601"/>
        <v>#VALUE!</v>
      </c>
    </row>
    <row r="1207" spans="1:16" s="637" customFormat="1" ht="13.15">
      <c r="A1207" s="627"/>
      <c r="B1207" s="627"/>
      <c r="C1207" s="627"/>
      <c r="D1207" s="627"/>
      <c r="E1207" s="628"/>
      <c r="F1207" s="260" t="str">
        <f>CONCATENATE(B1205," - Union ",C1205," ",D1205," x ",E1205)</f>
        <v>Tray Trunking - Union HDG 150 x 100</v>
      </c>
      <c r="G1207" s="629">
        <v>0.7</v>
      </c>
      <c r="H1207" s="630">
        <f>IF(F1207="",0,VLOOKUP(F1207,'Cable trays (UnitPrice)'!B:F,5,0))</f>
        <v>5.2173913043478262</v>
      </c>
      <c r="I1207" s="631">
        <f t="shared" si="1614"/>
        <v>3.652173913043478</v>
      </c>
      <c r="J1207" s="632"/>
      <c r="K1207" s="632"/>
      <c r="L1207" s="632"/>
      <c r="M1207" s="633"/>
      <c r="N1207" s="634"/>
      <c r="O1207" s="635"/>
      <c r="P1207" s="636" t="e">
        <f t="shared" ref="P1207" si="1615">G1207*O1205</f>
        <v>#VALUE!</v>
      </c>
    </row>
    <row r="1208" spans="1:16" s="637" customFormat="1" ht="13.15">
      <c r="A1208" s="627"/>
      <c r="B1208" s="627"/>
      <c r="C1208" s="627"/>
      <c r="D1208" s="627"/>
      <c r="E1208" s="628"/>
      <c r="F1208" s="638" t="s">
        <v>853</v>
      </c>
      <c r="G1208" s="639">
        <v>4</v>
      </c>
      <c r="H1208" s="630">
        <f>IF(F1208="",0,VLOOKUP(F1208,'Cable trays (UnitPrice)'!B:F,5,0))</f>
        <v>1.6165217391304347</v>
      </c>
      <c r="I1208" s="631">
        <f t="shared" si="1614"/>
        <v>6.4660869565217389</v>
      </c>
      <c r="J1208" s="632"/>
      <c r="K1208" s="632"/>
      <c r="L1208" s="632"/>
      <c r="M1208" s="633"/>
      <c r="N1208" s="634"/>
      <c r="O1208" s="635"/>
      <c r="P1208" s="636" t="e">
        <f t="shared" ref="P1208" si="1616">G1208*O1205</f>
        <v>#VALUE!</v>
      </c>
    </row>
    <row r="1209" spans="1:16" s="637" customFormat="1" ht="13.15">
      <c r="A1209" s="627"/>
      <c r="B1209" s="627"/>
      <c r="C1209" s="627"/>
      <c r="D1209" s="627"/>
      <c r="E1209" s="628"/>
      <c r="F1209" s="638" t="s">
        <v>854</v>
      </c>
      <c r="G1209" s="639">
        <v>8</v>
      </c>
      <c r="H1209" s="630">
        <f>IF(F1209="",0,VLOOKUP(F1209,'Cable trays (UnitPrice)'!B:F,5,0))</f>
        <v>0.1643478260869565</v>
      </c>
      <c r="I1209" s="631">
        <f t="shared" si="1614"/>
        <v>1.314782608695652</v>
      </c>
      <c r="J1209" s="632"/>
      <c r="K1209" s="632"/>
      <c r="L1209" s="632"/>
      <c r="M1209" s="633"/>
      <c r="N1209" s="634"/>
      <c r="O1209" s="635"/>
      <c r="P1209" s="636" t="e">
        <f t="shared" ref="P1209" si="1617">G1209*O1205</f>
        <v>#VALUE!</v>
      </c>
    </row>
    <row r="1210" spans="1:16" s="637" customFormat="1" ht="13.15">
      <c r="A1210" s="627"/>
      <c r="B1210" s="627"/>
      <c r="C1210" s="627"/>
      <c r="D1210" s="627"/>
      <c r="E1210" s="628"/>
      <c r="F1210" s="638" t="str">
        <f>IF(C1205="HDG","Anchor rail 41x41 HDG","Anchor rail 41x41")</f>
        <v>Anchor rail 41x41 HDG</v>
      </c>
      <c r="G1210" s="639">
        <f t="shared" ref="G1210" si="1618">D1205/1000</f>
        <v>0.15</v>
      </c>
      <c r="H1210" s="630">
        <f>IF(F1210="",0,VLOOKUP(F1210,'Cable trays (UnitPrice)'!B:F,5,0))</f>
        <v>5.9608695652173909</v>
      </c>
      <c r="I1210" s="631">
        <f t="shared" si="1614"/>
        <v>0.89413043478260856</v>
      </c>
      <c r="J1210" s="632"/>
      <c r="K1210" s="632"/>
      <c r="L1210" s="632"/>
      <c r="M1210" s="633"/>
      <c r="N1210" s="634"/>
      <c r="O1210" s="635"/>
      <c r="P1210" s="636" t="e">
        <f t="shared" ref="P1210" si="1619">G1210*O1205</f>
        <v>#VALUE!</v>
      </c>
    </row>
    <row r="1211" spans="1:16" s="637" customFormat="1" ht="13.15">
      <c r="A1211" s="627"/>
      <c r="B1211" s="627"/>
      <c r="C1211" s="627"/>
      <c r="D1211" s="627"/>
      <c r="E1211" s="628"/>
      <c r="F1211" s="638" t="s">
        <v>855</v>
      </c>
      <c r="G1211" s="639">
        <v>1</v>
      </c>
      <c r="H1211" s="630">
        <f>IF(F1211="",0,VLOOKUP(F1211,'Cable trays (UnitPrice)'!B:F,5,0))</f>
        <v>0.78521739130434776</v>
      </c>
      <c r="I1211" s="631">
        <f t="shared" si="1614"/>
        <v>0.78521739130434776</v>
      </c>
      <c r="J1211" s="632"/>
      <c r="K1211" s="632"/>
      <c r="L1211" s="632"/>
      <c r="M1211" s="633"/>
      <c r="N1211" s="634"/>
      <c r="O1211" s="635"/>
      <c r="P1211" s="636" t="e">
        <f t="shared" ref="P1211" si="1620">G1211*O1205</f>
        <v>#VALUE!</v>
      </c>
    </row>
    <row r="1212" spans="1:16" s="637" customFormat="1" ht="13.15">
      <c r="A1212" s="627"/>
      <c r="B1212" s="627"/>
      <c r="C1212" s="627"/>
      <c r="D1212" s="627"/>
      <c r="E1212" s="628"/>
      <c r="F1212" s="638" t="str">
        <f>IF(C1205="HDG","Ceiling mount for anchor rail Varmf MP-230Z HDG","Ceiling mount for anchor rail Sendz MP-230S")</f>
        <v>Ceiling mount for anchor rail Varmf MP-230Z HDG</v>
      </c>
      <c r="G1212" s="639">
        <v>2</v>
      </c>
      <c r="H1212" s="630">
        <f>IF(F1212="",0,VLOOKUP(F1212,'Cable trays (UnitPrice)'!B:F,5,0))</f>
        <v>4.1686956521739127</v>
      </c>
      <c r="I1212" s="631">
        <f t="shared" si="1614"/>
        <v>8.3373913043478254</v>
      </c>
      <c r="J1212" s="632"/>
      <c r="K1212" s="632"/>
      <c r="L1212" s="632"/>
      <c r="M1212" s="633"/>
      <c r="N1212" s="634"/>
      <c r="O1212" s="635"/>
      <c r="P1212" s="636" t="e">
        <f t="shared" ref="P1212" si="1621">G1212*O1205</f>
        <v>#VALUE!</v>
      </c>
    </row>
    <row r="1213" spans="1:16" s="637" customFormat="1" ht="13.15">
      <c r="A1213" s="627"/>
      <c r="B1213" s="627"/>
      <c r="C1213" s="627"/>
      <c r="D1213" s="627"/>
      <c r="E1213" s="628"/>
      <c r="F1213" s="627"/>
      <c r="G1213" s="639"/>
      <c r="H1213" s="630">
        <f>IF(F1213="",0,VLOOKUP(F1213,'Cable trays (UnitPrice)'!B:F,5,0))</f>
        <v>0</v>
      </c>
      <c r="I1213" s="631">
        <f t="shared" si="1614"/>
        <v>0</v>
      </c>
      <c r="J1213" s="632"/>
      <c r="K1213" s="632"/>
      <c r="L1213" s="632"/>
      <c r="M1213" s="633"/>
      <c r="N1213" s="634"/>
      <c r="O1213" s="635"/>
      <c r="P1213" s="636" t="e">
        <f t="shared" ref="P1213" si="1622">G1213*O1205</f>
        <v>#VALUE!</v>
      </c>
    </row>
    <row r="1214" spans="1:16" s="637" customFormat="1" ht="13.15">
      <c r="A1214" s="627"/>
      <c r="B1214" s="627"/>
      <c r="C1214" s="627"/>
      <c r="D1214" s="627"/>
      <c r="E1214" s="628"/>
      <c r="F1214" s="638"/>
      <c r="G1214" s="639"/>
      <c r="H1214" s="630">
        <f>IF(F1214="",0,VLOOKUP(F1214,'Cable trays (UnitPrice)'!B:F,5,0))</f>
        <v>0</v>
      </c>
      <c r="I1214" s="631">
        <f t="shared" si="1614"/>
        <v>0</v>
      </c>
      <c r="J1214" s="632"/>
      <c r="K1214" s="632"/>
      <c r="L1214" s="632"/>
      <c r="M1214" s="633"/>
      <c r="N1214" s="634"/>
      <c r="O1214" s="635"/>
      <c r="P1214" s="636" t="e">
        <f t="shared" ref="P1214" si="1623">G1214*O1205</f>
        <v>#VALUE!</v>
      </c>
    </row>
    <row r="1227" spans="1:16" ht="18">
      <c r="A1227" s="645" t="s">
        <v>860</v>
      </c>
      <c r="B1227" s="646"/>
      <c r="C1227" s="646"/>
      <c r="D1227" s="647"/>
      <c r="E1227" s="647"/>
      <c r="F1227" s="646"/>
      <c r="G1227" s="646"/>
      <c r="H1227" s="648"/>
      <c r="I1227" s="648"/>
      <c r="J1227" s="646"/>
      <c r="K1227" s="646"/>
      <c r="L1227" s="646"/>
      <c r="M1227" s="646"/>
      <c r="N1227" s="649"/>
      <c r="O1227" s="646"/>
      <c r="P1227" s="650"/>
    </row>
    <row r="1230" spans="1:16">
      <c r="A1230" t="s">
        <v>861</v>
      </c>
      <c r="B1230" s="640" t="s">
        <v>862</v>
      </c>
      <c r="C1230" s="703" t="s">
        <v>852</v>
      </c>
      <c r="D1230" s="9" t="s">
        <v>863</v>
      </c>
      <c r="E1230" s="9" t="s">
        <v>864</v>
      </c>
      <c r="F1230" s="619"/>
      <c r="G1230" s="619"/>
      <c r="H1230" s="619"/>
      <c r="I1230" s="620">
        <f t="shared" ref="I1230" si="1624">SUM(I1231:I1239)</f>
        <v>12.547817883511074</v>
      </c>
      <c r="J1230" s="621">
        <f>I1230*NOK2EUR</f>
        <v>144.29990566037736</v>
      </c>
      <c r="K1230" s="622"/>
      <c r="L1230" s="622">
        <f>D1230/1000</f>
        <v>0.45</v>
      </c>
      <c r="M1230" s="624">
        <f t="shared" ref="M1230" si="1625">$M$1</f>
        <v>0.5</v>
      </c>
      <c r="N1230" s="622">
        <f>L1230+L1230*M1230</f>
        <v>0.67500000000000004</v>
      </c>
      <c r="O1230" s="626" t="e">
        <f>SUMIF(#REF!,A1230,#REF!)</f>
        <v>#REF!</v>
      </c>
      <c r="P1230" s="626"/>
    </row>
    <row r="1231" spans="1:16">
      <c r="B1231" s="627"/>
      <c r="C1231" s="627"/>
      <c r="D1231" s="627"/>
      <c r="E1231" s="628"/>
      <c r="F1231" s="260" t="str">
        <f t="shared" ref="F1231" si="1626">CONCATENATE(B1230," ",C1230,D1230,"x",E1230)</f>
        <v>Basket - Bend HDG 450 x 60</v>
      </c>
      <c r="G1231" s="629">
        <v>1</v>
      </c>
      <c r="H1231" s="630">
        <f>IF(F1231="",0,VLOOKUP(F1231,'Cable trays (UnitPrice)'!B:F,5,0))</f>
        <v>0.68362045392398141</v>
      </c>
      <c r="I1231" s="631">
        <f t="shared" ref="I1231:I1239" si="1627">H1231*G1231</f>
        <v>0.68362045392398141</v>
      </c>
      <c r="J1231" s="632"/>
      <c r="K1231" s="632"/>
      <c r="L1231" s="632"/>
      <c r="M1231" s="633"/>
      <c r="N1231" s="632"/>
      <c r="O1231" s="635"/>
      <c r="P1231" s="636" t="e">
        <f>G1231*O1230</f>
        <v>#REF!</v>
      </c>
    </row>
    <row r="1232" spans="1:16">
      <c r="B1232" s="627"/>
      <c r="C1232" s="627"/>
      <c r="D1232" s="627"/>
      <c r="E1232" s="628"/>
      <c r="F1232" s="260" t="str">
        <f t="shared" ref="F1232" si="1628">CONCATENATE("Basket - Union ",C1230)</f>
        <v>Basket - Union HDG</v>
      </c>
      <c r="G1232" s="629">
        <v>2</v>
      </c>
      <c r="H1232" s="630">
        <f>IF(F1232="",0,VLOOKUP(F1232,'Cable trays (UnitPrice)'!B:F,5,0))</f>
        <v>0.68362045392398141</v>
      </c>
      <c r="I1232" s="631">
        <f t="shared" si="1627"/>
        <v>1.3672409078479628</v>
      </c>
      <c r="J1232" s="632"/>
      <c r="K1232" s="632"/>
      <c r="L1232" s="632"/>
      <c r="M1232" s="633"/>
      <c r="N1232" s="632"/>
      <c r="O1232" s="635"/>
      <c r="P1232" s="636" t="e">
        <f>G1232*O1230</f>
        <v>#REF!</v>
      </c>
    </row>
    <row r="1233" spans="1:16">
      <c r="B1233" s="627"/>
      <c r="C1233" s="627"/>
      <c r="D1233" s="627"/>
      <c r="E1233" s="628"/>
      <c r="F1233" s="638" t="s">
        <v>853</v>
      </c>
      <c r="G1233" s="639">
        <v>2</v>
      </c>
      <c r="H1233" s="630">
        <f>IF(F1233="",0,VLOOKUP(F1233,'Cable trays (UnitPrice)'!B:F,5,0))</f>
        <v>1.6165217391304347</v>
      </c>
      <c r="I1233" s="631">
        <f t="shared" si="1627"/>
        <v>3.2330434782608695</v>
      </c>
      <c r="J1233" s="632"/>
      <c r="K1233" s="632"/>
      <c r="L1233" s="632"/>
      <c r="M1233" s="633"/>
      <c r="N1233" s="632"/>
      <c r="O1233" s="635"/>
      <c r="P1233" s="636" t="e">
        <f>G1233*O1230</f>
        <v>#REF!</v>
      </c>
    </row>
    <row r="1234" spans="1:16">
      <c r="B1234" s="627"/>
      <c r="C1234" s="627"/>
      <c r="D1234" s="627"/>
      <c r="E1234" s="628"/>
      <c r="F1234" s="638" t="s">
        <v>854</v>
      </c>
      <c r="G1234" s="639">
        <v>2</v>
      </c>
      <c r="H1234" s="630">
        <f>IF(F1234="",0,VLOOKUP(F1234,'Cable trays (UnitPrice)'!B:F,5,0))</f>
        <v>0.1643478260869565</v>
      </c>
      <c r="I1234" s="631">
        <f t="shared" si="1627"/>
        <v>0.328695652173913</v>
      </c>
      <c r="J1234" s="632"/>
      <c r="K1234" s="632"/>
      <c r="L1234" s="632"/>
      <c r="M1234" s="633"/>
      <c r="N1234" s="632"/>
      <c r="O1234" s="635"/>
      <c r="P1234" s="636" t="e">
        <f>G1234*O1230</f>
        <v>#REF!</v>
      </c>
    </row>
    <row r="1235" spans="1:16">
      <c r="B1235" s="627"/>
      <c r="C1235" s="627"/>
      <c r="D1235" s="627"/>
      <c r="E1235" s="628"/>
      <c r="F1235" s="638" t="s">
        <v>865</v>
      </c>
      <c r="G1235" s="639">
        <f t="shared" ref="G1235" si="1629">D1230*2/1000</f>
        <v>0.9</v>
      </c>
      <c r="H1235" s="630">
        <f>IF(F1235="",0,VLOOKUP(F1235,'Cable trays (UnitPrice)'!B:F,5,0))</f>
        <v>5.9608695652173909</v>
      </c>
      <c r="I1235" s="631">
        <f t="shared" si="1627"/>
        <v>5.364782608695652</v>
      </c>
      <c r="J1235" s="632"/>
      <c r="K1235" s="632"/>
      <c r="L1235" s="632"/>
      <c r="M1235" s="633"/>
      <c r="N1235" s="632"/>
      <c r="O1235" s="635"/>
      <c r="P1235" s="636" t="e">
        <f>G1235*O1230</f>
        <v>#REF!</v>
      </c>
    </row>
    <row r="1236" spans="1:16">
      <c r="B1236" s="627"/>
      <c r="C1236" s="627"/>
      <c r="D1236" s="627"/>
      <c r="E1236" s="628"/>
      <c r="F1236" s="638" t="s">
        <v>855</v>
      </c>
      <c r="G1236" s="639">
        <v>2</v>
      </c>
      <c r="H1236" s="630">
        <f>IF(F1236="",0,VLOOKUP(F1236,'Cable trays (UnitPrice)'!B:F,5,0))</f>
        <v>0.78521739130434776</v>
      </c>
      <c r="I1236" s="631">
        <f t="shared" si="1627"/>
        <v>1.5704347826086955</v>
      </c>
      <c r="J1236" s="632"/>
      <c r="K1236" s="632"/>
      <c r="L1236" s="632"/>
      <c r="M1236" s="633"/>
      <c r="N1236" s="632"/>
      <c r="O1236" s="635"/>
      <c r="P1236" s="636" t="e">
        <f>G1236*O1230</f>
        <v>#REF!</v>
      </c>
    </row>
    <row r="1237" spans="1:16">
      <c r="B1237" s="627"/>
      <c r="C1237" s="627"/>
      <c r="D1237" s="627"/>
      <c r="E1237" s="628"/>
      <c r="F1237" s="638"/>
      <c r="G1237" s="639"/>
      <c r="H1237" s="630">
        <f>IF(F1237="",0,VLOOKUP(F1237,'Cable trays (UnitPrice)'!B:F,5,0))</f>
        <v>0</v>
      </c>
      <c r="I1237" s="631">
        <f t="shared" si="1627"/>
        <v>0</v>
      </c>
      <c r="J1237" s="632"/>
      <c r="K1237" s="632"/>
      <c r="L1237" s="632"/>
      <c r="M1237" s="633"/>
      <c r="N1237" s="632"/>
      <c r="O1237" s="635"/>
      <c r="P1237" s="636" t="e">
        <f>G1237*O1230</f>
        <v>#REF!</v>
      </c>
    </row>
    <row r="1238" spans="1:16">
      <c r="B1238" s="627"/>
      <c r="C1238" s="627"/>
      <c r="D1238" s="627"/>
      <c r="E1238" s="628"/>
      <c r="F1238" s="627"/>
      <c r="G1238" s="639"/>
      <c r="H1238" s="630">
        <f>IF(F1238="",0,VLOOKUP(F1238,'Cable trays (UnitPrice)'!B:F,5,0))</f>
        <v>0</v>
      </c>
      <c r="I1238" s="631">
        <f t="shared" si="1627"/>
        <v>0</v>
      </c>
      <c r="J1238" s="632"/>
      <c r="K1238" s="632"/>
      <c r="L1238" s="632"/>
      <c r="M1238" s="633"/>
      <c r="N1238" s="632"/>
      <c r="O1238" s="635"/>
      <c r="P1238" s="636" t="e">
        <f>G1238*O1230</f>
        <v>#REF!</v>
      </c>
    </row>
    <row r="1239" spans="1:16">
      <c r="B1239" s="627"/>
      <c r="C1239" s="627"/>
      <c r="D1239" s="627"/>
      <c r="E1239" s="628"/>
      <c r="F1239" s="638"/>
      <c r="G1239" s="639"/>
      <c r="H1239" s="630">
        <f>IF(F1239="",0,VLOOKUP(F1239,'Cable trays (UnitPrice)'!B:F,5,0))</f>
        <v>0</v>
      </c>
      <c r="I1239" s="631">
        <f t="shared" si="1627"/>
        <v>0</v>
      </c>
      <c r="J1239" s="632"/>
      <c r="K1239" s="632"/>
      <c r="L1239" s="632"/>
      <c r="M1239" s="633"/>
      <c r="N1239" s="632"/>
      <c r="O1239" s="635"/>
      <c r="P1239" s="636" t="e">
        <f>G1239*O1230</f>
        <v>#REF!</v>
      </c>
    </row>
    <row r="1240" spans="1:16">
      <c r="A1240" t="s">
        <v>866</v>
      </c>
      <c r="B1240" s="640" t="s">
        <v>862</v>
      </c>
      <c r="C1240" s="703" t="s">
        <v>852</v>
      </c>
      <c r="D1240" s="9" t="s">
        <v>863</v>
      </c>
      <c r="E1240" s="9" t="s">
        <v>867</v>
      </c>
      <c r="F1240" s="619"/>
      <c r="G1240" s="619"/>
      <c r="H1240" s="619"/>
      <c r="I1240" s="620">
        <f t="shared" ref="I1240" si="1630">SUM(I1241:I1249)</f>
        <v>24.907675690456657</v>
      </c>
      <c r="J1240" s="621">
        <f>I1240*NOK2EUR</f>
        <v>286.43827044025153</v>
      </c>
      <c r="K1240" s="622"/>
      <c r="L1240" s="622">
        <f t="shared" ref="L1240:L1530" si="1631">D1240/1000</f>
        <v>0.45</v>
      </c>
      <c r="M1240" s="624">
        <f t="shared" ref="M1240" si="1632">$M$1</f>
        <v>0.5</v>
      </c>
      <c r="N1240" s="622">
        <f t="shared" ref="N1240:N1530" si="1633">L1240+L1240*M1240</f>
        <v>0.67500000000000004</v>
      </c>
      <c r="O1240" s="626" t="e">
        <f>SUMIF(#REF!,A1240,#REF!)</f>
        <v>#REF!</v>
      </c>
      <c r="P1240" s="626"/>
    </row>
    <row r="1241" spans="1:16">
      <c r="B1241" s="627"/>
      <c r="C1241" s="627"/>
      <c r="D1241" s="627"/>
      <c r="E1241" s="628"/>
      <c r="F1241" s="260" t="str">
        <f t="shared" ref="F1241" si="1634">CONCATENATE(B1240," ",C1240,D1240,"x",E1240)</f>
        <v>Basket - Bend HDG 450 x 50</v>
      </c>
      <c r="G1241" s="629">
        <v>1</v>
      </c>
      <c r="H1241" s="630">
        <f>IF(F1241="",0,VLOOKUP(F1241,'Cable trays (UnitPrice)'!B:F,5,0))</f>
        <v>13.043478260869565</v>
      </c>
      <c r="I1241" s="631">
        <f t="shared" ref="I1241:I1249" si="1635">H1241*G1241</f>
        <v>13.043478260869565</v>
      </c>
      <c r="J1241" s="632"/>
      <c r="K1241" s="632"/>
      <c r="L1241" s="632"/>
      <c r="M1241" s="633"/>
      <c r="N1241" s="632"/>
      <c r="O1241" s="635"/>
      <c r="P1241" s="636" t="e">
        <f t="shared" ref="P1241" si="1636">G1241*O1240</f>
        <v>#REF!</v>
      </c>
    </row>
    <row r="1242" spans="1:16">
      <c r="B1242" s="627"/>
      <c r="C1242" s="627"/>
      <c r="D1242" s="627"/>
      <c r="E1242" s="628"/>
      <c r="F1242" s="260" t="str">
        <f t="shared" ref="F1242" si="1637">CONCATENATE("Basket - Union ",C1240)</f>
        <v>Basket - Union HDG</v>
      </c>
      <c r="G1242" s="629">
        <v>2</v>
      </c>
      <c r="H1242" s="630">
        <f>IF(F1242="",0,VLOOKUP(F1242,'Cable trays (UnitPrice)'!B:F,5,0))</f>
        <v>0.68362045392398141</v>
      </c>
      <c r="I1242" s="631">
        <f t="shared" si="1635"/>
        <v>1.3672409078479628</v>
      </c>
      <c r="J1242" s="632"/>
      <c r="K1242" s="632"/>
      <c r="L1242" s="632"/>
      <c r="M1242" s="633"/>
      <c r="N1242" s="632"/>
      <c r="O1242" s="635"/>
      <c r="P1242" s="636" t="e">
        <f t="shared" ref="P1242" si="1638">G1242*O1240</f>
        <v>#REF!</v>
      </c>
    </row>
    <row r="1243" spans="1:16">
      <c r="B1243" s="627"/>
      <c r="C1243" s="627"/>
      <c r="D1243" s="627"/>
      <c r="E1243" s="628"/>
      <c r="F1243" s="638" t="s">
        <v>853</v>
      </c>
      <c r="G1243" s="639">
        <v>2</v>
      </c>
      <c r="H1243" s="630">
        <f>IF(F1243="",0,VLOOKUP(F1243,'Cable trays (UnitPrice)'!B:F,5,0))</f>
        <v>1.6165217391304347</v>
      </c>
      <c r="I1243" s="631">
        <f t="shared" si="1635"/>
        <v>3.2330434782608695</v>
      </c>
      <c r="J1243" s="632"/>
      <c r="K1243" s="632"/>
      <c r="L1243" s="632"/>
      <c r="M1243" s="633"/>
      <c r="N1243" s="632"/>
      <c r="O1243" s="635"/>
      <c r="P1243" s="636" t="e">
        <f t="shared" ref="P1243" si="1639">G1243*O1240</f>
        <v>#REF!</v>
      </c>
    </row>
    <row r="1244" spans="1:16">
      <c r="B1244" s="627"/>
      <c r="C1244" s="627"/>
      <c r="D1244" s="627"/>
      <c r="E1244" s="628"/>
      <c r="F1244" s="638" t="s">
        <v>854</v>
      </c>
      <c r="G1244" s="639">
        <v>2</v>
      </c>
      <c r="H1244" s="630">
        <f>IF(F1244="",0,VLOOKUP(F1244,'Cable trays (UnitPrice)'!B:F,5,0))</f>
        <v>0.1643478260869565</v>
      </c>
      <c r="I1244" s="631">
        <f t="shared" si="1635"/>
        <v>0.328695652173913</v>
      </c>
      <c r="J1244" s="632"/>
      <c r="K1244" s="632"/>
      <c r="L1244" s="632"/>
      <c r="M1244" s="633"/>
      <c r="N1244" s="632"/>
      <c r="O1244" s="635"/>
      <c r="P1244" s="636" t="e">
        <f t="shared" ref="P1244" si="1640">G1244*O1240</f>
        <v>#REF!</v>
      </c>
    </row>
    <row r="1245" spans="1:16">
      <c r="B1245" s="627"/>
      <c r="C1245" s="627"/>
      <c r="D1245" s="627"/>
      <c r="E1245" s="628"/>
      <c r="F1245" s="638" t="s">
        <v>865</v>
      </c>
      <c r="G1245" s="639">
        <f t="shared" ref="G1245:G1305" si="1641">D1240*2/1000</f>
        <v>0.9</v>
      </c>
      <c r="H1245" s="630">
        <f>IF(F1245="",0,VLOOKUP(F1245,'Cable trays (UnitPrice)'!B:F,5,0))</f>
        <v>5.9608695652173909</v>
      </c>
      <c r="I1245" s="631">
        <f t="shared" si="1635"/>
        <v>5.364782608695652</v>
      </c>
      <c r="J1245" s="632"/>
      <c r="K1245" s="632"/>
      <c r="L1245" s="632"/>
      <c r="M1245" s="633"/>
      <c r="N1245" s="632"/>
      <c r="O1245" s="635"/>
      <c r="P1245" s="636" t="e">
        <f t="shared" ref="P1245" si="1642">G1245*O1240</f>
        <v>#REF!</v>
      </c>
    </row>
    <row r="1246" spans="1:16">
      <c r="B1246" s="627"/>
      <c r="C1246" s="627"/>
      <c r="D1246" s="627"/>
      <c r="E1246" s="628"/>
      <c r="F1246" s="638" t="s">
        <v>855</v>
      </c>
      <c r="G1246" s="639">
        <v>2</v>
      </c>
      <c r="H1246" s="630">
        <f>IF(F1246="",0,VLOOKUP(F1246,'Cable trays (UnitPrice)'!B:F,5,0))</f>
        <v>0.78521739130434776</v>
      </c>
      <c r="I1246" s="631">
        <f t="shared" si="1635"/>
        <v>1.5704347826086955</v>
      </c>
      <c r="J1246" s="632"/>
      <c r="K1246" s="632"/>
      <c r="L1246" s="632"/>
      <c r="M1246" s="633"/>
      <c r="N1246" s="632"/>
      <c r="O1246" s="635"/>
      <c r="P1246" s="636" t="e">
        <f t="shared" ref="P1246" si="1643">G1246*O1240</f>
        <v>#REF!</v>
      </c>
    </row>
    <row r="1247" spans="1:16">
      <c r="B1247" s="627"/>
      <c r="C1247" s="627"/>
      <c r="D1247" s="627"/>
      <c r="E1247" s="628"/>
      <c r="F1247" s="638"/>
      <c r="G1247" s="639"/>
      <c r="H1247" s="630">
        <f>IF(F1247="",0,VLOOKUP(F1247,'Cable trays (UnitPrice)'!B:F,5,0))</f>
        <v>0</v>
      </c>
      <c r="I1247" s="631">
        <f t="shared" si="1635"/>
        <v>0</v>
      </c>
      <c r="J1247" s="632"/>
      <c r="K1247" s="632"/>
      <c r="L1247" s="632"/>
      <c r="M1247" s="633"/>
      <c r="N1247" s="632"/>
      <c r="O1247" s="635"/>
      <c r="P1247" s="636" t="e">
        <f t="shared" ref="P1247" si="1644">G1247*O1240</f>
        <v>#REF!</v>
      </c>
    </row>
    <row r="1248" spans="1:16">
      <c r="B1248" s="627"/>
      <c r="C1248" s="627"/>
      <c r="D1248" s="627"/>
      <c r="E1248" s="628"/>
      <c r="F1248" s="627"/>
      <c r="G1248" s="639"/>
      <c r="H1248" s="630">
        <f>IF(F1248="",0,VLOOKUP(F1248,'Cable trays (UnitPrice)'!B:F,5,0))</f>
        <v>0</v>
      </c>
      <c r="I1248" s="631">
        <f t="shared" si="1635"/>
        <v>0</v>
      </c>
      <c r="J1248" s="632"/>
      <c r="K1248" s="632"/>
      <c r="L1248" s="632"/>
      <c r="M1248" s="633"/>
      <c r="N1248" s="632"/>
      <c r="O1248" s="635"/>
      <c r="P1248" s="636" t="e">
        <f t="shared" ref="P1248" si="1645">G1248*O1240</f>
        <v>#REF!</v>
      </c>
    </row>
    <row r="1249" spans="1:16">
      <c r="B1249" s="627"/>
      <c r="C1249" s="627"/>
      <c r="D1249" s="627"/>
      <c r="E1249" s="628"/>
      <c r="F1249" s="638"/>
      <c r="G1249" s="639"/>
      <c r="H1249" s="630">
        <f>IF(F1249="",0,VLOOKUP(F1249,'Cable trays (UnitPrice)'!B:F,5,0))</f>
        <v>0</v>
      </c>
      <c r="I1249" s="631">
        <f t="shared" si="1635"/>
        <v>0</v>
      </c>
      <c r="J1249" s="632"/>
      <c r="K1249" s="632"/>
      <c r="L1249" s="632"/>
      <c r="M1249" s="633"/>
      <c r="N1249" s="632"/>
      <c r="O1249" s="635"/>
      <c r="P1249" s="636" t="e">
        <f t="shared" ref="P1249" si="1646">G1249*O1240</f>
        <v>#REF!</v>
      </c>
    </row>
    <row r="1250" spans="1:16">
      <c r="A1250" t="s">
        <v>868</v>
      </c>
      <c r="B1250" s="640" t="s">
        <v>862</v>
      </c>
      <c r="C1250" s="703" t="s">
        <v>852</v>
      </c>
      <c r="D1250" s="9" t="s">
        <v>869</v>
      </c>
      <c r="E1250" s="9" t="s">
        <v>864</v>
      </c>
      <c r="F1250" s="619"/>
      <c r="G1250" s="619"/>
      <c r="H1250" s="619"/>
      <c r="I1250" s="620">
        <f t="shared" ref="I1250" si="1647">SUM(I1251:I1259)</f>
        <v>23.119414820891439</v>
      </c>
      <c r="J1250" s="621">
        <f>I1250*NOK2EUR</f>
        <v>265.87327044025153</v>
      </c>
      <c r="K1250" s="622"/>
      <c r="L1250" s="622">
        <f t="shared" si="1631"/>
        <v>0.3</v>
      </c>
      <c r="M1250" s="624">
        <f t="shared" ref="M1250" si="1648">$M$1</f>
        <v>0.5</v>
      </c>
      <c r="N1250" s="622">
        <f t="shared" si="1633"/>
        <v>0.44999999999999996</v>
      </c>
      <c r="O1250" s="626" t="e">
        <f>SUMIF(#REF!,A1250,#REF!)</f>
        <v>#REF!</v>
      </c>
      <c r="P1250" s="626"/>
    </row>
    <row r="1251" spans="1:16">
      <c r="B1251" s="627"/>
      <c r="C1251" s="627"/>
      <c r="D1251" s="627"/>
      <c r="E1251" s="628"/>
      <c r="F1251" s="260" t="str">
        <f t="shared" ref="F1251" si="1649">CONCATENATE(B1250," ",C1250,D1250,"x",E1250)</f>
        <v>Basket - Bend HDG 300 x 60</v>
      </c>
      <c r="G1251" s="629">
        <v>1</v>
      </c>
      <c r="H1251" s="630">
        <f>IF(F1251="",0,VLOOKUP(F1251,'Cable trays (UnitPrice)'!B:F,5,0))</f>
        <v>13.043478260869565</v>
      </c>
      <c r="I1251" s="631">
        <f t="shared" ref="I1251:I1259" si="1650">H1251*G1251</f>
        <v>13.043478260869565</v>
      </c>
      <c r="J1251" s="632"/>
      <c r="K1251" s="632"/>
      <c r="L1251" s="632"/>
      <c r="M1251" s="633"/>
      <c r="N1251" s="632"/>
      <c r="O1251" s="635"/>
      <c r="P1251" s="636" t="e">
        <f t="shared" ref="P1251" si="1651">G1251*O1250</f>
        <v>#REF!</v>
      </c>
    </row>
    <row r="1252" spans="1:16">
      <c r="B1252" s="627"/>
      <c r="C1252" s="627"/>
      <c r="D1252" s="627"/>
      <c r="E1252" s="628"/>
      <c r="F1252" s="260" t="str">
        <f t="shared" ref="F1252" si="1652">CONCATENATE("Basket - Union ",C1250)</f>
        <v>Basket - Union HDG</v>
      </c>
      <c r="G1252" s="629">
        <v>2</v>
      </c>
      <c r="H1252" s="630">
        <f>IF(F1252="",0,VLOOKUP(F1252,'Cable trays (UnitPrice)'!B:F,5,0))</f>
        <v>0.68362045392398141</v>
      </c>
      <c r="I1252" s="631">
        <f t="shared" si="1650"/>
        <v>1.3672409078479628</v>
      </c>
      <c r="J1252" s="632"/>
      <c r="K1252" s="632"/>
      <c r="L1252" s="632"/>
      <c r="M1252" s="633"/>
      <c r="N1252" s="632"/>
      <c r="O1252" s="635"/>
      <c r="P1252" s="636" t="e">
        <f t="shared" ref="P1252" si="1653">G1252*O1250</f>
        <v>#REF!</v>
      </c>
    </row>
    <row r="1253" spans="1:16">
      <c r="B1253" s="627"/>
      <c r="C1253" s="627"/>
      <c r="D1253" s="627"/>
      <c r="E1253" s="628"/>
      <c r="F1253" s="638" t="s">
        <v>853</v>
      </c>
      <c r="G1253" s="639">
        <v>2</v>
      </c>
      <c r="H1253" s="630">
        <f>IF(F1253="",0,VLOOKUP(F1253,'Cable trays (UnitPrice)'!B:F,5,0))</f>
        <v>1.6165217391304347</v>
      </c>
      <c r="I1253" s="631">
        <f t="shared" si="1650"/>
        <v>3.2330434782608695</v>
      </c>
      <c r="J1253" s="632"/>
      <c r="K1253" s="632"/>
      <c r="L1253" s="632"/>
      <c r="M1253" s="633"/>
      <c r="N1253" s="632"/>
      <c r="O1253" s="635"/>
      <c r="P1253" s="636" t="e">
        <f t="shared" ref="P1253" si="1654">G1253*O1250</f>
        <v>#REF!</v>
      </c>
    </row>
    <row r="1254" spans="1:16">
      <c r="B1254" s="627"/>
      <c r="C1254" s="627"/>
      <c r="D1254" s="627"/>
      <c r="E1254" s="628"/>
      <c r="F1254" s="638" t="s">
        <v>854</v>
      </c>
      <c r="G1254" s="639">
        <v>2</v>
      </c>
      <c r="H1254" s="630">
        <f>IF(F1254="",0,VLOOKUP(F1254,'Cable trays (UnitPrice)'!B:F,5,0))</f>
        <v>0.1643478260869565</v>
      </c>
      <c r="I1254" s="631">
        <f t="shared" si="1650"/>
        <v>0.328695652173913</v>
      </c>
      <c r="J1254" s="632"/>
      <c r="K1254" s="632"/>
      <c r="L1254" s="632"/>
      <c r="M1254" s="633"/>
      <c r="N1254" s="632"/>
      <c r="O1254" s="635"/>
      <c r="P1254" s="636" t="e">
        <f t="shared" ref="P1254" si="1655">G1254*O1250</f>
        <v>#REF!</v>
      </c>
    </row>
    <row r="1255" spans="1:16">
      <c r="B1255" s="627"/>
      <c r="C1255" s="627"/>
      <c r="D1255" s="627"/>
      <c r="E1255" s="628"/>
      <c r="F1255" s="638" t="s">
        <v>865</v>
      </c>
      <c r="G1255" s="639">
        <f t="shared" si="1641"/>
        <v>0.6</v>
      </c>
      <c r="H1255" s="630">
        <f>IF(F1255="",0,VLOOKUP(F1255,'Cable trays (UnitPrice)'!B:F,5,0))</f>
        <v>5.9608695652173909</v>
      </c>
      <c r="I1255" s="631">
        <f t="shared" si="1650"/>
        <v>3.5765217391304343</v>
      </c>
      <c r="J1255" s="632"/>
      <c r="K1255" s="632"/>
      <c r="L1255" s="632"/>
      <c r="M1255" s="633"/>
      <c r="N1255" s="632"/>
      <c r="O1255" s="635"/>
      <c r="P1255" s="636" t="e">
        <f t="shared" ref="P1255" si="1656">G1255*O1250</f>
        <v>#REF!</v>
      </c>
    </row>
    <row r="1256" spans="1:16">
      <c r="B1256" s="627"/>
      <c r="C1256" s="627"/>
      <c r="D1256" s="627"/>
      <c r="E1256" s="628"/>
      <c r="F1256" s="638" t="s">
        <v>855</v>
      </c>
      <c r="G1256" s="639">
        <v>2</v>
      </c>
      <c r="H1256" s="630">
        <f>IF(F1256="",0,VLOOKUP(F1256,'Cable trays (UnitPrice)'!B:F,5,0))</f>
        <v>0.78521739130434776</v>
      </c>
      <c r="I1256" s="631">
        <f t="shared" si="1650"/>
        <v>1.5704347826086955</v>
      </c>
      <c r="J1256" s="632"/>
      <c r="K1256" s="632"/>
      <c r="L1256" s="632"/>
      <c r="M1256" s="633"/>
      <c r="N1256" s="632"/>
      <c r="O1256" s="635"/>
      <c r="P1256" s="636" t="e">
        <f t="shared" ref="P1256" si="1657">G1256*O1250</f>
        <v>#REF!</v>
      </c>
    </row>
    <row r="1257" spans="1:16">
      <c r="B1257" s="627"/>
      <c r="C1257" s="627"/>
      <c r="D1257" s="627"/>
      <c r="E1257" s="628"/>
      <c r="F1257" s="638"/>
      <c r="G1257" s="639"/>
      <c r="H1257" s="630">
        <f>IF(F1257="",0,VLOOKUP(F1257,'Cable trays (UnitPrice)'!B:F,5,0))</f>
        <v>0</v>
      </c>
      <c r="I1257" s="631">
        <f t="shared" si="1650"/>
        <v>0</v>
      </c>
      <c r="J1257" s="632"/>
      <c r="K1257" s="632"/>
      <c r="L1257" s="632"/>
      <c r="M1257" s="633"/>
      <c r="N1257" s="632"/>
      <c r="O1257" s="635"/>
      <c r="P1257" s="636" t="e">
        <f t="shared" ref="P1257" si="1658">G1257*O1250</f>
        <v>#REF!</v>
      </c>
    </row>
    <row r="1258" spans="1:16">
      <c r="B1258" s="627"/>
      <c r="C1258" s="627"/>
      <c r="D1258" s="627"/>
      <c r="E1258" s="628"/>
      <c r="F1258" s="627"/>
      <c r="G1258" s="639"/>
      <c r="H1258" s="630">
        <f>IF(F1258="",0,VLOOKUP(F1258,'Cable trays (UnitPrice)'!B:F,5,0))</f>
        <v>0</v>
      </c>
      <c r="I1258" s="631">
        <f t="shared" si="1650"/>
        <v>0</v>
      </c>
      <c r="J1258" s="632"/>
      <c r="K1258" s="632"/>
      <c r="L1258" s="632"/>
      <c r="M1258" s="633"/>
      <c r="N1258" s="632"/>
      <c r="O1258" s="635"/>
      <c r="P1258" s="636" t="e">
        <f t="shared" ref="P1258" si="1659">G1258*O1250</f>
        <v>#REF!</v>
      </c>
    </row>
    <row r="1259" spans="1:16">
      <c r="B1259" s="627"/>
      <c r="C1259" s="627"/>
      <c r="D1259" s="627"/>
      <c r="E1259" s="628"/>
      <c r="F1259" s="638"/>
      <c r="G1259" s="639"/>
      <c r="H1259" s="630">
        <f>IF(F1259="",0,VLOOKUP(F1259,'Cable trays (UnitPrice)'!B:F,5,0))</f>
        <v>0</v>
      </c>
      <c r="I1259" s="631">
        <f t="shared" si="1650"/>
        <v>0</v>
      </c>
      <c r="J1259" s="632"/>
      <c r="K1259" s="632"/>
      <c r="L1259" s="632"/>
      <c r="M1259" s="633"/>
      <c r="N1259" s="632"/>
      <c r="O1259" s="635"/>
      <c r="P1259" s="636" t="e">
        <f t="shared" ref="P1259" si="1660">G1259*O1250</f>
        <v>#REF!</v>
      </c>
    </row>
    <row r="1260" spans="1:16">
      <c r="A1260" t="s">
        <v>870</v>
      </c>
      <c r="B1260" s="640" t="s">
        <v>862</v>
      </c>
      <c r="C1260" s="703" t="s">
        <v>852</v>
      </c>
      <c r="D1260" s="9" t="s">
        <v>869</v>
      </c>
      <c r="E1260" s="9" t="s">
        <v>867</v>
      </c>
      <c r="F1260" s="619"/>
      <c r="G1260" s="619"/>
      <c r="H1260" s="619"/>
      <c r="I1260" s="620">
        <f>SUM(I1261:I1269)</f>
        <v>23.119414820891439</v>
      </c>
      <c r="J1260" s="621">
        <f>I1260*NOK2EUR</f>
        <v>265.87327044025153</v>
      </c>
      <c r="K1260" s="622"/>
      <c r="L1260" s="622">
        <f t="shared" si="1631"/>
        <v>0.3</v>
      </c>
      <c r="M1260" s="624">
        <f t="shared" ref="M1260" si="1661">$M$1</f>
        <v>0.5</v>
      </c>
      <c r="N1260" s="622">
        <f t="shared" si="1633"/>
        <v>0.44999999999999996</v>
      </c>
      <c r="O1260" s="626" t="e">
        <f>SUMIF(#REF!,A1260,#REF!)</f>
        <v>#REF!</v>
      </c>
      <c r="P1260" s="626"/>
    </row>
    <row r="1261" spans="1:16">
      <c r="B1261" s="627"/>
      <c r="C1261" s="627"/>
      <c r="D1261" s="627"/>
      <c r="E1261" s="628"/>
      <c r="F1261" s="260" t="str">
        <f t="shared" ref="F1261" si="1662">CONCATENATE(B1260," ",C1260,D1260,"x",E1260)</f>
        <v>Basket - Bend HDG 300 x 50</v>
      </c>
      <c r="G1261" s="629">
        <v>1</v>
      </c>
      <c r="H1261" s="630">
        <f>IF(F1261="",0,VLOOKUP(F1261,'Cable trays (UnitPrice)'!B:F,5,0))</f>
        <v>13.043478260869565</v>
      </c>
      <c r="I1261" s="631">
        <f t="shared" ref="I1261:I1269" si="1663">H1261*G1261</f>
        <v>13.043478260869565</v>
      </c>
      <c r="J1261" s="632"/>
      <c r="K1261" s="632"/>
      <c r="L1261" s="632"/>
      <c r="M1261" s="633"/>
      <c r="N1261" s="632"/>
      <c r="O1261" s="635"/>
      <c r="P1261" s="636" t="e">
        <f t="shared" ref="P1261" si="1664">G1261*O1260</f>
        <v>#REF!</v>
      </c>
    </row>
    <row r="1262" spans="1:16">
      <c r="B1262" s="627"/>
      <c r="C1262" s="627"/>
      <c r="D1262" s="627"/>
      <c r="E1262" s="628"/>
      <c r="F1262" s="260" t="str">
        <f t="shared" ref="F1262" si="1665">CONCATENATE("Basket - Union ",C1260)</f>
        <v>Basket - Union HDG</v>
      </c>
      <c r="G1262" s="629">
        <v>2</v>
      </c>
      <c r="H1262" s="630">
        <f>IF(F1262="",0,VLOOKUP(F1262,'Cable trays (UnitPrice)'!B:F,5,0))</f>
        <v>0.68362045392398141</v>
      </c>
      <c r="I1262" s="631">
        <f t="shared" si="1663"/>
        <v>1.3672409078479628</v>
      </c>
      <c r="J1262" s="632"/>
      <c r="K1262" s="632"/>
      <c r="L1262" s="632"/>
      <c r="M1262" s="633"/>
      <c r="N1262" s="632"/>
      <c r="O1262" s="635"/>
      <c r="P1262" s="636" t="e">
        <f t="shared" ref="P1262" si="1666">G1262*O1260</f>
        <v>#REF!</v>
      </c>
    </row>
    <row r="1263" spans="1:16">
      <c r="B1263" s="627"/>
      <c r="C1263" s="627"/>
      <c r="D1263" s="627"/>
      <c r="E1263" s="628"/>
      <c r="F1263" s="638" t="s">
        <v>853</v>
      </c>
      <c r="G1263" s="639">
        <v>2</v>
      </c>
      <c r="H1263" s="630">
        <f>IF(F1263="",0,VLOOKUP(F1263,'Cable trays (UnitPrice)'!B:F,5,0))</f>
        <v>1.6165217391304347</v>
      </c>
      <c r="I1263" s="631">
        <f t="shared" si="1663"/>
        <v>3.2330434782608695</v>
      </c>
      <c r="J1263" s="632"/>
      <c r="K1263" s="632"/>
      <c r="L1263" s="632"/>
      <c r="M1263" s="633"/>
      <c r="N1263" s="632"/>
      <c r="O1263" s="635"/>
      <c r="P1263" s="636" t="e">
        <f t="shared" ref="P1263" si="1667">G1263*O1260</f>
        <v>#REF!</v>
      </c>
    </row>
    <row r="1264" spans="1:16">
      <c r="B1264" s="627"/>
      <c r="C1264" s="627"/>
      <c r="D1264" s="627"/>
      <c r="E1264" s="628"/>
      <c r="F1264" s="638" t="s">
        <v>854</v>
      </c>
      <c r="G1264" s="639">
        <v>2</v>
      </c>
      <c r="H1264" s="630">
        <f>IF(F1264="",0,VLOOKUP(F1264,'Cable trays (UnitPrice)'!B:F,5,0))</f>
        <v>0.1643478260869565</v>
      </c>
      <c r="I1264" s="631">
        <f t="shared" si="1663"/>
        <v>0.328695652173913</v>
      </c>
      <c r="J1264" s="632"/>
      <c r="K1264" s="632"/>
      <c r="L1264" s="632"/>
      <c r="M1264" s="633"/>
      <c r="N1264" s="632"/>
      <c r="O1264" s="635"/>
      <c r="P1264" s="636" t="e">
        <f t="shared" ref="P1264" si="1668">G1264*O1260</f>
        <v>#REF!</v>
      </c>
    </row>
    <row r="1265" spans="1:16">
      <c r="B1265" s="627"/>
      <c r="C1265" s="627"/>
      <c r="D1265" s="627"/>
      <c r="E1265" s="628"/>
      <c r="F1265" s="638" t="s">
        <v>865</v>
      </c>
      <c r="G1265" s="639">
        <f t="shared" si="1641"/>
        <v>0.6</v>
      </c>
      <c r="H1265" s="630">
        <f>IF(F1265="",0,VLOOKUP(F1265,'Cable trays (UnitPrice)'!B:F,5,0))</f>
        <v>5.9608695652173909</v>
      </c>
      <c r="I1265" s="631">
        <f t="shared" si="1663"/>
        <v>3.5765217391304343</v>
      </c>
      <c r="J1265" s="632"/>
      <c r="K1265" s="632"/>
      <c r="L1265" s="632"/>
      <c r="M1265" s="633"/>
      <c r="N1265" s="632"/>
      <c r="O1265" s="635"/>
      <c r="P1265" s="636" t="e">
        <f t="shared" ref="P1265" si="1669">G1265*O1260</f>
        <v>#REF!</v>
      </c>
    </row>
    <row r="1266" spans="1:16">
      <c r="B1266" s="627"/>
      <c r="C1266" s="627"/>
      <c r="D1266" s="627"/>
      <c r="E1266" s="628"/>
      <c r="F1266" s="638" t="s">
        <v>855</v>
      </c>
      <c r="G1266" s="639">
        <v>2</v>
      </c>
      <c r="H1266" s="630">
        <f>IF(F1266="",0,VLOOKUP(F1266,'Cable trays (UnitPrice)'!B:F,5,0))</f>
        <v>0.78521739130434776</v>
      </c>
      <c r="I1266" s="631">
        <f t="shared" si="1663"/>
        <v>1.5704347826086955</v>
      </c>
      <c r="J1266" s="632"/>
      <c r="K1266" s="632"/>
      <c r="L1266" s="632"/>
      <c r="M1266" s="633"/>
      <c r="N1266" s="632"/>
      <c r="O1266" s="635"/>
      <c r="P1266" s="636" t="e">
        <f t="shared" ref="P1266" si="1670">G1266*O1260</f>
        <v>#REF!</v>
      </c>
    </row>
    <row r="1267" spans="1:16">
      <c r="B1267" s="627"/>
      <c r="C1267" s="627"/>
      <c r="D1267" s="627"/>
      <c r="E1267" s="628"/>
      <c r="F1267" s="638"/>
      <c r="G1267" s="639"/>
      <c r="H1267" s="630">
        <f>IF(F1267="",0,VLOOKUP(F1267,'Cable trays (UnitPrice)'!B:F,5,0))</f>
        <v>0</v>
      </c>
      <c r="I1267" s="631">
        <f t="shared" si="1663"/>
        <v>0</v>
      </c>
      <c r="J1267" s="632"/>
      <c r="K1267" s="632"/>
      <c r="L1267" s="632"/>
      <c r="M1267" s="633"/>
      <c r="N1267" s="632"/>
      <c r="O1267" s="635"/>
      <c r="P1267" s="636" t="e">
        <f t="shared" ref="P1267" si="1671">G1267*O1260</f>
        <v>#REF!</v>
      </c>
    </row>
    <row r="1268" spans="1:16">
      <c r="B1268" s="627"/>
      <c r="C1268" s="627"/>
      <c r="D1268" s="627"/>
      <c r="E1268" s="628"/>
      <c r="F1268" s="627"/>
      <c r="G1268" s="639"/>
      <c r="H1268" s="630">
        <f>IF(F1268="",0,VLOOKUP(F1268,'Cable trays (UnitPrice)'!B:F,5,0))</f>
        <v>0</v>
      </c>
      <c r="I1268" s="631">
        <f t="shared" si="1663"/>
        <v>0</v>
      </c>
      <c r="J1268" s="632"/>
      <c r="K1268" s="632"/>
      <c r="L1268" s="632"/>
      <c r="M1268" s="633"/>
      <c r="N1268" s="632"/>
      <c r="O1268" s="635"/>
      <c r="P1268" s="636" t="e">
        <f t="shared" ref="P1268" si="1672">G1268*O1260</f>
        <v>#REF!</v>
      </c>
    </row>
    <row r="1269" spans="1:16">
      <c r="B1269" s="627"/>
      <c r="C1269" s="627"/>
      <c r="D1269" s="627"/>
      <c r="E1269" s="628"/>
      <c r="F1269" s="638"/>
      <c r="G1269" s="639"/>
      <c r="H1269" s="630">
        <f>IF(F1269="",0,VLOOKUP(F1269,'Cable trays (UnitPrice)'!B:F,5,0))</f>
        <v>0</v>
      </c>
      <c r="I1269" s="631">
        <f t="shared" si="1663"/>
        <v>0</v>
      </c>
      <c r="J1269" s="632"/>
      <c r="K1269" s="632"/>
      <c r="L1269" s="632"/>
      <c r="M1269" s="633"/>
      <c r="N1269" s="632"/>
      <c r="O1269" s="635"/>
      <c r="P1269" s="636" t="e">
        <f t="shared" ref="P1269" si="1673">G1269*O1260</f>
        <v>#REF!</v>
      </c>
    </row>
    <row r="1270" spans="1:16">
      <c r="A1270" t="s">
        <v>871</v>
      </c>
      <c r="B1270" s="640" t="s">
        <v>862</v>
      </c>
      <c r="C1270" s="703" t="s">
        <v>852</v>
      </c>
      <c r="D1270" s="9" t="s">
        <v>872</v>
      </c>
      <c r="E1270" s="9" t="s">
        <v>864</v>
      </c>
      <c r="F1270" s="619"/>
      <c r="G1270" s="619"/>
      <c r="H1270" s="619"/>
      <c r="I1270" s="620">
        <f>SUM(I1271:I1279)</f>
        <v>21.92724090784796</v>
      </c>
      <c r="J1270" s="621">
        <f>I1270*NOK2EUR</f>
        <v>252.16327044025155</v>
      </c>
      <c r="K1270" s="622"/>
      <c r="L1270" s="622">
        <f t="shared" si="1631"/>
        <v>0.2</v>
      </c>
      <c r="M1270" s="624">
        <f t="shared" ref="M1270" si="1674">$M$1</f>
        <v>0.5</v>
      </c>
      <c r="N1270" s="622">
        <f t="shared" si="1633"/>
        <v>0.30000000000000004</v>
      </c>
      <c r="O1270" s="626" t="e">
        <f>SUMIF(#REF!,A1270,#REF!)</f>
        <v>#REF!</v>
      </c>
      <c r="P1270" s="626"/>
    </row>
    <row r="1271" spans="1:16">
      <c r="B1271" s="627"/>
      <c r="C1271" s="627"/>
      <c r="D1271" s="627"/>
      <c r="E1271" s="628"/>
      <c r="F1271" s="260" t="str">
        <f t="shared" ref="F1271" si="1675">CONCATENATE(B1270," ",C1270,D1270,"x",E1270)</f>
        <v>Basket - Bend HDG 200 x 60</v>
      </c>
      <c r="G1271" s="629">
        <v>1</v>
      </c>
      <c r="H1271" s="630">
        <f>IF(F1271="",0,VLOOKUP(F1271,'Cable trays (UnitPrice)'!B:F,5,0))</f>
        <v>13.043478260869565</v>
      </c>
      <c r="I1271" s="631">
        <f t="shared" ref="I1271:I1279" si="1676">H1271*G1271</f>
        <v>13.043478260869565</v>
      </c>
      <c r="J1271" s="632"/>
      <c r="K1271" s="632"/>
      <c r="L1271" s="632"/>
      <c r="M1271" s="633"/>
      <c r="N1271" s="632"/>
      <c r="O1271" s="635"/>
      <c r="P1271" s="636" t="e">
        <f t="shared" ref="P1271" si="1677">G1271*O1270</f>
        <v>#REF!</v>
      </c>
    </row>
    <row r="1272" spans="1:16">
      <c r="B1272" s="627"/>
      <c r="C1272" s="627"/>
      <c r="D1272" s="627"/>
      <c r="E1272" s="628"/>
      <c r="F1272" s="260" t="str">
        <f t="shared" ref="F1272" si="1678">CONCATENATE("Basket - Union ",C1270)</f>
        <v>Basket - Union HDG</v>
      </c>
      <c r="G1272" s="629">
        <v>2</v>
      </c>
      <c r="H1272" s="630">
        <f>IF(F1272="",0,VLOOKUP(F1272,'Cable trays (UnitPrice)'!B:F,5,0))</f>
        <v>0.68362045392398141</v>
      </c>
      <c r="I1272" s="631">
        <f t="shared" si="1676"/>
        <v>1.3672409078479628</v>
      </c>
      <c r="J1272" s="632"/>
      <c r="K1272" s="632"/>
      <c r="L1272" s="632"/>
      <c r="M1272" s="633"/>
      <c r="N1272" s="632"/>
      <c r="O1272" s="635"/>
      <c r="P1272" s="636" t="e">
        <f t="shared" ref="P1272" si="1679">G1272*O1270</f>
        <v>#REF!</v>
      </c>
    </row>
    <row r="1273" spans="1:16">
      <c r="B1273" s="627"/>
      <c r="C1273" s="627"/>
      <c r="D1273" s="627"/>
      <c r="E1273" s="628"/>
      <c r="F1273" s="638" t="s">
        <v>853</v>
      </c>
      <c r="G1273" s="639">
        <v>2</v>
      </c>
      <c r="H1273" s="630">
        <f>IF(F1273="",0,VLOOKUP(F1273,'Cable trays (UnitPrice)'!B:F,5,0))</f>
        <v>1.6165217391304347</v>
      </c>
      <c r="I1273" s="631">
        <f t="shared" si="1676"/>
        <v>3.2330434782608695</v>
      </c>
      <c r="J1273" s="632"/>
      <c r="K1273" s="632"/>
      <c r="L1273" s="632"/>
      <c r="M1273" s="633"/>
      <c r="N1273" s="632"/>
      <c r="O1273" s="635"/>
      <c r="P1273" s="636" t="e">
        <f t="shared" ref="P1273" si="1680">G1273*O1270</f>
        <v>#REF!</v>
      </c>
    </row>
    <row r="1274" spans="1:16">
      <c r="B1274" s="627"/>
      <c r="C1274" s="627"/>
      <c r="D1274" s="627"/>
      <c r="E1274" s="628"/>
      <c r="F1274" s="638" t="s">
        <v>854</v>
      </c>
      <c r="G1274" s="639">
        <v>2</v>
      </c>
      <c r="H1274" s="630">
        <f>IF(F1274="",0,VLOOKUP(F1274,'Cable trays (UnitPrice)'!B:F,5,0))</f>
        <v>0.1643478260869565</v>
      </c>
      <c r="I1274" s="631">
        <f t="shared" si="1676"/>
        <v>0.328695652173913</v>
      </c>
      <c r="J1274" s="632"/>
      <c r="K1274" s="632"/>
      <c r="L1274" s="632"/>
      <c r="M1274" s="633"/>
      <c r="N1274" s="632"/>
      <c r="O1274" s="635"/>
      <c r="P1274" s="636" t="e">
        <f t="shared" ref="P1274" si="1681">G1274*O1270</f>
        <v>#REF!</v>
      </c>
    </row>
    <row r="1275" spans="1:16">
      <c r="B1275" s="627"/>
      <c r="C1275" s="627"/>
      <c r="D1275" s="627"/>
      <c r="E1275" s="628"/>
      <c r="F1275" s="638" t="s">
        <v>865</v>
      </c>
      <c r="G1275" s="639">
        <f t="shared" si="1641"/>
        <v>0.4</v>
      </c>
      <c r="H1275" s="630">
        <f>IF(F1275="",0,VLOOKUP(F1275,'Cable trays (UnitPrice)'!B:F,5,0))</f>
        <v>5.9608695652173909</v>
      </c>
      <c r="I1275" s="631">
        <f t="shared" si="1676"/>
        <v>2.3843478260869566</v>
      </c>
      <c r="J1275" s="632"/>
      <c r="K1275" s="632"/>
      <c r="L1275" s="632"/>
      <c r="M1275" s="633"/>
      <c r="N1275" s="632"/>
      <c r="O1275" s="635"/>
      <c r="P1275" s="636" t="e">
        <f t="shared" ref="P1275" si="1682">G1275*O1270</f>
        <v>#REF!</v>
      </c>
    </row>
    <row r="1276" spans="1:16">
      <c r="B1276" s="627"/>
      <c r="C1276" s="627"/>
      <c r="D1276" s="627"/>
      <c r="E1276" s="628"/>
      <c r="F1276" s="638" t="s">
        <v>855</v>
      </c>
      <c r="G1276" s="639">
        <v>2</v>
      </c>
      <c r="H1276" s="630">
        <f>IF(F1276="",0,VLOOKUP(F1276,'Cable trays (UnitPrice)'!B:F,5,0))</f>
        <v>0.78521739130434776</v>
      </c>
      <c r="I1276" s="631">
        <f t="shared" si="1676"/>
        <v>1.5704347826086955</v>
      </c>
      <c r="J1276" s="632"/>
      <c r="K1276" s="632"/>
      <c r="L1276" s="632"/>
      <c r="M1276" s="633"/>
      <c r="N1276" s="632"/>
      <c r="O1276" s="635"/>
      <c r="P1276" s="636" t="e">
        <f t="shared" ref="P1276" si="1683">G1276*O1270</f>
        <v>#REF!</v>
      </c>
    </row>
    <row r="1277" spans="1:16">
      <c r="B1277" s="627"/>
      <c r="C1277" s="627"/>
      <c r="D1277" s="627"/>
      <c r="E1277" s="628"/>
      <c r="F1277" s="638"/>
      <c r="G1277" s="639"/>
      <c r="H1277" s="630">
        <f>IF(F1277="",0,VLOOKUP(F1277,'Cable trays (UnitPrice)'!B:F,5,0))</f>
        <v>0</v>
      </c>
      <c r="I1277" s="631">
        <f t="shared" si="1676"/>
        <v>0</v>
      </c>
      <c r="J1277" s="632"/>
      <c r="K1277" s="632"/>
      <c r="L1277" s="632"/>
      <c r="M1277" s="633"/>
      <c r="N1277" s="632"/>
      <c r="O1277" s="635"/>
      <c r="P1277" s="636" t="e">
        <f t="shared" ref="P1277" si="1684">G1277*O1270</f>
        <v>#REF!</v>
      </c>
    </row>
    <row r="1278" spans="1:16">
      <c r="B1278" s="627"/>
      <c r="C1278" s="627"/>
      <c r="D1278" s="627"/>
      <c r="E1278" s="628"/>
      <c r="F1278" s="627"/>
      <c r="G1278" s="639"/>
      <c r="H1278" s="630">
        <f>IF(F1278="",0,VLOOKUP(F1278,'Cable trays (UnitPrice)'!B:F,5,0))</f>
        <v>0</v>
      </c>
      <c r="I1278" s="631">
        <f t="shared" si="1676"/>
        <v>0</v>
      </c>
      <c r="J1278" s="632"/>
      <c r="K1278" s="632"/>
      <c r="L1278" s="632"/>
      <c r="M1278" s="633"/>
      <c r="N1278" s="632"/>
      <c r="O1278" s="635"/>
      <c r="P1278" s="636" t="e">
        <f t="shared" ref="P1278" si="1685">G1278*O1270</f>
        <v>#REF!</v>
      </c>
    </row>
    <row r="1279" spans="1:16">
      <c r="B1279" s="627"/>
      <c r="C1279" s="627"/>
      <c r="D1279" s="627"/>
      <c r="E1279" s="628"/>
      <c r="F1279" s="638"/>
      <c r="G1279" s="639"/>
      <c r="H1279" s="630">
        <f>IF(F1279="",0,VLOOKUP(F1279,'Cable trays (UnitPrice)'!B:F,5,0))</f>
        <v>0</v>
      </c>
      <c r="I1279" s="631">
        <f t="shared" si="1676"/>
        <v>0</v>
      </c>
      <c r="J1279" s="632"/>
      <c r="K1279" s="632"/>
      <c r="L1279" s="632"/>
      <c r="M1279" s="633"/>
      <c r="N1279" s="632"/>
      <c r="O1279" s="635"/>
      <c r="P1279" s="636" t="e">
        <f t="shared" ref="P1279" si="1686">G1279*O1270</f>
        <v>#REF!</v>
      </c>
    </row>
    <row r="1280" spans="1:16">
      <c r="A1280" t="s">
        <v>873</v>
      </c>
      <c r="B1280" s="640" t="s">
        <v>862</v>
      </c>
      <c r="C1280" s="703" t="s">
        <v>852</v>
      </c>
      <c r="D1280" s="9" t="s">
        <v>872</v>
      </c>
      <c r="E1280" s="9" t="s">
        <v>867</v>
      </c>
      <c r="F1280" s="619"/>
      <c r="G1280" s="619"/>
      <c r="H1280" s="619"/>
      <c r="I1280" s="620">
        <f>SUM(I1281:I1289)</f>
        <v>21.92724090784796</v>
      </c>
      <c r="J1280" s="621">
        <f>I1280*NOK2EUR</f>
        <v>252.16327044025155</v>
      </c>
      <c r="K1280" s="622"/>
      <c r="L1280" s="622">
        <f t="shared" si="1631"/>
        <v>0.2</v>
      </c>
      <c r="M1280" s="624">
        <f t="shared" ref="M1280" si="1687">$M$1</f>
        <v>0.5</v>
      </c>
      <c r="N1280" s="622">
        <f t="shared" si="1633"/>
        <v>0.30000000000000004</v>
      </c>
      <c r="O1280" s="626" t="e">
        <f>SUMIF(#REF!,A1280,#REF!)</f>
        <v>#REF!</v>
      </c>
      <c r="P1280" s="626"/>
    </row>
    <row r="1281" spans="1:16">
      <c r="B1281" s="627"/>
      <c r="C1281" s="627"/>
      <c r="D1281" s="627"/>
      <c r="E1281" s="628"/>
      <c r="F1281" s="260" t="str">
        <f t="shared" ref="F1281" si="1688">CONCATENATE(B1280," ",C1280,D1280,"x",E1280)</f>
        <v>Basket - Bend HDG 200 x 50</v>
      </c>
      <c r="G1281" s="629">
        <v>1</v>
      </c>
      <c r="H1281" s="630">
        <f>IF(F1281="",0,VLOOKUP(F1281,'Cable trays (UnitPrice)'!B:F,5,0))</f>
        <v>13.043478260869565</v>
      </c>
      <c r="I1281" s="631">
        <f t="shared" ref="I1281:I1289" si="1689">H1281*G1281</f>
        <v>13.043478260869565</v>
      </c>
      <c r="J1281" s="632"/>
      <c r="K1281" s="632"/>
      <c r="L1281" s="632"/>
      <c r="M1281" s="633"/>
      <c r="N1281" s="632"/>
      <c r="O1281" s="635"/>
      <c r="P1281" s="636" t="e">
        <f t="shared" ref="P1281" si="1690">G1281*O1280</f>
        <v>#REF!</v>
      </c>
    </row>
    <row r="1282" spans="1:16">
      <c r="B1282" s="627"/>
      <c r="C1282" s="627"/>
      <c r="D1282" s="627"/>
      <c r="E1282" s="628"/>
      <c r="F1282" s="260" t="str">
        <f t="shared" ref="F1282" si="1691">CONCATENATE("Basket - Union ",C1280)</f>
        <v>Basket - Union HDG</v>
      </c>
      <c r="G1282" s="629">
        <v>2</v>
      </c>
      <c r="H1282" s="630">
        <f>IF(F1282="",0,VLOOKUP(F1282,'Cable trays (UnitPrice)'!B:F,5,0))</f>
        <v>0.68362045392398141</v>
      </c>
      <c r="I1282" s="631">
        <f t="shared" si="1689"/>
        <v>1.3672409078479628</v>
      </c>
      <c r="J1282" s="632"/>
      <c r="K1282" s="632"/>
      <c r="L1282" s="632"/>
      <c r="M1282" s="633"/>
      <c r="N1282" s="632"/>
      <c r="O1282" s="635"/>
      <c r="P1282" s="636" t="e">
        <f t="shared" ref="P1282" si="1692">G1282*O1280</f>
        <v>#REF!</v>
      </c>
    </row>
    <row r="1283" spans="1:16">
      <c r="B1283" s="627"/>
      <c r="C1283" s="627"/>
      <c r="D1283" s="627"/>
      <c r="E1283" s="628"/>
      <c r="F1283" s="638" t="s">
        <v>853</v>
      </c>
      <c r="G1283" s="639">
        <v>2</v>
      </c>
      <c r="H1283" s="630">
        <f>IF(F1283="",0,VLOOKUP(F1283,'Cable trays (UnitPrice)'!B:F,5,0))</f>
        <v>1.6165217391304347</v>
      </c>
      <c r="I1283" s="631">
        <f t="shared" si="1689"/>
        <v>3.2330434782608695</v>
      </c>
      <c r="J1283" s="632"/>
      <c r="K1283" s="632"/>
      <c r="L1283" s="632"/>
      <c r="M1283" s="633"/>
      <c r="N1283" s="632"/>
      <c r="O1283" s="635"/>
      <c r="P1283" s="636" t="e">
        <f t="shared" ref="P1283" si="1693">G1283*O1280</f>
        <v>#REF!</v>
      </c>
    </row>
    <row r="1284" spans="1:16">
      <c r="B1284" s="627"/>
      <c r="C1284" s="627"/>
      <c r="D1284" s="627"/>
      <c r="E1284" s="628"/>
      <c r="F1284" s="638" t="s">
        <v>854</v>
      </c>
      <c r="G1284" s="639">
        <v>2</v>
      </c>
      <c r="H1284" s="630">
        <f>IF(F1284="",0,VLOOKUP(F1284,'Cable trays (UnitPrice)'!B:F,5,0))</f>
        <v>0.1643478260869565</v>
      </c>
      <c r="I1284" s="631">
        <f t="shared" si="1689"/>
        <v>0.328695652173913</v>
      </c>
      <c r="J1284" s="632"/>
      <c r="K1284" s="632"/>
      <c r="L1284" s="632"/>
      <c r="M1284" s="633"/>
      <c r="N1284" s="632"/>
      <c r="O1284" s="635"/>
      <c r="P1284" s="636" t="e">
        <f t="shared" ref="P1284" si="1694">G1284*O1280</f>
        <v>#REF!</v>
      </c>
    </row>
    <row r="1285" spans="1:16">
      <c r="B1285" s="627"/>
      <c r="C1285" s="627"/>
      <c r="D1285" s="627"/>
      <c r="E1285" s="628"/>
      <c r="F1285" s="638" t="s">
        <v>865</v>
      </c>
      <c r="G1285" s="639">
        <f t="shared" si="1641"/>
        <v>0.4</v>
      </c>
      <c r="H1285" s="630">
        <f>IF(F1285="",0,VLOOKUP(F1285,'Cable trays (UnitPrice)'!B:F,5,0))</f>
        <v>5.9608695652173909</v>
      </c>
      <c r="I1285" s="631">
        <f t="shared" si="1689"/>
        <v>2.3843478260869566</v>
      </c>
      <c r="J1285" s="632"/>
      <c r="K1285" s="632"/>
      <c r="L1285" s="632"/>
      <c r="M1285" s="633"/>
      <c r="N1285" s="632"/>
      <c r="O1285" s="635"/>
      <c r="P1285" s="636" t="e">
        <f t="shared" ref="P1285" si="1695">G1285*O1280</f>
        <v>#REF!</v>
      </c>
    </row>
    <row r="1286" spans="1:16">
      <c r="B1286" s="627"/>
      <c r="C1286" s="627"/>
      <c r="D1286" s="627"/>
      <c r="E1286" s="628"/>
      <c r="F1286" s="638" t="s">
        <v>855</v>
      </c>
      <c r="G1286" s="639">
        <v>2</v>
      </c>
      <c r="H1286" s="630">
        <f>IF(F1286="",0,VLOOKUP(F1286,'Cable trays (UnitPrice)'!B:F,5,0))</f>
        <v>0.78521739130434776</v>
      </c>
      <c r="I1286" s="631">
        <f t="shared" si="1689"/>
        <v>1.5704347826086955</v>
      </c>
      <c r="J1286" s="632"/>
      <c r="K1286" s="632"/>
      <c r="L1286" s="632"/>
      <c r="M1286" s="633"/>
      <c r="N1286" s="632"/>
      <c r="O1286" s="635"/>
      <c r="P1286" s="636" t="e">
        <f t="shared" ref="P1286" si="1696">G1286*O1280</f>
        <v>#REF!</v>
      </c>
    </row>
    <row r="1287" spans="1:16">
      <c r="B1287" s="627"/>
      <c r="C1287" s="627"/>
      <c r="D1287" s="627"/>
      <c r="E1287" s="628"/>
      <c r="F1287" s="638"/>
      <c r="G1287" s="639"/>
      <c r="H1287" s="630">
        <f>IF(F1287="",0,VLOOKUP(F1287,'Cable trays (UnitPrice)'!B:F,5,0))</f>
        <v>0</v>
      </c>
      <c r="I1287" s="631">
        <f t="shared" si="1689"/>
        <v>0</v>
      </c>
      <c r="J1287" s="632"/>
      <c r="K1287" s="632"/>
      <c r="L1287" s="632"/>
      <c r="M1287" s="633"/>
      <c r="N1287" s="632"/>
      <c r="O1287" s="635"/>
      <c r="P1287" s="636" t="e">
        <f t="shared" ref="P1287" si="1697">G1287*O1280</f>
        <v>#REF!</v>
      </c>
    </row>
    <row r="1288" spans="1:16">
      <c r="B1288" s="627"/>
      <c r="C1288" s="627"/>
      <c r="D1288" s="627"/>
      <c r="E1288" s="628"/>
      <c r="F1288" s="627"/>
      <c r="G1288" s="639"/>
      <c r="H1288" s="630">
        <f>IF(F1288="",0,VLOOKUP(F1288,'Cable trays (UnitPrice)'!B:F,5,0))</f>
        <v>0</v>
      </c>
      <c r="I1288" s="631">
        <f t="shared" si="1689"/>
        <v>0</v>
      </c>
      <c r="J1288" s="632"/>
      <c r="K1288" s="632"/>
      <c r="L1288" s="632"/>
      <c r="M1288" s="633"/>
      <c r="N1288" s="632"/>
      <c r="O1288" s="635"/>
      <c r="P1288" s="636" t="e">
        <f t="shared" ref="P1288" si="1698">G1288*O1280</f>
        <v>#REF!</v>
      </c>
    </row>
    <row r="1289" spans="1:16">
      <c r="B1289" s="627"/>
      <c r="C1289" s="627"/>
      <c r="D1289" s="627"/>
      <c r="E1289" s="628"/>
      <c r="F1289" s="638"/>
      <c r="G1289" s="639"/>
      <c r="H1289" s="630">
        <f>IF(F1289="",0,VLOOKUP(F1289,'Cable trays (UnitPrice)'!B:F,5,0))</f>
        <v>0</v>
      </c>
      <c r="I1289" s="631">
        <f t="shared" si="1689"/>
        <v>0</v>
      </c>
      <c r="J1289" s="632"/>
      <c r="K1289" s="632"/>
      <c r="L1289" s="632"/>
      <c r="M1289" s="633"/>
      <c r="N1289" s="632"/>
      <c r="O1289" s="635"/>
      <c r="P1289" s="636" t="e">
        <f t="shared" ref="P1289" si="1699">G1289*O1280</f>
        <v>#REF!</v>
      </c>
    </row>
    <row r="1290" spans="1:16">
      <c r="A1290" t="s">
        <v>874</v>
      </c>
      <c r="B1290" s="640" t="s">
        <v>862</v>
      </c>
      <c r="C1290" s="703" t="s">
        <v>852</v>
      </c>
      <c r="D1290" s="9" t="s">
        <v>875</v>
      </c>
      <c r="E1290" s="9" t="s">
        <v>864</v>
      </c>
      <c r="F1290" s="619"/>
      <c r="G1290" s="619"/>
      <c r="H1290" s="619"/>
      <c r="I1290" s="620">
        <f>SUM(I1291:I1299)</f>
        <v>21.331153951326222</v>
      </c>
      <c r="J1290" s="621">
        <f>I1290*NOK2EUR</f>
        <v>245.30827044025156</v>
      </c>
      <c r="K1290" s="622"/>
      <c r="L1290" s="622">
        <f t="shared" si="1631"/>
        <v>0.15</v>
      </c>
      <c r="M1290" s="624">
        <f t="shared" ref="M1290" si="1700">$M$1</f>
        <v>0.5</v>
      </c>
      <c r="N1290" s="622">
        <f t="shared" si="1633"/>
        <v>0.22499999999999998</v>
      </c>
      <c r="O1290" s="626" t="e">
        <f>SUMIF(#REF!,A1290,#REF!)</f>
        <v>#REF!</v>
      </c>
      <c r="P1290" s="626"/>
    </row>
    <row r="1291" spans="1:16">
      <c r="B1291" s="627"/>
      <c r="C1291" s="627"/>
      <c r="D1291" s="627"/>
      <c r="E1291" s="628"/>
      <c r="F1291" s="260" t="str">
        <f t="shared" ref="F1291" si="1701">CONCATENATE(B1290," ",C1290,D1290,"x",E1290)</f>
        <v>Basket - Bend HDG 150 x 60</v>
      </c>
      <c r="G1291" s="629">
        <v>1</v>
      </c>
      <c r="H1291" s="630">
        <f>IF(F1291="",0,VLOOKUP(F1291,'Cable trays (UnitPrice)'!B:F,5,0))</f>
        <v>13.043478260869565</v>
      </c>
      <c r="I1291" s="631">
        <f t="shared" ref="I1291:I1299" si="1702">H1291*G1291</f>
        <v>13.043478260869565</v>
      </c>
      <c r="J1291" s="632"/>
      <c r="K1291" s="632"/>
      <c r="L1291" s="632"/>
      <c r="M1291" s="633"/>
      <c r="N1291" s="632"/>
      <c r="O1291" s="635"/>
      <c r="P1291" s="636" t="e">
        <f t="shared" ref="P1291" si="1703">G1291*O1290</f>
        <v>#REF!</v>
      </c>
    </row>
    <row r="1292" spans="1:16">
      <c r="B1292" s="627"/>
      <c r="C1292" s="627"/>
      <c r="D1292" s="627"/>
      <c r="E1292" s="628"/>
      <c r="F1292" s="260" t="str">
        <f t="shared" ref="F1292" si="1704">CONCATENATE("Basket - Union ",C1290)</f>
        <v>Basket - Union HDG</v>
      </c>
      <c r="G1292" s="629">
        <v>2</v>
      </c>
      <c r="H1292" s="630">
        <f>IF(F1292="",0,VLOOKUP(F1292,'Cable trays (UnitPrice)'!B:F,5,0))</f>
        <v>0.68362045392398141</v>
      </c>
      <c r="I1292" s="631">
        <f t="shared" si="1702"/>
        <v>1.3672409078479628</v>
      </c>
      <c r="J1292" s="632"/>
      <c r="K1292" s="632"/>
      <c r="L1292" s="632"/>
      <c r="M1292" s="633"/>
      <c r="N1292" s="632"/>
      <c r="O1292" s="635"/>
      <c r="P1292" s="636" t="e">
        <f t="shared" ref="P1292" si="1705">G1292*O1290</f>
        <v>#REF!</v>
      </c>
    </row>
    <row r="1293" spans="1:16">
      <c r="B1293" s="627"/>
      <c r="C1293" s="627"/>
      <c r="D1293" s="627"/>
      <c r="E1293" s="628"/>
      <c r="F1293" s="638" t="s">
        <v>853</v>
      </c>
      <c r="G1293" s="639">
        <v>2</v>
      </c>
      <c r="H1293" s="630">
        <f>IF(F1293="",0,VLOOKUP(F1293,'Cable trays (UnitPrice)'!B:F,5,0))</f>
        <v>1.6165217391304347</v>
      </c>
      <c r="I1293" s="631">
        <f t="shared" si="1702"/>
        <v>3.2330434782608695</v>
      </c>
      <c r="J1293" s="632"/>
      <c r="K1293" s="632"/>
      <c r="L1293" s="632"/>
      <c r="M1293" s="633"/>
      <c r="N1293" s="632"/>
      <c r="O1293" s="635"/>
      <c r="P1293" s="636" t="e">
        <f t="shared" ref="P1293" si="1706">G1293*O1290</f>
        <v>#REF!</v>
      </c>
    </row>
    <row r="1294" spans="1:16">
      <c r="B1294" s="627"/>
      <c r="C1294" s="627"/>
      <c r="D1294" s="627"/>
      <c r="E1294" s="628"/>
      <c r="F1294" s="638" t="s">
        <v>854</v>
      </c>
      <c r="G1294" s="639">
        <v>2</v>
      </c>
      <c r="H1294" s="630">
        <f>IF(F1294="",0,VLOOKUP(F1294,'Cable trays (UnitPrice)'!B:F,5,0))</f>
        <v>0.1643478260869565</v>
      </c>
      <c r="I1294" s="631">
        <f t="shared" si="1702"/>
        <v>0.328695652173913</v>
      </c>
      <c r="J1294" s="632"/>
      <c r="K1294" s="632"/>
      <c r="L1294" s="632"/>
      <c r="M1294" s="633"/>
      <c r="N1294" s="632"/>
      <c r="O1294" s="635"/>
      <c r="P1294" s="636" t="e">
        <f t="shared" ref="P1294" si="1707">G1294*O1290</f>
        <v>#REF!</v>
      </c>
    </row>
    <row r="1295" spans="1:16">
      <c r="B1295" s="627"/>
      <c r="C1295" s="627"/>
      <c r="D1295" s="627"/>
      <c r="E1295" s="628"/>
      <c r="F1295" s="638" t="s">
        <v>865</v>
      </c>
      <c r="G1295" s="639">
        <f t="shared" si="1641"/>
        <v>0.3</v>
      </c>
      <c r="H1295" s="630">
        <f>IF(F1295="",0,VLOOKUP(F1295,'Cable trays (UnitPrice)'!B:F,5,0))</f>
        <v>5.9608695652173909</v>
      </c>
      <c r="I1295" s="631">
        <f t="shared" si="1702"/>
        <v>1.7882608695652171</v>
      </c>
      <c r="J1295" s="632"/>
      <c r="K1295" s="632"/>
      <c r="L1295" s="632"/>
      <c r="M1295" s="633"/>
      <c r="N1295" s="632"/>
      <c r="O1295" s="635"/>
      <c r="P1295" s="636" t="e">
        <f t="shared" ref="P1295" si="1708">G1295*O1290</f>
        <v>#REF!</v>
      </c>
    </row>
    <row r="1296" spans="1:16">
      <c r="B1296" s="627"/>
      <c r="C1296" s="627"/>
      <c r="D1296" s="627"/>
      <c r="E1296" s="628"/>
      <c r="F1296" s="638" t="s">
        <v>855</v>
      </c>
      <c r="G1296" s="639">
        <v>2</v>
      </c>
      <c r="H1296" s="630">
        <f>IF(F1296="",0,VLOOKUP(F1296,'Cable trays (UnitPrice)'!B:F,5,0))</f>
        <v>0.78521739130434776</v>
      </c>
      <c r="I1296" s="631">
        <f t="shared" si="1702"/>
        <v>1.5704347826086955</v>
      </c>
      <c r="J1296" s="632"/>
      <c r="K1296" s="632"/>
      <c r="L1296" s="632"/>
      <c r="M1296" s="633"/>
      <c r="N1296" s="632"/>
      <c r="O1296" s="635"/>
      <c r="P1296" s="636" t="e">
        <f t="shared" ref="P1296" si="1709">G1296*O1290</f>
        <v>#REF!</v>
      </c>
    </row>
    <row r="1297" spans="1:16">
      <c r="B1297" s="627"/>
      <c r="C1297" s="627"/>
      <c r="D1297" s="627"/>
      <c r="E1297" s="628"/>
      <c r="F1297" s="638"/>
      <c r="G1297" s="639"/>
      <c r="H1297" s="630">
        <f>IF(F1297="",0,VLOOKUP(F1297,'Cable trays (UnitPrice)'!B:F,5,0))</f>
        <v>0</v>
      </c>
      <c r="I1297" s="631">
        <f t="shared" si="1702"/>
        <v>0</v>
      </c>
      <c r="J1297" s="632"/>
      <c r="K1297" s="632"/>
      <c r="L1297" s="632"/>
      <c r="M1297" s="633"/>
      <c r="N1297" s="632"/>
      <c r="O1297" s="635"/>
      <c r="P1297" s="636" t="e">
        <f t="shared" ref="P1297" si="1710">G1297*O1290</f>
        <v>#REF!</v>
      </c>
    </row>
    <row r="1298" spans="1:16">
      <c r="B1298" s="627"/>
      <c r="C1298" s="627"/>
      <c r="D1298" s="627"/>
      <c r="E1298" s="628"/>
      <c r="F1298" s="627"/>
      <c r="G1298" s="639"/>
      <c r="H1298" s="630">
        <f>IF(F1298="",0,VLOOKUP(F1298,'Cable trays (UnitPrice)'!B:F,5,0))</f>
        <v>0</v>
      </c>
      <c r="I1298" s="631">
        <f t="shared" si="1702"/>
        <v>0</v>
      </c>
      <c r="J1298" s="632"/>
      <c r="K1298" s="632"/>
      <c r="L1298" s="632"/>
      <c r="M1298" s="633"/>
      <c r="N1298" s="632"/>
      <c r="O1298" s="635"/>
      <c r="P1298" s="636" t="e">
        <f t="shared" ref="P1298" si="1711">G1298*O1290</f>
        <v>#REF!</v>
      </c>
    </row>
    <row r="1299" spans="1:16">
      <c r="B1299" s="627"/>
      <c r="C1299" s="627"/>
      <c r="D1299" s="627"/>
      <c r="E1299" s="628"/>
      <c r="F1299" s="638"/>
      <c r="G1299" s="639"/>
      <c r="H1299" s="630">
        <f>IF(F1299="",0,VLOOKUP(F1299,'Cable trays (UnitPrice)'!B:F,5,0))</f>
        <v>0</v>
      </c>
      <c r="I1299" s="631">
        <f t="shared" si="1702"/>
        <v>0</v>
      </c>
      <c r="J1299" s="632"/>
      <c r="K1299" s="632"/>
      <c r="L1299" s="632"/>
      <c r="M1299" s="633"/>
      <c r="N1299" s="632"/>
      <c r="O1299" s="635"/>
      <c r="P1299" s="636" t="e">
        <f t="shared" ref="P1299" si="1712">G1299*O1290</f>
        <v>#REF!</v>
      </c>
    </row>
    <row r="1300" spans="1:16">
      <c r="A1300" t="s">
        <v>876</v>
      </c>
      <c r="B1300" s="640" t="s">
        <v>862</v>
      </c>
      <c r="C1300" s="703" t="s">
        <v>852</v>
      </c>
      <c r="D1300" s="9" t="s">
        <v>875</v>
      </c>
      <c r="E1300" s="9" t="s">
        <v>867</v>
      </c>
      <c r="F1300" s="619"/>
      <c r="G1300" s="619"/>
      <c r="H1300" s="619"/>
      <c r="I1300" s="620">
        <f>SUM(I1301:I1309)</f>
        <v>8.9712961443806396</v>
      </c>
      <c r="J1300" s="621">
        <f>I1300*NOK2EUR</f>
        <v>103.16990566037735</v>
      </c>
      <c r="K1300" s="622"/>
      <c r="L1300" s="622">
        <f t="shared" si="1631"/>
        <v>0.15</v>
      </c>
      <c r="M1300" s="624">
        <f t="shared" ref="M1300" si="1713">$M$1</f>
        <v>0.5</v>
      </c>
      <c r="N1300" s="622">
        <f t="shared" si="1633"/>
        <v>0.22499999999999998</v>
      </c>
      <c r="O1300" s="626" t="e">
        <f>SUMIF(#REF!,A1300,#REF!)</f>
        <v>#REF!</v>
      </c>
      <c r="P1300" s="626"/>
    </row>
    <row r="1301" spans="1:16">
      <c r="B1301" s="627"/>
      <c r="C1301" s="627"/>
      <c r="D1301" s="627"/>
      <c r="E1301" s="628"/>
      <c r="F1301" s="260" t="str">
        <f t="shared" ref="F1301" si="1714">CONCATENATE(B1300," ",C1300,D1300,"x",E1300)</f>
        <v>Basket - Bend HDG 150 x 50</v>
      </c>
      <c r="G1301" s="629">
        <v>1</v>
      </c>
      <c r="H1301" s="630">
        <f>IF(F1301="",0,VLOOKUP(F1301,'Cable trays (UnitPrice)'!B:F,5,0))</f>
        <v>0.68362045392398141</v>
      </c>
      <c r="I1301" s="631">
        <f t="shared" ref="I1301:I1309" si="1715">H1301*G1301</f>
        <v>0.68362045392398141</v>
      </c>
      <c r="J1301" s="632"/>
      <c r="K1301" s="632"/>
      <c r="L1301" s="632"/>
      <c r="M1301" s="633"/>
      <c r="N1301" s="632"/>
      <c r="O1301" s="635"/>
      <c r="P1301" s="636" t="e">
        <f t="shared" ref="P1301" si="1716">G1301*O1300</f>
        <v>#REF!</v>
      </c>
    </row>
    <row r="1302" spans="1:16">
      <c r="B1302" s="627"/>
      <c r="C1302" s="627"/>
      <c r="D1302" s="627"/>
      <c r="E1302" s="628"/>
      <c r="F1302" s="260" t="str">
        <f t="shared" ref="F1302" si="1717">CONCATENATE("Basket - Union ",C1300)</f>
        <v>Basket - Union HDG</v>
      </c>
      <c r="G1302" s="629">
        <v>2</v>
      </c>
      <c r="H1302" s="630">
        <f>IF(F1302="",0,VLOOKUP(F1302,'Cable trays (UnitPrice)'!B:F,5,0))</f>
        <v>0.68362045392398141</v>
      </c>
      <c r="I1302" s="631">
        <f t="shared" si="1715"/>
        <v>1.3672409078479628</v>
      </c>
      <c r="J1302" s="632"/>
      <c r="K1302" s="632"/>
      <c r="L1302" s="632"/>
      <c r="M1302" s="633"/>
      <c r="N1302" s="632"/>
      <c r="O1302" s="635"/>
      <c r="P1302" s="636" t="e">
        <f t="shared" ref="P1302" si="1718">G1302*O1300</f>
        <v>#REF!</v>
      </c>
    </row>
    <row r="1303" spans="1:16">
      <c r="B1303" s="627"/>
      <c r="C1303" s="627"/>
      <c r="D1303" s="627"/>
      <c r="E1303" s="628"/>
      <c r="F1303" s="638" t="s">
        <v>853</v>
      </c>
      <c r="G1303" s="639">
        <v>2</v>
      </c>
      <c r="H1303" s="630">
        <f>IF(F1303="",0,VLOOKUP(F1303,'Cable trays (UnitPrice)'!B:F,5,0))</f>
        <v>1.6165217391304347</v>
      </c>
      <c r="I1303" s="631">
        <f t="shared" si="1715"/>
        <v>3.2330434782608695</v>
      </c>
      <c r="J1303" s="632"/>
      <c r="K1303" s="632"/>
      <c r="L1303" s="632"/>
      <c r="M1303" s="633"/>
      <c r="N1303" s="632"/>
      <c r="O1303" s="635"/>
      <c r="P1303" s="636" t="e">
        <f t="shared" ref="P1303" si="1719">G1303*O1300</f>
        <v>#REF!</v>
      </c>
    </row>
    <row r="1304" spans="1:16">
      <c r="B1304" s="627"/>
      <c r="C1304" s="627"/>
      <c r="D1304" s="627"/>
      <c r="E1304" s="628"/>
      <c r="F1304" s="638" t="s">
        <v>854</v>
      </c>
      <c r="G1304" s="639">
        <v>2</v>
      </c>
      <c r="H1304" s="630">
        <f>IF(F1304="",0,VLOOKUP(F1304,'Cable trays (UnitPrice)'!B:F,5,0))</f>
        <v>0.1643478260869565</v>
      </c>
      <c r="I1304" s="631">
        <f t="shared" si="1715"/>
        <v>0.328695652173913</v>
      </c>
      <c r="J1304" s="632"/>
      <c r="K1304" s="632"/>
      <c r="L1304" s="632"/>
      <c r="M1304" s="633"/>
      <c r="N1304" s="632"/>
      <c r="O1304" s="635"/>
      <c r="P1304" s="636" t="e">
        <f t="shared" ref="P1304" si="1720">G1304*O1300</f>
        <v>#REF!</v>
      </c>
    </row>
    <row r="1305" spans="1:16">
      <c r="B1305" s="627"/>
      <c r="C1305" s="627"/>
      <c r="D1305" s="627"/>
      <c r="E1305" s="628"/>
      <c r="F1305" s="638" t="s">
        <v>865</v>
      </c>
      <c r="G1305" s="639">
        <f t="shared" si="1641"/>
        <v>0.3</v>
      </c>
      <c r="H1305" s="630">
        <f>IF(F1305="",0,VLOOKUP(F1305,'Cable trays (UnitPrice)'!B:F,5,0))</f>
        <v>5.9608695652173909</v>
      </c>
      <c r="I1305" s="631">
        <f t="shared" si="1715"/>
        <v>1.7882608695652171</v>
      </c>
      <c r="J1305" s="632"/>
      <c r="K1305" s="632"/>
      <c r="L1305" s="632"/>
      <c r="M1305" s="633"/>
      <c r="N1305" s="632"/>
      <c r="O1305" s="635"/>
      <c r="P1305" s="636" t="e">
        <f t="shared" ref="P1305" si="1721">G1305*O1300</f>
        <v>#REF!</v>
      </c>
    </row>
    <row r="1306" spans="1:16">
      <c r="B1306" s="627"/>
      <c r="C1306" s="627"/>
      <c r="D1306" s="627"/>
      <c r="E1306" s="628"/>
      <c r="F1306" s="638" t="s">
        <v>855</v>
      </c>
      <c r="G1306" s="639">
        <v>2</v>
      </c>
      <c r="H1306" s="630">
        <f>IF(F1306="",0,VLOOKUP(F1306,'Cable trays (UnitPrice)'!B:F,5,0))</f>
        <v>0.78521739130434776</v>
      </c>
      <c r="I1306" s="631">
        <f t="shared" si="1715"/>
        <v>1.5704347826086955</v>
      </c>
      <c r="J1306" s="632"/>
      <c r="K1306" s="632"/>
      <c r="L1306" s="632"/>
      <c r="M1306" s="633"/>
      <c r="N1306" s="632"/>
      <c r="O1306" s="635"/>
      <c r="P1306" s="636" t="e">
        <f t="shared" ref="P1306" si="1722">G1306*O1300</f>
        <v>#REF!</v>
      </c>
    </row>
    <row r="1307" spans="1:16">
      <c r="B1307" s="627"/>
      <c r="C1307" s="627"/>
      <c r="D1307" s="627"/>
      <c r="E1307" s="628"/>
      <c r="F1307" s="638"/>
      <c r="G1307" s="639"/>
      <c r="H1307" s="630">
        <f>IF(F1307="",0,VLOOKUP(F1307,'Cable trays (UnitPrice)'!B:F,5,0))</f>
        <v>0</v>
      </c>
      <c r="I1307" s="631">
        <f t="shared" si="1715"/>
        <v>0</v>
      </c>
      <c r="J1307" s="632"/>
      <c r="K1307" s="632"/>
      <c r="L1307" s="632"/>
      <c r="M1307" s="633"/>
      <c r="N1307" s="632"/>
      <c r="O1307" s="635"/>
      <c r="P1307" s="636" t="e">
        <f t="shared" ref="P1307" si="1723">G1307*O1300</f>
        <v>#REF!</v>
      </c>
    </row>
    <row r="1308" spans="1:16">
      <c r="B1308" s="627"/>
      <c r="C1308" s="627"/>
      <c r="D1308" s="627"/>
      <c r="E1308" s="628"/>
      <c r="F1308" s="627"/>
      <c r="G1308" s="639"/>
      <c r="H1308" s="630">
        <f>IF(F1308="",0,VLOOKUP(F1308,'Cable trays (UnitPrice)'!B:F,5,0))</f>
        <v>0</v>
      </c>
      <c r="I1308" s="631">
        <f t="shared" si="1715"/>
        <v>0</v>
      </c>
      <c r="J1308" s="632"/>
      <c r="K1308" s="632"/>
      <c r="L1308" s="632"/>
      <c r="M1308" s="633"/>
      <c r="N1308" s="632"/>
      <c r="O1308" s="635"/>
      <c r="P1308" s="636" t="e">
        <f t="shared" ref="P1308" si="1724">G1308*O1300</f>
        <v>#REF!</v>
      </c>
    </row>
    <row r="1309" spans="1:16">
      <c r="B1309" s="627"/>
      <c r="C1309" s="627"/>
      <c r="D1309" s="627"/>
      <c r="E1309" s="628"/>
      <c r="F1309" s="638"/>
      <c r="G1309" s="639"/>
      <c r="H1309" s="630">
        <f>IF(F1309="",0,VLOOKUP(F1309,'Cable trays (UnitPrice)'!B:F,5,0))</f>
        <v>0</v>
      </c>
      <c r="I1309" s="631">
        <f t="shared" si="1715"/>
        <v>0</v>
      </c>
      <c r="J1309" s="632"/>
      <c r="K1309" s="632"/>
      <c r="L1309" s="632"/>
      <c r="M1309" s="633"/>
      <c r="N1309" s="632"/>
      <c r="O1309" s="635"/>
      <c r="P1309" s="636" t="e">
        <f t="shared" ref="P1309" si="1725">G1309*O1300</f>
        <v>#REF!</v>
      </c>
    </row>
    <row r="1310" spans="1:16">
      <c r="A1310" t="s">
        <v>877</v>
      </c>
      <c r="B1310" s="640" t="s">
        <v>862</v>
      </c>
      <c r="C1310" s="704" t="s">
        <v>856</v>
      </c>
      <c r="D1310" s="9" t="s">
        <v>878</v>
      </c>
      <c r="E1310" s="9" t="s">
        <v>879</v>
      </c>
      <c r="F1310" s="619"/>
      <c r="G1310" s="619"/>
      <c r="H1310" s="619"/>
      <c r="I1310" s="620">
        <f>SUM(I1311:I1319)</f>
        <v>26.340453923981404</v>
      </c>
      <c r="J1310" s="621">
        <f>I1310*NOK2EUR</f>
        <v>302.91522012578616</v>
      </c>
      <c r="K1310" s="622"/>
      <c r="L1310" s="622">
        <f t="shared" si="1631"/>
        <v>0.6</v>
      </c>
      <c r="M1310" s="624">
        <f t="shared" ref="M1310" si="1726">$M$1</f>
        <v>0.5</v>
      </c>
      <c r="N1310" s="622">
        <f t="shared" si="1633"/>
        <v>0.89999999999999991</v>
      </c>
      <c r="O1310" s="626" t="e">
        <f>SUMIF(#REF!,A1310,#REF!)</f>
        <v>#REF!</v>
      </c>
      <c r="P1310" s="626"/>
    </row>
    <row r="1311" spans="1:16">
      <c r="B1311" s="627"/>
      <c r="C1311" s="627"/>
      <c r="D1311" s="627"/>
      <c r="E1311" s="628"/>
      <c r="F1311" s="260" t="str">
        <f t="shared" ref="F1311" si="1727">CONCATENATE(B1310," ",C1310,D1310,"x",E1310)</f>
        <v>Basket - Bend PRE Galv. 600 x 150</v>
      </c>
      <c r="G1311" s="629">
        <v>1</v>
      </c>
      <c r="H1311" s="630">
        <f>IF(F1311="",0,VLOOKUP(F1311,'Cable trays (UnitPrice)'!B:F,5,0))</f>
        <v>13.043478260869565</v>
      </c>
      <c r="I1311" s="631">
        <f t="shared" ref="I1311:I1319" si="1728">H1311*G1311</f>
        <v>13.043478260869565</v>
      </c>
      <c r="J1311" s="632"/>
      <c r="K1311" s="632"/>
      <c r="L1311" s="632"/>
      <c r="M1311" s="633"/>
      <c r="N1311" s="632"/>
      <c r="O1311" s="635"/>
      <c r="P1311" s="636" t="e">
        <f t="shared" ref="P1311" si="1729">G1311*O1310</f>
        <v>#REF!</v>
      </c>
    </row>
    <row r="1312" spans="1:16">
      <c r="B1312" s="627"/>
      <c r="C1312" s="627"/>
      <c r="D1312" s="627"/>
      <c r="E1312" s="628"/>
      <c r="F1312" s="260" t="str">
        <f t="shared" ref="F1312" si="1730">CONCATENATE("Basket - Union ",C1310)</f>
        <v>Basket - Union PRE Galv.</v>
      </c>
      <c r="G1312" s="629">
        <v>2</v>
      </c>
      <c r="H1312" s="630">
        <f>IF(F1312="",0,VLOOKUP(F1312,'Cable trays (UnitPrice)'!B:F,5,0))</f>
        <v>0.50587913590374622</v>
      </c>
      <c r="I1312" s="631">
        <f t="shared" si="1728"/>
        <v>1.0117582718074924</v>
      </c>
      <c r="J1312" s="632"/>
      <c r="K1312" s="632"/>
      <c r="L1312" s="632"/>
      <c r="M1312" s="633"/>
      <c r="N1312" s="632"/>
      <c r="O1312" s="635"/>
      <c r="P1312" s="636" t="e">
        <f t="shared" ref="P1312" si="1731">G1312*O1310</f>
        <v>#REF!</v>
      </c>
    </row>
    <row r="1313" spans="1:16">
      <c r="B1313" s="627"/>
      <c r="C1313" s="627"/>
      <c r="D1313" s="627"/>
      <c r="E1313" s="628"/>
      <c r="F1313" s="638" t="s">
        <v>853</v>
      </c>
      <c r="G1313" s="639">
        <v>2</v>
      </c>
      <c r="H1313" s="630">
        <f>IF(F1313="",0,VLOOKUP(F1313,'Cable trays (UnitPrice)'!B:F,5,0))</f>
        <v>1.6165217391304347</v>
      </c>
      <c r="I1313" s="631">
        <f t="shared" si="1728"/>
        <v>3.2330434782608695</v>
      </c>
      <c r="J1313" s="632"/>
      <c r="K1313" s="632"/>
      <c r="L1313" s="632"/>
      <c r="M1313" s="633"/>
      <c r="N1313" s="632"/>
      <c r="O1313" s="635"/>
      <c r="P1313" s="636" t="e">
        <f t="shared" ref="P1313" si="1732">G1313*O1310</f>
        <v>#REF!</v>
      </c>
    </row>
    <row r="1314" spans="1:16">
      <c r="B1314" s="627"/>
      <c r="C1314" s="627"/>
      <c r="D1314" s="627"/>
      <c r="E1314" s="628"/>
      <c r="F1314" s="638" t="s">
        <v>854</v>
      </c>
      <c r="G1314" s="639">
        <v>2</v>
      </c>
      <c r="H1314" s="630">
        <f>IF(F1314="",0,VLOOKUP(F1314,'Cable trays (UnitPrice)'!B:F,5,0))</f>
        <v>0.1643478260869565</v>
      </c>
      <c r="I1314" s="631">
        <f t="shared" si="1728"/>
        <v>0.328695652173913</v>
      </c>
      <c r="J1314" s="632"/>
      <c r="K1314" s="632"/>
      <c r="L1314" s="632"/>
      <c r="M1314" s="633"/>
      <c r="N1314" s="632"/>
      <c r="O1314" s="635"/>
      <c r="P1314" s="636" t="e">
        <f t="shared" ref="P1314" si="1733">G1314*O1310</f>
        <v>#REF!</v>
      </c>
    </row>
    <row r="1315" spans="1:16">
      <c r="B1315" s="627"/>
      <c r="C1315" s="627"/>
      <c r="D1315" s="627"/>
      <c r="E1315" s="628"/>
      <c r="F1315" s="638" t="s">
        <v>865</v>
      </c>
      <c r="G1315" s="639">
        <f t="shared" ref="G1315:G1375" si="1734">D1310*2/1000</f>
        <v>1.2</v>
      </c>
      <c r="H1315" s="630">
        <f>IF(F1315="",0,VLOOKUP(F1315,'Cable trays (UnitPrice)'!B:F,5,0))</f>
        <v>5.9608695652173909</v>
      </c>
      <c r="I1315" s="631">
        <f t="shared" si="1728"/>
        <v>7.1530434782608685</v>
      </c>
      <c r="J1315" s="632"/>
      <c r="K1315" s="632"/>
      <c r="L1315" s="632"/>
      <c r="M1315" s="633"/>
      <c r="N1315" s="632"/>
      <c r="O1315" s="635"/>
      <c r="P1315" s="636" t="e">
        <f t="shared" ref="P1315" si="1735">G1315*O1310</f>
        <v>#REF!</v>
      </c>
    </row>
    <row r="1316" spans="1:16">
      <c r="B1316" s="627"/>
      <c r="C1316" s="627"/>
      <c r="D1316" s="627"/>
      <c r="E1316" s="628"/>
      <c r="F1316" s="638" t="s">
        <v>855</v>
      </c>
      <c r="G1316" s="639">
        <v>2</v>
      </c>
      <c r="H1316" s="630">
        <f>IF(F1316="",0,VLOOKUP(F1316,'Cable trays (UnitPrice)'!B:F,5,0))</f>
        <v>0.78521739130434776</v>
      </c>
      <c r="I1316" s="631">
        <f t="shared" si="1728"/>
        <v>1.5704347826086955</v>
      </c>
      <c r="J1316" s="632"/>
      <c r="K1316" s="632"/>
      <c r="L1316" s="632"/>
      <c r="M1316" s="633"/>
      <c r="N1316" s="632"/>
      <c r="O1316" s="635"/>
      <c r="P1316" s="636" t="e">
        <f t="shared" ref="P1316" si="1736">G1316*O1310</f>
        <v>#REF!</v>
      </c>
    </row>
    <row r="1317" spans="1:16">
      <c r="B1317" s="627"/>
      <c r="C1317" s="627"/>
      <c r="D1317" s="627"/>
      <c r="E1317" s="628"/>
      <c r="F1317" s="638"/>
      <c r="G1317" s="639"/>
      <c r="H1317" s="630">
        <f>IF(F1317="",0,VLOOKUP(F1317,'Cable trays (UnitPrice)'!B:F,5,0))</f>
        <v>0</v>
      </c>
      <c r="I1317" s="631">
        <f t="shared" si="1728"/>
        <v>0</v>
      </c>
      <c r="J1317" s="632"/>
      <c r="K1317" s="632"/>
      <c r="L1317" s="632"/>
      <c r="M1317" s="633"/>
      <c r="N1317" s="632"/>
      <c r="O1317" s="635"/>
      <c r="P1317" s="636" t="e">
        <f t="shared" ref="P1317" si="1737">G1317*O1310</f>
        <v>#REF!</v>
      </c>
    </row>
    <row r="1318" spans="1:16">
      <c r="B1318" s="627"/>
      <c r="C1318" s="627"/>
      <c r="D1318" s="627"/>
      <c r="E1318" s="628"/>
      <c r="F1318" s="627"/>
      <c r="G1318" s="639"/>
      <c r="H1318" s="630">
        <f>IF(F1318="",0,VLOOKUP(F1318,'Cable trays (UnitPrice)'!B:F,5,0))</f>
        <v>0</v>
      </c>
      <c r="I1318" s="631">
        <f t="shared" si="1728"/>
        <v>0</v>
      </c>
      <c r="J1318" s="632"/>
      <c r="K1318" s="632"/>
      <c r="L1318" s="632"/>
      <c r="M1318" s="633"/>
      <c r="N1318" s="632"/>
      <c r="O1318" s="635"/>
      <c r="P1318" s="636" t="e">
        <f t="shared" ref="P1318" si="1738">G1318*O1310</f>
        <v>#REF!</v>
      </c>
    </row>
    <row r="1319" spans="1:16">
      <c r="B1319" s="627"/>
      <c r="C1319" s="627"/>
      <c r="D1319" s="627"/>
      <c r="E1319" s="628"/>
      <c r="F1319" s="638"/>
      <c r="G1319" s="639"/>
      <c r="H1319" s="630">
        <f>IF(F1319="",0,VLOOKUP(F1319,'Cable trays (UnitPrice)'!B:F,5,0))</f>
        <v>0</v>
      </c>
      <c r="I1319" s="631">
        <f t="shared" si="1728"/>
        <v>0</v>
      </c>
      <c r="J1319" s="632"/>
      <c r="K1319" s="632"/>
      <c r="L1319" s="632"/>
      <c r="M1319" s="633"/>
      <c r="N1319" s="632"/>
      <c r="O1319" s="635"/>
      <c r="P1319" s="636" t="e">
        <f t="shared" ref="P1319" si="1739">G1319*O1310</f>
        <v>#REF!</v>
      </c>
    </row>
    <row r="1320" spans="1:16">
      <c r="A1320" t="s">
        <v>880</v>
      </c>
      <c r="B1320" s="640" t="s">
        <v>862</v>
      </c>
      <c r="C1320" s="704" t="s">
        <v>856</v>
      </c>
      <c r="D1320" s="9" t="s">
        <v>875</v>
      </c>
      <c r="E1320" s="9" t="s">
        <v>881</v>
      </c>
      <c r="F1320" s="619"/>
      <c r="G1320" s="619"/>
      <c r="H1320" s="619"/>
      <c r="I1320" s="620">
        <f>SUM(I1321:I1329)</f>
        <v>8.4380721903199341</v>
      </c>
      <c r="J1320" s="621">
        <f>I1320*NOK2EUR</f>
        <v>97.037830188679237</v>
      </c>
      <c r="K1320" s="622"/>
      <c r="L1320" s="622">
        <f t="shared" si="1631"/>
        <v>0.15</v>
      </c>
      <c r="M1320" s="624">
        <f t="shared" ref="M1320" si="1740">$M$1</f>
        <v>0.5</v>
      </c>
      <c r="N1320" s="622">
        <f t="shared" si="1633"/>
        <v>0.22499999999999998</v>
      </c>
      <c r="O1320" s="626" t="e">
        <f>SUMIF(#REF!,A1320,#REF!)</f>
        <v>#REF!</v>
      </c>
      <c r="P1320" s="626"/>
    </row>
    <row r="1321" spans="1:16">
      <c r="B1321" s="627"/>
      <c r="C1321" s="627"/>
      <c r="D1321" s="627"/>
      <c r="E1321" s="628"/>
      <c r="F1321" s="260" t="str">
        <f t="shared" ref="F1321" si="1741">CONCATENATE(B1320," ",C1320,D1320,"x",E1320)</f>
        <v>Basket - Bend PRE Galv. 150 x 100</v>
      </c>
      <c r="G1321" s="629">
        <v>1</v>
      </c>
      <c r="H1321" s="630">
        <f>IF(F1321="",0,VLOOKUP(F1321,'Cable trays (UnitPrice)'!B:F,5,0))</f>
        <v>0.50587913590374622</v>
      </c>
      <c r="I1321" s="631">
        <f t="shared" ref="I1321:I1329" si="1742">H1321*G1321</f>
        <v>0.50587913590374622</v>
      </c>
      <c r="J1321" s="632"/>
      <c r="K1321" s="632"/>
      <c r="L1321" s="632"/>
      <c r="M1321" s="633"/>
      <c r="N1321" s="632"/>
      <c r="O1321" s="635"/>
      <c r="P1321" s="636" t="e">
        <f t="shared" ref="P1321" si="1743">G1321*O1320</f>
        <v>#REF!</v>
      </c>
    </row>
    <row r="1322" spans="1:16">
      <c r="B1322" s="627"/>
      <c r="C1322" s="627"/>
      <c r="D1322" s="627"/>
      <c r="E1322" s="628"/>
      <c r="F1322" s="260" t="str">
        <f t="shared" ref="F1322" si="1744">CONCATENATE("Basket - Union ",C1320)</f>
        <v>Basket - Union PRE Galv.</v>
      </c>
      <c r="G1322" s="629">
        <v>2</v>
      </c>
      <c r="H1322" s="630">
        <f>IF(F1322="",0,VLOOKUP(F1322,'Cable trays (UnitPrice)'!B:F,5,0))</f>
        <v>0.50587913590374622</v>
      </c>
      <c r="I1322" s="631">
        <f t="shared" si="1742"/>
        <v>1.0117582718074924</v>
      </c>
      <c r="J1322" s="632"/>
      <c r="K1322" s="632"/>
      <c r="L1322" s="632"/>
      <c r="M1322" s="633"/>
      <c r="N1322" s="632"/>
      <c r="O1322" s="635"/>
      <c r="P1322" s="636" t="e">
        <f t="shared" ref="P1322" si="1745">G1322*O1320</f>
        <v>#REF!</v>
      </c>
    </row>
    <row r="1323" spans="1:16">
      <c r="B1323" s="627"/>
      <c r="C1323" s="627"/>
      <c r="D1323" s="627"/>
      <c r="E1323" s="628"/>
      <c r="F1323" s="638" t="s">
        <v>853</v>
      </c>
      <c r="G1323" s="639">
        <v>2</v>
      </c>
      <c r="H1323" s="630">
        <f>IF(F1323="",0,VLOOKUP(F1323,'Cable trays (UnitPrice)'!B:F,5,0))</f>
        <v>1.6165217391304347</v>
      </c>
      <c r="I1323" s="631">
        <f t="shared" si="1742"/>
        <v>3.2330434782608695</v>
      </c>
      <c r="J1323" s="632"/>
      <c r="K1323" s="632"/>
      <c r="L1323" s="632"/>
      <c r="M1323" s="633"/>
      <c r="N1323" s="632"/>
      <c r="O1323" s="635"/>
      <c r="P1323" s="636" t="e">
        <f t="shared" ref="P1323" si="1746">G1323*O1320</f>
        <v>#REF!</v>
      </c>
    </row>
    <row r="1324" spans="1:16">
      <c r="B1324" s="627"/>
      <c r="C1324" s="627"/>
      <c r="D1324" s="627"/>
      <c r="E1324" s="628"/>
      <c r="F1324" s="638" t="s">
        <v>854</v>
      </c>
      <c r="G1324" s="639">
        <v>2</v>
      </c>
      <c r="H1324" s="630">
        <f>IF(F1324="",0,VLOOKUP(F1324,'Cable trays (UnitPrice)'!B:F,5,0))</f>
        <v>0.1643478260869565</v>
      </c>
      <c r="I1324" s="631">
        <f t="shared" si="1742"/>
        <v>0.328695652173913</v>
      </c>
      <c r="J1324" s="632"/>
      <c r="K1324" s="632"/>
      <c r="L1324" s="632"/>
      <c r="M1324" s="633"/>
      <c r="N1324" s="632"/>
      <c r="O1324" s="635"/>
      <c r="P1324" s="636" t="e">
        <f t="shared" ref="P1324" si="1747">G1324*O1320</f>
        <v>#REF!</v>
      </c>
    </row>
    <row r="1325" spans="1:16">
      <c r="B1325" s="627"/>
      <c r="C1325" s="627"/>
      <c r="D1325" s="627"/>
      <c r="E1325" s="628"/>
      <c r="F1325" s="638" t="s">
        <v>865</v>
      </c>
      <c r="G1325" s="639">
        <f t="shared" si="1734"/>
        <v>0.3</v>
      </c>
      <c r="H1325" s="630">
        <f>IF(F1325="",0,VLOOKUP(F1325,'Cable trays (UnitPrice)'!B:F,5,0))</f>
        <v>5.9608695652173909</v>
      </c>
      <c r="I1325" s="631">
        <f t="shared" si="1742"/>
        <v>1.7882608695652171</v>
      </c>
      <c r="J1325" s="632"/>
      <c r="K1325" s="632"/>
      <c r="L1325" s="632"/>
      <c r="M1325" s="633"/>
      <c r="N1325" s="632"/>
      <c r="O1325" s="635"/>
      <c r="P1325" s="636" t="e">
        <f t="shared" ref="P1325" si="1748">G1325*O1320</f>
        <v>#REF!</v>
      </c>
    </row>
    <row r="1326" spans="1:16">
      <c r="B1326" s="627"/>
      <c r="C1326" s="627"/>
      <c r="D1326" s="627"/>
      <c r="E1326" s="628"/>
      <c r="F1326" s="638" t="s">
        <v>855</v>
      </c>
      <c r="G1326" s="639">
        <v>2</v>
      </c>
      <c r="H1326" s="630">
        <f>IF(F1326="",0,VLOOKUP(F1326,'Cable trays (UnitPrice)'!B:F,5,0))</f>
        <v>0.78521739130434776</v>
      </c>
      <c r="I1326" s="631">
        <f t="shared" si="1742"/>
        <v>1.5704347826086955</v>
      </c>
      <c r="J1326" s="632"/>
      <c r="K1326" s="632"/>
      <c r="L1326" s="632"/>
      <c r="M1326" s="633"/>
      <c r="N1326" s="632"/>
      <c r="O1326" s="635"/>
      <c r="P1326" s="636" t="e">
        <f t="shared" ref="P1326" si="1749">G1326*O1320</f>
        <v>#REF!</v>
      </c>
    </row>
    <row r="1327" spans="1:16">
      <c r="B1327" s="627"/>
      <c r="C1327" s="627"/>
      <c r="D1327" s="627"/>
      <c r="E1327" s="628"/>
      <c r="F1327" s="638"/>
      <c r="G1327" s="639"/>
      <c r="H1327" s="630">
        <f>IF(F1327="",0,VLOOKUP(F1327,'Cable trays (UnitPrice)'!B:F,5,0))</f>
        <v>0</v>
      </c>
      <c r="I1327" s="631">
        <f t="shared" si="1742"/>
        <v>0</v>
      </c>
      <c r="J1327" s="632"/>
      <c r="K1327" s="632"/>
      <c r="L1327" s="632"/>
      <c r="M1327" s="633"/>
      <c r="N1327" s="632"/>
      <c r="O1327" s="635"/>
      <c r="P1327" s="636" t="e">
        <f t="shared" ref="P1327" si="1750">G1327*O1320</f>
        <v>#REF!</v>
      </c>
    </row>
    <row r="1328" spans="1:16">
      <c r="B1328" s="627"/>
      <c r="C1328" s="627"/>
      <c r="D1328" s="627"/>
      <c r="E1328" s="628"/>
      <c r="F1328" s="627"/>
      <c r="G1328" s="639"/>
      <c r="H1328" s="630">
        <f>IF(F1328="",0,VLOOKUP(F1328,'Cable trays (UnitPrice)'!B:F,5,0))</f>
        <v>0</v>
      </c>
      <c r="I1328" s="631">
        <f t="shared" si="1742"/>
        <v>0</v>
      </c>
      <c r="J1328" s="632"/>
      <c r="K1328" s="632"/>
      <c r="L1328" s="632"/>
      <c r="M1328" s="633"/>
      <c r="N1328" s="632"/>
      <c r="O1328" s="635"/>
      <c r="P1328" s="636" t="e">
        <f t="shared" ref="P1328" si="1751">G1328*O1320</f>
        <v>#REF!</v>
      </c>
    </row>
    <row r="1329" spans="1:16">
      <c r="B1329" s="627"/>
      <c r="C1329" s="627"/>
      <c r="D1329" s="627"/>
      <c r="E1329" s="628"/>
      <c r="F1329" s="638"/>
      <c r="G1329" s="639"/>
      <c r="H1329" s="630">
        <f>IF(F1329="",0,VLOOKUP(F1329,'Cable trays (UnitPrice)'!B:F,5,0))</f>
        <v>0</v>
      </c>
      <c r="I1329" s="631">
        <f t="shared" si="1742"/>
        <v>0</v>
      </c>
      <c r="J1329" s="632"/>
      <c r="K1329" s="632"/>
      <c r="L1329" s="632"/>
      <c r="M1329" s="633"/>
      <c r="N1329" s="632"/>
      <c r="O1329" s="635"/>
      <c r="P1329" s="636" t="e">
        <f t="shared" ref="P1329" si="1752">G1329*O1320</f>
        <v>#REF!</v>
      </c>
    </row>
    <row r="1330" spans="1:16">
      <c r="A1330" t="s">
        <v>882</v>
      </c>
      <c r="B1330" s="640" t="s">
        <v>862</v>
      </c>
      <c r="C1330" s="704" t="s">
        <v>856</v>
      </c>
      <c r="D1330" s="9" t="s">
        <v>875</v>
      </c>
      <c r="E1330" s="9" t="s">
        <v>883</v>
      </c>
      <c r="F1330" s="619"/>
      <c r="G1330" s="619"/>
      <c r="H1330" s="619"/>
      <c r="I1330" s="620">
        <f t="shared" ref="I1330" si="1753">SUM(I1331:I1339)</f>
        <v>20.975671315285751</v>
      </c>
      <c r="J1330" s="621">
        <f>I1330*NOK2EUR</f>
        <v>241.22022012578614</v>
      </c>
      <c r="K1330" s="622"/>
      <c r="L1330" s="622">
        <f t="shared" si="1631"/>
        <v>0.15</v>
      </c>
      <c r="M1330" s="624">
        <f t="shared" ref="M1330" si="1754">$M$1</f>
        <v>0.5</v>
      </c>
      <c r="N1330" s="622">
        <f t="shared" si="1633"/>
        <v>0.22499999999999998</v>
      </c>
      <c r="O1330" s="626" t="e">
        <f>SUMIF(#REF!,A1330,#REF!)</f>
        <v>#REF!</v>
      </c>
      <c r="P1330" s="626"/>
    </row>
    <row r="1331" spans="1:16">
      <c r="B1331" s="627"/>
      <c r="C1331" s="627"/>
      <c r="D1331" s="627"/>
      <c r="E1331" s="628"/>
      <c r="F1331" s="260" t="str">
        <f t="shared" ref="F1331" si="1755">CONCATENATE(B1330," ",C1330,D1330,"x",E1330)</f>
        <v>Basket - Bend PRE Galv. 150 x 80</v>
      </c>
      <c r="G1331" s="629">
        <v>1</v>
      </c>
      <c r="H1331" s="630">
        <f>IF(F1331="",0,VLOOKUP(F1331,'Cable trays (UnitPrice)'!B:F,5,0))</f>
        <v>13.043478260869565</v>
      </c>
      <c r="I1331" s="631">
        <f t="shared" ref="I1331:I1339" si="1756">H1331*G1331</f>
        <v>13.043478260869565</v>
      </c>
      <c r="J1331" s="632"/>
      <c r="K1331" s="632"/>
      <c r="L1331" s="632"/>
      <c r="M1331" s="633"/>
      <c r="N1331" s="632"/>
      <c r="O1331" s="635"/>
      <c r="P1331" s="636" t="e">
        <f t="shared" ref="P1331" si="1757">G1331*O1330</f>
        <v>#REF!</v>
      </c>
    </row>
    <row r="1332" spans="1:16">
      <c r="B1332" s="627"/>
      <c r="C1332" s="627"/>
      <c r="D1332" s="627"/>
      <c r="E1332" s="628"/>
      <c r="F1332" s="260" t="str">
        <f t="shared" ref="F1332" si="1758">CONCATENATE("Basket - Union ",C1330)</f>
        <v>Basket - Union PRE Galv.</v>
      </c>
      <c r="G1332" s="629">
        <v>2</v>
      </c>
      <c r="H1332" s="630">
        <f>IF(F1332="",0,VLOOKUP(F1332,'Cable trays (UnitPrice)'!B:F,5,0))</f>
        <v>0.50587913590374622</v>
      </c>
      <c r="I1332" s="631">
        <f t="shared" si="1756"/>
        <v>1.0117582718074924</v>
      </c>
      <c r="J1332" s="632"/>
      <c r="K1332" s="632"/>
      <c r="L1332" s="632"/>
      <c r="M1332" s="633"/>
      <c r="N1332" s="632"/>
      <c r="O1332" s="635"/>
      <c r="P1332" s="636" t="e">
        <f t="shared" ref="P1332" si="1759">G1332*O1330</f>
        <v>#REF!</v>
      </c>
    </row>
    <row r="1333" spans="1:16">
      <c r="B1333" s="627"/>
      <c r="C1333" s="627"/>
      <c r="D1333" s="627"/>
      <c r="E1333" s="628"/>
      <c r="F1333" s="638" t="s">
        <v>853</v>
      </c>
      <c r="G1333" s="639">
        <v>2</v>
      </c>
      <c r="H1333" s="630">
        <f>IF(F1333="",0,VLOOKUP(F1333,'Cable trays (UnitPrice)'!B:F,5,0))</f>
        <v>1.6165217391304347</v>
      </c>
      <c r="I1333" s="631">
        <f t="shared" si="1756"/>
        <v>3.2330434782608695</v>
      </c>
      <c r="J1333" s="632"/>
      <c r="K1333" s="632"/>
      <c r="L1333" s="632"/>
      <c r="M1333" s="633"/>
      <c r="N1333" s="632"/>
      <c r="O1333" s="635"/>
      <c r="P1333" s="636" t="e">
        <f t="shared" ref="P1333" si="1760">G1333*O1330</f>
        <v>#REF!</v>
      </c>
    </row>
    <row r="1334" spans="1:16">
      <c r="B1334" s="627"/>
      <c r="C1334" s="627"/>
      <c r="D1334" s="627"/>
      <c r="E1334" s="628"/>
      <c r="F1334" s="638" t="s">
        <v>854</v>
      </c>
      <c r="G1334" s="639">
        <v>2</v>
      </c>
      <c r="H1334" s="630">
        <f>IF(F1334="",0,VLOOKUP(F1334,'Cable trays (UnitPrice)'!B:F,5,0))</f>
        <v>0.1643478260869565</v>
      </c>
      <c r="I1334" s="631">
        <f t="shared" si="1756"/>
        <v>0.328695652173913</v>
      </c>
      <c r="J1334" s="632"/>
      <c r="K1334" s="632"/>
      <c r="L1334" s="632"/>
      <c r="M1334" s="633"/>
      <c r="N1334" s="632"/>
      <c r="O1334" s="635"/>
      <c r="P1334" s="636" t="e">
        <f t="shared" ref="P1334" si="1761">G1334*O1330</f>
        <v>#REF!</v>
      </c>
    </row>
    <row r="1335" spans="1:16">
      <c r="B1335" s="627"/>
      <c r="C1335" s="627"/>
      <c r="D1335" s="627"/>
      <c r="E1335" s="628"/>
      <c r="F1335" s="638" t="s">
        <v>865</v>
      </c>
      <c r="G1335" s="639">
        <f t="shared" si="1734"/>
        <v>0.3</v>
      </c>
      <c r="H1335" s="630">
        <f>IF(F1335="",0,VLOOKUP(F1335,'Cable trays (UnitPrice)'!B:F,5,0))</f>
        <v>5.9608695652173909</v>
      </c>
      <c r="I1335" s="631">
        <f t="shared" si="1756"/>
        <v>1.7882608695652171</v>
      </c>
      <c r="J1335" s="632"/>
      <c r="K1335" s="632"/>
      <c r="L1335" s="632"/>
      <c r="M1335" s="633"/>
      <c r="N1335" s="632"/>
      <c r="O1335" s="635"/>
      <c r="P1335" s="636" t="e">
        <f t="shared" ref="P1335" si="1762">G1335*O1330</f>
        <v>#REF!</v>
      </c>
    </row>
    <row r="1336" spans="1:16">
      <c r="B1336" s="627"/>
      <c r="C1336" s="627"/>
      <c r="D1336" s="627"/>
      <c r="E1336" s="628"/>
      <c r="F1336" s="638" t="s">
        <v>855</v>
      </c>
      <c r="G1336" s="639">
        <v>2</v>
      </c>
      <c r="H1336" s="630">
        <f>IF(F1336="",0,VLOOKUP(F1336,'Cable trays (UnitPrice)'!B:F,5,0))</f>
        <v>0.78521739130434776</v>
      </c>
      <c r="I1336" s="631">
        <f t="shared" si="1756"/>
        <v>1.5704347826086955</v>
      </c>
      <c r="J1336" s="632"/>
      <c r="K1336" s="632"/>
      <c r="L1336" s="632"/>
      <c r="M1336" s="633"/>
      <c r="N1336" s="632"/>
      <c r="O1336" s="635"/>
      <c r="P1336" s="636" t="e">
        <f t="shared" ref="P1336" si="1763">G1336*O1330</f>
        <v>#REF!</v>
      </c>
    </row>
    <row r="1337" spans="1:16">
      <c r="B1337" s="627"/>
      <c r="C1337" s="627"/>
      <c r="D1337" s="627"/>
      <c r="E1337" s="628"/>
      <c r="F1337" s="638"/>
      <c r="G1337" s="639"/>
      <c r="H1337" s="630">
        <f>IF(F1337="",0,VLOOKUP(F1337,'Cable trays (UnitPrice)'!B:F,5,0))</f>
        <v>0</v>
      </c>
      <c r="I1337" s="631">
        <f t="shared" si="1756"/>
        <v>0</v>
      </c>
      <c r="J1337" s="632"/>
      <c r="K1337" s="632"/>
      <c r="L1337" s="632"/>
      <c r="M1337" s="633"/>
      <c r="N1337" s="632"/>
      <c r="O1337" s="635"/>
      <c r="P1337" s="636" t="e">
        <f t="shared" ref="P1337" si="1764">G1337*O1330</f>
        <v>#REF!</v>
      </c>
    </row>
    <row r="1338" spans="1:16">
      <c r="B1338" s="627"/>
      <c r="C1338" s="627"/>
      <c r="D1338" s="627"/>
      <c r="E1338" s="628"/>
      <c r="F1338" s="627"/>
      <c r="G1338" s="639"/>
      <c r="H1338" s="630">
        <f>IF(F1338="",0,VLOOKUP(F1338,'Cable trays (UnitPrice)'!B:F,5,0))</f>
        <v>0</v>
      </c>
      <c r="I1338" s="631">
        <f t="shared" si="1756"/>
        <v>0</v>
      </c>
      <c r="J1338" s="632"/>
      <c r="K1338" s="632"/>
      <c r="L1338" s="632"/>
      <c r="M1338" s="633"/>
      <c r="N1338" s="632"/>
      <c r="O1338" s="635"/>
      <c r="P1338" s="636" t="e">
        <f t="shared" ref="P1338" si="1765">G1338*O1330</f>
        <v>#REF!</v>
      </c>
    </row>
    <row r="1339" spans="1:16">
      <c r="B1339" s="627"/>
      <c r="C1339" s="627"/>
      <c r="D1339" s="627"/>
      <c r="E1339" s="628"/>
      <c r="F1339" s="638"/>
      <c r="G1339" s="639"/>
      <c r="H1339" s="630">
        <f>IF(F1339="",0,VLOOKUP(F1339,'Cable trays (UnitPrice)'!B:F,5,0))</f>
        <v>0</v>
      </c>
      <c r="I1339" s="631">
        <f t="shared" si="1756"/>
        <v>0</v>
      </c>
      <c r="J1339" s="632"/>
      <c r="K1339" s="632"/>
      <c r="L1339" s="632"/>
      <c r="M1339" s="633"/>
      <c r="N1339" s="632"/>
      <c r="O1339" s="635"/>
      <c r="P1339" s="636" t="e">
        <f t="shared" ref="P1339" si="1766">G1339*O1330</f>
        <v>#REF!</v>
      </c>
    </row>
    <row r="1340" spans="1:16">
      <c r="A1340" t="s">
        <v>884</v>
      </c>
      <c r="B1340" s="640" t="s">
        <v>862</v>
      </c>
      <c r="C1340" s="704" t="s">
        <v>856</v>
      </c>
      <c r="D1340" s="9" t="s">
        <v>875</v>
      </c>
      <c r="E1340" s="9" t="s">
        <v>885</v>
      </c>
      <c r="F1340" s="619"/>
      <c r="G1340" s="619"/>
      <c r="H1340" s="619"/>
      <c r="I1340" s="620">
        <f t="shared" ref="I1340" si="1767">SUM(I1341:I1349)</f>
        <v>20.975671315285751</v>
      </c>
      <c r="J1340" s="621">
        <f>I1340*NOK2EUR</f>
        <v>241.22022012578614</v>
      </c>
      <c r="K1340" s="622"/>
      <c r="L1340" s="622">
        <f t="shared" si="1631"/>
        <v>0.15</v>
      </c>
      <c r="M1340" s="624">
        <f t="shared" ref="M1340" si="1768">$M$1</f>
        <v>0.5</v>
      </c>
      <c r="N1340" s="622">
        <f t="shared" si="1633"/>
        <v>0.22499999999999998</v>
      </c>
      <c r="O1340" s="626" t="e">
        <f>SUMIF(#REF!,A1340,#REF!)</f>
        <v>#REF!</v>
      </c>
      <c r="P1340" s="626"/>
    </row>
    <row r="1341" spans="1:16">
      <c r="B1341" s="627"/>
      <c r="C1341" s="627"/>
      <c r="D1341" s="627"/>
      <c r="E1341" s="628"/>
      <c r="F1341" s="260" t="str">
        <f t="shared" ref="F1341" si="1769">CONCATENATE(B1340," ",C1340,D1340,"x",E1340)</f>
        <v>Basket - Bend PRE Galv. 150 x 54</v>
      </c>
      <c r="G1341" s="629">
        <v>1</v>
      </c>
      <c r="H1341" s="630">
        <f>IF(F1341="",0,VLOOKUP(F1341,'Cable trays (UnitPrice)'!B:F,5,0))</f>
        <v>13.043478260869565</v>
      </c>
      <c r="I1341" s="631">
        <f t="shared" ref="I1341:I1349" si="1770">H1341*G1341</f>
        <v>13.043478260869565</v>
      </c>
      <c r="J1341" s="632"/>
      <c r="K1341" s="632"/>
      <c r="L1341" s="632"/>
      <c r="M1341" s="633"/>
      <c r="N1341" s="632"/>
      <c r="O1341" s="635"/>
      <c r="P1341" s="636" t="e">
        <f t="shared" ref="P1341" si="1771">G1341*O1340</f>
        <v>#REF!</v>
      </c>
    </row>
    <row r="1342" spans="1:16">
      <c r="B1342" s="627"/>
      <c r="C1342" s="627"/>
      <c r="D1342" s="627"/>
      <c r="E1342" s="628"/>
      <c r="F1342" s="260" t="str">
        <f t="shared" ref="F1342" si="1772">CONCATENATE("Basket - Union ",C1340)</f>
        <v>Basket - Union PRE Galv.</v>
      </c>
      <c r="G1342" s="629">
        <v>2</v>
      </c>
      <c r="H1342" s="630">
        <f>IF(F1342="",0,VLOOKUP(F1342,'Cable trays (UnitPrice)'!B:F,5,0))</f>
        <v>0.50587913590374622</v>
      </c>
      <c r="I1342" s="631">
        <f t="shared" si="1770"/>
        <v>1.0117582718074924</v>
      </c>
      <c r="J1342" s="632"/>
      <c r="K1342" s="632"/>
      <c r="L1342" s="632"/>
      <c r="M1342" s="633"/>
      <c r="N1342" s="632"/>
      <c r="O1342" s="635"/>
      <c r="P1342" s="636" t="e">
        <f t="shared" ref="P1342" si="1773">G1342*O1340</f>
        <v>#REF!</v>
      </c>
    </row>
    <row r="1343" spans="1:16">
      <c r="B1343" s="627"/>
      <c r="C1343" s="627"/>
      <c r="D1343" s="627"/>
      <c r="E1343" s="628"/>
      <c r="F1343" s="638" t="s">
        <v>853</v>
      </c>
      <c r="G1343" s="639">
        <v>2</v>
      </c>
      <c r="H1343" s="630">
        <f>IF(F1343="",0,VLOOKUP(F1343,'Cable trays (UnitPrice)'!B:F,5,0))</f>
        <v>1.6165217391304347</v>
      </c>
      <c r="I1343" s="631">
        <f t="shared" si="1770"/>
        <v>3.2330434782608695</v>
      </c>
      <c r="J1343" s="632"/>
      <c r="K1343" s="632"/>
      <c r="L1343" s="632"/>
      <c r="M1343" s="633"/>
      <c r="N1343" s="632"/>
      <c r="O1343" s="635"/>
      <c r="P1343" s="636" t="e">
        <f t="shared" ref="P1343" si="1774">G1343*O1340</f>
        <v>#REF!</v>
      </c>
    </row>
    <row r="1344" spans="1:16">
      <c r="B1344" s="627"/>
      <c r="C1344" s="627"/>
      <c r="D1344" s="627"/>
      <c r="E1344" s="628"/>
      <c r="F1344" s="638" t="s">
        <v>854</v>
      </c>
      <c r="G1344" s="639">
        <v>2</v>
      </c>
      <c r="H1344" s="630">
        <f>IF(F1344="",0,VLOOKUP(F1344,'Cable trays (UnitPrice)'!B:F,5,0))</f>
        <v>0.1643478260869565</v>
      </c>
      <c r="I1344" s="631">
        <f t="shared" si="1770"/>
        <v>0.328695652173913</v>
      </c>
      <c r="J1344" s="632"/>
      <c r="K1344" s="632"/>
      <c r="L1344" s="632"/>
      <c r="M1344" s="633"/>
      <c r="N1344" s="632"/>
      <c r="O1344" s="635"/>
      <c r="P1344" s="636" t="e">
        <f t="shared" ref="P1344" si="1775">G1344*O1340</f>
        <v>#REF!</v>
      </c>
    </row>
    <row r="1345" spans="1:16">
      <c r="B1345" s="627"/>
      <c r="C1345" s="627"/>
      <c r="D1345" s="627"/>
      <c r="E1345" s="628"/>
      <c r="F1345" s="638" t="s">
        <v>865</v>
      </c>
      <c r="G1345" s="639">
        <f t="shared" si="1734"/>
        <v>0.3</v>
      </c>
      <c r="H1345" s="630">
        <f>IF(F1345="",0,VLOOKUP(F1345,'Cable trays (UnitPrice)'!B:F,5,0))</f>
        <v>5.9608695652173909</v>
      </c>
      <c r="I1345" s="631">
        <f t="shared" si="1770"/>
        <v>1.7882608695652171</v>
      </c>
      <c r="J1345" s="632"/>
      <c r="K1345" s="632"/>
      <c r="L1345" s="632"/>
      <c r="M1345" s="633"/>
      <c r="N1345" s="632"/>
      <c r="O1345" s="635"/>
      <c r="P1345" s="636" t="e">
        <f t="shared" ref="P1345" si="1776">G1345*O1340</f>
        <v>#REF!</v>
      </c>
    </row>
    <row r="1346" spans="1:16">
      <c r="B1346" s="627"/>
      <c r="C1346" s="627"/>
      <c r="D1346" s="627"/>
      <c r="E1346" s="628"/>
      <c r="F1346" s="638" t="s">
        <v>855</v>
      </c>
      <c r="G1346" s="639">
        <v>2</v>
      </c>
      <c r="H1346" s="630">
        <f>IF(F1346="",0,VLOOKUP(F1346,'Cable trays (UnitPrice)'!B:F,5,0))</f>
        <v>0.78521739130434776</v>
      </c>
      <c r="I1346" s="631">
        <f t="shared" si="1770"/>
        <v>1.5704347826086955</v>
      </c>
      <c r="J1346" s="632"/>
      <c r="K1346" s="632"/>
      <c r="L1346" s="632"/>
      <c r="M1346" s="633"/>
      <c r="N1346" s="632"/>
      <c r="O1346" s="635"/>
      <c r="P1346" s="636" t="e">
        <f t="shared" ref="P1346" si="1777">G1346*O1340</f>
        <v>#REF!</v>
      </c>
    </row>
    <row r="1347" spans="1:16">
      <c r="B1347" s="627"/>
      <c r="C1347" s="627"/>
      <c r="D1347" s="627"/>
      <c r="E1347" s="628"/>
      <c r="F1347" s="638"/>
      <c r="G1347" s="639"/>
      <c r="H1347" s="630">
        <f>IF(F1347="",0,VLOOKUP(F1347,'Cable trays (UnitPrice)'!B:F,5,0))</f>
        <v>0</v>
      </c>
      <c r="I1347" s="631">
        <f t="shared" si="1770"/>
        <v>0</v>
      </c>
      <c r="J1347" s="632"/>
      <c r="K1347" s="632"/>
      <c r="L1347" s="632"/>
      <c r="M1347" s="633"/>
      <c r="N1347" s="632"/>
      <c r="O1347" s="635"/>
      <c r="P1347" s="636" t="e">
        <f t="shared" ref="P1347" si="1778">G1347*O1340</f>
        <v>#REF!</v>
      </c>
    </row>
    <row r="1348" spans="1:16">
      <c r="B1348" s="627"/>
      <c r="C1348" s="627"/>
      <c r="D1348" s="627"/>
      <c r="E1348" s="628"/>
      <c r="F1348" s="627"/>
      <c r="G1348" s="639"/>
      <c r="H1348" s="630">
        <f>IF(F1348="",0,VLOOKUP(F1348,'Cable trays (UnitPrice)'!B:F,5,0))</f>
        <v>0</v>
      </c>
      <c r="I1348" s="631">
        <f t="shared" si="1770"/>
        <v>0</v>
      </c>
      <c r="J1348" s="632"/>
      <c r="K1348" s="632"/>
      <c r="L1348" s="632"/>
      <c r="M1348" s="633"/>
      <c r="N1348" s="632"/>
      <c r="O1348" s="635"/>
      <c r="P1348" s="636" t="e">
        <f t="shared" ref="P1348" si="1779">G1348*O1340</f>
        <v>#REF!</v>
      </c>
    </row>
    <row r="1349" spans="1:16">
      <c r="B1349" s="627"/>
      <c r="C1349" s="627"/>
      <c r="D1349" s="627"/>
      <c r="E1349" s="628"/>
      <c r="F1349" s="638"/>
      <c r="G1349" s="639"/>
      <c r="H1349" s="630">
        <f>IF(F1349="",0,VLOOKUP(F1349,'Cable trays (UnitPrice)'!B:F,5,0))</f>
        <v>0</v>
      </c>
      <c r="I1349" s="631">
        <f t="shared" si="1770"/>
        <v>0</v>
      </c>
      <c r="J1349" s="632"/>
      <c r="K1349" s="632"/>
      <c r="L1349" s="632"/>
      <c r="M1349" s="633"/>
      <c r="N1349" s="632"/>
      <c r="O1349" s="635"/>
      <c r="P1349" s="636" t="e">
        <f t="shared" ref="P1349" si="1780">G1349*O1340</f>
        <v>#REF!</v>
      </c>
    </row>
    <row r="1350" spans="1:16">
      <c r="A1350" t="s">
        <v>886</v>
      </c>
      <c r="B1350" s="640" t="s">
        <v>862</v>
      </c>
      <c r="C1350" s="704" t="s">
        <v>856</v>
      </c>
      <c r="D1350" s="9" t="s">
        <v>887</v>
      </c>
      <c r="E1350" s="9" t="s">
        <v>879</v>
      </c>
      <c r="F1350" s="619"/>
      <c r="G1350" s="619"/>
      <c r="H1350" s="619"/>
      <c r="I1350" s="620">
        <f t="shared" ref="I1350" si="1781">SUM(I1351:I1359)</f>
        <v>20.379584358764014</v>
      </c>
      <c r="J1350" s="621">
        <f>I1350*NOK2EUR</f>
        <v>234.36522012578615</v>
      </c>
      <c r="K1350" s="622"/>
      <c r="L1350" s="622">
        <f t="shared" si="1631"/>
        <v>0.1</v>
      </c>
      <c r="M1350" s="624">
        <f t="shared" ref="M1350" si="1782">$M$1</f>
        <v>0.5</v>
      </c>
      <c r="N1350" s="622">
        <f t="shared" si="1633"/>
        <v>0.15000000000000002</v>
      </c>
      <c r="O1350" s="626" t="e">
        <f>SUMIF(#REF!,A1350,#REF!)</f>
        <v>#REF!</v>
      </c>
      <c r="P1350" s="626"/>
    </row>
    <row r="1351" spans="1:16">
      <c r="B1351" s="627"/>
      <c r="C1351" s="627"/>
      <c r="D1351" s="627"/>
      <c r="E1351" s="628"/>
      <c r="F1351" s="260" t="str">
        <f t="shared" ref="F1351" si="1783">CONCATENATE(B1350," ",C1350,D1350,"x",E1350)</f>
        <v>Basket - Bend PRE Galv. 100 x 150</v>
      </c>
      <c r="G1351" s="629">
        <v>1</v>
      </c>
      <c r="H1351" s="630">
        <f>IF(F1351="",0,VLOOKUP(F1351,'Cable trays (UnitPrice)'!B:F,5,0))</f>
        <v>13.043478260869565</v>
      </c>
      <c r="I1351" s="631">
        <f t="shared" ref="I1351:I1359" si="1784">H1351*G1351</f>
        <v>13.043478260869565</v>
      </c>
      <c r="J1351" s="632"/>
      <c r="K1351" s="632"/>
      <c r="L1351" s="632"/>
      <c r="M1351" s="633"/>
      <c r="N1351" s="632"/>
      <c r="O1351" s="635"/>
      <c r="P1351" s="636" t="e">
        <f t="shared" ref="P1351" si="1785">G1351*O1350</f>
        <v>#REF!</v>
      </c>
    </row>
    <row r="1352" spans="1:16">
      <c r="B1352" s="627"/>
      <c r="C1352" s="627"/>
      <c r="D1352" s="627"/>
      <c r="E1352" s="628"/>
      <c r="F1352" s="260" t="str">
        <f t="shared" ref="F1352" si="1786">CONCATENATE("Basket - Union ",C1350)</f>
        <v>Basket - Union PRE Galv.</v>
      </c>
      <c r="G1352" s="629">
        <v>2</v>
      </c>
      <c r="H1352" s="630">
        <f>IF(F1352="",0,VLOOKUP(F1352,'Cable trays (UnitPrice)'!B:F,5,0))</f>
        <v>0.50587913590374622</v>
      </c>
      <c r="I1352" s="631">
        <f t="shared" si="1784"/>
        <v>1.0117582718074924</v>
      </c>
      <c r="J1352" s="632"/>
      <c r="K1352" s="632"/>
      <c r="L1352" s="632"/>
      <c r="M1352" s="633"/>
      <c r="N1352" s="632"/>
      <c r="O1352" s="635"/>
      <c r="P1352" s="636" t="e">
        <f t="shared" ref="P1352" si="1787">G1352*O1350</f>
        <v>#REF!</v>
      </c>
    </row>
    <row r="1353" spans="1:16">
      <c r="B1353" s="627"/>
      <c r="C1353" s="627"/>
      <c r="D1353" s="627"/>
      <c r="E1353" s="628"/>
      <c r="F1353" s="638" t="s">
        <v>853</v>
      </c>
      <c r="G1353" s="639">
        <v>2</v>
      </c>
      <c r="H1353" s="630">
        <f>IF(F1353="",0,VLOOKUP(F1353,'Cable trays (UnitPrice)'!B:F,5,0))</f>
        <v>1.6165217391304347</v>
      </c>
      <c r="I1353" s="631">
        <f t="shared" si="1784"/>
        <v>3.2330434782608695</v>
      </c>
      <c r="J1353" s="632"/>
      <c r="K1353" s="632"/>
      <c r="L1353" s="632"/>
      <c r="M1353" s="633"/>
      <c r="N1353" s="632"/>
      <c r="O1353" s="635"/>
      <c r="P1353" s="636" t="e">
        <f t="shared" ref="P1353" si="1788">G1353*O1350</f>
        <v>#REF!</v>
      </c>
    </row>
    <row r="1354" spans="1:16">
      <c r="B1354" s="627"/>
      <c r="C1354" s="627"/>
      <c r="D1354" s="627"/>
      <c r="E1354" s="628"/>
      <c r="F1354" s="638" t="s">
        <v>854</v>
      </c>
      <c r="G1354" s="639">
        <v>2</v>
      </c>
      <c r="H1354" s="630">
        <f>IF(F1354="",0,VLOOKUP(F1354,'Cable trays (UnitPrice)'!B:F,5,0))</f>
        <v>0.1643478260869565</v>
      </c>
      <c r="I1354" s="631">
        <f t="shared" si="1784"/>
        <v>0.328695652173913</v>
      </c>
      <c r="J1354" s="632"/>
      <c r="K1354" s="632"/>
      <c r="L1354" s="632"/>
      <c r="M1354" s="633"/>
      <c r="N1354" s="632"/>
      <c r="O1354" s="635"/>
      <c r="P1354" s="636" t="e">
        <f t="shared" ref="P1354" si="1789">G1354*O1350</f>
        <v>#REF!</v>
      </c>
    </row>
    <row r="1355" spans="1:16">
      <c r="B1355" s="627"/>
      <c r="C1355" s="627"/>
      <c r="D1355" s="627"/>
      <c r="E1355" s="628"/>
      <c r="F1355" s="638" t="s">
        <v>865</v>
      </c>
      <c r="G1355" s="639">
        <f t="shared" si="1734"/>
        <v>0.2</v>
      </c>
      <c r="H1355" s="630">
        <f>IF(F1355="",0,VLOOKUP(F1355,'Cable trays (UnitPrice)'!B:F,5,0))</f>
        <v>5.9608695652173909</v>
      </c>
      <c r="I1355" s="631">
        <f t="shared" si="1784"/>
        <v>1.1921739130434783</v>
      </c>
      <c r="J1355" s="632"/>
      <c r="K1355" s="632"/>
      <c r="L1355" s="632"/>
      <c r="M1355" s="633"/>
      <c r="N1355" s="632"/>
      <c r="O1355" s="635"/>
      <c r="P1355" s="636" t="e">
        <f t="shared" ref="P1355" si="1790">G1355*O1350</f>
        <v>#REF!</v>
      </c>
    </row>
    <row r="1356" spans="1:16">
      <c r="B1356" s="627"/>
      <c r="C1356" s="627"/>
      <c r="D1356" s="627"/>
      <c r="E1356" s="628"/>
      <c r="F1356" s="638" t="s">
        <v>855</v>
      </c>
      <c r="G1356" s="639">
        <v>2</v>
      </c>
      <c r="H1356" s="630">
        <f>IF(F1356="",0,VLOOKUP(F1356,'Cable trays (UnitPrice)'!B:F,5,0))</f>
        <v>0.78521739130434776</v>
      </c>
      <c r="I1356" s="631">
        <f t="shared" si="1784"/>
        <v>1.5704347826086955</v>
      </c>
      <c r="J1356" s="632"/>
      <c r="K1356" s="632"/>
      <c r="L1356" s="632"/>
      <c r="M1356" s="633"/>
      <c r="N1356" s="632"/>
      <c r="O1356" s="635"/>
      <c r="P1356" s="636" t="e">
        <f t="shared" ref="P1356" si="1791">G1356*O1350</f>
        <v>#REF!</v>
      </c>
    </row>
    <row r="1357" spans="1:16">
      <c r="B1357" s="627"/>
      <c r="C1357" s="627"/>
      <c r="D1357" s="627"/>
      <c r="E1357" s="628"/>
      <c r="F1357" s="638"/>
      <c r="G1357" s="639"/>
      <c r="H1357" s="630">
        <f>IF(F1357="",0,VLOOKUP(F1357,'Cable trays (UnitPrice)'!B:F,5,0))</f>
        <v>0</v>
      </c>
      <c r="I1357" s="631">
        <f t="shared" si="1784"/>
        <v>0</v>
      </c>
      <c r="J1357" s="632"/>
      <c r="K1357" s="632"/>
      <c r="L1357" s="632"/>
      <c r="M1357" s="633"/>
      <c r="N1357" s="632"/>
      <c r="O1357" s="635"/>
      <c r="P1357" s="636" t="e">
        <f t="shared" ref="P1357" si="1792">G1357*O1350</f>
        <v>#REF!</v>
      </c>
    </row>
    <row r="1358" spans="1:16">
      <c r="B1358" s="627"/>
      <c r="C1358" s="627"/>
      <c r="D1358" s="627"/>
      <c r="E1358" s="628"/>
      <c r="F1358" s="627"/>
      <c r="G1358" s="639"/>
      <c r="H1358" s="630">
        <f>IF(F1358="",0,VLOOKUP(F1358,'Cable trays (UnitPrice)'!B:F,5,0))</f>
        <v>0</v>
      </c>
      <c r="I1358" s="631">
        <f t="shared" si="1784"/>
        <v>0</v>
      </c>
      <c r="J1358" s="632"/>
      <c r="K1358" s="632"/>
      <c r="L1358" s="632"/>
      <c r="M1358" s="633"/>
      <c r="N1358" s="632"/>
      <c r="O1358" s="635"/>
      <c r="P1358" s="636" t="e">
        <f t="shared" ref="P1358" si="1793">G1358*O1350</f>
        <v>#REF!</v>
      </c>
    </row>
    <row r="1359" spans="1:16">
      <c r="B1359" s="627"/>
      <c r="C1359" s="627"/>
      <c r="D1359" s="627"/>
      <c r="E1359" s="628"/>
      <c r="F1359" s="638"/>
      <c r="G1359" s="639"/>
      <c r="H1359" s="630">
        <f>IF(F1359="",0,VLOOKUP(F1359,'Cable trays (UnitPrice)'!B:F,5,0))</f>
        <v>0</v>
      </c>
      <c r="I1359" s="631">
        <f t="shared" si="1784"/>
        <v>0</v>
      </c>
      <c r="J1359" s="632"/>
      <c r="K1359" s="632"/>
      <c r="L1359" s="632"/>
      <c r="M1359" s="633"/>
      <c r="N1359" s="632"/>
      <c r="O1359" s="635"/>
      <c r="P1359" s="636" t="e">
        <f t="shared" ref="P1359" si="1794">G1359*O1350</f>
        <v>#REF!</v>
      </c>
    </row>
    <row r="1360" spans="1:16">
      <c r="A1360" t="s">
        <v>888</v>
      </c>
      <c r="B1360" s="640" t="s">
        <v>862</v>
      </c>
      <c r="C1360" s="704" t="s">
        <v>856</v>
      </c>
      <c r="D1360" s="9" t="s">
        <v>887</v>
      </c>
      <c r="E1360" s="9" t="s">
        <v>867</v>
      </c>
      <c r="F1360" s="619"/>
      <c r="G1360" s="619"/>
      <c r="H1360" s="619"/>
      <c r="I1360" s="620">
        <f t="shared" ref="I1360" si="1795">SUM(I1361:I1369)</f>
        <v>20.379584358764014</v>
      </c>
      <c r="J1360" s="621">
        <f>I1360*NOK2EUR</f>
        <v>234.36522012578615</v>
      </c>
      <c r="K1360" s="622"/>
      <c r="L1360" s="622">
        <f t="shared" si="1631"/>
        <v>0.1</v>
      </c>
      <c r="M1360" s="624">
        <f t="shared" ref="M1360" si="1796">$M$1</f>
        <v>0.5</v>
      </c>
      <c r="N1360" s="622">
        <f t="shared" si="1633"/>
        <v>0.15000000000000002</v>
      </c>
      <c r="O1360" s="626" t="e">
        <f>SUMIF(#REF!,A1360,#REF!)</f>
        <v>#REF!</v>
      </c>
      <c r="P1360" s="626"/>
    </row>
    <row r="1361" spans="1:16">
      <c r="B1361" s="627"/>
      <c r="C1361" s="627"/>
      <c r="D1361" s="627"/>
      <c r="E1361" s="628"/>
      <c r="F1361" s="260" t="str">
        <f t="shared" ref="F1361" si="1797">CONCATENATE(B1360," ",C1360,D1360,"x",E1360)</f>
        <v>Basket - Bend PRE Galv. 100 x 50</v>
      </c>
      <c r="G1361" s="629">
        <v>1</v>
      </c>
      <c r="H1361" s="630">
        <f>IF(F1361="",0,VLOOKUP(F1361,'Cable trays (UnitPrice)'!B:F,5,0))</f>
        <v>13.043478260869565</v>
      </c>
      <c r="I1361" s="631">
        <f t="shared" ref="I1361:I1369" si="1798">H1361*G1361</f>
        <v>13.043478260869565</v>
      </c>
      <c r="J1361" s="632"/>
      <c r="K1361" s="632"/>
      <c r="L1361" s="632"/>
      <c r="M1361" s="633"/>
      <c r="N1361" s="632"/>
      <c r="O1361" s="635"/>
      <c r="P1361" s="636" t="e">
        <f t="shared" ref="P1361" si="1799">G1361*O1360</f>
        <v>#REF!</v>
      </c>
    </row>
    <row r="1362" spans="1:16">
      <c r="B1362" s="627"/>
      <c r="C1362" s="627"/>
      <c r="D1362" s="627"/>
      <c r="E1362" s="628"/>
      <c r="F1362" s="260" t="str">
        <f t="shared" ref="F1362" si="1800">CONCATENATE("Basket - Union ",C1360)</f>
        <v>Basket - Union PRE Galv.</v>
      </c>
      <c r="G1362" s="629">
        <v>2</v>
      </c>
      <c r="H1362" s="630">
        <f>IF(F1362="",0,VLOOKUP(F1362,'Cable trays (UnitPrice)'!B:F,5,0))</f>
        <v>0.50587913590374622</v>
      </c>
      <c r="I1362" s="631">
        <f t="shared" si="1798"/>
        <v>1.0117582718074924</v>
      </c>
      <c r="J1362" s="632"/>
      <c r="K1362" s="632"/>
      <c r="L1362" s="632"/>
      <c r="M1362" s="633"/>
      <c r="N1362" s="632"/>
      <c r="O1362" s="635"/>
      <c r="P1362" s="636" t="e">
        <f t="shared" ref="P1362" si="1801">G1362*O1360</f>
        <v>#REF!</v>
      </c>
    </row>
    <row r="1363" spans="1:16">
      <c r="B1363" s="627"/>
      <c r="C1363" s="627"/>
      <c r="D1363" s="627"/>
      <c r="E1363" s="628"/>
      <c r="F1363" s="638" t="s">
        <v>853</v>
      </c>
      <c r="G1363" s="639">
        <v>2</v>
      </c>
      <c r="H1363" s="630">
        <f>IF(F1363="",0,VLOOKUP(F1363,'Cable trays (UnitPrice)'!B:F,5,0))</f>
        <v>1.6165217391304347</v>
      </c>
      <c r="I1363" s="631">
        <f t="shared" si="1798"/>
        <v>3.2330434782608695</v>
      </c>
      <c r="J1363" s="632"/>
      <c r="K1363" s="632"/>
      <c r="L1363" s="632"/>
      <c r="M1363" s="633"/>
      <c r="N1363" s="632"/>
      <c r="O1363" s="635"/>
      <c r="P1363" s="636" t="e">
        <f t="shared" ref="P1363" si="1802">G1363*O1360</f>
        <v>#REF!</v>
      </c>
    </row>
    <row r="1364" spans="1:16">
      <c r="B1364" s="627"/>
      <c r="C1364" s="627"/>
      <c r="D1364" s="627"/>
      <c r="E1364" s="628"/>
      <c r="F1364" s="638" t="s">
        <v>854</v>
      </c>
      <c r="G1364" s="639">
        <v>2</v>
      </c>
      <c r="H1364" s="630">
        <f>IF(F1364="",0,VLOOKUP(F1364,'Cable trays (UnitPrice)'!B:F,5,0))</f>
        <v>0.1643478260869565</v>
      </c>
      <c r="I1364" s="631">
        <f t="shared" si="1798"/>
        <v>0.328695652173913</v>
      </c>
      <c r="J1364" s="632"/>
      <c r="K1364" s="632"/>
      <c r="L1364" s="632"/>
      <c r="M1364" s="633"/>
      <c r="N1364" s="632"/>
      <c r="O1364" s="635"/>
      <c r="P1364" s="636" t="e">
        <f t="shared" ref="P1364" si="1803">G1364*O1360</f>
        <v>#REF!</v>
      </c>
    </row>
    <row r="1365" spans="1:16">
      <c r="B1365" s="627"/>
      <c r="C1365" s="627"/>
      <c r="D1365" s="627"/>
      <c r="E1365" s="628"/>
      <c r="F1365" s="638" t="s">
        <v>865</v>
      </c>
      <c r="G1365" s="639">
        <f t="shared" si="1734"/>
        <v>0.2</v>
      </c>
      <c r="H1365" s="630">
        <f>IF(F1365="",0,VLOOKUP(F1365,'Cable trays (UnitPrice)'!B:F,5,0))</f>
        <v>5.9608695652173909</v>
      </c>
      <c r="I1365" s="631">
        <f t="shared" si="1798"/>
        <v>1.1921739130434783</v>
      </c>
      <c r="J1365" s="632"/>
      <c r="K1365" s="632"/>
      <c r="L1365" s="632"/>
      <c r="M1365" s="633"/>
      <c r="N1365" s="632"/>
      <c r="O1365" s="635"/>
      <c r="P1365" s="636" t="e">
        <f t="shared" ref="P1365" si="1804">G1365*O1360</f>
        <v>#REF!</v>
      </c>
    </row>
    <row r="1366" spans="1:16">
      <c r="B1366" s="627"/>
      <c r="C1366" s="627"/>
      <c r="D1366" s="627"/>
      <c r="E1366" s="628"/>
      <c r="F1366" s="638" t="s">
        <v>855</v>
      </c>
      <c r="G1366" s="639">
        <v>2</v>
      </c>
      <c r="H1366" s="630">
        <f>IF(F1366="",0,VLOOKUP(F1366,'Cable trays (UnitPrice)'!B:F,5,0))</f>
        <v>0.78521739130434776</v>
      </c>
      <c r="I1366" s="631">
        <f t="shared" si="1798"/>
        <v>1.5704347826086955</v>
      </c>
      <c r="J1366" s="632"/>
      <c r="K1366" s="632"/>
      <c r="L1366" s="632"/>
      <c r="M1366" s="633"/>
      <c r="N1366" s="632"/>
      <c r="O1366" s="635"/>
      <c r="P1366" s="636" t="e">
        <f t="shared" ref="P1366" si="1805">G1366*O1360</f>
        <v>#REF!</v>
      </c>
    </row>
    <row r="1367" spans="1:16">
      <c r="B1367" s="627"/>
      <c r="C1367" s="627"/>
      <c r="D1367" s="627"/>
      <c r="E1367" s="628"/>
      <c r="F1367" s="638"/>
      <c r="G1367" s="639"/>
      <c r="H1367" s="630">
        <f>IF(F1367="",0,VLOOKUP(F1367,'Cable trays (UnitPrice)'!B:F,5,0))</f>
        <v>0</v>
      </c>
      <c r="I1367" s="631">
        <f t="shared" si="1798"/>
        <v>0</v>
      </c>
      <c r="J1367" s="632"/>
      <c r="K1367" s="632"/>
      <c r="L1367" s="632"/>
      <c r="M1367" s="633"/>
      <c r="N1367" s="632"/>
      <c r="O1367" s="635"/>
      <c r="P1367" s="636" t="e">
        <f t="shared" ref="P1367" si="1806">G1367*O1360</f>
        <v>#REF!</v>
      </c>
    </row>
    <row r="1368" spans="1:16">
      <c r="B1368" s="627"/>
      <c r="C1368" s="627"/>
      <c r="D1368" s="627"/>
      <c r="E1368" s="628"/>
      <c r="F1368" s="627"/>
      <c r="G1368" s="639"/>
      <c r="H1368" s="630">
        <f>IF(F1368="",0,VLOOKUP(F1368,'Cable trays (UnitPrice)'!B:F,5,0))</f>
        <v>0</v>
      </c>
      <c r="I1368" s="631">
        <f t="shared" si="1798"/>
        <v>0</v>
      </c>
      <c r="J1368" s="632"/>
      <c r="K1368" s="632"/>
      <c r="L1368" s="632"/>
      <c r="M1368" s="633"/>
      <c r="N1368" s="632"/>
      <c r="O1368" s="635"/>
      <c r="P1368" s="636" t="e">
        <f t="shared" ref="P1368" si="1807">G1368*O1360</f>
        <v>#REF!</v>
      </c>
    </row>
    <row r="1369" spans="1:16">
      <c r="B1369" s="627"/>
      <c r="C1369" s="627"/>
      <c r="D1369" s="627"/>
      <c r="E1369" s="628"/>
      <c r="F1369" s="638"/>
      <c r="G1369" s="639"/>
      <c r="H1369" s="630">
        <f>IF(F1369="",0,VLOOKUP(F1369,'Cable trays (UnitPrice)'!B:F,5,0))</f>
        <v>0</v>
      </c>
      <c r="I1369" s="631">
        <f t="shared" si="1798"/>
        <v>0</v>
      </c>
      <c r="J1369" s="632"/>
      <c r="K1369" s="632"/>
      <c r="L1369" s="632"/>
      <c r="M1369" s="633"/>
      <c r="N1369" s="632"/>
      <c r="O1369" s="635"/>
      <c r="P1369" s="636" t="e">
        <f t="shared" ref="P1369" si="1808">G1369*O1360</f>
        <v>#REF!</v>
      </c>
    </row>
    <row r="1370" spans="1:16">
      <c r="A1370" t="s">
        <v>889</v>
      </c>
      <c r="B1370" s="640" t="s">
        <v>862</v>
      </c>
      <c r="C1370" s="704" t="s">
        <v>856</v>
      </c>
      <c r="D1370" s="9" t="s">
        <v>887</v>
      </c>
      <c r="E1370" s="9" t="s">
        <v>890</v>
      </c>
      <c r="F1370" s="619"/>
      <c r="G1370" s="619"/>
      <c r="H1370" s="619"/>
      <c r="I1370" s="620">
        <f t="shared" ref="I1370" si="1809">SUM(I1371:I1379)</f>
        <v>20.379584358764014</v>
      </c>
      <c r="J1370" s="621">
        <f>I1370*NOK2EUR</f>
        <v>234.36522012578615</v>
      </c>
      <c r="K1370" s="622"/>
      <c r="L1370" s="622">
        <f t="shared" si="1631"/>
        <v>0.1</v>
      </c>
      <c r="M1370" s="624">
        <f t="shared" ref="M1370" si="1810">$M$1</f>
        <v>0.5</v>
      </c>
      <c r="N1370" s="622">
        <f t="shared" si="1633"/>
        <v>0.15000000000000002</v>
      </c>
      <c r="O1370" s="626" t="e">
        <f>SUMIF(#REF!,A1370,#REF!)</f>
        <v>#REF!</v>
      </c>
      <c r="P1370" s="626"/>
    </row>
    <row r="1371" spans="1:16">
      <c r="B1371" s="627"/>
      <c r="C1371" s="627"/>
      <c r="D1371" s="627"/>
      <c r="E1371" s="628"/>
      <c r="F1371" s="260" t="str">
        <f t="shared" ref="F1371" si="1811">CONCATENATE(B1370," ",C1370,D1370,"x",E1370)</f>
        <v>Basket - Bend PRE Galv. 100 x 25</v>
      </c>
      <c r="G1371" s="629">
        <v>1</v>
      </c>
      <c r="H1371" s="630">
        <f>IF(F1371="",0,VLOOKUP(F1371,'Cable trays (UnitPrice)'!B:F,5,0))</f>
        <v>13.043478260869565</v>
      </c>
      <c r="I1371" s="631">
        <f t="shared" ref="I1371:I1379" si="1812">H1371*G1371</f>
        <v>13.043478260869565</v>
      </c>
      <c r="J1371" s="632"/>
      <c r="K1371" s="632"/>
      <c r="L1371" s="632"/>
      <c r="M1371" s="633"/>
      <c r="N1371" s="632"/>
      <c r="O1371" s="635"/>
      <c r="P1371" s="636" t="e">
        <f t="shared" ref="P1371" si="1813">G1371*O1370</f>
        <v>#REF!</v>
      </c>
    </row>
    <row r="1372" spans="1:16">
      <c r="B1372" s="627"/>
      <c r="C1372" s="627"/>
      <c r="D1372" s="627"/>
      <c r="E1372" s="628"/>
      <c r="F1372" s="260" t="str">
        <f t="shared" ref="F1372" si="1814">CONCATENATE("Basket - Union ",C1370)</f>
        <v>Basket - Union PRE Galv.</v>
      </c>
      <c r="G1372" s="629">
        <v>2</v>
      </c>
      <c r="H1372" s="630">
        <f>IF(F1372="",0,VLOOKUP(F1372,'Cable trays (UnitPrice)'!B:F,5,0))</f>
        <v>0.50587913590374622</v>
      </c>
      <c r="I1372" s="631">
        <f t="shared" si="1812"/>
        <v>1.0117582718074924</v>
      </c>
      <c r="J1372" s="632"/>
      <c r="K1372" s="632"/>
      <c r="L1372" s="632"/>
      <c r="M1372" s="633"/>
      <c r="N1372" s="632"/>
      <c r="O1372" s="635"/>
      <c r="P1372" s="636" t="e">
        <f t="shared" ref="P1372" si="1815">G1372*O1370</f>
        <v>#REF!</v>
      </c>
    </row>
    <row r="1373" spans="1:16">
      <c r="B1373" s="627"/>
      <c r="C1373" s="627"/>
      <c r="D1373" s="627"/>
      <c r="E1373" s="628"/>
      <c r="F1373" s="638" t="s">
        <v>853</v>
      </c>
      <c r="G1373" s="639">
        <v>2</v>
      </c>
      <c r="H1373" s="630">
        <f>IF(F1373="",0,VLOOKUP(F1373,'Cable trays (UnitPrice)'!B:F,5,0))</f>
        <v>1.6165217391304347</v>
      </c>
      <c r="I1373" s="631">
        <f t="shared" si="1812"/>
        <v>3.2330434782608695</v>
      </c>
      <c r="J1373" s="632"/>
      <c r="K1373" s="632"/>
      <c r="L1373" s="632"/>
      <c r="M1373" s="633"/>
      <c r="N1373" s="632"/>
      <c r="O1373" s="635"/>
      <c r="P1373" s="636" t="e">
        <f t="shared" ref="P1373" si="1816">G1373*O1370</f>
        <v>#REF!</v>
      </c>
    </row>
    <row r="1374" spans="1:16">
      <c r="B1374" s="627"/>
      <c r="C1374" s="627"/>
      <c r="D1374" s="627"/>
      <c r="E1374" s="628"/>
      <c r="F1374" s="638" t="s">
        <v>854</v>
      </c>
      <c r="G1374" s="639">
        <v>2</v>
      </c>
      <c r="H1374" s="630">
        <f>IF(F1374="",0,VLOOKUP(F1374,'Cable trays (UnitPrice)'!B:F,5,0))</f>
        <v>0.1643478260869565</v>
      </c>
      <c r="I1374" s="631">
        <f t="shared" si="1812"/>
        <v>0.328695652173913</v>
      </c>
      <c r="J1374" s="632"/>
      <c r="K1374" s="632"/>
      <c r="L1374" s="632"/>
      <c r="M1374" s="633"/>
      <c r="N1374" s="632"/>
      <c r="O1374" s="635"/>
      <c r="P1374" s="636" t="e">
        <f t="shared" ref="P1374" si="1817">G1374*O1370</f>
        <v>#REF!</v>
      </c>
    </row>
    <row r="1375" spans="1:16">
      <c r="B1375" s="627"/>
      <c r="C1375" s="627"/>
      <c r="D1375" s="627"/>
      <c r="E1375" s="628"/>
      <c r="F1375" s="638" t="s">
        <v>865</v>
      </c>
      <c r="G1375" s="639">
        <f t="shared" si="1734"/>
        <v>0.2</v>
      </c>
      <c r="H1375" s="630">
        <f>IF(F1375="",0,VLOOKUP(F1375,'Cable trays (UnitPrice)'!B:F,5,0))</f>
        <v>5.9608695652173909</v>
      </c>
      <c r="I1375" s="631">
        <f t="shared" si="1812"/>
        <v>1.1921739130434783</v>
      </c>
      <c r="J1375" s="632"/>
      <c r="K1375" s="632"/>
      <c r="L1375" s="632"/>
      <c r="M1375" s="633"/>
      <c r="N1375" s="632"/>
      <c r="O1375" s="635"/>
      <c r="P1375" s="636" t="e">
        <f t="shared" ref="P1375" si="1818">G1375*O1370</f>
        <v>#REF!</v>
      </c>
    </row>
    <row r="1376" spans="1:16">
      <c r="B1376" s="627"/>
      <c r="C1376" s="627"/>
      <c r="D1376" s="627"/>
      <c r="E1376" s="628"/>
      <c r="F1376" s="638" t="s">
        <v>855</v>
      </c>
      <c r="G1376" s="639">
        <v>2</v>
      </c>
      <c r="H1376" s="630">
        <f>IF(F1376="",0,VLOOKUP(F1376,'Cable trays (UnitPrice)'!B:F,5,0))</f>
        <v>0.78521739130434776</v>
      </c>
      <c r="I1376" s="631">
        <f t="shared" si="1812"/>
        <v>1.5704347826086955</v>
      </c>
      <c r="J1376" s="632"/>
      <c r="K1376" s="632"/>
      <c r="L1376" s="632"/>
      <c r="M1376" s="633"/>
      <c r="N1376" s="632"/>
      <c r="O1376" s="635"/>
      <c r="P1376" s="636" t="e">
        <f t="shared" ref="P1376" si="1819">G1376*O1370</f>
        <v>#REF!</v>
      </c>
    </row>
    <row r="1377" spans="1:16">
      <c r="B1377" s="627"/>
      <c r="C1377" s="627"/>
      <c r="D1377" s="627"/>
      <c r="E1377" s="628"/>
      <c r="F1377" s="638"/>
      <c r="G1377" s="639"/>
      <c r="H1377" s="630">
        <f>IF(F1377="",0,VLOOKUP(F1377,'Cable trays (UnitPrice)'!B:F,5,0))</f>
        <v>0</v>
      </c>
      <c r="I1377" s="631">
        <f t="shared" si="1812"/>
        <v>0</v>
      </c>
      <c r="J1377" s="632"/>
      <c r="K1377" s="632"/>
      <c r="L1377" s="632"/>
      <c r="M1377" s="633"/>
      <c r="N1377" s="632"/>
      <c r="O1377" s="635"/>
      <c r="P1377" s="636" t="e">
        <f t="shared" ref="P1377" si="1820">G1377*O1370</f>
        <v>#REF!</v>
      </c>
    </row>
    <row r="1378" spans="1:16">
      <c r="B1378" s="627"/>
      <c r="C1378" s="627"/>
      <c r="D1378" s="627"/>
      <c r="E1378" s="628"/>
      <c r="F1378" s="627"/>
      <c r="G1378" s="639"/>
      <c r="H1378" s="630">
        <f>IF(F1378="",0,VLOOKUP(F1378,'Cable trays (UnitPrice)'!B:F,5,0))</f>
        <v>0</v>
      </c>
      <c r="I1378" s="631">
        <f t="shared" si="1812"/>
        <v>0</v>
      </c>
      <c r="J1378" s="632"/>
      <c r="K1378" s="632"/>
      <c r="L1378" s="632"/>
      <c r="M1378" s="633"/>
      <c r="N1378" s="632"/>
      <c r="O1378" s="635"/>
      <c r="P1378" s="636" t="e">
        <f t="shared" ref="P1378" si="1821">G1378*O1370</f>
        <v>#REF!</v>
      </c>
    </row>
    <row r="1379" spans="1:16">
      <c r="B1379" s="627"/>
      <c r="C1379" s="627"/>
      <c r="D1379" s="627"/>
      <c r="E1379" s="628"/>
      <c r="F1379" s="638"/>
      <c r="G1379" s="639"/>
      <c r="H1379" s="630">
        <f>IF(F1379="",0,VLOOKUP(F1379,'Cable trays (UnitPrice)'!B:F,5,0))</f>
        <v>0</v>
      </c>
      <c r="I1379" s="631">
        <f t="shared" si="1812"/>
        <v>0</v>
      </c>
      <c r="J1379" s="632"/>
      <c r="K1379" s="632"/>
      <c r="L1379" s="632"/>
      <c r="M1379" s="633"/>
      <c r="N1379" s="632"/>
      <c r="O1379" s="635"/>
      <c r="P1379" s="636" t="e">
        <f t="shared" ref="P1379" si="1822">G1379*O1370</f>
        <v>#REF!</v>
      </c>
    </row>
    <row r="1380" spans="1:16">
      <c r="A1380" t="s">
        <v>891</v>
      </c>
      <c r="B1380" s="640" t="s">
        <v>892</v>
      </c>
      <c r="C1380" s="703" t="s">
        <v>852</v>
      </c>
      <c r="D1380" s="9" t="s">
        <v>863</v>
      </c>
      <c r="E1380" s="9" t="s">
        <v>864</v>
      </c>
      <c r="F1380" s="619"/>
      <c r="G1380" s="619"/>
      <c r="H1380" s="619"/>
      <c r="I1380" s="620">
        <f t="shared" ref="I1380" si="1823">SUM(I1381:I1389)</f>
        <v>24.907675690456657</v>
      </c>
      <c r="J1380" s="621">
        <f>I1380*NOK2EUR</f>
        <v>286.43827044025153</v>
      </c>
      <c r="K1380" s="622"/>
      <c r="L1380" s="622">
        <f t="shared" si="1631"/>
        <v>0.45</v>
      </c>
      <c r="M1380" s="624">
        <f t="shared" ref="M1380" si="1824">$M$1</f>
        <v>0.5</v>
      </c>
      <c r="N1380" s="622">
        <f t="shared" si="1633"/>
        <v>0.67500000000000004</v>
      </c>
      <c r="O1380" s="626" t="e">
        <f>SUMIF(#REF!,A1380,#REF!)</f>
        <v>#REF!</v>
      </c>
      <c r="P1380" s="626"/>
    </row>
    <row r="1381" spans="1:16">
      <c r="B1381" s="627"/>
      <c r="C1381" s="627"/>
      <c r="D1381" s="627"/>
      <c r="E1381" s="628"/>
      <c r="F1381" s="260" t="str">
        <f t="shared" ref="F1381" si="1825">CONCATENATE(B1380," ",C1380,D1380,"x",E1380)</f>
        <v>Basket - Reducer HDG 450 x 60</v>
      </c>
      <c r="G1381" s="629">
        <v>1</v>
      </c>
      <c r="H1381" s="630">
        <f>IF(F1381="",0,VLOOKUP(F1381,'Cable trays (UnitPrice)'!B:F,5,0))</f>
        <v>13.043478260869565</v>
      </c>
      <c r="I1381" s="631">
        <f t="shared" ref="I1381:I1389" si="1826">H1381*G1381</f>
        <v>13.043478260869565</v>
      </c>
      <c r="J1381" s="632"/>
      <c r="K1381" s="632"/>
      <c r="L1381" s="632"/>
      <c r="M1381" s="633"/>
      <c r="N1381" s="632"/>
      <c r="O1381" s="635"/>
      <c r="P1381" s="636" t="e">
        <f t="shared" ref="P1381" si="1827">G1381*O1380</f>
        <v>#REF!</v>
      </c>
    </row>
    <row r="1382" spans="1:16">
      <c r="B1382" s="627"/>
      <c r="C1382" s="627"/>
      <c r="D1382" s="627"/>
      <c r="E1382" s="628"/>
      <c r="F1382" s="260" t="str">
        <f t="shared" ref="F1382" si="1828">CONCATENATE("Basket - Union ",C1380)</f>
        <v>Basket - Union HDG</v>
      </c>
      <c r="G1382" s="629">
        <v>2</v>
      </c>
      <c r="H1382" s="630">
        <f>IF(F1382="",0,VLOOKUP(F1382,'Cable trays (UnitPrice)'!B:F,5,0))</f>
        <v>0.68362045392398141</v>
      </c>
      <c r="I1382" s="631">
        <f t="shared" si="1826"/>
        <v>1.3672409078479628</v>
      </c>
      <c r="J1382" s="632"/>
      <c r="K1382" s="632"/>
      <c r="L1382" s="632"/>
      <c r="M1382" s="633"/>
      <c r="N1382" s="632"/>
      <c r="O1382" s="635"/>
      <c r="P1382" s="636" t="e">
        <f t="shared" ref="P1382" si="1829">G1382*O1380</f>
        <v>#REF!</v>
      </c>
    </row>
    <row r="1383" spans="1:16">
      <c r="B1383" s="627"/>
      <c r="C1383" s="627"/>
      <c r="D1383" s="627"/>
      <c r="E1383" s="628"/>
      <c r="F1383" s="638" t="s">
        <v>853</v>
      </c>
      <c r="G1383" s="639">
        <v>2</v>
      </c>
      <c r="H1383" s="630">
        <f>IF(F1383="",0,VLOOKUP(F1383,'Cable trays (UnitPrice)'!B:F,5,0))</f>
        <v>1.6165217391304347</v>
      </c>
      <c r="I1383" s="631">
        <f t="shared" si="1826"/>
        <v>3.2330434782608695</v>
      </c>
      <c r="J1383" s="632"/>
      <c r="K1383" s="632"/>
      <c r="L1383" s="632"/>
      <c r="M1383" s="633"/>
      <c r="N1383" s="632"/>
      <c r="O1383" s="635"/>
      <c r="P1383" s="636" t="e">
        <f t="shared" ref="P1383" si="1830">G1383*O1380</f>
        <v>#REF!</v>
      </c>
    </row>
    <row r="1384" spans="1:16">
      <c r="B1384" s="627"/>
      <c r="C1384" s="627"/>
      <c r="D1384" s="627"/>
      <c r="E1384" s="628"/>
      <c r="F1384" s="638" t="s">
        <v>854</v>
      </c>
      <c r="G1384" s="639">
        <v>2</v>
      </c>
      <c r="H1384" s="630">
        <f>IF(F1384="",0,VLOOKUP(F1384,'Cable trays (UnitPrice)'!B:F,5,0))</f>
        <v>0.1643478260869565</v>
      </c>
      <c r="I1384" s="631">
        <f t="shared" si="1826"/>
        <v>0.328695652173913</v>
      </c>
      <c r="J1384" s="632"/>
      <c r="K1384" s="632"/>
      <c r="L1384" s="632"/>
      <c r="M1384" s="633"/>
      <c r="N1384" s="632"/>
      <c r="O1384" s="635"/>
      <c r="P1384" s="636" t="e">
        <f t="shared" ref="P1384" si="1831">G1384*O1380</f>
        <v>#REF!</v>
      </c>
    </row>
    <row r="1385" spans="1:16">
      <c r="B1385" s="627"/>
      <c r="C1385" s="627"/>
      <c r="D1385" s="627"/>
      <c r="E1385" s="628"/>
      <c r="F1385" s="638" t="s">
        <v>865</v>
      </c>
      <c r="G1385" s="639">
        <f t="shared" ref="G1385" si="1832">D1380*2/1000</f>
        <v>0.9</v>
      </c>
      <c r="H1385" s="630">
        <f>IF(F1385="",0,VLOOKUP(F1385,'Cable trays (UnitPrice)'!B:F,5,0))</f>
        <v>5.9608695652173909</v>
      </c>
      <c r="I1385" s="631">
        <f t="shared" si="1826"/>
        <v>5.364782608695652</v>
      </c>
      <c r="J1385" s="632"/>
      <c r="K1385" s="632"/>
      <c r="L1385" s="632"/>
      <c r="M1385" s="633"/>
      <c r="N1385" s="632"/>
      <c r="O1385" s="635"/>
      <c r="P1385" s="636" t="e">
        <f t="shared" ref="P1385" si="1833">G1385*O1380</f>
        <v>#REF!</v>
      </c>
    </row>
    <row r="1386" spans="1:16">
      <c r="B1386" s="627"/>
      <c r="C1386" s="627"/>
      <c r="D1386" s="627"/>
      <c r="E1386" s="628"/>
      <c r="F1386" s="638" t="s">
        <v>855</v>
      </c>
      <c r="G1386" s="639">
        <v>2</v>
      </c>
      <c r="H1386" s="630">
        <f>IF(F1386="",0,VLOOKUP(F1386,'Cable trays (UnitPrice)'!B:F,5,0))</f>
        <v>0.78521739130434776</v>
      </c>
      <c r="I1386" s="631">
        <f t="shared" si="1826"/>
        <v>1.5704347826086955</v>
      </c>
      <c r="J1386" s="632"/>
      <c r="K1386" s="632"/>
      <c r="L1386" s="632"/>
      <c r="M1386" s="633"/>
      <c r="N1386" s="632"/>
      <c r="O1386" s="635"/>
      <c r="P1386" s="636" t="e">
        <f t="shared" ref="P1386" si="1834">G1386*O1380</f>
        <v>#REF!</v>
      </c>
    </row>
    <row r="1387" spans="1:16">
      <c r="B1387" s="627"/>
      <c r="C1387" s="627"/>
      <c r="D1387" s="627"/>
      <c r="E1387" s="628"/>
      <c r="F1387" s="638"/>
      <c r="G1387" s="639"/>
      <c r="H1387" s="630">
        <f>IF(F1387="",0,VLOOKUP(F1387,'Cable trays (UnitPrice)'!B:F,5,0))</f>
        <v>0</v>
      </c>
      <c r="I1387" s="631">
        <f t="shared" si="1826"/>
        <v>0</v>
      </c>
      <c r="J1387" s="632"/>
      <c r="K1387" s="632"/>
      <c r="L1387" s="632"/>
      <c r="M1387" s="633"/>
      <c r="N1387" s="632"/>
      <c r="O1387" s="635"/>
      <c r="P1387" s="636" t="e">
        <f t="shared" ref="P1387" si="1835">G1387*O1380</f>
        <v>#REF!</v>
      </c>
    </row>
    <row r="1388" spans="1:16">
      <c r="B1388" s="627"/>
      <c r="C1388" s="627"/>
      <c r="D1388" s="627"/>
      <c r="E1388" s="628"/>
      <c r="F1388" s="627"/>
      <c r="G1388" s="639"/>
      <c r="H1388" s="630">
        <f>IF(F1388="",0,VLOOKUP(F1388,'Cable trays (UnitPrice)'!B:F,5,0))</f>
        <v>0</v>
      </c>
      <c r="I1388" s="631">
        <f t="shared" si="1826"/>
        <v>0</v>
      </c>
      <c r="J1388" s="632"/>
      <c r="K1388" s="632"/>
      <c r="L1388" s="632"/>
      <c r="M1388" s="633"/>
      <c r="N1388" s="632"/>
      <c r="O1388" s="635"/>
      <c r="P1388" s="636" t="e">
        <f t="shared" ref="P1388" si="1836">G1388*O1380</f>
        <v>#REF!</v>
      </c>
    </row>
    <row r="1389" spans="1:16">
      <c r="B1389" s="627"/>
      <c r="C1389" s="627"/>
      <c r="D1389" s="627"/>
      <c r="E1389" s="628"/>
      <c r="F1389" s="638"/>
      <c r="G1389" s="639"/>
      <c r="H1389" s="630">
        <f>IF(F1389="",0,VLOOKUP(F1389,'Cable trays (UnitPrice)'!B:F,5,0))</f>
        <v>0</v>
      </c>
      <c r="I1389" s="631">
        <f t="shared" si="1826"/>
        <v>0</v>
      </c>
      <c r="J1389" s="632"/>
      <c r="K1389" s="632"/>
      <c r="L1389" s="632"/>
      <c r="M1389" s="633"/>
      <c r="N1389" s="632"/>
      <c r="O1389" s="635"/>
      <c r="P1389" s="636" t="e">
        <f t="shared" ref="P1389" si="1837">G1389*O1380</f>
        <v>#REF!</v>
      </c>
    </row>
    <row r="1390" spans="1:16">
      <c r="A1390" t="s">
        <v>891</v>
      </c>
      <c r="B1390" s="640" t="s">
        <v>892</v>
      </c>
      <c r="C1390" s="703" t="s">
        <v>852</v>
      </c>
      <c r="D1390" s="9" t="s">
        <v>863</v>
      </c>
      <c r="E1390" s="9" t="s">
        <v>864</v>
      </c>
      <c r="F1390" s="619"/>
      <c r="G1390" s="619"/>
      <c r="H1390" s="619"/>
      <c r="I1390" s="620">
        <f t="shared" ref="I1390" si="1838">SUM(I1391:I1399)</f>
        <v>24.907675690456657</v>
      </c>
      <c r="J1390" s="621">
        <f>I1390*NOK2EUR</f>
        <v>286.43827044025153</v>
      </c>
      <c r="K1390" s="622"/>
      <c r="L1390" s="622">
        <f t="shared" si="1631"/>
        <v>0.45</v>
      </c>
      <c r="M1390" s="624">
        <f t="shared" ref="M1390" si="1839">$M$1</f>
        <v>0.5</v>
      </c>
      <c r="N1390" s="622">
        <f t="shared" si="1633"/>
        <v>0.67500000000000004</v>
      </c>
      <c r="O1390" s="626" t="e">
        <f>SUMIF(#REF!,A1390,#REF!)</f>
        <v>#REF!</v>
      </c>
      <c r="P1390" s="626"/>
    </row>
    <row r="1391" spans="1:16">
      <c r="B1391" s="627"/>
      <c r="C1391" s="627"/>
      <c r="D1391" s="627"/>
      <c r="E1391" s="628"/>
      <c r="F1391" s="260" t="str">
        <f t="shared" ref="F1391" si="1840">CONCATENATE(B1390," ",C1390,D1390,"x",E1390)</f>
        <v>Basket - Reducer HDG 450 x 60</v>
      </c>
      <c r="G1391" s="629">
        <v>1</v>
      </c>
      <c r="H1391" s="630">
        <f>IF(F1391="",0,VLOOKUP(F1391,'Cable trays (UnitPrice)'!B:F,5,0))</f>
        <v>13.043478260869565</v>
      </c>
      <c r="I1391" s="631">
        <f t="shared" ref="I1391:I1399" si="1841">H1391*G1391</f>
        <v>13.043478260869565</v>
      </c>
      <c r="J1391" s="632"/>
      <c r="K1391" s="632"/>
      <c r="L1391" s="632"/>
      <c r="M1391" s="633"/>
      <c r="N1391" s="632"/>
      <c r="O1391" s="635"/>
      <c r="P1391" s="636" t="e">
        <f t="shared" ref="P1391" si="1842">G1391*O1390</f>
        <v>#REF!</v>
      </c>
    </row>
    <row r="1392" spans="1:16">
      <c r="B1392" s="627"/>
      <c r="C1392" s="627"/>
      <c r="D1392" s="627"/>
      <c r="E1392" s="628"/>
      <c r="F1392" s="260" t="str">
        <f t="shared" ref="F1392" si="1843">CONCATENATE("Basket - Union ",C1390)</f>
        <v>Basket - Union HDG</v>
      </c>
      <c r="G1392" s="629">
        <v>2</v>
      </c>
      <c r="H1392" s="630">
        <f>IF(F1392="",0,VLOOKUP(F1392,'Cable trays (UnitPrice)'!B:F,5,0))</f>
        <v>0.68362045392398141</v>
      </c>
      <c r="I1392" s="631">
        <f t="shared" si="1841"/>
        <v>1.3672409078479628</v>
      </c>
      <c r="J1392" s="632"/>
      <c r="K1392" s="632"/>
      <c r="L1392" s="632"/>
      <c r="M1392" s="633"/>
      <c r="N1392" s="632"/>
      <c r="O1392" s="635"/>
      <c r="P1392" s="636" t="e">
        <f t="shared" ref="P1392" si="1844">G1392*O1390</f>
        <v>#REF!</v>
      </c>
    </row>
    <row r="1393" spans="1:16">
      <c r="B1393" s="627"/>
      <c r="C1393" s="627"/>
      <c r="D1393" s="627"/>
      <c r="E1393" s="628"/>
      <c r="F1393" s="638" t="s">
        <v>853</v>
      </c>
      <c r="G1393" s="639">
        <v>2</v>
      </c>
      <c r="H1393" s="630">
        <f>IF(F1393="",0,VLOOKUP(F1393,'Cable trays (UnitPrice)'!B:F,5,0))</f>
        <v>1.6165217391304347</v>
      </c>
      <c r="I1393" s="631">
        <f t="shared" si="1841"/>
        <v>3.2330434782608695</v>
      </c>
      <c r="J1393" s="632"/>
      <c r="K1393" s="632"/>
      <c r="L1393" s="632"/>
      <c r="M1393" s="633"/>
      <c r="N1393" s="632"/>
      <c r="O1393" s="635"/>
      <c r="P1393" s="636" t="e">
        <f t="shared" ref="P1393" si="1845">G1393*O1390</f>
        <v>#REF!</v>
      </c>
    </row>
    <row r="1394" spans="1:16">
      <c r="B1394" s="627"/>
      <c r="C1394" s="627"/>
      <c r="D1394" s="627"/>
      <c r="E1394" s="628"/>
      <c r="F1394" s="638" t="s">
        <v>854</v>
      </c>
      <c r="G1394" s="639">
        <v>2</v>
      </c>
      <c r="H1394" s="630">
        <f>IF(F1394="",0,VLOOKUP(F1394,'Cable trays (UnitPrice)'!B:F,5,0))</f>
        <v>0.1643478260869565</v>
      </c>
      <c r="I1394" s="631">
        <f t="shared" si="1841"/>
        <v>0.328695652173913</v>
      </c>
      <c r="J1394" s="632"/>
      <c r="K1394" s="632"/>
      <c r="L1394" s="632"/>
      <c r="M1394" s="633"/>
      <c r="N1394" s="632"/>
      <c r="O1394" s="635"/>
      <c r="P1394" s="636" t="e">
        <f t="shared" ref="P1394" si="1846">G1394*O1390</f>
        <v>#REF!</v>
      </c>
    </row>
    <row r="1395" spans="1:16">
      <c r="B1395" s="627"/>
      <c r="C1395" s="627"/>
      <c r="D1395" s="627"/>
      <c r="E1395" s="628"/>
      <c r="F1395" s="638" t="s">
        <v>865</v>
      </c>
      <c r="G1395" s="639">
        <f t="shared" ref="G1395:G1455" si="1847">D1390*2/1000</f>
        <v>0.9</v>
      </c>
      <c r="H1395" s="630">
        <f>IF(F1395="",0,VLOOKUP(F1395,'Cable trays (UnitPrice)'!B:F,5,0))</f>
        <v>5.9608695652173909</v>
      </c>
      <c r="I1395" s="631">
        <f t="shared" si="1841"/>
        <v>5.364782608695652</v>
      </c>
      <c r="J1395" s="632"/>
      <c r="K1395" s="632"/>
      <c r="L1395" s="632"/>
      <c r="M1395" s="633"/>
      <c r="N1395" s="632"/>
      <c r="O1395" s="635"/>
      <c r="P1395" s="636" t="e">
        <f t="shared" ref="P1395" si="1848">G1395*O1390</f>
        <v>#REF!</v>
      </c>
    </row>
    <row r="1396" spans="1:16">
      <c r="B1396" s="627"/>
      <c r="C1396" s="627"/>
      <c r="D1396" s="627"/>
      <c r="E1396" s="628"/>
      <c r="F1396" s="638" t="s">
        <v>855</v>
      </c>
      <c r="G1396" s="639">
        <v>2</v>
      </c>
      <c r="H1396" s="630">
        <f>IF(F1396="",0,VLOOKUP(F1396,'Cable trays (UnitPrice)'!B:F,5,0))</f>
        <v>0.78521739130434776</v>
      </c>
      <c r="I1396" s="631">
        <f t="shared" si="1841"/>
        <v>1.5704347826086955</v>
      </c>
      <c r="J1396" s="632"/>
      <c r="K1396" s="632"/>
      <c r="L1396" s="632"/>
      <c r="M1396" s="633"/>
      <c r="N1396" s="632"/>
      <c r="O1396" s="635"/>
      <c r="P1396" s="636" t="e">
        <f t="shared" ref="P1396" si="1849">G1396*O1390</f>
        <v>#REF!</v>
      </c>
    </row>
    <row r="1397" spans="1:16">
      <c r="B1397" s="627"/>
      <c r="C1397" s="627"/>
      <c r="D1397" s="627"/>
      <c r="E1397" s="628"/>
      <c r="F1397" s="638"/>
      <c r="G1397" s="639"/>
      <c r="H1397" s="630">
        <f>IF(F1397="",0,VLOOKUP(F1397,'Cable trays (UnitPrice)'!B:F,5,0))</f>
        <v>0</v>
      </c>
      <c r="I1397" s="631">
        <f t="shared" si="1841"/>
        <v>0</v>
      </c>
      <c r="J1397" s="632"/>
      <c r="K1397" s="632"/>
      <c r="L1397" s="632"/>
      <c r="M1397" s="633"/>
      <c r="N1397" s="632"/>
      <c r="O1397" s="635"/>
      <c r="P1397" s="636" t="e">
        <f t="shared" ref="P1397" si="1850">G1397*O1390</f>
        <v>#REF!</v>
      </c>
    </row>
    <row r="1398" spans="1:16">
      <c r="B1398" s="627"/>
      <c r="C1398" s="627"/>
      <c r="D1398" s="627"/>
      <c r="E1398" s="628"/>
      <c r="F1398" s="627"/>
      <c r="G1398" s="639"/>
      <c r="H1398" s="630">
        <f>IF(F1398="",0,VLOOKUP(F1398,'Cable trays (UnitPrice)'!B:F,5,0))</f>
        <v>0</v>
      </c>
      <c r="I1398" s="631">
        <f t="shared" si="1841"/>
        <v>0</v>
      </c>
      <c r="J1398" s="632"/>
      <c r="K1398" s="632"/>
      <c r="L1398" s="632"/>
      <c r="M1398" s="633"/>
      <c r="N1398" s="632"/>
      <c r="O1398" s="635"/>
      <c r="P1398" s="636" t="e">
        <f t="shared" ref="P1398" si="1851">G1398*O1390</f>
        <v>#REF!</v>
      </c>
    </row>
    <row r="1399" spans="1:16">
      <c r="B1399" s="627"/>
      <c r="C1399" s="627"/>
      <c r="D1399" s="627"/>
      <c r="E1399" s="628"/>
      <c r="F1399" s="638"/>
      <c r="G1399" s="639"/>
      <c r="H1399" s="630">
        <f>IF(F1399="",0,VLOOKUP(F1399,'Cable trays (UnitPrice)'!B:F,5,0))</f>
        <v>0</v>
      </c>
      <c r="I1399" s="631">
        <f t="shared" si="1841"/>
        <v>0</v>
      </c>
      <c r="J1399" s="632"/>
      <c r="K1399" s="632"/>
      <c r="L1399" s="632"/>
      <c r="M1399" s="633"/>
      <c r="N1399" s="632"/>
      <c r="O1399" s="635"/>
      <c r="P1399" s="636" t="e">
        <f t="shared" ref="P1399" si="1852">G1399*O1390</f>
        <v>#REF!</v>
      </c>
    </row>
    <row r="1400" spans="1:16">
      <c r="A1400" t="s">
        <v>893</v>
      </c>
      <c r="B1400" s="640" t="s">
        <v>892</v>
      </c>
      <c r="C1400" s="703" t="s">
        <v>852</v>
      </c>
      <c r="D1400" s="9" t="s">
        <v>863</v>
      </c>
      <c r="E1400" s="9" t="s">
        <v>867</v>
      </c>
      <c r="F1400" s="619"/>
      <c r="G1400" s="619"/>
      <c r="H1400" s="619"/>
      <c r="I1400" s="620">
        <f t="shared" ref="I1400" si="1853">SUM(I1401:I1409)</f>
        <v>24.907675690456657</v>
      </c>
      <c r="J1400" s="621">
        <f>I1400*NOK2EUR</f>
        <v>286.43827044025153</v>
      </c>
      <c r="K1400" s="622"/>
      <c r="L1400" s="622">
        <f t="shared" si="1631"/>
        <v>0.45</v>
      </c>
      <c r="M1400" s="624">
        <f t="shared" ref="M1400" si="1854">$M$1</f>
        <v>0.5</v>
      </c>
      <c r="N1400" s="622">
        <f t="shared" si="1633"/>
        <v>0.67500000000000004</v>
      </c>
      <c r="O1400" s="626" t="e">
        <f>SUMIF(#REF!,A1400,#REF!)</f>
        <v>#REF!</v>
      </c>
      <c r="P1400" s="626"/>
    </row>
    <row r="1401" spans="1:16">
      <c r="B1401" s="627"/>
      <c r="C1401" s="627"/>
      <c r="D1401" s="627"/>
      <c r="E1401" s="628"/>
      <c r="F1401" s="260" t="str">
        <f t="shared" ref="F1401" si="1855">CONCATENATE(B1400," ",C1400,D1400,"x",E1400)</f>
        <v>Basket - Reducer HDG 450 x 50</v>
      </c>
      <c r="G1401" s="629">
        <v>1</v>
      </c>
      <c r="H1401" s="630">
        <f>IF(F1401="",0,VLOOKUP(F1401,'Cable trays (UnitPrice)'!B:F,5,0))</f>
        <v>13.043478260869565</v>
      </c>
      <c r="I1401" s="631">
        <f t="shared" ref="I1401:I1409" si="1856">H1401*G1401</f>
        <v>13.043478260869565</v>
      </c>
      <c r="J1401" s="632"/>
      <c r="K1401" s="632"/>
      <c r="L1401" s="632"/>
      <c r="M1401" s="633"/>
      <c r="N1401" s="632"/>
      <c r="O1401" s="635"/>
      <c r="P1401" s="636" t="e">
        <f t="shared" ref="P1401" si="1857">G1401*O1400</f>
        <v>#REF!</v>
      </c>
    </row>
    <row r="1402" spans="1:16">
      <c r="B1402" s="627"/>
      <c r="C1402" s="627"/>
      <c r="D1402" s="627"/>
      <c r="E1402" s="628"/>
      <c r="F1402" s="260" t="str">
        <f t="shared" ref="F1402" si="1858">CONCATENATE("Basket - Union ",C1400)</f>
        <v>Basket - Union HDG</v>
      </c>
      <c r="G1402" s="629">
        <v>2</v>
      </c>
      <c r="H1402" s="630">
        <f>IF(F1402="",0,VLOOKUP(F1402,'Cable trays (UnitPrice)'!B:F,5,0))</f>
        <v>0.68362045392398141</v>
      </c>
      <c r="I1402" s="631">
        <f t="shared" si="1856"/>
        <v>1.3672409078479628</v>
      </c>
      <c r="J1402" s="632"/>
      <c r="K1402" s="632"/>
      <c r="L1402" s="632"/>
      <c r="M1402" s="633"/>
      <c r="N1402" s="632"/>
      <c r="O1402" s="635"/>
      <c r="P1402" s="636" t="e">
        <f t="shared" ref="P1402" si="1859">G1402*O1400</f>
        <v>#REF!</v>
      </c>
    </row>
    <row r="1403" spans="1:16">
      <c r="B1403" s="627"/>
      <c r="C1403" s="627"/>
      <c r="D1403" s="627"/>
      <c r="E1403" s="628"/>
      <c r="F1403" s="638" t="s">
        <v>853</v>
      </c>
      <c r="G1403" s="639">
        <v>2</v>
      </c>
      <c r="H1403" s="630">
        <f>IF(F1403="",0,VLOOKUP(F1403,'Cable trays (UnitPrice)'!B:F,5,0))</f>
        <v>1.6165217391304347</v>
      </c>
      <c r="I1403" s="631">
        <f t="shared" si="1856"/>
        <v>3.2330434782608695</v>
      </c>
      <c r="J1403" s="632"/>
      <c r="K1403" s="632"/>
      <c r="L1403" s="632"/>
      <c r="M1403" s="633"/>
      <c r="N1403" s="632"/>
      <c r="O1403" s="635"/>
      <c r="P1403" s="636" t="e">
        <f t="shared" ref="P1403" si="1860">G1403*O1400</f>
        <v>#REF!</v>
      </c>
    </row>
    <row r="1404" spans="1:16">
      <c r="B1404" s="627"/>
      <c r="C1404" s="627"/>
      <c r="D1404" s="627"/>
      <c r="E1404" s="628"/>
      <c r="F1404" s="638" t="s">
        <v>854</v>
      </c>
      <c r="G1404" s="639">
        <v>2</v>
      </c>
      <c r="H1404" s="630">
        <f>IF(F1404="",0,VLOOKUP(F1404,'Cable trays (UnitPrice)'!B:F,5,0))</f>
        <v>0.1643478260869565</v>
      </c>
      <c r="I1404" s="631">
        <f t="shared" si="1856"/>
        <v>0.328695652173913</v>
      </c>
      <c r="J1404" s="632"/>
      <c r="K1404" s="632"/>
      <c r="L1404" s="632"/>
      <c r="M1404" s="633"/>
      <c r="N1404" s="632"/>
      <c r="O1404" s="635"/>
      <c r="P1404" s="636" t="e">
        <f t="shared" ref="P1404" si="1861">G1404*O1400</f>
        <v>#REF!</v>
      </c>
    </row>
    <row r="1405" spans="1:16">
      <c r="B1405" s="627"/>
      <c r="C1405" s="627"/>
      <c r="D1405" s="627"/>
      <c r="E1405" s="628"/>
      <c r="F1405" s="638" t="s">
        <v>865</v>
      </c>
      <c r="G1405" s="639">
        <f t="shared" si="1847"/>
        <v>0.9</v>
      </c>
      <c r="H1405" s="630">
        <f>IF(F1405="",0,VLOOKUP(F1405,'Cable trays (UnitPrice)'!B:F,5,0))</f>
        <v>5.9608695652173909</v>
      </c>
      <c r="I1405" s="631">
        <f t="shared" si="1856"/>
        <v>5.364782608695652</v>
      </c>
      <c r="J1405" s="632"/>
      <c r="K1405" s="632"/>
      <c r="L1405" s="632"/>
      <c r="M1405" s="633"/>
      <c r="N1405" s="632"/>
      <c r="O1405" s="635"/>
      <c r="P1405" s="636" t="e">
        <f t="shared" ref="P1405" si="1862">G1405*O1400</f>
        <v>#REF!</v>
      </c>
    </row>
    <row r="1406" spans="1:16">
      <c r="B1406" s="627"/>
      <c r="C1406" s="627"/>
      <c r="D1406" s="627"/>
      <c r="E1406" s="628"/>
      <c r="F1406" s="638" t="s">
        <v>855</v>
      </c>
      <c r="G1406" s="639">
        <v>2</v>
      </c>
      <c r="H1406" s="630">
        <f>IF(F1406="",0,VLOOKUP(F1406,'Cable trays (UnitPrice)'!B:F,5,0))</f>
        <v>0.78521739130434776</v>
      </c>
      <c r="I1406" s="631">
        <f t="shared" si="1856"/>
        <v>1.5704347826086955</v>
      </c>
      <c r="J1406" s="632"/>
      <c r="K1406" s="632"/>
      <c r="L1406" s="632"/>
      <c r="M1406" s="633"/>
      <c r="N1406" s="632"/>
      <c r="O1406" s="635"/>
      <c r="P1406" s="636" t="e">
        <f t="shared" ref="P1406" si="1863">G1406*O1400</f>
        <v>#REF!</v>
      </c>
    </row>
    <row r="1407" spans="1:16">
      <c r="B1407" s="627"/>
      <c r="C1407" s="627"/>
      <c r="D1407" s="627"/>
      <c r="E1407" s="628"/>
      <c r="F1407" s="638"/>
      <c r="G1407" s="639"/>
      <c r="H1407" s="630">
        <f>IF(F1407="",0,VLOOKUP(F1407,'Cable trays (UnitPrice)'!B:F,5,0))</f>
        <v>0</v>
      </c>
      <c r="I1407" s="631">
        <f t="shared" si="1856"/>
        <v>0</v>
      </c>
      <c r="J1407" s="632"/>
      <c r="K1407" s="632"/>
      <c r="L1407" s="632"/>
      <c r="M1407" s="633"/>
      <c r="N1407" s="632"/>
      <c r="O1407" s="635"/>
      <c r="P1407" s="636" t="e">
        <f t="shared" ref="P1407" si="1864">G1407*O1400</f>
        <v>#REF!</v>
      </c>
    </row>
    <row r="1408" spans="1:16">
      <c r="B1408" s="627"/>
      <c r="C1408" s="627"/>
      <c r="D1408" s="627"/>
      <c r="E1408" s="628"/>
      <c r="F1408" s="627"/>
      <c r="G1408" s="639"/>
      <c r="H1408" s="630">
        <f>IF(F1408="",0,VLOOKUP(F1408,'Cable trays (UnitPrice)'!B:F,5,0))</f>
        <v>0</v>
      </c>
      <c r="I1408" s="631">
        <f t="shared" si="1856"/>
        <v>0</v>
      </c>
      <c r="J1408" s="632"/>
      <c r="K1408" s="632"/>
      <c r="L1408" s="632"/>
      <c r="M1408" s="633"/>
      <c r="N1408" s="632"/>
      <c r="O1408" s="635"/>
      <c r="P1408" s="636" t="e">
        <f t="shared" ref="P1408" si="1865">G1408*O1400</f>
        <v>#REF!</v>
      </c>
    </row>
    <row r="1409" spans="1:16">
      <c r="B1409" s="627"/>
      <c r="C1409" s="627"/>
      <c r="D1409" s="627"/>
      <c r="E1409" s="628"/>
      <c r="F1409" s="638"/>
      <c r="G1409" s="639"/>
      <c r="H1409" s="630">
        <f>IF(F1409="",0,VLOOKUP(F1409,'Cable trays (UnitPrice)'!B:F,5,0))</f>
        <v>0</v>
      </c>
      <c r="I1409" s="631">
        <f t="shared" si="1856"/>
        <v>0</v>
      </c>
      <c r="J1409" s="632"/>
      <c r="K1409" s="632"/>
      <c r="L1409" s="632"/>
      <c r="M1409" s="633"/>
      <c r="N1409" s="632"/>
      <c r="O1409" s="635"/>
      <c r="P1409" s="636" t="e">
        <f t="shared" ref="P1409" si="1866">G1409*O1400</f>
        <v>#REF!</v>
      </c>
    </row>
    <row r="1410" spans="1:16">
      <c r="A1410" t="s">
        <v>894</v>
      </c>
      <c r="B1410" s="640" t="s">
        <v>892</v>
      </c>
      <c r="C1410" s="703" t="s">
        <v>852</v>
      </c>
      <c r="D1410" s="9" t="s">
        <v>869</v>
      </c>
      <c r="E1410" s="9" t="s">
        <v>881</v>
      </c>
      <c r="F1410" s="619"/>
      <c r="G1410" s="619"/>
      <c r="H1410" s="619"/>
      <c r="I1410" s="620">
        <f t="shared" ref="I1410" si="1867">SUM(I1411:I1419)</f>
        <v>23.119414820891439</v>
      </c>
      <c r="J1410" s="621">
        <f>I1410*NOK2EUR</f>
        <v>265.87327044025153</v>
      </c>
      <c r="K1410" s="622"/>
      <c r="L1410" s="622">
        <f t="shared" si="1631"/>
        <v>0.3</v>
      </c>
      <c r="M1410" s="624">
        <f t="shared" ref="M1410" si="1868">$M$1</f>
        <v>0.5</v>
      </c>
      <c r="N1410" s="622">
        <f t="shared" si="1633"/>
        <v>0.44999999999999996</v>
      </c>
      <c r="O1410" s="626" t="e">
        <f>SUMIF(#REF!,A1410,#REF!)</f>
        <v>#REF!</v>
      </c>
      <c r="P1410" s="626"/>
    </row>
    <row r="1411" spans="1:16">
      <c r="B1411" s="627"/>
      <c r="C1411" s="627"/>
      <c r="D1411" s="627"/>
      <c r="E1411" s="628"/>
      <c r="F1411" s="260" t="str">
        <f t="shared" ref="F1411" si="1869">CONCATENATE(B1410," ",C1410,D1410,"x",E1410)</f>
        <v>Basket - Reducer HDG 300 x 100</v>
      </c>
      <c r="G1411" s="629">
        <v>1</v>
      </c>
      <c r="H1411" s="630">
        <f>IF(F1411="",0,VLOOKUP(F1411,'Cable trays (UnitPrice)'!B:F,5,0))</f>
        <v>13.043478260869565</v>
      </c>
      <c r="I1411" s="631">
        <f t="shared" ref="I1411:I1419" si="1870">H1411*G1411</f>
        <v>13.043478260869565</v>
      </c>
      <c r="J1411" s="632"/>
      <c r="K1411" s="632"/>
      <c r="L1411" s="632"/>
      <c r="M1411" s="633"/>
      <c r="N1411" s="632"/>
      <c r="O1411" s="635"/>
      <c r="P1411" s="636" t="e">
        <f t="shared" ref="P1411" si="1871">G1411*O1410</f>
        <v>#REF!</v>
      </c>
    </row>
    <row r="1412" spans="1:16">
      <c r="B1412" s="627"/>
      <c r="C1412" s="627"/>
      <c r="D1412" s="627"/>
      <c r="E1412" s="628"/>
      <c r="F1412" s="260" t="str">
        <f t="shared" ref="F1412" si="1872">CONCATENATE("Basket - Union ",C1410)</f>
        <v>Basket - Union HDG</v>
      </c>
      <c r="G1412" s="629">
        <v>2</v>
      </c>
      <c r="H1412" s="630">
        <f>IF(F1412="",0,VLOOKUP(F1412,'Cable trays (UnitPrice)'!B:F,5,0))</f>
        <v>0.68362045392398141</v>
      </c>
      <c r="I1412" s="631">
        <f t="shared" si="1870"/>
        <v>1.3672409078479628</v>
      </c>
      <c r="J1412" s="632"/>
      <c r="K1412" s="632"/>
      <c r="L1412" s="632"/>
      <c r="M1412" s="633"/>
      <c r="N1412" s="632"/>
      <c r="O1412" s="635"/>
      <c r="P1412" s="636" t="e">
        <f t="shared" ref="P1412" si="1873">G1412*O1410</f>
        <v>#REF!</v>
      </c>
    </row>
    <row r="1413" spans="1:16">
      <c r="B1413" s="627"/>
      <c r="C1413" s="627"/>
      <c r="D1413" s="627"/>
      <c r="E1413" s="628"/>
      <c r="F1413" s="638" t="s">
        <v>853</v>
      </c>
      <c r="G1413" s="639">
        <v>2</v>
      </c>
      <c r="H1413" s="630">
        <f>IF(F1413="",0,VLOOKUP(F1413,'Cable trays (UnitPrice)'!B:F,5,0))</f>
        <v>1.6165217391304347</v>
      </c>
      <c r="I1413" s="631">
        <f t="shared" si="1870"/>
        <v>3.2330434782608695</v>
      </c>
      <c r="J1413" s="632"/>
      <c r="K1413" s="632"/>
      <c r="L1413" s="632"/>
      <c r="M1413" s="633"/>
      <c r="N1413" s="632"/>
      <c r="O1413" s="635"/>
      <c r="P1413" s="636" t="e">
        <f t="shared" ref="P1413" si="1874">G1413*O1410</f>
        <v>#REF!</v>
      </c>
    </row>
    <row r="1414" spans="1:16">
      <c r="B1414" s="627"/>
      <c r="C1414" s="627"/>
      <c r="D1414" s="627"/>
      <c r="E1414" s="628"/>
      <c r="F1414" s="638" t="s">
        <v>854</v>
      </c>
      <c r="G1414" s="639">
        <v>2</v>
      </c>
      <c r="H1414" s="630">
        <f>IF(F1414="",0,VLOOKUP(F1414,'Cable trays (UnitPrice)'!B:F,5,0))</f>
        <v>0.1643478260869565</v>
      </c>
      <c r="I1414" s="631">
        <f t="shared" si="1870"/>
        <v>0.328695652173913</v>
      </c>
      <c r="J1414" s="632"/>
      <c r="K1414" s="632"/>
      <c r="L1414" s="632"/>
      <c r="M1414" s="633"/>
      <c r="N1414" s="632"/>
      <c r="O1414" s="635"/>
      <c r="P1414" s="636" t="e">
        <f t="shared" ref="P1414" si="1875">G1414*O1410</f>
        <v>#REF!</v>
      </c>
    </row>
    <row r="1415" spans="1:16">
      <c r="B1415" s="627"/>
      <c r="C1415" s="627"/>
      <c r="D1415" s="627"/>
      <c r="E1415" s="628"/>
      <c r="F1415" s="638" t="s">
        <v>865</v>
      </c>
      <c r="G1415" s="639">
        <f t="shared" si="1847"/>
        <v>0.6</v>
      </c>
      <c r="H1415" s="630">
        <f>IF(F1415="",0,VLOOKUP(F1415,'Cable trays (UnitPrice)'!B:F,5,0))</f>
        <v>5.9608695652173909</v>
      </c>
      <c r="I1415" s="631">
        <f t="shared" si="1870"/>
        <v>3.5765217391304343</v>
      </c>
      <c r="J1415" s="632"/>
      <c r="K1415" s="632"/>
      <c r="L1415" s="632"/>
      <c r="M1415" s="633"/>
      <c r="N1415" s="632"/>
      <c r="O1415" s="635"/>
      <c r="P1415" s="636" t="e">
        <f t="shared" ref="P1415" si="1876">G1415*O1410</f>
        <v>#REF!</v>
      </c>
    </row>
    <row r="1416" spans="1:16">
      <c r="B1416" s="627"/>
      <c r="C1416" s="627"/>
      <c r="D1416" s="627"/>
      <c r="E1416" s="628"/>
      <c r="F1416" s="638" t="s">
        <v>855</v>
      </c>
      <c r="G1416" s="639">
        <v>2</v>
      </c>
      <c r="H1416" s="630">
        <f>IF(F1416="",0,VLOOKUP(F1416,'Cable trays (UnitPrice)'!B:F,5,0))</f>
        <v>0.78521739130434776</v>
      </c>
      <c r="I1416" s="631">
        <f t="shared" si="1870"/>
        <v>1.5704347826086955</v>
      </c>
      <c r="J1416" s="632"/>
      <c r="K1416" s="632"/>
      <c r="L1416" s="632"/>
      <c r="M1416" s="633"/>
      <c r="N1416" s="632"/>
      <c r="O1416" s="635"/>
      <c r="P1416" s="636" t="e">
        <f t="shared" ref="P1416" si="1877">G1416*O1410</f>
        <v>#REF!</v>
      </c>
    </row>
    <row r="1417" spans="1:16">
      <c r="B1417" s="627"/>
      <c r="C1417" s="627"/>
      <c r="D1417" s="627"/>
      <c r="E1417" s="628"/>
      <c r="F1417" s="638"/>
      <c r="G1417" s="639"/>
      <c r="H1417" s="630">
        <f>IF(F1417="",0,VLOOKUP(F1417,'Cable trays (UnitPrice)'!B:F,5,0))</f>
        <v>0</v>
      </c>
      <c r="I1417" s="631">
        <f t="shared" si="1870"/>
        <v>0</v>
      </c>
      <c r="J1417" s="632"/>
      <c r="K1417" s="632"/>
      <c r="L1417" s="632"/>
      <c r="M1417" s="633"/>
      <c r="N1417" s="632"/>
      <c r="O1417" s="635"/>
      <c r="P1417" s="636" t="e">
        <f t="shared" ref="P1417" si="1878">G1417*O1410</f>
        <v>#REF!</v>
      </c>
    </row>
    <row r="1418" spans="1:16">
      <c r="B1418" s="627"/>
      <c r="C1418" s="627"/>
      <c r="D1418" s="627"/>
      <c r="E1418" s="628"/>
      <c r="F1418" s="627"/>
      <c r="G1418" s="639"/>
      <c r="H1418" s="630">
        <f>IF(F1418="",0,VLOOKUP(F1418,'Cable trays (UnitPrice)'!B:F,5,0))</f>
        <v>0</v>
      </c>
      <c r="I1418" s="631">
        <f t="shared" si="1870"/>
        <v>0</v>
      </c>
      <c r="J1418" s="632"/>
      <c r="K1418" s="632"/>
      <c r="L1418" s="632"/>
      <c r="M1418" s="633"/>
      <c r="N1418" s="632"/>
      <c r="O1418" s="635"/>
      <c r="P1418" s="636" t="e">
        <f t="shared" ref="P1418" si="1879">G1418*O1410</f>
        <v>#REF!</v>
      </c>
    </row>
    <row r="1419" spans="1:16">
      <c r="B1419" s="627"/>
      <c r="C1419" s="627"/>
      <c r="D1419" s="627"/>
      <c r="E1419" s="628"/>
      <c r="F1419" s="638"/>
      <c r="G1419" s="639"/>
      <c r="H1419" s="630">
        <f>IF(F1419="",0,VLOOKUP(F1419,'Cable trays (UnitPrice)'!B:F,5,0))</f>
        <v>0</v>
      </c>
      <c r="I1419" s="631">
        <f t="shared" si="1870"/>
        <v>0</v>
      </c>
      <c r="J1419" s="632"/>
      <c r="K1419" s="632"/>
      <c r="L1419" s="632"/>
      <c r="M1419" s="633"/>
      <c r="N1419" s="632"/>
      <c r="O1419" s="635"/>
      <c r="P1419" s="636" t="e">
        <f t="shared" ref="P1419" si="1880">G1419*O1410</f>
        <v>#REF!</v>
      </c>
    </row>
    <row r="1420" spans="1:16">
      <c r="A1420" t="s">
        <v>895</v>
      </c>
      <c r="B1420" s="640" t="s">
        <v>892</v>
      </c>
      <c r="C1420" s="703" t="s">
        <v>852</v>
      </c>
      <c r="D1420" s="9" t="s">
        <v>869</v>
      </c>
      <c r="E1420" s="9" t="s">
        <v>864</v>
      </c>
      <c r="F1420" s="619"/>
      <c r="G1420" s="619"/>
      <c r="H1420" s="619"/>
      <c r="I1420" s="620">
        <f t="shared" ref="I1420" si="1881">SUM(I1421:I1429)</f>
        <v>23.119414820891439</v>
      </c>
      <c r="J1420" s="621">
        <f>I1420*NOK2EUR</f>
        <v>265.87327044025153</v>
      </c>
      <c r="K1420" s="622"/>
      <c r="L1420" s="622">
        <f t="shared" si="1631"/>
        <v>0.3</v>
      </c>
      <c r="M1420" s="624">
        <f t="shared" ref="M1420" si="1882">$M$1</f>
        <v>0.5</v>
      </c>
      <c r="N1420" s="622">
        <f t="shared" si="1633"/>
        <v>0.44999999999999996</v>
      </c>
      <c r="O1420" s="626" t="e">
        <f>SUMIF(#REF!,A1420,#REF!)</f>
        <v>#REF!</v>
      </c>
      <c r="P1420" s="626"/>
    </row>
    <row r="1421" spans="1:16">
      <c r="B1421" s="627"/>
      <c r="C1421" s="627"/>
      <c r="D1421" s="627"/>
      <c r="E1421" s="628"/>
      <c r="F1421" s="260" t="str">
        <f t="shared" ref="F1421" si="1883">CONCATENATE(B1420," ",C1420,D1420,"x",E1420)</f>
        <v>Basket - Reducer HDG 300 x 60</v>
      </c>
      <c r="G1421" s="629">
        <v>1</v>
      </c>
      <c r="H1421" s="630">
        <f>IF(F1421="",0,VLOOKUP(F1421,'Cable trays (UnitPrice)'!B:F,5,0))</f>
        <v>13.043478260869565</v>
      </c>
      <c r="I1421" s="631">
        <f t="shared" ref="I1421:I1429" si="1884">H1421*G1421</f>
        <v>13.043478260869565</v>
      </c>
      <c r="J1421" s="632"/>
      <c r="K1421" s="632"/>
      <c r="L1421" s="632"/>
      <c r="M1421" s="633"/>
      <c r="N1421" s="632"/>
      <c r="O1421" s="635"/>
      <c r="P1421" s="636" t="e">
        <f t="shared" ref="P1421" si="1885">G1421*O1420</f>
        <v>#REF!</v>
      </c>
    </row>
    <row r="1422" spans="1:16">
      <c r="B1422" s="627"/>
      <c r="C1422" s="627"/>
      <c r="D1422" s="627"/>
      <c r="E1422" s="628"/>
      <c r="F1422" s="260" t="str">
        <f t="shared" ref="F1422" si="1886">CONCATENATE("Basket - Union ",C1420)</f>
        <v>Basket - Union HDG</v>
      </c>
      <c r="G1422" s="629">
        <v>2</v>
      </c>
      <c r="H1422" s="630">
        <f>IF(F1422="",0,VLOOKUP(F1422,'Cable trays (UnitPrice)'!B:F,5,0))</f>
        <v>0.68362045392398141</v>
      </c>
      <c r="I1422" s="631">
        <f t="shared" si="1884"/>
        <v>1.3672409078479628</v>
      </c>
      <c r="J1422" s="632"/>
      <c r="K1422" s="632"/>
      <c r="L1422" s="632"/>
      <c r="M1422" s="633"/>
      <c r="N1422" s="632"/>
      <c r="O1422" s="635"/>
      <c r="P1422" s="636" t="e">
        <f t="shared" ref="P1422" si="1887">G1422*O1420</f>
        <v>#REF!</v>
      </c>
    </row>
    <row r="1423" spans="1:16">
      <c r="B1423" s="627"/>
      <c r="C1423" s="627"/>
      <c r="D1423" s="627"/>
      <c r="E1423" s="628"/>
      <c r="F1423" s="638" t="s">
        <v>853</v>
      </c>
      <c r="G1423" s="639">
        <v>2</v>
      </c>
      <c r="H1423" s="630">
        <f>IF(F1423="",0,VLOOKUP(F1423,'Cable trays (UnitPrice)'!B:F,5,0))</f>
        <v>1.6165217391304347</v>
      </c>
      <c r="I1423" s="631">
        <f t="shared" si="1884"/>
        <v>3.2330434782608695</v>
      </c>
      <c r="J1423" s="632"/>
      <c r="K1423" s="632"/>
      <c r="L1423" s="632"/>
      <c r="M1423" s="633"/>
      <c r="N1423" s="632"/>
      <c r="O1423" s="635"/>
      <c r="P1423" s="636" t="e">
        <f t="shared" ref="P1423" si="1888">G1423*O1420</f>
        <v>#REF!</v>
      </c>
    </row>
    <row r="1424" spans="1:16">
      <c r="B1424" s="627"/>
      <c r="C1424" s="627"/>
      <c r="D1424" s="627"/>
      <c r="E1424" s="628"/>
      <c r="F1424" s="638" t="s">
        <v>854</v>
      </c>
      <c r="G1424" s="639">
        <v>2</v>
      </c>
      <c r="H1424" s="630">
        <f>IF(F1424="",0,VLOOKUP(F1424,'Cable trays (UnitPrice)'!B:F,5,0))</f>
        <v>0.1643478260869565</v>
      </c>
      <c r="I1424" s="631">
        <f t="shared" si="1884"/>
        <v>0.328695652173913</v>
      </c>
      <c r="J1424" s="632"/>
      <c r="K1424" s="632"/>
      <c r="L1424" s="632"/>
      <c r="M1424" s="633"/>
      <c r="N1424" s="632"/>
      <c r="O1424" s="635"/>
      <c r="P1424" s="636" t="e">
        <f t="shared" ref="P1424" si="1889">G1424*O1420</f>
        <v>#REF!</v>
      </c>
    </row>
    <row r="1425" spans="1:16">
      <c r="B1425" s="627"/>
      <c r="C1425" s="627"/>
      <c r="D1425" s="627"/>
      <c r="E1425" s="628"/>
      <c r="F1425" s="638" t="s">
        <v>865</v>
      </c>
      <c r="G1425" s="639">
        <f t="shared" si="1847"/>
        <v>0.6</v>
      </c>
      <c r="H1425" s="630">
        <f>IF(F1425="",0,VLOOKUP(F1425,'Cable trays (UnitPrice)'!B:F,5,0))</f>
        <v>5.9608695652173909</v>
      </c>
      <c r="I1425" s="631">
        <f t="shared" si="1884"/>
        <v>3.5765217391304343</v>
      </c>
      <c r="J1425" s="632"/>
      <c r="K1425" s="632"/>
      <c r="L1425" s="632"/>
      <c r="M1425" s="633"/>
      <c r="N1425" s="632"/>
      <c r="O1425" s="635"/>
      <c r="P1425" s="636" t="e">
        <f t="shared" ref="P1425" si="1890">G1425*O1420</f>
        <v>#REF!</v>
      </c>
    </row>
    <row r="1426" spans="1:16">
      <c r="B1426" s="627"/>
      <c r="C1426" s="627"/>
      <c r="D1426" s="627"/>
      <c r="E1426" s="628"/>
      <c r="F1426" s="638" t="s">
        <v>855</v>
      </c>
      <c r="G1426" s="639">
        <v>2</v>
      </c>
      <c r="H1426" s="630">
        <f>IF(F1426="",0,VLOOKUP(F1426,'Cable trays (UnitPrice)'!B:F,5,0))</f>
        <v>0.78521739130434776</v>
      </c>
      <c r="I1426" s="631">
        <f t="shared" si="1884"/>
        <v>1.5704347826086955</v>
      </c>
      <c r="J1426" s="632"/>
      <c r="K1426" s="632"/>
      <c r="L1426" s="632"/>
      <c r="M1426" s="633"/>
      <c r="N1426" s="632"/>
      <c r="O1426" s="635"/>
      <c r="P1426" s="636" t="e">
        <f t="shared" ref="P1426" si="1891">G1426*O1420</f>
        <v>#REF!</v>
      </c>
    </row>
    <row r="1427" spans="1:16">
      <c r="B1427" s="627"/>
      <c r="C1427" s="627"/>
      <c r="D1427" s="627"/>
      <c r="E1427" s="628"/>
      <c r="F1427" s="638"/>
      <c r="G1427" s="639"/>
      <c r="H1427" s="630">
        <f>IF(F1427="",0,VLOOKUP(F1427,'Cable trays (UnitPrice)'!B:F,5,0))</f>
        <v>0</v>
      </c>
      <c r="I1427" s="631">
        <f t="shared" si="1884"/>
        <v>0</v>
      </c>
      <c r="J1427" s="632"/>
      <c r="K1427" s="632"/>
      <c r="L1427" s="632"/>
      <c r="M1427" s="633"/>
      <c r="N1427" s="632"/>
      <c r="O1427" s="635"/>
      <c r="P1427" s="636" t="e">
        <f t="shared" ref="P1427" si="1892">G1427*O1420</f>
        <v>#REF!</v>
      </c>
    </row>
    <row r="1428" spans="1:16">
      <c r="B1428" s="627"/>
      <c r="C1428" s="627"/>
      <c r="D1428" s="627"/>
      <c r="E1428" s="628"/>
      <c r="F1428" s="627"/>
      <c r="G1428" s="639"/>
      <c r="H1428" s="630">
        <f>IF(F1428="",0,VLOOKUP(F1428,'Cable trays (UnitPrice)'!B:F,5,0))</f>
        <v>0</v>
      </c>
      <c r="I1428" s="631">
        <f t="shared" si="1884"/>
        <v>0</v>
      </c>
      <c r="J1428" s="632"/>
      <c r="K1428" s="632"/>
      <c r="L1428" s="632"/>
      <c r="M1428" s="633"/>
      <c r="N1428" s="632"/>
      <c r="O1428" s="635"/>
      <c r="P1428" s="636" t="e">
        <f t="shared" ref="P1428" si="1893">G1428*O1420</f>
        <v>#REF!</v>
      </c>
    </row>
    <row r="1429" spans="1:16">
      <c r="B1429" s="627"/>
      <c r="C1429" s="627"/>
      <c r="D1429" s="627"/>
      <c r="E1429" s="628"/>
      <c r="F1429" s="638"/>
      <c r="G1429" s="639"/>
      <c r="H1429" s="630">
        <f>IF(F1429="",0,VLOOKUP(F1429,'Cable trays (UnitPrice)'!B:F,5,0))</f>
        <v>0</v>
      </c>
      <c r="I1429" s="631">
        <f t="shared" si="1884"/>
        <v>0</v>
      </c>
      <c r="J1429" s="632"/>
      <c r="K1429" s="632"/>
      <c r="L1429" s="632"/>
      <c r="M1429" s="633"/>
      <c r="N1429" s="632"/>
      <c r="O1429" s="635"/>
      <c r="P1429" s="636" t="e">
        <f t="shared" ref="P1429" si="1894">G1429*O1420</f>
        <v>#REF!</v>
      </c>
    </row>
    <row r="1430" spans="1:16">
      <c r="A1430" t="s">
        <v>896</v>
      </c>
      <c r="B1430" s="640" t="s">
        <v>892</v>
      </c>
      <c r="C1430" s="703" t="s">
        <v>852</v>
      </c>
      <c r="D1430" s="9" t="s">
        <v>875</v>
      </c>
      <c r="E1430" s="9" t="s">
        <v>864</v>
      </c>
      <c r="F1430" s="619"/>
      <c r="G1430" s="619"/>
      <c r="H1430" s="619"/>
      <c r="I1430" s="620">
        <f t="shared" ref="I1430" si="1895">SUM(I1431:I1439)</f>
        <v>21.331153951326222</v>
      </c>
      <c r="J1430" s="621">
        <f>I1430*NOK2EUR</f>
        <v>245.30827044025156</v>
      </c>
      <c r="K1430" s="622"/>
      <c r="L1430" s="622">
        <f t="shared" si="1631"/>
        <v>0.15</v>
      </c>
      <c r="M1430" s="624">
        <f t="shared" ref="M1430" si="1896">$M$1</f>
        <v>0.5</v>
      </c>
      <c r="N1430" s="622">
        <f t="shared" si="1633"/>
        <v>0.22499999999999998</v>
      </c>
      <c r="O1430" s="626" t="e">
        <f>SUMIF(#REF!,A1430,#REF!)</f>
        <v>#REF!</v>
      </c>
      <c r="P1430" s="626"/>
    </row>
    <row r="1431" spans="1:16">
      <c r="B1431" s="627"/>
      <c r="C1431" s="627"/>
      <c r="D1431" s="627"/>
      <c r="E1431" s="628"/>
      <c r="F1431" s="260" t="str">
        <f t="shared" ref="F1431" si="1897">CONCATENATE(B1430," ",C1430,D1430,"x",E1430)</f>
        <v>Basket - Reducer HDG 150 x 60</v>
      </c>
      <c r="G1431" s="629">
        <v>1</v>
      </c>
      <c r="H1431" s="630">
        <f>IF(F1431="",0,VLOOKUP(F1431,'Cable trays (UnitPrice)'!B:F,5,0))</f>
        <v>13.043478260869565</v>
      </c>
      <c r="I1431" s="631">
        <f t="shared" ref="I1431:I1439" si="1898">H1431*G1431</f>
        <v>13.043478260869565</v>
      </c>
      <c r="J1431" s="632"/>
      <c r="K1431" s="632"/>
      <c r="L1431" s="632"/>
      <c r="M1431" s="633"/>
      <c r="N1431" s="632"/>
      <c r="O1431" s="635"/>
      <c r="P1431" s="636" t="e">
        <f t="shared" ref="P1431" si="1899">G1431*O1430</f>
        <v>#REF!</v>
      </c>
    </row>
    <row r="1432" spans="1:16">
      <c r="B1432" s="627"/>
      <c r="C1432" s="627"/>
      <c r="D1432" s="627"/>
      <c r="E1432" s="628"/>
      <c r="F1432" s="260" t="str">
        <f t="shared" ref="F1432" si="1900">CONCATENATE("Basket - Union ",C1430)</f>
        <v>Basket - Union HDG</v>
      </c>
      <c r="G1432" s="629">
        <v>2</v>
      </c>
      <c r="H1432" s="630">
        <f>IF(F1432="",0,VLOOKUP(F1432,'Cable trays (UnitPrice)'!B:F,5,0))</f>
        <v>0.68362045392398141</v>
      </c>
      <c r="I1432" s="631">
        <f t="shared" si="1898"/>
        <v>1.3672409078479628</v>
      </c>
      <c r="J1432" s="632"/>
      <c r="K1432" s="632"/>
      <c r="L1432" s="632"/>
      <c r="M1432" s="633"/>
      <c r="N1432" s="632"/>
      <c r="O1432" s="635"/>
      <c r="P1432" s="636" t="e">
        <f t="shared" ref="P1432" si="1901">G1432*O1430</f>
        <v>#REF!</v>
      </c>
    </row>
    <row r="1433" spans="1:16">
      <c r="B1433" s="627"/>
      <c r="C1433" s="627"/>
      <c r="D1433" s="627"/>
      <c r="E1433" s="628"/>
      <c r="F1433" s="638" t="s">
        <v>853</v>
      </c>
      <c r="G1433" s="639">
        <v>2</v>
      </c>
      <c r="H1433" s="630">
        <f>IF(F1433="",0,VLOOKUP(F1433,'Cable trays (UnitPrice)'!B:F,5,0))</f>
        <v>1.6165217391304347</v>
      </c>
      <c r="I1433" s="631">
        <f t="shared" si="1898"/>
        <v>3.2330434782608695</v>
      </c>
      <c r="J1433" s="632"/>
      <c r="K1433" s="632"/>
      <c r="L1433" s="632"/>
      <c r="M1433" s="633"/>
      <c r="N1433" s="632"/>
      <c r="O1433" s="635"/>
      <c r="P1433" s="636" t="e">
        <f t="shared" ref="P1433" si="1902">G1433*O1430</f>
        <v>#REF!</v>
      </c>
    </row>
    <row r="1434" spans="1:16">
      <c r="B1434" s="627"/>
      <c r="C1434" s="627"/>
      <c r="D1434" s="627"/>
      <c r="E1434" s="628"/>
      <c r="F1434" s="638" t="s">
        <v>854</v>
      </c>
      <c r="G1434" s="639">
        <v>2</v>
      </c>
      <c r="H1434" s="630">
        <f>IF(F1434="",0,VLOOKUP(F1434,'Cable trays (UnitPrice)'!B:F,5,0))</f>
        <v>0.1643478260869565</v>
      </c>
      <c r="I1434" s="631">
        <f t="shared" si="1898"/>
        <v>0.328695652173913</v>
      </c>
      <c r="J1434" s="632"/>
      <c r="K1434" s="632"/>
      <c r="L1434" s="632"/>
      <c r="M1434" s="633"/>
      <c r="N1434" s="632"/>
      <c r="O1434" s="635"/>
      <c r="P1434" s="636" t="e">
        <f t="shared" ref="P1434" si="1903">G1434*O1430</f>
        <v>#REF!</v>
      </c>
    </row>
    <row r="1435" spans="1:16">
      <c r="B1435" s="627"/>
      <c r="C1435" s="627"/>
      <c r="D1435" s="627"/>
      <c r="E1435" s="628"/>
      <c r="F1435" s="638" t="s">
        <v>865</v>
      </c>
      <c r="G1435" s="639">
        <f t="shared" si="1847"/>
        <v>0.3</v>
      </c>
      <c r="H1435" s="630">
        <f>IF(F1435="",0,VLOOKUP(F1435,'Cable trays (UnitPrice)'!B:F,5,0))</f>
        <v>5.9608695652173909</v>
      </c>
      <c r="I1435" s="631">
        <f t="shared" si="1898"/>
        <v>1.7882608695652171</v>
      </c>
      <c r="J1435" s="632"/>
      <c r="K1435" s="632"/>
      <c r="L1435" s="632"/>
      <c r="M1435" s="633"/>
      <c r="N1435" s="632"/>
      <c r="O1435" s="635"/>
      <c r="P1435" s="636" t="e">
        <f t="shared" ref="P1435" si="1904">G1435*O1430</f>
        <v>#REF!</v>
      </c>
    </row>
    <row r="1436" spans="1:16">
      <c r="B1436" s="627"/>
      <c r="C1436" s="627"/>
      <c r="D1436" s="627"/>
      <c r="E1436" s="628"/>
      <c r="F1436" s="638" t="s">
        <v>855</v>
      </c>
      <c r="G1436" s="639">
        <v>2</v>
      </c>
      <c r="H1436" s="630">
        <f>IF(F1436="",0,VLOOKUP(F1436,'Cable trays (UnitPrice)'!B:F,5,0))</f>
        <v>0.78521739130434776</v>
      </c>
      <c r="I1436" s="631">
        <f t="shared" si="1898"/>
        <v>1.5704347826086955</v>
      </c>
      <c r="J1436" s="632"/>
      <c r="K1436" s="632"/>
      <c r="L1436" s="632"/>
      <c r="M1436" s="633"/>
      <c r="N1436" s="632"/>
      <c r="O1436" s="635"/>
      <c r="P1436" s="636" t="e">
        <f t="shared" ref="P1436" si="1905">G1436*O1430</f>
        <v>#REF!</v>
      </c>
    </row>
    <row r="1437" spans="1:16">
      <c r="B1437" s="627"/>
      <c r="C1437" s="627"/>
      <c r="D1437" s="627"/>
      <c r="E1437" s="628"/>
      <c r="F1437" s="638"/>
      <c r="G1437" s="639"/>
      <c r="H1437" s="630">
        <f>IF(F1437="",0,VLOOKUP(F1437,'Cable trays (UnitPrice)'!B:F,5,0))</f>
        <v>0</v>
      </c>
      <c r="I1437" s="631">
        <f t="shared" si="1898"/>
        <v>0</v>
      </c>
      <c r="J1437" s="632"/>
      <c r="K1437" s="632"/>
      <c r="L1437" s="632"/>
      <c r="M1437" s="633"/>
      <c r="N1437" s="632"/>
      <c r="O1437" s="635"/>
      <c r="P1437" s="636" t="e">
        <f t="shared" ref="P1437" si="1906">G1437*O1430</f>
        <v>#REF!</v>
      </c>
    </row>
    <row r="1438" spans="1:16">
      <c r="B1438" s="627"/>
      <c r="C1438" s="627"/>
      <c r="D1438" s="627"/>
      <c r="E1438" s="628"/>
      <c r="F1438" s="627"/>
      <c r="G1438" s="639"/>
      <c r="H1438" s="630">
        <f>IF(F1438="",0,VLOOKUP(F1438,'Cable trays (UnitPrice)'!B:F,5,0))</f>
        <v>0</v>
      </c>
      <c r="I1438" s="631">
        <f t="shared" si="1898"/>
        <v>0</v>
      </c>
      <c r="J1438" s="632"/>
      <c r="K1438" s="632"/>
      <c r="L1438" s="632"/>
      <c r="M1438" s="633"/>
      <c r="N1438" s="632"/>
      <c r="O1438" s="635"/>
      <c r="P1438" s="636" t="e">
        <f t="shared" ref="P1438" si="1907">G1438*O1430</f>
        <v>#REF!</v>
      </c>
    </row>
    <row r="1439" spans="1:16">
      <c r="B1439" s="627"/>
      <c r="C1439" s="627"/>
      <c r="D1439" s="627"/>
      <c r="E1439" s="628"/>
      <c r="F1439" s="638"/>
      <c r="G1439" s="639"/>
      <c r="H1439" s="630">
        <f>IF(F1439="",0,VLOOKUP(F1439,'Cable trays (UnitPrice)'!B:F,5,0))</f>
        <v>0</v>
      </c>
      <c r="I1439" s="631">
        <f t="shared" si="1898"/>
        <v>0</v>
      </c>
      <c r="J1439" s="632"/>
      <c r="K1439" s="632"/>
      <c r="L1439" s="632"/>
      <c r="M1439" s="633"/>
      <c r="N1439" s="632"/>
      <c r="O1439" s="635"/>
      <c r="P1439" s="636" t="e">
        <f t="shared" ref="P1439" si="1908">G1439*O1430</f>
        <v>#REF!</v>
      </c>
    </row>
    <row r="1440" spans="1:16">
      <c r="A1440" t="s">
        <v>897</v>
      </c>
      <c r="B1440" s="640" t="s">
        <v>898</v>
      </c>
      <c r="C1440" s="703" t="s">
        <v>852</v>
      </c>
      <c r="D1440" s="9" t="s">
        <v>863</v>
      </c>
      <c r="E1440" s="9" t="s">
        <v>864</v>
      </c>
      <c r="F1440" s="619"/>
      <c r="G1440" s="619"/>
      <c r="H1440" s="619"/>
      <c r="I1440" s="620">
        <f t="shared" ref="I1440" si="1909">SUM(I1441:I1449)</f>
        <v>24.907675690456657</v>
      </c>
      <c r="J1440" s="621">
        <f>I1440*NOK2EUR</f>
        <v>286.43827044025153</v>
      </c>
      <c r="K1440" s="622"/>
      <c r="L1440" s="622">
        <f t="shared" si="1631"/>
        <v>0.45</v>
      </c>
      <c r="M1440" s="624">
        <f t="shared" ref="M1440" si="1910">$M$1</f>
        <v>0.5</v>
      </c>
      <c r="N1440" s="622">
        <f t="shared" si="1633"/>
        <v>0.67500000000000004</v>
      </c>
      <c r="O1440" s="626" t="e">
        <f>SUMIF(#REF!,A1440,#REF!)</f>
        <v>#REF!</v>
      </c>
      <c r="P1440" s="626"/>
    </row>
    <row r="1441" spans="1:16">
      <c r="B1441" s="627"/>
      <c r="C1441" s="627"/>
      <c r="D1441" s="627"/>
      <c r="E1441" s="628"/>
      <c r="F1441" s="260" t="str">
        <f t="shared" ref="F1441" si="1911">CONCATENATE(B1440," ",C1440,D1440,"x",E1440)</f>
        <v>Basket - Tee HDG 450 x 60</v>
      </c>
      <c r="G1441" s="629">
        <v>1</v>
      </c>
      <c r="H1441" s="630">
        <f>IF(F1441="",0,VLOOKUP(F1441,'Cable trays (UnitPrice)'!B:F,5,0))</f>
        <v>13.043478260869565</v>
      </c>
      <c r="I1441" s="631">
        <f t="shared" ref="I1441:I1449" si="1912">H1441*G1441</f>
        <v>13.043478260869565</v>
      </c>
      <c r="J1441" s="632"/>
      <c r="K1441" s="632"/>
      <c r="L1441" s="632"/>
      <c r="M1441" s="633"/>
      <c r="N1441" s="632"/>
      <c r="O1441" s="635"/>
      <c r="P1441" s="636" t="e">
        <f t="shared" ref="P1441" si="1913">G1441*O1440</f>
        <v>#REF!</v>
      </c>
    </row>
    <row r="1442" spans="1:16">
      <c r="B1442" s="627"/>
      <c r="C1442" s="627"/>
      <c r="D1442" s="627"/>
      <c r="E1442" s="628"/>
      <c r="F1442" s="260" t="str">
        <f t="shared" ref="F1442" si="1914">CONCATENATE("Basket - Union ",C1440)</f>
        <v>Basket - Union HDG</v>
      </c>
      <c r="G1442" s="629">
        <v>2</v>
      </c>
      <c r="H1442" s="630">
        <f>IF(F1442="",0,VLOOKUP(F1442,'Cable trays (UnitPrice)'!B:F,5,0))</f>
        <v>0.68362045392398141</v>
      </c>
      <c r="I1442" s="631">
        <f t="shared" si="1912"/>
        <v>1.3672409078479628</v>
      </c>
      <c r="J1442" s="632"/>
      <c r="K1442" s="632"/>
      <c r="L1442" s="632"/>
      <c r="M1442" s="633"/>
      <c r="N1442" s="632"/>
      <c r="O1442" s="635"/>
      <c r="P1442" s="636" t="e">
        <f t="shared" ref="P1442" si="1915">G1442*O1440</f>
        <v>#REF!</v>
      </c>
    </row>
    <row r="1443" spans="1:16">
      <c r="B1443" s="627"/>
      <c r="C1443" s="627"/>
      <c r="D1443" s="627"/>
      <c r="E1443" s="628"/>
      <c r="F1443" s="638" t="s">
        <v>853</v>
      </c>
      <c r="G1443" s="639">
        <v>2</v>
      </c>
      <c r="H1443" s="630">
        <f>IF(F1443="",0,VLOOKUP(F1443,'Cable trays (UnitPrice)'!B:F,5,0))</f>
        <v>1.6165217391304347</v>
      </c>
      <c r="I1443" s="631">
        <f t="shared" si="1912"/>
        <v>3.2330434782608695</v>
      </c>
      <c r="J1443" s="632"/>
      <c r="K1443" s="632"/>
      <c r="L1443" s="632"/>
      <c r="M1443" s="633"/>
      <c r="N1443" s="632"/>
      <c r="O1443" s="635"/>
      <c r="P1443" s="636" t="e">
        <f t="shared" ref="P1443" si="1916">G1443*O1440</f>
        <v>#REF!</v>
      </c>
    </row>
    <row r="1444" spans="1:16">
      <c r="B1444" s="627"/>
      <c r="C1444" s="627"/>
      <c r="D1444" s="627"/>
      <c r="E1444" s="628"/>
      <c r="F1444" s="638" t="s">
        <v>854</v>
      </c>
      <c r="G1444" s="639">
        <v>2</v>
      </c>
      <c r="H1444" s="630">
        <f>IF(F1444="",0,VLOOKUP(F1444,'Cable trays (UnitPrice)'!B:F,5,0))</f>
        <v>0.1643478260869565</v>
      </c>
      <c r="I1444" s="631">
        <f t="shared" si="1912"/>
        <v>0.328695652173913</v>
      </c>
      <c r="J1444" s="632"/>
      <c r="K1444" s="632"/>
      <c r="L1444" s="632"/>
      <c r="M1444" s="633"/>
      <c r="N1444" s="632"/>
      <c r="O1444" s="635"/>
      <c r="P1444" s="636" t="e">
        <f t="shared" ref="P1444" si="1917">G1444*O1440</f>
        <v>#REF!</v>
      </c>
    </row>
    <row r="1445" spans="1:16">
      <c r="B1445" s="627"/>
      <c r="C1445" s="627"/>
      <c r="D1445" s="627"/>
      <c r="E1445" s="628"/>
      <c r="F1445" s="638" t="s">
        <v>865</v>
      </c>
      <c r="G1445" s="639">
        <f t="shared" si="1847"/>
        <v>0.9</v>
      </c>
      <c r="H1445" s="630">
        <f>IF(F1445="",0,VLOOKUP(F1445,'Cable trays (UnitPrice)'!B:F,5,0))</f>
        <v>5.9608695652173909</v>
      </c>
      <c r="I1445" s="631">
        <f t="shared" si="1912"/>
        <v>5.364782608695652</v>
      </c>
      <c r="J1445" s="632"/>
      <c r="K1445" s="632"/>
      <c r="L1445" s="632"/>
      <c r="M1445" s="633"/>
      <c r="N1445" s="632"/>
      <c r="O1445" s="635"/>
      <c r="P1445" s="636" t="e">
        <f t="shared" ref="P1445" si="1918">G1445*O1440</f>
        <v>#REF!</v>
      </c>
    </row>
    <row r="1446" spans="1:16">
      <c r="B1446" s="627"/>
      <c r="C1446" s="627"/>
      <c r="D1446" s="627"/>
      <c r="E1446" s="628"/>
      <c r="F1446" s="638" t="s">
        <v>855</v>
      </c>
      <c r="G1446" s="639">
        <v>2</v>
      </c>
      <c r="H1446" s="630">
        <f>IF(F1446="",0,VLOOKUP(F1446,'Cable trays (UnitPrice)'!B:F,5,0))</f>
        <v>0.78521739130434776</v>
      </c>
      <c r="I1446" s="631">
        <f t="shared" si="1912"/>
        <v>1.5704347826086955</v>
      </c>
      <c r="J1446" s="632"/>
      <c r="K1446" s="632"/>
      <c r="L1446" s="632"/>
      <c r="M1446" s="633"/>
      <c r="N1446" s="632"/>
      <c r="O1446" s="635"/>
      <c r="P1446" s="636" t="e">
        <f t="shared" ref="P1446" si="1919">G1446*O1440</f>
        <v>#REF!</v>
      </c>
    </row>
    <row r="1447" spans="1:16">
      <c r="B1447" s="627"/>
      <c r="C1447" s="627"/>
      <c r="D1447" s="627"/>
      <c r="E1447" s="628"/>
      <c r="F1447" s="638"/>
      <c r="G1447" s="639"/>
      <c r="H1447" s="630">
        <f>IF(F1447="",0,VLOOKUP(F1447,'Cable trays (UnitPrice)'!B:F,5,0))</f>
        <v>0</v>
      </c>
      <c r="I1447" s="631">
        <f t="shared" si="1912"/>
        <v>0</v>
      </c>
      <c r="J1447" s="632"/>
      <c r="K1447" s="632"/>
      <c r="L1447" s="632"/>
      <c r="M1447" s="633"/>
      <c r="N1447" s="632"/>
      <c r="O1447" s="635"/>
      <c r="P1447" s="636" t="e">
        <f t="shared" ref="P1447" si="1920">G1447*O1440</f>
        <v>#REF!</v>
      </c>
    </row>
    <row r="1448" spans="1:16">
      <c r="B1448" s="627"/>
      <c r="C1448" s="627"/>
      <c r="D1448" s="627"/>
      <c r="E1448" s="628"/>
      <c r="F1448" s="627"/>
      <c r="G1448" s="639"/>
      <c r="H1448" s="630">
        <f>IF(F1448="",0,VLOOKUP(F1448,'Cable trays (UnitPrice)'!B:F,5,0))</f>
        <v>0</v>
      </c>
      <c r="I1448" s="631">
        <f t="shared" si="1912"/>
        <v>0</v>
      </c>
      <c r="J1448" s="632"/>
      <c r="K1448" s="632"/>
      <c r="L1448" s="632"/>
      <c r="M1448" s="633"/>
      <c r="N1448" s="632"/>
      <c r="O1448" s="635"/>
      <c r="P1448" s="636" t="e">
        <f t="shared" ref="P1448" si="1921">G1448*O1440</f>
        <v>#REF!</v>
      </c>
    </row>
    <row r="1449" spans="1:16">
      <c r="B1449" s="627"/>
      <c r="C1449" s="627"/>
      <c r="D1449" s="627"/>
      <c r="E1449" s="628"/>
      <c r="F1449" s="638"/>
      <c r="G1449" s="639"/>
      <c r="H1449" s="630">
        <f>IF(F1449="",0,VLOOKUP(F1449,'Cable trays (UnitPrice)'!B:F,5,0))</f>
        <v>0</v>
      </c>
      <c r="I1449" s="631">
        <f t="shared" si="1912"/>
        <v>0</v>
      </c>
      <c r="J1449" s="632"/>
      <c r="K1449" s="632"/>
      <c r="L1449" s="632"/>
      <c r="M1449" s="633"/>
      <c r="N1449" s="632"/>
      <c r="O1449" s="635"/>
      <c r="P1449" s="636" t="e">
        <f t="shared" ref="P1449" si="1922">G1449*O1440</f>
        <v>#REF!</v>
      </c>
    </row>
    <row r="1450" spans="1:16">
      <c r="A1450" t="s">
        <v>897</v>
      </c>
      <c r="B1450" s="640" t="s">
        <v>898</v>
      </c>
      <c r="C1450" s="703" t="s">
        <v>852</v>
      </c>
      <c r="D1450" s="9" t="s">
        <v>863</v>
      </c>
      <c r="E1450" s="9" t="s">
        <v>864</v>
      </c>
      <c r="F1450" s="619"/>
      <c r="G1450" s="619"/>
      <c r="H1450" s="619"/>
      <c r="I1450" s="620">
        <f t="shared" ref="I1450" si="1923">SUM(I1451:I1459)</f>
        <v>24.907675690456657</v>
      </c>
      <c r="J1450" s="621">
        <f>I1450*NOK2EUR</f>
        <v>286.43827044025153</v>
      </c>
      <c r="K1450" s="622"/>
      <c r="L1450" s="622">
        <f t="shared" si="1631"/>
        <v>0.45</v>
      </c>
      <c r="M1450" s="624">
        <f t="shared" ref="M1450" si="1924">$M$1</f>
        <v>0.5</v>
      </c>
      <c r="N1450" s="622">
        <f t="shared" si="1633"/>
        <v>0.67500000000000004</v>
      </c>
      <c r="O1450" s="626" t="e">
        <f>SUMIF(#REF!,A1450,#REF!)</f>
        <v>#REF!</v>
      </c>
      <c r="P1450" s="626"/>
    </row>
    <row r="1451" spans="1:16">
      <c r="B1451" s="627"/>
      <c r="C1451" s="627"/>
      <c r="D1451" s="627"/>
      <c r="E1451" s="628"/>
      <c r="F1451" s="260" t="str">
        <f t="shared" ref="F1451" si="1925">CONCATENATE(B1450," ",C1450,D1450,"x",E1450)</f>
        <v>Basket - Tee HDG 450 x 60</v>
      </c>
      <c r="G1451" s="629">
        <v>1</v>
      </c>
      <c r="H1451" s="630">
        <f>IF(F1451="",0,VLOOKUP(F1451,'Cable trays (UnitPrice)'!B:F,5,0))</f>
        <v>13.043478260869565</v>
      </c>
      <c r="I1451" s="631">
        <f t="shared" ref="I1451:I1459" si="1926">H1451*G1451</f>
        <v>13.043478260869565</v>
      </c>
      <c r="J1451" s="632"/>
      <c r="K1451" s="632"/>
      <c r="L1451" s="632"/>
      <c r="M1451" s="633"/>
      <c r="N1451" s="632"/>
      <c r="O1451" s="635"/>
      <c r="P1451" s="636" t="e">
        <f t="shared" ref="P1451" si="1927">G1451*O1450</f>
        <v>#REF!</v>
      </c>
    </row>
    <row r="1452" spans="1:16">
      <c r="B1452" s="627"/>
      <c r="C1452" s="627"/>
      <c r="D1452" s="627"/>
      <c r="E1452" s="628"/>
      <c r="F1452" s="260" t="str">
        <f t="shared" ref="F1452" si="1928">CONCATENATE("Basket - Union ",C1450)</f>
        <v>Basket - Union HDG</v>
      </c>
      <c r="G1452" s="629">
        <v>2</v>
      </c>
      <c r="H1452" s="630">
        <f>IF(F1452="",0,VLOOKUP(F1452,'Cable trays (UnitPrice)'!B:F,5,0))</f>
        <v>0.68362045392398141</v>
      </c>
      <c r="I1452" s="631">
        <f t="shared" si="1926"/>
        <v>1.3672409078479628</v>
      </c>
      <c r="J1452" s="632"/>
      <c r="K1452" s="632"/>
      <c r="L1452" s="632"/>
      <c r="M1452" s="633"/>
      <c r="N1452" s="632"/>
      <c r="O1452" s="635"/>
      <c r="P1452" s="636" t="e">
        <f t="shared" ref="P1452" si="1929">G1452*O1450</f>
        <v>#REF!</v>
      </c>
    </row>
    <row r="1453" spans="1:16">
      <c r="B1453" s="627"/>
      <c r="C1453" s="627"/>
      <c r="D1453" s="627"/>
      <c r="E1453" s="628"/>
      <c r="F1453" s="638" t="s">
        <v>853</v>
      </c>
      <c r="G1453" s="639">
        <v>2</v>
      </c>
      <c r="H1453" s="630">
        <f>IF(F1453="",0,VLOOKUP(F1453,'Cable trays (UnitPrice)'!B:F,5,0))</f>
        <v>1.6165217391304347</v>
      </c>
      <c r="I1453" s="631">
        <f t="shared" si="1926"/>
        <v>3.2330434782608695</v>
      </c>
      <c r="J1453" s="632"/>
      <c r="K1453" s="632"/>
      <c r="L1453" s="632"/>
      <c r="M1453" s="633"/>
      <c r="N1453" s="632"/>
      <c r="O1453" s="635"/>
      <c r="P1453" s="636" t="e">
        <f t="shared" ref="P1453" si="1930">G1453*O1450</f>
        <v>#REF!</v>
      </c>
    </row>
    <row r="1454" spans="1:16">
      <c r="B1454" s="627"/>
      <c r="C1454" s="627"/>
      <c r="D1454" s="627"/>
      <c r="E1454" s="628"/>
      <c r="F1454" s="638" t="s">
        <v>854</v>
      </c>
      <c r="G1454" s="639">
        <v>2</v>
      </c>
      <c r="H1454" s="630">
        <f>IF(F1454="",0,VLOOKUP(F1454,'Cable trays (UnitPrice)'!B:F,5,0))</f>
        <v>0.1643478260869565</v>
      </c>
      <c r="I1454" s="631">
        <f t="shared" si="1926"/>
        <v>0.328695652173913</v>
      </c>
      <c r="J1454" s="632"/>
      <c r="K1454" s="632"/>
      <c r="L1454" s="632"/>
      <c r="M1454" s="633"/>
      <c r="N1454" s="632"/>
      <c r="O1454" s="635"/>
      <c r="P1454" s="636" t="e">
        <f t="shared" ref="P1454" si="1931">G1454*O1450</f>
        <v>#REF!</v>
      </c>
    </row>
    <row r="1455" spans="1:16">
      <c r="B1455" s="627"/>
      <c r="C1455" s="627"/>
      <c r="D1455" s="627"/>
      <c r="E1455" s="628"/>
      <c r="F1455" s="638" t="s">
        <v>865</v>
      </c>
      <c r="G1455" s="639">
        <f t="shared" si="1847"/>
        <v>0.9</v>
      </c>
      <c r="H1455" s="630">
        <f>IF(F1455="",0,VLOOKUP(F1455,'Cable trays (UnitPrice)'!B:F,5,0))</f>
        <v>5.9608695652173909</v>
      </c>
      <c r="I1455" s="631">
        <f t="shared" si="1926"/>
        <v>5.364782608695652</v>
      </c>
      <c r="J1455" s="632"/>
      <c r="K1455" s="632"/>
      <c r="L1455" s="632"/>
      <c r="M1455" s="633"/>
      <c r="N1455" s="632"/>
      <c r="O1455" s="635"/>
      <c r="P1455" s="636" t="e">
        <f t="shared" ref="P1455" si="1932">G1455*O1450</f>
        <v>#REF!</v>
      </c>
    </row>
    <row r="1456" spans="1:16">
      <c r="B1456" s="627"/>
      <c r="C1456" s="627"/>
      <c r="D1456" s="627"/>
      <c r="E1456" s="628"/>
      <c r="F1456" s="638" t="s">
        <v>855</v>
      </c>
      <c r="G1456" s="639">
        <v>2</v>
      </c>
      <c r="H1456" s="630">
        <f>IF(F1456="",0,VLOOKUP(F1456,'Cable trays (UnitPrice)'!B:F,5,0))</f>
        <v>0.78521739130434776</v>
      </c>
      <c r="I1456" s="631">
        <f t="shared" si="1926"/>
        <v>1.5704347826086955</v>
      </c>
      <c r="J1456" s="632"/>
      <c r="K1456" s="632"/>
      <c r="L1456" s="632"/>
      <c r="M1456" s="633"/>
      <c r="N1456" s="632"/>
      <c r="O1456" s="635"/>
      <c r="P1456" s="636" t="e">
        <f t="shared" ref="P1456" si="1933">G1456*O1450</f>
        <v>#REF!</v>
      </c>
    </row>
    <row r="1457" spans="1:16">
      <c r="B1457" s="627"/>
      <c r="C1457" s="627"/>
      <c r="D1457" s="627"/>
      <c r="E1457" s="628"/>
      <c r="F1457" s="638"/>
      <c r="G1457" s="639"/>
      <c r="H1457" s="630">
        <f>IF(F1457="",0,VLOOKUP(F1457,'Cable trays (UnitPrice)'!B:F,5,0))</f>
        <v>0</v>
      </c>
      <c r="I1457" s="631">
        <f t="shared" si="1926"/>
        <v>0</v>
      </c>
      <c r="J1457" s="632"/>
      <c r="K1457" s="632"/>
      <c r="L1457" s="632"/>
      <c r="M1457" s="633"/>
      <c r="N1457" s="632"/>
      <c r="O1457" s="635"/>
      <c r="P1457" s="636" t="e">
        <f t="shared" ref="P1457" si="1934">G1457*O1450</f>
        <v>#REF!</v>
      </c>
    </row>
    <row r="1458" spans="1:16">
      <c r="B1458" s="627"/>
      <c r="C1458" s="627"/>
      <c r="D1458" s="627"/>
      <c r="E1458" s="628"/>
      <c r="F1458" s="627"/>
      <c r="G1458" s="639"/>
      <c r="H1458" s="630">
        <f>IF(F1458="",0,VLOOKUP(F1458,'Cable trays (UnitPrice)'!B:F,5,0))</f>
        <v>0</v>
      </c>
      <c r="I1458" s="631">
        <f t="shared" si="1926"/>
        <v>0</v>
      </c>
      <c r="J1458" s="632"/>
      <c r="K1458" s="632"/>
      <c r="L1458" s="632"/>
      <c r="M1458" s="633"/>
      <c r="N1458" s="632"/>
      <c r="O1458" s="635"/>
      <c r="P1458" s="636" t="e">
        <f t="shared" ref="P1458" si="1935">G1458*O1450</f>
        <v>#REF!</v>
      </c>
    </row>
    <row r="1459" spans="1:16">
      <c r="B1459" s="627"/>
      <c r="C1459" s="627"/>
      <c r="D1459" s="627"/>
      <c r="E1459" s="628"/>
      <c r="F1459" s="638"/>
      <c r="G1459" s="639"/>
      <c r="H1459" s="630">
        <f>IF(F1459="",0,VLOOKUP(F1459,'Cable trays (UnitPrice)'!B:F,5,0))</f>
        <v>0</v>
      </c>
      <c r="I1459" s="631">
        <f t="shared" si="1926"/>
        <v>0</v>
      </c>
      <c r="J1459" s="632"/>
      <c r="K1459" s="632"/>
      <c r="L1459" s="632"/>
      <c r="M1459" s="633"/>
      <c r="N1459" s="632"/>
      <c r="O1459" s="635"/>
      <c r="P1459" s="636" t="e">
        <f t="shared" ref="P1459" si="1936">G1459*O1450</f>
        <v>#REF!</v>
      </c>
    </row>
    <row r="1460" spans="1:16">
      <c r="A1460" t="s">
        <v>897</v>
      </c>
      <c r="B1460" s="640" t="s">
        <v>898</v>
      </c>
      <c r="C1460" s="703" t="s">
        <v>852</v>
      </c>
      <c r="D1460" s="9" t="s">
        <v>863</v>
      </c>
      <c r="E1460" s="9" t="s">
        <v>864</v>
      </c>
      <c r="F1460" s="619"/>
      <c r="G1460" s="619"/>
      <c r="H1460" s="619"/>
      <c r="I1460" s="620">
        <f t="shared" ref="I1460" si="1937">SUM(I1461:I1469)</f>
        <v>24.907675690456657</v>
      </c>
      <c r="J1460" s="621">
        <f>I1460*NOK2EUR</f>
        <v>286.43827044025153</v>
      </c>
      <c r="K1460" s="622"/>
      <c r="L1460" s="622">
        <f t="shared" si="1631"/>
        <v>0.45</v>
      </c>
      <c r="M1460" s="624">
        <f t="shared" ref="M1460" si="1938">$M$1</f>
        <v>0.5</v>
      </c>
      <c r="N1460" s="622">
        <f t="shared" si="1633"/>
        <v>0.67500000000000004</v>
      </c>
      <c r="O1460" s="626" t="e">
        <f>SUMIF(#REF!,A1460,#REF!)</f>
        <v>#REF!</v>
      </c>
      <c r="P1460" s="626"/>
    </row>
    <row r="1461" spans="1:16">
      <c r="B1461" s="627"/>
      <c r="C1461" s="627"/>
      <c r="D1461" s="627"/>
      <c r="E1461" s="628"/>
      <c r="F1461" s="260" t="str">
        <f t="shared" ref="F1461" si="1939">CONCATENATE(B1460," ",C1460,D1460,"x",E1460)</f>
        <v>Basket - Tee HDG 450 x 60</v>
      </c>
      <c r="G1461" s="629">
        <v>1</v>
      </c>
      <c r="H1461" s="630">
        <f>IF(F1461="",0,VLOOKUP(F1461,'Cable trays (UnitPrice)'!B:F,5,0))</f>
        <v>13.043478260869565</v>
      </c>
      <c r="I1461" s="631">
        <f t="shared" ref="I1461:I1469" si="1940">H1461*G1461</f>
        <v>13.043478260869565</v>
      </c>
      <c r="J1461" s="632"/>
      <c r="K1461" s="632"/>
      <c r="L1461" s="632"/>
      <c r="M1461" s="633"/>
      <c r="N1461" s="632"/>
      <c r="O1461" s="635"/>
      <c r="P1461" s="636" t="e">
        <f t="shared" ref="P1461" si="1941">G1461*O1460</f>
        <v>#REF!</v>
      </c>
    </row>
    <row r="1462" spans="1:16">
      <c r="B1462" s="627"/>
      <c r="C1462" s="627"/>
      <c r="D1462" s="627"/>
      <c r="E1462" s="628"/>
      <c r="F1462" s="260" t="str">
        <f t="shared" ref="F1462" si="1942">CONCATENATE("Basket - Union ",C1460)</f>
        <v>Basket - Union HDG</v>
      </c>
      <c r="G1462" s="629">
        <v>2</v>
      </c>
      <c r="H1462" s="630">
        <f>IF(F1462="",0,VLOOKUP(F1462,'Cable trays (UnitPrice)'!B:F,5,0))</f>
        <v>0.68362045392398141</v>
      </c>
      <c r="I1462" s="631">
        <f t="shared" si="1940"/>
        <v>1.3672409078479628</v>
      </c>
      <c r="J1462" s="632"/>
      <c r="K1462" s="632"/>
      <c r="L1462" s="632"/>
      <c r="M1462" s="633"/>
      <c r="N1462" s="632"/>
      <c r="O1462" s="635"/>
      <c r="P1462" s="636" t="e">
        <f t="shared" ref="P1462" si="1943">G1462*O1460</f>
        <v>#REF!</v>
      </c>
    </row>
    <row r="1463" spans="1:16">
      <c r="B1463" s="627"/>
      <c r="C1463" s="627"/>
      <c r="D1463" s="627"/>
      <c r="E1463" s="628"/>
      <c r="F1463" s="638" t="s">
        <v>853</v>
      </c>
      <c r="G1463" s="639">
        <v>2</v>
      </c>
      <c r="H1463" s="630">
        <f>IF(F1463="",0,VLOOKUP(F1463,'Cable trays (UnitPrice)'!B:F,5,0))</f>
        <v>1.6165217391304347</v>
      </c>
      <c r="I1463" s="631">
        <f t="shared" si="1940"/>
        <v>3.2330434782608695</v>
      </c>
      <c r="J1463" s="632"/>
      <c r="K1463" s="632"/>
      <c r="L1463" s="632"/>
      <c r="M1463" s="633"/>
      <c r="N1463" s="632"/>
      <c r="O1463" s="635"/>
      <c r="P1463" s="636" t="e">
        <f t="shared" ref="P1463" si="1944">G1463*O1460</f>
        <v>#REF!</v>
      </c>
    </row>
    <row r="1464" spans="1:16">
      <c r="B1464" s="627"/>
      <c r="C1464" s="627"/>
      <c r="D1464" s="627"/>
      <c r="E1464" s="628"/>
      <c r="F1464" s="638" t="s">
        <v>854</v>
      </c>
      <c r="G1464" s="639">
        <v>2</v>
      </c>
      <c r="H1464" s="630">
        <f>IF(F1464="",0,VLOOKUP(F1464,'Cable trays (UnitPrice)'!B:F,5,0))</f>
        <v>0.1643478260869565</v>
      </c>
      <c r="I1464" s="631">
        <f t="shared" si="1940"/>
        <v>0.328695652173913</v>
      </c>
      <c r="J1464" s="632"/>
      <c r="K1464" s="632"/>
      <c r="L1464" s="632"/>
      <c r="M1464" s="633"/>
      <c r="N1464" s="632"/>
      <c r="O1464" s="635"/>
      <c r="P1464" s="636" t="e">
        <f t="shared" ref="P1464" si="1945">G1464*O1460</f>
        <v>#REF!</v>
      </c>
    </row>
    <row r="1465" spans="1:16">
      <c r="B1465" s="627"/>
      <c r="C1465" s="627"/>
      <c r="D1465" s="627"/>
      <c r="E1465" s="628"/>
      <c r="F1465" s="638" t="s">
        <v>865</v>
      </c>
      <c r="G1465" s="639">
        <f t="shared" ref="G1465:G1525" si="1946">D1460*2/1000</f>
        <v>0.9</v>
      </c>
      <c r="H1465" s="630">
        <f>IF(F1465="",0,VLOOKUP(F1465,'Cable trays (UnitPrice)'!B:F,5,0))</f>
        <v>5.9608695652173909</v>
      </c>
      <c r="I1465" s="631">
        <f t="shared" si="1940"/>
        <v>5.364782608695652</v>
      </c>
      <c r="J1465" s="632"/>
      <c r="K1465" s="632"/>
      <c r="L1465" s="632"/>
      <c r="M1465" s="633"/>
      <c r="N1465" s="632"/>
      <c r="O1465" s="635"/>
      <c r="P1465" s="636" t="e">
        <f t="shared" ref="P1465" si="1947">G1465*O1460</f>
        <v>#REF!</v>
      </c>
    </row>
    <row r="1466" spans="1:16">
      <c r="B1466" s="627"/>
      <c r="C1466" s="627"/>
      <c r="D1466" s="627"/>
      <c r="E1466" s="628"/>
      <c r="F1466" s="638" t="s">
        <v>855</v>
      </c>
      <c r="G1466" s="639">
        <v>2</v>
      </c>
      <c r="H1466" s="630">
        <f>IF(F1466="",0,VLOOKUP(F1466,'Cable trays (UnitPrice)'!B:F,5,0))</f>
        <v>0.78521739130434776</v>
      </c>
      <c r="I1466" s="631">
        <f t="shared" si="1940"/>
        <v>1.5704347826086955</v>
      </c>
      <c r="J1466" s="632"/>
      <c r="K1466" s="632"/>
      <c r="L1466" s="632"/>
      <c r="M1466" s="633"/>
      <c r="N1466" s="632"/>
      <c r="O1466" s="635"/>
      <c r="P1466" s="636" t="e">
        <f t="shared" ref="P1466" si="1948">G1466*O1460</f>
        <v>#REF!</v>
      </c>
    </row>
    <row r="1467" spans="1:16">
      <c r="B1467" s="627"/>
      <c r="C1467" s="627"/>
      <c r="D1467" s="627"/>
      <c r="E1467" s="628"/>
      <c r="F1467" s="638"/>
      <c r="G1467" s="639"/>
      <c r="H1467" s="630">
        <f>IF(F1467="",0,VLOOKUP(F1467,'Cable trays (UnitPrice)'!B:F,5,0))</f>
        <v>0</v>
      </c>
      <c r="I1467" s="631">
        <f t="shared" si="1940"/>
        <v>0</v>
      </c>
      <c r="J1467" s="632"/>
      <c r="K1467" s="632"/>
      <c r="L1467" s="632"/>
      <c r="M1467" s="633"/>
      <c r="N1467" s="632"/>
      <c r="O1467" s="635"/>
      <c r="P1467" s="636" t="e">
        <f t="shared" ref="P1467" si="1949">G1467*O1460</f>
        <v>#REF!</v>
      </c>
    </row>
    <row r="1468" spans="1:16">
      <c r="B1468" s="627"/>
      <c r="C1468" s="627"/>
      <c r="D1468" s="627"/>
      <c r="E1468" s="628"/>
      <c r="F1468" s="627"/>
      <c r="G1468" s="639"/>
      <c r="H1468" s="630">
        <f>IF(F1468="",0,VLOOKUP(F1468,'Cable trays (UnitPrice)'!B:F,5,0))</f>
        <v>0</v>
      </c>
      <c r="I1468" s="631">
        <f t="shared" si="1940"/>
        <v>0</v>
      </c>
      <c r="J1468" s="632"/>
      <c r="K1468" s="632"/>
      <c r="L1468" s="632"/>
      <c r="M1468" s="633"/>
      <c r="N1468" s="632"/>
      <c r="O1468" s="635"/>
      <c r="P1468" s="636" t="e">
        <f t="shared" ref="P1468" si="1950">G1468*O1460</f>
        <v>#REF!</v>
      </c>
    </row>
    <row r="1469" spans="1:16">
      <c r="B1469" s="627"/>
      <c r="C1469" s="627"/>
      <c r="D1469" s="627"/>
      <c r="E1469" s="628"/>
      <c r="F1469" s="638"/>
      <c r="G1469" s="639"/>
      <c r="H1469" s="630">
        <f>IF(F1469="",0,VLOOKUP(F1469,'Cable trays (UnitPrice)'!B:F,5,0))</f>
        <v>0</v>
      </c>
      <c r="I1469" s="631">
        <f t="shared" si="1940"/>
        <v>0</v>
      </c>
      <c r="J1469" s="632"/>
      <c r="K1469" s="632"/>
      <c r="L1469" s="632"/>
      <c r="M1469" s="633"/>
      <c r="N1469" s="632"/>
      <c r="O1469" s="635"/>
      <c r="P1469" s="636" t="e">
        <f t="shared" ref="P1469" si="1951">G1469*O1460</f>
        <v>#REF!</v>
      </c>
    </row>
    <row r="1470" spans="1:16">
      <c r="A1470" t="s">
        <v>899</v>
      </c>
      <c r="B1470" s="640" t="s">
        <v>898</v>
      </c>
      <c r="C1470" s="703" t="s">
        <v>852</v>
      </c>
      <c r="D1470" s="9" t="s">
        <v>869</v>
      </c>
      <c r="E1470" s="9" t="s">
        <v>864</v>
      </c>
      <c r="F1470" s="619"/>
      <c r="G1470" s="619"/>
      <c r="H1470" s="619"/>
      <c r="I1470" s="620">
        <f t="shared" ref="I1470" si="1952">SUM(I1471:I1479)</f>
        <v>23.119414820891439</v>
      </c>
      <c r="J1470" s="621">
        <f>I1470*NOK2EUR</f>
        <v>265.87327044025153</v>
      </c>
      <c r="K1470" s="622"/>
      <c r="L1470" s="622">
        <f t="shared" si="1631"/>
        <v>0.3</v>
      </c>
      <c r="M1470" s="624">
        <f t="shared" ref="M1470" si="1953">$M$1</f>
        <v>0.5</v>
      </c>
      <c r="N1470" s="622">
        <f t="shared" si="1633"/>
        <v>0.44999999999999996</v>
      </c>
      <c r="O1470" s="626" t="e">
        <f>SUMIF(#REF!,A1470,#REF!)</f>
        <v>#REF!</v>
      </c>
      <c r="P1470" s="626"/>
    </row>
    <row r="1471" spans="1:16">
      <c r="B1471" s="627"/>
      <c r="C1471" s="627"/>
      <c r="D1471" s="627"/>
      <c r="E1471" s="628"/>
      <c r="F1471" s="260" t="str">
        <f t="shared" ref="F1471" si="1954">CONCATENATE(B1470," ",C1470,D1470,"x",E1470)</f>
        <v>Basket - Tee HDG 300 x 60</v>
      </c>
      <c r="G1471" s="629">
        <v>1</v>
      </c>
      <c r="H1471" s="630">
        <f>IF(F1471="",0,VLOOKUP(F1471,'Cable trays (UnitPrice)'!B:F,5,0))</f>
        <v>13.043478260869565</v>
      </c>
      <c r="I1471" s="631">
        <f t="shared" ref="I1471:I1479" si="1955">H1471*G1471</f>
        <v>13.043478260869565</v>
      </c>
      <c r="J1471" s="632"/>
      <c r="K1471" s="632"/>
      <c r="L1471" s="632"/>
      <c r="M1471" s="633"/>
      <c r="N1471" s="632"/>
      <c r="O1471" s="635"/>
      <c r="P1471" s="636" t="e">
        <f t="shared" ref="P1471" si="1956">G1471*O1470</f>
        <v>#REF!</v>
      </c>
    </row>
    <row r="1472" spans="1:16">
      <c r="B1472" s="627"/>
      <c r="C1472" s="627"/>
      <c r="D1472" s="627"/>
      <c r="E1472" s="628"/>
      <c r="F1472" s="260" t="str">
        <f t="shared" ref="F1472" si="1957">CONCATENATE("Basket - Union ",C1470)</f>
        <v>Basket - Union HDG</v>
      </c>
      <c r="G1472" s="629">
        <v>2</v>
      </c>
      <c r="H1472" s="630">
        <f>IF(F1472="",0,VLOOKUP(F1472,'Cable trays (UnitPrice)'!B:F,5,0))</f>
        <v>0.68362045392398141</v>
      </c>
      <c r="I1472" s="631">
        <f t="shared" si="1955"/>
        <v>1.3672409078479628</v>
      </c>
      <c r="J1472" s="632"/>
      <c r="K1472" s="632"/>
      <c r="L1472" s="632"/>
      <c r="M1472" s="633"/>
      <c r="N1472" s="632"/>
      <c r="O1472" s="635"/>
      <c r="P1472" s="636" t="e">
        <f t="shared" ref="P1472" si="1958">G1472*O1470</f>
        <v>#REF!</v>
      </c>
    </row>
    <row r="1473" spans="1:16">
      <c r="B1473" s="627"/>
      <c r="C1473" s="627"/>
      <c r="D1473" s="627"/>
      <c r="E1473" s="628"/>
      <c r="F1473" s="638" t="s">
        <v>853</v>
      </c>
      <c r="G1473" s="639">
        <v>2</v>
      </c>
      <c r="H1473" s="630">
        <f>IF(F1473="",0,VLOOKUP(F1473,'Cable trays (UnitPrice)'!B:F,5,0))</f>
        <v>1.6165217391304347</v>
      </c>
      <c r="I1473" s="631">
        <f t="shared" si="1955"/>
        <v>3.2330434782608695</v>
      </c>
      <c r="J1473" s="632"/>
      <c r="K1473" s="632"/>
      <c r="L1473" s="632"/>
      <c r="M1473" s="633"/>
      <c r="N1473" s="632"/>
      <c r="O1473" s="635"/>
      <c r="P1473" s="636" t="e">
        <f t="shared" ref="P1473" si="1959">G1473*O1470</f>
        <v>#REF!</v>
      </c>
    </row>
    <row r="1474" spans="1:16">
      <c r="B1474" s="627"/>
      <c r="C1474" s="627"/>
      <c r="D1474" s="627"/>
      <c r="E1474" s="628"/>
      <c r="F1474" s="638" t="s">
        <v>854</v>
      </c>
      <c r="G1474" s="639">
        <v>2</v>
      </c>
      <c r="H1474" s="630">
        <f>IF(F1474="",0,VLOOKUP(F1474,'Cable trays (UnitPrice)'!B:F,5,0))</f>
        <v>0.1643478260869565</v>
      </c>
      <c r="I1474" s="631">
        <f t="shared" si="1955"/>
        <v>0.328695652173913</v>
      </c>
      <c r="J1474" s="632"/>
      <c r="K1474" s="632"/>
      <c r="L1474" s="632"/>
      <c r="M1474" s="633"/>
      <c r="N1474" s="632"/>
      <c r="O1474" s="635"/>
      <c r="P1474" s="636" t="e">
        <f t="shared" ref="P1474" si="1960">G1474*O1470</f>
        <v>#REF!</v>
      </c>
    </row>
    <row r="1475" spans="1:16">
      <c r="B1475" s="627"/>
      <c r="C1475" s="627"/>
      <c r="D1475" s="627"/>
      <c r="E1475" s="628"/>
      <c r="F1475" s="638" t="s">
        <v>865</v>
      </c>
      <c r="G1475" s="639">
        <f t="shared" si="1946"/>
        <v>0.6</v>
      </c>
      <c r="H1475" s="630">
        <f>IF(F1475="",0,VLOOKUP(F1475,'Cable trays (UnitPrice)'!B:F,5,0))</f>
        <v>5.9608695652173909</v>
      </c>
      <c r="I1475" s="631">
        <f t="shared" si="1955"/>
        <v>3.5765217391304343</v>
      </c>
      <c r="J1475" s="632"/>
      <c r="K1475" s="632"/>
      <c r="L1475" s="632"/>
      <c r="M1475" s="633"/>
      <c r="N1475" s="632"/>
      <c r="O1475" s="635"/>
      <c r="P1475" s="636" t="e">
        <f t="shared" ref="P1475" si="1961">G1475*O1470</f>
        <v>#REF!</v>
      </c>
    </row>
    <row r="1476" spans="1:16">
      <c r="B1476" s="627"/>
      <c r="C1476" s="627"/>
      <c r="D1476" s="627"/>
      <c r="E1476" s="628"/>
      <c r="F1476" s="638" t="s">
        <v>855</v>
      </c>
      <c r="G1476" s="639">
        <v>2</v>
      </c>
      <c r="H1476" s="630">
        <f>IF(F1476="",0,VLOOKUP(F1476,'Cable trays (UnitPrice)'!B:F,5,0))</f>
        <v>0.78521739130434776</v>
      </c>
      <c r="I1476" s="631">
        <f t="shared" si="1955"/>
        <v>1.5704347826086955</v>
      </c>
      <c r="J1476" s="632"/>
      <c r="K1476" s="632"/>
      <c r="L1476" s="632"/>
      <c r="M1476" s="633"/>
      <c r="N1476" s="632"/>
      <c r="O1476" s="635"/>
      <c r="P1476" s="636" t="e">
        <f t="shared" ref="P1476" si="1962">G1476*O1470</f>
        <v>#REF!</v>
      </c>
    </row>
    <row r="1477" spans="1:16">
      <c r="B1477" s="627"/>
      <c r="C1477" s="627"/>
      <c r="D1477" s="627"/>
      <c r="E1477" s="628"/>
      <c r="F1477" s="638"/>
      <c r="G1477" s="639"/>
      <c r="H1477" s="630">
        <f>IF(F1477="",0,VLOOKUP(F1477,'Cable trays (UnitPrice)'!B:F,5,0))</f>
        <v>0</v>
      </c>
      <c r="I1477" s="631">
        <f t="shared" si="1955"/>
        <v>0</v>
      </c>
      <c r="J1477" s="632"/>
      <c r="K1477" s="632"/>
      <c r="L1477" s="632"/>
      <c r="M1477" s="633"/>
      <c r="N1477" s="632"/>
      <c r="O1477" s="635"/>
      <c r="P1477" s="636" t="e">
        <f t="shared" ref="P1477" si="1963">G1477*O1470</f>
        <v>#REF!</v>
      </c>
    </row>
    <row r="1478" spans="1:16">
      <c r="B1478" s="627"/>
      <c r="C1478" s="627"/>
      <c r="D1478" s="627"/>
      <c r="E1478" s="628"/>
      <c r="F1478" s="627"/>
      <c r="G1478" s="639"/>
      <c r="H1478" s="630">
        <f>IF(F1478="",0,VLOOKUP(F1478,'Cable trays (UnitPrice)'!B:F,5,0))</f>
        <v>0</v>
      </c>
      <c r="I1478" s="631">
        <f t="shared" si="1955"/>
        <v>0</v>
      </c>
      <c r="J1478" s="632"/>
      <c r="K1478" s="632"/>
      <c r="L1478" s="632"/>
      <c r="M1478" s="633"/>
      <c r="N1478" s="632"/>
      <c r="O1478" s="635"/>
      <c r="P1478" s="636" t="e">
        <f t="shared" ref="P1478" si="1964">G1478*O1470</f>
        <v>#REF!</v>
      </c>
    </row>
    <row r="1479" spans="1:16">
      <c r="B1479" s="627"/>
      <c r="C1479" s="627"/>
      <c r="D1479" s="627"/>
      <c r="E1479" s="628"/>
      <c r="F1479" s="638"/>
      <c r="G1479" s="639"/>
      <c r="H1479" s="630">
        <f>IF(F1479="",0,VLOOKUP(F1479,'Cable trays (UnitPrice)'!B:F,5,0))</f>
        <v>0</v>
      </c>
      <c r="I1479" s="631">
        <f t="shared" si="1955"/>
        <v>0</v>
      </c>
      <c r="J1479" s="632"/>
      <c r="K1479" s="632"/>
      <c r="L1479" s="632"/>
      <c r="M1479" s="633"/>
      <c r="N1479" s="632"/>
      <c r="O1479" s="635"/>
      <c r="P1479" s="636" t="e">
        <f t="shared" ref="P1479" si="1965">G1479*O1470</f>
        <v>#REF!</v>
      </c>
    </row>
    <row r="1480" spans="1:16">
      <c r="A1480" t="s">
        <v>900</v>
      </c>
      <c r="B1480" s="640" t="s">
        <v>898</v>
      </c>
      <c r="C1480" s="703" t="s">
        <v>852</v>
      </c>
      <c r="D1480" s="9" t="s">
        <v>869</v>
      </c>
      <c r="E1480" s="9" t="s">
        <v>867</v>
      </c>
      <c r="F1480" s="619"/>
      <c r="G1480" s="619"/>
      <c r="H1480" s="619"/>
      <c r="I1480" s="620">
        <f t="shared" ref="I1480" si="1966">SUM(I1481:I1489)</f>
        <v>23.119414820891439</v>
      </c>
      <c r="J1480" s="621">
        <f>I1480*NOK2EUR</f>
        <v>265.87327044025153</v>
      </c>
      <c r="K1480" s="622"/>
      <c r="L1480" s="622">
        <f t="shared" si="1631"/>
        <v>0.3</v>
      </c>
      <c r="M1480" s="624">
        <f t="shared" ref="M1480" si="1967">$M$1</f>
        <v>0.5</v>
      </c>
      <c r="N1480" s="622">
        <f t="shared" si="1633"/>
        <v>0.44999999999999996</v>
      </c>
      <c r="O1480" s="626" t="e">
        <f>SUMIF(#REF!,A1480,#REF!)</f>
        <v>#REF!</v>
      </c>
      <c r="P1480" s="626"/>
    </row>
    <row r="1481" spans="1:16">
      <c r="B1481" s="627"/>
      <c r="C1481" s="627"/>
      <c r="D1481" s="627"/>
      <c r="E1481" s="628"/>
      <c r="F1481" s="260" t="str">
        <f t="shared" ref="F1481" si="1968">CONCATENATE(B1480," ",C1480,D1480,"x",E1480)</f>
        <v>Basket - Tee HDG 300 x 50</v>
      </c>
      <c r="G1481" s="629">
        <v>1</v>
      </c>
      <c r="H1481" s="630">
        <f>IF(F1481="",0,VLOOKUP(F1481,'Cable trays (UnitPrice)'!B:F,5,0))</f>
        <v>13.043478260869565</v>
      </c>
      <c r="I1481" s="631">
        <f t="shared" ref="I1481:I1489" si="1969">H1481*G1481</f>
        <v>13.043478260869565</v>
      </c>
      <c r="J1481" s="632"/>
      <c r="K1481" s="632"/>
      <c r="L1481" s="632"/>
      <c r="M1481" s="633"/>
      <c r="N1481" s="632"/>
      <c r="O1481" s="635"/>
      <c r="P1481" s="636" t="e">
        <f t="shared" ref="P1481" si="1970">G1481*O1480</f>
        <v>#REF!</v>
      </c>
    </row>
    <row r="1482" spans="1:16">
      <c r="B1482" s="627"/>
      <c r="C1482" s="627"/>
      <c r="D1482" s="627"/>
      <c r="E1482" s="628"/>
      <c r="F1482" s="260" t="str">
        <f t="shared" ref="F1482" si="1971">CONCATENATE("Basket - Union ",C1480)</f>
        <v>Basket - Union HDG</v>
      </c>
      <c r="G1482" s="629">
        <v>2</v>
      </c>
      <c r="H1482" s="630">
        <f>IF(F1482="",0,VLOOKUP(F1482,'Cable trays (UnitPrice)'!B:F,5,0))</f>
        <v>0.68362045392398141</v>
      </c>
      <c r="I1482" s="631">
        <f t="shared" si="1969"/>
        <v>1.3672409078479628</v>
      </c>
      <c r="J1482" s="632"/>
      <c r="K1482" s="632"/>
      <c r="L1482" s="632"/>
      <c r="M1482" s="633"/>
      <c r="N1482" s="632"/>
      <c r="O1482" s="635"/>
      <c r="P1482" s="636" t="e">
        <f t="shared" ref="P1482" si="1972">G1482*O1480</f>
        <v>#REF!</v>
      </c>
    </row>
    <row r="1483" spans="1:16">
      <c r="B1483" s="627"/>
      <c r="C1483" s="627"/>
      <c r="D1483" s="627"/>
      <c r="E1483" s="628"/>
      <c r="F1483" s="638" t="s">
        <v>853</v>
      </c>
      <c r="G1483" s="639">
        <v>2</v>
      </c>
      <c r="H1483" s="630">
        <f>IF(F1483="",0,VLOOKUP(F1483,'Cable trays (UnitPrice)'!B:F,5,0))</f>
        <v>1.6165217391304347</v>
      </c>
      <c r="I1483" s="631">
        <f t="shared" si="1969"/>
        <v>3.2330434782608695</v>
      </c>
      <c r="J1483" s="632"/>
      <c r="K1483" s="632"/>
      <c r="L1483" s="632"/>
      <c r="M1483" s="633"/>
      <c r="N1483" s="632"/>
      <c r="O1483" s="635"/>
      <c r="P1483" s="636" t="e">
        <f t="shared" ref="P1483" si="1973">G1483*O1480</f>
        <v>#REF!</v>
      </c>
    </row>
    <row r="1484" spans="1:16">
      <c r="B1484" s="627"/>
      <c r="C1484" s="627"/>
      <c r="D1484" s="627"/>
      <c r="E1484" s="628"/>
      <c r="F1484" s="638" t="s">
        <v>854</v>
      </c>
      <c r="G1484" s="639">
        <v>2</v>
      </c>
      <c r="H1484" s="630">
        <f>IF(F1484="",0,VLOOKUP(F1484,'Cable trays (UnitPrice)'!B:F,5,0))</f>
        <v>0.1643478260869565</v>
      </c>
      <c r="I1484" s="631">
        <f t="shared" si="1969"/>
        <v>0.328695652173913</v>
      </c>
      <c r="J1484" s="632"/>
      <c r="K1484" s="632"/>
      <c r="L1484" s="632"/>
      <c r="M1484" s="633"/>
      <c r="N1484" s="632"/>
      <c r="O1484" s="635"/>
      <c r="P1484" s="636" t="e">
        <f t="shared" ref="P1484" si="1974">G1484*O1480</f>
        <v>#REF!</v>
      </c>
    </row>
    <row r="1485" spans="1:16">
      <c r="B1485" s="627"/>
      <c r="C1485" s="627"/>
      <c r="D1485" s="627"/>
      <c r="E1485" s="628"/>
      <c r="F1485" s="638" t="s">
        <v>865</v>
      </c>
      <c r="G1485" s="639">
        <f t="shared" si="1946"/>
        <v>0.6</v>
      </c>
      <c r="H1485" s="630">
        <f>IF(F1485="",0,VLOOKUP(F1485,'Cable trays (UnitPrice)'!B:F,5,0))</f>
        <v>5.9608695652173909</v>
      </c>
      <c r="I1485" s="631">
        <f t="shared" si="1969"/>
        <v>3.5765217391304343</v>
      </c>
      <c r="J1485" s="632"/>
      <c r="K1485" s="632"/>
      <c r="L1485" s="632"/>
      <c r="M1485" s="633"/>
      <c r="N1485" s="632"/>
      <c r="O1485" s="635"/>
      <c r="P1485" s="636" t="e">
        <f t="shared" ref="P1485" si="1975">G1485*O1480</f>
        <v>#REF!</v>
      </c>
    </row>
    <row r="1486" spans="1:16">
      <c r="B1486" s="627"/>
      <c r="C1486" s="627"/>
      <c r="D1486" s="627"/>
      <c r="E1486" s="628"/>
      <c r="F1486" s="638" t="s">
        <v>855</v>
      </c>
      <c r="G1486" s="639">
        <v>2</v>
      </c>
      <c r="H1486" s="630">
        <f>IF(F1486="",0,VLOOKUP(F1486,'Cable trays (UnitPrice)'!B:F,5,0))</f>
        <v>0.78521739130434776</v>
      </c>
      <c r="I1486" s="631">
        <f t="shared" si="1969"/>
        <v>1.5704347826086955</v>
      </c>
      <c r="J1486" s="632"/>
      <c r="K1486" s="632"/>
      <c r="L1486" s="632"/>
      <c r="M1486" s="633"/>
      <c r="N1486" s="632"/>
      <c r="O1486" s="635"/>
      <c r="P1486" s="636" t="e">
        <f t="shared" ref="P1486" si="1976">G1486*O1480</f>
        <v>#REF!</v>
      </c>
    </row>
    <row r="1487" spans="1:16">
      <c r="B1487" s="627"/>
      <c r="C1487" s="627"/>
      <c r="D1487" s="627"/>
      <c r="E1487" s="628"/>
      <c r="F1487" s="638"/>
      <c r="G1487" s="639"/>
      <c r="H1487" s="630">
        <f>IF(F1487="",0,VLOOKUP(F1487,'Cable trays (UnitPrice)'!B:F,5,0))</f>
        <v>0</v>
      </c>
      <c r="I1487" s="631">
        <f t="shared" si="1969"/>
        <v>0</v>
      </c>
      <c r="J1487" s="632"/>
      <c r="K1487" s="632"/>
      <c r="L1487" s="632"/>
      <c r="M1487" s="633"/>
      <c r="N1487" s="632"/>
      <c r="O1487" s="635"/>
      <c r="P1487" s="636" t="e">
        <f t="shared" ref="P1487" si="1977">G1487*O1480</f>
        <v>#REF!</v>
      </c>
    </row>
    <row r="1488" spans="1:16">
      <c r="B1488" s="627"/>
      <c r="C1488" s="627"/>
      <c r="D1488" s="627"/>
      <c r="E1488" s="628"/>
      <c r="F1488" s="627"/>
      <c r="G1488" s="639"/>
      <c r="H1488" s="630">
        <f>IF(F1488="",0,VLOOKUP(F1488,'Cable trays (UnitPrice)'!B:F,5,0))</f>
        <v>0</v>
      </c>
      <c r="I1488" s="631">
        <f t="shared" si="1969"/>
        <v>0</v>
      </c>
      <c r="J1488" s="632"/>
      <c r="K1488" s="632"/>
      <c r="L1488" s="632"/>
      <c r="M1488" s="633"/>
      <c r="N1488" s="632"/>
      <c r="O1488" s="635"/>
      <c r="P1488" s="636" t="e">
        <f t="shared" ref="P1488" si="1978">G1488*O1480</f>
        <v>#REF!</v>
      </c>
    </row>
    <row r="1489" spans="1:16">
      <c r="B1489" s="627"/>
      <c r="C1489" s="627"/>
      <c r="D1489" s="627"/>
      <c r="E1489" s="628"/>
      <c r="F1489" s="638"/>
      <c r="G1489" s="639"/>
      <c r="H1489" s="630">
        <f>IF(F1489="",0,VLOOKUP(F1489,'Cable trays (UnitPrice)'!B:F,5,0))</f>
        <v>0</v>
      </c>
      <c r="I1489" s="631">
        <f t="shared" si="1969"/>
        <v>0</v>
      </c>
      <c r="J1489" s="632"/>
      <c r="K1489" s="632"/>
      <c r="L1489" s="632"/>
      <c r="M1489" s="633"/>
      <c r="N1489" s="632"/>
      <c r="O1489" s="635"/>
      <c r="P1489" s="636" t="e">
        <f t="shared" ref="P1489" si="1979">G1489*O1480</f>
        <v>#REF!</v>
      </c>
    </row>
    <row r="1490" spans="1:16">
      <c r="A1490" t="s">
        <v>901</v>
      </c>
      <c r="B1490" s="640" t="s">
        <v>898</v>
      </c>
      <c r="C1490" s="703" t="s">
        <v>852</v>
      </c>
      <c r="D1490" s="9" t="s">
        <v>875</v>
      </c>
      <c r="E1490" s="9" t="s">
        <v>864</v>
      </c>
      <c r="F1490" s="619"/>
      <c r="G1490" s="619"/>
      <c r="H1490" s="619"/>
      <c r="I1490" s="620">
        <f t="shared" ref="I1490" si="1980">SUM(I1491:I1499)</f>
        <v>21.331153951326222</v>
      </c>
      <c r="J1490" s="621">
        <f>I1490*NOK2EUR</f>
        <v>245.30827044025156</v>
      </c>
      <c r="K1490" s="622"/>
      <c r="L1490" s="622">
        <f t="shared" si="1631"/>
        <v>0.15</v>
      </c>
      <c r="M1490" s="624">
        <f t="shared" ref="M1490" si="1981">$M$1</f>
        <v>0.5</v>
      </c>
      <c r="N1490" s="622">
        <f t="shared" si="1633"/>
        <v>0.22499999999999998</v>
      </c>
      <c r="O1490" s="626" t="e">
        <f>SUMIF(#REF!,A1490,#REF!)</f>
        <v>#REF!</v>
      </c>
      <c r="P1490" s="626"/>
    </row>
    <row r="1491" spans="1:16">
      <c r="B1491" s="627"/>
      <c r="C1491" s="627"/>
      <c r="D1491" s="627"/>
      <c r="E1491" s="628"/>
      <c r="F1491" s="260" t="str">
        <f t="shared" ref="F1491" si="1982">CONCATENATE(B1490," ",C1490,D1490,"x",E1490)</f>
        <v>Basket - Tee HDG 150 x 60</v>
      </c>
      <c r="G1491" s="629">
        <v>1</v>
      </c>
      <c r="H1491" s="630">
        <f>IF(F1491="",0,VLOOKUP(F1491,'Cable trays (UnitPrice)'!B:F,5,0))</f>
        <v>13.043478260869565</v>
      </c>
      <c r="I1491" s="631">
        <f t="shared" ref="I1491:I1499" si="1983">H1491*G1491</f>
        <v>13.043478260869565</v>
      </c>
      <c r="J1491" s="632"/>
      <c r="K1491" s="632"/>
      <c r="L1491" s="632"/>
      <c r="M1491" s="633"/>
      <c r="N1491" s="632"/>
      <c r="O1491" s="635"/>
      <c r="P1491" s="636" t="e">
        <f t="shared" ref="P1491" si="1984">G1491*O1490</f>
        <v>#REF!</v>
      </c>
    </row>
    <row r="1492" spans="1:16">
      <c r="B1492" s="627"/>
      <c r="C1492" s="627"/>
      <c r="D1492" s="627"/>
      <c r="E1492" s="628"/>
      <c r="F1492" s="260" t="str">
        <f t="shared" ref="F1492" si="1985">CONCATENATE("Basket - Union ",C1490)</f>
        <v>Basket - Union HDG</v>
      </c>
      <c r="G1492" s="629">
        <v>2</v>
      </c>
      <c r="H1492" s="630">
        <f>IF(F1492="",0,VLOOKUP(F1492,'Cable trays (UnitPrice)'!B:F,5,0))</f>
        <v>0.68362045392398141</v>
      </c>
      <c r="I1492" s="631">
        <f t="shared" si="1983"/>
        <v>1.3672409078479628</v>
      </c>
      <c r="J1492" s="632"/>
      <c r="K1492" s="632"/>
      <c r="L1492" s="632"/>
      <c r="M1492" s="633"/>
      <c r="N1492" s="632"/>
      <c r="O1492" s="635"/>
      <c r="P1492" s="636" t="e">
        <f t="shared" ref="P1492" si="1986">G1492*O1490</f>
        <v>#REF!</v>
      </c>
    </row>
    <row r="1493" spans="1:16">
      <c r="B1493" s="627"/>
      <c r="C1493" s="627"/>
      <c r="D1493" s="627"/>
      <c r="E1493" s="628"/>
      <c r="F1493" s="638" t="s">
        <v>853</v>
      </c>
      <c r="G1493" s="639">
        <v>2</v>
      </c>
      <c r="H1493" s="630">
        <f>IF(F1493="",0,VLOOKUP(F1493,'Cable trays (UnitPrice)'!B:F,5,0))</f>
        <v>1.6165217391304347</v>
      </c>
      <c r="I1493" s="631">
        <f t="shared" si="1983"/>
        <v>3.2330434782608695</v>
      </c>
      <c r="J1493" s="632"/>
      <c r="K1493" s="632"/>
      <c r="L1493" s="632"/>
      <c r="M1493" s="633"/>
      <c r="N1493" s="632"/>
      <c r="O1493" s="635"/>
      <c r="P1493" s="636" t="e">
        <f t="shared" ref="P1493" si="1987">G1493*O1490</f>
        <v>#REF!</v>
      </c>
    </row>
    <row r="1494" spans="1:16">
      <c r="B1494" s="627"/>
      <c r="C1494" s="627"/>
      <c r="D1494" s="627"/>
      <c r="E1494" s="628"/>
      <c r="F1494" s="638" t="s">
        <v>854</v>
      </c>
      <c r="G1494" s="639">
        <v>2</v>
      </c>
      <c r="H1494" s="630">
        <f>IF(F1494="",0,VLOOKUP(F1494,'Cable trays (UnitPrice)'!B:F,5,0))</f>
        <v>0.1643478260869565</v>
      </c>
      <c r="I1494" s="631">
        <f t="shared" si="1983"/>
        <v>0.328695652173913</v>
      </c>
      <c r="J1494" s="632"/>
      <c r="K1494" s="632"/>
      <c r="L1494" s="632"/>
      <c r="M1494" s="633"/>
      <c r="N1494" s="632"/>
      <c r="O1494" s="635"/>
      <c r="P1494" s="636" t="e">
        <f t="shared" ref="P1494" si="1988">G1494*O1490</f>
        <v>#REF!</v>
      </c>
    </row>
    <row r="1495" spans="1:16">
      <c r="B1495" s="627"/>
      <c r="C1495" s="627"/>
      <c r="D1495" s="627"/>
      <c r="E1495" s="628"/>
      <c r="F1495" s="638" t="s">
        <v>865</v>
      </c>
      <c r="G1495" s="639">
        <f t="shared" si="1946"/>
        <v>0.3</v>
      </c>
      <c r="H1495" s="630">
        <f>IF(F1495="",0,VLOOKUP(F1495,'Cable trays (UnitPrice)'!B:F,5,0))</f>
        <v>5.9608695652173909</v>
      </c>
      <c r="I1495" s="631">
        <f t="shared" si="1983"/>
        <v>1.7882608695652171</v>
      </c>
      <c r="J1495" s="632"/>
      <c r="K1495" s="632"/>
      <c r="L1495" s="632"/>
      <c r="M1495" s="633"/>
      <c r="N1495" s="632"/>
      <c r="O1495" s="635"/>
      <c r="P1495" s="636" t="e">
        <f t="shared" ref="P1495" si="1989">G1495*O1490</f>
        <v>#REF!</v>
      </c>
    </row>
    <row r="1496" spans="1:16">
      <c r="B1496" s="627"/>
      <c r="C1496" s="627"/>
      <c r="D1496" s="627"/>
      <c r="E1496" s="628"/>
      <c r="F1496" s="638" t="s">
        <v>855</v>
      </c>
      <c r="G1496" s="639">
        <v>2</v>
      </c>
      <c r="H1496" s="630">
        <f>IF(F1496="",0,VLOOKUP(F1496,'Cable trays (UnitPrice)'!B:F,5,0))</f>
        <v>0.78521739130434776</v>
      </c>
      <c r="I1496" s="631">
        <f t="shared" si="1983"/>
        <v>1.5704347826086955</v>
      </c>
      <c r="J1496" s="632"/>
      <c r="K1496" s="632"/>
      <c r="L1496" s="632"/>
      <c r="M1496" s="633"/>
      <c r="N1496" s="632"/>
      <c r="O1496" s="635"/>
      <c r="P1496" s="636" t="e">
        <f t="shared" ref="P1496" si="1990">G1496*O1490</f>
        <v>#REF!</v>
      </c>
    </row>
    <row r="1497" spans="1:16">
      <c r="B1497" s="627"/>
      <c r="C1497" s="627"/>
      <c r="D1497" s="627"/>
      <c r="E1497" s="628"/>
      <c r="F1497" s="638"/>
      <c r="G1497" s="639"/>
      <c r="H1497" s="630">
        <f>IF(F1497="",0,VLOOKUP(F1497,'Cable trays (UnitPrice)'!B:F,5,0))</f>
        <v>0</v>
      </c>
      <c r="I1497" s="631">
        <f t="shared" si="1983"/>
        <v>0</v>
      </c>
      <c r="J1497" s="632"/>
      <c r="K1497" s="632"/>
      <c r="L1497" s="632"/>
      <c r="M1497" s="633"/>
      <c r="N1497" s="632"/>
      <c r="O1497" s="635"/>
      <c r="P1497" s="636" t="e">
        <f t="shared" ref="P1497" si="1991">G1497*O1490</f>
        <v>#REF!</v>
      </c>
    </row>
    <row r="1498" spans="1:16">
      <c r="B1498" s="627"/>
      <c r="C1498" s="627"/>
      <c r="D1498" s="627"/>
      <c r="E1498" s="628"/>
      <c r="F1498" s="627"/>
      <c r="G1498" s="639"/>
      <c r="H1498" s="630">
        <f>IF(F1498="",0,VLOOKUP(F1498,'Cable trays (UnitPrice)'!B:F,5,0))</f>
        <v>0</v>
      </c>
      <c r="I1498" s="631">
        <f t="shared" si="1983"/>
        <v>0</v>
      </c>
      <c r="J1498" s="632"/>
      <c r="K1498" s="632"/>
      <c r="L1498" s="632"/>
      <c r="M1498" s="633"/>
      <c r="N1498" s="632"/>
      <c r="O1498" s="635"/>
      <c r="P1498" s="636" t="e">
        <f t="shared" ref="P1498" si="1992">G1498*O1490</f>
        <v>#REF!</v>
      </c>
    </row>
    <row r="1499" spans="1:16">
      <c r="B1499" s="627"/>
      <c r="C1499" s="627"/>
      <c r="D1499" s="627"/>
      <c r="E1499" s="628"/>
      <c r="F1499" s="638"/>
      <c r="G1499" s="639"/>
      <c r="H1499" s="630">
        <f>IF(F1499="",0,VLOOKUP(F1499,'Cable trays (UnitPrice)'!B:F,5,0))</f>
        <v>0</v>
      </c>
      <c r="I1499" s="631">
        <f t="shared" si="1983"/>
        <v>0</v>
      </c>
      <c r="J1499" s="632"/>
      <c r="K1499" s="632"/>
      <c r="L1499" s="632"/>
      <c r="M1499" s="633"/>
      <c r="N1499" s="632"/>
      <c r="O1499" s="635"/>
      <c r="P1499" s="636" t="e">
        <f t="shared" ref="P1499" si="1993">G1499*O1490</f>
        <v>#REF!</v>
      </c>
    </row>
    <row r="1500" spans="1:16">
      <c r="A1500" t="s">
        <v>902</v>
      </c>
      <c r="B1500" s="640" t="s">
        <v>898</v>
      </c>
      <c r="C1500" s="703" t="s">
        <v>852</v>
      </c>
      <c r="D1500" s="9" t="s">
        <v>875</v>
      </c>
      <c r="E1500" s="9" t="s">
        <v>867</v>
      </c>
      <c r="F1500" s="619"/>
      <c r="G1500" s="619"/>
      <c r="H1500" s="619"/>
      <c r="I1500" s="620">
        <f t="shared" ref="I1500" si="1994">SUM(I1501:I1509)</f>
        <v>21.331153951326222</v>
      </c>
      <c r="J1500" s="621">
        <f>I1500*NOK2EUR</f>
        <v>245.30827044025156</v>
      </c>
      <c r="K1500" s="622"/>
      <c r="L1500" s="622">
        <f t="shared" si="1631"/>
        <v>0.15</v>
      </c>
      <c r="M1500" s="624">
        <f t="shared" ref="M1500" si="1995">$M$1</f>
        <v>0.5</v>
      </c>
      <c r="N1500" s="622">
        <f t="shared" si="1633"/>
        <v>0.22499999999999998</v>
      </c>
      <c r="O1500" s="626" t="e">
        <f>SUMIF(#REF!,A1500,#REF!)</f>
        <v>#REF!</v>
      </c>
      <c r="P1500" s="626"/>
    </row>
    <row r="1501" spans="1:16">
      <c r="B1501" s="627"/>
      <c r="C1501" s="627"/>
      <c r="D1501" s="627"/>
      <c r="E1501" s="628"/>
      <c r="F1501" s="260" t="str">
        <f t="shared" ref="F1501" si="1996">CONCATENATE(B1500," ",C1500,D1500,"x",E1500)</f>
        <v>Basket - Tee HDG 150 x 50</v>
      </c>
      <c r="G1501" s="629">
        <v>1</v>
      </c>
      <c r="H1501" s="630">
        <f>IF(F1501="",0,VLOOKUP(F1501,'Cable trays (UnitPrice)'!B:F,5,0))</f>
        <v>13.043478260869565</v>
      </c>
      <c r="I1501" s="631">
        <f t="shared" ref="I1501:I1509" si="1997">H1501*G1501</f>
        <v>13.043478260869565</v>
      </c>
      <c r="J1501" s="632"/>
      <c r="K1501" s="632"/>
      <c r="L1501" s="632"/>
      <c r="M1501" s="633"/>
      <c r="N1501" s="632"/>
      <c r="O1501" s="635"/>
      <c r="P1501" s="636" t="e">
        <f t="shared" ref="P1501" si="1998">G1501*O1500</f>
        <v>#REF!</v>
      </c>
    </row>
    <row r="1502" spans="1:16">
      <c r="B1502" s="627"/>
      <c r="C1502" s="627"/>
      <c r="D1502" s="627"/>
      <c r="E1502" s="628"/>
      <c r="F1502" s="260" t="str">
        <f t="shared" ref="F1502" si="1999">CONCATENATE("Basket - Union ",C1500)</f>
        <v>Basket - Union HDG</v>
      </c>
      <c r="G1502" s="629">
        <v>2</v>
      </c>
      <c r="H1502" s="630">
        <f>IF(F1502="",0,VLOOKUP(F1502,'Cable trays (UnitPrice)'!B:F,5,0))</f>
        <v>0.68362045392398141</v>
      </c>
      <c r="I1502" s="631">
        <f t="shared" si="1997"/>
        <v>1.3672409078479628</v>
      </c>
      <c r="J1502" s="632"/>
      <c r="K1502" s="632"/>
      <c r="L1502" s="632"/>
      <c r="M1502" s="633"/>
      <c r="N1502" s="632"/>
      <c r="O1502" s="635"/>
      <c r="P1502" s="636" t="e">
        <f t="shared" ref="P1502" si="2000">G1502*O1500</f>
        <v>#REF!</v>
      </c>
    </row>
    <row r="1503" spans="1:16">
      <c r="B1503" s="627"/>
      <c r="C1503" s="627"/>
      <c r="D1503" s="627"/>
      <c r="E1503" s="628"/>
      <c r="F1503" s="638" t="s">
        <v>853</v>
      </c>
      <c r="G1503" s="639">
        <v>2</v>
      </c>
      <c r="H1503" s="630">
        <f>IF(F1503="",0,VLOOKUP(F1503,'Cable trays (UnitPrice)'!B:F,5,0))</f>
        <v>1.6165217391304347</v>
      </c>
      <c r="I1503" s="631">
        <f t="shared" si="1997"/>
        <v>3.2330434782608695</v>
      </c>
      <c r="J1503" s="632"/>
      <c r="K1503" s="632"/>
      <c r="L1503" s="632"/>
      <c r="M1503" s="633"/>
      <c r="N1503" s="632"/>
      <c r="O1503" s="635"/>
      <c r="P1503" s="636" t="e">
        <f t="shared" ref="P1503" si="2001">G1503*O1500</f>
        <v>#REF!</v>
      </c>
    </row>
    <row r="1504" spans="1:16">
      <c r="B1504" s="627"/>
      <c r="C1504" s="627"/>
      <c r="D1504" s="627"/>
      <c r="E1504" s="628"/>
      <c r="F1504" s="638" t="s">
        <v>854</v>
      </c>
      <c r="G1504" s="639">
        <v>2</v>
      </c>
      <c r="H1504" s="630">
        <f>IF(F1504="",0,VLOOKUP(F1504,'Cable trays (UnitPrice)'!B:F,5,0))</f>
        <v>0.1643478260869565</v>
      </c>
      <c r="I1504" s="631">
        <f t="shared" si="1997"/>
        <v>0.328695652173913</v>
      </c>
      <c r="J1504" s="632"/>
      <c r="K1504" s="632"/>
      <c r="L1504" s="632"/>
      <c r="M1504" s="633"/>
      <c r="N1504" s="632"/>
      <c r="O1504" s="635"/>
      <c r="P1504" s="636" t="e">
        <f t="shared" ref="P1504" si="2002">G1504*O1500</f>
        <v>#REF!</v>
      </c>
    </row>
    <row r="1505" spans="1:16">
      <c r="B1505" s="627"/>
      <c r="C1505" s="627"/>
      <c r="D1505" s="627"/>
      <c r="E1505" s="628"/>
      <c r="F1505" s="638" t="s">
        <v>865</v>
      </c>
      <c r="G1505" s="639">
        <f t="shared" si="1946"/>
        <v>0.3</v>
      </c>
      <c r="H1505" s="630">
        <f>IF(F1505="",0,VLOOKUP(F1505,'Cable trays (UnitPrice)'!B:F,5,0))</f>
        <v>5.9608695652173909</v>
      </c>
      <c r="I1505" s="631">
        <f t="shared" si="1997"/>
        <v>1.7882608695652171</v>
      </c>
      <c r="J1505" s="632"/>
      <c r="K1505" s="632"/>
      <c r="L1505" s="632"/>
      <c r="M1505" s="633"/>
      <c r="N1505" s="632"/>
      <c r="O1505" s="635"/>
      <c r="P1505" s="636" t="e">
        <f t="shared" ref="P1505" si="2003">G1505*O1500</f>
        <v>#REF!</v>
      </c>
    </row>
    <row r="1506" spans="1:16">
      <c r="B1506" s="627"/>
      <c r="C1506" s="627"/>
      <c r="D1506" s="627"/>
      <c r="E1506" s="628"/>
      <c r="F1506" s="638" t="s">
        <v>855</v>
      </c>
      <c r="G1506" s="639">
        <v>2</v>
      </c>
      <c r="H1506" s="630">
        <f>IF(F1506="",0,VLOOKUP(F1506,'Cable trays (UnitPrice)'!B:F,5,0))</f>
        <v>0.78521739130434776</v>
      </c>
      <c r="I1506" s="631">
        <f t="shared" si="1997"/>
        <v>1.5704347826086955</v>
      </c>
      <c r="J1506" s="632"/>
      <c r="K1506" s="632"/>
      <c r="L1506" s="632"/>
      <c r="M1506" s="633"/>
      <c r="N1506" s="632"/>
      <c r="O1506" s="635"/>
      <c r="P1506" s="636" t="e">
        <f t="shared" ref="P1506" si="2004">G1506*O1500</f>
        <v>#REF!</v>
      </c>
    </row>
    <row r="1507" spans="1:16">
      <c r="B1507" s="627"/>
      <c r="C1507" s="627"/>
      <c r="D1507" s="627"/>
      <c r="E1507" s="628"/>
      <c r="F1507" s="638"/>
      <c r="G1507" s="639"/>
      <c r="H1507" s="630">
        <f>IF(F1507="",0,VLOOKUP(F1507,'Cable trays (UnitPrice)'!B:F,5,0))</f>
        <v>0</v>
      </c>
      <c r="I1507" s="631">
        <f t="shared" si="1997"/>
        <v>0</v>
      </c>
      <c r="J1507" s="632"/>
      <c r="K1507" s="632"/>
      <c r="L1507" s="632"/>
      <c r="M1507" s="633"/>
      <c r="N1507" s="632"/>
      <c r="O1507" s="635"/>
      <c r="P1507" s="636" t="e">
        <f t="shared" ref="P1507" si="2005">G1507*O1500</f>
        <v>#REF!</v>
      </c>
    </row>
    <row r="1508" spans="1:16">
      <c r="B1508" s="627"/>
      <c r="C1508" s="627"/>
      <c r="D1508" s="627"/>
      <c r="E1508" s="628"/>
      <c r="F1508" s="627"/>
      <c r="G1508" s="639"/>
      <c r="H1508" s="630">
        <f>IF(F1508="",0,VLOOKUP(F1508,'Cable trays (UnitPrice)'!B:F,5,0))</f>
        <v>0</v>
      </c>
      <c r="I1508" s="631">
        <f t="shared" si="1997"/>
        <v>0</v>
      </c>
      <c r="J1508" s="632"/>
      <c r="K1508" s="632"/>
      <c r="L1508" s="632"/>
      <c r="M1508" s="633"/>
      <c r="N1508" s="632"/>
      <c r="O1508" s="635"/>
      <c r="P1508" s="636" t="e">
        <f t="shared" ref="P1508" si="2006">G1508*O1500</f>
        <v>#REF!</v>
      </c>
    </row>
    <row r="1509" spans="1:16">
      <c r="B1509" s="627"/>
      <c r="C1509" s="627"/>
      <c r="D1509" s="627"/>
      <c r="E1509" s="628"/>
      <c r="F1509" s="638"/>
      <c r="G1509" s="639"/>
      <c r="H1509" s="630">
        <f>IF(F1509="",0,VLOOKUP(F1509,'Cable trays (UnitPrice)'!B:F,5,0))</f>
        <v>0</v>
      </c>
      <c r="I1509" s="631">
        <f t="shared" si="1997"/>
        <v>0</v>
      </c>
      <c r="J1509" s="632"/>
      <c r="K1509" s="632"/>
      <c r="L1509" s="632"/>
      <c r="M1509" s="633"/>
      <c r="N1509" s="632"/>
      <c r="O1509" s="635"/>
      <c r="P1509" s="636" t="e">
        <f t="shared" ref="P1509" si="2007">G1509*O1500</f>
        <v>#REF!</v>
      </c>
    </row>
    <row r="1510" spans="1:16">
      <c r="A1510" t="s">
        <v>903</v>
      </c>
      <c r="B1510" s="640" t="s">
        <v>898</v>
      </c>
      <c r="C1510" s="704" t="s">
        <v>856</v>
      </c>
      <c r="D1510" s="9" t="s">
        <v>875</v>
      </c>
      <c r="E1510" s="9" t="s">
        <v>881</v>
      </c>
      <c r="F1510" s="619"/>
      <c r="G1510" s="619"/>
      <c r="H1510" s="619"/>
      <c r="I1510" s="620">
        <f>SUM(I1511:I1519)</f>
        <v>8.4380721903199341</v>
      </c>
      <c r="J1510" s="621">
        <f>I1510*NOK2EUR</f>
        <v>97.037830188679237</v>
      </c>
      <c r="K1510" s="622"/>
      <c r="L1510" s="622">
        <f t="shared" si="1631"/>
        <v>0.15</v>
      </c>
      <c r="M1510" s="624">
        <f t="shared" ref="M1510" si="2008">$M$1</f>
        <v>0.5</v>
      </c>
      <c r="N1510" s="622">
        <f t="shared" si="1633"/>
        <v>0.22499999999999998</v>
      </c>
      <c r="O1510" s="626" t="e">
        <f>SUMIF(#REF!,A1510,#REF!)</f>
        <v>#REF!</v>
      </c>
      <c r="P1510" s="626"/>
    </row>
    <row r="1511" spans="1:16">
      <c r="B1511" s="627"/>
      <c r="C1511" s="627"/>
      <c r="D1511" s="627"/>
      <c r="E1511" s="628"/>
      <c r="F1511" s="260" t="str">
        <f>CONCATENATE(B1510," ",C1510,D1510,"x",E1510)</f>
        <v>Basket - Tee PRE Galv. 150 x 100</v>
      </c>
      <c r="G1511" s="629">
        <v>1</v>
      </c>
      <c r="H1511" s="630">
        <f>IF(F1511="",0,VLOOKUP(F1511,'Cable trays (UnitPrice)'!B:F,5,0))</f>
        <v>0.50587913590374622</v>
      </c>
      <c r="I1511" s="631">
        <f>H1511*G1511</f>
        <v>0.50587913590374622</v>
      </c>
      <c r="J1511" s="632"/>
      <c r="K1511" s="632"/>
      <c r="L1511" s="632"/>
      <c r="M1511" s="633"/>
      <c r="N1511" s="632"/>
      <c r="O1511" s="635"/>
      <c r="P1511" s="636" t="e">
        <f t="shared" ref="P1511" si="2009">G1511*O1510</f>
        <v>#REF!</v>
      </c>
    </row>
    <row r="1512" spans="1:16">
      <c r="B1512" s="627"/>
      <c r="C1512" s="627"/>
      <c r="D1512" s="627"/>
      <c r="E1512" s="628"/>
      <c r="F1512" s="260" t="str">
        <f>CONCATENATE("Basket - Union ",C1510)</f>
        <v>Basket - Union PRE Galv.</v>
      </c>
      <c r="G1512" s="629">
        <v>2</v>
      </c>
      <c r="H1512" s="630">
        <f>IF(F1512="",0,VLOOKUP(F1512,'Cable trays (UnitPrice)'!B:F,5,0))</f>
        <v>0.50587913590374622</v>
      </c>
      <c r="I1512" s="631">
        <f>H1512*G1512</f>
        <v>1.0117582718074924</v>
      </c>
      <c r="J1512" s="632"/>
      <c r="K1512" s="632"/>
      <c r="L1512" s="632"/>
      <c r="M1512" s="633"/>
      <c r="N1512" s="632"/>
      <c r="O1512" s="635"/>
      <c r="P1512" s="636" t="e">
        <f t="shared" ref="P1512" si="2010">G1512*O1510</f>
        <v>#REF!</v>
      </c>
    </row>
    <row r="1513" spans="1:16">
      <c r="B1513" s="627"/>
      <c r="C1513" s="627"/>
      <c r="D1513" s="627"/>
      <c r="E1513" s="628"/>
      <c r="F1513" s="638" t="s">
        <v>853</v>
      </c>
      <c r="G1513" s="639">
        <v>2</v>
      </c>
      <c r="H1513" s="630">
        <f>IF(F1513="",0,VLOOKUP(F1513,'Cable trays (UnitPrice)'!B:F,5,0))</f>
        <v>1.6165217391304347</v>
      </c>
      <c r="I1513" s="631">
        <f t="shared" ref="I1513:I1519" si="2011">H1513*G1513</f>
        <v>3.2330434782608695</v>
      </c>
      <c r="J1513" s="632"/>
      <c r="K1513" s="632"/>
      <c r="L1513" s="632"/>
      <c r="M1513" s="633"/>
      <c r="N1513" s="632"/>
      <c r="O1513" s="635"/>
      <c r="P1513" s="636" t="e">
        <f t="shared" ref="P1513" si="2012">G1513*O1510</f>
        <v>#REF!</v>
      </c>
    </row>
    <row r="1514" spans="1:16">
      <c r="B1514" s="627"/>
      <c r="C1514" s="627"/>
      <c r="D1514" s="627"/>
      <c r="E1514" s="628"/>
      <c r="F1514" s="638" t="s">
        <v>854</v>
      </c>
      <c r="G1514" s="639">
        <v>2</v>
      </c>
      <c r="H1514" s="630">
        <f>IF(F1514="",0,VLOOKUP(F1514,'Cable trays (UnitPrice)'!B:F,5,0))</f>
        <v>0.1643478260869565</v>
      </c>
      <c r="I1514" s="631">
        <f t="shared" si="2011"/>
        <v>0.328695652173913</v>
      </c>
      <c r="J1514" s="632"/>
      <c r="K1514" s="632"/>
      <c r="L1514" s="632"/>
      <c r="M1514" s="633"/>
      <c r="N1514" s="632"/>
      <c r="O1514" s="635"/>
      <c r="P1514" s="636" t="e">
        <f t="shared" ref="P1514" si="2013">G1514*O1510</f>
        <v>#REF!</v>
      </c>
    </row>
    <row r="1515" spans="1:16">
      <c r="B1515" s="627"/>
      <c r="C1515" s="627"/>
      <c r="D1515" s="627"/>
      <c r="E1515" s="628"/>
      <c r="F1515" s="638" t="s">
        <v>865</v>
      </c>
      <c r="G1515" s="639">
        <f t="shared" si="1946"/>
        <v>0.3</v>
      </c>
      <c r="H1515" s="630">
        <f>IF(F1515="",0,VLOOKUP(F1515,'Cable trays (UnitPrice)'!B:F,5,0))</f>
        <v>5.9608695652173909</v>
      </c>
      <c r="I1515" s="631">
        <f t="shared" si="2011"/>
        <v>1.7882608695652171</v>
      </c>
      <c r="J1515" s="632"/>
      <c r="K1515" s="632"/>
      <c r="L1515" s="632"/>
      <c r="M1515" s="633"/>
      <c r="N1515" s="632"/>
      <c r="O1515" s="635"/>
      <c r="P1515" s="636" t="e">
        <f t="shared" ref="P1515" si="2014">G1515*O1510</f>
        <v>#REF!</v>
      </c>
    </row>
    <row r="1516" spans="1:16">
      <c r="B1516" s="627"/>
      <c r="C1516" s="627"/>
      <c r="D1516" s="627"/>
      <c r="E1516" s="628"/>
      <c r="F1516" s="638" t="s">
        <v>855</v>
      </c>
      <c r="G1516" s="639">
        <v>2</v>
      </c>
      <c r="H1516" s="630">
        <f>IF(F1516="",0,VLOOKUP(F1516,'Cable trays (UnitPrice)'!B:F,5,0))</f>
        <v>0.78521739130434776</v>
      </c>
      <c r="I1516" s="631">
        <f t="shared" si="2011"/>
        <v>1.5704347826086955</v>
      </c>
      <c r="J1516" s="632"/>
      <c r="K1516" s="632"/>
      <c r="L1516" s="632"/>
      <c r="M1516" s="633"/>
      <c r="N1516" s="632"/>
      <c r="O1516" s="635"/>
      <c r="P1516" s="636" t="e">
        <f t="shared" ref="P1516" si="2015">G1516*O1510</f>
        <v>#REF!</v>
      </c>
    </row>
    <row r="1517" spans="1:16">
      <c r="B1517" s="627"/>
      <c r="C1517" s="627"/>
      <c r="D1517" s="627"/>
      <c r="E1517" s="628"/>
      <c r="F1517" s="638"/>
      <c r="G1517" s="639"/>
      <c r="H1517" s="630">
        <f>IF(F1517="",0,VLOOKUP(F1517,'Cable trays (UnitPrice)'!B:F,5,0))</f>
        <v>0</v>
      </c>
      <c r="I1517" s="631">
        <f t="shared" si="2011"/>
        <v>0</v>
      </c>
      <c r="J1517" s="632"/>
      <c r="K1517" s="632"/>
      <c r="L1517" s="632"/>
      <c r="M1517" s="633"/>
      <c r="N1517" s="632"/>
      <c r="O1517" s="635"/>
      <c r="P1517" s="636" t="e">
        <f t="shared" ref="P1517" si="2016">G1517*O1510</f>
        <v>#REF!</v>
      </c>
    </row>
    <row r="1518" spans="1:16">
      <c r="B1518" s="627"/>
      <c r="C1518" s="627"/>
      <c r="D1518" s="627"/>
      <c r="E1518" s="628"/>
      <c r="F1518" s="627"/>
      <c r="G1518" s="639"/>
      <c r="H1518" s="630">
        <f>IF(F1518="",0,VLOOKUP(F1518,'Cable trays (UnitPrice)'!B:F,5,0))</f>
        <v>0</v>
      </c>
      <c r="I1518" s="631">
        <f t="shared" si="2011"/>
        <v>0</v>
      </c>
      <c r="J1518" s="632"/>
      <c r="K1518" s="632"/>
      <c r="L1518" s="632"/>
      <c r="M1518" s="633"/>
      <c r="N1518" s="632"/>
      <c r="O1518" s="635"/>
      <c r="P1518" s="636" t="e">
        <f t="shared" ref="P1518" si="2017">G1518*O1510</f>
        <v>#REF!</v>
      </c>
    </row>
    <row r="1519" spans="1:16">
      <c r="B1519" s="627"/>
      <c r="C1519" s="627"/>
      <c r="D1519" s="627"/>
      <c r="E1519" s="628"/>
      <c r="F1519" s="638"/>
      <c r="G1519" s="639"/>
      <c r="H1519" s="630">
        <f>IF(F1519="",0,VLOOKUP(F1519,'Cable trays (UnitPrice)'!B:F,5,0))</f>
        <v>0</v>
      </c>
      <c r="I1519" s="631">
        <f t="shared" si="2011"/>
        <v>0</v>
      </c>
      <c r="J1519" s="632"/>
      <c r="K1519" s="632"/>
      <c r="L1519" s="632"/>
      <c r="M1519" s="633"/>
      <c r="N1519" s="632"/>
      <c r="O1519" s="635"/>
      <c r="P1519" s="636" t="e">
        <f t="shared" ref="P1519" si="2018">G1519*O1510</f>
        <v>#REF!</v>
      </c>
    </row>
    <row r="1520" spans="1:16">
      <c r="A1520" t="s">
        <v>903</v>
      </c>
      <c r="B1520" s="640" t="s">
        <v>898</v>
      </c>
      <c r="C1520" s="704" t="s">
        <v>856</v>
      </c>
      <c r="D1520" s="9" t="s">
        <v>875</v>
      </c>
      <c r="E1520" s="9" t="s">
        <v>881</v>
      </c>
      <c r="F1520" s="619"/>
      <c r="G1520" s="619"/>
      <c r="H1520" s="619"/>
      <c r="I1520" s="620">
        <f>SUM(I1521:I1529)</f>
        <v>8.4380721903199341</v>
      </c>
      <c r="J1520" s="621">
        <f>I1520*NOK2EUR</f>
        <v>97.037830188679237</v>
      </c>
      <c r="K1520" s="622"/>
      <c r="L1520" s="622">
        <f t="shared" si="1631"/>
        <v>0.15</v>
      </c>
      <c r="M1520" s="624">
        <f t="shared" ref="M1520" si="2019">$M$1</f>
        <v>0.5</v>
      </c>
      <c r="N1520" s="622">
        <f t="shared" si="1633"/>
        <v>0.22499999999999998</v>
      </c>
      <c r="O1520" s="626" t="e">
        <f>SUMIF(#REF!,A1520,#REF!)</f>
        <v>#REF!</v>
      </c>
      <c r="P1520" s="626"/>
    </row>
    <row r="1521" spans="1:16">
      <c r="B1521" s="627"/>
      <c r="C1521" s="627"/>
      <c r="D1521" s="627"/>
      <c r="E1521" s="628"/>
      <c r="F1521" s="260" t="str">
        <f>CONCATENATE(B1520," ",C1520,D1520,"x",E1520)</f>
        <v>Basket - Tee PRE Galv. 150 x 100</v>
      </c>
      <c r="G1521" s="629">
        <v>1</v>
      </c>
      <c r="H1521" s="630">
        <f>IF(F1521="",0,VLOOKUP(F1521,'Cable trays (UnitPrice)'!B:F,5,0))</f>
        <v>0.50587913590374622</v>
      </c>
      <c r="I1521" s="631">
        <f>H1521*G1521</f>
        <v>0.50587913590374622</v>
      </c>
      <c r="J1521" s="632"/>
      <c r="K1521" s="632"/>
      <c r="L1521" s="632"/>
      <c r="M1521" s="633"/>
      <c r="N1521" s="632"/>
      <c r="O1521" s="635"/>
      <c r="P1521" s="636" t="e">
        <f t="shared" ref="P1521" si="2020">G1521*O1520</f>
        <v>#REF!</v>
      </c>
    </row>
    <row r="1522" spans="1:16">
      <c r="B1522" s="627"/>
      <c r="C1522" s="627"/>
      <c r="D1522" s="627"/>
      <c r="E1522" s="628"/>
      <c r="F1522" s="260" t="str">
        <f>CONCATENATE("Basket - Union ",C1520)</f>
        <v>Basket - Union PRE Galv.</v>
      </c>
      <c r="G1522" s="629">
        <v>2</v>
      </c>
      <c r="H1522" s="630">
        <f>IF(F1522="",0,VLOOKUP(F1522,'Cable trays (UnitPrice)'!B:F,5,0))</f>
        <v>0.50587913590374622</v>
      </c>
      <c r="I1522" s="631">
        <f>H1522*G1522</f>
        <v>1.0117582718074924</v>
      </c>
      <c r="J1522" s="632"/>
      <c r="K1522" s="632"/>
      <c r="L1522" s="632"/>
      <c r="M1522" s="633"/>
      <c r="N1522" s="632"/>
      <c r="O1522" s="635"/>
      <c r="P1522" s="636" t="e">
        <f t="shared" ref="P1522" si="2021">G1522*O1520</f>
        <v>#REF!</v>
      </c>
    </row>
    <row r="1523" spans="1:16">
      <c r="B1523" s="627"/>
      <c r="C1523" s="627"/>
      <c r="D1523" s="627"/>
      <c r="E1523" s="628"/>
      <c r="F1523" s="638" t="s">
        <v>853</v>
      </c>
      <c r="G1523" s="639">
        <v>2</v>
      </c>
      <c r="H1523" s="630">
        <f>IF(F1523="",0,VLOOKUP(F1523,'Cable trays (UnitPrice)'!B:F,5,0))</f>
        <v>1.6165217391304347</v>
      </c>
      <c r="I1523" s="631">
        <f t="shared" ref="I1523:I1529" si="2022">H1523*G1523</f>
        <v>3.2330434782608695</v>
      </c>
      <c r="J1523" s="632"/>
      <c r="K1523" s="632"/>
      <c r="L1523" s="632"/>
      <c r="M1523" s="633"/>
      <c r="N1523" s="632"/>
      <c r="O1523" s="635"/>
      <c r="P1523" s="636" t="e">
        <f t="shared" ref="P1523" si="2023">G1523*O1520</f>
        <v>#REF!</v>
      </c>
    </row>
    <row r="1524" spans="1:16">
      <c r="B1524" s="627"/>
      <c r="C1524" s="627"/>
      <c r="D1524" s="627"/>
      <c r="E1524" s="628"/>
      <c r="F1524" s="638" t="s">
        <v>854</v>
      </c>
      <c r="G1524" s="639">
        <v>2</v>
      </c>
      <c r="H1524" s="630">
        <f>IF(F1524="",0,VLOOKUP(F1524,'Cable trays (UnitPrice)'!B:F,5,0))</f>
        <v>0.1643478260869565</v>
      </c>
      <c r="I1524" s="631">
        <f t="shared" si="2022"/>
        <v>0.328695652173913</v>
      </c>
      <c r="J1524" s="632"/>
      <c r="K1524" s="632"/>
      <c r="L1524" s="632"/>
      <c r="M1524" s="633"/>
      <c r="N1524" s="632"/>
      <c r="O1524" s="635"/>
      <c r="P1524" s="636" t="e">
        <f t="shared" ref="P1524" si="2024">G1524*O1520</f>
        <v>#REF!</v>
      </c>
    </row>
    <row r="1525" spans="1:16">
      <c r="B1525" s="627"/>
      <c r="C1525" s="627"/>
      <c r="D1525" s="627"/>
      <c r="E1525" s="628"/>
      <c r="F1525" s="638" t="s">
        <v>865</v>
      </c>
      <c r="G1525" s="639">
        <f t="shared" si="1946"/>
        <v>0.3</v>
      </c>
      <c r="H1525" s="630">
        <f>IF(F1525="",0,VLOOKUP(F1525,'Cable trays (UnitPrice)'!B:F,5,0))</f>
        <v>5.9608695652173909</v>
      </c>
      <c r="I1525" s="631">
        <f t="shared" si="2022"/>
        <v>1.7882608695652171</v>
      </c>
      <c r="J1525" s="632"/>
      <c r="K1525" s="632"/>
      <c r="L1525" s="632"/>
      <c r="M1525" s="633"/>
      <c r="N1525" s="632"/>
      <c r="O1525" s="635"/>
      <c r="P1525" s="636" t="e">
        <f t="shared" ref="P1525" si="2025">G1525*O1520</f>
        <v>#REF!</v>
      </c>
    </row>
    <row r="1526" spans="1:16">
      <c r="B1526" s="627"/>
      <c r="C1526" s="627"/>
      <c r="D1526" s="627"/>
      <c r="E1526" s="628"/>
      <c r="F1526" s="638" t="s">
        <v>855</v>
      </c>
      <c r="G1526" s="639">
        <v>2</v>
      </c>
      <c r="H1526" s="630">
        <f>IF(F1526="",0,VLOOKUP(F1526,'Cable trays (UnitPrice)'!B:F,5,0))</f>
        <v>0.78521739130434776</v>
      </c>
      <c r="I1526" s="631">
        <f t="shared" si="2022"/>
        <v>1.5704347826086955</v>
      </c>
      <c r="J1526" s="632"/>
      <c r="K1526" s="632"/>
      <c r="L1526" s="632"/>
      <c r="M1526" s="633"/>
      <c r="N1526" s="632"/>
      <c r="O1526" s="635"/>
      <c r="P1526" s="636" t="e">
        <f t="shared" ref="P1526" si="2026">G1526*O1520</f>
        <v>#REF!</v>
      </c>
    </row>
    <row r="1527" spans="1:16">
      <c r="B1527" s="627"/>
      <c r="C1527" s="627"/>
      <c r="D1527" s="627"/>
      <c r="E1527" s="628"/>
      <c r="F1527" s="638"/>
      <c r="G1527" s="639"/>
      <c r="H1527" s="630">
        <f>IF(F1527="",0,VLOOKUP(F1527,'Cable trays (UnitPrice)'!B:F,5,0))</f>
        <v>0</v>
      </c>
      <c r="I1527" s="631">
        <f t="shared" si="2022"/>
        <v>0</v>
      </c>
      <c r="J1527" s="632"/>
      <c r="K1527" s="632"/>
      <c r="L1527" s="632"/>
      <c r="M1527" s="633"/>
      <c r="N1527" s="632"/>
      <c r="O1527" s="635"/>
      <c r="P1527" s="636" t="e">
        <f t="shared" ref="P1527" si="2027">G1527*O1520</f>
        <v>#REF!</v>
      </c>
    </row>
    <row r="1528" spans="1:16">
      <c r="B1528" s="627"/>
      <c r="C1528" s="627"/>
      <c r="D1528" s="627"/>
      <c r="E1528" s="628"/>
      <c r="F1528" s="627"/>
      <c r="G1528" s="639"/>
      <c r="H1528" s="630">
        <f>IF(F1528="",0,VLOOKUP(F1528,'Cable trays (UnitPrice)'!B:F,5,0))</f>
        <v>0</v>
      </c>
      <c r="I1528" s="631">
        <f t="shared" si="2022"/>
        <v>0</v>
      </c>
      <c r="J1528" s="632"/>
      <c r="K1528" s="632"/>
      <c r="L1528" s="632"/>
      <c r="M1528" s="633"/>
      <c r="N1528" s="632"/>
      <c r="O1528" s="635"/>
      <c r="P1528" s="636" t="e">
        <f t="shared" ref="P1528" si="2028">G1528*O1520</f>
        <v>#REF!</v>
      </c>
    </row>
    <row r="1529" spans="1:16">
      <c r="B1529" s="627"/>
      <c r="C1529" s="627"/>
      <c r="D1529" s="627"/>
      <c r="E1529" s="628"/>
      <c r="F1529" s="638"/>
      <c r="G1529" s="639"/>
      <c r="H1529" s="630">
        <f>IF(F1529="",0,VLOOKUP(F1529,'Cable trays (UnitPrice)'!B:F,5,0))</f>
        <v>0</v>
      </c>
      <c r="I1529" s="631">
        <f t="shared" si="2022"/>
        <v>0</v>
      </c>
      <c r="J1529" s="632"/>
      <c r="K1529" s="632"/>
      <c r="L1529" s="632"/>
      <c r="M1529" s="633"/>
      <c r="N1529" s="632"/>
      <c r="O1529" s="635"/>
      <c r="P1529" s="636" t="e">
        <f t="shared" ref="P1529" si="2029">G1529*O1520</f>
        <v>#REF!</v>
      </c>
    </row>
    <row r="1530" spans="1:16">
      <c r="A1530" t="s">
        <v>904</v>
      </c>
      <c r="B1530" s="640" t="s">
        <v>905</v>
      </c>
      <c r="C1530" s="703" t="s">
        <v>852</v>
      </c>
      <c r="D1530" s="9" t="s">
        <v>863</v>
      </c>
      <c r="E1530" s="9" t="s">
        <v>864</v>
      </c>
      <c r="F1530" s="619"/>
      <c r="G1530" s="619"/>
      <c r="H1530" s="619"/>
      <c r="I1530" s="620">
        <f>SUM(I1531:I1539)</f>
        <v>11.18057697566311</v>
      </c>
      <c r="J1530" s="621">
        <f>I1530*NOK2EUR</f>
        <v>128.57663522012575</v>
      </c>
      <c r="K1530" s="622"/>
      <c r="L1530" s="622">
        <f t="shared" si="1631"/>
        <v>0.45</v>
      </c>
      <c r="M1530" s="624">
        <f t="shared" ref="M1530" si="2030">$M$1</f>
        <v>0.5</v>
      </c>
      <c r="N1530" s="622">
        <f t="shared" si="1633"/>
        <v>0.67500000000000004</v>
      </c>
      <c r="O1530" s="626" t="e">
        <f>SUMIF(#REF!,A1530,#REF!)</f>
        <v>#REF!</v>
      </c>
      <c r="P1530" s="626"/>
    </row>
    <row r="1531" spans="1:16">
      <c r="B1531" s="627"/>
      <c r="C1531" s="627"/>
      <c r="D1531" s="627"/>
      <c r="E1531" s="628"/>
      <c r="F1531" s="260" t="str">
        <f>CONCATENATE(B1530," ",C1530)</f>
        <v>Basket - Union HDG</v>
      </c>
      <c r="G1531" s="629">
        <v>1</v>
      </c>
      <c r="H1531" s="630">
        <f>IF(F1531="",0,VLOOKUP(F1531,'Cable trays (UnitPrice)'!B:F,5,0))</f>
        <v>0.68362045392398141</v>
      </c>
      <c r="I1531" s="631">
        <f>H1531*G1531</f>
        <v>0.68362045392398141</v>
      </c>
      <c r="J1531" s="632"/>
      <c r="K1531" s="632"/>
      <c r="L1531" s="632"/>
      <c r="M1531" s="633"/>
      <c r="N1531" s="632"/>
      <c r="O1531" s="635"/>
      <c r="P1531" s="636" t="e">
        <f t="shared" ref="P1531" si="2031">G1531*O1530</f>
        <v>#REF!</v>
      </c>
    </row>
    <row r="1532" spans="1:16">
      <c r="B1532" s="627"/>
      <c r="C1532" s="627"/>
      <c r="D1532" s="627"/>
      <c r="E1532" s="628"/>
      <c r="F1532" s="260"/>
      <c r="G1532" s="629">
        <v>2</v>
      </c>
      <c r="H1532" s="630">
        <f>IF(F1532="",0,VLOOKUP(F1532,'Cable trays (UnitPrice)'!B:F,5,0))</f>
        <v>0</v>
      </c>
      <c r="I1532" s="631">
        <f>H1532*G1532</f>
        <v>0</v>
      </c>
      <c r="J1532" s="632"/>
      <c r="K1532" s="632"/>
      <c r="L1532" s="632"/>
      <c r="M1532" s="633"/>
      <c r="N1532" s="632"/>
      <c r="O1532" s="635"/>
      <c r="P1532" s="636" t="e">
        <f t="shared" ref="P1532" si="2032">G1532*O1530</f>
        <v>#REF!</v>
      </c>
    </row>
    <row r="1533" spans="1:16">
      <c r="B1533" s="627"/>
      <c r="C1533" s="627"/>
      <c r="D1533" s="627"/>
      <c r="E1533" s="628"/>
      <c r="F1533" s="638" t="s">
        <v>853</v>
      </c>
      <c r="G1533" s="639">
        <v>2</v>
      </c>
      <c r="H1533" s="630">
        <f>IF(F1533="",0,VLOOKUP(F1533,'Cable trays (UnitPrice)'!B:F,5,0))</f>
        <v>1.6165217391304347</v>
      </c>
      <c r="I1533" s="631">
        <f t="shared" ref="I1533:I1539" si="2033">H1533*G1533</f>
        <v>3.2330434782608695</v>
      </c>
      <c r="J1533" s="632"/>
      <c r="K1533" s="632"/>
      <c r="L1533" s="632"/>
      <c r="M1533" s="633"/>
      <c r="N1533" s="632"/>
      <c r="O1533" s="635"/>
      <c r="P1533" s="636" t="e">
        <f t="shared" ref="P1533" si="2034">G1533*O1530</f>
        <v>#REF!</v>
      </c>
    </row>
    <row r="1534" spans="1:16">
      <c r="B1534" s="627"/>
      <c r="C1534" s="627"/>
      <c r="D1534" s="627"/>
      <c r="E1534" s="628"/>
      <c r="F1534" s="638" t="s">
        <v>854</v>
      </c>
      <c r="G1534" s="639">
        <v>2</v>
      </c>
      <c r="H1534" s="630">
        <f>IF(F1534="",0,VLOOKUP(F1534,'Cable trays (UnitPrice)'!B:F,5,0))</f>
        <v>0.1643478260869565</v>
      </c>
      <c r="I1534" s="631">
        <f t="shared" si="2033"/>
        <v>0.328695652173913</v>
      </c>
      <c r="J1534" s="632"/>
      <c r="K1534" s="632"/>
      <c r="L1534" s="632"/>
      <c r="M1534" s="633"/>
      <c r="N1534" s="632"/>
      <c r="O1534" s="635"/>
      <c r="P1534" s="636" t="e">
        <f t="shared" ref="P1534" si="2035">G1534*O1530</f>
        <v>#REF!</v>
      </c>
    </row>
    <row r="1535" spans="1:16">
      <c r="B1535" s="627"/>
      <c r="C1535" s="627"/>
      <c r="D1535" s="627"/>
      <c r="E1535" s="628"/>
      <c r="F1535" s="638" t="s">
        <v>865</v>
      </c>
      <c r="G1535" s="639">
        <f t="shared" ref="G1535:G1595" si="2036">D1530*2/1000</f>
        <v>0.9</v>
      </c>
      <c r="H1535" s="630">
        <f>IF(F1535="",0,VLOOKUP(F1535,'Cable trays (UnitPrice)'!B:F,5,0))</f>
        <v>5.9608695652173909</v>
      </c>
      <c r="I1535" s="631">
        <f t="shared" si="2033"/>
        <v>5.364782608695652</v>
      </c>
      <c r="J1535" s="632"/>
      <c r="K1535" s="632"/>
      <c r="L1535" s="632"/>
      <c r="M1535" s="633"/>
      <c r="N1535" s="632"/>
      <c r="O1535" s="635"/>
      <c r="P1535" s="636" t="e">
        <f t="shared" ref="P1535" si="2037">G1535*O1530</f>
        <v>#REF!</v>
      </c>
    </row>
    <row r="1536" spans="1:16">
      <c r="B1536" s="627"/>
      <c r="C1536" s="627"/>
      <c r="D1536" s="627"/>
      <c r="E1536" s="628"/>
      <c r="F1536" s="638" t="s">
        <v>855</v>
      </c>
      <c r="G1536" s="639">
        <v>2</v>
      </c>
      <c r="H1536" s="630">
        <f>IF(F1536="",0,VLOOKUP(F1536,'Cable trays (UnitPrice)'!B:F,5,0))</f>
        <v>0.78521739130434776</v>
      </c>
      <c r="I1536" s="631">
        <f t="shared" si="2033"/>
        <v>1.5704347826086955</v>
      </c>
      <c r="J1536" s="632"/>
      <c r="K1536" s="632"/>
      <c r="L1536" s="632"/>
      <c r="M1536" s="633"/>
      <c r="N1536" s="632"/>
      <c r="O1536" s="635"/>
      <c r="P1536" s="636" t="e">
        <f t="shared" ref="P1536" si="2038">G1536*O1530</f>
        <v>#REF!</v>
      </c>
    </row>
    <row r="1537" spans="1:16">
      <c r="B1537" s="627"/>
      <c r="C1537" s="627"/>
      <c r="D1537" s="627"/>
      <c r="E1537" s="628"/>
      <c r="F1537" s="638"/>
      <c r="G1537" s="639"/>
      <c r="H1537" s="630">
        <f>IF(F1537="",0,VLOOKUP(F1537,'Cable trays (UnitPrice)'!B:F,5,0))</f>
        <v>0</v>
      </c>
      <c r="I1537" s="631">
        <f t="shared" si="2033"/>
        <v>0</v>
      </c>
      <c r="J1537" s="632"/>
      <c r="K1537" s="632"/>
      <c r="L1537" s="632"/>
      <c r="M1537" s="633"/>
      <c r="N1537" s="632"/>
      <c r="O1537" s="635"/>
      <c r="P1537" s="636" t="e">
        <f t="shared" ref="P1537" si="2039">G1537*O1530</f>
        <v>#REF!</v>
      </c>
    </row>
    <row r="1538" spans="1:16">
      <c r="B1538" s="627"/>
      <c r="C1538" s="627"/>
      <c r="D1538" s="627"/>
      <c r="E1538" s="628"/>
      <c r="F1538" s="627"/>
      <c r="G1538" s="639"/>
      <c r="H1538" s="630">
        <f>IF(F1538="",0,VLOOKUP(F1538,'Cable trays (UnitPrice)'!B:F,5,0))</f>
        <v>0</v>
      </c>
      <c r="I1538" s="631">
        <f t="shared" si="2033"/>
        <v>0</v>
      </c>
      <c r="J1538" s="632"/>
      <c r="K1538" s="632"/>
      <c r="L1538" s="632"/>
      <c r="M1538" s="633"/>
      <c r="N1538" s="632"/>
      <c r="O1538" s="635"/>
      <c r="P1538" s="636" t="e">
        <f t="shared" ref="P1538" si="2040">G1538*O1530</f>
        <v>#REF!</v>
      </c>
    </row>
    <row r="1539" spans="1:16">
      <c r="B1539" s="627"/>
      <c r="C1539" s="627"/>
      <c r="D1539" s="627"/>
      <c r="E1539" s="628"/>
      <c r="F1539" s="638"/>
      <c r="G1539" s="639"/>
      <c r="H1539" s="630">
        <f>IF(F1539="",0,VLOOKUP(F1539,'Cable trays (UnitPrice)'!B:F,5,0))</f>
        <v>0</v>
      </c>
      <c r="I1539" s="631">
        <f t="shared" si="2033"/>
        <v>0</v>
      </c>
      <c r="J1539" s="632"/>
      <c r="K1539" s="632"/>
      <c r="L1539" s="632"/>
      <c r="M1539" s="633"/>
      <c r="N1539" s="632"/>
      <c r="O1539" s="635"/>
      <c r="P1539" s="636" t="e">
        <f t="shared" ref="P1539" si="2041">G1539*O1530</f>
        <v>#REF!</v>
      </c>
    </row>
    <row r="1540" spans="1:16">
      <c r="A1540" t="s">
        <v>906</v>
      </c>
      <c r="B1540" s="640" t="s">
        <v>905</v>
      </c>
      <c r="C1540" s="704" t="s">
        <v>856</v>
      </c>
      <c r="D1540" s="9" t="s">
        <v>869</v>
      </c>
      <c r="E1540" s="9" t="s">
        <v>883</v>
      </c>
      <c r="F1540" s="619"/>
      <c r="G1540" s="619"/>
      <c r="H1540" s="619"/>
      <c r="I1540" s="620">
        <f>SUM(I1541:I1549)</f>
        <v>9.2145747880776572</v>
      </c>
      <c r="J1540" s="621">
        <f>I1540*NOK2EUR</f>
        <v>105.96761006289306</v>
      </c>
      <c r="K1540" s="622"/>
      <c r="L1540" s="622">
        <f>D1540/1000</f>
        <v>0.3</v>
      </c>
      <c r="M1540" s="624">
        <f t="shared" ref="M1540" si="2042">$M$1</f>
        <v>0.5</v>
      </c>
      <c r="N1540" s="622">
        <f>L1540+L1540*M1540</f>
        <v>0.44999999999999996</v>
      </c>
      <c r="O1540" s="626" t="e">
        <f>SUMIF(#REF!,A1540,#REF!)</f>
        <v>#REF!</v>
      </c>
      <c r="P1540" s="626"/>
    </row>
    <row r="1541" spans="1:16">
      <c r="B1541" s="627"/>
      <c r="C1541" s="627"/>
      <c r="D1541" s="627"/>
      <c r="E1541" s="628"/>
      <c r="F1541" s="260" t="str">
        <f>CONCATENATE(B1540," ",C1540)</f>
        <v>Basket - Union PRE Galv.</v>
      </c>
      <c r="G1541" s="629">
        <v>1</v>
      </c>
      <c r="H1541" s="630">
        <f>IF(F1541="",0,VLOOKUP(F1541,'Cable trays (UnitPrice)'!B:F,5,0))</f>
        <v>0.50587913590374622</v>
      </c>
      <c r="I1541" s="631">
        <f>H1541*G1541</f>
        <v>0.50587913590374622</v>
      </c>
      <c r="J1541" s="632"/>
      <c r="K1541" s="632"/>
      <c r="L1541" s="632"/>
      <c r="M1541" s="633"/>
      <c r="N1541" s="632"/>
      <c r="O1541" s="635"/>
      <c r="P1541" s="636" t="e">
        <f t="shared" ref="P1541" si="2043">G1541*O1540</f>
        <v>#REF!</v>
      </c>
    </row>
    <row r="1542" spans="1:16">
      <c r="B1542" s="627"/>
      <c r="C1542" s="627"/>
      <c r="D1542" s="627"/>
      <c r="E1542" s="628"/>
      <c r="F1542" s="260"/>
      <c r="G1542" s="629">
        <v>2</v>
      </c>
      <c r="H1542" s="630">
        <f>IF(F1542="",0,VLOOKUP(F1542,'Cable trays (UnitPrice)'!B:F,5,0))</f>
        <v>0</v>
      </c>
      <c r="I1542" s="631">
        <f>H1542*G1542</f>
        <v>0</v>
      </c>
      <c r="J1542" s="632"/>
      <c r="K1542" s="632"/>
      <c r="L1542" s="632"/>
      <c r="M1542" s="633"/>
      <c r="N1542" s="632"/>
      <c r="O1542" s="635"/>
      <c r="P1542" s="636" t="e">
        <f t="shared" ref="P1542" si="2044">G1542*O1540</f>
        <v>#REF!</v>
      </c>
    </row>
    <row r="1543" spans="1:16">
      <c r="B1543" s="627"/>
      <c r="C1543" s="627"/>
      <c r="D1543" s="627"/>
      <c r="E1543" s="628"/>
      <c r="F1543" s="638" t="s">
        <v>853</v>
      </c>
      <c r="G1543" s="639">
        <v>2</v>
      </c>
      <c r="H1543" s="630">
        <f>IF(F1543="",0,VLOOKUP(F1543,'Cable trays (UnitPrice)'!B:F,5,0))</f>
        <v>1.6165217391304347</v>
      </c>
      <c r="I1543" s="631">
        <f t="shared" ref="I1543:I1549" si="2045">H1543*G1543</f>
        <v>3.2330434782608695</v>
      </c>
      <c r="J1543" s="632"/>
      <c r="K1543" s="632"/>
      <c r="L1543" s="632"/>
      <c r="M1543" s="633"/>
      <c r="N1543" s="632"/>
      <c r="O1543" s="635"/>
      <c r="P1543" s="636" t="e">
        <f t="shared" ref="P1543" si="2046">G1543*O1540</f>
        <v>#REF!</v>
      </c>
    </row>
    <row r="1544" spans="1:16">
      <c r="B1544" s="627"/>
      <c r="C1544" s="627"/>
      <c r="D1544" s="627"/>
      <c r="E1544" s="628"/>
      <c r="F1544" s="638" t="s">
        <v>854</v>
      </c>
      <c r="G1544" s="639">
        <v>2</v>
      </c>
      <c r="H1544" s="630">
        <f>IF(F1544="",0,VLOOKUP(F1544,'Cable trays (UnitPrice)'!B:F,5,0))</f>
        <v>0.1643478260869565</v>
      </c>
      <c r="I1544" s="631">
        <f t="shared" si="2045"/>
        <v>0.328695652173913</v>
      </c>
      <c r="J1544" s="632"/>
      <c r="K1544" s="632"/>
      <c r="L1544" s="632"/>
      <c r="M1544" s="633"/>
      <c r="N1544" s="632"/>
      <c r="O1544" s="635"/>
      <c r="P1544" s="636" t="e">
        <f t="shared" ref="P1544" si="2047">G1544*O1540</f>
        <v>#REF!</v>
      </c>
    </row>
    <row r="1545" spans="1:16">
      <c r="B1545" s="627"/>
      <c r="C1545" s="627"/>
      <c r="D1545" s="627"/>
      <c r="E1545" s="628"/>
      <c r="F1545" s="638" t="s">
        <v>865</v>
      </c>
      <c r="G1545" s="639">
        <f t="shared" si="2036"/>
        <v>0.6</v>
      </c>
      <c r="H1545" s="630">
        <f>IF(F1545="",0,VLOOKUP(F1545,'Cable trays (UnitPrice)'!B:F,5,0))</f>
        <v>5.9608695652173909</v>
      </c>
      <c r="I1545" s="631">
        <f t="shared" si="2045"/>
        <v>3.5765217391304343</v>
      </c>
      <c r="J1545" s="632"/>
      <c r="K1545" s="632"/>
      <c r="L1545" s="632"/>
      <c r="M1545" s="633"/>
      <c r="N1545" s="632"/>
      <c r="O1545" s="635"/>
      <c r="P1545" s="636" t="e">
        <f t="shared" ref="P1545" si="2048">G1545*O1540</f>
        <v>#REF!</v>
      </c>
    </row>
    <row r="1546" spans="1:16">
      <c r="B1546" s="627"/>
      <c r="C1546" s="627"/>
      <c r="D1546" s="627"/>
      <c r="E1546" s="628"/>
      <c r="F1546" s="638" t="s">
        <v>855</v>
      </c>
      <c r="G1546" s="639">
        <v>2</v>
      </c>
      <c r="H1546" s="630">
        <f>IF(F1546="",0,VLOOKUP(F1546,'Cable trays (UnitPrice)'!B:F,5,0))</f>
        <v>0.78521739130434776</v>
      </c>
      <c r="I1546" s="631">
        <f t="shared" si="2045"/>
        <v>1.5704347826086955</v>
      </c>
      <c r="J1546" s="632"/>
      <c r="K1546" s="632"/>
      <c r="L1546" s="632"/>
      <c r="M1546" s="633"/>
      <c r="N1546" s="632"/>
      <c r="O1546" s="635"/>
      <c r="P1546" s="636" t="e">
        <f t="shared" ref="P1546" si="2049">G1546*O1540</f>
        <v>#REF!</v>
      </c>
    </row>
    <row r="1547" spans="1:16">
      <c r="B1547" s="627"/>
      <c r="C1547" s="627"/>
      <c r="D1547" s="627"/>
      <c r="E1547" s="628"/>
      <c r="F1547" s="638"/>
      <c r="G1547" s="639"/>
      <c r="H1547" s="630">
        <f>IF(F1547="",0,VLOOKUP(F1547,'Cable trays (UnitPrice)'!B:F,5,0))</f>
        <v>0</v>
      </c>
      <c r="I1547" s="631">
        <f t="shared" si="2045"/>
        <v>0</v>
      </c>
      <c r="J1547" s="632"/>
      <c r="K1547" s="632"/>
      <c r="L1547" s="632"/>
      <c r="M1547" s="633"/>
      <c r="N1547" s="632"/>
      <c r="O1547" s="635"/>
      <c r="P1547" s="636" t="e">
        <f t="shared" ref="P1547" si="2050">G1547*O1540</f>
        <v>#REF!</v>
      </c>
    </row>
    <row r="1548" spans="1:16">
      <c r="B1548" s="627"/>
      <c r="C1548" s="627"/>
      <c r="D1548" s="627"/>
      <c r="E1548" s="628"/>
      <c r="F1548" s="627"/>
      <c r="G1548" s="639"/>
      <c r="H1548" s="630">
        <f>IF(F1548="",0,VLOOKUP(F1548,'Cable trays (UnitPrice)'!B:F,5,0))</f>
        <v>0</v>
      </c>
      <c r="I1548" s="631">
        <f t="shared" si="2045"/>
        <v>0</v>
      </c>
      <c r="J1548" s="632"/>
      <c r="K1548" s="632"/>
      <c r="L1548" s="632"/>
      <c r="M1548" s="633"/>
      <c r="N1548" s="632"/>
      <c r="O1548" s="635"/>
      <c r="P1548" s="636" t="e">
        <f t="shared" ref="P1548" si="2051">G1548*O1540</f>
        <v>#REF!</v>
      </c>
    </row>
    <row r="1549" spans="1:16">
      <c r="B1549" s="627"/>
      <c r="C1549" s="627"/>
      <c r="D1549" s="627"/>
      <c r="E1549" s="628"/>
      <c r="F1549" s="638"/>
      <c r="G1549" s="639"/>
      <c r="H1549" s="630">
        <f>IF(F1549="",0,VLOOKUP(F1549,'Cable trays (UnitPrice)'!B:F,5,0))</f>
        <v>0</v>
      </c>
      <c r="I1549" s="631">
        <f t="shared" si="2045"/>
        <v>0</v>
      </c>
      <c r="J1549" s="632"/>
      <c r="K1549" s="632"/>
      <c r="L1549" s="632"/>
      <c r="M1549" s="633"/>
      <c r="N1549" s="632"/>
      <c r="O1549" s="635"/>
      <c r="P1549" s="636" t="e">
        <f t="shared" ref="P1549" si="2052">G1549*O1540</f>
        <v>#REF!</v>
      </c>
    </row>
    <row r="1550" spans="1:16">
      <c r="A1550" t="s">
        <v>907</v>
      </c>
      <c r="B1550" s="640" t="s">
        <v>905</v>
      </c>
      <c r="C1550" s="704" t="s">
        <v>856</v>
      </c>
      <c r="D1550" s="9" t="s">
        <v>875</v>
      </c>
      <c r="E1550" s="9" t="s">
        <v>881</v>
      </c>
      <c r="F1550" s="619"/>
      <c r="G1550" s="619"/>
      <c r="H1550" s="619"/>
      <c r="I1550" s="620">
        <f>SUM(I1551:I1559)</f>
        <v>7.4263139185124416</v>
      </c>
      <c r="J1550" s="621">
        <f>I1550*NOK2EUR</f>
        <v>85.402610062893075</v>
      </c>
      <c r="K1550" s="622"/>
      <c r="L1550" s="622">
        <f>D1550/1000</f>
        <v>0.15</v>
      </c>
      <c r="M1550" s="624">
        <f t="shared" ref="M1550" si="2053">$M$1</f>
        <v>0.5</v>
      </c>
      <c r="N1550" s="622">
        <f>L1550+L1550*M1550</f>
        <v>0.22499999999999998</v>
      </c>
      <c r="O1550" s="626" t="e">
        <f>SUMIF(#REF!,A1550,#REF!)</f>
        <v>#REF!</v>
      </c>
      <c r="P1550" s="626"/>
    </row>
    <row r="1551" spans="1:16">
      <c r="B1551" s="627"/>
      <c r="C1551" s="627"/>
      <c r="D1551" s="627"/>
      <c r="E1551" s="628"/>
      <c r="F1551" s="260" t="str">
        <f>CONCATENATE(B1550," ",C1550)</f>
        <v>Basket - Union PRE Galv.</v>
      </c>
      <c r="G1551" s="629">
        <v>1</v>
      </c>
      <c r="H1551" s="630">
        <f>IF(F1551="",0,VLOOKUP(F1551,'Cable trays (UnitPrice)'!B:F,5,0))</f>
        <v>0.50587913590374622</v>
      </c>
      <c r="I1551" s="631">
        <f>H1551*G1551</f>
        <v>0.50587913590374622</v>
      </c>
      <c r="J1551" s="632"/>
      <c r="K1551" s="632"/>
      <c r="L1551" s="632"/>
      <c r="M1551" s="633"/>
      <c r="N1551" s="632"/>
      <c r="O1551" s="635"/>
      <c r="P1551" s="636" t="e">
        <f t="shared" ref="P1551" si="2054">G1551*O1550</f>
        <v>#REF!</v>
      </c>
    </row>
    <row r="1552" spans="1:16">
      <c r="B1552" s="627"/>
      <c r="C1552" s="627"/>
      <c r="D1552" s="627"/>
      <c r="E1552" s="628"/>
      <c r="F1552" s="260"/>
      <c r="G1552" s="629">
        <v>2</v>
      </c>
      <c r="H1552" s="630">
        <f>IF(F1552="",0,VLOOKUP(F1552,'Cable trays (UnitPrice)'!B:F,5,0))</f>
        <v>0</v>
      </c>
      <c r="I1552" s="631">
        <f>H1552*G1552</f>
        <v>0</v>
      </c>
      <c r="J1552" s="632"/>
      <c r="K1552" s="632"/>
      <c r="L1552" s="632"/>
      <c r="M1552" s="633"/>
      <c r="N1552" s="632"/>
      <c r="O1552" s="635"/>
      <c r="P1552" s="636" t="e">
        <f t="shared" ref="P1552" si="2055">G1552*O1550</f>
        <v>#REF!</v>
      </c>
    </row>
    <row r="1553" spans="1:16">
      <c r="B1553" s="627"/>
      <c r="C1553" s="627"/>
      <c r="D1553" s="627"/>
      <c r="E1553" s="628"/>
      <c r="F1553" s="638" t="s">
        <v>853</v>
      </c>
      <c r="G1553" s="639">
        <v>2</v>
      </c>
      <c r="H1553" s="630">
        <f>IF(F1553="",0,VLOOKUP(F1553,'Cable trays (UnitPrice)'!B:F,5,0))</f>
        <v>1.6165217391304347</v>
      </c>
      <c r="I1553" s="631">
        <f t="shared" ref="I1553:I1559" si="2056">H1553*G1553</f>
        <v>3.2330434782608695</v>
      </c>
      <c r="J1553" s="632"/>
      <c r="K1553" s="632"/>
      <c r="L1553" s="632"/>
      <c r="M1553" s="633"/>
      <c r="N1553" s="632"/>
      <c r="O1553" s="635"/>
      <c r="P1553" s="636" t="e">
        <f t="shared" ref="P1553" si="2057">G1553*O1550</f>
        <v>#REF!</v>
      </c>
    </row>
    <row r="1554" spans="1:16">
      <c r="B1554" s="627"/>
      <c r="C1554" s="627"/>
      <c r="D1554" s="627"/>
      <c r="E1554" s="628"/>
      <c r="F1554" s="638" t="s">
        <v>854</v>
      </c>
      <c r="G1554" s="639">
        <v>2</v>
      </c>
      <c r="H1554" s="630">
        <f>IF(F1554="",0,VLOOKUP(F1554,'Cable trays (UnitPrice)'!B:F,5,0))</f>
        <v>0.1643478260869565</v>
      </c>
      <c r="I1554" s="631">
        <f t="shared" si="2056"/>
        <v>0.328695652173913</v>
      </c>
      <c r="J1554" s="632"/>
      <c r="K1554" s="632"/>
      <c r="L1554" s="632"/>
      <c r="M1554" s="633"/>
      <c r="N1554" s="632"/>
      <c r="O1554" s="635"/>
      <c r="P1554" s="636" t="e">
        <f t="shared" ref="P1554" si="2058">G1554*O1550</f>
        <v>#REF!</v>
      </c>
    </row>
    <row r="1555" spans="1:16">
      <c r="B1555" s="627"/>
      <c r="C1555" s="627"/>
      <c r="D1555" s="627"/>
      <c r="E1555" s="628"/>
      <c r="F1555" s="638" t="s">
        <v>865</v>
      </c>
      <c r="G1555" s="639">
        <f t="shared" si="2036"/>
        <v>0.3</v>
      </c>
      <c r="H1555" s="630">
        <f>IF(F1555="",0,VLOOKUP(F1555,'Cable trays (UnitPrice)'!B:F,5,0))</f>
        <v>5.9608695652173909</v>
      </c>
      <c r="I1555" s="631">
        <f t="shared" si="2056"/>
        <v>1.7882608695652171</v>
      </c>
      <c r="J1555" s="632"/>
      <c r="K1555" s="632"/>
      <c r="L1555" s="632"/>
      <c r="M1555" s="633"/>
      <c r="N1555" s="632"/>
      <c r="O1555" s="635"/>
      <c r="P1555" s="636" t="e">
        <f t="shared" ref="P1555" si="2059">G1555*O1550</f>
        <v>#REF!</v>
      </c>
    </row>
    <row r="1556" spans="1:16">
      <c r="B1556" s="627"/>
      <c r="C1556" s="627"/>
      <c r="D1556" s="627"/>
      <c r="E1556" s="628"/>
      <c r="F1556" s="638" t="s">
        <v>855</v>
      </c>
      <c r="G1556" s="639">
        <v>2</v>
      </c>
      <c r="H1556" s="630">
        <f>IF(F1556="",0,VLOOKUP(F1556,'Cable trays (UnitPrice)'!B:F,5,0))</f>
        <v>0.78521739130434776</v>
      </c>
      <c r="I1556" s="631">
        <f t="shared" si="2056"/>
        <v>1.5704347826086955</v>
      </c>
      <c r="J1556" s="632"/>
      <c r="K1556" s="632"/>
      <c r="L1556" s="632"/>
      <c r="M1556" s="633"/>
      <c r="N1556" s="632"/>
      <c r="O1556" s="635"/>
      <c r="P1556" s="636" t="e">
        <f t="shared" ref="P1556" si="2060">G1556*O1550</f>
        <v>#REF!</v>
      </c>
    </row>
    <row r="1557" spans="1:16">
      <c r="B1557" s="627"/>
      <c r="C1557" s="627"/>
      <c r="D1557" s="627"/>
      <c r="E1557" s="628"/>
      <c r="F1557" s="638"/>
      <c r="G1557" s="639"/>
      <c r="H1557" s="630">
        <f>IF(F1557="",0,VLOOKUP(F1557,'Cable trays (UnitPrice)'!B:F,5,0))</f>
        <v>0</v>
      </c>
      <c r="I1557" s="631">
        <f t="shared" si="2056"/>
        <v>0</v>
      </c>
      <c r="J1557" s="632"/>
      <c r="K1557" s="632"/>
      <c r="L1557" s="632"/>
      <c r="M1557" s="633"/>
      <c r="N1557" s="632"/>
      <c r="O1557" s="635"/>
      <c r="P1557" s="636" t="e">
        <f t="shared" ref="P1557" si="2061">G1557*O1550</f>
        <v>#REF!</v>
      </c>
    </row>
    <row r="1558" spans="1:16">
      <c r="B1558" s="627"/>
      <c r="C1558" s="627"/>
      <c r="D1558" s="627"/>
      <c r="E1558" s="628"/>
      <c r="F1558" s="627"/>
      <c r="G1558" s="639"/>
      <c r="H1558" s="630">
        <f>IF(F1558="",0,VLOOKUP(F1558,'Cable trays (UnitPrice)'!B:F,5,0))</f>
        <v>0</v>
      </c>
      <c r="I1558" s="631">
        <f t="shared" si="2056"/>
        <v>0</v>
      </c>
      <c r="J1558" s="632"/>
      <c r="K1558" s="632"/>
      <c r="L1558" s="632"/>
      <c r="M1558" s="633"/>
      <c r="N1558" s="632"/>
      <c r="O1558" s="635"/>
      <c r="P1558" s="636" t="e">
        <f t="shared" ref="P1558" si="2062">G1558*O1550</f>
        <v>#REF!</v>
      </c>
    </row>
    <row r="1559" spans="1:16">
      <c r="B1559" s="627"/>
      <c r="C1559" s="627"/>
      <c r="D1559" s="627"/>
      <c r="E1559" s="628"/>
      <c r="F1559" s="638"/>
      <c r="G1559" s="639"/>
      <c r="H1559" s="630">
        <f>IF(F1559="",0,VLOOKUP(F1559,'Cable trays (UnitPrice)'!B:F,5,0))</f>
        <v>0</v>
      </c>
      <c r="I1559" s="631">
        <f t="shared" si="2056"/>
        <v>0</v>
      </c>
      <c r="J1559" s="632"/>
      <c r="K1559" s="632"/>
      <c r="L1559" s="632"/>
      <c r="M1559" s="633"/>
      <c r="N1559" s="632"/>
      <c r="O1559" s="635"/>
      <c r="P1559" s="636" t="e">
        <f t="shared" ref="P1559" si="2063">G1559*O1550</f>
        <v>#REF!</v>
      </c>
    </row>
    <row r="1560" spans="1:16">
      <c r="A1560" t="s">
        <v>908</v>
      </c>
      <c r="B1560" s="705" t="s">
        <v>909</v>
      </c>
      <c r="C1560" s="703" t="s">
        <v>852</v>
      </c>
      <c r="D1560" s="9">
        <v>250</v>
      </c>
      <c r="E1560" s="9">
        <v>100</v>
      </c>
      <c r="F1560" s="619"/>
      <c r="G1560" s="619"/>
      <c r="H1560" s="619"/>
      <c r="I1560" s="620">
        <f>SUM(I1561:I1569)</f>
        <v>142.89521739130433</v>
      </c>
      <c r="J1560" s="621">
        <f>I1560*NOK2EUR</f>
        <v>1643.2949999999998</v>
      </c>
      <c r="K1560" s="622"/>
      <c r="L1560" s="622">
        <f t="shared" ref="L1560" si="2064">D1560/1000</f>
        <v>0.25</v>
      </c>
      <c r="M1560" s="624">
        <f t="shared" ref="M1560" si="2065">$M$1</f>
        <v>0.5</v>
      </c>
      <c r="N1560" s="622">
        <f t="shared" ref="N1560" si="2066">L1560+L1560*M1560</f>
        <v>0.375</v>
      </c>
      <c r="O1560" s="626" t="e">
        <f>SUMIF(#REF!,A1560,#REF!)</f>
        <v>#REF!</v>
      </c>
      <c r="P1560" s="626"/>
    </row>
    <row r="1561" spans="1:16">
      <c r="B1561" s="627"/>
      <c r="C1561" s="627"/>
      <c r="D1561" s="627"/>
      <c r="E1561" s="628"/>
      <c r="F1561" s="260" t="str">
        <f>CONCATENATE(B1560," ",C1560," ",D1560," x ",E1560)</f>
        <v>Ladder - Bend HDG 250 x 100</v>
      </c>
      <c r="G1561" s="629">
        <v>1</v>
      </c>
      <c r="H1561" s="630">
        <f>IF(F1561="",0,VLOOKUP(F1561,'Cable trays (UnitPrice)'!B:F,5,0))</f>
        <v>108.69565217391305</v>
      </c>
      <c r="I1561" s="631">
        <f t="shared" ref="I1561:I1569" si="2067">H1561*G1561</f>
        <v>108.69565217391305</v>
      </c>
      <c r="J1561" s="632"/>
      <c r="K1561" s="632"/>
      <c r="L1561" s="632"/>
      <c r="M1561" s="633"/>
      <c r="N1561" s="632"/>
      <c r="O1561" s="635"/>
      <c r="P1561" s="636" t="e">
        <f t="shared" ref="P1561" si="2068">G1561*O1560</f>
        <v>#REF!</v>
      </c>
    </row>
    <row r="1562" spans="1:16">
      <c r="B1562" s="627"/>
      <c r="C1562" s="627"/>
      <c r="D1562" s="627"/>
      <c r="E1562" s="628"/>
      <c r="F1562" s="260" t="str">
        <f>CONCATENATE("Ladder - Union ",C1560," ",D1560," x ",E1560)</f>
        <v>Ladder - Union HDG 250 x 100</v>
      </c>
      <c r="G1562" s="629">
        <v>2</v>
      </c>
      <c r="H1562" s="630">
        <f>IF(F1562="",0,VLOOKUP(F1562,'Cable trays (UnitPrice)'!B:F,5,0))</f>
        <v>13.043478260869565</v>
      </c>
      <c r="I1562" s="631">
        <f t="shared" si="2067"/>
        <v>26.086956521739129</v>
      </c>
      <c r="J1562" s="632"/>
      <c r="K1562" s="632"/>
      <c r="L1562" s="632"/>
      <c r="M1562" s="633"/>
      <c r="N1562" s="632"/>
      <c r="O1562" s="635"/>
      <c r="P1562" s="636" t="e">
        <f t="shared" ref="P1562" si="2069">G1562*O1560</f>
        <v>#REF!</v>
      </c>
    </row>
    <row r="1563" spans="1:16">
      <c r="B1563" s="627"/>
      <c r="C1563" s="627"/>
      <c r="D1563" s="627"/>
      <c r="E1563" s="628"/>
      <c r="F1563" s="638" t="s">
        <v>853</v>
      </c>
      <c r="G1563" s="639">
        <v>2</v>
      </c>
      <c r="H1563" s="630">
        <f>IF(F1563="",0,VLOOKUP(F1563,'Cable trays (UnitPrice)'!B:F,5,0))</f>
        <v>1.6165217391304347</v>
      </c>
      <c r="I1563" s="631">
        <f t="shared" si="2067"/>
        <v>3.2330434782608695</v>
      </c>
      <c r="J1563" s="632"/>
      <c r="K1563" s="632"/>
      <c r="L1563" s="632"/>
      <c r="M1563" s="633"/>
      <c r="N1563" s="632"/>
      <c r="O1563" s="635"/>
      <c r="P1563" s="636" t="e">
        <f t="shared" ref="P1563" si="2070">G1563*O1560</f>
        <v>#REF!</v>
      </c>
    </row>
    <row r="1564" spans="1:16">
      <c r="B1564" s="627"/>
      <c r="C1564" s="627"/>
      <c r="D1564" s="627"/>
      <c r="E1564" s="628"/>
      <c r="F1564" s="638" t="s">
        <v>854</v>
      </c>
      <c r="G1564" s="639">
        <v>2</v>
      </c>
      <c r="H1564" s="630">
        <f>IF(F1564="",0,VLOOKUP(F1564,'Cable trays (UnitPrice)'!B:F,5,0))</f>
        <v>0.1643478260869565</v>
      </c>
      <c r="I1564" s="631">
        <f t="shared" si="2067"/>
        <v>0.328695652173913</v>
      </c>
      <c r="J1564" s="632"/>
      <c r="K1564" s="632"/>
      <c r="L1564" s="632"/>
      <c r="M1564" s="633"/>
      <c r="N1564" s="632"/>
      <c r="O1564" s="635"/>
      <c r="P1564" s="636" t="e">
        <f t="shared" ref="P1564" si="2071">G1564*O1560</f>
        <v>#REF!</v>
      </c>
    </row>
    <row r="1565" spans="1:16">
      <c r="B1565" s="627"/>
      <c r="C1565" s="627"/>
      <c r="D1565" s="627"/>
      <c r="E1565" s="628"/>
      <c r="F1565" s="638" t="s">
        <v>865</v>
      </c>
      <c r="G1565" s="639">
        <f t="shared" si="2036"/>
        <v>0.5</v>
      </c>
      <c r="H1565" s="630">
        <f>IF(F1565="",0,VLOOKUP(F1565,'Cable trays (UnitPrice)'!B:F,5,0))</f>
        <v>5.9608695652173909</v>
      </c>
      <c r="I1565" s="631">
        <f t="shared" si="2067"/>
        <v>2.9804347826086954</v>
      </c>
      <c r="J1565" s="632"/>
      <c r="K1565" s="632"/>
      <c r="L1565" s="632"/>
      <c r="M1565" s="633"/>
      <c r="N1565" s="632"/>
      <c r="O1565" s="635"/>
      <c r="P1565" s="636" t="e">
        <f t="shared" ref="P1565" si="2072">G1565*O1560</f>
        <v>#REF!</v>
      </c>
    </row>
    <row r="1566" spans="1:16">
      <c r="B1566" s="627"/>
      <c r="C1566" s="627"/>
      <c r="D1566" s="627"/>
      <c r="E1566" s="628"/>
      <c r="F1566" s="638" t="s">
        <v>855</v>
      </c>
      <c r="G1566" s="639">
        <v>2</v>
      </c>
      <c r="H1566" s="630">
        <f>IF(F1566="",0,VLOOKUP(F1566,'Cable trays (UnitPrice)'!B:F,5,0))</f>
        <v>0.78521739130434776</v>
      </c>
      <c r="I1566" s="631">
        <f t="shared" si="2067"/>
        <v>1.5704347826086955</v>
      </c>
      <c r="J1566" s="632"/>
      <c r="K1566" s="632"/>
      <c r="L1566" s="632"/>
      <c r="M1566" s="633"/>
      <c r="N1566" s="632"/>
      <c r="O1566" s="635"/>
      <c r="P1566" s="636" t="e">
        <f t="shared" ref="P1566" si="2073">G1566*O1560</f>
        <v>#REF!</v>
      </c>
    </row>
    <row r="1567" spans="1:16">
      <c r="B1567" s="627"/>
      <c r="C1567" s="627"/>
      <c r="D1567" s="627"/>
      <c r="E1567" s="628"/>
      <c r="F1567" s="638"/>
      <c r="G1567" s="639"/>
      <c r="H1567" s="630">
        <f>IF(F1567="",0,VLOOKUP(F1567,'Cable trays (UnitPrice)'!B:F,5,0))</f>
        <v>0</v>
      </c>
      <c r="I1567" s="631">
        <f t="shared" si="2067"/>
        <v>0</v>
      </c>
      <c r="J1567" s="632"/>
      <c r="K1567" s="632"/>
      <c r="L1567" s="632"/>
      <c r="M1567" s="633"/>
      <c r="N1567" s="632"/>
      <c r="O1567" s="635"/>
      <c r="P1567" s="636" t="e">
        <f t="shared" ref="P1567" si="2074">G1567*O1560</f>
        <v>#REF!</v>
      </c>
    </row>
    <row r="1568" spans="1:16">
      <c r="B1568" s="627"/>
      <c r="C1568" s="627"/>
      <c r="D1568" s="627"/>
      <c r="E1568" s="628"/>
      <c r="F1568" s="627"/>
      <c r="G1568" s="639"/>
      <c r="H1568" s="630">
        <f>IF(F1568="",0,VLOOKUP(F1568,'Cable trays (UnitPrice)'!B:F,5,0))</f>
        <v>0</v>
      </c>
      <c r="I1568" s="631">
        <f t="shared" si="2067"/>
        <v>0</v>
      </c>
      <c r="J1568" s="632"/>
      <c r="K1568" s="632"/>
      <c r="L1568" s="632"/>
      <c r="M1568" s="633"/>
      <c r="N1568" s="632"/>
      <c r="O1568" s="635"/>
      <c r="P1568" s="636" t="e">
        <f t="shared" ref="P1568" si="2075">G1568*O1560</f>
        <v>#REF!</v>
      </c>
    </row>
    <row r="1569" spans="1:16">
      <c r="B1569" s="627"/>
      <c r="C1569" s="627"/>
      <c r="D1569" s="627"/>
      <c r="E1569" s="628"/>
      <c r="F1569" s="638"/>
      <c r="G1569" s="639"/>
      <c r="H1569" s="630">
        <f>IF(F1569="",0,VLOOKUP(F1569,'Cable trays (UnitPrice)'!B:F,5,0))</f>
        <v>0</v>
      </c>
      <c r="I1569" s="631">
        <f t="shared" si="2067"/>
        <v>0</v>
      </c>
      <c r="J1569" s="632"/>
      <c r="K1569" s="632"/>
      <c r="L1569" s="632"/>
      <c r="M1569" s="633"/>
      <c r="N1569" s="632"/>
      <c r="O1569" s="635"/>
      <c r="P1569" s="636" t="e">
        <f t="shared" ref="P1569" si="2076">G1569*O1560</f>
        <v>#REF!</v>
      </c>
    </row>
    <row r="1570" spans="1:16">
      <c r="A1570" t="s">
        <v>910</v>
      </c>
      <c r="B1570" s="705" t="s">
        <v>909</v>
      </c>
      <c r="C1570" s="703" t="s">
        <v>852</v>
      </c>
      <c r="D1570" s="9" t="s">
        <v>911</v>
      </c>
      <c r="E1570" s="9" t="s">
        <v>912</v>
      </c>
      <c r="F1570" s="619"/>
      <c r="G1570" s="619"/>
      <c r="H1570" s="619"/>
      <c r="I1570" s="620">
        <f t="shared" ref="I1570" si="2077">SUM(I1571:I1579)</f>
        <v>308.77378178835107</v>
      </c>
      <c r="J1570" s="621">
        <f>I1570*NOK2EUR</f>
        <v>3550.8984905660373</v>
      </c>
      <c r="K1570" s="622"/>
      <c r="L1570" s="622">
        <f t="shared" ref="L1570" si="2078">D1570/1000</f>
        <v>1.2</v>
      </c>
      <c r="M1570" s="624">
        <f t="shared" ref="M1570" si="2079">$M$1</f>
        <v>0.5</v>
      </c>
      <c r="N1570" s="622">
        <f t="shared" ref="N1570" si="2080">L1570+L1570*M1570</f>
        <v>1.7999999999999998</v>
      </c>
      <c r="O1570" s="626" t="e">
        <f>SUMIF(#REF!,A1570,#REF!)</f>
        <v>#REF!</v>
      </c>
      <c r="P1570" s="626"/>
    </row>
    <row r="1571" spans="1:16">
      <c r="B1571" s="627"/>
      <c r="C1571" s="627"/>
      <c r="D1571" s="627"/>
      <c r="E1571" s="628"/>
      <c r="F1571" s="260" t="str">
        <f>CONCATENATE(B1570," ",C1570,D1570,"x",E1570)</f>
        <v>Ladder - Bend HDG 1200 x 125</v>
      </c>
      <c r="G1571" s="629">
        <v>1</v>
      </c>
      <c r="H1571" s="630">
        <f>IF(F1571="",0,VLOOKUP(F1571,'Cable trays (UnitPrice)'!B:F,5,0))</f>
        <v>260.86956521739131</v>
      </c>
      <c r="I1571" s="631">
        <f t="shared" ref="I1571:I1579" si="2081">H1571*G1571</f>
        <v>260.86956521739131</v>
      </c>
      <c r="J1571" s="632"/>
      <c r="K1571" s="632"/>
      <c r="L1571" s="632"/>
      <c r="M1571" s="633"/>
      <c r="N1571" s="632"/>
      <c r="O1571" s="635"/>
      <c r="P1571" s="636" t="e">
        <f t="shared" ref="P1571" si="2082">G1571*O1570</f>
        <v>#REF!</v>
      </c>
    </row>
    <row r="1572" spans="1:16">
      <c r="B1572" s="627"/>
      <c r="C1572" s="627"/>
      <c r="D1572" s="627"/>
      <c r="E1572" s="628"/>
      <c r="F1572" s="260" t="str">
        <f>CONCATENATE("Ladder - Union ",C1570,D1570,"x",E1570)</f>
        <v>Ladder - Union HDG 1200 x 125</v>
      </c>
      <c r="G1572" s="629">
        <v>2</v>
      </c>
      <c r="H1572" s="630">
        <f>IF(F1572="",0,VLOOKUP(F1572,'Cable trays (UnitPrice)'!B:F,5,0))</f>
        <v>14.232977850697294</v>
      </c>
      <c r="I1572" s="631">
        <f t="shared" si="2081"/>
        <v>28.465955701394588</v>
      </c>
      <c r="J1572" s="632"/>
      <c r="K1572" s="632"/>
      <c r="L1572" s="632"/>
      <c r="M1572" s="633"/>
      <c r="N1572" s="632"/>
      <c r="O1572" s="635"/>
      <c r="P1572" s="636" t="e">
        <f t="shared" ref="P1572" si="2083">G1572*O1570</f>
        <v>#REF!</v>
      </c>
    </row>
    <row r="1573" spans="1:16">
      <c r="B1573" s="627"/>
      <c r="C1573" s="627"/>
      <c r="D1573" s="627"/>
      <c r="E1573" s="628"/>
      <c r="F1573" s="638" t="s">
        <v>853</v>
      </c>
      <c r="G1573" s="639">
        <v>2</v>
      </c>
      <c r="H1573" s="630">
        <f>IF(F1573="",0,VLOOKUP(F1573,'Cable trays (UnitPrice)'!B:F,5,0))</f>
        <v>1.6165217391304347</v>
      </c>
      <c r="I1573" s="631">
        <f t="shared" si="2081"/>
        <v>3.2330434782608695</v>
      </c>
      <c r="J1573" s="632"/>
      <c r="K1573" s="632"/>
      <c r="L1573" s="632"/>
      <c r="M1573" s="633"/>
      <c r="N1573" s="632"/>
      <c r="O1573" s="635"/>
      <c r="P1573" s="636" t="e">
        <f t="shared" ref="P1573" si="2084">G1573*O1570</f>
        <v>#REF!</v>
      </c>
    </row>
    <row r="1574" spans="1:16">
      <c r="B1574" s="627"/>
      <c r="C1574" s="627"/>
      <c r="D1574" s="627"/>
      <c r="E1574" s="628"/>
      <c r="F1574" s="638" t="s">
        <v>854</v>
      </c>
      <c r="G1574" s="639">
        <v>2</v>
      </c>
      <c r="H1574" s="630">
        <f>IF(F1574="",0,VLOOKUP(F1574,'Cable trays (UnitPrice)'!B:F,5,0))</f>
        <v>0.1643478260869565</v>
      </c>
      <c r="I1574" s="631">
        <f t="shared" si="2081"/>
        <v>0.328695652173913</v>
      </c>
      <c r="J1574" s="632"/>
      <c r="K1574" s="632"/>
      <c r="L1574" s="632"/>
      <c r="M1574" s="633"/>
      <c r="N1574" s="632"/>
      <c r="O1574" s="635"/>
      <c r="P1574" s="636" t="e">
        <f t="shared" ref="P1574" si="2085">G1574*O1570</f>
        <v>#REF!</v>
      </c>
    </row>
    <row r="1575" spans="1:16">
      <c r="B1575" s="627"/>
      <c r="C1575" s="627"/>
      <c r="D1575" s="627"/>
      <c r="E1575" s="628"/>
      <c r="F1575" s="638" t="s">
        <v>865</v>
      </c>
      <c r="G1575" s="639">
        <f t="shared" si="2036"/>
        <v>2.4</v>
      </c>
      <c r="H1575" s="630">
        <f>IF(F1575="",0,VLOOKUP(F1575,'Cable trays (UnitPrice)'!B:F,5,0))</f>
        <v>5.9608695652173909</v>
      </c>
      <c r="I1575" s="631">
        <f t="shared" si="2081"/>
        <v>14.306086956521737</v>
      </c>
      <c r="J1575" s="632"/>
      <c r="K1575" s="632"/>
      <c r="L1575" s="632"/>
      <c r="M1575" s="633"/>
      <c r="N1575" s="632"/>
      <c r="O1575" s="635"/>
      <c r="P1575" s="636" t="e">
        <f t="shared" ref="P1575" si="2086">G1575*O1570</f>
        <v>#REF!</v>
      </c>
    </row>
    <row r="1576" spans="1:16">
      <c r="B1576" s="627"/>
      <c r="C1576" s="627"/>
      <c r="D1576" s="627"/>
      <c r="E1576" s="628"/>
      <c r="F1576" s="638" t="s">
        <v>855</v>
      </c>
      <c r="G1576" s="639">
        <v>2</v>
      </c>
      <c r="H1576" s="630">
        <f>IF(F1576="",0,VLOOKUP(F1576,'Cable trays (UnitPrice)'!B:F,5,0))</f>
        <v>0.78521739130434776</v>
      </c>
      <c r="I1576" s="631">
        <f t="shared" si="2081"/>
        <v>1.5704347826086955</v>
      </c>
      <c r="J1576" s="632"/>
      <c r="K1576" s="632"/>
      <c r="L1576" s="632"/>
      <c r="M1576" s="633"/>
      <c r="N1576" s="632"/>
      <c r="O1576" s="635"/>
      <c r="P1576" s="636" t="e">
        <f t="shared" ref="P1576" si="2087">G1576*O1570</f>
        <v>#REF!</v>
      </c>
    </row>
    <row r="1577" spans="1:16">
      <c r="B1577" s="627"/>
      <c r="C1577" s="627"/>
      <c r="D1577" s="627"/>
      <c r="E1577" s="628"/>
      <c r="F1577" s="638"/>
      <c r="G1577" s="639"/>
      <c r="H1577" s="630">
        <f>IF(F1577="",0,VLOOKUP(F1577,'Cable trays (UnitPrice)'!B:F,5,0))</f>
        <v>0</v>
      </c>
      <c r="I1577" s="631">
        <f t="shared" si="2081"/>
        <v>0</v>
      </c>
      <c r="J1577" s="632"/>
      <c r="K1577" s="632"/>
      <c r="L1577" s="632"/>
      <c r="M1577" s="633"/>
      <c r="N1577" s="632"/>
      <c r="O1577" s="635"/>
      <c r="P1577" s="636" t="e">
        <f t="shared" ref="P1577" si="2088">G1577*O1570</f>
        <v>#REF!</v>
      </c>
    </row>
    <row r="1578" spans="1:16">
      <c r="B1578" s="627"/>
      <c r="C1578" s="627"/>
      <c r="D1578" s="627"/>
      <c r="E1578" s="628"/>
      <c r="F1578" s="627"/>
      <c r="G1578" s="639"/>
      <c r="H1578" s="630">
        <f>IF(F1578="",0,VLOOKUP(F1578,'Cable trays (UnitPrice)'!B:F,5,0))</f>
        <v>0</v>
      </c>
      <c r="I1578" s="631">
        <f t="shared" si="2081"/>
        <v>0</v>
      </c>
      <c r="J1578" s="632"/>
      <c r="K1578" s="632"/>
      <c r="L1578" s="632"/>
      <c r="M1578" s="633"/>
      <c r="N1578" s="632"/>
      <c r="O1578" s="635"/>
      <c r="P1578" s="636" t="e">
        <f t="shared" ref="P1578" si="2089">G1578*O1570</f>
        <v>#REF!</v>
      </c>
    </row>
    <row r="1579" spans="1:16">
      <c r="B1579" s="627"/>
      <c r="C1579" s="627"/>
      <c r="D1579" s="627"/>
      <c r="E1579" s="628"/>
      <c r="F1579" s="8"/>
      <c r="G1579" s="639"/>
      <c r="H1579" s="630">
        <f>IF(F1579="",0,VLOOKUP(F1579,'Cable trays (UnitPrice)'!B:F,5,0))</f>
        <v>0</v>
      </c>
      <c r="I1579" s="631">
        <f t="shared" si="2081"/>
        <v>0</v>
      </c>
      <c r="J1579" s="632"/>
      <c r="K1579" s="632"/>
      <c r="L1579" s="632"/>
      <c r="M1579" s="633"/>
      <c r="N1579" s="632"/>
      <c r="O1579" s="635"/>
      <c r="P1579" s="636" t="e">
        <f t="shared" ref="P1579" si="2090">G1579*O1570</f>
        <v>#REF!</v>
      </c>
    </row>
    <row r="1580" spans="1:16">
      <c r="A1580" t="s">
        <v>913</v>
      </c>
      <c r="B1580" s="705" t="s">
        <v>909</v>
      </c>
      <c r="C1580" s="703" t="s">
        <v>852</v>
      </c>
      <c r="D1580" s="9" t="s">
        <v>914</v>
      </c>
      <c r="E1580" s="9" t="s">
        <v>912</v>
      </c>
      <c r="F1580" s="619"/>
      <c r="G1580" s="619"/>
      <c r="H1580" s="619"/>
      <c r="I1580" s="620">
        <f t="shared" ref="I1580" si="2091">SUM(I1581:I1589)</f>
        <v>262.31508613617717</v>
      </c>
      <c r="J1580" s="621">
        <f>I1580*NOK2EUR</f>
        <v>3016.6234905660376</v>
      </c>
      <c r="K1580" s="622"/>
      <c r="L1580" s="622">
        <f t="shared" ref="L1580" si="2092">D1580/1000</f>
        <v>0.95</v>
      </c>
      <c r="M1580" s="624">
        <f t="shared" ref="M1580" si="2093">$M$1</f>
        <v>0.5</v>
      </c>
      <c r="N1580" s="622">
        <f t="shared" ref="N1580" si="2094">L1580+L1580*M1580</f>
        <v>1.4249999999999998</v>
      </c>
      <c r="O1580" s="626" t="e">
        <f>SUMIF(#REF!,A1580,#REF!)</f>
        <v>#REF!</v>
      </c>
      <c r="P1580" s="626"/>
    </row>
    <row r="1581" spans="1:16">
      <c r="B1581" s="627"/>
      <c r="C1581" s="627"/>
      <c r="D1581" s="627"/>
      <c r="E1581" s="628"/>
      <c r="F1581" s="260" t="str">
        <f>CONCATENATE(B1580," ",C1580,D1580,"x",E1580)</f>
        <v>Ladder - Bend HDG 950 x 125</v>
      </c>
      <c r="G1581" s="629">
        <v>1</v>
      </c>
      <c r="H1581" s="630">
        <f>IF(F1581="",0,VLOOKUP(F1581,'Cable trays (UnitPrice)'!B:F,5,0))</f>
        <v>217.39130434782609</v>
      </c>
      <c r="I1581" s="631">
        <f t="shared" ref="I1581:I1589" si="2095">H1581*G1581</f>
        <v>217.39130434782609</v>
      </c>
      <c r="J1581" s="632"/>
      <c r="K1581" s="632"/>
      <c r="L1581" s="632"/>
      <c r="M1581" s="633"/>
      <c r="N1581" s="632"/>
      <c r="O1581" s="635"/>
      <c r="P1581" s="636" t="e">
        <f t="shared" ref="P1581" si="2096">G1581*O1580</f>
        <v>#REF!</v>
      </c>
    </row>
    <row r="1582" spans="1:16">
      <c r="B1582" s="627"/>
      <c r="C1582" s="627"/>
      <c r="D1582" s="627"/>
      <c r="E1582" s="628"/>
      <c r="F1582" s="260" t="str">
        <f>CONCATENATE("Ladder - Union ",C1580,D1580,"x",E1580)</f>
        <v>Ladder - Union HDG 950 x 125</v>
      </c>
      <c r="G1582" s="629">
        <v>2</v>
      </c>
      <c r="H1582" s="630">
        <f>IF(F1582="",0,VLOOKUP(F1582,'Cable trays (UnitPrice)'!B:F,5,0))</f>
        <v>14.232977850697294</v>
      </c>
      <c r="I1582" s="631">
        <f t="shared" si="2095"/>
        <v>28.465955701394588</v>
      </c>
      <c r="J1582" s="632"/>
      <c r="K1582" s="632"/>
      <c r="L1582" s="632"/>
      <c r="M1582" s="633"/>
      <c r="N1582" s="632"/>
      <c r="O1582" s="635"/>
      <c r="P1582" s="636" t="e">
        <f t="shared" ref="P1582" si="2097">G1582*O1580</f>
        <v>#REF!</v>
      </c>
    </row>
    <row r="1583" spans="1:16">
      <c r="B1583" s="627"/>
      <c r="C1583" s="627"/>
      <c r="D1583" s="627"/>
      <c r="E1583" s="628"/>
      <c r="F1583" s="638" t="s">
        <v>853</v>
      </c>
      <c r="G1583" s="639">
        <v>2</v>
      </c>
      <c r="H1583" s="630">
        <f>IF(F1583="",0,VLOOKUP(F1583,'Cable trays (UnitPrice)'!B:F,5,0))</f>
        <v>1.6165217391304347</v>
      </c>
      <c r="I1583" s="631">
        <f t="shared" si="2095"/>
        <v>3.2330434782608695</v>
      </c>
      <c r="J1583" s="632"/>
      <c r="K1583" s="632"/>
      <c r="L1583" s="632"/>
      <c r="M1583" s="633"/>
      <c r="N1583" s="632"/>
      <c r="O1583" s="635"/>
      <c r="P1583" s="636" t="e">
        <f t="shared" ref="P1583" si="2098">G1583*O1580</f>
        <v>#REF!</v>
      </c>
    </row>
    <row r="1584" spans="1:16">
      <c r="B1584" s="627"/>
      <c r="C1584" s="627"/>
      <c r="D1584" s="627"/>
      <c r="E1584" s="628"/>
      <c r="F1584" s="638" t="s">
        <v>854</v>
      </c>
      <c r="G1584" s="639">
        <v>2</v>
      </c>
      <c r="H1584" s="630">
        <f>IF(F1584="",0,VLOOKUP(F1584,'Cable trays (UnitPrice)'!B:F,5,0))</f>
        <v>0.1643478260869565</v>
      </c>
      <c r="I1584" s="631">
        <f t="shared" si="2095"/>
        <v>0.328695652173913</v>
      </c>
      <c r="J1584" s="632"/>
      <c r="K1584" s="632"/>
      <c r="L1584" s="632"/>
      <c r="M1584" s="633"/>
      <c r="N1584" s="632"/>
      <c r="O1584" s="635"/>
      <c r="P1584" s="636" t="e">
        <f t="shared" ref="P1584" si="2099">G1584*O1580</f>
        <v>#REF!</v>
      </c>
    </row>
    <row r="1585" spans="1:16">
      <c r="B1585" s="627"/>
      <c r="C1585" s="627"/>
      <c r="D1585" s="627"/>
      <c r="E1585" s="628"/>
      <c r="F1585" s="638" t="s">
        <v>865</v>
      </c>
      <c r="G1585" s="639">
        <f t="shared" si="2036"/>
        <v>1.9</v>
      </c>
      <c r="H1585" s="630">
        <f>IF(F1585="",0,VLOOKUP(F1585,'Cable trays (UnitPrice)'!B:F,5,0))</f>
        <v>5.9608695652173909</v>
      </c>
      <c r="I1585" s="631">
        <f t="shared" si="2095"/>
        <v>11.325652173913042</v>
      </c>
      <c r="J1585" s="632"/>
      <c r="K1585" s="632"/>
      <c r="L1585" s="632"/>
      <c r="M1585" s="633"/>
      <c r="N1585" s="632"/>
      <c r="O1585" s="635"/>
      <c r="P1585" s="636" t="e">
        <f t="shared" ref="P1585" si="2100">G1585*O1580</f>
        <v>#REF!</v>
      </c>
    </row>
    <row r="1586" spans="1:16">
      <c r="B1586" s="627"/>
      <c r="C1586" s="627"/>
      <c r="D1586" s="627"/>
      <c r="E1586" s="628"/>
      <c r="F1586" s="638" t="s">
        <v>855</v>
      </c>
      <c r="G1586" s="639">
        <v>2</v>
      </c>
      <c r="H1586" s="630">
        <f>IF(F1586="",0,VLOOKUP(F1586,'Cable trays (UnitPrice)'!B:F,5,0))</f>
        <v>0.78521739130434776</v>
      </c>
      <c r="I1586" s="631">
        <f t="shared" si="2095"/>
        <v>1.5704347826086955</v>
      </c>
      <c r="J1586" s="632"/>
      <c r="K1586" s="632"/>
      <c r="L1586" s="632"/>
      <c r="M1586" s="633"/>
      <c r="N1586" s="632"/>
      <c r="O1586" s="635"/>
      <c r="P1586" s="636" t="e">
        <f t="shared" ref="P1586" si="2101">G1586*O1580</f>
        <v>#REF!</v>
      </c>
    </row>
    <row r="1587" spans="1:16">
      <c r="B1587" s="627"/>
      <c r="C1587" s="627"/>
      <c r="D1587" s="627"/>
      <c r="E1587" s="628"/>
      <c r="F1587" s="638"/>
      <c r="G1587" s="639"/>
      <c r="H1587" s="630">
        <f>IF(F1587="",0,VLOOKUP(F1587,'Cable trays (UnitPrice)'!B:F,5,0))</f>
        <v>0</v>
      </c>
      <c r="I1587" s="631">
        <f t="shared" si="2095"/>
        <v>0</v>
      </c>
      <c r="J1587" s="632"/>
      <c r="K1587" s="632"/>
      <c r="L1587" s="632"/>
      <c r="M1587" s="633"/>
      <c r="N1587" s="632"/>
      <c r="O1587" s="635"/>
      <c r="P1587" s="636" t="e">
        <f t="shared" ref="P1587" si="2102">G1587*O1580</f>
        <v>#REF!</v>
      </c>
    </row>
    <row r="1588" spans="1:16">
      <c r="B1588" s="627"/>
      <c r="C1588" s="627"/>
      <c r="D1588" s="627"/>
      <c r="E1588" s="628"/>
      <c r="F1588" s="627"/>
      <c r="G1588" s="639"/>
      <c r="H1588" s="630">
        <f>IF(F1588="",0,VLOOKUP(F1588,'Cable trays (UnitPrice)'!B:F,5,0))</f>
        <v>0</v>
      </c>
      <c r="I1588" s="631">
        <f t="shared" si="2095"/>
        <v>0</v>
      </c>
      <c r="J1588" s="632"/>
      <c r="K1588" s="632"/>
      <c r="L1588" s="632"/>
      <c r="M1588" s="633"/>
      <c r="N1588" s="632"/>
      <c r="O1588" s="635"/>
      <c r="P1588" s="636" t="e">
        <f t="shared" ref="P1588" si="2103">G1588*O1580</f>
        <v>#REF!</v>
      </c>
    </row>
    <row r="1589" spans="1:16">
      <c r="B1589" s="627"/>
      <c r="C1589" s="627"/>
      <c r="D1589" s="627"/>
      <c r="E1589" s="628"/>
      <c r="F1589" s="8"/>
      <c r="G1589" s="639"/>
      <c r="H1589" s="630">
        <f>IF(F1589="",0,VLOOKUP(F1589,'Cable trays (UnitPrice)'!B:F,5,0))</f>
        <v>0</v>
      </c>
      <c r="I1589" s="631">
        <f t="shared" si="2095"/>
        <v>0</v>
      </c>
      <c r="J1589" s="632"/>
      <c r="K1589" s="632"/>
      <c r="L1589" s="632"/>
      <c r="M1589" s="633"/>
      <c r="N1589" s="632"/>
      <c r="O1589" s="635"/>
      <c r="P1589" s="636" t="e">
        <f t="shared" ref="P1589" si="2104">G1589*O1580</f>
        <v>#REF!</v>
      </c>
    </row>
    <row r="1590" spans="1:16">
      <c r="A1590" t="s">
        <v>915</v>
      </c>
      <c r="B1590" s="705" t="s">
        <v>909</v>
      </c>
      <c r="C1590" s="703" t="s">
        <v>852</v>
      </c>
      <c r="D1590" s="9" t="s">
        <v>916</v>
      </c>
      <c r="E1590" s="9" t="s">
        <v>912</v>
      </c>
      <c r="F1590" s="619"/>
      <c r="G1590" s="619"/>
      <c r="H1590" s="619"/>
      <c r="I1590" s="620">
        <f t="shared" ref="I1590" si="2105">SUM(I1591:I1599)</f>
        <v>238.78769483182936</v>
      </c>
      <c r="J1590" s="621">
        <f>I1590*NOK2EUR</f>
        <v>2746.0584905660376</v>
      </c>
      <c r="K1590" s="622"/>
      <c r="L1590" s="622">
        <f t="shared" ref="L1590" si="2106">D1590/1000</f>
        <v>0.8</v>
      </c>
      <c r="M1590" s="624">
        <f t="shared" ref="M1590" si="2107">$M$1</f>
        <v>0.5</v>
      </c>
      <c r="N1590" s="622">
        <f t="shared" ref="N1590" si="2108">L1590+L1590*M1590</f>
        <v>1.2000000000000002</v>
      </c>
      <c r="O1590" s="626" t="e">
        <f>SUMIF(#REF!,A1590,#REF!)</f>
        <v>#REF!</v>
      </c>
      <c r="P1590" s="626"/>
    </row>
    <row r="1591" spans="1:16">
      <c r="B1591" s="627"/>
      <c r="C1591" s="627"/>
      <c r="D1591" s="627"/>
      <c r="E1591" s="628"/>
      <c r="F1591" s="260" t="str">
        <f>CONCATENATE(B1590," ",C1590,D1590,"x",E1590)</f>
        <v>Ladder - Bend HDG 800 x 125</v>
      </c>
      <c r="G1591" s="629">
        <v>1</v>
      </c>
      <c r="H1591" s="630">
        <f>IF(F1591="",0,VLOOKUP(F1591,'Cable trays (UnitPrice)'!B:F,5,0))</f>
        <v>195.65217391304347</v>
      </c>
      <c r="I1591" s="631">
        <f t="shared" ref="I1591:I1599" si="2109">H1591*G1591</f>
        <v>195.65217391304347</v>
      </c>
      <c r="J1591" s="632"/>
      <c r="K1591" s="632"/>
      <c r="L1591" s="632"/>
      <c r="M1591" s="633"/>
      <c r="N1591" s="632"/>
      <c r="O1591" s="635"/>
      <c r="P1591" s="636" t="e">
        <f t="shared" ref="P1591" si="2110">G1591*O1590</f>
        <v>#REF!</v>
      </c>
    </row>
    <row r="1592" spans="1:16">
      <c r="B1592" s="627"/>
      <c r="C1592" s="627"/>
      <c r="D1592" s="627"/>
      <c r="E1592" s="628"/>
      <c r="F1592" s="260" t="str">
        <f>CONCATENATE("Ladder - Union ",C1590,D1590,"x",E1590)</f>
        <v>Ladder - Union HDG 800 x 125</v>
      </c>
      <c r="G1592" s="629">
        <v>2</v>
      </c>
      <c r="H1592" s="630">
        <f>IF(F1592="",0,VLOOKUP(F1592,'Cable trays (UnitPrice)'!B:F,5,0))</f>
        <v>14.232977850697294</v>
      </c>
      <c r="I1592" s="631">
        <f t="shared" si="2109"/>
        <v>28.465955701394588</v>
      </c>
      <c r="J1592" s="632"/>
      <c r="K1592" s="632"/>
      <c r="L1592" s="632"/>
      <c r="M1592" s="633"/>
      <c r="N1592" s="632"/>
      <c r="O1592" s="635"/>
      <c r="P1592" s="636" t="e">
        <f t="shared" ref="P1592" si="2111">G1592*O1590</f>
        <v>#REF!</v>
      </c>
    </row>
    <row r="1593" spans="1:16">
      <c r="B1593" s="627"/>
      <c r="C1593" s="627"/>
      <c r="D1593" s="627"/>
      <c r="E1593" s="628"/>
      <c r="F1593" s="638" t="s">
        <v>853</v>
      </c>
      <c r="G1593" s="639">
        <v>2</v>
      </c>
      <c r="H1593" s="630">
        <f>IF(F1593="",0,VLOOKUP(F1593,'Cable trays (UnitPrice)'!B:F,5,0))</f>
        <v>1.6165217391304347</v>
      </c>
      <c r="I1593" s="631">
        <f t="shared" si="2109"/>
        <v>3.2330434782608695</v>
      </c>
      <c r="J1593" s="632"/>
      <c r="K1593" s="632"/>
      <c r="L1593" s="632"/>
      <c r="M1593" s="633"/>
      <c r="N1593" s="632"/>
      <c r="O1593" s="635"/>
      <c r="P1593" s="636" t="e">
        <f t="shared" ref="P1593" si="2112">G1593*O1590</f>
        <v>#REF!</v>
      </c>
    </row>
    <row r="1594" spans="1:16">
      <c r="B1594" s="627"/>
      <c r="C1594" s="627"/>
      <c r="D1594" s="627"/>
      <c r="E1594" s="628"/>
      <c r="F1594" s="638" t="s">
        <v>854</v>
      </c>
      <c r="G1594" s="639">
        <v>2</v>
      </c>
      <c r="H1594" s="630">
        <f>IF(F1594="",0,VLOOKUP(F1594,'Cable trays (UnitPrice)'!B:F,5,0))</f>
        <v>0.1643478260869565</v>
      </c>
      <c r="I1594" s="631">
        <f t="shared" si="2109"/>
        <v>0.328695652173913</v>
      </c>
      <c r="J1594" s="632"/>
      <c r="K1594" s="632"/>
      <c r="L1594" s="632"/>
      <c r="M1594" s="633"/>
      <c r="N1594" s="632"/>
      <c r="O1594" s="635"/>
      <c r="P1594" s="636" t="e">
        <f t="shared" ref="P1594" si="2113">G1594*O1590</f>
        <v>#REF!</v>
      </c>
    </row>
    <row r="1595" spans="1:16">
      <c r="B1595" s="627"/>
      <c r="C1595" s="627"/>
      <c r="D1595" s="627"/>
      <c r="E1595" s="628"/>
      <c r="F1595" s="638" t="s">
        <v>865</v>
      </c>
      <c r="G1595" s="639">
        <f t="shared" si="2036"/>
        <v>1.6</v>
      </c>
      <c r="H1595" s="630">
        <f>IF(F1595="",0,VLOOKUP(F1595,'Cable trays (UnitPrice)'!B:F,5,0))</f>
        <v>5.9608695652173909</v>
      </c>
      <c r="I1595" s="631">
        <f t="shared" si="2109"/>
        <v>9.5373913043478264</v>
      </c>
      <c r="J1595" s="632"/>
      <c r="K1595" s="632"/>
      <c r="L1595" s="632"/>
      <c r="M1595" s="633"/>
      <c r="N1595" s="632"/>
      <c r="O1595" s="635"/>
      <c r="P1595" s="636" t="e">
        <f t="shared" ref="P1595" si="2114">G1595*O1590</f>
        <v>#REF!</v>
      </c>
    </row>
    <row r="1596" spans="1:16">
      <c r="B1596" s="627"/>
      <c r="C1596" s="627"/>
      <c r="D1596" s="627"/>
      <c r="E1596" s="628"/>
      <c r="F1596" s="638" t="s">
        <v>855</v>
      </c>
      <c r="G1596" s="639">
        <v>2</v>
      </c>
      <c r="H1596" s="630">
        <f>IF(F1596="",0,VLOOKUP(F1596,'Cable trays (UnitPrice)'!B:F,5,0))</f>
        <v>0.78521739130434776</v>
      </c>
      <c r="I1596" s="631">
        <f t="shared" si="2109"/>
        <v>1.5704347826086955</v>
      </c>
      <c r="J1596" s="632"/>
      <c r="K1596" s="632"/>
      <c r="L1596" s="632"/>
      <c r="M1596" s="633"/>
      <c r="N1596" s="632"/>
      <c r="O1596" s="635"/>
      <c r="P1596" s="636" t="e">
        <f t="shared" ref="P1596" si="2115">G1596*O1590</f>
        <v>#REF!</v>
      </c>
    </row>
    <row r="1597" spans="1:16">
      <c r="B1597" s="627"/>
      <c r="C1597" s="627"/>
      <c r="D1597" s="627"/>
      <c r="E1597" s="628"/>
      <c r="F1597" s="638"/>
      <c r="G1597" s="639"/>
      <c r="H1597" s="630">
        <f>IF(F1597="",0,VLOOKUP(F1597,'Cable trays (UnitPrice)'!B:F,5,0))</f>
        <v>0</v>
      </c>
      <c r="I1597" s="631">
        <f t="shared" si="2109"/>
        <v>0</v>
      </c>
      <c r="J1597" s="632"/>
      <c r="K1597" s="632"/>
      <c r="L1597" s="632"/>
      <c r="M1597" s="633"/>
      <c r="N1597" s="632"/>
      <c r="O1597" s="635"/>
      <c r="P1597" s="636" t="e">
        <f t="shared" ref="P1597" si="2116">G1597*O1590</f>
        <v>#REF!</v>
      </c>
    </row>
    <row r="1598" spans="1:16">
      <c r="B1598" s="627"/>
      <c r="C1598" s="627"/>
      <c r="D1598" s="627"/>
      <c r="E1598" s="628"/>
      <c r="F1598" s="627"/>
      <c r="G1598" s="639"/>
      <c r="H1598" s="630">
        <f>IF(F1598="",0,VLOOKUP(F1598,'Cable trays (UnitPrice)'!B:F,5,0))</f>
        <v>0</v>
      </c>
      <c r="I1598" s="631">
        <f t="shared" si="2109"/>
        <v>0</v>
      </c>
      <c r="J1598" s="632"/>
      <c r="K1598" s="632"/>
      <c r="L1598" s="632"/>
      <c r="M1598" s="633"/>
      <c r="N1598" s="632"/>
      <c r="O1598" s="635"/>
      <c r="P1598" s="636" t="e">
        <f t="shared" ref="P1598" si="2117">G1598*O1590</f>
        <v>#REF!</v>
      </c>
    </row>
    <row r="1599" spans="1:16">
      <c r="B1599" s="627"/>
      <c r="C1599" s="627"/>
      <c r="D1599" s="627"/>
      <c r="E1599" s="628"/>
      <c r="F1599" s="8"/>
      <c r="G1599" s="639"/>
      <c r="H1599" s="630">
        <f>IF(F1599="",0,VLOOKUP(F1599,'Cable trays (UnitPrice)'!B:F,5,0))</f>
        <v>0</v>
      </c>
      <c r="I1599" s="631">
        <f t="shared" si="2109"/>
        <v>0</v>
      </c>
      <c r="J1599" s="632"/>
      <c r="K1599" s="632"/>
      <c r="L1599" s="632"/>
      <c r="M1599" s="633"/>
      <c r="N1599" s="632"/>
      <c r="O1599" s="635"/>
      <c r="P1599" s="636" t="e">
        <f t="shared" ref="P1599" si="2118">G1599*O1590</f>
        <v>#REF!</v>
      </c>
    </row>
    <row r="1600" spans="1:16">
      <c r="A1600" t="s">
        <v>917</v>
      </c>
      <c r="B1600" s="705" t="s">
        <v>909</v>
      </c>
      <c r="C1600" s="703" t="s">
        <v>852</v>
      </c>
      <c r="D1600" s="9" t="s">
        <v>918</v>
      </c>
      <c r="E1600" s="9" t="s">
        <v>912</v>
      </c>
      <c r="F1600" s="619"/>
      <c r="G1600" s="619"/>
      <c r="H1600" s="619"/>
      <c r="I1600" s="620">
        <f t="shared" ref="I1600" si="2119">SUM(I1601:I1609)</f>
        <v>216.452477440525</v>
      </c>
      <c r="J1600" s="621">
        <f>I1600*NOK2EUR</f>
        <v>2489.2034905660375</v>
      </c>
      <c r="K1600" s="622"/>
      <c r="L1600" s="622">
        <f t="shared" ref="L1600" si="2120">D1600/1000</f>
        <v>0.75</v>
      </c>
      <c r="M1600" s="624">
        <f t="shared" ref="M1600" si="2121">$M$1</f>
        <v>0.5</v>
      </c>
      <c r="N1600" s="622">
        <f t="shared" ref="N1600" si="2122">L1600+L1600*M1600</f>
        <v>1.125</v>
      </c>
      <c r="O1600" s="626" t="e">
        <f>SUMIF(#REF!,A1600,#REF!)</f>
        <v>#REF!</v>
      </c>
      <c r="P1600" s="626"/>
    </row>
    <row r="1601" spans="1:16">
      <c r="B1601" s="627"/>
      <c r="C1601" s="627"/>
      <c r="D1601" s="627"/>
      <c r="E1601" s="628"/>
      <c r="F1601" s="260" t="str">
        <f>CONCATENATE(B1600," ",C1600,D1600,"x",E1600)</f>
        <v>Ladder - Bend HDG 750 x 125</v>
      </c>
      <c r="G1601" s="629">
        <v>1</v>
      </c>
      <c r="H1601" s="630">
        <f>IF(F1601="",0,VLOOKUP(F1601,'Cable trays (UnitPrice)'!B:F,5,0))</f>
        <v>173.91304347826087</v>
      </c>
      <c r="I1601" s="631">
        <f t="shared" ref="I1601:I1609" si="2123">H1601*G1601</f>
        <v>173.91304347826087</v>
      </c>
      <c r="J1601" s="632"/>
      <c r="K1601" s="632"/>
      <c r="L1601" s="632"/>
      <c r="M1601" s="633"/>
      <c r="N1601" s="632"/>
      <c r="O1601" s="635"/>
      <c r="P1601" s="636" t="e">
        <f t="shared" ref="P1601" si="2124">G1601*O1600</f>
        <v>#REF!</v>
      </c>
    </row>
    <row r="1602" spans="1:16">
      <c r="B1602" s="627"/>
      <c r="C1602" s="627"/>
      <c r="D1602" s="627"/>
      <c r="E1602" s="628"/>
      <c r="F1602" s="260" t="str">
        <f>CONCATENATE("Ladder - Union ",C1600,D1600,"x",E1600)</f>
        <v>Ladder - Union HDG 750 x 125</v>
      </c>
      <c r="G1602" s="629">
        <v>2</v>
      </c>
      <c r="H1602" s="630">
        <f>IF(F1602="",0,VLOOKUP(F1602,'Cable trays (UnitPrice)'!B:F,5,0))</f>
        <v>14.232977850697294</v>
      </c>
      <c r="I1602" s="631">
        <f t="shared" si="2123"/>
        <v>28.465955701394588</v>
      </c>
      <c r="J1602" s="632"/>
      <c r="K1602" s="632"/>
      <c r="L1602" s="632"/>
      <c r="M1602" s="633"/>
      <c r="N1602" s="632"/>
      <c r="O1602" s="635"/>
      <c r="P1602" s="636" t="e">
        <f t="shared" ref="P1602" si="2125">G1602*O1600</f>
        <v>#REF!</v>
      </c>
    </row>
    <row r="1603" spans="1:16">
      <c r="B1603" s="627"/>
      <c r="C1603" s="627"/>
      <c r="D1603" s="627"/>
      <c r="E1603" s="628"/>
      <c r="F1603" s="638" t="s">
        <v>853</v>
      </c>
      <c r="G1603" s="639">
        <v>2</v>
      </c>
      <c r="H1603" s="630">
        <f>IF(F1603="",0,VLOOKUP(F1603,'Cable trays (UnitPrice)'!B:F,5,0))</f>
        <v>1.6165217391304347</v>
      </c>
      <c r="I1603" s="631">
        <f t="shared" si="2123"/>
        <v>3.2330434782608695</v>
      </c>
      <c r="J1603" s="632"/>
      <c r="K1603" s="632"/>
      <c r="L1603" s="632"/>
      <c r="M1603" s="633"/>
      <c r="N1603" s="632"/>
      <c r="O1603" s="635"/>
      <c r="P1603" s="636" t="e">
        <f t="shared" ref="P1603" si="2126">G1603*O1600</f>
        <v>#REF!</v>
      </c>
    </row>
    <row r="1604" spans="1:16">
      <c r="B1604" s="627"/>
      <c r="C1604" s="627"/>
      <c r="D1604" s="627"/>
      <c r="E1604" s="628"/>
      <c r="F1604" s="638" t="s">
        <v>854</v>
      </c>
      <c r="G1604" s="639">
        <v>2</v>
      </c>
      <c r="H1604" s="630">
        <f>IF(F1604="",0,VLOOKUP(F1604,'Cable trays (UnitPrice)'!B:F,5,0))</f>
        <v>0.1643478260869565</v>
      </c>
      <c r="I1604" s="631">
        <f t="shared" si="2123"/>
        <v>0.328695652173913</v>
      </c>
      <c r="J1604" s="632"/>
      <c r="K1604" s="632"/>
      <c r="L1604" s="632"/>
      <c r="M1604" s="633"/>
      <c r="N1604" s="632"/>
      <c r="O1604" s="635"/>
      <c r="P1604" s="636" t="e">
        <f t="shared" ref="P1604" si="2127">G1604*O1600</f>
        <v>#REF!</v>
      </c>
    </row>
    <row r="1605" spans="1:16">
      <c r="B1605" s="627"/>
      <c r="C1605" s="627"/>
      <c r="D1605" s="627"/>
      <c r="E1605" s="628"/>
      <c r="F1605" s="638" t="s">
        <v>865</v>
      </c>
      <c r="G1605" s="639">
        <f t="shared" ref="G1605:G1665" si="2128">D1600*2/1000</f>
        <v>1.5</v>
      </c>
      <c r="H1605" s="630">
        <f>IF(F1605="",0,VLOOKUP(F1605,'Cable trays (UnitPrice)'!B:F,5,0))</f>
        <v>5.9608695652173909</v>
      </c>
      <c r="I1605" s="631">
        <f t="shared" si="2123"/>
        <v>8.9413043478260867</v>
      </c>
      <c r="J1605" s="632"/>
      <c r="K1605" s="632"/>
      <c r="L1605" s="632"/>
      <c r="M1605" s="633"/>
      <c r="N1605" s="632"/>
      <c r="O1605" s="635"/>
      <c r="P1605" s="636" t="e">
        <f t="shared" ref="P1605" si="2129">G1605*O1600</f>
        <v>#REF!</v>
      </c>
    </row>
    <row r="1606" spans="1:16">
      <c r="B1606" s="627"/>
      <c r="C1606" s="627"/>
      <c r="D1606" s="627"/>
      <c r="E1606" s="628"/>
      <c r="F1606" s="638" t="s">
        <v>855</v>
      </c>
      <c r="G1606" s="639">
        <v>2</v>
      </c>
      <c r="H1606" s="630">
        <f>IF(F1606="",0,VLOOKUP(F1606,'Cable trays (UnitPrice)'!B:F,5,0))</f>
        <v>0.78521739130434776</v>
      </c>
      <c r="I1606" s="631">
        <f t="shared" si="2123"/>
        <v>1.5704347826086955</v>
      </c>
      <c r="J1606" s="632"/>
      <c r="K1606" s="632"/>
      <c r="L1606" s="632"/>
      <c r="M1606" s="633"/>
      <c r="N1606" s="632"/>
      <c r="O1606" s="635"/>
      <c r="P1606" s="636" t="e">
        <f t="shared" ref="P1606" si="2130">G1606*O1600</f>
        <v>#REF!</v>
      </c>
    </row>
    <row r="1607" spans="1:16">
      <c r="B1607" s="627"/>
      <c r="C1607" s="627"/>
      <c r="D1607" s="627"/>
      <c r="E1607" s="628"/>
      <c r="F1607" s="638"/>
      <c r="G1607" s="639"/>
      <c r="H1607" s="630">
        <f>IF(F1607="",0,VLOOKUP(F1607,'Cable trays (UnitPrice)'!B:F,5,0))</f>
        <v>0</v>
      </c>
      <c r="I1607" s="631">
        <f t="shared" si="2123"/>
        <v>0</v>
      </c>
      <c r="J1607" s="632"/>
      <c r="K1607" s="632"/>
      <c r="L1607" s="632"/>
      <c r="M1607" s="633"/>
      <c r="N1607" s="632"/>
      <c r="O1607" s="635"/>
      <c r="P1607" s="636" t="e">
        <f t="shared" ref="P1607" si="2131">G1607*O1600</f>
        <v>#REF!</v>
      </c>
    </row>
    <row r="1608" spans="1:16">
      <c r="B1608" s="627"/>
      <c r="C1608" s="627"/>
      <c r="D1608" s="627"/>
      <c r="E1608" s="628"/>
      <c r="F1608" s="627"/>
      <c r="G1608" s="639"/>
      <c r="H1608" s="630">
        <f>IF(F1608="",0,VLOOKUP(F1608,'Cable trays (UnitPrice)'!B:F,5,0))</f>
        <v>0</v>
      </c>
      <c r="I1608" s="631">
        <f t="shared" si="2123"/>
        <v>0</v>
      </c>
      <c r="J1608" s="632"/>
      <c r="K1608" s="632"/>
      <c r="L1608" s="632"/>
      <c r="M1608" s="633"/>
      <c r="N1608" s="632"/>
      <c r="O1608" s="635"/>
      <c r="P1608" s="636" t="e">
        <f t="shared" ref="P1608" si="2132">G1608*O1600</f>
        <v>#REF!</v>
      </c>
    </row>
    <row r="1609" spans="1:16">
      <c r="B1609" s="627"/>
      <c r="C1609" s="627"/>
      <c r="D1609" s="627"/>
      <c r="E1609" s="628"/>
      <c r="F1609" s="8"/>
      <c r="G1609" s="639"/>
      <c r="H1609" s="630">
        <f>IF(F1609="",0,VLOOKUP(F1609,'Cable trays (UnitPrice)'!B:F,5,0))</f>
        <v>0</v>
      </c>
      <c r="I1609" s="631">
        <f t="shared" si="2123"/>
        <v>0</v>
      </c>
      <c r="J1609" s="632"/>
      <c r="K1609" s="632"/>
      <c r="L1609" s="632"/>
      <c r="M1609" s="633"/>
      <c r="N1609" s="632"/>
      <c r="O1609" s="635"/>
      <c r="P1609" s="636" t="e">
        <f t="shared" ref="P1609" si="2133">G1609*O1600</f>
        <v>#REF!</v>
      </c>
    </row>
    <row r="1610" spans="1:16">
      <c r="A1610" t="s">
        <v>919</v>
      </c>
      <c r="B1610" s="705" t="s">
        <v>909</v>
      </c>
      <c r="C1610" s="703" t="s">
        <v>852</v>
      </c>
      <c r="D1610" s="9" t="s">
        <v>920</v>
      </c>
      <c r="E1610" s="9" t="s">
        <v>912</v>
      </c>
      <c r="F1610" s="619"/>
      <c r="G1610" s="619"/>
      <c r="H1610" s="619"/>
      <c r="I1610" s="620">
        <f t="shared" ref="I1610" si="2134">SUM(I1611:I1619)</f>
        <v>197.86899917965545</v>
      </c>
      <c r="J1610" s="621">
        <f>I1610*NOK2EUR</f>
        <v>2275.4934905660375</v>
      </c>
      <c r="K1610" s="622"/>
      <c r="L1610" s="622">
        <f t="shared" ref="L1610" si="2135">D1610/1000</f>
        <v>0.65</v>
      </c>
      <c r="M1610" s="624">
        <f t="shared" ref="M1610" si="2136">$M$1</f>
        <v>0.5</v>
      </c>
      <c r="N1610" s="622">
        <f t="shared" ref="N1610" si="2137">L1610+L1610*M1610</f>
        <v>0.97500000000000009</v>
      </c>
      <c r="O1610" s="626" t="e">
        <f>SUMIF(#REF!,A1610,#REF!)</f>
        <v>#REF!</v>
      </c>
      <c r="P1610" s="626"/>
    </row>
    <row r="1611" spans="1:16">
      <c r="B1611" s="627"/>
      <c r="C1611" s="627"/>
      <c r="D1611" s="627"/>
      <c r="E1611" s="628"/>
      <c r="F1611" s="260" t="str">
        <f>CONCATENATE(B1610," ",C1610,D1610,"x",E1610)</f>
        <v>Ladder - Bend HDG 650 x 125</v>
      </c>
      <c r="G1611" s="629">
        <v>1</v>
      </c>
      <c r="H1611" s="630">
        <f>IF(F1611="",0,VLOOKUP(F1611,'Cable trays (UnitPrice)'!B:F,5,0))</f>
        <v>156.52173913043478</v>
      </c>
      <c r="I1611" s="631">
        <f t="shared" ref="I1611:I1619" si="2138">H1611*G1611</f>
        <v>156.52173913043478</v>
      </c>
      <c r="J1611" s="632"/>
      <c r="K1611" s="632"/>
      <c r="L1611" s="632"/>
      <c r="M1611" s="633"/>
      <c r="N1611" s="632"/>
      <c r="O1611" s="635"/>
      <c r="P1611" s="636" t="e">
        <f t="shared" ref="P1611" si="2139">G1611*O1610</f>
        <v>#REF!</v>
      </c>
    </row>
    <row r="1612" spans="1:16">
      <c r="B1612" s="627"/>
      <c r="C1612" s="627"/>
      <c r="D1612" s="627"/>
      <c r="E1612" s="628"/>
      <c r="F1612" s="260" t="str">
        <f>CONCATENATE("Ladder - Union ",C1610,D1610,"x",E1610)</f>
        <v>Ladder - Union HDG 650 x 125</v>
      </c>
      <c r="G1612" s="629">
        <v>2</v>
      </c>
      <c r="H1612" s="630">
        <f>IF(F1612="",0,VLOOKUP(F1612,'Cable trays (UnitPrice)'!B:F,5,0))</f>
        <v>14.232977850697294</v>
      </c>
      <c r="I1612" s="631">
        <f t="shared" si="2138"/>
        <v>28.465955701394588</v>
      </c>
      <c r="J1612" s="632"/>
      <c r="K1612" s="632"/>
      <c r="L1612" s="632"/>
      <c r="M1612" s="633"/>
      <c r="N1612" s="632"/>
      <c r="O1612" s="635"/>
      <c r="P1612" s="636" t="e">
        <f t="shared" ref="P1612" si="2140">G1612*O1610</f>
        <v>#REF!</v>
      </c>
    </row>
    <row r="1613" spans="1:16">
      <c r="B1613" s="627"/>
      <c r="C1613" s="627"/>
      <c r="D1613" s="627"/>
      <c r="E1613" s="628"/>
      <c r="F1613" s="638" t="s">
        <v>853</v>
      </c>
      <c r="G1613" s="639">
        <v>2</v>
      </c>
      <c r="H1613" s="630">
        <f>IF(F1613="",0,VLOOKUP(F1613,'Cable trays (UnitPrice)'!B:F,5,0))</f>
        <v>1.6165217391304347</v>
      </c>
      <c r="I1613" s="631">
        <f t="shared" si="2138"/>
        <v>3.2330434782608695</v>
      </c>
      <c r="J1613" s="632"/>
      <c r="K1613" s="632"/>
      <c r="L1613" s="632"/>
      <c r="M1613" s="633"/>
      <c r="N1613" s="632"/>
      <c r="O1613" s="635"/>
      <c r="P1613" s="636" t="e">
        <f t="shared" ref="P1613" si="2141">G1613*O1610</f>
        <v>#REF!</v>
      </c>
    </row>
    <row r="1614" spans="1:16">
      <c r="B1614" s="627"/>
      <c r="C1614" s="627"/>
      <c r="D1614" s="627"/>
      <c r="E1614" s="628"/>
      <c r="F1614" s="638" t="s">
        <v>854</v>
      </c>
      <c r="G1614" s="639">
        <v>2</v>
      </c>
      <c r="H1614" s="630">
        <f>IF(F1614="",0,VLOOKUP(F1614,'Cable trays (UnitPrice)'!B:F,5,0))</f>
        <v>0.1643478260869565</v>
      </c>
      <c r="I1614" s="631">
        <f t="shared" si="2138"/>
        <v>0.328695652173913</v>
      </c>
      <c r="J1614" s="632"/>
      <c r="K1614" s="632"/>
      <c r="L1614" s="632"/>
      <c r="M1614" s="633"/>
      <c r="N1614" s="632"/>
      <c r="O1614" s="635"/>
      <c r="P1614" s="636" t="e">
        <f t="shared" ref="P1614" si="2142">G1614*O1610</f>
        <v>#REF!</v>
      </c>
    </row>
    <row r="1615" spans="1:16">
      <c r="B1615" s="627"/>
      <c r="C1615" s="627"/>
      <c r="D1615" s="627"/>
      <c r="E1615" s="628"/>
      <c r="F1615" s="638" t="s">
        <v>865</v>
      </c>
      <c r="G1615" s="639">
        <f t="shared" si="2128"/>
        <v>1.3</v>
      </c>
      <c r="H1615" s="630">
        <f>IF(F1615="",0,VLOOKUP(F1615,'Cable trays (UnitPrice)'!B:F,5,0))</f>
        <v>5.9608695652173909</v>
      </c>
      <c r="I1615" s="631">
        <f t="shared" si="2138"/>
        <v>7.7491304347826082</v>
      </c>
      <c r="J1615" s="632"/>
      <c r="K1615" s="632"/>
      <c r="L1615" s="632"/>
      <c r="M1615" s="633"/>
      <c r="N1615" s="632"/>
      <c r="O1615" s="635"/>
      <c r="P1615" s="636" t="e">
        <f t="shared" ref="P1615" si="2143">G1615*O1610</f>
        <v>#REF!</v>
      </c>
    </row>
    <row r="1616" spans="1:16">
      <c r="B1616" s="627"/>
      <c r="C1616" s="627"/>
      <c r="D1616" s="627"/>
      <c r="E1616" s="628"/>
      <c r="F1616" s="638" t="s">
        <v>855</v>
      </c>
      <c r="G1616" s="639">
        <v>2</v>
      </c>
      <c r="H1616" s="630">
        <f>IF(F1616="",0,VLOOKUP(F1616,'Cable trays (UnitPrice)'!B:F,5,0))</f>
        <v>0.78521739130434776</v>
      </c>
      <c r="I1616" s="631">
        <f t="shared" si="2138"/>
        <v>1.5704347826086955</v>
      </c>
      <c r="J1616" s="632"/>
      <c r="K1616" s="632"/>
      <c r="L1616" s="632"/>
      <c r="M1616" s="633"/>
      <c r="N1616" s="632"/>
      <c r="O1616" s="635"/>
      <c r="P1616" s="636" t="e">
        <f t="shared" ref="P1616" si="2144">G1616*O1610</f>
        <v>#REF!</v>
      </c>
    </row>
    <row r="1617" spans="1:16">
      <c r="B1617" s="627"/>
      <c r="C1617" s="627"/>
      <c r="D1617" s="627"/>
      <c r="E1617" s="628"/>
      <c r="F1617" s="638"/>
      <c r="G1617" s="639"/>
      <c r="H1617" s="630">
        <f>IF(F1617="",0,VLOOKUP(F1617,'Cable trays (UnitPrice)'!B:F,5,0))</f>
        <v>0</v>
      </c>
      <c r="I1617" s="631">
        <f t="shared" si="2138"/>
        <v>0</v>
      </c>
      <c r="J1617" s="632"/>
      <c r="K1617" s="632"/>
      <c r="L1617" s="632"/>
      <c r="M1617" s="633"/>
      <c r="N1617" s="632"/>
      <c r="O1617" s="635"/>
      <c r="P1617" s="636" t="e">
        <f t="shared" ref="P1617" si="2145">G1617*O1610</f>
        <v>#REF!</v>
      </c>
    </row>
    <row r="1618" spans="1:16">
      <c r="B1618" s="627"/>
      <c r="C1618" s="627"/>
      <c r="D1618" s="627"/>
      <c r="E1618" s="628"/>
      <c r="F1618" s="627"/>
      <c r="G1618" s="639"/>
      <c r="H1618" s="630">
        <f>IF(F1618="",0,VLOOKUP(F1618,'Cable trays (UnitPrice)'!B:F,5,0))</f>
        <v>0</v>
      </c>
      <c r="I1618" s="631">
        <f t="shared" si="2138"/>
        <v>0</v>
      </c>
      <c r="J1618" s="632"/>
      <c r="K1618" s="632"/>
      <c r="L1618" s="632"/>
      <c r="M1618" s="633"/>
      <c r="N1618" s="632"/>
      <c r="O1618" s="635"/>
      <c r="P1618" s="636" t="e">
        <f t="shared" ref="P1618" si="2146">G1618*O1610</f>
        <v>#REF!</v>
      </c>
    </row>
    <row r="1619" spans="1:16">
      <c r="B1619" s="627"/>
      <c r="C1619" s="627"/>
      <c r="D1619" s="627"/>
      <c r="E1619" s="628"/>
      <c r="F1619" s="8"/>
      <c r="G1619" s="639"/>
      <c r="H1619" s="630">
        <f>IF(F1619="",0,VLOOKUP(F1619,'Cable trays (UnitPrice)'!B:F,5,0))</f>
        <v>0</v>
      </c>
      <c r="I1619" s="631">
        <f t="shared" si="2138"/>
        <v>0</v>
      </c>
      <c r="J1619" s="632"/>
      <c r="K1619" s="632"/>
      <c r="L1619" s="632"/>
      <c r="M1619" s="633"/>
      <c r="N1619" s="632"/>
      <c r="O1619" s="635"/>
      <c r="P1619" s="636" t="e">
        <f t="shared" ref="P1619" si="2147">G1619*O1610</f>
        <v>#REF!</v>
      </c>
    </row>
    <row r="1620" spans="1:16">
      <c r="A1620" t="s">
        <v>921</v>
      </c>
      <c r="B1620" s="705" t="s">
        <v>909</v>
      </c>
      <c r="C1620" s="703" t="s">
        <v>852</v>
      </c>
      <c r="D1620" s="9" t="s">
        <v>920</v>
      </c>
      <c r="E1620" s="9" t="s">
        <v>881</v>
      </c>
      <c r="F1620" s="619"/>
      <c r="G1620" s="619"/>
      <c r="H1620" s="619"/>
      <c r="I1620" s="620">
        <f t="shared" ref="I1620" si="2148">SUM(I1621:I1629)</f>
        <v>199.83782608695651</v>
      </c>
      <c r="J1620" s="621">
        <f>I1620*NOK2EUR</f>
        <v>2298.1349999999998</v>
      </c>
      <c r="K1620" s="622"/>
      <c r="L1620" s="622">
        <f t="shared" ref="L1620" si="2149">D1620/1000</f>
        <v>0.65</v>
      </c>
      <c r="M1620" s="624">
        <f t="shared" ref="M1620" si="2150">$M$1</f>
        <v>0.5</v>
      </c>
      <c r="N1620" s="622">
        <f t="shared" ref="N1620" si="2151">L1620+L1620*M1620</f>
        <v>0.97500000000000009</v>
      </c>
      <c r="O1620" s="626" t="e">
        <f>SUMIF(#REF!,A1620,#REF!)</f>
        <v>#REF!</v>
      </c>
      <c r="P1620" s="626"/>
    </row>
    <row r="1621" spans="1:16">
      <c r="B1621" s="627"/>
      <c r="C1621" s="627"/>
      <c r="D1621" s="627"/>
      <c r="E1621" s="628"/>
      <c r="F1621" s="260" t="str">
        <f>CONCATENATE(B1620," ",C1620,D1620,"x",E1620)</f>
        <v>Ladder - Bend HDG 650 x 100</v>
      </c>
      <c r="G1621" s="629">
        <v>1</v>
      </c>
      <c r="H1621" s="630">
        <f>IF(F1621="",0,VLOOKUP(F1621,'Cable trays (UnitPrice)'!B:F,5,0))</f>
        <v>143.47826086956522</v>
      </c>
      <c r="I1621" s="631">
        <f t="shared" ref="I1621:I1629" si="2152">H1621*G1621</f>
        <v>143.47826086956522</v>
      </c>
      <c r="J1621" s="632"/>
      <c r="K1621" s="632"/>
      <c r="L1621" s="632"/>
      <c r="M1621" s="633"/>
      <c r="N1621" s="632"/>
      <c r="O1621" s="635"/>
      <c r="P1621" s="636" t="e">
        <f t="shared" ref="P1621" si="2153">G1621*O1620</f>
        <v>#REF!</v>
      </c>
    </row>
    <row r="1622" spans="1:16">
      <c r="B1622" s="627"/>
      <c r="C1622" s="627"/>
      <c r="D1622" s="627"/>
      <c r="E1622" s="628"/>
      <c r="F1622" s="260" t="str">
        <f>CONCATENATE("Ladder - Union ",C1620,D1620,"x",E1620)</f>
        <v>Ladder - Union HDG 650 x 100</v>
      </c>
      <c r="G1622" s="629">
        <v>2</v>
      </c>
      <c r="H1622" s="630">
        <f>IF(F1622="",0,VLOOKUP(F1622,'Cable trays (UnitPrice)'!B:F,5,0))</f>
        <v>21.739130434782609</v>
      </c>
      <c r="I1622" s="631">
        <f t="shared" si="2152"/>
        <v>43.478260869565219</v>
      </c>
      <c r="J1622" s="632"/>
      <c r="K1622" s="632"/>
      <c r="L1622" s="632"/>
      <c r="M1622" s="633"/>
      <c r="N1622" s="632"/>
      <c r="O1622" s="635"/>
      <c r="P1622" s="636" t="e">
        <f t="shared" ref="P1622" si="2154">G1622*O1620</f>
        <v>#REF!</v>
      </c>
    </row>
    <row r="1623" spans="1:16">
      <c r="B1623" s="627"/>
      <c r="C1623" s="627"/>
      <c r="D1623" s="627"/>
      <c r="E1623" s="628"/>
      <c r="F1623" s="638" t="s">
        <v>853</v>
      </c>
      <c r="G1623" s="639">
        <v>2</v>
      </c>
      <c r="H1623" s="630">
        <f>IF(F1623="",0,VLOOKUP(F1623,'Cable trays (UnitPrice)'!B:F,5,0))</f>
        <v>1.6165217391304347</v>
      </c>
      <c r="I1623" s="631">
        <f t="shared" si="2152"/>
        <v>3.2330434782608695</v>
      </c>
      <c r="J1623" s="632"/>
      <c r="K1623" s="632"/>
      <c r="L1623" s="632"/>
      <c r="M1623" s="633"/>
      <c r="N1623" s="632"/>
      <c r="O1623" s="635"/>
      <c r="P1623" s="636" t="e">
        <f t="shared" ref="P1623" si="2155">G1623*O1620</f>
        <v>#REF!</v>
      </c>
    </row>
    <row r="1624" spans="1:16">
      <c r="B1624" s="627"/>
      <c r="C1624" s="627"/>
      <c r="D1624" s="627"/>
      <c r="E1624" s="628"/>
      <c r="F1624" s="638" t="s">
        <v>854</v>
      </c>
      <c r="G1624" s="639">
        <v>2</v>
      </c>
      <c r="H1624" s="630">
        <f>IF(F1624="",0,VLOOKUP(F1624,'Cable trays (UnitPrice)'!B:F,5,0))</f>
        <v>0.1643478260869565</v>
      </c>
      <c r="I1624" s="631">
        <f t="shared" si="2152"/>
        <v>0.328695652173913</v>
      </c>
      <c r="J1624" s="632"/>
      <c r="K1624" s="632"/>
      <c r="L1624" s="632"/>
      <c r="M1624" s="633"/>
      <c r="N1624" s="632"/>
      <c r="O1624" s="635"/>
      <c r="P1624" s="636" t="e">
        <f t="shared" ref="P1624" si="2156">G1624*O1620</f>
        <v>#REF!</v>
      </c>
    </row>
    <row r="1625" spans="1:16">
      <c r="B1625" s="627"/>
      <c r="C1625" s="627"/>
      <c r="D1625" s="627"/>
      <c r="E1625" s="628"/>
      <c r="F1625" s="638" t="s">
        <v>865</v>
      </c>
      <c r="G1625" s="639">
        <f t="shared" si="2128"/>
        <v>1.3</v>
      </c>
      <c r="H1625" s="630">
        <f>IF(F1625="",0,VLOOKUP(F1625,'Cable trays (UnitPrice)'!B:F,5,0))</f>
        <v>5.9608695652173909</v>
      </c>
      <c r="I1625" s="631">
        <f t="shared" si="2152"/>
        <v>7.7491304347826082</v>
      </c>
      <c r="J1625" s="632"/>
      <c r="K1625" s="632"/>
      <c r="L1625" s="632"/>
      <c r="M1625" s="633"/>
      <c r="N1625" s="632"/>
      <c r="O1625" s="635"/>
      <c r="P1625" s="636" t="e">
        <f t="shared" ref="P1625" si="2157">G1625*O1620</f>
        <v>#REF!</v>
      </c>
    </row>
    <row r="1626" spans="1:16">
      <c r="B1626" s="627"/>
      <c r="C1626" s="627"/>
      <c r="D1626" s="627"/>
      <c r="E1626" s="628"/>
      <c r="F1626" s="638" t="s">
        <v>855</v>
      </c>
      <c r="G1626" s="639">
        <v>2</v>
      </c>
      <c r="H1626" s="630">
        <f>IF(F1626="",0,VLOOKUP(F1626,'Cable trays (UnitPrice)'!B:F,5,0))</f>
        <v>0.78521739130434776</v>
      </c>
      <c r="I1626" s="631">
        <f t="shared" si="2152"/>
        <v>1.5704347826086955</v>
      </c>
      <c r="J1626" s="632"/>
      <c r="K1626" s="632"/>
      <c r="L1626" s="632"/>
      <c r="M1626" s="633"/>
      <c r="N1626" s="632"/>
      <c r="O1626" s="635"/>
      <c r="P1626" s="636" t="e">
        <f t="shared" ref="P1626" si="2158">G1626*O1620</f>
        <v>#REF!</v>
      </c>
    </row>
    <row r="1627" spans="1:16">
      <c r="B1627" s="627"/>
      <c r="C1627" s="627"/>
      <c r="D1627" s="627"/>
      <c r="E1627" s="628"/>
      <c r="F1627" s="638"/>
      <c r="G1627" s="639"/>
      <c r="H1627" s="630">
        <f>IF(F1627="",0,VLOOKUP(F1627,'Cable trays (UnitPrice)'!B:F,5,0))</f>
        <v>0</v>
      </c>
      <c r="I1627" s="631">
        <f t="shared" si="2152"/>
        <v>0</v>
      </c>
      <c r="J1627" s="632"/>
      <c r="K1627" s="632"/>
      <c r="L1627" s="632"/>
      <c r="M1627" s="633"/>
      <c r="N1627" s="632"/>
      <c r="O1627" s="635"/>
      <c r="P1627" s="636" t="e">
        <f t="shared" ref="P1627" si="2159">G1627*O1620</f>
        <v>#REF!</v>
      </c>
    </row>
    <row r="1628" spans="1:16">
      <c r="B1628" s="627"/>
      <c r="C1628" s="627"/>
      <c r="D1628" s="627"/>
      <c r="E1628" s="628"/>
      <c r="F1628" s="627"/>
      <c r="G1628" s="639"/>
      <c r="H1628" s="630">
        <f>IF(F1628="",0,VLOOKUP(F1628,'Cable trays (UnitPrice)'!B:F,5,0))</f>
        <v>0</v>
      </c>
      <c r="I1628" s="631">
        <f t="shared" si="2152"/>
        <v>0</v>
      </c>
      <c r="J1628" s="632"/>
      <c r="K1628" s="632"/>
      <c r="L1628" s="632"/>
      <c r="M1628" s="633"/>
      <c r="N1628" s="632"/>
      <c r="O1628" s="635"/>
      <c r="P1628" s="636" t="e">
        <f t="shared" ref="P1628" si="2160">G1628*O1620</f>
        <v>#REF!</v>
      </c>
    </row>
    <row r="1629" spans="1:16">
      <c r="B1629" s="627"/>
      <c r="C1629" s="627"/>
      <c r="D1629" s="627"/>
      <c r="E1629" s="628"/>
      <c r="F1629" s="8"/>
      <c r="G1629" s="639"/>
      <c r="H1629" s="630">
        <f>IF(F1629="",0,VLOOKUP(F1629,'Cable trays (UnitPrice)'!B:F,5,0))</f>
        <v>0</v>
      </c>
      <c r="I1629" s="631">
        <f t="shared" si="2152"/>
        <v>0</v>
      </c>
      <c r="J1629" s="632"/>
      <c r="K1629" s="632"/>
      <c r="L1629" s="632"/>
      <c r="M1629" s="633"/>
      <c r="N1629" s="632"/>
      <c r="O1629" s="635"/>
      <c r="P1629" s="636" t="e">
        <f t="shared" ref="P1629" si="2161">G1629*O1620</f>
        <v>#REF!</v>
      </c>
    </row>
    <row r="1630" spans="1:16">
      <c r="A1630" t="s">
        <v>922</v>
      </c>
      <c r="B1630" s="705" t="s">
        <v>909</v>
      </c>
      <c r="C1630" s="703" t="s">
        <v>852</v>
      </c>
      <c r="D1630" s="9" t="s">
        <v>923</v>
      </c>
      <c r="E1630" s="9" t="s">
        <v>924</v>
      </c>
      <c r="F1630" s="619"/>
      <c r="G1630" s="619"/>
      <c r="H1630" s="619"/>
      <c r="I1630" s="620">
        <f t="shared" ref="I1630" si="2162">SUM(I1631:I1639)</f>
        <v>53.626748154224764</v>
      </c>
      <c r="J1630" s="621">
        <f>I1630*NOK2EUR</f>
        <v>616.70760377358476</v>
      </c>
      <c r="K1630" s="622"/>
      <c r="L1630" s="622">
        <f t="shared" ref="L1630" si="2163">D1630/1000</f>
        <v>0.61</v>
      </c>
      <c r="M1630" s="624">
        <f t="shared" ref="M1630" si="2164">$M$1</f>
        <v>0.5</v>
      </c>
      <c r="N1630" s="622">
        <f t="shared" ref="N1630" si="2165">L1630+L1630*M1630</f>
        <v>0.91500000000000004</v>
      </c>
      <c r="O1630" s="626" t="e">
        <f>SUMIF(#REF!,A1630,#REF!)</f>
        <v>#REF!</v>
      </c>
      <c r="P1630" s="626"/>
    </row>
    <row r="1631" spans="1:16">
      <c r="B1631" s="627"/>
      <c r="C1631" s="627"/>
      <c r="D1631" s="627"/>
      <c r="E1631" s="628"/>
      <c r="F1631" s="260" t="str">
        <f>CONCATENATE(B1630," ",C1630,D1630,"x",E1630)</f>
        <v>Ladder - Bend HDG 610 x 38</v>
      </c>
      <c r="G1631" s="629">
        <v>1</v>
      </c>
      <c r="H1631" s="630">
        <f>IF(F1631="",0,VLOOKUP(F1631,'Cable trays (UnitPrice)'!B:F,5,0))</f>
        <v>37.366694011484817</v>
      </c>
      <c r="I1631" s="631">
        <f t="shared" ref="I1631:I1639" si="2166">H1631*G1631</f>
        <v>37.366694011484817</v>
      </c>
      <c r="J1631" s="632"/>
      <c r="K1631" s="632"/>
      <c r="L1631" s="632"/>
      <c r="M1631" s="633"/>
      <c r="N1631" s="632"/>
      <c r="O1631" s="635"/>
      <c r="P1631" s="636" t="e">
        <f t="shared" ref="P1631" si="2167">G1631*O1630</f>
        <v>#REF!</v>
      </c>
    </row>
    <row r="1632" spans="1:16">
      <c r="B1632" s="627"/>
      <c r="C1632" s="627"/>
      <c r="D1632" s="627"/>
      <c r="E1632" s="628"/>
      <c r="F1632" s="260" t="str">
        <f>CONCATENATE("Ladder - Union ",C1630,D1630,"x",E1630)</f>
        <v>Ladder - Union HDG 610 x 38</v>
      </c>
      <c r="G1632" s="629">
        <v>2</v>
      </c>
      <c r="H1632" s="630">
        <f>IF(F1632="",0,VLOOKUP(F1632,'Cable trays (UnitPrice)'!B:F,5,0))</f>
        <v>1.9278096800656273</v>
      </c>
      <c r="I1632" s="631">
        <f t="shared" si="2166"/>
        <v>3.8556193601312545</v>
      </c>
      <c r="J1632" s="632"/>
      <c r="K1632" s="632"/>
      <c r="L1632" s="632"/>
      <c r="M1632" s="633"/>
      <c r="N1632" s="632"/>
      <c r="O1632" s="635"/>
      <c r="P1632" s="636" t="e">
        <f t="shared" ref="P1632" si="2168">G1632*O1630</f>
        <v>#REF!</v>
      </c>
    </row>
    <row r="1633" spans="1:16">
      <c r="B1633" s="627"/>
      <c r="C1633" s="627"/>
      <c r="D1633" s="627"/>
      <c r="E1633" s="628"/>
      <c r="F1633" s="638" t="s">
        <v>853</v>
      </c>
      <c r="G1633" s="639">
        <v>2</v>
      </c>
      <c r="H1633" s="630">
        <f>IF(F1633="",0,VLOOKUP(F1633,'Cable trays (UnitPrice)'!B:F,5,0))</f>
        <v>1.6165217391304347</v>
      </c>
      <c r="I1633" s="631">
        <f t="shared" si="2166"/>
        <v>3.2330434782608695</v>
      </c>
      <c r="J1633" s="632"/>
      <c r="K1633" s="632"/>
      <c r="L1633" s="632"/>
      <c r="M1633" s="633"/>
      <c r="N1633" s="632"/>
      <c r="O1633" s="635"/>
      <c r="P1633" s="636" t="e">
        <f t="shared" ref="P1633" si="2169">G1633*O1630</f>
        <v>#REF!</v>
      </c>
    </row>
    <row r="1634" spans="1:16">
      <c r="B1634" s="627"/>
      <c r="C1634" s="627"/>
      <c r="D1634" s="627"/>
      <c r="E1634" s="628"/>
      <c r="F1634" s="638" t="s">
        <v>854</v>
      </c>
      <c r="G1634" s="639">
        <v>2</v>
      </c>
      <c r="H1634" s="630">
        <f>IF(F1634="",0,VLOOKUP(F1634,'Cable trays (UnitPrice)'!B:F,5,0))</f>
        <v>0.1643478260869565</v>
      </c>
      <c r="I1634" s="631">
        <f t="shared" si="2166"/>
        <v>0.328695652173913</v>
      </c>
      <c r="J1634" s="632"/>
      <c r="K1634" s="632"/>
      <c r="L1634" s="632"/>
      <c r="M1634" s="633"/>
      <c r="N1634" s="632"/>
      <c r="O1634" s="635"/>
      <c r="P1634" s="636" t="e">
        <f t="shared" ref="P1634" si="2170">G1634*O1630</f>
        <v>#REF!</v>
      </c>
    </row>
    <row r="1635" spans="1:16">
      <c r="B1635" s="627"/>
      <c r="C1635" s="627"/>
      <c r="D1635" s="627"/>
      <c r="E1635" s="628"/>
      <c r="F1635" s="638" t="s">
        <v>865</v>
      </c>
      <c r="G1635" s="639">
        <f t="shared" si="2128"/>
        <v>1.22</v>
      </c>
      <c r="H1635" s="630">
        <f>IF(F1635="",0,VLOOKUP(F1635,'Cable trays (UnitPrice)'!B:F,5,0))</f>
        <v>5.9608695652173909</v>
      </c>
      <c r="I1635" s="631">
        <f t="shared" si="2166"/>
        <v>7.2722608695652164</v>
      </c>
      <c r="J1635" s="632"/>
      <c r="K1635" s="632"/>
      <c r="L1635" s="632"/>
      <c r="M1635" s="633"/>
      <c r="N1635" s="632"/>
      <c r="O1635" s="635"/>
      <c r="P1635" s="636" t="e">
        <f t="shared" ref="P1635" si="2171">G1635*O1630</f>
        <v>#REF!</v>
      </c>
    </row>
    <row r="1636" spans="1:16">
      <c r="B1636" s="627"/>
      <c r="C1636" s="627"/>
      <c r="D1636" s="627"/>
      <c r="E1636" s="628"/>
      <c r="F1636" s="638" t="s">
        <v>855</v>
      </c>
      <c r="G1636" s="639">
        <v>2</v>
      </c>
      <c r="H1636" s="630">
        <f>IF(F1636="",0,VLOOKUP(F1636,'Cable trays (UnitPrice)'!B:F,5,0))</f>
        <v>0.78521739130434776</v>
      </c>
      <c r="I1636" s="631">
        <f t="shared" si="2166"/>
        <v>1.5704347826086955</v>
      </c>
      <c r="J1636" s="632"/>
      <c r="K1636" s="632"/>
      <c r="L1636" s="632"/>
      <c r="M1636" s="633"/>
      <c r="N1636" s="632"/>
      <c r="O1636" s="635"/>
      <c r="P1636" s="636" t="e">
        <f t="shared" ref="P1636" si="2172">G1636*O1630</f>
        <v>#REF!</v>
      </c>
    </row>
    <row r="1637" spans="1:16">
      <c r="B1637" s="627"/>
      <c r="C1637" s="627"/>
      <c r="D1637" s="627"/>
      <c r="E1637" s="628"/>
      <c r="F1637" s="638"/>
      <c r="G1637" s="639"/>
      <c r="H1637" s="630">
        <f>IF(F1637="",0,VLOOKUP(F1637,'Cable trays (UnitPrice)'!B:F,5,0))</f>
        <v>0</v>
      </c>
      <c r="I1637" s="631">
        <f t="shared" si="2166"/>
        <v>0</v>
      </c>
      <c r="J1637" s="632"/>
      <c r="K1637" s="632"/>
      <c r="L1637" s="632"/>
      <c r="M1637" s="633"/>
      <c r="N1637" s="632"/>
      <c r="O1637" s="635"/>
      <c r="P1637" s="636" t="e">
        <f t="shared" ref="P1637" si="2173">G1637*O1630</f>
        <v>#REF!</v>
      </c>
    </row>
    <row r="1638" spans="1:16">
      <c r="B1638" s="627"/>
      <c r="C1638" s="627"/>
      <c r="D1638" s="627"/>
      <c r="E1638" s="628"/>
      <c r="F1638" s="627"/>
      <c r="G1638" s="639"/>
      <c r="H1638" s="630">
        <f>IF(F1638="",0,VLOOKUP(F1638,'Cable trays (UnitPrice)'!B:F,5,0))</f>
        <v>0</v>
      </c>
      <c r="I1638" s="631">
        <f t="shared" si="2166"/>
        <v>0</v>
      </c>
      <c r="J1638" s="632"/>
      <c r="K1638" s="632"/>
      <c r="L1638" s="632"/>
      <c r="M1638" s="633"/>
      <c r="N1638" s="632"/>
      <c r="O1638" s="635"/>
      <c r="P1638" s="636" t="e">
        <f t="shared" ref="P1638" si="2174">G1638*O1630</f>
        <v>#REF!</v>
      </c>
    </row>
    <row r="1639" spans="1:16">
      <c r="B1639" s="627"/>
      <c r="C1639" s="627"/>
      <c r="D1639" s="627"/>
      <c r="E1639" s="628"/>
      <c r="F1639" s="8"/>
      <c r="G1639" s="639"/>
      <c r="H1639" s="630">
        <f>IF(F1639="",0,VLOOKUP(F1639,'Cable trays (UnitPrice)'!B:F,5,0))</f>
        <v>0</v>
      </c>
      <c r="I1639" s="631">
        <f t="shared" si="2166"/>
        <v>0</v>
      </c>
      <c r="J1639" s="632"/>
      <c r="K1639" s="632"/>
      <c r="L1639" s="632"/>
      <c r="M1639" s="633"/>
      <c r="N1639" s="632"/>
      <c r="O1639" s="635"/>
      <c r="P1639" s="636" t="e">
        <f t="shared" ref="P1639" si="2175">G1639*O1630</f>
        <v>#REF!</v>
      </c>
    </row>
    <row r="1640" spans="1:16">
      <c r="A1640" t="s">
        <v>925</v>
      </c>
      <c r="B1640" s="705" t="s">
        <v>909</v>
      </c>
      <c r="C1640" s="703" t="s">
        <v>852</v>
      </c>
      <c r="D1640" s="9" t="s">
        <v>878</v>
      </c>
      <c r="E1640" s="9" t="s">
        <v>879</v>
      </c>
      <c r="F1640" s="619"/>
      <c r="G1640" s="619"/>
      <c r="H1640" s="619"/>
      <c r="I1640" s="620">
        <f t="shared" ref="I1640" si="2176">SUM(I1641:I1649)</f>
        <v>176.40334700574238</v>
      </c>
      <c r="J1640" s="621">
        <f>I1640*NOK2EUR</f>
        <v>2028.6384905660373</v>
      </c>
      <c r="K1640" s="622"/>
      <c r="L1640" s="622">
        <f t="shared" ref="L1640" si="2177">D1640/1000</f>
        <v>0.6</v>
      </c>
      <c r="M1640" s="624">
        <f t="shared" ref="M1640" si="2178">$M$1</f>
        <v>0.5</v>
      </c>
      <c r="N1640" s="622">
        <f t="shared" ref="N1640" si="2179">L1640+L1640*M1640</f>
        <v>0.89999999999999991</v>
      </c>
      <c r="O1640" s="626" t="e">
        <f>SUMIF(#REF!,A1640,#REF!)</f>
        <v>#REF!</v>
      </c>
      <c r="P1640" s="626"/>
    </row>
    <row r="1641" spans="1:16">
      <c r="B1641" s="627"/>
      <c r="C1641" s="627"/>
      <c r="D1641" s="627"/>
      <c r="E1641" s="628"/>
      <c r="F1641" s="260" t="str">
        <f>CONCATENATE(B1640," ",C1640,D1640,"x",E1640)</f>
        <v>Ladder - Bend HDG 600 x 150</v>
      </c>
      <c r="G1641" s="629">
        <v>1</v>
      </c>
      <c r="H1641" s="630">
        <f>IF(F1641="",0,VLOOKUP(F1641,'Cable trays (UnitPrice)'!B:F,5,0))</f>
        <v>135.65217391304347</v>
      </c>
      <c r="I1641" s="631">
        <f t="shared" ref="I1641:I1649" si="2180">H1641*G1641</f>
        <v>135.65217391304347</v>
      </c>
      <c r="J1641" s="632"/>
      <c r="K1641" s="632"/>
      <c r="L1641" s="632"/>
      <c r="M1641" s="633"/>
      <c r="N1641" s="632"/>
      <c r="O1641" s="635"/>
      <c r="P1641" s="636" t="e">
        <f t="shared" ref="P1641" si="2181">G1641*O1640</f>
        <v>#REF!</v>
      </c>
    </row>
    <row r="1642" spans="1:16">
      <c r="B1642" s="627"/>
      <c r="C1642" s="627"/>
      <c r="D1642" s="627"/>
      <c r="E1642" s="628"/>
      <c r="F1642" s="260" t="str">
        <f>CONCATENATE("Ladder - Union ",C1640,D1640,"x",E1640)</f>
        <v>Ladder - Union HDG 600 x 150</v>
      </c>
      <c r="G1642" s="629">
        <v>2</v>
      </c>
      <c r="H1642" s="630">
        <f>IF(F1642="",0,VLOOKUP(F1642,'Cable trays (UnitPrice)'!B:F,5,0))</f>
        <v>14.232977850697294</v>
      </c>
      <c r="I1642" s="631">
        <f t="shared" si="2180"/>
        <v>28.465955701394588</v>
      </c>
      <c r="J1642" s="632"/>
      <c r="K1642" s="632"/>
      <c r="L1642" s="632"/>
      <c r="M1642" s="633"/>
      <c r="N1642" s="632"/>
      <c r="O1642" s="635"/>
      <c r="P1642" s="636" t="e">
        <f t="shared" ref="P1642" si="2182">G1642*O1640</f>
        <v>#REF!</v>
      </c>
    </row>
    <row r="1643" spans="1:16">
      <c r="B1643" s="627"/>
      <c r="C1643" s="627"/>
      <c r="D1643" s="627"/>
      <c r="E1643" s="628"/>
      <c r="F1643" s="638" t="s">
        <v>853</v>
      </c>
      <c r="G1643" s="639">
        <v>2</v>
      </c>
      <c r="H1643" s="630">
        <f>IF(F1643="",0,VLOOKUP(F1643,'Cable trays (UnitPrice)'!B:F,5,0))</f>
        <v>1.6165217391304347</v>
      </c>
      <c r="I1643" s="631">
        <f t="shared" si="2180"/>
        <v>3.2330434782608695</v>
      </c>
      <c r="J1643" s="632"/>
      <c r="K1643" s="632"/>
      <c r="L1643" s="632"/>
      <c r="M1643" s="633"/>
      <c r="N1643" s="632"/>
      <c r="O1643" s="635"/>
      <c r="P1643" s="636" t="e">
        <f t="shared" ref="P1643" si="2183">G1643*O1640</f>
        <v>#REF!</v>
      </c>
    </row>
    <row r="1644" spans="1:16">
      <c r="B1644" s="627"/>
      <c r="C1644" s="627"/>
      <c r="D1644" s="627"/>
      <c r="E1644" s="628"/>
      <c r="F1644" s="638" t="s">
        <v>854</v>
      </c>
      <c r="G1644" s="639">
        <v>2</v>
      </c>
      <c r="H1644" s="630">
        <f>IF(F1644="",0,VLOOKUP(F1644,'Cable trays (UnitPrice)'!B:F,5,0))</f>
        <v>0.1643478260869565</v>
      </c>
      <c r="I1644" s="631">
        <f t="shared" si="2180"/>
        <v>0.328695652173913</v>
      </c>
      <c r="J1644" s="632"/>
      <c r="K1644" s="632"/>
      <c r="L1644" s="632"/>
      <c r="M1644" s="633"/>
      <c r="N1644" s="632"/>
      <c r="O1644" s="635"/>
      <c r="P1644" s="636" t="e">
        <f t="shared" ref="P1644" si="2184">G1644*O1640</f>
        <v>#REF!</v>
      </c>
    </row>
    <row r="1645" spans="1:16">
      <c r="B1645" s="627"/>
      <c r="C1645" s="627"/>
      <c r="D1645" s="627"/>
      <c r="E1645" s="628"/>
      <c r="F1645" s="638" t="s">
        <v>865</v>
      </c>
      <c r="G1645" s="639">
        <f t="shared" si="2128"/>
        <v>1.2</v>
      </c>
      <c r="H1645" s="630">
        <f>IF(F1645="",0,VLOOKUP(F1645,'Cable trays (UnitPrice)'!B:F,5,0))</f>
        <v>5.9608695652173909</v>
      </c>
      <c r="I1645" s="631">
        <f t="shared" si="2180"/>
        <v>7.1530434782608685</v>
      </c>
      <c r="J1645" s="632"/>
      <c r="K1645" s="632"/>
      <c r="L1645" s="632"/>
      <c r="M1645" s="633"/>
      <c r="N1645" s="632"/>
      <c r="O1645" s="635"/>
      <c r="P1645" s="636" t="e">
        <f t="shared" ref="P1645" si="2185">G1645*O1640</f>
        <v>#REF!</v>
      </c>
    </row>
    <row r="1646" spans="1:16">
      <c r="B1646" s="627"/>
      <c r="C1646" s="627"/>
      <c r="D1646" s="627"/>
      <c r="E1646" s="628"/>
      <c r="F1646" s="638" t="s">
        <v>855</v>
      </c>
      <c r="G1646" s="639">
        <v>2</v>
      </c>
      <c r="H1646" s="630">
        <f>IF(F1646="",0,VLOOKUP(F1646,'Cable trays (UnitPrice)'!B:F,5,0))</f>
        <v>0.78521739130434776</v>
      </c>
      <c r="I1646" s="631">
        <f t="shared" si="2180"/>
        <v>1.5704347826086955</v>
      </c>
      <c r="J1646" s="632"/>
      <c r="K1646" s="632"/>
      <c r="L1646" s="632"/>
      <c r="M1646" s="633"/>
      <c r="N1646" s="632"/>
      <c r="O1646" s="635"/>
      <c r="P1646" s="636" t="e">
        <f t="shared" ref="P1646" si="2186">G1646*O1640</f>
        <v>#REF!</v>
      </c>
    </row>
    <row r="1647" spans="1:16">
      <c r="B1647" s="627"/>
      <c r="C1647" s="627"/>
      <c r="D1647" s="627"/>
      <c r="E1647" s="628"/>
      <c r="F1647" s="638"/>
      <c r="G1647" s="639"/>
      <c r="H1647" s="630">
        <f>IF(F1647="",0,VLOOKUP(F1647,'Cable trays (UnitPrice)'!B:F,5,0))</f>
        <v>0</v>
      </c>
      <c r="I1647" s="631">
        <f t="shared" si="2180"/>
        <v>0</v>
      </c>
      <c r="J1647" s="632"/>
      <c r="K1647" s="632"/>
      <c r="L1647" s="632"/>
      <c r="M1647" s="633"/>
      <c r="N1647" s="632"/>
      <c r="O1647" s="635"/>
      <c r="P1647" s="636" t="e">
        <f t="shared" ref="P1647" si="2187">G1647*O1640</f>
        <v>#REF!</v>
      </c>
    </row>
    <row r="1648" spans="1:16">
      <c r="B1648" s="627"/>
      <c r="C1648" s="627"/>
      <c r="D1648" s="627"/>
      <c r="E1648" s="628"/>
      <c r="F1648" s="627"/>
      <c r="G1648" s="639"/>
      <c r="H1648" s="630">
        <f>IF(F1648="",0,VLOOKUP(F1648,'Cable trays (UnitPrice)'!B:F,5,0))</f>
        <v>0</v>
      </c>
      <c r="I1648" s="631">
        <f t="shared" si="2180"/>
        <v>0</v>
      </c>
      <c r="J1648" s="632"/>
      <c r="K1648" s="632"/>
      <c r="L1648" s="632"/>
      <c r="M1648" s="633"/>
      <c r="N1648" s="632"/>
      <c r="O1648" s="635"/>
      <c r="P1648" s="636" t="e">
        <f t="shared" ref="P1648" si="2188">G1648*O1640</f>
        <v>#REF!</v>
      </c>
    </row>
    <row r="1649" spans="1:16">
      <c r="B1649" s="627"/>
      <c r="C1649" s="627"/>
      <c r="D1649" s="627"/>
      <c r="E1649" s="628"/>
      <c r="F1649" s="8"/>
      <c r="G1649" s="639"/>
      <c r="H1649" s="630">
        <f>IF(F1649="",0,VLOOKUP(F1649,'Cable trays (UnitPrice)'!B:F,5,0))</f>
        <v>0</v>
      </c>
      <c r="I1649" s="631">
        <f t="shared" si="2180"/>
        <v>0</v>
      </c>
      <c r="J1649" s="632"/>
      <c r="K1649" s="632"/>
      <c r="L1649" s="632"/>
      <c r="M1649" s="633"/>
      <c r="N1649" s="632"/>
      <c r="O1649" s="635"/>
      <c r="P1649" s="636" t="e">
        <f t="shared" ref="P1649" si="2189">G1649*O1640</f>
        <v>#REF!</v>
      </c>
    </row>
    <row r="1650" spans="1:16">
      <c r="A1650" t="s">
        <v>926</v>
      </c>
      <c r="B1650" s="705" t="s">
        <v>909</v>
      </c>
      <c r="C1650" s="703" t="s">
        <v>852</v>
      </c>
      <c r="D1650" s="9" t="s">
        <v>878</v>
      </c>
      <c r="E1650" s="9" t="s">
        <v>912</v>
      </c>
      <c r="F1650" s="619"/>
      <c r="G1650" s="619"/>
      <c r="H1650" s="619"/>
      <c r="I1650" s="620">
        <f t="shared" ref="I1650" si="2190">SUM(I1651:I1659)</f>
        <v>183.38174459939836</v>
      </c>
      <c r="J1650" s="621">
        <f>I1650*NOK2EUR</f>
        <v>2108.890062893081</v>
      </c>
      <c r="K1650" s="622"/>
      <c r="L1650" s="622">
        <f t="shared" ref="L1650" si="2191">D1650/1000</f>
        <v>0.6</v>
      </c>
      <c r="M1650" s="624">
        <f t="shared" ref="M1650" si="2192">$M$1</f>
        <v>0.5</v>
      </c>
      <c r="N1650" s="622">
        <f t="shared" ref="N1650" si="2193">L1650+L1650*M1650</f>
        <v>0.89999999999999991</v>
      </c>
      <c r="O1650" s="626" t="e">
        <f>SUMIF(#REF!,A1650,#REF!)</f>
        <v>#REF!</v>
      </c>
      <c r="P1650" s="626"/>
    </row>
    <row r="1651" spans="1:16">
      <c r="B1651" s="627"/>
      <c r="C1651" s="627"/>
      <c r="D1651" s="627"/>
      <c r="E1651" s="628"/>
      <c r="F1651" s="260" t="str">
        <f>CONCATENATE(B1650," ",C1650,D1650,"x",E1650)</f>
        <v>Ladder - Bend HDG 600 x 125</v>
      </c>
      <c r="G1651" s="629">
        <v>1</v>
      </c>
      <c r="H1651" s="630">
        <f>IF(F1651="",0,VLOOKUP(F1651,'Cable trays (UnitPrice)'!B:F,5,0))</f>
        <v>142.63057150669945</v>
      </c>
      <c r="I1651" s="631">
        <f t="shared" ref="I1651:I1659" si="2194">H1651*G1651</f>
        <v>142.63057150669945</v>
      </c>
      <c r="J1651" s="632"/>
      <c r="K1651" s="632"/>
      <c r="L1651" s="632"/>
      <c r="M1651" s="633"/>
      <c r="N1651" s="632"/>
      <c r="O1651" s="635"/>
      <c r="P1651" s="636" t="e">
        <f t="shared" ref="P1651" si="2195">G1651*O1650</f>
        <v>#REF!</v>
      </c>
    </row>
    <row r="1652" spans="1:16">
      <c r="B1652" s="627"/>
      <c r="C1652" s="627"/>
      <c r="D1652" s="627"/>
      <c r="E1652" s="628"/>
      <c r="F1652" s="260" t="str">
        <f>CONCATENATE("Ladder - Union ",C1650,D1650,"x",E1650)</f>
        <v>Ladder - Union HDG 600 x 125</v>
      </c>
      <c r="G1652" s="629">
        <v>2</v>
      </c>
      <c r="H1652" s="630">
        <f>IF(F1652="",0,VLOOKUP(F1652,'Cable trays (UnitPrice)'!B:F,5,0))</f>
        <v>14.232977850697294</v>
      </c>
      <c r="I1652" s="631">
        <f t="shared" si="2194"/>
        <v>28.465955701394588</v>
      </c>
      <c r="J1652" s="632"/>
      <c r="K1652" s="632"/>
      <c r="L1652" s="632"/>
      <c r="M1652" s="633"/>
      <c r="N1652" s="632"/>
      <c r="O1652" s="635"/>
      <c r="P1652" s="636" t="e">
        <f t="shared" ref="P1652" si="2196">G1652*O1650</f>
        <v>#REF!</v>
      </c>
    </row>
    <row r="1653" spans="1:16">
      <c r="B1653" s="627"/>
      <c r="C1653" s="627"/>
      <c r="D1653" s="627"/>
      <c r="E1653" s="628"/>
      <c r="F1653" s="638" t="s">
        <v>853</v>
      </c>
      <c r="G1653" s="639">
        <v>2</v>
      </c>
      <c r="H1653" s="630">
        <f>IF(F1653="",0,VLOOKUP(F1653,'Cable trays (UnitPrice)'!B:F,5,0))</f>
        <v>1.6165217391304347</v>
      </c>
      <c r="I1653" s="631">
        <f t="shared" si="2194"/>
        <v>3.2330434782608695</v>
      </c>
      <c r="J1653" s="632"/>
      <c r="K1653" s="632"/>
      <c r="L1653" s="632"/>
      <c r="M1653" s="633"/>
      <c r="N1653" s="632"/>
      <c r="O1653" s="635"/>
      <c r="P1653" s="636" t="e">
        <f t="shared" ref="P1653" si="2197">G1653*O1650</f>
        <v>#REF!</v>
      </c>
    </row>
    <row r="1654" spans="1:16">
      <c r="B1654" s="627"/>
      <c r="C1654" s="627"/>
      <c r="D1654" s="627"/>
      <c r="E1654" s="628"/>
      <c r="F1654" s="638" t="s">
        <v>854</v>
      </c>
      <c r="G1654" s="639">
        <v>2</v>
      </c>
      <c r="H1654" s="630">
        <f>IF(F1654="",0,VLOOKUP(F1654,'Cable trays (UnitPrice)'!B:F,5,0))</f>
        <v>0.1643478260869565</v>
      </c>
      <c r="I1654" s="631">
        <f t="shared" si="2194"/>
        <v>0.328695652173913</v>
      </c>
      <c r="J1654" s="632"/>
      <c r="K1654" s="632"/>
      <c r="L1654" s="632"/>
      <c r="M1654" s="633"/>
      <c r="N1654" s="632"/>
      <c r="O1654" s="635"/>
      <c r="P1654" s="636" t="e">
        <f t="shared" ref="P1654" si="2198">G1654*O1650</f>
        <v>#REF!</v>
      </c>
    </row>
    <row r="1655" spans="1:16">
      <c r="B1655" s="627"/>
      <c r="C1655" s="627"/>
      <c r="D1655" s="627"/>
      <c r="E1655" s="628"/>
      <c r="F1655" s="638" t="s">
        <v>865</v>
      </c>
      <c r="G1655" s="639">
        <f t="shared" si="2128"/>
        <v>1.2</v>
      </c>
      <c r="H1655" s="630">
        <f>IF(F1655="",0,VLOOKUP(F1655,'Cable trays (UnitPrice)'!B:F,5,0))</f>
        <v>5.9608695652173909</v>
      </c>
      <c r="I1655" s="631">
        <f t="shared" si="2194"/>
        <v>7.1530434782608685</v>
      </c>
      <c r="J1655" s="632"/>
      <c r="K1655" s="632"/>
      <c r="L1655" s="632"/>
      <c r="M1655" s="633"/>
      <c r="N1655" s="632"/>
      <c r="O1655" s="635"/>
      <c r="P1655" s="636" t="e">
        <f t="shared" ref="P1655" si="2199">G1655*O1650</f>
        <v>#REF!</v>
      </c>
    </row>
    <row r="1656" spans="1:16">
      <c r="B1656" s="627"/>
      <c r="C1656" s="627"/>
      <c r="D1656" s="627"/>
      <c r="E1656" s="628"/>
      <c r="F1656" s="638" t="s">
        <v>855</v>
      </c>
      <c r="G1656" s="639">
        <v>2</v>
      </c>
      <c r="H1656" s="630">
        <f>IF(F1656="",0,VLOOKUP(F1656,'Cable trays (UnitPrice)'!B:F,5,0))</f>
        <v>0.78521739130434776</v>
      </c>
      <c r="I1656" s="631">
        <f t="shared" si="2194"/>
        <v>1.5704347826086955</v>
      </c>
      <c r="J1656" s="632"/>
      <c r="K1656" s="632"/>
      <c r="L1656" s="632"/>
      <c r="M1656" s="633"/>
      <c r="N1656" s="632"/>
      <c r="O1656" s="635"/>
      <c r="P1656" s="636" t="e">
        <f t="shared" ref="P1656" si="2200">G1656*O1650</f>
        <v>#REF!</v>
      </c>
    </row>
    <row r="1657" spans="1:16">
      <c r="B1657" s="627"/>
      <c r="C1657" s="627"/>
      <c r="D1657" s="627"/>
      <c r="E1657" s="628"/>
      <c r="F1657" s="638"/>
      <c r="G1657" s="639"/>
      <c r="H1657" s="630">
        <f>IF(F1657="",0,VLOOKUP(F1657,'Cable trays (UnitPrice)'!B:F,5,0))</f>
        <v>0</v>
      </c>
      <c r="I1657" s="631">
        <f t="shared" si="2194"/>
        <v>0</v>
      </c>
      <c r="J1657" s="632"/>
      <c r="K1657" s="632"/>
      <c r="L1657" s="632"/>
      <c r="M1657" s="633"/>
      <c r="N1657" s="632"/>
      <c r="O1657" s="635"/>
      <c r="P1657" s="636" t="e">
        <f t="shared" ref="P1657" si="2201">G1657*O1650</f>
        <v>#REF!</v>
      </c>
    </row>
    <row r="1658" spans="1:16">
      <c r="B1658" s="627"/>
      <c r="C1658" s="627"/>
      <c r="D1658" s="627"/>
      <c r="E1658" s="628"/>
      <c r="F1658" s="627"/>
      <c r="G1658" s="639"/>
      <c r="H1658" s="630">
        <f>IF(F1658="",0,VLOOKUP(F1658,'Cable trays (UnitPrice)'!B:F,5,0))</f>
        <v>0</v>
      </c>
      <c r="I1658" s="631">
        <f t="shared" si="2194"/>
        <v>0</v>
      </c>
      <c r="J1658" s="632"/>
      <c r="K1658" s="632"/>
      <c r="L1658" s="632"/>
      <c r="M1658" s="633"/>
      <c r="N1658" s="632"/>
      <c r="O1658" s="635"/>
      <c r="P1658" s="636" t="e">
        <f t="shared" ref="P1658" si="2202">G1658*O1650</f>
        <v>#REF!</v>
      </c>
    </row>
    <row r="1659" spans="1:16">
      <c r="B1659" s="627"/>
      <c r="C1659" s="627"/>
      <c r="D1659" s="627"/>
      <c r="E1659" s="628"/>
      <c r="F1659" s="8"/>
      <c r="G1659" s="639"/>
      <c r="H1659" s="630">
        <f>IF(F1659="",0,VLOOKUP(F1659,'Cable trays (UnitPrice)'!B:F,5,0))</f>
        <v>0</v>
      </c>
      <c r="I1659" s="631">
        <f t="shared" si="2194"/>
        <v>0</v>
      </c>
      <c r="J1659" s="632"/>
      <c r="K1659" s="632"/>
      <c r="L1659" s="632"/>
      <c r="M1659" s="633"/>
      <c r="N1659" s="632"/>
      <c r="O1659" s="635"/>
      <c r="P1659" s="636" t="e">
        <f t="shared" ref="P1659" si="2203">G1659*O1650</f>
        <v>#REF!</v>
      </c>
    </row>
    <row r="1660" spans="1:16">
      <c r="A1660" t="s">
        <v>927</v>
      </c>
      <c r="B1660" s="705" t="s">
        <v>909</v>
      </c>
      <c r="C1660" s="703" t="s">
        <v>852</v>
      </c>
      <c r="D1660" s="9" t="s">
        <v>878</v>
      </c>
      <c r="E1660" s="9" t="s">
        <v>881</v>
      </c>
      <c r="F1660" s="619"/>
      <c r="G1660" s="619"/>
      <c r="H1660" s="619"/>
      <c r="I1660" s="620">
        <f t="shared" ref="I1660" si="2204">SUM(I1661:I1669)</f>
        <v>190.71999999999997</v>
      </c>
      <c r="J1660" s="621">
        <f>I1660*NOK2EUR</f>
        <v>2193.2799999999997</v>
      </c>
      <c r="K1660" s="622"/>
      <c r="L1660" s="622">
        <f t="shared" ref="L1660" si="2205">D1660/1000</f>
        <v>0.6</v>
      </c>
      <c r="M1660" s="624">
        <f t="shared" ref="M1660" si="2206">$M$1</f>
        <v>0.5</v>
      </c>
      <c r="N1660" s="622">
        <f t="shared" ref="N1660" si="2207">L1660+L1660*M1660</f>
        <v>0.89999999999999991</v>
      </c>
      <c r="O1660" s="626" t="e">
        <f>SUMIF(#REF!,A1660,#REF!)</f>
        <v>#REF!</v>
      </c>
      <c r="P1660" s="626"/>
    </row>
    <row r="1661" spans="1:16">
      <c r="B1661" s="627"/>
      <c r="C1661" s="627"/>
      <c r="D1661" s="627"/>
      <c r="E1661" s="628"/>
      <c r="F1661" s="260" t="str">
        <f>CONCATENATE(B1660," ",C1660,D1660,"x",E1660)</f>
        <v>Ladder - Bend HDG 600 x 100</v>
      </c>
      <c r="G1661" s="629">
        <v>1</v>
      </c>
      <c r="H1661" s="630">
        <f>IF(F1661="",0,VLOOKUP(F1661,'Cable trays (UnitPrice)'!B:F,5,0))</f>
        <v>134.95652173913044</v>
      </c>
      <c r="I1661" s="631">
        <f t="shared" ref="I1661:I1669" si="2208">H1661*G1661</f>
        <v>134.95652173913044</v>
      </c>
      <c r="J1661" s="632"/>
      <c r="K1661" s="632"/>
      <c r="L1661" s="632"/>
      <c r="M1661" s="633"/>
      <c r="N1661" s="632"/>
      <c r="O1661" s="635"/>
      <c r="P1661" s="636" t="e">
        <f t="shared" ref="P1661" si="2209">G1661*O1660</f>
        <v>#REF!</v>
      </c>
    </row>
    <row r="1662" spans="1:16">
      <c r="B1662" s="627"/>
      <c r="C1662" s="627"/>
      <c r="D1662" s="627"/>
      <c r="E1662" s="628"/>
      <c r="F1662" s="260" t="str">
        <f>CONCATENATE("Ladder - Union ",C1660,D1660,"x",E1660)</f>
        <v>Ladder - Union HDG 600 x 100</v>
      </c>
      <c r="G1662" s="629">
        <v>2</v>
      </c>
      <c r="H1662" s="630">
        <f>IF(F1662="",0,VLOOKUP(F1662,'Cable trays (UnitPrice)'!B:F,5,0))</f>
        <v>21.739130434782609</v>
      </c>
      <c r="I1662" s="631">
        <f t="shared" si="2208"/>
        <v>43.478260869565219</v>
      </c>
      <c r="J1662" s="632"/>
      <c r="K1662" s="632"/>
      <c r="L1662" s="632"/>
      <c r="M1662" s="633"/>
      <c r="N1662" s="632"/>
      <c r="O1662" s="635"/>
      <c r="P1662" s="636" t="e">
        <f t="shared" ref="P1662" si="2210">G1662*O1660</f>
        <v>#REF!</v>
      </c>
    </row>
    <row r="1663" spans="1:16">
      <c r="B1663" s="627"/>
      <c r="C1663" s="627"/>
      <c r="D1663" s="627"/>
      <c r="E1663" s="628"/>
      <c r="F1663" s="638" t="s">
        <v>853</v>
      </c>
      <c r="G1663" s="639">
        <v>2</v>
      </c>
      <c r="H1663" s="630">
        <f>IF(F1663="",0,VLOOKUP(F1663,'Cable trays (UnitPrice)'!B:F,5,0))</f>
        <v>1.6165217391304347</v>
      </c>
      <c r="I1663" s="631">
        <f t="shared" si="2208"/>
        <v>3.2330434782608695</v>
      </c>
      <c r="J1663" s="632"/>
      <c r="K1663" s="632"/>
      <c r="L1663" s="632"/>
      <c r="M1663" s="633"/>
      <c r="N1663" s="632"/>
      <c r="O1663" s="635"/>
      <c r="P1663" s="636" t="e">
        <f t="shared" ref="P1663" si="2211">G1663*O1660</f>
        <v>#REF!</v>
      </c>
    </row>
    <row r="1664" spans="1:16">
      <c r="B1664" s="627"/>
      <c r="C1664" s="627"/>
      <c r="D1664" s="627"/>
      <c r="E1664" s="628"/>
      <c r="F1664" s="638" t="s">
        <v>854</v>
      </c>
      <c r="G1664" s="639">
        <v>2</v>
      </c>
      <c r="H1664" s="630">
        <f>IF(F1664="",0,VLOOKUP(F1664,'Cable trays (UnitPrice)'!B:F,5,0))</f>
        <v>0.1643478260869565</v>
      </c>
      <c r="I1664" s="631">
        <f t="shared" si="2208"/>
        <v>0.328695652173913</v>
      </c>
      <c r="J1664" s="632"/>
      <c r="K1664" s="632"/>
      <c r="L1664" s="632"/>
      <c r="M1664" s="633"/>
      <c r="N1664" s="632"/>
      <c r="O1664" s="635"/>
      <c r="P1664" s="636" t="e">
        <f t="shared" ref="P1664" si="2212">G1664*O1660</f>
        <v>#REF!</v>
      </c>
    </row>
    <row r="1665" spans="1:16">
      <c r="B1665" s="627"/>
      <c r="C1665" s="627"/>
      <c r="D1665" s="627"/>
      <c r="E1665" s="628"/>
      <c r="F1665" s="638" t="s">
        <v>865</v>
      </c>
      <c r="G1665" s="639">
        <f t="shared" si="2128"/>
        <v>1.2</v>
      </c>
      <c r="H1665" s="630">
        <f>IF(F1665="",0,VLOOKUP(F1665,'Cable trays (UnitPrice)'!B:F,5,0))</f>
        <v>5.9608695652173909</v>
      </c>
      <c r="I1665" s="631">
        <f t="shared" si="2208"/>
        <v>7.1530434782608685</v>
      </c>
      <c r="J1665" s="632"/>
      <c r="K1665" s="632"/>
      <c r="L1665" s="632"/>
      <c r="M1665" s="633"/>
      <c r="N1665" s="632"/>
      <c r="O1665" s="635"/>
      <c r="P1665" s="636" t="e">
        <f t="shared" ref="P1665" si="2213">G1665*O1660</f>
        <v>#REF!</v>
      </c>
    </row>
    <row r="1666" spans="1:16">
      <c r="B1666" s="627"/>
      <c r="C1666" s="627"/>
      <c r="D1666" s="627"/>
      <c r="E1666" s="628"/>
      <c r="F1666" s="638" t="s">
        <v>855</v>
      </c>
      <c r="G1666" s="639">
        <v>2</v>
      </c>
      <c r="H1666" s="630">
        <f>IF(F1666="",0,VLOOKUP(F1666,'Cable trays (UnitPrice)'!B:F,5,0))</f>
        <v>0.78521739130434776</v>
      </c>
      <c r="I1666" s="631">
        <f t="shared" si="2208"/>
        <v>1.5704347826086955</v>
      </c>
      <c r="J1666" s="632"/>
      <c r="K1666" s="632"/>
      <c r="L1666" s="632"/>
      <c r="M1666" s="633"/>
      <c r="N1666" s="632"/>
      <c r="O1666" s="635"/>
      <c r="P1666" s="636" t="e">
        <f t="shared" ref="P1666" si="2214">G1666*O1660</f>
        <v>#REF!</v>
      </c>
    </row>
    <row r="1667" spans="1:16">
      <c r="B1667" s="627"/>
      <c r="C1667" s="627"/>
      <c r="D1667" s="627"/>
      <c r="E1667" s="628"/>
      <c r="F1667" s="638"/>
      <c r="G1667" s="639"/>
      <c r="H1667" s="630">
        <f>IF(F1667="",0,VLOOKUP(F1667,'Cable trays (UnitPrice)'!B:F,5,0))</f>
        <v>0</v>
      </c>
      <c r="I1667" s="631">
        <f t="shared" si="2208"/>
        <v>0</v>
      </c>
      <c r="J1667" s="632"/>
      <c r="K1667" s="632"/>
      <c r="L1667" s="632"/>
      <c r="M1667" s="633"/>
      <c r="N1667" s="632"/>
      <c r="O1667" s="635"/>
      <c r="P1667" s="636" t="e">
        <f t="shared" ref="P1667" si="2215">G1667*O1660</f>
        <v>#REF!</v>
      </c>
    </row>
    <row r="1668" spans="1:16">
      <c r="B1668" s="627"/>
      <c r="C1668" s="627"/>
      <c r="D1668" s="627"/>
      <c r="E1668" s="628"/>
      <c r="F1668" s="627"/>
      <c r="G1668" s="639"/>
      <c r="H1668" s="630">
        <f>IF(F1668="",0,VLOOKUP(F1668,'Cable trays (UnitPrice)'!B:F,5,0))</f>
        <v>0</v>
      </c>
      <c r="I1668" s="631">
        <f t="shared" si="2208"/>
        <v>0</v>
      </c>
      <c r="J1668" s="632"/>
      <c r="K1668" s="632"/>
      <c r="L1668" s="632"/>
      <c r="M1668" s="633"/>
      <c r="N1668" s="632"/>
      <c r="O1668" s="635"/>
      <c r="P1668" s="636" t="e">
        <f t="shared" ref="P1668" si="2216">G1668*O1660</f>
        <v>#REF!</v>
      </c>
    </row>
    <row r="1669" spans="1:16">
      <c r="B1669" s="627"/>
      <c r="C1669" s="627"/>
      <c r="D1669" s="627"/>
      <c r="E1669" s="628"/>
      <c r="F1669" s="8"/>
      <c r="G1669" s="639"/>
      <c r="H1669" s="630">
        <f>IF(F1669="",0,VLOOKUP(F1669,'Cable trays (UnitPrice)'!B:F,5,0))</f>
        <v>0</v>
      </c>
      <c r="I1669" s="631">
        <f t="shared" si="2208"/>
        <v>0</v>
      </c>
      <c r="J1669" s="632"/>
      <c r="K1669" s="632"/>
      <c r="L1669" s="632"/>
      <c r="M1669" s="633"/>
      <c r="N1669" s="632"/>
      <c r="O1669" s="635"/>
      <c r="P1669" s="636" t="e">
        <f t="shared" ref="P1669" si="2217">G1669*O1660</f>
        <v>#REF!</v>
      </c>
    </row>
    <row r="1670" spans="1:16">
      <c r="A1670" t="s">
        <v>928</v>
      </c>
      <c r="B1670" s="705" t="s">
        <v>909</v>
      </c>
      <c r="C1670" s="703" t="s">
        <v>852</v>
      </c>
      <c r="D1670" s="9" t="s">
        <v>929</v>
      </c>
      <c r="E1670" s="9" t="s">
        <v>881</v>
      </c>
      <c r="F1670" s="619"/>
      <c r="G1670" s="619"/>
      <c r="H1670" s="619"/>
      <c r="I1670" s="620">
        <f t="shared" ref="I1670" si="2218">SUM(I1671:I1679)</f>
        <v>154.18847689362866</v>
      </c>
      <c r="J1670" s="621">
        <f>I1670*NOK2EUR</f>
        <v>1773.1674842767295</v>
      </c>
      <c r="K1670" s="622"/>
      <c r="L1670" s="622">
        <f t="shared" ref="L1670" si="2219">D1670/1000</f>
        <v>0.5</v>
      </c>
      <c r="M1670" s="624">
        <f t="shared" ref="M1670" si="2220">$M$1</f>
        <v>0.5</v>
      </c>
      <c r="N1670" s="622">
        <f t="shared" ref="N1670" si="2221">L1670+L1670*M1670</f>
        <v>0.75</v>
      </c>
      <c r="O1670" s="626" t="e">
        <f>SUMIF(#REF!,A1670,#REF!)</f>
        <v>#REF!</v>
      </c>
      <c r="P1670" s="626"/>
    </row>
    <row r="1671" spans="1:16">
      <c r="B1671" s="627"/>
      <c r="C1671" s="627"/>
      <c r="D1671" s="627"/>
      <c r="E1671" s="628"/>
      <c r="F1671" s="260" t="str">
        <f>CONCATENATE(B1670," ",C1670,D1670,"x",E1670)</f>
        <v>Ladder - Bend HDG 500 x 100</v>
      </c>
      <c r="G1671" s="629">
        <v>1</v>
      </c>
      <c r="H1671" s="630">
        <f>IF(F1671="",0,VLOOKUP(F1671,'Cable trays (UnitPrice)'!B:F,5,0))</f>
        <v>134.78260869565219</v>
      </c>
      <c r="I1671" s="631">
        <f t="shared" ref="I1671:I1679" si="2222">H1671*G1671</f>
        <v>134.78260869565219</v>
      </c>
      <c r="J1671" s="632"/>
      <c r="K1671" s="632"/>
      <c r="L1671" s="632"/>
      <c r="M1671" s="633"/>
      <c r="N1671" s="632"/>
      <c r="O1671" s="635"/>
      <c r="P1671" s="636" t="e">
        <f t="shared" ref="P1671" si="2223">G1671*O1670</f>
        <v>#REF!</v>
      </c>
    </row>
    <row r="1672" spans="1:16">
      <c r="B1672" s="627"/>
      <c r="C1672" s="627"/>
      <c r="D1672" s="627"/>
      <c r="E1672" s="628"/>
      <c r="F1672" s="260" t="str">
        <f>CONCATENATE("Ladder - Union ",C1670,D1670,"x",E1670)</f>
        <v>Ladder - Union HDG 500 x 100</v>
      </c>
      <c r="G1672" s="629">
        <v>2</v>
      </c>
      <c r="H1672" s="630">
        <f>IF(F1672="",0,VLOOKUP(F1672,'Cable trays (UnitPrice)'!B:F,5,0))</f>
        <v>4.1564123598578071</v>
      </c>
      <c r="I1672" s="631">
        <f t="shared" si="2222"/>
        <v>8.3128247197156142</v>
      </c>
      <c r="J1672" s="632"/>
      <c r="K1672" s="632"/>
      <c r="L1672" s="632"/>
      <c r="M1672" s="633"/>
      <c r="N1672" s="632"/>
      <c r="O1672" s="635"/>
      <c r="P1672" s="636" t="e">
        <f t="shared" ref="P1672" si="2224">G1672*O1670</f>
        <v>#REF!</v>
      </c>
    </row>
    <row r="1673" spans="1:16">
      <c r="B1673" s="627"/>
      <c r="C1673" s="627"/>
      <c r="D1673" s="627"/>
      <c r="E1673" s="628"/>
      <c r="F1673" s="638" t="s">
        <v>853</v>
      </c>
      <c r="G1673" s="639">
        <v>2</v>
      </c>
      <c r="H1673" s="630">
        <f>IF(F1673="",0,VLOOKUP(F1673,'Cable trays (UnitPrice)'!B:F,5,0))</f>
        <v>1.6165217391304347</v>
      </c>
      <c r="I1673" s="631">
        <f t="shared" si="2222"/>
        <v>3.2330434782608695</v>
      </c>
      <c r="J1673" s="632"/>
      <c r="K1673" s="632"/>
      <c r="L1673" s="632"/>
      <c r="M1673" s="633"/>
      <c r="N1673" s="632"/>
      <c r="O1673" s="635"/>
      <c r="P1673" s="636" t="e">
        <f t="shared" ref="P1673" si="2225">G1673*O1670</f>
        <v>#REF!</v>
      </c>
    </row>
    <row r="1674" spans="1:16">
      <c r="B1674" s="627"/>
      <c r="C1674" s="627"/>
      <c r="D1674" s="627"/>
      <c r="E1674" s="628"/>
      <c r="F1674" s="638" t="s">
        <v>854</v>
      </c>
      <c r="G1674" s="639">
        <v>2</v>
      </c>
      <c r="H1674" s="630">
        <f>IF(F1674="",0,VLOOKUP(F1674,'Cable trays (UnitPrice)'!B:F,5,0))</f>
        <v>0.1643478260869565</v>
      </c>
      <c r="I1674" s="631">
        <f t="shared" si="2222"/>
        <v>0.328695652173913</v>
      </c>
      <c r="J1674" s="632"/>
      <c r="K1674" s="632"/>
      <c r="L1674" s="632"/>
      <c r="M1674" s="633"/>
      <c r="N1674" s="632"/>
      <c r="O1674" s="635"/>
      <c r="P1674" s="636" t="e">
        <f t="shared" ref="P1674" si="2226">G1674*O1670</f>
        <v>#REF!</v>
      </c>
    </row>
    <row r="1675" spans="1:16">
      <c r="B1675" s="627"/>
      <c r="C1675" s="627"/>
      <c r="D1675" s="627"/>
      <c r="E1675" s="628"/>
      <c r="F1675" s="638" t="s">
        <v>865</v>
      </c>
      <c r="G1675" s="639">
        <f t="shared" ref="G1675:G1735" si="2227">D1670*2/1000</f>
        <v>1</v>
      </c>
      <c r="H1675" s="630">
        <f>IF(F1675="",0,VLOOKUP(F1675,'Cable trays (UnitPrice)'!B:F,5,0))</f>
        <v>5.9608695652173909</v>
      </c>
      <c r="I1675" s="631">
        <f t="shared" si="2222"/>
        <v>5.9608695652173909</v>
      </c>
      <c r="J1675" s="632"/>
      <c r="K1675" s="632"/>
      <c r="L1675" s="632"/>
      <c r="M1675" s="633"/>
      <c r="N1675" s="632"/>
      <c r="O1675" s="635"/>
      <c r="P1675" s="636" t="e">
        <f t="shared" ref="P1675" si="2228">G1675*O1670</f>
        <v>#REF!</v>
      </c>
    </row>
    <row r="1676" spans="1:16">
      <c r="B1676" s="627"/>
      <c r="C1676" s="627"/>
      <c r="D1676" s="627"/>
      <c r="E1676" s="628"/>
      <c r="F1676" s="638" t="s">
        <v>855</v>
      </c>
      <c r="G1676" s="639">
        <v>2</v>
      </c>
      <c r="H1676" s="630">
        <f>IF(F1676="",0,VLOOKUP(F1676,'Cable trays (UnitPrice)'!B:F,5,0))</f>
        <v>0.78521739130434776</v>
      </c>
      <c r="I1676" s="631">
        <f t="shared" si="2222"/>
        <v>1.5704347826086955</v>
      </c>
      <c r="J1676" s="632"/>
      <c r="K1676" s="632"/>
      <c r="L1676" s="632"/>
      <c r="M1676" s="633"/>
      <c r="N1676" s="632"/>
      <c r="O1676" s="635"/>
      <c r="P1676" s="636" t="e">
        <f t="shared" ref="P1676" si="2229">G1676*O1670</f>
        <v>#REF!</v>
      </c>
    </row>
    <row r="1677" spans="1:16">
      <c r="B1677" s="627"/>
      <c r="C1677" s="627"/>
      <c r="D1677" s="627"/>
      <c r="E1677" s="628"/>
      <c r="F1677" s="638"/>
      <c r="G1677" s="639"/>
      <c r="H1677" s="630">
        <f>IF(F1677="",0,VLOOKUP(F1677,'Cable trays (UnitPrice)'!B:F,5,0))</f>
        <v>0</v>
      </c>
      <c r="I1677" s="631">
        <f t="shared" si="2222"/>
        <v>0</v>
      </c>
      <c r="J1677" s="632"/>
      <c r="K1677" s="632"/>
      <c r="L1677" s="632"/>
      <c r="M1677" s="633"/>
      <c r="N1677" s="632"/>
      <c r="O1677" s="635"/>
      <c r="P1677" s="636" t="e">
        <f t="shared" ref="P1677" si="2230">G1677*O1670</f>
        <v>#REF!</v>
      </c>
    </row>
    <row r="1678" spans="1:16">
      <c r="B1678" s="627"/>
      <c r="C1678" s="627"/>
      <c r="D1678" s="627"/>
      <c r="E1678" s="628"/>
      <c r="F1678" s="627"/>
      <c r="G1678" s="639"/>
      <c r="H1678" s="630">
        <f>IF(F1678="",0,VLOOKUP(F1678,'Cable trays (UnitPrice)'!B:F,5,0))</f>
        <v>0</v>
      </c>
      <c r="I1678" s="631">
        <f t="shared" si="2222"/>
        <v>0</v>
      </c>
      <c r="J1678" s="632"/>
      <c r="K1678" s="632"/>
      <c r="L1678" s="632"/>
      <c r="M1678" s="633"/>
      <c r="N1678" s="632"/>
      <c r="O1678" s="635"/>
      <c r="P1678" s="636" t="e">
        <f t="shared" ref="P1678" si="2231">G1678*O1670</f>
        <v>#REF!</v>
      </c>
    </row>
    <row r="1679" spans="1:16">
      <c r="B1679" s="627"/>
      <c r="C1679" s="627"/>
      <c r="D1679" s="627"/>
      <c r="E1679" s="628"/>
      <c r="F1679" s="8"/>
      <c r="G1679" s="639"/>
      <c r="H1679" s="630">
        <f>IF(F1679="",0,VLOOKUP(F1679,'Cable trays (UnitPrice)'!B:F,5,0))</f>
        <v>0</v>
      </c>
      <c r="I1679" s="631">
        <f t="shared" si="2222"/>
        <v>0</v>
      </c>
      <c r="J1679" s="632"/>
      <c r="K1679" s="632"/>
      <c r="L1679" s="632"/>
      <c r="M1679" s="633"/>
      <c r="N1679" s="632"/>
      <c r="O1679" s="635"/>
      <c r="P1679" s="636" t="e">
        <f t="shared" ref="P1679" si="2232">G1679*O1670</f>
        <v>#REF!</v>
      </c>
    </row>
    <row r="1680" spans="1:16">
      <c r="A1680" t="s">
        <v>930</v>
      </c>
      <c r="B1680" s="705" t="s">
        <v>909</v>
      </c>
      <c r="C1680" s="703" t="s">
        <v>852</v>
      </c>
      <c r="D1680" s="9" t="s">
        <v>863</v>
      </c>
      <c r="E1680" s="9" t="s">
        <v>912</v>
      </c>
      <c r="F1680" s="619"/>
      <c r="G1680" s="619"/>
      <c r="H1680" s="619"/>
      <c r="I1680" s="620">
        <f t="shared" ref="I1680" si="2233">SUM(I1681:I1689)</f>
        <v>176.08350287120592</v>
      </c>
      <c r="J1680" s="621">
        <f>I1680*NOK2EUR</f>
        <v>2024.960283018868</v>
      </c>
      <c r="K1680" s="622"/>
      <c r="L1680" s="622">
        <f t="shared" ref="L1680" si="2234">D1680/1000</f>
        <v>0.45</v>
      </c>
      <c r="M1680" s="624">
        <f t="shared" ref="M1680" si="2235">$M$1</f>
        <v>0.5</v>
      </c>
      <c r="N1680" s="622">
        <f t="shared" ref="N1680" si="2236">L1680+L1680*M1680</f>
        <v>0.67500000000000004</v>
      </c>
      <c r="O1680" s="626" t="e">
        <f>SUMIF(#REF!,A1680,#REF!)</f>
        <v>#REF!</v>
      </c>
      <c r="P1680" s="626"/>
    </row>
    <row r="1681" spans="1:16">
      <c r="B1681" s="627"/>
      <c r="C1681" s="627"/>
      <c r="D1681" s="627"/>
      <c r="E1681" s="628"/>
      <c r="F1681" s="260" t="str">
        <f>CONCATENATE(B1680," ",C1680,D1680,"x",E1680)</f>
        <v>Ladder - Bend HDG 450 x 125</v>
      </c>
      <c r="G1681" s="629">
        <v>1</v>
      </c>
      <c r="H1681" s="630">
        <f>IF(F1681="",0,VLOOKUP(F1681,'Cable trays (UnitPrice)'!B:F,5,0))</f>
        <v>137.12059064807221</v>
      </c>
      <c r="I1681" s="631">
        <f t="shared" ref="I1681:I1689" si="2237">H1681*G1681</f>
        <v>137.12059064807221</v>
      </c>
      <c r="J1681" s="632"/>
      <c r="K1681" s="632"/>
      <c r="L1681" s="632"/>
      <c r="M1681" s="633"/>
      <c r="N1681" s="632"/>
      <c r="O1681" s="635"/>
      <c r="P1681" s="636" t="e">
        <f t="shared" ref="P1681" si="2238">G1681*O1680</f>
        <v>#REF!</v>
      </c>
    </row>
    <row r="1682" spans="1:16">
      <c r="B1682" s="627"/>
      <c r="C1682" s="627"/>
      <c r="D1682" s="627"/>
      <c r="E1682" s="628"/>
      <c r="F1682" s="260" t="str">
        <f>CONCATENATE("Ladder - Union ",C1680,D1680,"x",E1680)</f>
        <v>Ladder - Union HDG 450 x 125</v>
      </c>
      <c r="G1682" s="629">
        <v>2</v>
      </c>
      <c r="H1682" s="630">
        <f>IF(F1682="",0,VLOOKUP(F1682,'Cable trays (UnitPrice)'!B:F,5,0))</f>
        <v>14.232977850697294</v>
      </c>
      <c r="I1682" s="631">
        <f t="shared" si="2237"/>
        <v>28.465955701394588</v>
      </c>
      <c r="J1682" s="632"/>
      <c r="K1682" s="632"/>
      <c r="L1682" s="632"/>
      <c r="M1682" s="633"/>
      <c r="N1682" s="632"/>
      <c r="O1682" s="635"/>
      <c r="P1682" s="636" t="e">
        <f t="shared" ref="P1682" si="2239">G1682*O1680</f>
        <v>#REF!</v>
      </c>
    </row>
    <row r="1683" spans="1:16">
      <c r="B1683" s="627"/>
      <c r="C1683" s="627"/>
      <c r="D1683" s="627"/>
      <c r="E1683" s="628"/>
      <c r="F1683" s="638" t="s">
        <v>853</v>
      </c>
      <c r="G1683" s="639">
        <v>2</v>
      </c>
      <c r="H1683" s="630">
        <f>IF(F1683="",0,VLOOKUP(F1683,'Cable trays (UnitPrice)'!B:F,5,0))</f>
        <v>1.6165217391304347</v>
      </c>
      <c r="I1683" s="631">
        <f t="shared" si="2237"/>
        <v>3.2330434782608695</v>
      </c>
      <c r="J1683" s="632"/>
      <c r="K1683" s="632"/>
      <c r="L1683" s="632"/>
      <c r="M1683" s="633"/>
      <c r="N1683" s="632"/>
      <c r="O1683" s="635"/>
      <c r="P1683" s="636" t="e">
        <f t="shared" ref="P1683" si="2240">G1683*O1680</f>
        <v>#REF!</v>
      </c>
    </row>
    <row r="1684" spans="1:16">
      <c r="B1684" s="627"/>
      <c r="C1684" s="627"/>
      <c r="D1684" s="627"/>
      <c r="E1684" s="628"/>
      <c r="F1684" s="638" t="s">
        <v>854</v>
      </c>
      <c r="G1684" s="639">
        <v>2</v>
      </c>
      <c r="H1684" s="630">
        <f>IF(F1684="",0,VLOOKUP(F1684,'Cable trays (UnitPrice)'!B:F,5,0))</f>
        <v>0.1643478260869565</v>
      </c>
      <c r="I1684" s="631">
        <f t="shared" si="2237"/>
        <v>0.328695652173913</v>
      </c>
      <c r="J1684" s="632"/>
      <c r="K1684" s="632"/>
      <c r="L1684" s="632"/>
      <c r="M1684" s="633"/>
      <c r="N1684" s="632"/>
      <c r="O1684" s="635"/>
      <c r="P1684" s="636" t="e">
        <f t="shared" ref="P1684" si="2241">G1684*O1680</f>
        <v>#REF!</v>
      </c>
    </row>
    <row r="1685" spans="1:16">
      <c r="B1685" s="627"/>
      <c r="C1685" s="627"/>
      <c r="D1685" s="627"/>
      <c r="E1685" s="628"/>
      <c r="F1685" s="638" t="s">
        <v>865</v>
      </c>
      <c r="G1685" s="639">
        <f t="shared" si="2227"/>
        <v>0.9</v>
      </c>
      <c r="H1685" s="630">
        <f>IF(F1685="",0,VLOOKUP(F1685,'Cable trays (UnitPrice)'!B:F,5,0))</f>
        <v>5.9608695652173909</v>
      </c>
      <c r="I1685" s="631">
        <f t="shared" si="2237"/>
        <v>5.364782608695652</v>
      </c>
      <c r="J1685" s="632"/>
      <c r="K1685" s="632"/>
      <c r="L1685" s="632"/>
      <c r="M1685" s="633"/>
      <c r="N1685" s="632"/>
      <c r="O1685" s="635"/>
      <c r="P1685" s="636" t="e">
        <f t="shared" ref="P1685" si="2242">G1685*O1680</f>
        <v>#REF!</v>
      </c>
    </row>
    <row r="1686" spans="1:16">
      <c r="B1686" s="627"/>
      <c r="C1686" s="627"/>
      <c r="D1686" s="627"/>
      <c r="E1686" s="628"/>
      <c r="F1686" s="638" t="s">
        <v>855</v>
      </c>
      <c r="G1686" s="639">
        <v>2</v>
      </c>
      <c r="H1686" s="630">
        <f>IF(F1686="",0,VLOOKUP(F1686,'Cable trays (UnitPrice)'!B:F,5,0))</f>
        <v>0.78521739130434776</v>
      </c>
      <c r="I1686" s="631">
        <f t="shared" si="2237"/>
        <v>1.5704347826086955</v>
      </c>
      <c r="J1686" s="632"/>
      <c r="K1686" s="632"/>
      <c r="L1686" s="632"/>
      <c r="M1686" s="633"/>
      <c r="N1686" s="632"/>
      <c r="O1686" s="635"/>
      <c r="P1686" s="636" t="e">
        <f t="shared" ref="P1686" si="2243">G1686*O1680</f>
        <v>#REF!</v>
      </c>
    </row>
    <row r="1687" spans="1:16">
      <c r="B1687" s="627"/>
      <c r="C1687" s="627"/>
      <c r="D1687" s="627"/>
      <c r="E1687" s="628"/>
      <c r="F1687" s="638"/>
      <c r="G1687" s="639"/>
      <c r="H1687" s="630">
        <f>IF(F1687="",0,VLOOKUP(F1687,'Cable trays (UnitPrice)'!B:F,5,0))</f>
        <v>0</v>
      </c>
      <c r="I1687" s="631">
        <f t="shared" si="2237"/>
        <v>0</v>
      </c>
      <c r="J1687" s="632"/>
      <c r="K1687" s="632"/>
      <c r="L1687" s="632"/>
      <c r="M1687" s="633"/>
      <c r="N1687" s="632"/>
      <c r="O1687" s="635"/>
      <c r="P1687" s="636" t="e">
        <f t="shared" ref="P1687" si="2244">G1687*O1680</f>
        <v>#REF!</v>
      </c>
    </row>
    <row r="1688" spans="1:16">
      <c r="B1688" s="627"/>
      <c r="C1688" s="627"/>
      <c r="D1688" s="627"/>
      <c r="E1688" s="628"/>
      <c r="F1688" s="627"/>
      <c r="G1688" s="639"/>
      <c r="H1688" s="630">
        <f>IF(F1688="",0,VLOOKUP(F1688,'Cable trays (UnitPrice)'!B:F,5,0))</f>
        <v>0</v>
      </c>
      <c r="I1688" s="631">
        <f t="shared" si="2237"/>
        <v>0</v>
      </c>
      <c r="J1688" s="632"/>
      <c r="K1688" s="632"/>
      <c r="L1688" s="632"/>
      <c r="M1688" s="633"/>
      <c r="N1688" s="632"/>
      <c r="O1688" s="635"/>
      <c r="P1688" s="636" t="e">
        <f t="shared" ref="P1688" si="2245">G1688*O1680</f>
        <v>#REF!</v>
      </c>
    </row>
    <row r="1689" spans="1:16">
      <c r="B1689" s="627"/>
      <c r="C1689" s="627"/>
      <c r="D1689" s="627"/>
      <c r="E1689" s="628"/>
      <c r="F1689" s="8"/>
      <c r="G1689" s="639"/>
      <c r="H1689" s="630">
        <f>IF(F1689="",0,VLOOKUP(F1689,'Cable trays (UnitPrice)'!B:F,5,0))</f>
        <v>0</v>
      </c>
      <c r="I1689" s="631">
        <f t="shared" si="2237"/>
        <v>0</v>
      </c>
      <c r="J1689" s="632"/>
      <c r="K1689" s="632"/>
      <c r="L1689" s="632"/>
      <c r="M1689" s="633"/>
      <c r="N1689" s="632"/>
      <c r="O1689" s="635"/>
      <c r="P1689" s="636" t="e">
        <f t="shared" ref="P1689" si="2246">G1689*O1680</f>
        <v>#REF!</v>
      </c>
    </row>
    <row r="1690" spans="1:16">
      <c r="A1690" t="s">
        <v>931</v>
      </c>
      <c r="B1690" s="705" t="s">
        <v>909</v>
      </c>
      <c r="C1690" s="703" t="s">
        <v>852</v>
      </c>
      <c r="D1690" s="9" t="s">
        <v>863</v>
      </c>
      <c r="E1690" s="9" t="s">
        <v>881</v>
      </c>
      <c r="F1690" s="619"/>
      <c r="G1690" s="619"/>
      <c r="H1690" s="619"/>
      <c r="I1690" s="620">
        <f t="shared" ref="I1690" si="2247">SUM(I1691:I1699)</f>
        <v>147.76630298058518</v>
      </c>
      <c r="J1690" s="621">
        <f>I1690*NOK2EUR</f>
        <v>1699.3124842767295</v>
      </c>
      <c r="K1690" s="622"/>
      <c r="L1690" s="622">
        <f t="shared" ref="L1690" si="2248">D1690/1000</f>
        <v>0.45</v>
      </c>
      <c r="M1690" s="624">
        <f t="shared" ref="M1690" si="2249">$M$1</f>
        <v>0.5</v>
      </c>
      <c r="N1690" s="622">
        <f t="shared" ref="N1690" si="2250">L1690+L1690*M1690</f>
        <v>0.67500000000000004</v>
      </c>
      <c r="O1690" s="626" t="e">
        <f>SUMIF(#REF!,A1690,#REF!)</f>
        <v>#REF!</v>
      </c>
      <c r="P1690" s="626"/>
    </row>
    <row r="1691" spans="1:16">
      <c r="B1691" s="627"/>
      <c r="C1691" s="627"/>
      <c r="D1691" s="627"/>
      <c r="E1691" s="628"/>
      <c r="F1691" s="260" t="str">
        <f>CONCATENATE(B1690," ",C1690,D1690,"x",E1690)</f>
        <v>Ladder - Bend HDG 450 x 100</v>
      </c>
      <c r="G1691" s="629">
        <v>1</v>
      </c>
      <c r="H1691" s="630">
        <f>IF(F1691="",0,VLOOKUP(F1691,'Cable trays (UnitPrice)'!B:F,5,0))</f>
        <v>128.95652173913044</v>
      </c>
      <c r="I1691" s="631">
        <f t="shared" ref="I1691:I1699" si="2251">H1691*G1691</f>
        <v>128.95652173913044</v>
      </c>
      <c r="J1691" s="632"/>
      <c r="K1691" s="632"/>
      <c r="L1691" s="632"/>
      <c r="M1691" s="633"/>
      <c r="N1691" s="632"/>
      <c r="O1691" s="635"/>
      <c r="P1691" s="636" t="e">
        <f t="shared" ref="P1691" si="2252">G1691*O1690</f>
        <v>#REF!</v>
      </c>
    </row>
    <row r="1692" spans="1:16">
      <c r="B1692" s="627"/>
      <c r="C1692" s="627"/>
      <c r="D1692" s="627"/>
      <c r="E1692" s="628"/>
      <c r="F1692" s="260" t="str">
        <f>CONCATENATE("Ladder - Union ",C1690,D1690,"x",E1690)</f>
        <v>Ladder - Union HDG 450 x 100</v>
      </c>
      <c r="G1692" s="629">
        <v>2</v>
      </c>
      <c r="H1692" s="630">
        <f>IF(F1692="",0,VLOOKUP(F1692,'Cable trays (UnitPrice)'!B:F,5,0))</f>
        <v>4.1564123598578071</v>
      </c>
      <c r="I1692" s="631">
        <f t="shared" si="2251"/>
        <v>8.3128247197156142</v>
      </c>
      <c r="J1692" s="632"/>
      <c r="K1692" s="632"/>
      <c r="L1692" s="632"/>
      <c r="M1692" s="633"/>
      <c r="N1692" s="632"/>
      <c r="O1692" s="635"/>
      <c r="P1692" s="636" t="e">
        <f t="shared" ref="P1692" si="2253">G1692*O1690</f>
        <v>#REF!</v>
      </c>
    </row>
    <row r="1693" spans="1:16">
      <c r="B1693" s="627"/>
      <c r="C1693" s="627"/>
      <c r="D1693" s="627"/>
      <c r="E1693" s="628"/>
      <c r="F1693" s="638" t="s">
        <v>853</v>
      </c>
      <c r="G1693" s="639">
        <v>2</v>
      </c>
      <c r="H1693" s="630">
        <f>IF(F1693="",0,VLOOKUP(F1693,'Cable trays (UnitPrice)'!B:F,5,0))</f>
        <v>1.6165217391304347</v>
      </c>
      <c r="I1693" s="631">
        <f t="shared" si="2251"/>
        <v>3.2330434782608695</v>
      </c>
      <c r="J1693" s="632"/>
      <c r="K1693" s="632"/>
      <c r="L1693" s="632"/>
      <c r="M1693" s="633"/>
      <c r="N1693" s="632"/>
      <c r="O1693" s="635"/>
      <c r="P1693" s="636" t="e">
        <f t="shared" ref="P1693" si="2254">G1693*O1690</f>
        <v>#REF!</v>
      </c>
    </row>
    <row r="1694" spans="1:16">
      <c r="B1694" s="627"/>
      <c r="C1694" s="627"/>
      <c r="D1694" s="627"/>
      <c r="E1694" s="628"/>
      <c r="F1694" s="638" t="s">
        <v>854</v>
      </c>
      <c r="G1694" s="639">
        <v>2</v>
      </c>
      <c r="H1694" s="630">
        <f>IF(F1694="",0,VLOOKUP(F1694,'Cable trays (UnitPrice)'!B:F,5,0))</f>
        <v>0.1643478260869565</v>
      </c>
      <c r="I1694" s="631">
        <f t="shared" si="2251"/>
        <v>0.328695652173913</v>
      </c>
      <c r="J1694" s="632"/>
      <c r="K1694" s="632"/>
      <c r="L1694" s="632"/>
      <c r="M1694" s="633"/>
      <c r="N1694" s="632"/>
      <c r="O1694" s="635"/>
      <c r="P1694" s="636" t="e">
        <f t="shared" ref="P1694" si="2255">G1694*O1690</f>
        <v>#REF!</v>
      </c>
    </row>
    <row r="1695" spans="1:16">
      <c r="B1695" s="627"/>
      <c r="C1695" s="627"/>
      <c r="D1695" s="627"/>
      <c r="E1695" s="628"/>
      <c r="F1695" s="638" t="s">
        <v>865</v>
      </c>
      <c r="G1695" s="639">
        <f t="shared" si="2227"/>
        <v>0.9</v>
      </c>
      <c r="H1695" s="630">
        <f>IF(F1695="",0,VLOOKUP(F1695,'Cable trays (UnitPrice)'!B:F,5,0))</f>
        <v>5.9608695652173909</v>
      </c>
      <c r="I1695" s="631">
        <f t="shared" si="2251"/>
        <v>5.364782608695652</v>
      </c>
      <c r="J1695" s="632"/>
      <c r="K1695" s="632"/>
      <c r="L1695" s="632"/>
      <c r="M1695" s="633"/>
      <c r="N1695" s="632"/>
      <c r="O1695" s="635"/>
      <c r="P1695" s="636" t="e">
        <f t="shared" ref="P1695" si="2256">G1695*O1690</f>
        <v>#REF!</v>
      </c>
    </row>
    <row r="1696" spans="1:16">
      <c r="B1696" s="627"/>
      <c r="C1696" s="627"/>
      <c r="D1696" s="627"/>
      <c r="E1696" s="628"/>
      <c r="F1696" s="638" t="s">
        <v>855</v>
      </c>
      <c r="G1696" s="639">
        <v>2</v>
      </c>
      <c r="H1696" s="630">
        <f>IF(F1696="",0,VLOOKUP(F1696,'Cable trays (UnitPrice)'!B:F,5,0))</f>
        <v>0.78521739130434776</v>
      </c>
      <c r="I1696" s="631">
        <f t="shared" si="2251"/>
        <v>1.5704347826086955</v>
      </c>
      <c r="J1696" s="632"/>
      <c r="K1696" s="632"/>
      <c r="L1696" s="632"/>
      <c r="M1696" s="633"/>
      <c r="N1696" s="632"/>
      <c r="O1696" s="635"/>
      <c r="P1696" s="636" t="e">
        <f t="shared" ref="P1696" si="2257">G1696*O1690</f>
        <v>#REF!</v>
      </c>
    </row>
    <row r="1697" spans="1:16">
      <c r="B1697" s="627"/>
      <c r="C1697" s="627"/>
      <c r="D1697" s="627"/>
      <c r="E1697" s="628"/>
      <c r="F1697" s="638"/>
      <c r="G1697" s="639"/>
      <c r="H1697" s="630">
        <f>IF(F1697="",0,VLOOKUP(F1697,'Cable trays (UnitPrice)'!B:F,5,0))</f>
        <v>0</v>
      </c>
      <c r="I1697" s="631">
        <f t="shared" si="2251"/>
        <v>0</v>
      </c>
      <c r="J1697" s="632"/>
      <c r="K1697" s="632"/>
      <c r="L1697" s="632"/>
      <c r="M1697" s="633"/>
      <c r="N1697" s="632"/>
      <c r="O1697" s="635"/>
      <c r="P1697" s="636" t="e">
        <f t="shared" ref="P1697" si="2258">G1697*O1690</f>
        <v>#REF!</v>
      </c>
    </row>
    <row r="1698" spans="1:16">
      <c r="B1698" s="627"/>
      <c r="C1698" s="627"/>
      <c r="D1698" s="627"/>
      <c r="E1698" s="628"/>
      <c r="F1698" s="627"/>
      <c r="G1698" s="639"/>
      <c r="H1698" s="630">
        <f>IF(F1698="",0,VLOOKUP(F1698,'Cable trays (UnitPrice)'!B:F,5,0))</f>
        <v>0</v>
      </c>
      <c r="I1698" s="631">
        <f t="shared" si="2251"/>
        <v>0</v>
      </c>
      <c r="J1698" s="632"/>
      <c r="K1698" s="632"/>
      <c r="L1698" s="632"/>
      <c r="M1698" s="633"/>
      <c r="N1698" s="632"/>
      <c r="O1698" s="635"/>
      <c r="P1698" s="636" t="e">
        <f t="shared" ref="P1698" si="2259">G1698*O1690</f>
        <v>#REF!</v>
      </c>
    </row>
    <row r="1699" spans="1:16">
      <c r="B1699" s="627"/>
      <c r="C1699" s="627"/>
      <c r="D1699" s="627"/>
      <c r="E1699" s="628"/>
      <c r="F1699" s="8"/>
      <c r="G1699" s="639"/>
      <c r="H1699" s="630">
        <f>IF(F1699="",0,VLOOKUP(F1699,'Cable trays (UnitPrice)'!B:F,5,0))</f>
        <v>0</v>
      </c>
      <c r="I1699" s="631">
        <f t="shared" si="2251"/>
        <v>0</v>
      </c>
      <c r="J1699" s="632"/>
      <c r="K1699" s="632"/>
      <c r="L1699" s="632"/>
      <c r="M1699" s="633"/>
      <c r="N1699" s="632"/>
      <c r="O1699" s="635"/>
      <c r="P1699" s="636" t="e">
        <f t="shared" ref="P1699" si="2260">G1699*O1690</f>
        <v>#REF!</v>
      </c>
    </row>
    <row r="1700" spans="1:16">
      <c r="A1700" t="s">
        <v>932</v>
      </c>
      <c r="B1700" s="705" t="s">
        <v>909</v>
      </c>
      <c r="C1700" s="703" t="s">
        <v>852</v>
      </c>
      <c r="D1700" s="9" t="s">
        <v>863</v>
      </c>
      <c r="E1700" s="9" t="s">
        <v>924</v>
      </c>
      <c r="F1700" s="619"/>
      <c r="G1700" s="619"/>
      <c r="H1700" s="619"/>
      <c r="I1700" s="620">
        <f t="shared" ref="I1700" si="2261">SUM(I1701:I1709)</f>
        <v>140.43953240360949</v>
      </c>
      <c r="J1700" s="621">
        <f>I1700*NOK2EUR</f>
        <v>1615.0546226415092</v>
      </c>
      <c r="K1700" s="622"/>
      <c r="L1700" s="622">
        <f t="shared" ref="L1700" si="2262">D1700/1000</f>
        <v>0.45</v>
      </c>
      <c r="M1700" s="624">
        <f t="shared" ref="M1700" si="2263">$M$1</f>
        <v>0.5</v>
      </c>
      <c r="N1700" s="622">
        <f t="shared" ref="N1700" si="2264">L1700+L1700*M1700</f>
        <v>0.67500000000000004</v>
      </c>
      <c r="O1700" s="626" t="e">
        <f>SUMIF(#REF!,A1700,#REF!)</f>
        <v>#REF!</v>
      </c>
      <c r="P1700" s="626"/>
    </row>
    <row r="1701" spans="1:16">
      <c r="B1701" s="627"/>
      <c r="C1701" s="627"/>
      <c r="D1701" s="627"/>
      <c r="E1701" s="628"/>
      <c r="F1701" s="260" t="str">
        <f>CONCATENATE(B1700," ",C1700,D1700,"x",E1700)</f>
        <v>Ladder - Bend HDG 450 x 38</v>
      </c>
      <c r="G1701" s="629">
        <v>1</v>
      </c>
      <c r="H1701" s="630">
        <f>IF(F1701="",0,VLOOKUP(F1701,'Cable trays (UnitPrice)'!B:F,5,0))</f>
        <v>126.08695652173913</v>
      </c>
      <c r="I1701" s="631">
        <f t="shared" ref="I1701:I1709" si="2265">H1701*G1701</f>
        <v>126.08695652173913</v>
      </c>
      <c r="J1701" s="632"/>
      <c r="K1701" s="632"/>
      <c r="L1701" s="632"/>
      <c r="M1701" s="633"/>
      <c r="N1701" s="632"/>
      <c r="O1701" s="635"/>
      <c r="P1701" s="636" t="e">
        <f t="shared" ref="P1701" si="2266">G1701*O1700</f>
        <v>#REF!</v>
      </c>
    </row>
    <row r="1702" spans="1:16">
      <c r="B1702" s="627"/>
      <c r="C1702" s="627"/>
      <c r="D1702" s="627"/>
      <c r="E1702" s="628"/>
      <c r="F1702" s="260" t="str">
        <f>CONCATENATE("Ladder - Union ",C1700,D1700,"x",E1700)</f>
        <v>Ladder - Union HDG 450 x 38</v>
      </c>
      <c r="G1702" s="629">
        <v>2</v>
      </c>
      <c r="H1702" s="630">
        <f>IF(F1702="",0,VLOOKUP(F1702,'Cable trays (UnitPrice)'!B:F,5,0))</f>
        <v>1.9278096800656273</v>
      </c>
      <c r="I1702" s="631">
        <f t="shared" si="2265"/>
        <v>3.8556193601312545</v>
      </c>
      <c r="J1702" s="632"/>
      <c r="K1702" s="632"/>
      <c r="L1702" s="632"/>
      <c r="M1702" s="633"/>
      <c r="N1702" s="632"/>
      <c r="O1702" s="635"/>
      <c r="P1702" s="636" t="e">
        <f t="shared" ref="P1702" si="2267">G1702*O1700</f>
        <v>#REF!</v>
      </c>
    </row>
    <row r="1703" spans="1:16">
      <c r="B1703" s="627"/>
      <c r="C1703" s="627"/>
      <c r="D1703" s="627"/>
      <c r="E1703" s="628"/>
      <c r="F1703" s="638" t="s">
        <v>853</v>
      </c>
      <c r="G1703" s="639">
        <v>2</v>
      </c>
      <c r="H1703" s="630">
        <f>IF(F1703="",0,VLOOKUP(F1703,'Cable trays (UnitPrice)'!B:F,5,0))</f>
        <v>1.6165217391304347</v>
      </c>
      <c r="I1703" s="631">
        <f t="shared" si="2265"/>
        <v>3.2330434782608695</v>
      </c>
      <c r="J1703" s="632"/>
      <c r="K1703" s="632"/>
      <c r="L1703" s="632"/>
      <c r="M1703" s="633"/>
      <c r="N1703" s="632"/>
      <c r="O1703" s="635"/>
      <c r="P1703" s="636" t="e">
        <f t="shared" ref="P1703" si="2268">G1703*O1700</f>
        <v>#REF!</v>
      </c>
    </row>
    <row r="1704" spans="1:16">
      <c r="B1704" s="627"/>
      <c r="C1704" s="627"/>
      <c r="D1704" s="627"/>
      <c r="E1704" s="628"/>
      <c r="F1704" s="638" t="s">
        <v>854</v>
      </c>
      <c r="G1704" s="639">
        <v>2</v>
      </c>
      <c r="H1704" s="630">
        <f>IF(F1704="",0,VLOOKUP(F1704,'Cable trays (UnitPrice)'!B:F,5,0))</f>
        <v>0.1643478260869565</v>
      </c>
      <c r="I1704" s="631">
        <f t="shared" si="2265"/>
        <v>0.328695652173913</v>
      </c>
      <c r="J1704" s="632"/>
      <c r="K1704" s="632"/>
      <c r="L1704" s="632"/>
      <c r="M1704" s="633"/>
      <c r="N1704" s="632"/>
      <c r="O1704" s="635"/>
      <c r="P1704" s="636" t="e">
        <f t="shared" ref="P1704" si="2269">G1704*O1700</f>
        <v>#REF!</v>
      </c>
    </row>
    <row r="1705" spans="1:16">
      <c r="B1705" s="627"/>
      <c r="C1705" s="627"/>
      <c r="D1705" s="627"/>
      <c r="E1705" s="628"/>
      <c r="F1705" s="638" t="s">
        <v>865</v>
      </c>
      <c r="G1705" s="639">
        <f t="shared" si="2227"/>
        <v>0.9</v>
      </c>
      <c r="H1705" s="630">
        <f>IF(F1705="",0,VLOOKUP(F1705,'Cable trays (UnitPrice)'!B:F,5,0))</f>
        <v>5.9608695652173909</v>
      </c>
      <c r="I1705" s="631">
        <f t="shared" si="2265"/>
        <v>5.364782608695652</v>
      </c>
      <c r="J1705" s="632"/>
      <c r="K1705" s="632"/>
      <c r="L1705" s="632"/>
      <c r="M1705" s="633"/>
      <c r="N1705" s="632"/>
      <c r="O1705" s="635"/>
      <c r="P1705" s="636" t="e">
        <f t="shared" ref="P1705" si="2270">G1705*O1700</f>
        <v>#REF!</v>
      </c>
    </row>
    <row r="1706" spans="1:16">
      <c r="B1706" s="627"/>
      <c r="C1706" s="627"/>
      <c r="D1706" s="627"/>
      <c r="E1706" s="628"/>
      <c r="F1706" s="638" t="s">
        <v>855</v>
      </c>
      <c r="G1706" s="639">
        <v>2</v>
      </c>
      <c r="H1706" s="630">
        <f>IF(F1706="",0,VLOOKUP(F1706,'Cable trays (UnitPrice)'!B:F,5,0))</f>
        <v>0.78521739130434776</v>
      </c>
      <c r="I1706" s="631">
        <f t="shared" si="2265"/>
        <v>1.5704347826086955</v>
      </c>
      <c r="J1706" s="632"/>
      <c r="K1706" s="632"/>
      <c r="L1706" s="632"/>
      <c r="M1706" s="633"/>
      <c r="N1706" s="632"/>
      <c r="O1706" s="635"/>
      <c r="P1706" s="636" t="e">
        <f t="shared" ref="P1706" si="2271">G1706*O1700</f>
        <v>#REF!</v>
      </c>
    </row>
    <row r="1707" spans="1:16">
      <c r="B1707" s="627"/>
      <c r="C1707" s="627"/>
      <c r="D1707" s="627"/>
      <c r="E1707" s="628"/>
      <c r="F1707" s="638"/>
      <c r="G1707" s="639"/>
      <c r="H1707" s="630">
        <f>IF(F1707="",0,VLOOKUP(F1707,'Cable trays (UnitPrice)'!B:F,5,0))</f>
        <v>0</v>
      </c>
      <c r="I1707" s="631">
        <f t="shared" si="2265"/>
        <v>0</v>
      </c>
      <c r="J1707" s="632"/>
      <c r="K1707" s="632"/>
      <c r="L1707" s="632"/>
      <c r="M1707" s="633"/>
      <c r="N1707" s="632"/>
      <c r="O1707" s="635"/>
      <c r="P1707" s="636" t="e">
        <f t="shared" ref="P1707" si="2272">G1707*O1700</f>
        <v>#REF!</v>
      </c>
    </row>
    <row r="1708" spans="1:16">
      <c r="B1708" s="627"/>
      <c r="C1708" s="627"/>
      <c r="D1708" s="627"/>
      <c r="E1708" s="628"/>
      <c r="F1708" s="627"/>
      <c r="G1708" s="639"/>
      <c r="H1708" s="630">
        <f>IF(F1708="",0,VLOOKUP(F1708,'Cable trays (UnitPrice)'!B:F,5,0))</f>
        <v>0</v>
      </c>
      <c r="I1708" s="631">
        <f t="shared" si="2265"/>
        <v>0</v>
      </c>
      <c r="J1708" s="632"/>
      <c r="K1708" s="632"/>
      <c r="L1708" s="632"/>
      <c r="M1708" s="633"/>
      <c r="N1708" s="632"/>
      <c r="O1708" s="635"/>
      <c r="P1708" s="636" t="e">
        <f t="shared" ref="P1708" si="2273">G1708*O1700</f>
        <v>#REF!</v>
      </c>
    </row>
    <row r="1709" spans="1:16">
      <c r="B1709" s="627"/>
      <c r="C1709" s="627"/>
      <c r="D1709" s="627"/>
      <c r="E1709" s="628"/>
      <c r="F1709" s="8"/>
      <c r="G1709" s="639"/>
      <c r="H1709" s="630">
        <f>IF(F1709="",0,VLOOKUP(F1709,'Cable trays (UnitPrice)'!B:F,5,0))</f>
        <v>0</v>
      </c>
      <c r="I1709" s="631">
        <f t="shared" si="2265"/>
        <v>0</v>
      </c>
      <c r="J1709" s="632"/>
      <c r="K1709" s="632"/>
      <c r="L1709" s="632"/>
      <c r="M1709" s="633"/>
      <c r="N1709" s="632"/>
      <c r="O1709" s="635"/>
      <c r="P1709" s="636" t="e">
        <f t="shared" ref="P1709" si="2274">G1709*O1700</f>
        <v>#REF!</v>
      </c>
    </row>
    <row r="1710" spans="1:16">
      <c r="A1710" t="s">
        <v>933</v>
      </c>
      <c r="B1710" s="705" t="s">
        <v>909</v>
      </c>
      <c r="C1710" s="703" t="s">
        <v>852</v>
      </c>
      <c r="D1710" s="9" t="s">
        <v>934</v>
      </c>
      <c r="E1710" s="9" t="s">
        <v>912</v>
      </c>
      <c r="F1710" s="619"/>
      <c r="G1710" s="619"/>
      <c r="H1710" s="619"/>
      <c r="I1710" s="620">
        <f t="shared" ref="I1710" si="2275">SUM(I1711:I1719)</f>
        <v>166.42260869565214</v>
      </c>
      <c r="J1710" s="621">
        <f>I1710*NOK2EUR</f>
        <v>1913.8599999999997</v>
      </c>
      <c r="K1710" s="622"/>
      <c r="L1710" s="622">
        <f t="shared" ref="L1710" si="2276">D1710/1000</f>
        <v>0.4</v>
      </c>
      <c r="M1710" s="624">
        <f t="shared" ref="M1710" si="2277">$M$1</f>
        <v>0.5</v>
      </c>
      <c r="N1710" s="622">
        <f t="shared" ref="N1710" si="2278">L1710+L1710*M1710</f>
        <v>0.60000000000000009</v>
      </c>
      <c r="O1710" s="626" t="e">
        <f>SUMIF(#REF!,A1710,#REF!)</f>
        <v>#REF!</v>
      </c>
      <c r="P1710" s="626"/>
    </row>
    <row r="1711" spans="1:16">
      <c r="B1711" s="627"/>
      <c r="C1711" s="627"/>
      <c r="D1711" s="627"/>
      <c r="E1711" s="628"/>
      <c r="F1711" s="260" t="str">
        <f>CONCATENATE(B1710," ",C1710,D1710,"x",E1710)</f>
        <v>Ladder - Bend HDG 400 x 125</v>
      </c>
      <c r="G1711" s="629">
        <v>1</v>
      </c>
      <c r="H1711" s="630">
        <f>IF(F1711="",0,VLOOKUP(F1711,'Cable trays (UnitPrice)'!B:F,5,0))</f>
        <v>121.73913043478261</v>
      </c>
      <c r="I1711" s="631">
        <f t="shared" ref="I1711:I1719" si="2279">H1711*G1711</f>
        <v>121.73913043478261</v>
      </c>
      <c r="J1711" s="632"/>
      <c r="K1711" s="632"/>
      <c r="L1711" s="632"/>
      <c r="M1711" s="633"/>
      <c r="N1711" s="632"/>
      <c r="O1711" s="635"/>
      <c r="P1711" s="636" t="e">
        <f t="shared" ref="P1711" si="2280">G1711*O1710</f>
        <v>#REF!</v>
      </c>
    </row>
    <row r="1712" spans="1:16">
      <c r="B1712" s="627"/>
      <c r="C1712" s="627"/>
      <c r="D1712" s="627"/>
      <c r="E1712" s="628"/>
      <c r="F1712" s="260" t="str">
        <f>CONCATENATE("Ladder - Union ",C1710,D1710,"x",E1710)</f>
        <v>Ladder - Union HDG 400 x 125</v>
      </c>
      <c r="G1712" s="629">
        <v>2</v>
      </c>
      <c r="H1712" s="630">
        <f>IF(F1712="",0,VLOOKUP(F1712,'Cable trays (UnitPrice)'!B:F,5,0))</f>
        <v>17.391304347826086</v>
      </c>
      <c r="I1712" s="631">
        <f t="shared" si="2279"/>
        <v>34.782608695652172</v>
      </c>
      <c r="J1712" s="632"/>
      <c r="K1712" s="632"/>
      <c r="L1712" s="632"/>
      <c r="M1712" s="633"/>
      <c r="N1712" s="632"/>
      <c r="O1712" s="635"/>
      <c r="P1712" s="636" t="e">
        <f t="shared" ref="P1712" si="2281">G1712*O1710</f>
        <v>#REF!</v>
      </c>
    </row>
    <row r="1713" spans="1:16">
      <c r="B1713" s="627"/>
      <c r="C1713" s="627"/>
      <c r="D1713" s="627"/>
      <c r="E1713" s="628"/>
      <c r="F1713" s="638" t="s">
        <v>853</v>
      </c>
      <c r="G1713" s="639">
        <v>2</v>
      </c>
      <c r="H1713" s="630">
        <f>IF(F1713="",0,VLOOKUP(F1713,'Cable trays (UnitPrice)'!B:F,5,0))</f>
        <v>1.6165217391304347</v>
      </c>
      <c r="I1713" s="631">
        <f t="shared" si="2279"/>
        <v>3.2330434782608695</v>
      </c>
      <c r="J1713" s="632"/>
      <c r="K1713" s="632"/>
      <c r="L1713" s="632"/>
      <c r="M1713" s="633"/>
      <c r="N1713" s="632"/>
      <c r="O1713" s="635"/>
      <c r="P1713" s="636" t="e">
        <f t="shared" ref="P1713" si="2282">G1713*O1710</f>
        <v>#REF!</v>
      </c>
    </row>
    <row r="1714" spans="1:16">
      <c r="B1714" s="627"/>
      <c r="C1714" s="627"/>
      <c r="D1714" s="627"/>
      <c r="E1714" s="628"/>
      <c r="F1714" s="638" t="s">
        <v>854</v>
      </c>
      <c r="G1714" s="639">
        <v>2</v>
      </c>
      <c r="H1714" s="630">
        <f>IF(F1714="",0,VLOOKUP(F1714,'Cable trays (UnitPrice)'!B:F,5,0))</f>
        <v>0.1643478260869565</v>
      </c>
      <c r="I1714" s="631">
        <f t="shared" si="2279"/>
        <v>0.328695652173913</v>
      </c>
      <c r="J1714" s="632"/>
      <c r="K1714" s="632"/>
      <c r="L1714" s="632"/>
      <c r="M1714" s="633"/>
      <c r="N1714" s="632"/>
      <c r="O1714" s="635"/>
      <c r="P1714" s="636" t="e">
        <f t="shared" ref="P1714" si="2283">G1714*O1710</f>
        <v>#REF!</v>
      </c>
    </row>
    <row r="1715" spans="1:16">
      <c r="B1715" s="627"/>
      <c r="C1715" s="627"/>
      <c r="D1715" s="627"/>
      <c r="E1715" s="628"/>
      <c r="F1715" s="638" t="s">
        <v>865</v>
      </c>
      <c r="G1715" s="639">
        <f t="shared" si="2227"/>
        <v>0.8</v>
      </c>
      <c r="H1715" s="630">
        <f>IF(F1715="",0,VLOOKUP(F1715,'Cable trays (UnitPrice)'!B:F,5,0))</f>
        <v>5.9608695652173909</v>
      </c>
      <c r="I1715" s="631">
        <f t="shared" si="2279"/>
        <v>4.7686956521739132</v>
      </c>
      <c r="J1715" s="632"/>
      <c r="K1715" s="632"/>
      <c r="L1715" s="632"/>
      <c r="M1715" s="633"/>
      <c r="N1715" s="632"/>
      <c r="O1715" s="635"/>
      <c r="P1715" s="636" t="e">
        <f t="shared" ref="P1715" si="2284">G1715*O1710</f>
        <v>#REF!</v>
      </c>
    </row>
    <row r="1716" spans="1:16">
      <c r="B1716" s="627"/>
      <c r="C1716" s="627"/>
      <c r="D1716" s="627"/>
      <c r="E1716" s="628"/>
      <c r="F1716" s="638" t="s">
        <v>855</v>
      </c>
      <c r="G1716" s="639">
        <v>2</v>
      </c>
      <c r="H1716" s="630">
        <f>IF(F1716="",0,VLOOKUP(F1716,'Cable trays (UnitPrice)'!B:F,5,0))</f>
        <v>0.78521739130434776</v>
      </c>
      <c r="I1716" s="631">
        <f t="shared" si="2279"/>
        <v>1.5704347826086955</v>
      </c>
      <c r="J1716" s="632"/>
      <c r="K1716" s="632"/>
      <c r="L1716" s="632"/>
      <c r="M1716" s="633"/>
      <c r="N1716" s="632"/>
      <c r="O1716" s="635"/>
      <c r="P1716" s="636" t="e">
        <f t="shared" ref="P1716" si="2285">G1716*O1710</f>
        <v>#REF!</v>
      </c>
    </row>
    <row r="1717" spans="1:16">
      <c r="B1717" s="627"/>
      <c r="C1717" s="627"/>
      <c r="D1717" s="627"/>
      <c r="E1717" s="628"/>
      <c r="F1717" s="638"/>
      <c r="G1717" s="639"/>
      <c r="H1717" s="630">
        <f>IF(F1717="",0,VLOOKUP(F1717,'Cable trays (UnitPrice)'!B:F,5,0))</f>
        <v>0</v>
      </c>
      <c r="I1717" s="631">
        <f t="shared" si="2279"/>
        <v>0</v>
      </c>
      <c r="J1717" s="632"/>
      <c r="K1717" s="632"/>
      <c r="L1717" s="632"/>
      <c r="M1717" s="633"/>
      <c r="N1717" s="632"/>
      <c r="O1717" s="635"/>
      <c r="P1717" s="636" t="e">
        <f t="shared" ref="P1717" si="2286">G1717*O1710</f>
        <v>#REF!</v>
      </c>
    </row>
    <row r="1718" spans="1:16">
      <c r="B1718" s="627"/>
      <c r="C1718" s="627"/>
      <c r="D1718" s="627"/>
      <c r="E1718" s="628"/>
      <c r="F1718" s="627"/>
      <c r="G1718" s="639"/>
      <c r="H1718" s="630">
        <f>IF(F1718="",0,VLOOKUP(F1718,'Cable trays (UnitPrice)'!B:F,5,0))</f>
        <v>0</v>
      </c>
      <c r="I1718" s="631">
        <f t="shared" si="2279"/>
        <v>0</v>
      </c>
      <c r="J1718" s="632"/>
      <c r="K1718" s="632"/>
      <c r="L1718" s="632"/>
      <c r="M1718" s="633"/>
      <c r="N1718" s="632"/>
      <c r="O1718" s="635"/>
      <c r="P1718" s="636" t="e">
        <f t="shared" ref="P1718" si="2287">G1718*O1710</f>
        <v>#REF!</v>
      </c>
    </row>
    <row r="1719" spans="1:16">
      <c r="B1719" s="627"/>
      <c r="C1719" s="627"/>
      <c r="D1719" s="627"/>
      <c r="E1719" s="628"/>
      <c r="F1719" s="8"/>
      <c r="G1719" s="639"/>
      <c r="H1719" s="630">
        <f>IF(F1719="",0,VLOOKUP(F1719,'Cable trays (UnitPrice)'!B:F,5,0))</f>
        <v>0</v>
      </c>
      <c r="I1719" s="631">
        <f t="shared" si="2279"/>
        <v>0</v>
      </c>
      <c r="J1719" s="632"/>
      <c r="K1719" s="632"/>
      <c r="L1719" s="632"/>
      <c r="M1719" s="633"/>
      <c r="N1719" s="632"/>
      <c r="O1719" s="635"/>
      <c r="P1719" s="636" t="e">
        <f t="shared" ref="P1719" si="2288">G1719*O1710</f>
        <v>#REF!</v>
      </c>
    </row>
    <row r="1720" spans="1:16">
      <c r="A1720" t="s">
        <v>935</v>
      </c>
      <c r="B1720" s="705" t="s">
        <v>909</v>
      </c>
      <c r="C1720" s="703" t="s">
        <v>852</v>
      </c>
      <c r="D1720" s="9" t="s">
        <v>936</v>
      </c>
      <c r="E1720" s="9" t="s">
        <v>912</v>
      </c>
      <c r="F1720" s="619"/>
      <c r="G1720" s="619"/>
      <c r="H1720" s="619"/>
      <c r="I1720" s="620">
        <f t="shared" ref="I1720" si="2289">SUM(I1721:I1729)</f>
        <v>159.92004101722722</v>
      </c>
      <c r="J1720" s="621">
        <f>I1720*NOK2EUR</f>
        <v>1839.0804716981131</v>
      </c>
      <c r="K1720" s="622"/>
      <c r="L1720" s="622">
        <f t="shared" ref="L1720" si="2290">D1720/1000</f>
        <v>0.35</v>
      </c>
      <c r="M1720" s="624">
        <f t="shared" ref="M1720" si="2291">$M$1</f>
        <v>0.5</v>
      </c>
      <c r="N1720" s="622">
        <f t="shared" ref="N1720" si="2292">L1720+L1720*M1720</f>
        <v>0.52499999999999991</v>
      </c>
      <c r="O1720" s="626" t="e">
        <f>SUMIF(#REF!,A1720,#REF!)</f>
        <v>#REF!</v>
      </c>
      <c r="P1720" s="626"/>
    </row>
    <row r="1721" spans="1:16">
      <c r="B1721" s="627"/>
      <c r="C1721" s="627"/>
      <c r="D1721" s="627"/>
      <c r="E1721" s="628"/>
      <c r="F1721" s="260" t="str">
        <f>CONCATENATE(B1720," ",C1720,D1720,"x",E1720)</f>
        <v>Ladder - Bend HDG 350 x 125</v>
      </c>
      <c r="G1721" s="629">
        <v>1</v>
      </c>
      <c r="H1721" s="630">
        <f>IF(F1721="",0,VLOOKUP(F1721,'Cable trays (UnitPrice)'!B:F,5,0))</f>
        <v>122.149302707137</v>
      </c>
      <c r="I1721" s="631">
        <f t="shared" ref="I1721:I1729" si="2293">H1721*G1721</f>
        <v>122.149302707137</v>
      </c>
      <c r="J1721" s="632"/>
      <c r="K1721" s="632"/>
      <c r="L1721" s="632"/>
      <c r="M1721" s="633"/>
      <c r="N1721" s="632"/>
      <c r="O1721" s="635"/>
      <c r="P1721" s="636" t="e">
        <f t="shared" ref="P1721" si="2294">G1721*O1720</f>
        <v>#REF!</v>
      </c>
    </row>
    <row r="1722" spans="1:16">
      <c r="B1722" s="627"/>
      <c r="C1722" s="627"/>
      <c r="D1722" s="627"/>
      <c r="E1722" s="628"/>
      <c r="F1722" s="260" t="str">
        <f>CONCATENATE("Ladder - Union ",C1720,D1720,"x",E1720)</f>
        <v>Ladder - Union HDG 350 x 125</v>
      </c>
      <c r="G1722" s="629">
        <v>2</v>
      </c>
      <c r="H1722" s="630">
        <f>IF(F1722="",0,VLOOKUP(F1722,'Cable trays (UnitPrice)'!B:F,5,0))</f>
        <v>14.232977850697294</v>
      </c>
      <c r="I1722" s="631">
        <f t="shared" si="2293"/>
        <v>28.465955701394588</v>
      </c>
      <c r="J1722" s="632"/>
      <c r="K1722" s="632"/>
      <c r="L1722" s="632"/>
      <c r="M1722" s="633"/>
      <c r="N1722" s="632"/>
      <c r="O1722" s="635"/>
      <c r="P1722" s="636" t="e">
        <f t="shared" ref="P1722" si="2295">G1722*O1720</f>
        <v>#REF!</v>
      </c>
    </row>
    <row r="1723" spans="1:16">
      <c r="B1723" s="627"/>
      <c r="C1723" s="627"/>
      <c r="D1723" s="627"/>
      <c r="E1723" s="628"/>
      <c r="F1723" s="638" t="s">
        <v>853</v>
      </c>
      <c r="G1723" s="639">
        <v>2</v>
      </c>
      <c r="H1723" s="630">
        <f>IF(F1723="",0,VLOOKUP(F1723,'Cable trays (UnitPrice)'!B:F,5,0))</f>
        <v>1.6165217391304347</v>
      </c>
      <c r="I1723" s="631">
        <f t="shared" si="2293"/>
        <v>3.2330434782608695</v>
      </c>
      <c r="J1723" s="632"/>
      <c r="K1723" s="632"/>
      <c r="L1723" s="632"/>
      <c r="M1723" s="633"/>
      <c r="N1723" s="632"/>
      <c r="O1723" s="635"/>
      <c r="P1723" s="636" t="e">
        <f t="shared" ref="P1723" si="2296">G1723*O1720</f>
        <v>#REF!</v>
      </c>
    </row>
    <row r="1724" spans="1:16">
      <c r="B1724" s="627"/>
      <c r="C1724" s="627"/>
      <c r="D1724" s="627"/>
      <c r="E1724" s="628"/>
      <c r="F1724" s="638" t="s">
        <v>854</v>
      </c>
      <c r="G1724" s="639">
        <v>2</v>
      </c>
      <c r="H1724" s="630">
        <f>IF(F1724="",0,VLOOKUP(F1724,'Cable trays (UnitPrice)'!B:F,5,0))</f>
        <v>0.1643478260869565</v>
      </c>
      <c r="I1724" s="631">
        <f t="shared" si="2293"/>
        <v>0.328695652173913</v>
      </c>
      <c r="J1724" s="632"/>
      <c r="K1724" s="632"/>
      <c r="L1724" s="632"/>
      <c r="M1724" s="633"/>
      <c r="N1724" s="632"/>
      <c r="O1724" s="635"/>
      <c r="P1724" s="636" t="e">
        <f t="shared" ref="P1724" si="2297">G1724*O1720</f>
        <v>#REF!</v>
      </c>
    </row>
    <row r="1725" spans="1:16">
      <c r="B1725" s="627"/>
      <c r="C1725" s="627"/>
      <c r="D1725" s="627"/>
      <c r="E1725" s="628"/>
      <c r="F1725" s="638" t="s">
        <v>865</v>
      </c>
      <c r="G1725" s="639">
        <f t="shared" si="2227"/>
        <v>0.7</v>
      </c>
      <c r="H1725" s="630">
        <f>IF(F1725="",0,VLOOKUP(F1725,'Cable trays (UnitPrice)'!B:F,5,0))</f>
        <v>5.9608695652173909</v>
      </c>
      <c r="I1725" s="631">
        <f t="shared" si="2293"/>
        <v>4.1726086956521735</v>
      </c>
      <c r="J1725" s="632"/>
      <c r="K1725" s="632"/>
      <c r="L1725" s="632"/>
      <c r="M1725" s="633"/>
      <c r="N1725" s="632"/>
      <c r="O1725" s="635"/>
      <c r="P1725" s="636" t="e">
        <f t="shared" ref="P1725" si="2298">G1725*O1720</f>
        <v>#REF!</v>
      </c>
    </row>
    <row r="1726" spans="1:16">
      <c r="B1726" s="627"/>
      <c r="C1726" s="627"/>
      <c r="D1726" s="627"/>
      <c r="E1726" s="628"/>
      <c r="F1726" s="638" t="s">
        <v>855</v>
      </c>
      <c r="G1726" s="639">
        <v>2</v>
      </c>
      <c r="H1726" s="630">
        <f>IF(F1726="",0,VLOOKUP(F1726,'Cable trays (UnitPrice)'!B:F,5,0))</f>
        <v>0.78521739130434776</v>
      </c>
      <c r="I1726" s="631">
        <f t="shared" si="2293"/>
        <v>1.5704347826086955</v>
      </c>
      <c r="J1726" s="632"/>
      <c r="K1726" s="632"/>
      <c r="L1726" s="632"/>
      <c r="M1726" s="633"/>
      <c r="N1726" s="632"/>
      <c r="O1726" s="635"/>
      <c r="P1726" s="636" t="e">
        <f t="shared" ref="P1726" si="2299">G1726*O1720</f>
        <v>#REF!</v>
      </c>
    </row>
    <row r="1727" spans="1:16">
      <c r="B1727" s="627"/>
      <c r="C1727" s="627"/>
      <c r="D1727" s="627"/>
      <c r="E1727" s="628"/>
      <c r="F1727" s="638"/>
      <c r="G1727" s="639"/>
      <c r="H1727" s="630">
        <f>IF(F1727="",0,VLOOKUP(F1727,'Cable trays (UnitPrice)'!B:F,5,0))</f>
        <v>0</v>
      </c>
      <c r="I1727" s="631">
        <f t="shared" si="2293"/>
        <v>0</v>
      </c>
      <c r="J1727" s="632"/>
      <c r="K1727" s="632"/>
      <c r="L1727" s="632"/>
      <c r="M1727" s="633"/>
      <c r="N1727" s="632"/>
      <c r="O1727" s="635"/>
      <c r="P1727" s="636" t="e">
        <f t="shared" ref="P1727" si="2300">G1727*O1720</f>
        <v>#REF!</v>
      </c>
    </row>
    <row r="1728" spans="1:16">
      <c r="B1728" s="627"/>
      <c r="C1728" s="627"/>
      <c r="D1728" s="627"/>
      <c r="E1728" s="628"/>
      <c r="F1728" s="627"/>
      <c r="G1728" s="639"/>
      <c r="H1728" s="630">
        <f>IF(F1728="",0,VLOOKUP(F1728,'Cable trays (UnitPrice)'!B:F,5,0))</f>
        <v>0</v>
      </c>
      <c r="I1728" s="631">
        <f t="shared" si="2293"/>
        <v>0</v>
      </c>
      <c r="J1728" s="632"/>
      <c r="K1728" s="632"/>
      <c r="L1728" s="632"/>
      <c r="M1728" s="633"/>
      <c r="N1728" s="632"/>
      <c r="O1728" s="635"/>
      <c r="P1728" s="636" t="e">
        <f t="shared" ref="P1728" si="2301">G1728*O1720</f>
        <v>#REF!</v>
      </c>
    </row>
    <row r="1729" spans="1:16">
      <c r="B1729" s="627"/>
      <c r="C1729" s="627"/>
      <c r="D1729" s="627"/>
      <c r="E1729" s="628"/>
      <c r="F1729" s="8"/>
      <c r="G1729" s="639"/>
      <c r="H1729" s="630">
        <f>IF(F1729="",0,VLOOKUP(F1729,'Cable trays (UnitPrice)'!B:F,5,0))</f>
        <v>0</v>
      </c>
      <c r="I1729" s="631">
        <f t="shared" si="2293"/>
        <v>0</v>
      </c>
      <c r="J1729" s="632"/>
      <c r="K1729" s="632"/>
      <c r="L1729" s="632"/>
      <c r="M1729" s="633"/>
      <c r="N1729" s="632"/>
      <c r="O1729" s="635"/>
      <c r="P1729" s="636" t="e">
        <f t="shared" ref="P1729" si="2302">G1729*O1720</f>
        <v>#REF!</v>
      </c>
    </row>
    <row r="1730" spans="1:16">
      <c r="A1730" t="s">
        <v>937</v>
      </c>
      <c r="B1730" s="705" t="s">
        <v>909</v>
      </c>
      <c r="C1730" s="703" t="s">
        <v>852</v>
      </c>
      <c r="D1730" s="9" t="s">
        <v>869</v>
      </c>
      <c r="E1730" s="9" t="s">
        <v>879</v>
      </c>
      <c r="F1730" s="619"/>
      <c r="G1730" s="619"/>
      <c r="H1730" s="619"/>
      <c r="I1730" s="620">
        <f t="shared" ref="I1730" si="2303">SUM(I1731:I1739)</f>
        <v>153.92608695652171</v>
      </c>
      <c r="J1730" s="621">
        <f>I1730*NOK2EUR</f>
        <v>1770.1499999999996</v>
      </c>
      <c r="K1730" s="622"/>
      <c r="L1730" s="622">
        <f t="shared" ref="L1730" si="2304">D1730/1000</f>
        <v>0.3</v>
      </c>
      <c r="M1730" s="624">
        <f t="shared" ref="M1730" si="2305">$M$1</f>
        <v>0.5</v>
      </c>
      <c r="N1730" s="622">
        <f t="shared" ref="N1730" si="2306">L1730+L1730*M1730</f>
        <v>0.44999999999999996</v>
      </c>
      <c r="O1730" s="626" t="e">
        <f>SUMIF(#REF!,A1730,#REF!)</f>
        <v>#REF!</v>
      </c>
      <c r="P1730" s="626"/>
    </row>
    <row r="1731" spans="1:16">
      <c r="B1731" s="627"/>
      <c r="C1731" s="627"/>
      <c r="D1731" s="627"/>
      <c r="E1731" s="628"/>
      <c r="F1731" s="260" t="str">
        <f>CONCATENATE(B1730," ",C1730,D1730,"x",E1730)</f>
        <v>Ladder - Bend HDG 300 x 150</v>
      </c>
      <c r="G1731" s="629">
        <v>1</v>
      </c>
      <c r="H1731" s="630">
        <f>IF(F1731="",0,VLOOKUP(F1731,'Cable trays (UnitPrice)'!B:F,5,0))</f>
        <v>110.43478260869566</v>
      </c>
      <c r="I1731" s="631">
        <f t="shared" ref="I1731:I1739" si="2307">H1731*G1731</f>
        <v>110.43478260869566</v>
      </c>
      <c r="J1731" s="632"/>
      <c r="K1731" s="632"/>
      <c r="L1731" s="632"/>
      <c r="M1731" s="633"/>
      <c r="N1731" s="632"/>
      <c r="O1731" s="635"/>
      <c r="P1731" s="636" t="e">
        <f t="shared" ref="P1731" si="2308">G1731*O1730</f>
        <v>#REF!</v>
      </c>
    </row>
    <row r="1732" spans="1:16">
      <c r="B1732" s="627"/>
      <c r="C1732" s="627"/>
      <c r="D1732" s="627"/>
      <c r="E1732" s="628"/>
      <c r="F1732" s="260" t="str">
        <f>CONCATENATE("Ladder - Union ",C1730,D1730,"x",E1730)</f>
        <v>Ladder - Union HDG 300 x 150</v>
      </c>
      <c r="G1732" s="629">
        <v>2</v>
      </c>
      <c r="H1732" s="630">
        <f>IF(F1732="",0,VLOOKUP(F1732,'Cable trays (UnitPrice)'!B:F,5,0))</f>
        <v>17.391304347826086</v>
      </c>
      <c r="I1732" s="631">
        <f t="shared" si="2307"/>
        <v>34.782608695652172</v>
      </c>
      <c r="J1732" s="632"/>
      <c r="K1732" s="632"/>
      <c r="L1732" s="632"/>
      <c r="M1732" s="633"/>
      <c r="N1732" s="632"/>
      <c r="O1732" s="635"/>
      <c r="P1732" s="636" t="e">
        <f t="shared" ref="P1732" si="2309">G1732*O1730</f>
        <v>#REF!</v>
      </c>
    </row>
    <row r="1733" spans="1:16">
      <c r="B1733" s="627"/>
      <c r="C1733" s="627"/>
      <c r="D1733" s="627"/>
      <c r="E1733" s="628"/>
      <c r="F1733" s="638" t="s">
        <v>853</v>
      </c>
      <c r="G1733" s="639">
        <v>2</v>
      </c>
      <c r="H1733" s="630">
        <f>IF(F1733="",0,VLOOKUP(F1733,'Cable trays (UnitPrice)'!B:F,5,0))</f>
        <v>1.6165217391304347</v>
      </c>
      <c r="I1733" s="631">
        <f t="shared" si="2307"/>
        <v>3.2330434782608695</v>
      </c>
      <c r="J1733" s="632"/>
      <c r="K1733" s="632"/>
      <c r="L1733" s="632"/>
      <c r="M1733" s="633"/>
      <c r="N1733" s="632"/>
      <c r="O1733" s="635"/>
      <c r="P1733" s="636" t="e">
        <f t="shared" ref="P1733" si="2310">G1733*O1730</f>
        <v>#REF!</v>
      </c>
    </row>
    <row r="1734" spans="1:16">
      <c r="B1734" s="627"/>
      <c r="C1734" s="627"/>
      <c r="D1734" s="627"/>
      <c r="E1734" s="628"/>
      <c r="F1734" s="638" t="s">
        <v>854</v>
      </c>
      <c r="G1734" s="639">
        <v>2</v>
      </c>
      <c r="H1734" s="630">
        <f>IF(F1734="",0,VLOOKUP(F1734,'Cable trays (UnitPrice)'!B:F,5,0))</f>
        <v>0.1643478260869565</v>
      </c>
      <c r="I1734" s="631">
        <f t="shared" si="2307"/>
        <v>0.328695652173913</v>
      </c>
      <c r="J1734" s="632"/>
      <c r="K1734" s="632"/>
      <c r="L1734" s="632"/>
      <c r="M1734" s="633"/>
      <c r="N1734" s="632"/>
      <c r="O1734" s="635"/>
      <c r="P1734" s="636" t="e">
        <f t="shared" ref="P1734" si="2311">G1734*O1730</f>
        <v>#REF!</v>
      </c>
    </row>
    <row r="1735" spans="1:16">
      <c r="B1735" s="627"/>
      <c r="C1735" s="627"/>
      <c r="D1735" s="627"/>
      <c r="E1735" s="628"/>
      <c r="F1735" s="638" t="s">
        <v>865</v>
      </c>
      <c r="G1735" s="639">
        <f t="shared" si="2227"/>
        <v>0.6</v>
      </c>
      <c r="H1735" s="630">
        <f>IF(F1735="",0,VLOOKUP(F1735,'Cable trays (UnitPrice)'!B:F,5,0))</f>
        <v>5.9608695652173909</v>
      </c>
      <c r="I1735" s="631">
        <f t="shared" si="2307"/>
        <v>3.5765217391304343</v>
      </c>
      <c r="J1735" s="632"/>
      <c r="K1735" s="632"/>
      <c r="L1735" s="632"/>
      <c r="M1735" s="633"/>
      <c r="N1735" s="632"/>
      <c r="O1735" s="635"/>
      <c r="P1735" s="636" t="e">
        <f t="shared" ref="P1735" si="2312">G1735*O1730</f>
        <v>#REF!</v>
      </c>
    </row>
    <row r="1736" spans="1:16">
      <c r="B1736" s="627"/>
      <c r="C1736" s="627"/>
      <c r="D1736" s="627"/>
      <c r="E1736" s="628"/>
      <c r="F1736" s="638" t="s">
        <v>855</v>
      </c>
      <c r="G1736" s="639">
        <v>2</v>
      </c>
      <c r="H1736" s="630">
        <f>IF(F1736="",0,VLOOKUP(F1736,'Cable trays (UnitPrice)'!B:F,5,0))</f>
        <v>0.78521739130434776</v>
      </c>
      <c r="I1736" s="631">
        <f t="shared" si="2307"/>
        <v>1.5704347826086955</v>
      </c>
      <c r="J1736" s="632"/>
      <c r="K1736" s="632"/>
      <c r="L1736" s="632"/>
      <c r="M1736" s="633"/>
      <c r="N1736" s="632"/>
      <c r="O1736" s="635"/>
      <c r="P1736" s="636" t="e">
        <f t="shared" ref="P1736" si="2313">G1736*O1730</f>
        <v>#REF!</v>
      </c>
    </row>
    <row r="1737" spans="1:16">
      <c r="B1737" s="627"/>
      <c r="C1737" s="627"/>
      <c r="D1737" s="627"/>
      <c r="E1737" s="628"/>
      <c r="F1737" s="638"/>
      <c r="G1737" s="639"/>
      <c r="H1737" s="630">
        <f>IF(F1737="",0,VLOOKUP(F1737,'Cable trays (UnitPrice)'!B:F,5,0))</f>
        <v>0</v>
      </c>
      <c r="I1737" s="631">
        <f t="shared" si="2307"/>
        <v>0</v>
      </c>
      <c r="J1737" s="632"/>
      <c r="K1737" s="632"/>
      <c r="L1737" s="632"/>
      <c r="M1737" s="633"/>
      <c r="N1737" s="632"/>
      <c r="O1737" s="635"/>
      <c r="P1737" s="636" t="e">
        <f t="shared" ref="P1737" si="2314">G1737*O1730</f>
        <v>#REF!</v>
      </c>
    </row>
    <row r="1738" spans="1:16">
      <c r="B1738" s="627"/>
      <c r="C1738" s="627"/>
      <c r="D1738" s="627"/>
      <c r="E1738" s="628"/>
      <c r="F1738" s="627"/>
      <c r="G1738" s="639"/>
      <c r="H1738" s="630">
        <f>IF(F1738="",0,VLOOKUP(F1738,'Cable trays (UnitPrice)'!B:F,5,0))</f>
        <v>0</v>
      </c>
      <c r="I1738" s="631">
        <f t="shared" si="2307"/>
        <v>0</v>
      </c>
      <c r="J1738" s="632"/>
      <c r="K1738" s="632"/>
      <c r="L1738" s="632"/>
      <c r="M1738" s="633"/>
      <c r="N1738" s="632"/>
      <c r="O1738" s="635"/>
      <c r="P1738" s="636" t="e">
        <f t="shared" ref="P1738" si="2315">G1738*O1730</f>
        <v>#REF!</v>
      </c>
    </row>
    <row r="1739" spans="1:16">
      <c r="B1739" s="627"/>
      <c r="C1739" s="627"/>
      <c r="D1739" s="627"/>
      <c r="E1739" s="628"/>
      <c r="F1739" s="8"/>
      <c r="G1739" s="639"/>
      <c r="H1739" s="630">
        <f>IF(F1739="",0,VLOOKUP(F1739,'Cable trays (UnitPrice)'!B:F,5,0))</f>
        <v>0</v>
      </c>
      <c r="I1739" s="631">
        <f t="shared" si="2307"/>
        <v>0</v>
      </c>
      <c r="J1739" s="632"/>
      <c r="K1739" s="632"/>
      <c r="L1739" s="632"/>
      <c r="M1739" s="633"/>
      <c r="N1739" s="632"/>
      <c r="O1739" s="635"/>
      <c r="P1739" s="636" t="e">
        <f t="shared" ref="P1739" si="2316">G1739*O1730</f>
        <v>#REF!</v>
      </c>
    </row>
    <row r="1740" spans="1:16">
      <c r="A1740" t="s">
        <v>938</v>
      </c>
      <c r="B1740" s="705" t="s">
        <v>909</v>
      </c>
      <c r="C1740" s="703" t="s">
        <v>852</v>
      </c>
      <c r="D1740" s="9" t="s">
        <v>869</v>
      </c>
      <c r="E1740" s="9" t="s">
        <v>912</v>
      </c>
      <c r="F1740" s="619"/>
      <c r="G1740" s="619"/>
      <c r="H1740" s="619"/>
      <c r="I1740" s="620">
        <f t="shared" ref="I1740" si="2317">SUM(I1741:I1749)</f>
        <v>148.68681979764833</v>
      </c>
      <c r="J1740" s="621">
        <f>I1740*NOK2EUR</f>
        <v>1709.8984276729557</v>
      </c>
      <c r="K1740" s="622"/>
      <c r="L1740" s="622">
        <f t="shared" ref="L1740" si="2318">D1740/1000</f>
        <v>0.3</v>
      </c>
      <c r="M1740" s="624">
        <f t="shared" ref="M1740" si="2319">$M$1</f>
        <v>0.5</v>
      </c>
      <c r="N1740" s="622">
        <f t="shared" ref="N1740" si="2320">L1740+L1740*M1740</f>
        <v>0.44999999999999996</v>
      </c>
      <c r="O1740" s="626" t="e">
        <f>SUMIF(#REF!,A1740,#REF!)</f>
        <v>#REF!</v>
      </c>
      <c r="P1740" s="626"/>
    </row>
    <row r="1741" spans="1:16">
      <c r="B1741" s="627"/>
      <c r="C1741" s="627"/>
      <c r="D1741" s="627"/>
      <c r="E1741" s="628"/>
      <c r="F1741" s="260" t="str">
        <f>CONCATENATE(B1740," ",C1740,D1740,"x",E1740)</f>
        <v>Ladder - Bend HDG 300 x 125</v>
      </c>
      <c r="G1741" s="629">
        <v>1</v>
      </c>
      <c r="H1741" s="630">
        <f>IF(F1741="",0,VLOOKUP(F1741,'Cable trays (UnitPrice)'!B:F,5,0))</f>
        <v>111.51216844407985</v>
      </c>
      <c r="I1741" s="631">
        <f t="shared" ref="I1741:I1749" si="2321">H1741*G1741</f>
        <v>111.51216844407985</v>
      </c>
      <c r="J1741" s="632"/>
      <c r="K1741" s="632"/>
      <c r="L1741" s="632"/>
      <c r="M1741" s="633"/>
      <c r="N1741" s="632"/>
      <c r="O1741" s="635"/>
      <c r="P1741" s="636" t="e">
        <f t="shared" ref="P1741" si="2322">G1741*O1740</f>
        <v>#REF!</v>
      </c>
    </row>
    <row r="1742" spans="1:16">
      <c r="B1742" s="627"/>
      <c r="C1742" s="627"/>
      <c r="D1742" s="627"/>
      <c r="E1742" s="628"/>
      <c r="F1742" s="260" t="str">
        <f>CONCATENATE("Ladder - Union ",C1740,D1740,"x",E1740)</f>
        <v>Ladder - Union HDG 300 x 125</v>
      </c>
      <c r="G1742" s="629">
        <v>2</v>
      </c>
      <c r="H1742" s="630">
        <f>IF(F1742="",0,VLOOKUP(F1742,'Cable trays (UnitPrice)'!B:F,5,0))</f>
        <v>14.232977850697294</v>
      </c>
      <c r="I1742" s="631">
        <f t="shared" si="2321"/>
        <v>28.465955701394588</v>
      </c>
      <c r="J1742" s="632"/>
      <c r="K1742" s="632"/>
      <c r="L1742" s="632"/>
      <c r="M1742" s="633"/>
      <c r="N1742" s="632"/>
      <c r="O1742" s="635"/>
      <c r="P1742" s="636" t="e">
        <f t="shared" ref="P1742" si="2323">G1742*O1740</f>
        <v>#REF!</v>
      </c>
    </row>
    <row r="1743" spans="1:16">
      <c r="B1743" s="627"/>
      <c r="C1743" s="627"/>
      <c r="D1743" s="627"/>
      <c r="E1743" s="628"/>
      <c r="F1743" s="638" t="s">
        <v>853</v>
      </c>
      <c r="G1743" s="639">
        <v>2</v>
      </c>
      <c r="H1743" s="630">
        <f>IF(F1743="",0,VLOOKUP(F1743,'Cable trays (UnitPrice)'!B:F,5,0))</f>
        <v>1.6165217391304347</v>
      </c>
      <c r="I1743" s="631">
        <f t="shared" si="2321"/>
        <v>3.2330434782608695</v>
      </c>
      <c r="J1743" s="632"/>
      <c r="K1743" s="632"/>
      <c r="L1743" s="632"/>
      <c r="M1743" s="633"/>
      <c r="N1743" s="632"/>
      <c r="O1743" s="635"/>
      <c r="P1743" s="636" t="e">
        <f t="shared" ref="P1743" si="2324">G1743*O1740</f>
        <v>#REF!</v>
      </c>
    </row>
    <row r="1744" spans="1:16">
      <c r="B1744" s="627"/>
      <c r="C1744" s="627"/>
      <c r="D1744" s="627"/>
      <c r="E1744" s="628"/>
      <c r="F1744" s="638" t="s">
        <v>854</v>
      </c>
      <c r="G1744" s="639">
        <v>2</v>
      </c>
      <c r="H1744" s="630">
        <f>IF(F1744="",0,VLOOKUP(F1744,'Cable trays (UnitPrice)'!B:F,5,0))</f>
        <v>0.1643478260869565</v>
      </c>
      <c r="I1744" s="631">
        <f t="shared" si="2321"/>
        <v>0.328695652173913</v>
      </c>
      <c r="J1744" s="632"/>
      <c r="K1744" s="632"/>
      <c r="L1744" s="632"/>
      <c r="M1744" s="633"/>
      <c r="N1744" s="632"/>
      <c r="O1744" s="635"/>
      <c r="P1744" s="636" t="e">
        <f t="shared" ref="P1744" si="2325">G1744*O1740</f>
        <v>#REF!</v>
      </c>
    </row>
    <row r="1745" spans="1:16">
      <c r="B1745" s="627"/>
      <c r="C1745" s="627"/>
      <c r="D1745" s="627"/>
      <c r="E1745" s="628"/>
      <c r="F1745" s="638" t="s">
        <v>865</v>
      </c>
      <c r="G1745" s="639">
        <f t="shared" ref="G1745:G1805" si="2326">D1740*2/1000</f>
        <v>0.6</v>
      </c>
      <c r="H1745" s="630">
        <f>IF(F1745="",0,VLOOKUP(F1745,'Cable trays (UnitPrice)'!B:F,5,0))</f>
        <v>5.9608695652173909</v>
      </c>
      <c r="I1745" s="631">
        <f t="shared" si="2321"/>
        <v>3.5765217391304343</v>
      </c>
      <c r="J1745" s="632"/>
      <c r="K1745" s="632"/>
      <c r="L1745" s="632"/>
      <c r="M1745" s="633"/>
      <c r="N1745" s="632"/>
      <c r="O1745" s="635"/>
      <c r="P1745" s="636" t="e">
        <f t="shared" ref="P1745" si="2327">G1745*O1740</f>
        <v>#REF!</v>
      </c>
    </row>
    <row r="1746" spans="1:16">
      <c r="B1746" s="627"/>
      <c r="C1746" s="627"/>
      <c r="D1746" s="627"/>
      <c r="E1746" s="628"/>
      <c r="F1746" s="638" t="s">
        <v>855</v>
      </c>
      <c r="G1746" s="639">
        <v>2</v>
      </c>
      <c r="H1746" s="630">
        <f>IF(F1746="",0,VLOOKUP(F1746,'Cable trays (UnitPrice)'!B:F,5,0))</f>
        <v>0.78521739130434776</v>
      </c>
      <c r="I1746" s="631">
        <f t="shared" si="2321"/>
        <v>1.5704347826086955</v>
      </c>
      <c r="J1746" s="632"/>
      <c r="K1746" s="632"/>
      <c r="L1746" s="632"/>
      <c r="M1746" s="633"/>
      <c r="N1746" s="632"/>
      <c r="O1746" s="635"/>
      <c r="P1746" s="636" t="e">
        <f t="shared" ref="P1746" si="2328">G1746*O1740</f>
        <v>#REF!</v>
      </c>
    </row>
    <row r="1747" spans="1:16">
      <c r="B1747" s="627"/>
      <c r="C1747" s="627"/>
      <c r="D1747" s="627"/>
      <c r="E1747" s="628"/>
      <c r="F1747" s="638"/>
      <c r="G1747" s="639"/>
      <c r="H1747" s="630">
        <f>IF(F1747="",0,VLOOKUP(F1747,'Cable trays (UnitPrice)'!B:F,5,0))</f>
        <v>0</v>
      </c>
      <c r="I1747" s="631">
        <f t="shared" si="2321"/>
        <v>0</v>
      </c>
      <c r="J1747" s="632"/>
      <c r="K1747" s="632"/>
      <c r="L1747" s="632"/>
      <c r="M1747" s="633"/>
      <c r="N1747" s="632"/>
      <c r="O1747" s="635"/>
      <c r="P1747" s="636" t="e">
        <f t="shared" ref="P1747" si="2329">G1747*O1740</f>
        <v>#REF!</v>
      </c>
    </row>
    <row r="1748" spans="1:16">
      <c r="B1748" s="627"/>
      <c r="C1748" s="627"/>
      <c r="D1748" s="627"/>
      <c r="E1748" s="628"/>
      <c r="F1748" s="627"/>
      <c r="G1748" s="639"/>
      <c r="H1748" s="630">
        <f>IF(F1748="",0,VLOOKUP(F1748,'Cable trays (UnitPrice)'!B:F,5,0))</f>
        <v>0</v>
      </c>
      <c r="I1748" s="631">
        <f t="shared" si="2321"/>
        <v>0</v>
      </c>
      <c r="J1748" s="632"/>
      <c r="K1748" s="632"/>
      <c r="L1748" s="632"/>
      <c r="M1748" s="633"/>
      <c r="N1748" s="632"/>
      <c r="O1748" s="635"/>
      <c r="P1748" s="636" t="e">
        <f t="shared" ref="P1748" si="2330">G1748*O1740</f>
        <v>#REF!</v>
      </c>
    </row>
    <row r="1749" spans="1:16">
      <c r="B1749" s="627"/>
      <c r="C1749" s="627"/>
      <c r="D1749" s="627"/>
      <c r="E1749" s="628"/>
      <c r="F1749" s="8"/>
      <c r="G1749" s="639"/>
      <c r="H1749" s="630">
        <f>IF(F1749="",0,VLOOKUP(F1749,'Cable trays (UnitPrice)'!B:F,5,0))</f>
        <v>0</v>
      </c>
      <c r="I1749" s="631">
        <f t="shared" si="2321"/>
        <v>0</v>
      </c>
      <c r="J1749" s="632"/>
      <c r="K1749" s="632"/>
      <c r="L1749" s="632"/>
      <c r="M1749" s="633"/>
      <c r="N1749" s="632"/>
      <c r="O1749" s="635"/>
      <c r="P1749" s="636" t="e">
        <f t="shared" ref="P1749" si="2331">G1749*O1740</f>
        <v>#REF!</v>
      </c>
    </row>
    <row r="1750" spans="1:16">
      <c r="A1750" t="s">
        <v>939</v>
      </c>
      <c r="B1750" s="705" t="s">
        <v>909</v>
      </c>
      <c r="C1750" s="703" t="s">
        <v>852</v>
      </c>
      <c r="D1750" s="9" t="s">
        <v>869</v>
      </c>
      <c r="E1750" s="9" t="s">
        <v>881</v>
      </c>
      <c r="F1750" s="619"/>
      <c r="G1750" s="619"/>
      <c r="H1750" s="619"/>
      <c r="I1750" s="620">
        <f t="shared" ref="I1750" si="2332">SUM(I1751:I1759)</f>
        <v>127.45630298058519</v>
      </c>
      <c r="J1750" s="621">
        <f>I1750*NOK2EUR</f>
        <v>1465.7474842767297</v>
      </c>
      <c r="K1750" s="622"/>
      <c r="L1750" s="622">
        <f t="shared" ref="L1750" si="2333">D1750/1000</f>
        <v>0.3</v>
      </c>
      <c r="M1750" s="624">
        <f t="shared" ref="M1750" si="2334">$M$1</f>
        <v>0.5</v>
      </c>
      <c r="N1750" s="622">
        <f t="shared" ref="N1750" si="2335">L1750+L1750*M1750</f>
        <v>0.44999999999999996</v>
      </c>
      <c r="O1750" s="626" t="e">
        <f>SUMIF(#REF!,A1750,#REF!)</f>
        <v>#REF!</v>
      </c>
      <c r="P1750" s="626"/>
    </row>
    <row r="1751" spans="1:16">
      <c r="B1751" s="627"/>
      <c r="C1751" s="627"/>
      <c r="D1751" s="627"/>
      <c r="E1751" s="628"/>
      <c r="F1751" s="260" t="str">
        <f>CONCATENATE(B1750," ",C1750,D1750,"x",E1750)</f>
        <v>Ladder - Bend HDG 300 x 100</v>
      </c>
      <c r="G1751" s="629">
        <v>1</v>
      </c>
      <c r="H1751" s="630">
        <f>IF(F1751="",0,VLOOKUP(F1751,'Cable trays (UnitPrice)'!B:F,5,0))</f>
        <v>110.43478260869566</v>
      </c>
      <c r="I1751" s="631">
        <f t="shared" ref="I1751:I1759" si="2336">H1751*G1751</f>
        <v>110.43478260869566</v>
      </c>
      <c r="J1751" s="632"/>
      <c r="K1751" s="632"/>
      <c r="L1751" s="632"/>
      <c r="M1751" s="633"/>
      <c r="N1751" s="632"/>
      <c r="O1751" s="635"/>
      <c r="P1751" s="636" t="e">
        <f t="shared" ref="P1751" si="2337">G1751*O1750</f>
        <v>#REF!</v>
      </c>
    </row>
    <row r="1752" spans="1:16">
      <c r="B1752" s="627"/>
      <c r="C1752" s="627"/>
      <c r="D1752" s="627"/>
      <c r="E1752" s="628"/>
      <c r="F1752" s="260" t="str">
        <f>CONCATENATE("Ladder - Union ",C1750,D1750,"x",E1750)</f>
        <v>Ladder - Union HDG 300 x 100</v>
      </c>
      <c r="G1752" s="629">
        <v>2</v>
      </c>
      <c r="H1752" s="630">
        <f>IF(F1752="",0,VLOOKUP(F1752,'Cable trays (UnitPrice)'!B:F,5,0))</f>
        <v>4.1564123598578071</v>
      </c>
      <c r="I1752" s="631">
        <f t="shared" si="2336"/>
        <v>8.3128247197156142</v>
      </c>
      <c r="J1752" s="632"/>
      <c r="K1752" s="632"/>
      <c r="L1752" s="632"/>
      <c r="M1752" s="633"/>
      <c r="N1752" s="632"/>
      <c r="O1752" s="635"/>
      <c r="P1752" s="636" t="e">
        <f t="shared" ref="P1752" si="2338">G1752*O1750</f>
        <v>#REF!</v>
      </c>
    </row>
    <row r="1753" spans="1:16">
      <c r="B1753" s="627"/>
      <c r="C1753" s="627"/>
      <c r="D1753" s="627"/>
      <c r="E1753" s="628"/>
      <c r="F1753" s="638" t="s">
        <v>853</v>
      </c>
      <c r="G1753" s="639">
        <v>2</v>
      </c>
      <c r="H1753" s="630">
        <f>IF(F1753="",0,VLOOKUP(F1753,'Cable trays (UnitPrice)'!B:F,5,0))</f>
        <v>1.6165217391304347</v>
      </c>
      <c r="I1753" s="631">
        <f t="shared" si="2336"/>
        <v>3.2330434782608695</v>
      </c>
      <c r="J1753" s="632"/>
      <c r="K1753" s="632"/>
      <c r="L1753" s="632"/>
      <c r="M1753" s="633"/>
      <c r="N1753" s="632"/>
      <c r="O1753" s="635"/>
      <c r="P1753" s="636" t="e">
        <f t="shared" ref="P1753" si="2339">G1753*O1750</f>
        <v>#REF!</v>
      </c>
    </row>
    <row r="1754" spans="1:16">
      <c r="B1754" s="627"/>
      <c r="C1754" s="627"/>
      <c r="D1754" s="627"/>
      <c r="E1754" s="628"/>
      <c r="F1754" s="638" t="s">
        <v>854</v>
      </c>
      <c r="G1754" s="639">
        <v>2</v>
      </c>
      <c r="H1754" s="630">
        <f>IF(F1754="",0,VLOOKUP(F1754,'Cable trays (UnitPrice)'!B:F,5,0))</f>
        <v>0.1643478260869565</v>
      </c>
      <c r="I1754" s="631">
        <f t="shared" si="2336"/>
        <v>0.328695652173913</v>
      </c>
      <c r="J1754" s="632"/>
      <c r="K1754" s="632"/>
      <c r="L1754" s="632"/>
      <c r="M1754" s="633"/>
      <c r="N1754" s="632"/>
      <c r="O1754" s="635"/>
      <c r="P1754" s="636" t="e">
        <f t="shared" ref="P1754" si="2340">G1754*O1750</f>
        <v>#REF!</v>
      </c>
    </row>
    <row r="1755" spans="1:16">
      <c r="B1755" s="627"/>
      <c r="C1755" s="627"/>
      <c r="D1755" s="627"/>
      <c r="E1755" s="628"/>
      <c r="F1755" s="638" t="s">
        <v>865</v>
      </c>
      <c r="G1755" s="639">
        <f t="shared" si="2326"/>
        <v>0.6</v>
      </c>
      <c r="H1755" s="630">
        <f>IF(F1755="",0,VLOOKUP(F1755,'Cable trays (UnitPrice)'!B:F,5,0))</f>
        <v>5.9608695652173909</v>
      </c>
      <c r="I1755" s="631">
        <f t="shared" si="2336"/>
        <v>3.5765217391304343</v>
      </c>
      <c r="J1755" s="632"/>
      <c r="K1755" s="632"/>
      <c r="L1755" s="632"/>
      <c r="M1755" s="633"/>
      <c r="N1755" s="632"/>
      <c r="O1755" s="635"/>
      <c r="P1755" s="636" t="e">
        <f t="shared" ref="P1755" si="2341">G1755*O1750</f>
        <v>#REF!</v>
      </c>
    </row>
    <row r="1756" spans="1:16">
      <c r="B1756" s="627"/>
      <c r="C1756" s="627"/>
      <c r="D1756" s="627"/>
      <c r="E1756" s="628"/>
      <c r="F1756" s="638" t="s">
        <v>855</v>
      </c>
      <c r="G1756" s="639">
        <v>2</v>
      </c>
      <c r="H1756" s="630">
        <f>IF(F1756="",0,VLOOKUP(F1756,'Cable trays (UnitPrice)'!B:F,5,0))</f>
        <v>0.78521739130434776</v>
      </c>
      <c r="I1756" s="631">
        <f t="shared" si="2336"/>
        <v>1.5704347826086955</v>
      </c>
      <c r="J1756" s="632"/>
      <c r="K1756" s="632"/>
      <c r="L1756" s="632"/>
      <c r="M1756" s="633"/>
      <c r="N1756" s="632"/>
      <c r="O1756" s="635"/>
      <c r="P1756" s="636" t="e">
        <f t="shared" ref="P1756" si="2342">G1756*O1750</f>
        <v>#REF!</v>
      </c>
    </row>
    <row r="1757" spans="1:16">
      <c r="B1757" s="627"/>
      <c r="C1757" s="627"/>
      <c r="D1757" s="627"/>
      <c r="E1757" s="628"/>
      <c r="F1757" s="638"/>
      <c r="G1757" s="639"/>
      <c r="H1757" s="630">
        <f>IF(F1757="",0,VLOOKUP(F1757,'Cable trays (UnitPrice)'!B:F,5,0))</f>
        <v>0</v>
      </c>
      <c r="I1757" s="631">
        <f t="shared" si="2336"/>
        <v>0</v>
      </c>
      <c r="J1757" s="632"/>
      <c r="K1757" s="632"/>
      <c r="L1757" s="632"/>
      <c r="M1757" s="633"/>
      <c r="N1757" s="632"/>
      <c r="O1757" s="635"/>
      <c r="P1757" s="636" t="e">
        <f t="shared" ref="P1757" si="2343">G1757*O1750</f>
        <v>#REF!</v>
      </c>
    </row>
    <row r="1758" spans="1:16">
      <c r="B1758" s="627"/>
      <c r="C1758" s="627"/>
      <c r="D1758" s="627"/>
      <c r="E1758" s="628"/>
      <c r="F1758" s="627"/>
      <c r="G1758" s="639"/>
      <c r="H1758" s="630">
        <f>IF(F1758="",0,VLOOKUP(F1758,'Cable trays (UnitPrice)'!B:F,5,0))</f>
        <v>0</v>
      </c>
      <c r="I1758" s="631">
        <f t="shared" si="2336"/>
        <v>0</v>
      </c>
      <c r="J1758" s="632"/>
      <c r="K1758" s="632"/>
      <c r="L1758" s="632"/>
      <c r="M1758" s="633"/>
      <c r="N1758" s="632"/>
      <c r="O1758" s="635"/>
      <c r="P1758" s="636" t="e">
        <f t="shared" ref="P1758" si="2344">G1758*O1750</f>
        <v>#REF!</v>
      </c>
    </row>
    <row r="1759" spans="1:16">
      <c r="B1759" s="627"/>
      <c r="C1759" s="627"/>
      <c r="D1759" s="627"/>
      <c r="E1759" s="628"/>
      <c r="F1759" s="8"/>
      <c r="G1759" s="639"/>
      <c r="H1759" s="630">
        <f>IF(F1759="",0,VLOOKUP(F1759,'Cable trays (UnitPrice)'!B:F,5,0))</f>
        <v>0</v>
      </c>
      <c r="I1759" s="631">
        <f t="shared" si="2336"/>
        <v>0</v>
      </c>
      <c r="J1759" s="632"/>
      <c r="K1759" s="632"/>
      <c r="L1759" s="632"/>
      <c r="M1759" s="633"/>
      <c r="N1759" s="632"/>
      <c r="O1759" s="635"/>
      <c r="P1759" s="636" t="e">
        <f t="shared" ref="P1759" si="2345">G1759*O1750</f>
        <v>#REF!</v>
      </c>
    </row>
    <row r="1760" spans="1:16">
      <c r="A1760" t="s">
        <v>940</v>
      </c>
      <c r="B1760" s="705" t="s">
        <v>909</v>
      </c>
      <c r="C1760" s="703" t="s">
        <v>852</v>
      </c>
      <c r="D1760" s="9" t="s">
        <v>941</v>
      </c>
      <c r="E1760" s="9" t="s">
        <v>912</v>
      </c>
      <c r="F1760" s="619"/>
      <c r="G1760" s="619"/>
      <c r="H1760" s="619"/>
      <c r="I1760" s="620">
        <f t="shared" ref="I1760" si="2346">SUM(I1761:I1769)</f>
        <v>141.72760869565215</v>
      </c>
      <c r="J1760" s="621">
        <f>I1760*NOK2EUR</f>
        <v>1629.8674999999998</v>
      </c>
      <c r="K1760" s="622"/>
      <c r="L1760" s="622">
        <f t="shared" ref="L1760" si="2347">D1760/1000</f>
        <v>0.22500000000000001</v>
      </c>
      <c r="M1760" s="624">
        <f t="shared" ref="M1760" si="2348">$M$1</f>
        <v>0.5</v>
      </c>
      <c r="N1760" s="622">
        <f t="shared" ref="N1760" si="2349">L1760+L1760*M1760</f>
        <v>0.33750000000000002</v>
      </c>
      <c r="O1760" s="626" t="e">
        <f>SUMIF(#REF!,A1760,#REF!)</f>
        <v>#REF!</v>
      </c>
      <c r="P1760" s="626"/>
    </row>
    <row r="1761" spans="1:16">
      <c r="B1761" s="627"/>
      <c r="C1761" s="627"/>
      <c r="D1761" s="627"/>
      <c r="E1761" s="628"/>
      <c r="F1761" s="260" t="str">
        <f>CONCATENATE(B1760," ",C1760,D1760,"x",E1760)</f>
        <v>Ladder - Bend HDG 225 x 125</v>
      </c>
      <c r="G1761" s="629">
        <v>1</v>
      </c>
      <c r="H1761" s="630">
        <f>IF(F1761="",0,VLOOKUP(F1761,'Cable trays (UnitPrice)'!B:F,5,0))</f>
        <v>107.82608695652173</v>
      </c>
      <c r="I1761" s="631">
        <f t="shared" ref="I1761:I1769" si="2350">H1761*G1761</f>
        <v>107.82608695652173</v>
      </c>
      <c r="J1761" s="632"/>
      <c r="K1761" s="632"/>
      <c r="L1761" s="632"/>
      <c r="M1761" s="633"/>
      <c r="N1761" s="632"/>
      <c r="O1761" s="635"/>
      <c r="P1761" s="636" t="e">
        <f t="shared" ref="P1761" si="2351">G1761*O1760</f>
        <v>#REF!</v>
      </c>
    </row>
    <row r="1762" spans="1:16">
      <c r="B1762" s="627"/>
      <c r="C1762" s="627"/>
      <c r="D1762" s="627"/>
      <c r="E1762" s="628"/>
      <c r="F1762" s="260" t="str">
        <f>CONCATENATE("Ladder - Union ",C1760,D1760,"x",E1760)</f>
        <v>Ladder - Union HDG 225 x 125</v>
      </c>
      <c r="G1762" s="629">
        <v>2</v>
      </c>
      <c r="H1762" s="630">
        <f>IF(F1762="",0,VLOOKUP(F1762,'Cable trays (UnitPrice)'!B:F,5,0))</f>
        <v>13.043478260869565</v>
      </c>
      <c r="I1762" s="631">
        <f t="shared" si="2350"/>
        <v>26.086956521739129</v>
      </c>
      <c r="J1762" s="632"/>
      <c r="K1762" s="632"/>
      <c r="L1762" s="632"/>
      <c r="M1762" s="633"/>
      <c r="N1762" s="632"/>
      <c r="O1762" s="635"/>
      <c r="P1762" s="636" t="e">
        <f t="shared" ref="P1762" si="2352">G1762*O1760</f>
        <v>#REF!</v>
      </c>
    </row>
    <row r="1763" spans="1:16">
      <c r="B1763" s="627"/>
      <c r="C1763" s="627"/>
      <c r="D1763" s="627"/>
      <c r="E1763" s="628"/>
      <c r="F1763" s="638" t="s">
        <v>853</v>
      </c>
      <c r="G1763" s="639">
        <v>2</v>
      </c>
      <c r="H1763" s="630">
        <f>IF(F1763="",0,VLOOKUP(F1763,'Cable trays (UnitPrice)'!B:F,5,0))</f>
        <v>1.6165217391304347</v>
      </c>
      <c r="I1763" s="631">
        <f t="shared" si="2350"/>
        <v>3.2330434782608695</v>
      </c>
      <c r="J1763" s="632"/>
      <c r="K1763" s="632"/>
      <c r="L1763" s="632"/>
      <c r="M1763" s="633"/>
      <c r="N1763" s="632"/>
      <c r="O1763" s="635"/>
      <c r="P1763" s="636" t="e">
        <f t="shared" ref="P1763" si="2353">G1763*O1760</f>
        <v>#REF!</v>
      </c>
    </row>
    <row r="1764" spans="1:16">
      <c r="B1764" s="627"/>
      <c r="C1764" s="627"/>
      <c r="D1764" s="627"/>
      <c r="E1764" s="628"/>
      <c r="F1764" s="638" t="s">
        <v>854</v>
      </c>
      <c r="G1764" s="639">
        <v>2</v>
      </c>
      <c r="H1764" s="630">
        <f>IF(F1764="",0,VLOOKUP(F1764,'Cable trays (UnitPrice)'!B:F,5,0))</f>
        <v>0.1643478260869565</v>
      </c>
      <c r="I1764" s="631">
        <f t="shared" si="2350"/>
        <v>0.328695652173913</v>
      </c>
      <c r="J1764" s="632"/>
      <c r="K1764" s="632"/>
      <c r="L1764" s="632"/>
      <c r="M1764" s="633"/>
      <c r="N1764" s="632"/>
      <c r="O1764" s="635"/>
      <c r="P1764" s="636" t="e">
        <f t="shared" ref="P1764" si="2354">G1764*O1760</f>
        <v>#REF!</v>
      </c>
    </row>
    <row r="1765" spans="1:16">
      <c r="B1765" s="627"/>
      <c r="C1765" s="627"/>
      <c r="D1765" s="627"/>
      <c r="E1765" s="628"/>
      <c r="F1765" s="638" t="s">
        <v>865</v>
      </c>
      <c r="G1765" s="639">
        <f t="shared" si="2326"/>
        <v>0.45</v>
      </c>
      <c r="H1765" s="630">
        <f>IF(F1765="",0,VLOOKUP(F1765,'Cable trays (UnitPrice)'!B:F,5,0))</f>
        <v>5.9608695652173909</v>
      </c>
      <c r="I1765" s="631">
        <f t="shared" si="2350"/>
        <v>2.682391304347826</v>
      </c>
      <c r="J1765" s="632"/>
      <c r="K1765" s="632"/>
      <c r="L1765" s="632"/>
      <c r="M1765" s="633"/>
      <c r="N1765" s="632"/>
      <c r="O1765" s="635"/>
      <c r="P1765" s="636" t="e">
        <f t="shared" ref="P1765" si="2355">G1765*O1760</f>
        <v>#REF!</v>
      </c>
    </row>
    <row r="1766" spans="1:16">
      <c r="B1766" s="627"/>
      <c r="C1766" s="627"/>
      <c r="D1766" s="627"/>
      <c r="E1766" s="628"/>
      <c r="F1766" s="638" t="s">
        <v>855</v>
      </c>
      <c r="G1766" s="639">
        <v>2</v>
      </c>
      <c r="H1766" s="630">
        <f>IF(F1766="",0,VLOOKUP(F1766,'Cable trays (UnitPrice)'!B:F,5,0))</f>
        <v>0.78521739130434776</v>
      </c>
      <c r="I1766" s="631">
        <f t="shared" si="2350"/>
        <v>1.5704347826086955</v>
      </c>
      <c r="J1766" s="632"/>
      <c r="K1766" s="632"/>
      <c r="L1766" s="632"/>
      <c r="M1766" s="633"/>
      <c r="N1766" s="632"/>
      <c r="O1766" s="635"/>
      <c r="P1766" s="636" t="e">
        <f t="shared" ref="P1766" si="2356">G1766*O1760</f>
        <v>#REF!</v>
      </c>
    </row>
    <row r="1767" spans="1:16">
      <c r="B1767" s="627"/>
      <c r="C1767" s="627"/>
      <c r="D1767" s="627"/>
      <c r="E1767" s="628"/>
      <c r="F1767" s="638"/>
      <c r="G1767" s="639"/>
      <c r="H1767" s="630">
        <f>IF(F1767="",0,VLOOKUP(F1767,'Cable trays (UnitPrice)'!B:F,5,0))</f>
        <v>0</v>
      </c>
      <c r="I1767" s="631">
        <f t="shared" si="2350"/>
        <v>0</v>
      </c>
      <c r="J1767" s="632"/>
      <c r="K1767" s="632"/>
      <c r="L1767" s="632"/>
      <c r="M1767" s="633"/>
      <c r="N1767" s="632"/>
      <c r="O1767" s="635"/>
      <c r="P1767" s="636" t="e">
        <f t="shared" ref="P1767" si="2357">G1767*O1760</f>
        <v>#REF!</v>
      </c>
    </row>
    <row r="1768" spans="1:16">
      <c r="B1768" s="627"/>
      <c r="C1768" s="627"/>
      <c r="D1768" s="627"/>
      <c r="E1768" s="628"/>
      <c r="F1768" s="627"/>
      <c r="G1768" s="639"/>
      <c r="H1768" s="630">
        <f>IF(F1768="",0,VLOOKUP(F1768,'Cable trays (UnitPrice)'!B:F,5,0))</f>
        <v>0</v>
      </c>
      <c r="I1768" s="631">
        <f t="shared" si="2350"/>
        <v>0</v>
      </c>
      <c r="J1768" s="632"/>
      <c r="K1768" s="632"/>
      <c r="L1768" s="632"/>
      <c r="M1768" s="633"/>
      <c r="N1768" s="632"/>
      <c r="O1768" s="635"/>
      <c r="P1768" s="636" t="e">
        <f t="shared" ref="P1768" si="2358">G1768*O1760</f>
        <v>#REF!</v>
      </c>
    </row>
    <row r="1769" spans="1:16">
      <c r="B1769" s="627"/>
      <c r="C1769" s="627"/>
      <c r="D1769" s="627"/>
      <c r="E1769" s="628"/>
      <c r="F1769" s="8"/>
      <c r="G1769" s="639"/>
      <c r="H1769" s="630">
        <f>IF(F1769="",0,VLOOKUP(F1769,'Cable trays (UnitPrice)'!B:F,5,0))</f>
        <v>0</v>
      </c>
      <c r="I1769" s="631">
        <f t="shared" si="2350"/>
        <v>0</v>
      </c>
      <c r="J1769" s="632"/>
      <c r="K1769" s="632"/>
      <c r="L1769" s="632"/>
      <c r="M1769" s="633"/>
      <c r="N1769" s="632"/>
      <c r="O1769" s="635"/>
      <c r="P1769" s="636" t="e">
        <f t="shared" ref="P1769" si="2359">G1769*O1760</f>
        <v>#REF!</v>
      </c>
    </row>
    <row r="1770" spans="1:16">
      <c r="A1770" t="s">
        <v>942</v>
      </c>
      <c r="B1770" s="705" t="s">
        <v>909</v>
      </c>
      <c r="C1770" s="703" t="s">
        <v>852</v>
      </c>
      <c r="D1770" s="9" t="s">
        <v>872</v>
      </c>
      <c r="E1770" s="9" t="s">
        <v>912</v>
      </c>
      <c r="F1770" s="619"/>
      <c r="G1770" s="619"/>
      <c r="H1770" s="619"/>
      <c r="I1770" s="620">
        <f t="shared" ref="I1770" si="2360">SUM(I1771:I1779)</f>
        <v>143.16049220672681</v>
      </c>
      <c r="J1770" s="621">
        <f>I1770*NOK2EUR</f>
        <v>1646.3456603773584</v>
      </c>
      <c r="K1770" s="622"/>
      <c r="L1770" s="622">
        <f t="shared" ref="L1770" si="2361">D1770/1000</f>
        <v>0.2</v>
      </c>
      <c r="M1770" s="624">
        <f t="shared" ref="M1770" si="2362">$M$1</f>
        <v>0.5</v>
      </c>
      <c r="N1770" s="622">
        <f t="shared" ref="N1770" si="2363">L1770+L1770*M1770</f>
        <v>0.30000000000000004</v>
      </c>
      <c r="O1770" s="626" t="e">
        <f>SUMIF(#REF!,A1770,#REF!)</f>
        <v>#REF!</v>
      </c>
      <c r="P1770" s="626"/>
    </row>
    <row r="1771" spans="1:16">
      <c r="B1771" s="627"/>
      <c r="C1771" s="627"/>
      <c r="D1771" s="627"/>
      <c r="E1771" s="628"/>
      <c r="F1771" s="260" t="str">
        <f>CONCATENATE(B1770," ",C1770,D1770,"x",E1770)</f>
        <v>Ladder - Bend HDG 200 x 125</v>
      </c>
      <c r="G1771" s="629">
        <v>1</v>
      </c>
      <c r="H1771" s="630">
        <f>IF(F1771="",0,VLOOKUP(F1771,'Cable trays (UnitPrice)'!B:F,5,0))</f>
        <v>107.17801476620181</v>
      </c>
      <c r="I1771" s="631">
        <f t="shared" ref="I1771:I1779" si="2364">H1771*G1771</f>
        <v>107.17801476620181</v>
      </c>
      <c r="J1771" s="632"/>
      <c r="K1771" s="632"/>
      <c r="L1771" s="632"/>
      <c r="M1771" s="633"/>
      <c r="N1771" s="632"/>
      <c r="O1771" s="635"/>
      <c r="P1771" s="636" t="e">
        <f t="shared" ref="P1771" si="2365">G1771*O1770</f>
        <v>#REF!</v>
      </c>
    </row>
    <row r="1772" spans="1:16">
      <c r="B1772" s="627"/>
      <c r="C1772" s="627"/>
      <c r="D1772" s="627"/>
      <c r="E1772" s="628"/>
      <c r="F1772" s="260" t="str">
        <f>CONCATENATE("Ladder - Union ",C1770,D1770,"x",E1770)</f>
        <v>Ladder - Union HDG 200 x 125</v>
      </c>
      <c r="G1772" s="629">
        <v>2</v>
      </c>
      <c r="H1772" s="630">
        <f>IF(F1772="",0,VLOOKUP(F1772,'Cable trays (UnitPrice)'!B:F,5,0))</f>
        <v>14.232977850697294</v>
      </c>
      <c r="I1772" s="631">
        <f t="shared" si="2364"/>
        <v>28.465955701394588</v>
      </c>
      <c r="J1772" s="632"/>
      <c r="K1772" s="632"/>
      <c r="L1772" s="632"/>
      <c r="M1772" s="633"/>
      <c r="N1772" s="632"/>
      <c r="O1772" s="635"/>
      <c r="P1772" s="636" t="e">
        <f t="shared" ref="P1772" si="2366">G1772*O1770</f>
        <v>#REF!</v>
      </c>
    </row>
    <row r="1773" spans="1:16">
      <c r="B1773" s="627"/>
      <c r="C1773" s="627"/>
      <c r="D1773" s="627"/>
      <c r="E1773" s="628"/>
      <c r="F1773" s="638" t="s">
        <v>853</v>
      </c>
      <c r="G1773" s="639">
        <v>2</v>
      </c>
      <c r="H1773" s="630">
        <f>IF(F1773="",0,VLOOKUP(F1773,'Cable trays (UnitPrice)'!B:F,5,0))</f>
        <v>1.6165217391304347</v>
      </c>
      <c r="I1773" s="631">
        <f t="shared" si="2364"/>
        <v>3.2330434782608695</v>
      </c>
      <c r="J1773" s="632"/>
      <c r="K1773" s="632"/>
      <c r="L1773" s="632"/>
      <c r="M1773" s="633"/>
      <c r="N1773" s="632"/>
      <c r="O1773" s="635"/>
      <c r="P1773" s="636" t="e">
        <f t="shared" ref="P1773" si="2367">G1773*O1770</f>
        <v>#REF!</v>
      </c>
    </row>
    <row r="1774" spans="1:16">
      <c r="B1774" s="627"/>
      <c r="C1774" s="627"/>
      <c r="D1774" s="627"/>
      <c r="E1774" s="628"/>
      <c r="F1774" s="638" t="s">
        <v>854</v>
      </c>
      <c r="G1774" s="639">
        <v>2</v>
      </c>
      <c r="H1774" s="630">
        <f>IF(F1774="",0,VLOOKUP(F1774,'Cable trays (UnitPrice)'!B:F,5,0))</f>
        <v>0.1643478260869565</v>
      </c>
      <c r="I1774" s="631">
        <f t="shared" si="2364"/>
        <v>0.328695652173913</v>
      </c>
      <c r="J1774" s="632"/>
      <c r="K1774" s="632"/>
      <c r="L1774" s="632"/>
      <c r="M1774" s="633"/>
      <c r="N1774" s="632"/>
      <c r="O1774" s="635"/>
      <c r="P1774" s="636" t="e">
        <f t="shared" ref="P1774" si="2368">G1774*O1770</f>
        <v>#REF!</v>
      </c>
    </row>
    <row r="1775" spans="1:16">
      <c r="B1775" s="627"/>
      <c r="C1775" s="627"/>
      <c r="D1775" s="627"/>
      <c r="E1775" s="628"/>
      <c r="F1775" s="638" t="s">
        <v>865</v>
      </c>
      <c r="G1775" s="639">
        <f t="shared" si="2326"/>
        <v>0.4</v>
      </c>
      <c r="H1775" s="630">
        <f>IF(F1775="",0,VLOOKUP(F1775,'Cable trays (UnitPrice)'!B:F,5,0))</f>
        <v>5.9608695652173909</v>
      </c>
      <c r="I1775" s="631">
        <f t="shared" si="2364"/>
        <v>2.3843478260869566</v>
      </c>
      <c r="J1775" s="632"/>
      <c r="K1775" s="632"/>
      <c r="L1775" s="632"/>
      <c r="M1775" s="633"/>
      <c r="N1775" s="632"/>
      <c r="O1775" s="635"/>
      <c r="P1775" s="636" t="e">
        <f t="shared" ref="P1775" si="2369">G1775*O1770</f>
        <v>#REF!</v>
      </c>
    </row>
    <row r="1776" spans="1:16">
      <c r="B1776" s="627"/>
      <c r="C1776" s="627"/>
      <c r="D1776" s="627"/>
      <c r="E1776" s="628"/>
      <c r="F1776" s="638" t="s">
        <v>855</v>
      </c>
      <c r="G1776" s="639">
        <v>2</v>
      </c>
      <c r="H1776" s="630">
        <f>IF(F1776="",0,VLOOKUP(F1776,'Cable trays (UnitPrice)'!B:F,5,0))</f>
        <v>0.78521739130434776</v>
      </c>
      <c r="I1776" s="631">
        <f t="shared" si="2364"/>
        <v>1.5704347826086955</v>
      </c>
      <c r="J1776" s="632"/>
      <c r="K1776" s="632"/>
      <c r="L1776" s="632"/>
      <c r="M1776" s="633"/>
      <c r="N1776" s="632"/>
      <c r="O1776" s="635"/>
      <c r="P1776" s="636" t="e">
        <f t="shared" ref="P1776" si="2370">G1776*O1770</f>
        <v>#REF!</v>
      </c>
    </row>
    <row r="1777" spans="1:16">
      <c r="B1777" s="627"/>
      <c r="C1777" s="627"/>
      <c r="D1777" s="627"/>
      <c r="E1777" s="628"/>
      <c r="F1777" s="638"/>
      <c r="G1777" s="639"/>
      <c r="H1777" s="630">
        <f>IF(F1777="",0,VLOOKUP(F1777,'Cable trays (UnitPrice)'!B:F,5,0))</f>
        <v>0</v>
      </c>
      <c r="I1777" s="631">
        <f t="shared" si="2364"/>
        <v>0</v>
      </c>
      <c r="J1777" s="632"/>
      <c r="K1777" s="632"/>
      <c r="L1777" s="632"/>
      <c r="M1777" s="633"/>
      <c r="N1777" s="632"/>
      <c r="O1777" s="635"/>
      <c r="P1777" s="636" t="e">
        <f t="shared" ref="P1777" si="2371">G1777*O1770</f>
        <v>#REF!</v>
      </c>
    </row>
    <row r="1778" spans="1:16">
      <c r="B1778" s="627"/>
      <c r="C1778" s="627"/>
      <c r="D1778" s="627"/>
      <c r="E1778" s="628"/>
      <c r="F1778" s="627"/>
      <c r="G1778" s="639"/>
      <c r="H1778" s="630">
        <f>IF(F1778="",0,VLOOKUP(F1778,'Cable trays (UnitPrice)'!B:F,5,0))</f>
        <v>0</v>
      </c>
      <c r="I1778" s="631">
        <f t="shared" si="2364"/>
        <v>0</v>
      </c>
      <c r="J1778" s="632"/>
      <c r="K1778" s="632"/>
      <c r="L1778" s="632"/>
      <c r="M1778" s="633"/>
      <c r="N1778" s="632"/>
      <c r="O1778" s="635"/>
      <c r="P1778" s="636" t="e">
        <f t="shared" ref="P1778" si="2372">G1778*O1770</f>
        <v>#REF!</v>
      </c>
    </row>
    <row r="1779" spans="1:16">
      <c r="B1779" s="627"/>
      <c r="C1779" s="627"/>
      <c r="D1779" s="627"/>
      <c r="E1779" s="628"/>
      <c r="F1779" s="8"/>
      <c r="G1779" s="639"/>
      <c r="H1779" s="630">
        <f>IF(F1779="",0,VLOOKUP(F1779,'Cable trays (UnitPrice)'!B:F,5,0))</f>
        <v>0</v>
      </c>
      <c r="I1779" s="631">
        <f t="shared" si="2364"/>
        <v>0</v>
      </c>
      <c r="J1779" s="632"/>
      <c r="K1779" s="632"/>
      <c r="L1779" s="632"/>
      <c r="M1779" s="633"/>
      <c r="N1779" s="632"/>
      <c r="O1779" s="635"/>
      <c r="P1779" s="636" t="e">
        <f t="shared" ref="P1779" si="2373">G1779*O1770</f>
        <v>#REF!</v>
      </c>
    </row>
    <row r="1780" spans="1:16">
      <c r="A1780" t="s">
        <v>943</v>
      </c>
      <c r="B1780" s="705" t="s">
        <v>909</v>
      </c>
      <c r="C1780" s="703" t="s">
        <v>852</v>
      </c>
      <c r="D1780" s="9" t="s">
        <v>872</v>
      </c>
      <c r="E1780" s="9" t="s">
        <v>867</v>
      </c>
      <c r="F1780" s="619"/>
      <c r="G1780" s="619"/>
      <c r="H1780" s="619"/>
      <c r="I1780" s="620">
        <f t="shared" ref="I1780" si="2374">SUM(I1781:I1789)</f>
        <v>115.71996718621821</v>
      </c>
      <c r="J1780" s="621">
        <f>I1780*NOK2EUR</f>
        <v>1330.7796226415094</v>
      </c>
      <c r="K1780" s="622"/>
      <c r="L1780" s="622">
        <f t="shared" ref="L1780" si="2375">D1780/1000</f>
        <v>0.2</v>
      </c>
      <c r="M1780" s="624">
        <f t="shared" ref="M1780" si="2376">$M$1</f>
        <v>0.5</v>
      </c>
      <c r="N1780" s="622">
        <f t="shared" ref="N1780" si="2377">L1780+L1780*M1780</f>
        <v>0.30000000000000004</v>
      </c>
      <c r="O1780" s="626" t="e">
        <f>SUMIF(#REF!,A1780,#REF!)</f>
        <v>#REF!</v>
      </c>
      <c r="P1780" s="626"/>
    </row>
    <row r="1781" spans="1:16">
      <c r="B1781" s="627"/>
      <c r="C1781" s="627"/>
      <c r="D1781" s="627"/>
      <c r="E1781" s="628"/>
      <c r="F1781" s="260" t="str">
        <f>CONCATENATE(B1780," ",C1780,D1780,"x",E1780)</f>
        <v>Ladder - Bend HDG 200 x 50</v>
      </c>
      <c r="G1781" s="629">
        <v>1</v>
      </c>
      <c r="H1781" s="630">
        <f>IF(F1781="",0,VLOOKUP(F1781,'Cable trays (UnitPrice)'!B:F,5,0))</f>
        <v>104.34782608695652</v>
      </c>
      <c r="I1781" s="631">
        <f t="shared" ref="I1781:I1789" si="2378">H1781*G1781</f>
        <v>104.34782608695652</v>
      </c>
      <c r="J1781" s="632"/>
      <c r="K1781" s="632"/>
      <c r="L1781" s="632"/>
      <c r="M1781" s="633"/>
      <c r="N1781" s="632"/>
      <c r="O1781" s="635"/>
      <c r="P1781" s="636" t="e">
        <f t="shared" ref="P1781" si="2379">G1781*O1780</f>
        <v>#REF!</v>
      </c>
    </row>
    <row r="1782" spans="1:16">
      <c r="B1782" s="627"/>
      <c r="C1782" s="627"/>
      <c r="D1782" s="627"/>
      <c r="E1782" s="628"/>
      <c r="F1782" s="260" t="str">
        <f>CONCATENATE("Ladder - Union ",C1780,D1780,"x",E1780)</f>
        <v>Ladder - Union HDG 200 x 50</v>
      </c>
      <c r="G1782" s="629">
        <v>2</v>
      </c>
      <c r="H1782" s="630">
        <f>IF(F1782="",0,VLOOKUP(F1782,'Cable trays (UnitPrice)'!B:F,5,0))</f>
        <v>1.9278096800656273</v>
      </c>
      <c r="I1782" s="631">
        <f t="shared" si="2378"/>
        <v>3.8556193601312545</v>
      </c>
      <c r="J1782" s="632"/>
      <c r="K1782" s="632"/>
      <c r="L1782" s="632"/>
      <c r="M1782" s="633"/>
      <c r="N1782" s="632"/>
      <c r="O1782" s="635"/>
      <c r="P1782" s="636" t="e">
        <f t="shared" ref="P1782" si="2380">G1782*O1780</f>
        <v>#REF!</v>
      </c>
    </row>
    <row r="1783" spans="1:16">
      <c r="B1783" s="627"/>
      <c r="C1783" s="627"/>
      <c r="D1783" s="627"/>
      <c r="E1783" s="628"/>
      <c r="F1783" s="638" t="s">
        <v>853</v>
      </c>
      <c r="G1783" s="639">
        <v>2</v>
      </c>
      <c r="H1783" s="630">
        <f>IF(F1783="",0,VLOOKUP(F1783,'Cable trays (UnitPrice)'!B:F,5,0))</f>
        <v>1.6165217391304347</v>
      </c>
      <c r="I1783" s="631">
        <f t="shared" si="2378"/>
        <v>3.2330434782608695</v>
      </c>
      <c r="J1783" s="632"/>
      <c r="K1783" s="632"/>
      <c r="L1783" s="632"/>
      <c r="M1783" s="633"/>
      <c r="N1783" s="632"/>
      <c r="O1783" s="635"/>
      <c r="P1783" s="636" t="e">
        <f t="shared" ref="P1783" si="2381">G1783*O1780</f>
        <v>#REF!</v>
      </c>
    </row>
    <row r="1784" spans="1:16">
      <c r="B1784" s="627"/>
      <c r="C1784" s="627"/>
      <c r="D1784" s="627"/>
      <c r="E1784" s="628"/>
      <c r="F1784" s="638" t="s">
        <v>854</v>
      </c>
      <c r="G1784" s="639">
        <v>2</v>
      </c>
      <c r="H1784" s="630">
        <f>IF(F1784="",0,VLOOKUP(F1784,'Cable trays (UnitPrice)'!B:F,5,0))</f>
        <v>0.1643478260869565</v>
      </c>
      <c r="I1784" s="631">
        <f t="shared" si="2378"/>
        <v>0.328695652173913</v>
      </c>
      <c r="J1784" s="632"/>
      <c r="K1784" s="632"/>
      <c r="L1784" s="632"/>
      <c r="M1784" s="633"/>
      <c r="N1784" s="632"/>
      <c r="O1784" s="635"/>
      <c r="P1784" s="636" t="e">
        <f t="shared" ref="P1784" si="2382">G1784*O1780</f>
        <v>#REF!</v>
      </c>
    </row>
    <row r="1785" spans="1:16">
      <c r="B1785" s="627"/>
      <c r="C1785" s="627"/>
      <c r="D1785" s="627"/>
      <c r="E1785" s="628"/>
      <c r="F1785" s="638" t="s">
        <v>865</v>
      </c>
      <c r="G1785" s="639">
        <f t="shared" si="2326"/>
        <v>0.4</v>
      </c>
      <c r="H1785" s="630">
        <f>IF(F1785="",0,VLOOKUP(F1785,'Cable trays (UnitPrice)'!B:F,5,0))</f>
        <v>5.9608695652173909</v>
      </c>
      <c r="I1785" s="631">
        <f t="shared" si="2378"/>
        <v>2.3843478260869566</v>
      </c>
      <c r="J1785" s="632"/>
      <c r="K1785" s="632"/>
      <c r="L1785" s="632"/>
      <c r="M1785" s="633"/>
      <c r="N1785" s="632"/>
      <c r="O1785" s="635"/>
      <c r="P1785" s="636" t="e">
        <f t="shared" ref="P1785" si="2383">G1785*O1780</f>
        <v>#REF!</v>
      </c>
    </row>
    <row r="1786" spans="1:16">
      <c r="B1786" s="627"/>
      <c r="C1786" s="627"/>
      <c r="D1786" s="627"/>
      <c r="E1786" s="628"/>
      <c r="F1786" s="638" t="s">
        <v>855</v>
      </c>
      <c r="G1786" s="639">
        <v>2</v>
      </c>
      <c r="H1786" s="630">
        <f>IF(F1786="",0,VLOOKUP(F1786,'Cable trays (UnitPrice)'!B:F,5,0))</f>
        <v>0.78521739130434776</v>
      </c>
      <c r="I1786" s="631">
        <f t="shared" si="2378"/>
        <v>1.5704347826086955</v>
      </c>
      <c r="J1786" s="632"/>
      <c r="K1786" s="632"/>
      <c r="L1786" s="632"/>
      <c r="M1786" s="633"/>
      <c r="N1786" s="632"/>
      <c r="O1786" s="635"/>
      <c r="P1786" s="636" t="e">
        <f t="shared" ref="P1786" si="2384">G1786*O1780</f>
        <v>#REF!</v>
      </c>
    </row>
    <row r="1787" spans="1:16">
      <c r="B1787" s="627"/>
      <c r="C1787" s="627"/>
      <c r="D1787" s="627"/>
      <c r="E1787" s="628"/>
      <c r="F1787" s="638"/>
      <c r="G1787" s="639"/>
      <c r="H1787" s="630">
        <f>IF(F1787="",0,VLOOKUP(F1787,'Cable trays (UnitPrice)'!B:F,5,0))</f>
        <v>0</v>
      </c>
      <c r="I1787" s="631">
        <f t="shared" si="2378"/>
        <v>0</v>
      </c>
      <c r="J1787" s="632"/>
      <c r="K1787" s="632"/>
      <c r="L1787" s="632"/>
      <c r="M1787" s="633"/>
      <c r="N1787" s="632"/>
      <c r="O1787" s="635"/>
      <c r="P1787" s="636" t="e">
        <f t="shared" ref="P1787" si="2385">G1787*O1780</f>
        <v>#REF!</v>
      </c>
    </row>
    <row r="1788" spans="1:16">
      <c r="B1788" s="627"/>
      <c r="C1788" s="627"/>
      <c r="D1788" s="627"/>
      <c r="E1788" s="628"/>
      <c r="F1788" s="627"/>
      <c r="G1788" s="639"/>
      <c r="H1788" s="630">
        <f>IF(F1788="",0,VLOOKUP(F1788,'Cable trays (UnitPrice)'!B:F,5,0))</f>
        <v>0</v>
      </c>
      <c r="I1788" s="631">
        <f t="shared" si="2378"/>
        <v>0</v>
      </c>
      <c r="J1788" s="632"/>
      <c r="K1788" s="632"/>
      <c r="L1788" s="632"/>
      <c r="M1788" s="633"/>
      <c r="N1788" s="632"/>
      <c r="O1788" s="635"/>
      <c r="P1788" s="636" t="e">
        <f t="shared" ref="P1788" si="2386">G1788*O1780</f>
        <v>#REF!</v>
      </c>
    </row>
    <row r="1789" spans="1:16">
      <c r="B1789" s="627"/>
      <c r="C1789" s="627"/>
      <c r="D1789" s="627"/>
      <c r="E1789" s="628"/>
      <c r="F1789" s="8"/>
      <c r="G1789" s="639"/>
      <c r="H1789" s="630">
        <f>IF(F1789="",0,VLOOKUP(F1789,'Cable trays (UnitPrice)'!B:F,5,0))</f>
        <v>0</v>
      </c>
      <c r="I1789" s="631">
        <f t="shared" si="2378"/>
        <v>0</v>
      </c>
      <c r="J1789" s="632"/>
      <c r="K1789" s="632"/>
      <c r="L1789" s="632"/>
      <c r="M1789" s="633"/>
      <c r="N1789" s="632"/>
      <c r="O1789" s="635"/>
      <c r="P1789" s="636" t="e">
        <f t="shared" ref="P1789" si="2387">G1789*O1780</f>
        <v>#REF!</v>
      </c>
    </row>
    <row r="1790" spans="1:16">
      <c r="A1790" t="s">
        <v>944</v>
      </c>
      <c r="B1790" s="705" t="s">
        <v>909</v>
      </c>
      <c r="C1790" s="703" t="s">
        <v>852</v>
      </c>
      <c r="D1790" s="9" t="s">
        <v>875</v>
      </c>
      <c r="E1790" s="9" t="s">
        <v>912</v>
      </c>
      <c r="F1790" s="619"/>
      <c r="G1790" s="619"/>
      <c r="H1790" s="619"/>
      <c r="I1790" s="620">
        <f t="shared" ref="I1790" si="2388">SUM(I1791:I1799)</f>
        <v>142.56440525020508</v>
      </c>
      <c r="J1790" s="621">
        <f>I1790*NOK2EUR</f>
        <v>1639.4906603773584</v>
      </c>
      <c r="K1790" s="622"/>
      <c r="L1790" s="622">
        <f t="shared" ref="L1790" si="2389">D1790/1000</f>
        <v>0.15</v>
      </c>
      <c r="M1790" s="624">
        <f t="shared" ref="M1790" si="2390">$M$1</f>
        <v>0.5</v>
      </c>
      <c r="N1790" s="622">
        <f t="shared" ref="N1790" si="2391">L1790+L1790*M1790</f>
        <v>0.22499999999999998</v>
      </c>
      <c r="O1790" s="626" t="e">
        <f>SUMIF(#REF!,A1790,#REF!)</f>
        <v>#REF!</v>
      </c>
      <c r="P1790" s="626"/>
    </row>
    <row r="1791" spans="1:16">
      <c r="B1791" s="627"/>
      <c r="C1791" s="627"/>
      <c r="D1791" s="627"/>
      <c r="E1791" s="628"/>
      <c r="F1791" s="260" t="str">
        <f>CONCATENATE(B1790," ",C1790,D1790,"x",E1790)</f>
        <v>Ladder - Bend HDG 150 x 125</v>
      </c>
      <c r="G1791" s="629">
        <v>1</v>
      </c>
      <c r="H1791" s="630">
        <f>IF(F1791="",0,VLOOKUP(F1791,'Cable trays (UnitPrice)'!B:F,5,0))</f>
        <v>107.17801476620181</v>
      </c>
      <c r="I1791" s="631">
        <f t="shared" ref="I1791:I1799" si="2392">H1791*G1791</f>
        <v>107.17801476620181</v>
      </c>
      <c r="J1791" s="632"/>
      <c r="K1791" s="632"/>
      <c r="L1791" s="632"/>
      <c r="M1791" s="633"/>
      <c r="N1791" s="632"/>
      <c r="O1791" s="635"/>
      <c r="P1791" s="636" t="e">
        <f t="shared" ref="P1791" si="2393">G1791*O1790</f>
        <v>#REF!</v>
      </c>
    </row>
    <row r="1792" spans="1:16">
      <c r="B1792" s="627"/>
      <c r="C1792" s="627"/>
      <c r="D1792" s="627"/>
      <c r="E1792" s="628"/>
      <c r="F1792" s="260" t="str">
        <f>CONCATENATE("Ladder - Union ",C1790,D1790,"x",E1790)</f>
        <v>Ladder - Union HDG 150 x 125</v>
      </c>
      <c r="G1792" s="629">
        <v>2</v>
      </c>
      <c r="H1792" s="630">
        <f>IF(F1792="",0,VLOOKUP(F1792,'Cable trays (UnitPrice)'!B:F,5,0))</f>
        <v>14.232977850697294</v>
      </c>
      <c r="I1792" s="631">
        <f t="shared" si="2392"/>
        <v>28.465955701394588</v>
      </c>
      <c r="J1792" s="632"/>
      <c r="K1792" s="632"/>
      <c r="L1792" s="632"/>
      <c r="M1792" s="633"/>
      <c r="N1792" s="632"/>
      <c r="O1792" s="635"/>
      <c r="P1792" s="636" t="e">
        <f t="shared" ref="P1792" si="2394">G1792*O1790</f>
        <v>#REF!</v>
      </c>
    </row>
    <row r="1793" spans="1:16">
      <c r="B1793" s="627"/>
      <c r="C1793" s="627"/>
      <c r="D1793" s="627"/>
      <c r="E1793" s="628"/>
      <c r="F1793" s="638" t="s">
        <v>853</v>
      </c>
      <c r="G1793" s="639">
        <v>2</v>
      </c>
      <c r="H1793" s="630">
        <f>IF(F1793="",0,VLOOKUP(F1793,'Cable trays (UnitPrice)'!B:F,5,0))</f>
        <v>1.6165217391304347</v>
      </c>
      <c r="I1793" s="631">
        <f t="shared" si="2392"/>
        <v>3.2330434782608695</v>
      </c>
      <c r="J1793" s="632"/>
      <c r="K1793" s="632"/>
      <c r="L1793" s="632"/>
      <c r="M1793" s="633"/>
      <c r="N1793" s="632"/>
      <c r="O1793" s="635"/>
      <c r="P1793" s="636" t="e">
        <f t="shared" ref="P1793" si="2395">G1793*O1790</f>
        <v>#REF!</v>
      </c>
    </row>
    <row r="1794" spans="1:16">
      <c r="B1794" s="627"/>
      <c r="C1794" s="627"/>
      <c r="D1794" s="627"/>
      <c r="E1794" s="628"/>
      <c r="F1794" s="638" t="s">
        <v>854</v>
      </c>
      <c r="G1794" s="639">
        <v>2</v>
      </c>
      <c r="H1794" s="630">
        <f>IF(F1794="",0,VLOOKUP(F1794,'Cable trays (UnitPrice)'!B:F,5,0))</f>
        <v>0.1643478260869565</v>
      </c>
      <c r="I1794" s="631">
        <f t="shared" si="2392"/>
        <v>0.328695652173913</v>
      </c>
      <c r="J1794" s="632"/>
      <c r="K1794" s="632"/>
      <c r="L1794" s="632"/>
      <c r="M1794" s="633"/>
      <c r="N1794" s="632"/>
      <c r="O1794" s="635"/>
      <c r="P1794" s="636" t="e">
        <f t="shared" ref="P1794" si="2396">G1794*O1790</f>
        <v>#REF!</v>
      </c>
    </row>
    <row r="1795" spans="1:16">
      <c r="B1795" s="627"/>
      <c r="C1795" s="627"/>
      <c r="D1795" s="627"/>
      <c r="E1795" s="628"/>
      <c r="F1795" s="638" t="s">
        <v>865</v>
      </c>
      <c r="G1795" s="639">
        <f t="shared" si="2326"/>
        <v>0.3</v>
      </c>
      <c r="H1795" s="630">
        <f>IF(F1795="",0,VLOOKUP(F1795,'Cable trays (UnitPrice)'!B:F,5,0))</f>
        <v>5.9608695652173909</v>
      </c>
      <c r="I1795" s="631">
        <f t="shared" si="2392"/>
        <v>1.7882608695652171</v>
      </c>
      <c r="J1795" s="632"/>
      <c r="K1795" s="632"/>
      <c r="L1795" s="632"/>
      <c r="M1795" s="633"/>
      <c r="N1795" s="632"/>
      <c r="O1795" s="635"/>
      <c r="P1795" s="636" t="e">
        <f t="shared" ref="P1795" si="2397">G1795*O1790</f>
        <v>#REF!</v>
      </c>
    </row>
    <row r="1796" spans="1:16">
      <c r="B1796" s="627"/>
      <c r="C1796" s="627"/>
      <c r="D1796" s="627"/>
      <c r="E1796" s="628"/>
      <c r="F1796" s="638" t="s">
        <v>855</v>
      </c>
      <c r="G1796" s="639">
        <v>2</v>
      </c>
      <c r="H1796" s="630">
        <f>IF(F1796="",0,VLOOKUP(F1796,'Cable trays (UnitPrice)'!B:F,5,0))</f>
        <v>0.78521739130434776</v>
      </c>
      <c r="I1796" s="631">
        <f t="shared" si="2392"/>
        <v>1.5704347826086955</v>
      </c>
      <c r="J1796" s="632"/>
      <c r="K1796" s="632"/>
      <c r="L1796" s="632"/>
      <c r="M1796" s="633"/>
      <c r="N1796" s="632"/>
      <c r="O1796" s="635"/>
      <c r="P1796" s="636" t="e">
        <f t="shared" ref="P1796" si="2398">G1796*O1790</f>
        <v>#REF!</v>
      </c>
    </row>
    <row r="1797" spans="1:16">
      <c r="B1797" s="627"/>
      <c r="C1797" s="627"/>
      <c r="D1797" s="627"/>
      <c r="E1797" s="628"/>
      <c r="F1797" s="638"/>
      <c r="G1797" s="639"/>
      <c r="H1797" s="630">
        <f>IF(F1797="",0,VLOOKUP(F1797,'Cable trays (UnitPrice)'!B:F,5,0))</f>
        <v>0</v>
      </c>
      <c r="I1797" s="631">
        <f t="shared" si="2392"/>
        <v>0</v>
      </c>
      <c r="J1797" s="632"/>
      <c r="K1797" s="632"/>
      <c r="L1797" s="632"/>
      <c r="M1797" s="633"/>
      <c r="N1797" s="632"/>
      <c r="O1797" s="635"/>
      <c r="P1797" s="636" t="e">
        <f t="shared" ref="P1797" si="2399">G1797*O1790</f>
        <v>#REF!</v>
      </c>
    </row>
    <row r="1798" spans="1:16">
      <c r="B1798" s="627"/>
      <c r="C1798" s="627"/>
      <c r="D1798" s="627"/>
      <c r="E1798" s="628"/>
      <c r="F1798" s="627"/>
      <c r="G1798" s="639"/>
      <c r="H1798" s="630">
        <f>IF(F1798="",0,VLOOKUP(F1798,'Cable trays (UnitPrice)'!B:F,5,0))</f>
        <v>0</v>
      </c>
      <c r="I1798" s="631">
        <f t="shared" si="2392"/>
        <v>0</v>
      </c>
      <c r="J1798" s="632"/>
      <c r="K1798" s="632"/>
      <c r="L1798" s="632"/>
      <c r="M1798" s="633"/>
      <c r="N1798" s="632"/>
      <c r="O1798" s="635"/>
      <c r="P1798" s="636" t="e">
        <f t="shared" ref="P1798" si="2400">G1798*O1790</f>
        <v>#REF!</v>
      </c>
    </row>
    <row r="1799" spans="1:16">
      <c r="B1799" s="627"/>
      <c r="C1799" s="627"/>
      <c r="D1799" s="627"/>
      <c r="E1799" s="628"/>
      <c r="F1799" s="8"/>
      <c r="G1799" s="639"/>
      <c r="H1799" s="630">
        <f>IF(F1799="",0,VLOOKUP(F1799,'Cable trays (UnitPrice)'!B:F,5,0))</f>
        <v>0</v>
      </c>
      <c r="I1799" s="631">
        <f t="shared" si="2392"/>
        <v>0</v>
      </c>
      <c r="J1799" s="632"/>
      <c r="K1799" s="632"/>
      <c r="L1799" s="632"/>
      <c r="M1799" s="633"/>
      <c r="N1799" s="632"/>
      <c r="O1799" s="635"/>
      <c r="P1799" s="636" t="e">
        <f t="shared" ref="P1799" si="2401">G1799*O1790</f>
        <v>#REF!</v>
      </c>
    </row>
    <row r="1800" spans="1:16">
      <c r="A1800" t="s">
        <v>945</v>
      </c>
      <c r="B1800" s="705" t="s">
        <v>909</v>
      </c>
      <c r="C1800" s="703" t="s">
        <v>852</v>
      </c>
      <c r="D1800" s="9" t="s">
        <v>875</v>
      </c>
      <c r="E1800" s="9" t="s">
        <v>881</v>
      </c>
      <c r="F1800" s="619"/>
      <c r="G1800" s="619"/>
      <c r="H1800" s="619"/>
      <c r="I1800" s="620">
        <f t="shared" ref="I1800" si="2402">SUM(I1801:I1809)</f>
        <v>116.10282471971561</v>
      </c>
      <c r="J1800" s="621">
        <f>I1800*NOK2EUR</f>
        <v>1335.1824842767296</v>
      </c>
      <c r="K1800" s="622"/>
      <c r="L1800" s="622">
        <f t="shared" ref="L1800" si="2403">D1800/1000</f>
        <v>0.15</v>
      </c>
      <c r="M1800" s="624">
        <f t="shared" ref="M1800" si="2404">$M$1</f>
        <v>0.5</v>
      </c>
      <c r="N1800" s="622">
        <f t="shared" ref="N1800" si="2405">L1800+L1800*M1800</f>
        <v>0.22499999999999998</v>
      </c>
      <c r="O1800" s="626" t="e">
        <f>SUMIF(#REF!,A1800,#REF!)</f>
        <v>#REF!</v>
      </c>
      <c r="P1800" s="626"/>
    </row>
    <row r="1801" spans="1:16">
      <c r="B1801" s="627"/>
      <c r="C1801" s="627"/>
      <c r="D1801" s="627"/>
      <c r="E1801" s="628"/>
      <c r="F1801" s="260" t="str">
        <f>CONCATENATE(B1800," ",C1800,D1800,"x",E1800)</f>
        <v>Ladder - Bend HDG 150 x 100</v>
      </c>
      <c r="G1801" s="629">
        <v>1</v>
      </c>
      <c r="H1801" s="630">
        <f>IF(F1801="",0,VLOOKUP(F1801,'Cable trays (UnitPrice)'!B:F,5,0))</f>
        <v>100.8695652173913</v>
      </c>
      <c r="I1801" s="631">
        <f t="shared" ref="I1801:I1809" si="2406">H1801*G1801</f>
        <v>100.8695652173913</v>
      </c>
      <c r="J1801" s="632"/>
      <c r="K1801" s="632"/>
      <c r="L1801" s="632"/>
      <c r="M1801" s="633"/>
      <c r="N1801" s="632"/>
      <c r="O1801" s="635"/>
      <c r="P1801" s="636" t="e">
        <f t="shared" ref="P1801" si="2407">G1801*O1800</f>
        <v>#REF!</v>
      </c>
    </row>
    <row r="1802" spans="1:16">
      <c r="B1802" s="627"/>
      <c r="C1802" s="627"/>
      <c r="D1802" s="627"/>
      <c r="E1802" s="628"/>
      <c r="F1802" s="260" t="str">
        <f>CONCATENATE("Ladder - Union ",C1800,D1800,"x",E1800)</f>
        <v>Ladder - Union HDG 150 x 100</v>
      </c>
      <c r="G1802" s="629">
        <v>2</v>
      </c>
      <c r="H1802" s="630">
        <f>IF(F1802="",0,VLOOKUP(F1802,'Cable trays (UnitPrice)'!B:F,5,0))</f>
        <v>4.1564123598578071</v>
      </c>
      <c r="I1802" s="631">
        <f t="shared" si="2406"/>
        <v>8.3128247197156142</v>
      </c>
      <c r="J1802" s="632"/>
      <c r="K1802" s="632"/>
      <c r="L1802" s="632"/>
      <c r="M1802" s="633"/>
      <c r="N1802" s="632"/>
      <c r="O1802" s="635"/>
      <c r="P1802" s="636" t="e">
        <f t="shared" ref="P1802" si="2408">G1802*O1800</f>
        <v>#REF!</v>
      </c>
    </row>
    <row r="1803" spans="1:16">
      <c r="B1803" s="627"/>
      <c r="C1803" s="627"/>
      <c r="D1803" s="627"/>
      <c r="E1803" s="628"/>
      <c r="F1803" s="638" t="s">
        <v>853</v>
      </c>
      <c r="G1803" s="639">
        <v>2</v>
      </c>
      <c r="H1803" s="630">
        <f>IF(F1803="",0,VLOOKUP(F1803,'Cable trays (UnitPrice)'!B:F,5,0))</f>
        <v>1.6165217391304347</v>
      </c>
      <c r="I1803" s="631">
        <f t="shared" si="2406"/>
        <v>3.2330434782608695</v>
      </c>
      <c r="J1803" s="632"/>
      <c r="K1803" s="632"/>
      <c r="L1803" s="632"/>
      <c r="M1803" s="633"/>
      <c r="N1803" s="632"/>
      <c r="O1803" s="635"/>
      <c r="P1803" s="636" t="e">
        <f t="shared" ref="P1803" si="2409">G1803*O1800</f>
        <v>#REF!</v>
      </c>
    </row>
    <row r="1804" spans="1:16">
      <c r="B1804" s="627"/>
      <c r="C1804" s="627"/>
      <c r="D1804" s="627"/>
      <c r="E1804" s="628"/>
      <c r="F1804" s="638" t="s">
        <v>854</v>
      </c>
      <c r="G1804" s="639">
        <v>2</v>
      </c>
      <c r="H1804" s="630">
        <f>IF(F1804="",0,VLOOKUP(F1804,'Cable trays (UnitPrice)'!B:F,5,0))</f>
        <v>0.1643478260869565</v>
      </c>
      <c r="I1804" s="631">
        <f t="shared" si="2406"/>
        <v>0.328695652173913</v>
      </c>
      <c r="J1804" s="632"/>
      <c r="K1804" s="632"/>
      <c r="L1804" s="632"/>
      <c r="M1804" s="633"/>
      <c r="N1804" s="632"/>
      <c r="O1804" s="635"/>
      <c r="P1804" s="636" t="e">
        <f t="shared" ref="P1804" si="2410">G1804*O1800</f>
        <v>#REF!</v>
      </c>
    </row>
    <row r="1805" spans="1:16">
      <c r="B1805" s="627"/>
      <c r="C1805" s="627"/>
      <c r="D1805" s="627"/>
      <c r="E1805" s="628"/>
      <c r="F1805" s="638" t="s">
        <v>865</v>
      </c>
      <c r="G1805" s="639">
        <f t="shared" si="2326"/>
        <v>0.3</v>
      </c>
      <c r="H1805" s="630">
        <f>IF(F1805="",0,VLOOKUP(F1805,'Cable trays (UnitPrice)'!B:F,5,0))</f>
        <v>5.9608695652173909</v>
      </c>
      <c r="I1805" s="631">
        <f t="shared" si="2406"/>
        <v>1.7882608695652171</v>
      </c>
      <c r="J1805" s="632"/>
      <c r="K1805" s="632"/>
      <c r="L1805" s="632"/>
      <c r="M1805" s="633"/>
      <c r="N1805" s="632"/>
      <c r="O1805" s="635"/>
      <c r="P1805" s="636" t="e">
        <f t="shared" ref="P1805" si="2411">G1805*O1800</f>
        <v>#REF!</v>
      </c>
    </row>
    <row r="1806" spans="1:16">
      <c r="B1806" s="627"/>
      <c r="C1806" s="627"/>
      <c r="D1806" s="627"/>
      <c r="E1806" s="628"/>
      <c r="F1806" s="638" t="s">
        <v>855</v>
      </c>
      <c r="G1806" s="639">
        <v>2</v>
      </c>
      <c r="H1806" s="630">
        <f>IF(F1806="",0,VLOOKUP(F1806,'Cable trays (UnitPrice)'!B:F,5,0))</f>
        <v>0.78521739130434776</v>
      </c>
      <c r="I1806" s="631">
        <f t="shared" si="2406"/>
        <v>1.5704347826086955</v>
      </c>
      <c r="J1806" s="632"/>
      <c r="K1806" s="632"/>
      <c r="L1806" s="632"/>
      <c r="M1806" s="633"/>
      <c r="N1806" s="632"/>
      <c r="O1806" s="635"/>
      <c r="P1806" s="636" t="e">
        <f t="shared" ref="P1806" si="2412">G1806*O1800</f>
        <v>#REF!</v>
      </c>
    </row>
    <row r="1807" spans="1:16">
      <c r="B1807" s="627"/>
      <c r="C1807" s="627"/>
      <c r="D1807" s="627"/>
      <c r="E1807" s="628"/>
      <c r="F1807" s="638"/>
      <c r="G1807" s="639"/>
      <c r="H1807" s="630">
        <f>IF(F1807="",0,VLOOKUP(F1807,'Cable trays (UnitPrice)'!B:F,5,0))</f>
        <v>0</v>
      </c>
      <c r="I1807" s="631">
        <f t="shared" si="2406"/>
        <v>0</v>
      </c>
      <c r="J1807" s="632"/>
      <c r="K1807" s="632"/>
      <c r="L1807" s="632"/>
      <c r="M1807" s="633"/>
      <c r="N1807" s="632"/>
      <c r="O1807" s="635"/>
      <c r="P1807" s="636" t="e">
        <f t="shared" ref="P1807" si="2413">G1807*O1800</f>
        <v>#REF!</v>
      </c>
    </row>
    <row r="1808" spans="1:16">
      <c r="B1808" s="627"/>
      <c r="C1808" s="627"/>
      <c r="D1808" s="627"/>
      <c r="E1808" s="628"/>
      <c r="F1808" s="627"/>
      <c r="G1808" s="639"/>
      <c r="H1808" s="630">
        <f>IF(F1808="",0,VLOOKUP(F1808,'Cable trays (UnitPrice)'!B:F,5,0))</f>
        <v>0</v>
      </c>
      <c r="I1808" s="631">
        <f t="shared" si="2406"/>
        <v>0</v>
      </c>
      <c r="J1808" s="632"/>
      <c r="K1808" s="632"/>
      <c r="L1808" s="632"/>
      <c r="M1808" s="633"/>
      <c r="N1808" s="632"/>
      <c r="O1808" s="635"/>
      <c r="P1808" s="636" t="e">
        <f t="shared" ref="P1808" si="2414">G1808*O1800</f>
        <v>#REF!</v>
      </c>
    </row>
    <row r="1809" spans="1:16">
      <c r="B1809" s="627"/>
      <c r="C1809" s="627"/>
      <c r="D1809" s="627"/>
      <c r="E1809" s="628"/>
      <c r="F1809" s="8"/>
      <c r="G1809" s="639"/>
      <c r="H1809" s="630">
        <f>IF(F1809="",0,VLOOKUP(F1809,'Cable trays (UnitPrice)'!B:F,5,0))</f>
        <v>0</v>
      </c>
      <c r="I1809" s="631">
        <f t="shared" si="2406"/>
        <v>0</v>
      </c>
      <c r="J1809" s="632"/>
      <c r="K1809" s="632"/>
      <c r="L1809" s="632"/>
      <c r="M1809" s="633"/>
      <c r="N1809" s="632"/>
      <c r="O1809" s="635"/>
      <c r="P1809" s="636" t="e">
        <f t="shared" ref="P1809" si="2415">G1809*O1800</f>
        <v>#REF!</v>
      </c>
    </row>
    <row r="1810" spans="1:16">
      <c r="A1810" t="s">
        <v>946</v>
      </c>
      <c r="B1810" s="705" t="s">
        <v>909</v>
      </c>
      <c r="C1810" s="703" t="s">
        <v>852</v>
      </c>
      <c r="D1810" s="9" t="s">
        <v>875</v>
      </c>
      <c r="E1810" s="9" t="s">
        <v>924</v>
      </c>
      <c r="F1810" s="619"/>
      <c r="G1810" s="619"/>
      <c r="H1810" s="619"/>
      <c r="I1810" s="620">
        <f t="shared" ref="I1810" si="2416">SUM(I1811:I1819)</f>
        <v>133.00739130434781</v>
      </c>
      <c r="J1810" s="621">
        <f>I1810*NOK2EUR</f>
        <v>1529.5849999999998</v>
      </c>
      <c r="K1810" s="622"/>
      <c r="L1810" s="622">
        <f t="shared" ref="L1810" si="2417">D1810/1000</f>
        <v>0.15</v>
      </c>
      <c r="M1810" s="624">
        <f t="shared" ref="M1810" si="2418">$M$1</f>
        <v>0.5</v>
      </c>
      <c r="N1810" s="622">
        <f t="shared" ref="N1810" si="2419">L1810+L1810*M1810</f>
        <v>0.22499999999999998</v>
      </c>
      <c r="O1810" s="626" t="e">
        <f>SUMIF(#REF!,A1810,#REF!)</f>
        <v>#REF!</v>
      </c>
      <c r="P1810" s="626"/>
    </row>
    <row r="1811" spans="1:16">
      <c r="B1811" s="627"/>
      <c r="C1811" s="627"/>
      <c r="D1811" s="627"/>
      <c r="E1811" s="628"/>
      <c r="F1811" s="260" t="str">
        <f>CONCATENATE(B1810," ",C1810,D1810,"x",E1810)</f>
        <v>Ladder - Bend HDG 150 x 38</v>
      </c>
      <c r="G1811" s="629">
        <v>1</v>
      </c>
      <c r="H1811" s="630">
        <f>IF(F1811="",0,VLOOKUP(F1811,'Cable trays (UnitPrice)'!B:F,5,0))</f>
        <v>100</v>
      </c>
      <c r="I1811" s="631">
        <f t="shared" ref="I1811:I1819" si="2420">H1811*G1811</f>
        <v>100</v>
      </c>
      <c r="J1811" s="632"/>
      <c r="K1811" s="632"/>
      <c r="L1811" s="632"/>
      <c r="M1811" s="633"/>
      <c r="N1811" s="632"/>
      <c r="O1811" s="635"/>
      <c r="P1811" s="636" t="e">
        <f t="shared" ref="P1811" si="2421">G1811*O1810</f>
        <v>#REF!</v>
      </c>
    </row>
    <row r="1812" spans="1:16">
      <c r="B1812" s="627"/>
      <c r="C1812" s="627"/>
      <c r="D1812" s="627"/>
      <c r="E1812" s="628"/>
      <c r="F1812" s="260" t="str">
        <f>CONCATENATE("Ladder - Union ",C1810,D1810,"x",E1810)</f>
        <v>Ladder - Union HDG 150 x 38</v>
      </c>
      <c r="G1812" s="629">
        <v>2</v>
      </c>
      <c r="H1812" s="630">
        <f>IF(F1812="",0,VLOOKUP(F1812,'Cable trays (UnitPrice)'!B:F,5,0))</f>
        <v>13.043478260869565</v>
      </c>
      <c r="I1812" s="631">
        <f t="shared" si="2420"/>
        <v>26.086956521739129</v>
      </c>
      <c r="J1812" s="632"/>
      <c r="K1812" s="632"/>
      <c r="L1812" s="632"/>
      <c r="M1812" s="633"/>
      <c r="N1812" s="632"/>
      <c r="O1812" s="635"/>
      <c r="P1812" s="636" t="e">
        <f t="shared" ref="P1812" si="2422">G1812*O1810</f>
        <v>#REF!</v>
      </c>
    </row>
    <row r="1813" spans="1:16">
      <c r="B1813" s="627"/>
      <c r="C1813" s="627"/>
      <c r="D1813" s="627"/>
      <c r="E1813" s="628"/>
      <c r="F1813" s="638" t="s">
        <v>853</v>
      </c>
      <c r="G1813" s="639">
        <v>2</v>
      </c>
      <c r="H1813" s="630">
        <f>IF(F1813="",0,VLOOKUP(F1813,'Cable trays (UnitPrice)'!B:F,5,0))</f>
        <v>1.6165217391304347</v>
      </c>
      <c r="I1813" s="631">
        <f t="shared" si="2420"/>
        <v>3.2330434782608695</v>
      </c>
      <c r="J1813" s="632"/>
      <c r="K1813" s="632"/>
      <c r="L1813" s="632"/>
      <c r="M1813" s="633"/>
      <c r="N1813" s="632"/>
      <c r="O1813" s="635"/>
      <c r="P1813" s="636" t="e">
        <f t="shared" ref="P1813" si="2423">G1813*O1810</f>
        <v>#REF!</v>
      </c>
    </row>
    <row r="1814" spans="1:16">
      <c r="B1814" s="627"/>
      <c r="C1814" s="627"/>
      <c r="D1814" s="627"/>
      <c r="E1814" s="628"/>
      <c r="F1814" s="638" t="s">
        <v>854</v>
      </c>
      <c r="G1814" s="639">
        <v>2</v>
      </c>
      <c r="H1814" s="630">
        <f>IF(F1814="",0,VLOOKUP(F1814,'Cable trays (UnitPrice)'!B:F,5,0))</f>
        <v>0.1643478260869565</v>
      </c>
      <c r="I1814" s="631">
        <f t="shared" si="2420"/>
        <v>0.328695652173913</v>
      </c>
      <c r="J1814" s="632"/>
      <c r="K1814" s="632"/>
      <c r="L1814" s="632"/>
      <c r="M1814" s="633"/>
      <c r="N1814" s="632"/>
      <c r="O1814" s="635"/>
      <c r="P1814" s="636" t="e">
        <f t="shared" ref="P1814" si="2424">G1814*O1810</f>
        <v>#REF!</v>
      </c>
    </row>
    <row r="1815" spans="1:16">
      <c r="B1815" s="627"/>
      <c r="C1815" s="627"/>
      <c r="D1815" s="627"/>
      <c r="E1815" s="628"/>
      <c r="F1815" s="638" t="s">
        <v>865</v>
      </c>
      <c r="G1815" s="639">
        <f t="shared" ref="G1815:G1875" si="2425">D1810*2/1000</f>
        <v>0.3</v>
      </c>
      <c r="H1815" s="630">
        <f>IF(F1815="",0,VLOOKUP(F1815,'Cable trays (UnitPrice)'!B:F,5,0))</f>
        <v>5.9608695652173909</v>
      </c>
      <c r="I1815" s="631">
        <f t="shared" si="2420"/>
        <v>1.7882608695652171</v>
      </c>
      <c r="J1815" s="632"/>
      <c r="K1815" s="632"/>
      <c r="L1815" s="632"/>
      <c r="M1815" s="633"/>
      <c r="N1815" s="632"/>
      <c r="O1815" s="635"/>
      <c r="P1815" s="636" t="e">
        <f t="shared" ref="P1815" si="2426">G1815*O1810</f>
        <v>#REF!</v>
      </c>
    </row>
    <row r="1816" spans="1:16">
      <c r="B1816" s="627"/>
      <c r="C1816" s="627"/>
      <c r="D1816" s="627"/>
      <c r="E1816" s="628"/>
      <c r="F1816" s="638" t="s">
        <v>855</v>
      </c>
      <c r="G1816" s="639">
        <v>2</v>
      </c>
      <c r="H1816" s="630">
        <f>IF(F1816="",0,VLOOKUP(F1816,'Cable trays (UnitPrice)'!B:F,5,0))</f>
        <v>0.78521739130434776</v>
      </c>
      <c r="I1816" s="631">
        <f t="shared" si="2420"/>
        <v>1.5704347826086955</v>
      </c>
      <c r="J1816" s="632"/>
      <c r="K1816" s="632"/>
      <c r="L1816" s="632"/>
      <c r="M1816" s="633"/>
      <c r="N1816" s="632"/>
      <c r="O1816" s="635"/>
      <c r="P1816" s="636" t="e">
        <f t="shared" ref="P1816" si="2427">G1816*O1810</f>
        <v>#REF!</v>
      </c>
    </row>
    <row r="1817" spans="1:16">
      <c r="B1817" s="627"/>
      <c r="C1817" s="627"/>
      <c r="D1817" s="627"/>
      <c r="E1817" s="628"/>
      <c r="F1817" s="638"/>
      <c r="G1817" s="639"/>
      <c r="H1817" s="630">
        <f>IF(F1817="",0,VLOOKUP(F1817,'Cable trays (UnitPrice)'!B:F,5,0))</f>
        <v>0</v>
      </c>
      <c r="I1817" s="631">
        <f t="shared" si="2420"/>
        <v>0</v>
      </c>
      <c r="J1817" s="632"/>
      <c r="K1817" s="632"/>
      <c r="L1817" s="632"/>
      <c r="M1817" s="633"/>
      <c r="N1817" s="632"/>
      <c r="O1817" s="635"/>
      <c r="P1817" s="636" t="e">
        <f t="shared" ref="P1817" si="2428">G1817*O1810</f>
        <v>#REF!</v>
      </c>
    </row>
    <row r="1818" spans="1:16">
      <c r="B1818" s="627"/>
      <c r="C1818" s="627"/>
      <c r="D1818" s="627"/>
      <c r="E1818" s="628"/>
      <c r="F1818" s="627"/>
      <c r="G1818" s="639"/>
      <c r="H1818" s="630">
        <f>IF(F1818="",0,VLOOKUP(F1818,'Cable trays (UnitPrice)'!B:F,5,0))</f>
        <v>0</v>
      </c>
      <c r="I1818" s="631">
        <f t="shared" si="2420"/>
        <v>0</v>
      </c>
      <c r="J1818" s="632"/>
      <c r="K1818" s="632"/>
      <c r="L1818" s="632"/>
      <c r="M1818" s="633"/>
      <c r="N1818" s="632"/>
      <c r="O1818" s="635"/>
      <c r="P1818" s="636" t="e">
        <f t="shared" ref="P1818" si="2429">G1818*O1810</f>
        <v>#REF!</v>
      </c>
    </row>
    <row r="1819" spans="1:16">
      <c r="B1819" s="627"/>
      <c r="C1819" s="627"/>
      <c r="D1819" s="627"/>
      <c r="E1819" s="628"/>
      <c r="F1819" s="8"/>
      <c r="G1819" s="639"/>
      <c r="H1819" s="630">
        <f>IF(F1819="",0,VLOOKUP(F1819,'Cable trays (UnitPrice)'!B:F,5,0))</f>
        <v>0</v>
      </c>
      <c r="I1819" s="631">
        <f t="shared" si="2420"/>
        <v>0</v>
      </c>
      <c r="J1819" s="632"/>
      <c r="K1819" s="632"/>
      <c r="L1819" s="632"/>
      <c r="M1819" s="633"/>
      <c r="N1819" s="632"/>
      <c r="O1819" s="635"/>
      <c r="P1819" s="636" t="e">
        <f t="shared" ref="P1819" si="2430">G1819*O1810</f>
        <v>#REF!</v>
      </c>
    </row>
    <row r="1820" spans="1:16">
      <c r="A1820" t="s">
        <v>947</v>
      </c>
      <c r="B1820" s="705" t="s">
        <v>909</v>
      </c>
      <c r="C1820" s="703" t="s">
        <v>852</v>
      </c>
      <c r="D1820" s="9" t="s">
        <v>948</v>
      </c>
      <c r="E1820" s="9" t="s">
        <v>949</v>
      </c>
      <c r="F1820" s="619"/>
      <c r="G1820" s="619"/>
      <c r="H1820" s="619"/>
      <c r="I1820" s="620">
        <f t="shared" ref="I1820" si="2431">SUM(I1821:I1829)</f>
        <v>130.10065217391303</v>
      </c>
      <c r="J1820" s="621">
        <f>I1820*NOK2EUR</f>
        <v>1496.1574999999998</v>
      </c>
      <c r="K1820" s="622"/>
      <c r="L1820" s="622">
        <f t="shared" ref="L1820" si="2432">D1820/1000</f>
        <v>0.125</v>
      </c>
      <c r="M1820" s="624">
        <f t="shared" ref="M1820" si="2433">$M$1</f>
        <v>0.5</v>
      </c>
      <c r="N1820" s="622">
        <f t="shared" ref="N1820" si="2434">L1820+L1820*M1820</f>
        <v>0.1875</v>
      </c>
      <c r="O1820" s="626" t="e">
        <f>SUMIF(#REF!,A1820,#REF!)</f>
        <v>#REF!</v>
      </c>
      <c r="P1820" s="626"/>
    </row>
    <row r="1821" spans="1:16">
      <c r="B1821" s="627"/>
      <c r="C1821" s="627"/>
      <c r="D1821" s="627"/>
      <c r="E1821" s="628"/>
      <c r="F1821" s="260" t="str">
        <f>CONCATENATE(B1820," ",C1820,D1820,"x",E1820)</f>
        <v>Ladder - Bend HDG 125 x 200</v>
      </c>
      <c r="G1821" s="629">
        <v>1</v>
      </c>
      <c r="H1821" s="630">
        <f>IF(F1821="",0,VLOOKUP(F1821,'Cable trays (UnitPrice)'!B:F,5,0))</f>
        <v>97.391304347826093</v>
      </c>
      <c r="I1821" s="631">
        <f t="shared" ref="I1821:I1829" si="2435">H1821*G1821</f>
        <v>97.391304347826093</v>
      </c>
      <c r="J1821" s="632"/>
      <c r="K1821" s="632"/>
      <c r="L1821" s="632"/>
      <c r="M1821" s="633"/>
      <c r="N1821" s="632"/>
      <c r="O1821" s="635"/>
      <c r="P1821" s="636" t="e">
        <f t="shared" ref="P1821" si="2436">G1821*O1820</f>
        <v>#REF!</v>
      </c>
    </row>
    <row r="1822" spans="1:16">
      <c r="B1822" s="627"/>
      <c r="C1822" s="627"/>
      <c r="D1822" s="627"/>
      <c r="E1822" s="628"/>
      <c r="F1822" s="260" t="str">
        <f>CONCATENATE("Ladder - Union ",C1820,D1820,"x",E1820)</f>
        <v>Ladder - Union HDG 125 x 200</v>
      </c>
      <c r="G1822" s="629">
        <v>2</v>
      </c>
      <c r="H1822" s="630">
        <f>IF(F1822="",0,VLOOKUP(F1822,'Cable trays (UnitPrice)'!B:F,5,0))</f>
        <v>13.043478260869565</v>
      </c>
      <c r="I1822" s="631">
        <f t="shared" si="2435"/>
        <v>26.086956521739129</v>
      </c>
      <c r="J1822" s="632"/>
      <c r="K1822" s="632"/>
      <c r="L1822" s="632"/>
      <c r="M1822" s="633"/>
      <c r="N1822" s="632"/>
      <c r="O1822" s="635"/>
      <c r="P1822" s="636" t="e">
        <f t="shared" ref="P1822" si="2437">G1822*O1820</f>
        <v>#REF!</v>
      </c>
    </row>
    <row r="1823" spans="1:16">
      <c r="B1823" s="627"/>
      <c r="C1823" s="627"/>
      <c r="D1823" s="627"/>
      <c r="E1823" s="628"/>
      <c r="F1823" s="638" t="s">
        <v>853</v>
      </c>
      <c r="G1823" s="639">
        <v>2</v>
      </c>
      <c r="H1823" s="630">
        <f>IF(F1823="",0,VLOOKUP(F1823,'Cable trays (UnitPrice)'!B:F,5,0))</f>
        <v>1.6165217391304347</v>
      </c>
      <c r="I1823" s="631">
        <f t="shared" si="2435"/>
        <v>3.2330434782608695</v>
      </c>
      <c r="J1823" s="632"/>
      <c r="K1823" s="632"/>
      <c r="L1823" s="632"/>
      <c r="M1823" s="633"/>
      <c r="N1823" s="632"/>
      <c r="O1823" s="635"/>
      <c r="P1823" s="636" t="e">
        <f t="shared" ref="P1823" si="2438">G1823*O1820</f>
        <v>#REF!</v>
      </c>
    </row>
    <row r="1824" spans="1:16">
      <c r="B1824" s="627"/>
      <c r="C1824" s="627"/>
      <c r="D1824" s="627"/>
      <c r="E1824" s="628"/>
      <c r="F1824" s="638" t="s">
        <v>854</v>
      </c>
      <c r="G1824" s="639">
        <v>2</v>
      </c>
      <c r="H1824" s="630">
        <f>IF(F1824="",0,VLOOKUP(F1824,'Cable trays (UnitPrice)'!B:F,5,0))</f>
        <v>0.1643478260869565</v>
      </c>
      <c r="I1824" s="631">
        <f t="shared" si="2435"/>
        <v>0.328695652173913</v>
      </c>
      <c r="J1824" s="632"/>
      <c r="K1824" s="632"/>
      <c r="L1824" s="632"/>
      <c r="M1824" s="633"/>
      <c r="N1824" s="632"/>
      <c r="O1824" s="635"/>
      <c r="P1824" s="636" t="e">
        <f t="shared" ref="P1824" si="2439">G1824*O1820</f>
        <v>#REF!</v>
      </c>
    </row>
    <row r="1825" spans="1:16">
      <c r="B1825" s="627"/>
      <c r="C1825" s="627"/>
      <c r="D1825" s="627"/>
      <c r="E1825" s="628"/>
      <c r="F1825" s="638" t="s">
        <v>865</v>
      </c>
      <c r="G1825" s="639">
        <f t="shared" si="2425"/>
        <v>0.25</v>
      </c>
      <c r="H1825" s="630">
        <f>IF(F1825="",0,VLOOKUP(F1825,'Cable trays (UnitPrice)'!B:F,5,0))</f>
        <v>5.9608695652173909</v>
      </c>
      <c r="I1825" s="631">
        <f t="shared" si="2435"/>
        <v>1.4902173913043477</v>
      </c>
      <c r="J1825" s="632"/>
      <c r="K1825" s="632"/>
      <c r="L1825" s="632"/>
      <c r="M1825" s="633"/>
      <c r="N1825" s="632"/>
      <c r="O1825" s="635"/>
      <c r="P1825" s="636" t="e">
        <f t="shared" ref="P1825" si="2440">G1825*O1820</f>
        <v>#REF!</v>
      </c>
    </row>
    <row r="1826" spans="1:16">
      <c r="B1826" s="627"/>
      <c r="C1826" s="627"/>
      <c r="D1826" s="627"/>
      <c r="E1826" s="628"/>
      <c r="F1826" s="638" t="s">
        <v>855</v>
      </c>
      <c r="G1826" s="639">
        <v>2</v>
      </c>
      <c r="H1826" s="630">
        <f>IF(F1826="",0,VLOOKUP(F1826,'Cable trays (UnitPrice)'!B:F,5,0))</f>
        <v>0.78521739130434776</v>
      </c>
      <c r="I1826" s="631">
        <f t="shared" si="2435"/>
        <v>1.5704347826086955</v>
      </c>
      <c r="J1826" s="632"/>
      <c r="K1826" s="632"/>
      <c r="L1826" s="632"/>
      <c r="M1826" s="633"/>
      <c r="N1826" s="632"/>
      <c r="O1826" s="635"/>
      <c r="P1826" s="636" t="e">
        <f t="shared" ref="P1826" si="2441">G1826*O1820</f>
        <v>#REF!</v>
      </c>
    </row>
    <row r="1827" spans="1:16">
      <c r="B1827" s="627"/>
      <c r="C1827" s="627"/>
      <c r="D1827" s="627"/>
      <c r="E1827" s="628"/>
      <c r="F1827" s="638"/>
      <c r="G1827" s="639"/>
      <c r="H1827" s="630">
        <f>IF(F1827="",0,VLOOKUP(F1827,'Cable trays (UnitPrice)'!B:F,5,0))</f>
        <v>0</v>
      </c>
      <c r="I1827" s="631">
        <f t="shared" si="2435"/>
        <v>0</v>
      </c>
      <c r="J1827" s="632"/>
      <c r="K1827" s="632"/>
      <c r="L1827" s="632"/>
      <c r="M1827" s="633"/>
      <c r="N1827" s="632"/>
      <c r="O1827" s="635"/>
      <c r="P1827" s="636" t="e">
        <f t="shared" ref="P1827" si="2442">G1827*O1820</f>
        <v>#REF!</v>
      </c>
    </row>
    <row r="1828" spans="1:16">
      <c r="B1828" s="627"/>
      <c r="C1828" s="627"/>
      <c r="D1828" s="627"/>
      <c r="E1828" s="628"/>
      <c r="F1828" s="627"/>
      <c r="G1828" s="639"/>
      <c r="H1828" s="630">
        <f>IF(F1828="",0,VLOOKUP(F1828,'Cable trays (UnitPrice)'!B:F,5,0))</f>
        <v>0</v>
      </c>
      <c r="I1828" s="631">
        <f t="shared" si="2435"/>
        <v>0</v>
      </c>
      <c r="J1828" s="632"/>
      <c r="K1828" s="632"/>
      <c r="L1828" s="632"/>
      <c r="M1828" s="633"/>
      <c r="N1828" s="632"/>
      <c r="O1828" s="635"/>
      <c r="P1828" s="636" t="e">
        <f t="shared" ref="P1828" si="2443">G1828*O1820</f>
        <v>#REF!</v>
      </c>
    </row>
    <row r="1829" spans="1:16">
      <c r="B1829" s="627"/>
      <c r="C1829" s="627"/>
      <c r="D1829" s="627"/>
      <c r="E1829" s="628"/>
      <c r="F1829" s="8"/>
      <c r="G1829" s="639"/>
      <c r="H1829" s="630">
        <f>IF(F1829="",0,VLOOKUP(F1829,'Cable trays (UnitPrice)'!B:F,5,0))</f>
        <v>0</v>
      </c>
      <c r="I1829" s="631">
        <f t="shared" si="2435"/>
        <v>0</v>
      </c>
      <c r="J1829" s="632"/>
      <c r="K1829" s="632"/>
      <c r="L1829" s="632"/>
      <c r="M1829" s="633"/>
      <c r="N1829" s="632"/>
      <c r="O1829" s="635"/>
      <c r="P1829" s="636" t="e">
        <f t="shared" ref="P1829" si="2444">G1829*O1820</f>
        <v>#REF!</v>
      </c>
    </row>
    <row r="1830" spans="1:16">
      <c r="A1830" t="s">
        <v>950</v>
      </c>
      <c r="B1830" s="705" t="s">
        <v>909</v>
      </c>
      <c r="C1830" s="703" t="s">
        <v>852</v>
      </c>
      <c r="D1830" s="9" t="s">
        <v>948</v>
      </c>
      <c r="E1830" s="9" t="s">
        <v>879</v>
      </c>
      <c r="F1830" s="619"/>
      <c r="G1830" s="619"/>
      <c r="H1830" s="619"/>
      <c r="I1830" s="620">
        <f t="shared" ref="I1830" si="2445">SUM(I1831:I1839)</f>
        <v>142.26636177194422</v>
      </c>
      <c r="J1830" s="621">
        <f>I1830*NOK2EUR</f>
        <v>1636.0631603773586</v>
      </c>
      <c r="K1830" s="622"/>
      <c r="L1830" s="622">
        <f t="shared" ref="L1830" si="2446">D1830/1000</f>
        <v>0.125</v>
      </c>
      <c r="M1830" s="624">
        <f t="shared" ref="M1830" si="2447">$M$1</f>
        <v>0.5</v>
      </c>
      <c r="N1830" s="622">
        <f t="shared" ref="N1830" si="2448">L1830+L1830*M1830</f>
        <v>0.1875</v>
      </c>
      <c r="O1830" s="626" t="e">
        <f>SUMIF(#REF!,A1830,#REF!)</f>
        <v>#REF!</v>
      </c>
      <c r="P1830" s="626"/>
    </row>
    <row r="1831" spans="1:16">
      <c r="B1831" s="627"/>
      <c r="C1831" s="627"/>
      <c r="D1831" s="627"/>
      <c r="E1831" s="628"/>
      <c r="F1831" s="260" t="str">
        <f>CONCATENATE(B1830," ",C1830,D1830,"x",E1830)</f>
        <v>Ladder - Bend HDG 125 x 150</v>
      </c>
      <c r="G1831" s="629">
        <v>1</v>
      </c>
      <c r="H1831" s="630">
        <f>IF(F1831="",0,VLOOKUP(F1831,'Cable trays (UnitPrice)'!B:F,5,0))</f>
        <v>107.17801476620181</v>
      </c>
      <c r="I1831" s="631">
        <f t="shared" ref="I1831:I1839" si="2449">H1831*G1831</f>
        <v>107.17801476620181</v>
      </c>
      <c r="J1831" s="632"/>
      <c r="K1831" s="632"/>
      <c r="L1831" s="632"/>
      <c r="M1831" s="633"/>
      <c r="N1831" s="632"/>
      <c r="O1831" s="635"/>
      <c r="P1831" s="636" t="e">
        <f t="shared" ref="P1831" si="2450">G1831*O1830</f>
        <v>#REF!</v>
      </c>
    </row>
    <row r="1832" spans="1:16">
      <c r="B1832" s="627"/>
      <c r="C1832" s="627"/>
      <c r="D1832" s="627"/>
      <c r="E1832" s="628"/>
      <c r="F1832" s="260" t="str">
        <f>CONCATENATE("Ladder - Union ",C1830,D1830,"x",E1830)</f>
        <v>Ladder - Union HDG 125 x 150</v>
      </c>
      <c r="G1832" s="629">
        <v>2</v>
      </c>
      <c r="H1832" s="630">
        <f>IF(F1832="",0,VLOOKUP(F1832,'Cable trays (UnitPrice)'!B:F,5,0))</f>
        <v>14.232977850697294</v>
      </c>
      <c r="I1832" s="631">
        <f t="shared" si="2449"/>
        <v>28.465955701394588</v>
      </c>
      <c r="J1832" s="632"/>
      <c r="K1832" s="632"/>
      <c r="L1832" s="632"/>
      <c r="M1832" s="633"/>
      <c r="N1832" s="632"/>
      <c r="O1832" s="635"/>
      <c r="P1832" s="636" t="e">
        <f t="shared" ref="P1832" si="2451">G1832*O1830</f>
        <v>#REF!</v>
      </c>
    </row>
    <row r="1833" spans="1:16">
      <c r="B1833" s="627"/>
      <c r="C1833" s="627"/>
      <c r="D1833" s="627"/>
      <c r="E1833" s="628"/>
      <c r="F1833" s="638" t="s">
        <v>853</v>
      </c>
      <c r="G1833" s="639">
        <v>2</v>
      </c>
      <c r="H1833" s="630">
        <f>IF(F1833="",0,VLOOKUP(F1833,'Cable trays (UnitPrice)'!B:F,5,0))</f>
        <v>1.6165217391304347</v>
      </c>
      <c r="I1833" s="631">
        <f t="shared" si="2449"/>
        <v>3.2330434782608695</v>
      </c>
      <c r="J1833" s="632"/>
      <c r="K1833" s="632"/>
      <c r="L1833" s="632"/>
      <c r="M1833" s="633"/>
      <c r="N1833" s="632"/>
      <c r="O1833" s="635"/>
      <c r="P1833" s="636" t="e">
        <f t="shared" ref="P1833" si="2452">G1833*O1830</f>
        <v>#REF!</v>
      </c>
    </row>
    <row r="1834" spans="1:16">
      <c r="B1834" s="627"/>
      <c r="C1834" s="627"/>
      <c r="D1834" s="627"/>
      <c r="E1834" s="628"/>
      <c r="F1834" s="638" t="s">
        <v>854</v>
      </c>
      <c r="G1834" s="639">
        <v>2</v>
      </c>
      <c r="H1834" s="630">
        <f>IF(F1834="",0,VLOOKUP(F1834,'Cable trays (UnitPrice)'!B:F,5,0))</f>
        <v>0.1643478260869565</v>
      </c>
      <c r="I1834" s="631">
        <f t="shared" si="2449"/>
        <v>0.328695652173913</v>
      </c>
      <c r="J1834" s="632"/>
      <c r="K1834" s="632"/>
      <c r="L1834" s="632"/>
      <c r="M1834" s="633"/>
      <c r="N1834" s="632"/>
      <c r="O1834" s="635"/>
      <c r="P1834" s="636" t="e">
        <f t="shared" ref="P1834" si="2453">G1834*O1830</f>
        <v>#REF!</v>
      </c>
    </row>
    <row r="1835" spans="1:16">
      <c r="B1835" s="627"/>
      <c r="C1835" s="627"/>
      <c r="D1835" s="627"/>
      <c r="E1835" s="628"/>
      <c r="F1835" s="638" t="s">
        <v>865</v>
      </c>
      <c r="G1835" s="639">
        <f t="shared" si="2425"/>
        <v>0.25</v>
      </c>
      <c r="H1835" s="630">
        <f>IF(F1835="",0,VLOOKUP(F1835,'Cable trays (UnitPrice)'!B:F,5,0))</f>
        <v>5.9608695652173909</v>
      </c>
      <c r="I1835" s="631">
        <f t="shared" si="2449"/>
        <v>1.4902173913043477</v>
      </c>
      <c r="J1835" s="632"/>
      <c r="K1835" s="632"/>
      <c r="L1835" s="632"/>
      <c r="M1835" s="633"/>
      <c r="N1835" s="632"/>
      <c r="O1835" s="635"/>
      <c r="P1835" s="636" t="e">
        <f t="shared" ref="P1835" si="2454">G1835*O1830</f>
        <v>#REF!</v>
      </c>
    </row>
    <row r="1836" spans="1:16">
      <c r="B1836" s="627"/>
      <c r="C1836" s="627"/>
      <c r="D1836" s="627"/>
      <c r="E1836" s="628"/>
      <c r="F1836" s="638" t="s">
        <v>855</v>
      </c>
      <c r="G1836" s="639">
        <v>2</v>
      </c>
      <c r="H1836" s="630">
        <f>IF(F1836="",0,VLOOKUP(F1836,'Cable trays (UnitPrice)'!B:F,5,0))</f>
        <v>0.78521739130434776</v>
      </c>
      <c r="I1836" s="631">
        <f t="shared" si="2449"/>
        <v>1.5704347826086955</v>
      </c>
      <c r="J1836" s="632"/>
      <c r="K1836" s="632"/>
      <c r="L1836" s="632"/>
      <c r="M1836" s="633"/>
      <c r="N1836" s="632"/>
      <c r="O1836" s="635"/>
      <c r="P1836" s="636" t="e">
        <f t="shared" ref="P1836" si="2455">G1836*O1830</f>
        <v>#REF!</v>
      </c>
    </row>
    <row r="1837" spans="1:16">
      <c r="B1837" s="627"/>
      <c r="C1837" s="627"/>
      <c r="D1837" s="627"/>
      <c r="E1837" s="628"/>
      <c r="F1837" s="638"/>
      <c r="G1837" s="639"/>
      <c r="H1837" s="630">
        <f>IF(F1837="",0,VLOOKUP(F1837,'Cable trays (UnitPrice)'!B:F,5,0))</f>
        <v>0</v>
      </c>
      <c r="I1837" s="631">
        <f t="shared" si="2449"/>
        <v>0</v>
      </c>
      <c r="J1837" s="632"/>
      <c r="K1837" s="632"/>
      <c r="L1837" s="632"/>
      <c r="M1837" s="633"/>
      <c r="N1837" s="632"/>
      <c r="O1837" s="635"/>
      <c r="P1837" s="636" t="e">
        <f t="shared" ref="P1837" si="2456">G1837*O1830</f>
        <v>#REF!</v>
      </c>
    </row>
    <row r="1838" spans="1:16">
      <c r="B1838" s="627"/>
      <c r="C1838" s="627"/>
      <c r="D1838" s="627"/>
      <c r="E1838" s="628"/>
      <c r="F1838" s="627"/>
      <c r="G1838" s="639"/>
      <c r="H1838" s="630">
        <f>IF(F1838="",0,VLOOKUP(F1838,'Cable trays (UnitPrice)'!B:F,5,0))</f>
        <v>0</v>
      </c>
      <c r="I1838" s="631">
        <f t="shared" si="2449"/>
        <v>0</v>
      </c>
      <c r="J1838" s="632"/>
      <c r="K1838" s="632"/>
      <c r="L1838" s="632"/>
      <c r="M1838" s="633"/>
      <c r="N1838" s="632"/>
      <c r="O1838" s="635"/>
      <c r="P1838" s="636" t="e">
        <f t="shared" ref="P1838" si="2457">G1838*O1830</f>
        <v>#REF!</v>
      </c>
    </row>
    <row r="1839" spans="1:16">
      <c r="B1839" s="627"/>
      <c r="C1839" s="627"/>
      <c r="D1839" s="627"/>
      <c r="E1839" s="628"/>
      <c r="F1839" s="8"/>
      <c r="G1839" s="639"/>
      <c r="H1839" s="630">
        <f>IF(F1839="",0,VLOOKUP(F1839,'Cable trays (UnitPrice)'!B:F,5,0))</f>
        <v>0</v>
      </c>
      <c r="I1839" s="631">
        <f t="shared" si="2449"/>
        <v>0</v>
      </c>
      <c r="J1839" s="632"/>
      <c r="K1839" s="632"/>
      <c r="L1839" s="632"/>
      <c r="M1839" s="633"/>
      <c r="N1839" s="632"/>
      <c r="O1839" s="635"/>
      <c r="P1839" s="636" t="e">
        <f t="shared" ref="P1839" si="2458">G1839*O1830</f>
        <v>#REF!</v>
      </c>
    </row>
    <row r="1840" spans="1:16">
      <c r="A1840" t="s">
        <v>951</v>
      </c>
      <c r="B1840" s="705" t="s">
        <v>909</v>
      </c>
      <c r="C1840" s="704" t="s">
        <v>856</v>
      </c>
      <c r="D1840" s="9" t="s">
        <v>952</v>
      </c>
      <c r="E1840" s="9" t="s">
        <v>881</v>
      </c>
      <c r="F1840" s="619"/>
      <c r="G1840" s="619"/>
      <c r="H1840" s="619"/>
      <c r="I1840" s="620">
        <f t="shared" ref="I1840" si="2459">SUM(I1841:I1849)</f>
        <v>241.94869565217388</v>
      </c>
      <c r="J1840" s="621">
        <f>I1840*NOK2EUR</f>
        <v>2782.41</v>
      </c>
      <c r="K1840" s="622"/>
      <c r="L1840" s="622">
        <f t="shared" ref="L1840" si="2460">D1840/1000</f>
        <v>0.9</v>
      </c>
      <c r="M1840" s="624">
        <f t="shared" ref="M1840" si="2461">$M$1</f>
        <v>0.5</v>
      </c>
      <c r="N1840" s="622">
        <f t="shared" ref="N1840" si="2462">L1840+L1840*M1840</f>
        <v>1.35</v>
      </c>
      <c r="O1840" s="626" t="e">
        <f>SUMIF(#REF!,A1840,#REF!)</f>
        <v>#REF!</v>
      </c>
      <c r="P1840" s="626"/>
    </row>
    <row r="1841" spans="1:16">
      <c r="B1841" s="627"/>
      <c r="C1841" s="627"/>
      <c r="D1841" s="627"/>
      <c r="E1841" s="628"/>
      <c r="F1841" s="260" t="str">
        <f>CONCATENATE(B1840," ",C1840,D1840,"x",E1840)</f>
        <v>Ladder - Bend PRE Galv. 900 x 100</v>
      </c>
      <c r="G1841" s="629">
        <v>1</v>
      </c>
      <c r="H1841" s="630">
        <f>IF(F1841="",0,VLOOKUP(F1841,'Cable trays (UnitPrice)'!B:F,5,0))</f>
        <v>200</v>
      </c>
      <c r="I1841" s="631">
        <f t="shared" ref="I1841:I1849" si="2463">H1841*G1841</f>
        <v>200</v>
      </c>
      <c r="J1841" s="632"/>
      <c r="K1841" s="632"/>
      <c r="L1841" s="632"/>
      <c r="M1841" s="633"/>
      <c r="N1841" s="632"/>
      <c r="O1841" s="635"/>
      <c r="P1841" s="636" t="e">
        <f t="shared" ref="P1841" si="2464">G1841*O1840</f>
        <v>#REF!</v>
      </c>
    </row>
    <row r="1842" spans="1:16">
      <c r="B1842" s="627"/>
      <c r="C1842" s="627"/>
      <c r="D1842" s="627"/>
      <c r="E1842" s="628"/>
      <c r="F1842" s="260" t="str">
        <f>CONCATENATE("Ladder - Union ",C1840,D1840,"x",E1840)</f>
        <v>Ladder - Union PRE Galv. 900 x 100</v>
      </c>
      <c r="G1842" s="629">
        <v>2</v>
      </c>
      <c r="H1842" s="630">
        <f>IF(F1842="",0,VLOOKUP(F1842,'Cable trays (UnitPrice)'!B:F,5,0))</f>
        <v>13.043478260869565</v>
      </c>
      <c r="I1842" s="631">
        <f t="shared" si="2463"/>
        <v>26.086956521739129</v>
      </c>
      <c r="J1842" s="632"/>
      <c r="K1842" s="632"/>
      <c r="L1842" s="632"/>
      <c r="M1842" s="633"/>
      <c r="N1842" s="632"/>
      <c r="O1842" s="635"/>
      <c r="P1842" s="636" t="e">
        <f t="shared" ref="P1842" si="2465">G1842*O1840</f>
        <v>#REF!</v>
      </c>
    </row>
    <row r="1843" spans="1:16">
      <c r="B1843" s="627"/>
      <c r="C1843" s="627"/>
      <c r="D1843" s="627"/>
      <c r="E1843" s="628"/>
      <c r="F1843" s="638" t="s">
        <v>853</v>
      </c>
      <c r="G1843" s="639">
        <v>2</v>
      </c>
      <c r="H1843" s="630">
        <f>IF(F1843="",0,VLOOKUP(F1843,'Cable trays (UnitPrice)'!B:F,5,0))</f>
        <v>1.6165217391304347</v>
      </c>
      <c r="I1843" s="631">
        <f t="shared" si="2463"/>
        <v>3.2330434782608695</v>
      </c>
      <c r="J1843" s="632"/>
      <c r="K1843" s="632"/>
      <c r="L1843" s="632"/>
      <c r="M1843" s="633"/>
      <c r="N1843" s="632"/>
      <c r="O1843" s="635"/>
      <c r="P1843" s="636" t="e">
        <f t="shared" ref="P1843" si="2466">G1843*O1840</f>
        <v>#REF!</v>
      </c>
    </row>
    <row r="1844" spans="1:16">
      <c r="B1844" s="627"/>
      <c r="C1844" s="627"/>
      <c r="D1844" s="627"/>
      <c r="E1844" s="628"/>
      <c r="F1844" s="638" t="s">
        <v>854</v>
      </c>
      <c r="G1844" s="639">
        <v>2</v>
      </c>
      <c r="H1844" s="630">
        <f>IF(F1844="",0,VLOOKUP(F1844,'Cable trays (UnitPrice)'!B:F,5,0))</f>
        <v>0.1643478260869565</v>
      </c>
      <c r="I1844" s="631">
        <f t="shared" si="2463"/>
        <v>0.328695652173913</v>
      </c>
      <c r="J1844" s="632"/>
      <c r="K1844" s="632"/>
      <c r="L1844" s="632"/>
      <c r="M1844" s="633"/>
      <c r="N1844" s="632"/>
      <c r="O1844" s="635"/>
      <c r="P1844" s="636" t="e">
        <f t="shared" ref="P1844" si="2467">G1844*O1840</f>
        <v>#REF!</v>
      </c>
    </row>
    <row r="1845" spans="1:16">
      <c r="B1845" s="627"/>
      <c r="C1845" s="627"/>
      <c r="D1845" s="627"/>
      <c r="E1845" s="628"/>
      <c r="F1845" s="638" t="s">
        <v>865</v>
      </c>
      <c r="G1845" s="639">
        <f t="shared" si="2425"/>
        <v>1.8</v>
      </c>
      <c r="H1845" s="630">
        <f>IF(F1845="",0,VLOOKUP(F1845,'Cable trays (UnitPrice)'!B:F,5,0))</f>
        <v>5.9608695652173909</v>
      </c>
      <c r="I1845" s="631">
        <f t="shared" si="2463"/>
        <v>10.729565217391304</v>
      </c>
      <c r="J1845" s="632"/>
      <c r="K1845" s="632"/>
      <c r="L1845" s="632"/>
      <c r="M1845" s="633"/>
      <c r="N1845" s="632"/>
      <c r="O1845" s="635"/>
      <c r="P1845" s="636" t="e">
        <f t="shared" ref="P1845" si="2468">G1845*O1840</f>
        <v>#REF!</v>
      </c>
    </row>
    <row r="1846" spans="1:16">
      <c r="B1846" s="627"/>
      <c r="C1846" s="627"/>
      <c r="D1846" s="627"/>
      <c r="E1846" s="628"/>
      <c r="F1846" s="638" t="s">
        <v>855</v>
      </c>
      <c r="G1846" s="639">
        <v>2</v>
      </c>
      <c r="H1846" s="630">
        <f>IF(F1846="",0,VLOOKUP(F1846,'Cable trays (UnitPrice)'!B:F,5,0))</f>
        <v>0.78521739130434776</v>
      </c>
      <c r="I1846" s="631">
        <f t="shared" si="2463"/>
        <v>1.5704347826086955</v>
      </c>
      <c r="J1846" s="632"/>
      <c r="K1846" s="632"/>
      <c r="L1846" s="632"/>
      <c r="M1846" s="633"/>
      <c r="N1846" s="632"/>
      <c r="O1846" s="635"/>
      <c r="P1846" s="636" t="e">
        <f t="shared" ref="P1846" si="2469">G1846*O1840</f>
        <v>#REF!</v>
      </c>
    </row>
    <row r="1847" spans="1:16">
      <c r="B1847" s="627"/>
      <c r="C1847" s="627"/>
      <c r="D1847" s="627"/>
      <c r="E1847" s="628"/>
      <c r="F1847" s="638"/>
      <c r="G1847" s="639"/>
      <c r="H1847" s="630">
        <f>IF(F1847="",0,VLOOKUP(F1847,'Cable trays (UnitPrice)'!B:F,5,0))</f>
        <v>0</v>
      </c>
      <c r="I1847" s="631">
        <f t="shared" si="2463"/>
        <v>0</v>
      </c>
      <c r="J1847" s="632"/>
      <c r="K1847" s="632"/>
      <c r="L1847" s="632"/>
      <c r="M1847" s="633"/>
      <c r="N1847" s="632"/>
      <c r="O1847" s="635"/>
      <c r="P1847" s="636" t="e">
        <f t="shared" ref="P1847" si="2470">G1847*O1840</f>
        <v>#REF!</v>
      </c>
    </row>
    <row r="1848" spans="1:16">
      <c r="B1848" s="627"/>
      <c r="C1848" s="627"/>
      <c r="D1848" s="627"/>
      <c r="E1848" s="628"/>
      <c r="F1848" s="627"/>
      <c r="G1848" s="639"/>
      <c r="H1848" s="630">
        <f>IF(F1848="",0,VLOOKUP(F1848,'Cable trays (UnitPrice)'!B:F,5,0))</f>
        <v>0</v>
      </c>
      <c r="I1848" s="631">
        <f t="shared" si="2463"/>
        <v>0</v>
      </c>
      <c r="J1848" s="632"/>
      <c r="K1848" s="632"/>
      <c r="L1848" s="632"/>
      <c r="M1848" s="633"/>
      <c r="N1848" s="632"/>
      <c r="O1848" s="635"/>
      <c r="P1848" s="636" t="e">
        <f t="shared" ref="P1848" si="2471">G1848*O1840</f>
        <v>#REF!</v>
      </c>
    </row>
    <row r="1849" spans="1:16">
      <c r="B1849" s="627"/>
      <c r="C1849" s="627"/>
      <c r="D1849" s="627"/>
      <c r="E1849" s="628"/>
      <c r="F1849" s="8"/>
      <c r="G1849" s="639"/>
      <c r="H1849" s="630">
        <f>IF(F1849="",0,VLOOKUP(F1849,'Cable trays (UnitPrice)'!B:F,5,0))</f>
        <v>0</v>
      </c>
      <c r="I1849" s="631">
        <f t="shared" si="2463"/>
        <v>0</v>
      </c>
      <c r="J1849" s="632"/>
      <c r="K1849" s="632"/>
      <c r="L1849" s="632"/>
      <c r="M1849" s="633"/>
      <c r="N1849" s="632"/>
      <c r="O1849" s="635"/>
      <c r="P1849" s="636" t="e">
        <f t="shared" ref="P1849" si="2472">G1849*O1840</f>
        <v>#REF!</v>
      </c>
    </row>
    <row r="1850" spans="1:16">
      <c r="A1850" t="s">
        <v>953</v>
      </c>
      <c r="B1850" s="705" t="s">
        <v>909</v>
      </c>
      <c r="C1850" s="704" t="s">
        <v>856</v>
      </c>
      <c r="D1850" s="9" t="s">
        <v>875</v>
      </c>
      <c r="E1850" s="9" t="s">
        <v>879</v>
      </c>
      <c r="F1850" s="619"/>
      <c r="G1850" s="619"/>
      <c r="H1850" s="619"/>
      <c r="I1850" s="620">
        <f t="shared" ref="I1850" si="2473">SUM(I1851:I1859)</f>
        <v>119.96391304347827</v>
      </c>
      <c r="J1850" s="621">
        <f>I1850*NOK2EUR</f>
        <v>1379.585</v>
      </c>
      <c r="K1850" s="622"/>
      <c r="L1850" s="622">
        <f t="shared" ref="L1850" si="2474">D1850/1000</f>
        <v>0.15</v>
      </c>
      <c r="M1850" s="624">
        <f t="shared" ref="M1850" si="2475">$M$1</f>
        <v>0.5</v>
      </c>
      <c r="N1850" s="622">
        <f t="shared" ref="N1850" si="2476">L1850+L1850*M1850</f>
        <v>0.22499999999999998</v>
      </c>
      <c r="O1850" s="626" t="e">
        <f>SUMIF(#REF!,A1850,#REF!)</f>
        <v>#REF!</v>
      </c>
      <c r="P1850" s="626"/>
    </row>
    <row r="1851" spans="1:16">
      <c r="B1851" s="627"/>
      <c r="C1851" s="627"/>
      <c r="D1851" s="627"/>
      <c r="E1851" s="628"/>
      <c r="F1851" s="260" t="str">
        <f>CONCATENATE(B1850," ",C1850,D1850,"x",E1850)</f>
        <v>Ladder - Bend PRE Galv. 150 x 150</v>
      </c>
      <c r="G1851" s="629">
        <v>1</v>
      </c>
      <c r="H1851" s="630">
        <f>IF(F1851="",0,VLOOKUP(F1851,'Cable trays (UnitPrice)'!B:F,5,0))</f>
        <v>95.652173913043484</v>
      </c>
      <c r="I1851" s="631">
        <f t="shared" ref="I1851:I1859" si="2477">H1851*G1851</f>
        <v>95.652173913043484</v>
      </c>
      <c r="J1851" s="632"/>
      <c r="K1851" s="632"/>
      <c r="L1851" s="632"/>
      <c r="M1851" s="633"/>
      <c r="N1851" s="632"/>
      <c r="O1851" s="635"/>
      <c r="P1851" s="636" t="e">
        <f t="shared" ref="P1851" si="2478">G1851*O1850</f>
        <v>#REF!</v>
      </c>
    </row>
    <row r="1852" spans="1:16">
      <c r="B1852" s="627"/>
      <c r="C1852" s="627"/>
      <c r="D1852" s="627"/>
      <c r="E1852" s="628"/>
      <c r="F1852" s="260" t="str">
        <f>CONCATENATE("Ladder - Union ",C1850,D1850,"x",E1850)</f>
        <v>Ladder - Union PRE Galv. 150 x 150</v>
      </c>
      <c r="G1852" s="629">
        <v>2</v>
      </c>
      <c r="H1852" s="630">
        <f>IF(F1852="",0,VLOOKUP(F1852,'Cable trays (UnitPrice)'!B:F,5,0))</f>
        <v>8.695652173913043</v>
      </c>
      <c r="I1852" s="631">
        <f t="shared" si="2477"/>
        <v>17.391304347826086</v>
      </c>
      <c r="J1852" s="632"/>
      <c r="K1852" s="632"/>
      <c r="L1852" s="632"/>
      <c r="M1852" s="633"/>
      <c r="N1852" s="632"/>
      <c r="O1852" s="635"/>
      <c r="P1852" s="636" t="e">
        <f t="shared" ref="P1852" si="2479">G1852*O1850</f>
        <v>#REF!</v>
      </c>
    </row>
    <row r="1853" spans="1:16">
      <c r="B1853" s="627"/>
      <c r="C1853" s="627"/>
      <c r="D1853" s="627"/>
      <c r="E1853" s="628"/>
      <c r="F1853" s="638" t="s">
        <v>853</v>
      </c>
      <c r="G1853" s="639">
        <v>2</v>
      </c>
      <c r="H1853" s="630">
        <f>IF(F1853="",0,VLOOKUP(F1853,'Cable trays (UnitPrice)'!B:F,5,0))</f>
        <v>1.6165217391304347</v>
      </c>
      <c r="I1853" s="631">
        <f t="shared" si="2477"/>
        <v>3.2330434782608695</v>
      </c>
      <c r="J1853" s="632"/>
      <c r="K1853" s="632"/>
      <c r="L1853" s="632"/>
      <c r="M1853" s="633"/>
      <c r="N1853" s="632"/>
      <c r="O1853" s="635"/>
      <c r="P1853" s="636" t="e">
        <f t="shared" ref="P1853" si="2480">G1853*O1850</f>
        <v>#REF!</v>
      </c>
    </row>
    <row r="1854" spans="1:16">
      <c r="B1854" s="627"/>
      <c r="C1854" s="627"/>
      <c r="D1854" s="627"/>
      <c r="E1854" s="628"/>
      <c r="F1854" s="638" t="s">
        <v>854</v>
      </c>
      <c r="G1854" s="639">
        <v>2</v>
      </c>
      <c r="H1854" s="630">
        <f>IF(F1854="",0,VLOOKUP(F1854,'Cable trays (UnitPrice)'!B:F,5,0))</f>
        <v>0.1643478260869565</v>
      </c>
      <c r="I1854" s="631">
        <f t="shared" si="2477"/>
        <v>0.328695652173913</v>
      </c>
      <c r="J1854" s="632"/>
      <c r="K1854" s="632"/>
      <c r="L1854" s="632"/>
      <c r="M1854" s="633"/>
      <c r="N1854" s="632"/>
      <c r="O1854" s="635"/>
      <c r="P1854" s="636" t="e">
        <f t="shared" ref="P1854" si="2481">G1854*O1850</f>
        <v>#REF!</v>
      </c>
    </row>
    <row r="1855" spans="1:16">
      <c r="B1855" s="627"/>
      <c r="C1855" s="627"/>
      <c r="D1855" s="627"/>
      <c r="E1855" s="628"/>
      <c r="F1855" s="638" t="s">
        <v>865</v>
      </c>
      <c r="G1855" s="639">
        <f t="shared" si="2425"/>
        <v>0.3</v>
      </c>
      <c r="H1855" s="630">
        <f>IF(F1855="",0,VLOOKUP(F1855,'Cable trays (UnitPrice)'!B:F,5,0))</f>
        <v>5.9608695652173909</v>
      </c>
      <c r="I1855" s="631">
        <f t="shared" si="2477"/>
        <v>1.7882608695652171</v>
      </c>
      <c r="J1855" s="632"/>
      <c r="K1855" s="632"/>
      <c r="L1855" s="632"/>
      <c r="M1855" s="633"/>
      <c r="N1855" s="632"/>
      <c r="O1855" s="635"/>
      <c r="P1855" s="636" t="e">
        <f t="shared" ref="P1855" si="2482">G1855*O1850</f>
        <v>#REF!</v>
      </c>
    </row>
    <row r="1856" spans="1:16">
      <c r="B1856" s="627"/>
      <c r="C1856" s="627"/>
      <c r="D1856" s="627"/>
      <c r="E1856" s="628"/>
      <c r="F1856" s="638" t="s">
        <v>855</v>
      </c>
      <c r="G1856" s="639">
        <v>2</v>
      </c>
      <c r="H1856" s="630">
        <f>IF(F1856="",0,VLOOKUP(F1856,'Cable trays (UnitPrice)'!B:F,5,0))</f>
        <v>0.78521739130434776</v>
      </c>
      <c r="I1856" s="631">
        <f t="shared" si="2477"/>
        <v>1.5704347826086955</v>
      </c>
      <c r="J1856" s="632"/>
      <c r="K1856" s="632"/>
      <c r="L1856" s="632"/>
      <c r="M1856" s="633"/>
      <c r="N1856" s="632"/>
      <c r="O1856" s="635"/>
      <c r="P1856" s="636" t="e">
        <f t="shared" ref="P1856" si="2483">G1856*O1850</f>
        <v>#REF!</v>
      </c>
    </row>
    <row r="1857" spans="1:16">
      <c r="B1857" s="627"/>
      <c r="C1857" s="627"/>
      <c r="D1857" s="627"/>
      <c r="E1857" s="628"/>
      <c r="F1857" s="638"/>
      <c r="G1857" s="639"/>
      <c r="H1857" s="630">
        <f>IF(F1857="",0,VLOOKUP(F1857,'Cable trays (UnitPrice)'!B:F,5,0))</f>
        <v>0</v>
      </c>
      <c r="I1857" s="631">
        <f t="shared" si="2477"/>
        <v>0</v>
      </c>
      <c r="J1857" s="632"/>
      <c r="K1857" s="632"/>
      <c r="L1857" s="632"/>
      <c r="M1857" s="633"/>
      <c r="N1857" s="632"/>
      <c r="O1857" s="635"/>
      <c r="P1857" s="636" t="e">
        <f t="shared" ref="P1857" si="2484">G1857*O1850</f>
        <v>#REF!</v>
      </c>
    </row>
    <row r="1858" spans="1:16">
      <c r="B1858" s="627"/>
      <c r="C1858" s="627"/>
      <c r="D1858" s="627"/>
      <c r="E1858" s="628"/>
      <c r="F1858" s="627"/>
      <c r="G1858" s="639"/>
      <c r="H1858" s="630">
        <f>IF(F1858="",0,VLOOKUP(F1858,'Cable trays (UnitPrice)'!B:F,5,0))</f>
        <v>0</v>
      </c>
      <c r="I1858" s="631">
        <f t="shared" si="2477"/>
        <v>0</v>
      </c>
      <c r="J1858" s="632"/>
      <c r="K1858" s="632"/>
      <c r="L1858" s="632"/>
      <c r="M1858" s="633"/>
      <c r="N1858" s="632"/>
      <c r="O1858" s="635"/>
      <c r="P1858" s="636" t="e">
        <f t="shared" ref="P1858" si="2485">G1858*O1850</f>
        <v>#REF!</v>
      </c>
    </row>
    <row r="1859" spans="1:16">
      <c r="B1859" s="627"/>
      <c r="C1859" s="627"/>
      <c r="D1859" s="627"/>
      <c r="E1859" s="628"/>
      <c r="F1859" s="8"/>
      <c r="G1859" s="639"/>
      <c r="H1859" s="630">
        <f>IF(F1859="",0,VLOOKUP(F1859,'Cable trays (UnitPrice)'!B:F,5,0))</f>
        <v>0</v>
      </c>
      <c r="I1859" s="631">
        <f t="shared" si="2477"/>
        <v>0</v>
      </c>
      <c r="J1859" s="632"/>
      <c r="K1859" s="632"/>
      <c r="L1859" s="632"/>
      <c r="M1859" s="633"/>
      <c r="N1859" s="632"/>
      <c r="O1859" s="635"/>
      <c r="P1859" s="636" t="e">
        <f t="shared" ref="P1859" si="2486">G1859*O1850</f>
        <v>#REF!</v>
      </c>
    </row>
    <row r="1860" spans="1:16">
      <c r="A1860" t="s">
        <v>954</v>
      </c>
      <c r="B1860" s="705" t="s">
        <v>909</v>
      </c>
      <c r="C1860" s="704" t="s">
        <v>856</v>
      </c>
      <c r="D1860" s="9" t="s">
        <v>887</v>
      </c>
      <c r="E1860" s="9" t="s">
        <v>881</v>
      </c>
      <c r="F1860" s="619"/>
      <c r="G1860" s="619"/>
      <c r="H1860" s="619"/>
      <c r="I1860" s="620">
        <f t="shared" ref="I1860" si="2487">SUM(I1861:I1869)</f>
        <v>102.68748701121137</v>
      </c>
      <c r="J1860" s="621">
        <f>I1860*NOK2EUR</f>
        <v>1180.9061006289307</v>
      </c>
      <c r="K1860" s="622"/>
      <c r="L1860" s="622">
        <f t="shared" ref="L1860" si="2488">D1860/1000</f>
        <v>0.1</v>
      </c>
      <c r="M1860" s="624">
        <f t="shared" ref="M1860" si="2489">$M$1</f>
        <v>0.5</v>
      </c>
      <c r="N1860" s="622">
        <f t="shared" ref="N1860" si="2490">L1860+L1860*M1860</f>
        <v>0.15000000000000002</v>
      </c>
      <c r="O1860" s="626" t="e">
        <f>SUMIF(#REF!,A1860,#REF!)</f>
        <v>#REF!</v>
      </c>
      <c r="P1860" s="626"/>
    </row>
    <row r="1861" spans="1:16">
      <c r="B1861" s="627"/>
      <c r="C1861" s="627"/>
      <c r="D1861" s="627"/>
      <c r="E1861" s="628"/>
      <c r="F1861" s="260" t="str">
        <f>CONCATENATE(B1860," ",C1860,D1860,"x",E1860)</f>
        <v>Ladder - Bend PRE Galv. 100 x 100</v>
      </c>
      <c r="G1861" s="629">
        <v>1</v>
      </c>
      <c r="H1861" s="630">
        <f>IF(F1861="",0,VLOOKUP(F1861,'Cable trays (UnitPrice)'!B:F,5,0))</f>
        <v>91.304347826086953</v>
      </c>
      <c r="I1861" s="631">
        <f t="shared" ref="I1861:I1869" si="2491">H1861*G1861</f>
        <v>91.304347826086953</v>
      </c>
      <c r="J1861" s="632"/>
      <c r="K1861" s="632"/>
      <c r="L1861" s="632"/>
      <c r="M1861" s="633"/>
      <c r="N1861" s="632"/>
      <c r="O1861" s="635"/>
      <c r="P1861" s="636" t="e">
        <f t="shared" ref="P1861" si="2492">G1861*O1860</f>
        <v>#REF!</v>
      </c>
    </row>
    <row r="1862" spans="1:16">
      <c r="B1862" s="627"/>
      <c r="C1862" s="627"/>
      <c r="D1862" s="627"/>
      <c r="E1862" s="628"/>
      <c r="F1862" s="260" t="str">
        <f>CONCATENATE("Ladder - Union ",C1860,D1860,"x",E1860)</f>
        <v>Ladder - Union PRE Galv. 100 x 100</v>
      </c>
      <c r="G1862" s="629">
        <v>2</v>
      </c>
      <c r="H1862" s="630">
        <f>IF(F1862="",0,VLOOKUP(F1862,'Cable trays (UnitPrice)'!B:F,5,0))</f>
        <v>2.5293956795187311</v>
      </c>
      <c r="I1862" s="631">
        <f t="shared" si="2491"/>
        <v>5.0587913590374622</v>
      </c>
      <c r="J1862" s="632"/>
      <c r="K1862" s="632"/>
      <c r="L1862" s="632"/>
      <c r="M1862" s="633"/>
      <c r="N1862" s="632"/>
      <c r="O1862" s="635"/>
      <c r="P1862" s="636" t="e">
        <f t="shared" ref="P1862" si="2493">G1862*O1860</f>
        <v>#REF!</v>
      </c>
    </row>
    <row r="1863" spans="1:16">
      <c r="B1863" s="627"/>
      <c r="C1863" s="627"/>
      <c r="D1863" s="627"/>
      <c r="E1863" s="628"/>
      <c r="F1863" s="638" t="s">
        <v>853</v>
      </c>
      <c r="G1863" s="639">
        <v>2</v>
      </c>
      <c r="H1863" s="630">
        <f>IF(F1863="",0,VLOOKUP(F1863,'Cable trays (UnitPrice)'!B:F,5,0))</f>
        <v>1.6165217391304347</v>
      </c>
      <c r="I1863" s="631">
        <f t="shared" si="2491"/>
        <v>3.2330434782608695</v>
      </c>
      <c r="J1863" s="632"/>
      <c r="K1863" s="632"/>
      <c r="L1863" s="632"/>
      <c r="M1863" s="633"/>
      <c r="N1863" s="632"/>
      <c r="O1863" s="635"/>
      <c r="P1863" s="636" t="e">
        <f t="shared" ref="P1863" si="2494">G1863*O1860</f>
        <v>#REF!</v>
      </c>
    </row>
    <row r="1864" spans="1:16">
      <c r="B1864" s="627"/>
      <c r="C1864" s="627"/>
      <c r="D1864" s="627"/>
      <c r="E1864" s="628"/>
      <c r="F1864" s="638" t="s">
        <v>854</v>
      </c>
      <c r="G1864" s="639">
        <v>2</v>
      </c>
      <c r="H1864" s="630">
        <f>IF(F1864="",0,VLOOKUP(F1864,'Cable trays (UnitPrice)'!B:F,5,0))</f>
        <v>0.1643478260869565</v>
      </c>
      <c r="I1864" s="631">
        <f t="shared" si="2491"/>
        <v>0.328695652173913</v>
      </c>
      <c r="J1864" s="632"/>
      <c r="K1864" s="632"/>
      <c r="L1864" s="632"/>
      <c r="M1864" s="633"/>
      <c r="N1864" s="632"/>
      <c r="O1864" s="635"/>
      <c r="P1864" s="636" t="e">
        <f t="shared" ref="P1864" si="2495">G1864*O1860</f>
        <v>#REF!</v>
      </c>
    </row>
    <row r="1865" spans="1:16">
      <c r="B1865" s="627"/>
      <c r="C1865" s="627"/>
      <c r="D1865" s="627"/>
      <c r="E1865" s="628"/>
      <c r="F1865" s="638" t="s">
        <v>865</v>
      </c>
      <c r="G1865" s="639">
        <f t="shared" si="2425"/>
        <v>0.2</v>
      </c>
      <c r="H1865" s="630">
        <f>IF(F1865="",0,VLOOKUP(F1865,'Cable trays (UnitPrice)'!B:F,5,0))</f>
        <v>5.9608695652173909</v>
      </c>
      <c r="I1865" s="631">
        <f t="shared" si="2491"/>
        <v>1.1921739130434783</v>
      </c>
      <c r="J1865" s="632"/>
      <c r="K1865" s="632"/>
      <c r="L1865" s="632"/>
      <c r="M1865" s="633"/>
      <c r="N1865" s="632"/>
      <c r="O1865" s="635"/>
      <c r="P1865" s="636" t="e">
        <f t="shared" ref="P1865" si="2496">G1865*O1860</f>
        <v>#REF!</v>
      </c>
    </row>
    <row r="1866" spans="1:16">
      <c r="B1866" s="627"/>
      <c r="C1866" s="627"/>
      <c r="D1866" s="627"/>
      <c r="E1866" s="628"/>
      <c r="F1866" s="638" t="s">
        <v>855</v>
      </c>
      <c r="G1866" s="639">
        <v>2</v>
      </c>
      <c r="H1866" s="630">
        <f>IF(F1866="",0,VLOOKUP(F1866,'Cable trays (UnitPrice)'!B:F,5,0))</f>
        <v>0.78521739130434776</v>
      </c>
      <c r="I1866" s="631">
        <f t="shared" si="2491"/>
        <v>1.5704347826086955</v>
      </c>
      <c r="J1866" s="632"/>
      <c r="K1866" s="632"/>
      <c r="L1866" s="632"/>
      <c r="M1866" s="633"/>
      <c r="N1866" s="632"/>
      <c r="O1866" s="635"/>
      <c r="P1866" s="636" t="e">
        <f t="shared" ref="P1866" si="2497">G1866*O1860</f>
        <v>#REF!</v>
      </c>
    </row>
    <row r="1867" spans="1:16">
      <c r="B1867" s="627"/>
      <c r="C1867" s="627"/>
      <c r="D1867" s="627"/>
      <c r="E1867" s="628"/>
      <c r="F1867" s="638"/>
      <c r="G1867" s="639"/>
      <c r="H1867" s="630">
        <f>IF(F1867="",0,VLOOKUP(F1867,'Cable trays (UnitPrice)'!B:F,5,0))</f>
        <v>0</v>
      </c>
      <c r="I1867" s="631">
        <f t="shared" si="2491"/>
        <v>0</v>
      </c>
      <c r="J1867" s="632"/>
      <c r="K1867" s="632"/>
      <c r="L1867" s="632"/>
      <c r="M1867" s="633"/>
      <c r="N1867" s="632"/>
      <c r="O1867" s="635"/>
      <c r="P1867" s="636" t="e">
        <f t="shared" ref="P1867" si="2498">G1867*O1860</f>
        <v>#REF!</v>
      </c>
    </row>
    <row r="1868" spans="1:16">
      <c r="B1868" s="627"/>
      <c r="C1868" s="627"/>
      <c r="D1868" s="627"/>
      <c r="E1868" s="628"/>
      <c r="F1868" s="627"/>
      <c r="G1868" s="639"/>
      <c r="H1868" s="630">
        <f>IF(F1868="",0,VLOOKUP(F1868,'Cable trays (UnitPrice)'!B:F,5,0))</f>
        <v>0</v>
      </c>
      <c r="I1868" s="631">
        <f t="shared" si="2491"/>
        <v>0</v>
      </c>
      <c r="J1868" s="632"/>
      <c r="K1868" s="632"/>
      <c r="L1868" s="632"/>
      <c r="M1868" s="633"/>
      <c r="N1868" s="632"/>
      <c r="O1868" s="635"/>
      <c r="P1868" s="636" t="e">
        <f t="shared" ref="P1868" si="2499">G1868*O1860</f>
        <v>#REF!</v>
      </c>
    </row>
    <row r="1869" spans="1:16">
      <c r="B1869" s="627"/>
      <c r="C1869" s="627"/>
      <c r="D1869" s="627"/>
      <c r="E1869" s="628"/>
      <c r="F1869" s="8"/>
      <c r="G1869" s="639"/>
      <c r="H1869" s="630">
        <f>IF(F1869="",0,VLOOKUP(F1869,'Cable trays (UnitPrice)'!B:F,5,0))</f>
        <v>0</v>
      </c>
      <c r="I1869" s="631">
        <f t="shared" si="2491"/>
        <v>0</v>
      </c>
      <c r="J1869" s="632"/>
      <c r="K1869" s="632"/>
      <c r="L1869" s="632"/>
      <c r="M1869" s="633"/>
      <c r="N1869" s="632"/>
      <c r="O1869" s="635"/>
      <c r="P1869" s="636" t="e">
        <f t="shared" ref="P1869" si="2500">G1869*O1860</f>
        <v>#REF!</v>
      </c>
    </row>
    <row r="1870" spans="1:16">
      <c r="A1870" t="s">
        <v>955</v>
      </c>
      <c r="B1870" s="705" t="s">
        <v>956</v>
      </c>
      <c r="C1870" s="703" t="s">
        <v>852</v>
      </c>
      <c r="D1870" s="9" t="s">
        <v>869</v>
      </c>
      <c r="E1870" s="9" t="s">
        <v>881</v>
      </c>
      <c r="F1870" s="619"/>
      <c r="G1870" s="619"/>
      <c r="H1870" s="619"/>
      <c r="I1870" s="620">
        <f t="shared" ref="I1870" si="2501">SUM(I1871:I1879)</f>
        <v>105.71717254580257</v>
      </c>
      <c r="J1870" s="621">
        <f>I1870*NOK2EUR</f>
        <v>1215.7474842767294</v>
      </c>
      <c r="K1870" s="622"/>
      <c r="L1870" s="622">
        <f t="shared" ref="L1870" si="2502">D1870/1000</f>
        <v>0.3</v>
      </c>
      <c r="M1870" s="624">
        <f t="shared" ref="M1870" si="2503">$M$1</f>
        <v>0.5</v>
      </c>
      <c r="N1870" s="622">
        <f t="shared" ref="N1870" si="2504">L1870+L1870*M1870</f>
        <v>0.44999999999999996</v>
      </c>
      <c r="O1870" s="626" t="e">
        <f>SUMIF(#REF!,A1870,#REF!)</f>
        <v>#REF!</v>
      </c>
      <c r="P1870" s="626"/>
    </row>
    <row r="1871" spans="1:16">
      <c r="B1871" s="627"/>
      <c r="C1871" s="627"/>
      <c r="D1871" s="627"/>
      <c r="E1871" s="628"/>
      <c r="F1871" s="260" t="str">
        <f>CONCATENATE(B1870," ",C1870,D1870,"x",E1870)</f>
        <v>Ladder - Cross HDG 300 x 100</v>
      </c>
      <c r="G1871" s="629">
        <v>1</v>
      </c>
      <c r="H1871" s="630">
        <f>IF(F1871="",0,VLOOKUP(F1871,'Cable trays (UnitPrice)'!B:F,5,0))</f>
        <v>88.695652173913047</v>
      </c>
      <c r="I1871" s="631">
        <f t="shared" ref="I1871:I1879" si="2505">H1871*G1871</f>
        <v>88.695652173913047</v>
      </c>
      <c r="J1871" s="632"/>
      <c r="K1871" s="632"/>
      <c r="L1871" s="632"/>
      <c r="M1871" s="633"/>
      <c r="N1871" s="632"/>
      <c r="O1871" s="635"/>
      <c r="P1871" s="636" t="e">
        <f t="shared" ref="P1871" si="2506">G1871*O1870</f>
        <v>#REF!</v>
      </c>
    </row>
    <row r="1872" spans="1:16">
      <c r="B1872" s="627"/>
      <c r="C1872" s="627"/>
      <c r="D1872" s="627"/>
      <c r="E1872" s="628"/>
      <c r="F1872" s="260" t="str">
        <f>CONCATENATE("Ladder - Union ",C1870,D1870,"x",E1870)</f>
        <v>Ladder - Union HDG 300 x 100</v>
      </c>
      <c r="G1872" s="629">
        <v>2</v>
      </c>
      <c r="H1872" s="630">
        <f>IF(F1872="",0,VLOOKUP(F1872,'Cable trays (UnitPrice)'!B:F,5,0))</f>
        <v>4.1564123598578071</v>
      </c>
      <c r="I1872" s="631">
        <f t="shared" si="2505"/>
        <v>8.3128247197156142</v>
      </c>
      <c r="J1872" s="632"/>
      <c r="K1872" s="632"/>
      <c r="L1872" s="632"/>
      <c r="M1872" s="633"/>
      <c r="N1872" s="632"/>
      <c r="O1872" s="635"/>
      <c r="P1872" s="636" t="e">
        <f t="shared" ref="P1872" si="2507">G1872*O1870</f>
        <v>#REF!</v>
      </c>
    </row>
    <row r="1873" spans="1:16">
      <c r="B1873" s="627"/>
      <c r="C1873" s="627"/>
      <c r="D1873" s="627"/>
      <c r="E1873" s="628"/>
      <c r="F1873" s="638" t="s">
        <v>853</v>
      </c>
      <c r="G1873" s="639">
        <v>2</v>
      </c>
      <c r="H1873" s="630">
        <f>IF(F1873="",0,VLOOKUP(F1873,'Cable trays (UnitPrice)'!B:F,5,0))</f>
        <v>1.6165217391304347</v>
      </c>
      <c r="I1873" s="631">
        <f t="shared" si="2505"/>
        <v>3.2330434782608695</v>
      </c>
      <c r="J1873" s="632"/>
      <c r="K1873" s="632"/>
      <c r="L1873" s="632"/>
      <c r="M1873" s="633"/>
      <c r="N1873" s="632"/>
      <c r="O1873" s="635"/>
      <c r="P1873" s="636" t="e">
        <f t="shared" ref="P1873" si="2508">G1873*O1870</f>
        <v>#REF!</v>
      </c>
    </row>
    <row r="1874" spans="1:16">
      <c r="B1874" s="627"/>
      <c r="C1874" s="627"/>
      <c r="D1874" s="627"/>
      <c r="E1874" s="628"/>
      <c r="F1874" s="638" t="s">
        <v>854</v>
      </c>
      <c r="G1874" s="639">
        <v>2</v>
      </c>
      <c r="H1874" s="630">
        <f>IF(F1874="",0,VLOOKUP(F1874,'Cable trays (UnitPrice)'!B:F,5,0))</f>
        <v>0.1643478260869565</v>
      </c>
      <c r="I1874" s="631">
        <f t="shared" si="2505"/>
        <v>0.328695652173913</v>
      </c>
      <c r="J1874" s="632"/>
      <c r="K1874" s="632"/>
      <c r="L1874" s="632"/>
      <c r="M1874" s="633"/>
      <c r="N1874" s="632"/>
      <c r="O1874" s="635"/>
      <c r="P1874" s="636" t="e">
        <f t="shared" ref="P1874" si="2509">G1874*O1870</f>
        <v>#REF!</v>
      </c>
    </row>
    <row r="1875" spans="1:16">
      <c r="B1875" s="627"/>
      <c r="C1875" s="627"/>
      <c r="D1875" s="627"/>
      <c r="E1875" s="628"/>
      <c r="F1875" s="638" t="s">
        <v>865</v>
      </c>
      <c r="G1875" s="639">
        <f t="shared" si="2425"/>
        <v>0.6</v>
      </c>
      <c r="H1875" s="630">
        <f>IF(F1875="",0,VLOOKUP(F1875,'Cable trays (UnitPrice)'!B:F,5,0))</f>
        <v>5.9608695652173909</v>
      </c>
      <c r="I1875" s="631">
        <f t="shared" si="2505"/>
        <v>3.5765217391304343</v>
      </c>
      <c r="J1875" s="632"/>
      <c r="K1875" s="632"/>
      <c r="L1875" s="632"/>
      <c r="M1875" s="633"/>
      <c r="N1875" s="632"/>
      <c r="O1875" s="635"/>
      <c r="P1875" s="636" t="e">
        <f t="shared" ref="P1875" si="2510">G1875*O1870</f>
        <v>#REF!</v>
      </c>
    </row>
    <row r="1876" spans="1:16">
      <c r="B1876" s="627"/>
      <c r="C1876" s="627"/>
      <c r="D1876" s="627"/>
      <c r="E1876" s="628"/>
      <c r="F1876" s="638" t="s">
        <v>855</v>
      </c>
      <c r="G1876" s="639">
        <v>2</v>
      </c>
      <c r="H1876" s="630">
        <f>IF(F1876="",0,VLOOKUP(F1876,'Cable trays (UnitPrice)'!B:F,5,0))</f>
        <v>0.78521739130434776</v>
      </c>
      <c r="I1876" s="631">
        <f t="shared" si="2505"/>
        <v>1.5704347826086955</v>
      </c>
      <c r="J1876" s="632"/>
      <c r="K1876" s="632"/>
      <c r="L1876" s="632"/>
      <c r="M1876" s="633"/>
      <c r="N1876" s="632"/>
      <c r="O1876" s="635"/>
      <c r="P1876" s="636" t="e">
        <f t="shared" ref="P1876" si="2511">G1876*O1870</f>
        <v>#REF!</v>
      </c>
    </row>
    <row r="1877" spans="1:16">
      <c r="B1877" s="627"/>
      <c r="C1877" s="627"/>
      <c r="D1877" s="627"/>
      <c r="E1877" s="628"/>
      <c r="F1877" s="638"/>
      <c r="G1877" s="639"/>
      <c r="H1877" s="630">
        <f>IF(F1877="",0,VLOOKUP(F1877,'Cable trays (UnitPrice)'!B:F,5,0))</f>
        <v>0</v>
      </c>
      <c r="I1877" s="631">
        <f t="shared" si="2505"/>
        <v>0</v>
      </c>
      <c r="J1877" s="632"/>
      <c r="K1877" s="632"/>
      <c r="L1877" s="632"/>
      <c r="M1877" s="633"/>
      <c r="N1877" s="632"/>
      <c r="O1877" s="635"/>
      <c r="P1877" s="636" t="e">
        <f t="shared" ref="P1877" si="2512">G1877*O1870</f>
        <v>#REF!</v>
      </c>
    </row>
    <row r="1878" spans="1:16">
      <c r="B1878" s="627"/>
      <c r="C1878" s="627"/>
      <c r="D1878" s="627"/>
      <c r="E1878" s="628"/>
      <c r="F1878" s="627"/>
      <c r="G1878" s="639"/>
      <c r="H1878" s="630">
        <f>IF(F1878="",0,VLOOKUP(F1878,'Cable trays (UnitPrice)'!B:F,5,0))</f>
        <v>0</v>
      </c>
      <c r="I1878" s="631">
        <f t="shared" si="2505"/>
        <v>0</v>
      </c>
      <c r="J1878" s="632"/>
      <c r="K1878" s="632"/>
      <c r="L1878" s="632"/>
      <c r="M1878" s="633"/>
      <c r="N1878" s="632"/>
      <c r="O1878" s="635"/>
      <c r="P1878" s="636" t="e">
        <f t="shared" ref="P1878" si="2513">G1878*O1870</f>
        <v>#REF!</v>
      </c>
    </row>
    <row r="1879" spans="1:16">
      <c r="B1879" s="627"/>
      <c r="C1879" s="627"/>
      <c r="D1879" s="627"/>
      <c r="E1879" s="628"/>
      <c r="F1879" s="8"/>
      <c r="G1879" s="639"/>
      <c r="H1879" s="630">
        <f>IF(F1879="",0,VLOOKUP(F1879,'Cable trays (UnitPrice)'!B:F,5,0))</f>
        <v>0</v>
      </c>
      <c r="I1879" s="631">
        <f t="shared" si="2505"/>
        <v>0</v>
      </c>
      <c r="J1879" s="632"/>
      <c r="K1879" s="632"/>
      <c r="L1879" s="632"/>
      <c r="M1879" s="633"/>
      <c r="N1879" s="632"/>
      <c r="O1879" s="635"/>
      <c r="P1879" s="636" t="e">
        <f t="shared" ref="P1879" si="2514">G1879*O1870</f>
        <v>#REF!</v>
      </c>
    </row>
    <row r="1880" spans="1:16">
      <c r="A1880" t="s">
        <v>957</v>
      </c>
      <c r="B1880" s="705" t="s">
        <v>956</v>
      </c>
      <c r="C1880" s="704" t="s">
        <v>856</v>
      </c>
      <c r="D1880" s="9" t="s">
        <v>923</v>
      </c>
      <c r="E1880" s="9" t="s">
        <v>924</v>
      </c>
      <c r="F1880" s="619"/>
      <c r="G1880" s="619"/>
      <c r="H1880" s="619"/>
      <c r="I1880" s="620">
        <f t="shared" ref="I1880" si="2515">SUM(I1881:I1889)</f>
        <v>188.83320153130981</v>
      </c>
      <c r="J1880" s="621">
        <f>I1880*NOK2EUR</f>
        <v>2171.5818176100629</v>
      </c>
      <c r="K1880" s="622"/>
      <c r="L1880" s="622">
        <f t="shared" ref="L1880" si="2516">D1880/1000</f>
        <v>0.61</v>
      </c>
      <c r="M1880" s="624">
        <f t="shared" ref="M1880" si="2517">$M$1</f>
        <v>0.5</v>
      </c>
      <c r="N1880" s="622">
        <f t="shared" ref="N1880" si="2518">L1880+L1880*M1880</f>
        <v>0.91500000000000004</v>
      </c>
      <c r="O1880" s="626" t="e">
        <f>SUMIF(#REF!,A1880,#REF!)</f>
        <v>#REF!</v>
      </c>
      <c r="P1880" s="626"/>
    </row>
    <row r="1881" spans="1:16">
      <c r="B1881" s="627"/>
      <c r="C1881" s="627"/>
      <c r="D1881" s="627"/>
      <c r="E1881" s="628"/>
      <c r="F1881" s="260" t="str">
        <f>CONCATENATE(B1880," ",C1880,D1880,"x",E1880)</f>
        <v>Ladder - Cross PRE Galv. 610 x 38</v>
      </c>
      <c r="G1881" s="629">
        <v>1</v>
      </c>
      <c r="H1881" s="630">
        <f>IF(F1881="",0,VLOOKUP(F1881,'Cable trays (UnitPrice)'!B:F,5,0))</f>
        <v>173.91304347826087</v>
      </c>
      <c r="I1881" s="631">
        <f t="shared" ref="I1881:I1889" si="2519">H1881*G1881</f>
        <v>173.91304347826087</v>
      </c>
      <c r="J1881" s="632"/>
      <c r="K1881" s="632"/>
      <c r="L1881" s="632"/>
      <c r="M1881" s="633"/>
      <c r="N1881" s="632"/>
      <c r="O1881" s="635"/>
      <c r="P1881" s="636" t="e">
        <f t="shared" ref="P1881" si="2520">G1881*O1880</f>
        <v>#REF!</v>
      </c>
    </row>
    <row r="1882" spans="1:16">
      <c r="B1882" s="627"/>
      <c r="C1882" s="627"/>
      <c r="D1882" s="627"/>
      <c r="E1882" s="628"/>
      <c r="F1882" s="260" t="str">
        <f>CONCATENATE("Ladder - Union ",C1880,D1880,"x",E1880)</f>
        <v>Ladder - Union PRE Galv. 610 x 38</v>
      </c>
      <c r="G1882" s="629">
        <v>2</v>
      </c>
      <c r="H1882" s="630">
        <f>IF(F1882="",0,VLOOKUP(F1882,'Cable trays (UnitPrice)'!B:F,5,0))</f>
        <v>1.2578616352201257</v>
      </c>
      <c r="I1882" s="631">
        <f t="shared" si="2519"/>
        <v>2.5157232704402515</v>
      </c>
      <c r="J1882" s="632"/>
      <c r="K1882" s="632"/>
      <c r="L1882" s="632"/>
      <c r="M1882" s="633"/>
      <c r="N1882" s="632"/>
      <c r="O1882" s="635"/>
      <c r="P1882" s="636" t="e">
        <f t="shared" ref="P1882" si="2521">G1882*O1880</f>
        <v>#REF!</v>
      </c>
    </row>
    <row r="1883" spans="1:16">
      <c r="B1883" s="627"/>
      <c r="C1883" s="627"/>
      <c r="D1883" s="627"/>
      <c r="E1883" s="628"/>
      <c r="F1883" s="638" t="s">
        <v>853</v>
      </c>
      <c r="G1883" s="639">
        <v>2</v>
      </c>
      <c r="H1883" s="630">
        <f>IF(F1883="",0,VLOOKUP(F1883,'Cable trays (UnitPrice)'!B:F,5,0))</f>
        <v>1.6165217391304347</v>
      </c>
      <c r="I1883" s="631">
        <f t="shared" si="2519"/>
        <v>3.2330434782608695</v>
      </c>
      <c r="J1883" s="632"/>
      <c r="K1883" s="632"/>
      <c r="L1883" s="632"/>
      <c r="M1883" s="633"/>
      <c r="N1883" s="632"/>
      <c r="O1883" s="635"/>
      <c r="P1883" s="636" t="e">
        <f t="shared" ref="P1883" si="2522">G1883*O1880</f>
        <v>#REF!</v>
      </c>
    </row>
    <row r="1884" spans="1:16">
      <c r="B1884" s="627"/>
      <c r="C1884" s="627"/>
      <c r="D1884" s="627"/>
      <c r="E1884" s="628"/>
      <c r="F1884" s="638" t="s">
        <v>854</v>
      </c>
      <c r="G1884" s="639">
        <v>2</v>
      </c>
      <c r="H1884" s="630">
        <f>IF(F1884="",0,VLOOKUP(F1884,'Cable trays (UnitPrice)'!B:F,5,0))</f>
        <v>0.1643478260869565</v>
      </c>
      <c r="I1884" s="631">
        <f t="shared" si="2519"/>
        <v>0.328695652173913</v>
      </c>
      <c r="J1884" s="632"/>
      <c r="K1884" s="632"/>
      <c r="L1884" s="632"/>
      <c r="M1884" s="633"/>
      <c r="N1884" s="632"/>
      <c r="O1884" s="635"/>
      <c r="P1884" s="636" t="e">
        <f t="shared" ref="P1884" si="2523">G1884*O1880</f>
        <v>#REF!</v>
      </c>
    </row>
    <row r="1885" spans="1:16">
      <c r="B1885" s="627"/>
      <c r="C1885" s="627"/>
      <c r="D1885" s="627"/>
      <c r="E1885" s="628"/>
      <c r="F1885" s="638" t="s">
        <v>865</v>
      </c>
      <c r="G1885" s="639">
        <f t="shared" ref="G1885:G1945" si="2524">D1880*2/1000</f>
        <v>1.22</v>
      </c>
      <c r="H1885" s="630">
        <f>IF(F1885="",0,VLOOKUP(F1885,'Cable trays (UnitPrice)'!B:F,5,0))</f>
        <v>5.9608695652173909</v>
      </c>
      <c r="I1885" s="631">
        <f t="shared" si="2519"/>
        <v>7.2722608695652164</v>
      </c>
      <c r="J1885" s="632"/>
      <c r="K1885" s="632"/>
      <c r="L1885" s="632"/>
      <c r="M1885" s="633"/>
      <c r="N1885" s="632"/>
      <c r="O1885" s="635"/>
      <c r="P1885" s="636" t="e">
        <f t="shared" ref="P1885" si="2525">G1885*O1880</f>
        <v>#REF!</v>
      </c>
    </row>
    <row r="1886" spans="1:16">
      <c r="B1886" s="627"/>
      <c r="C1886" s="627"/>
      <c r="D1886" s="627"/>
      <c r="E1886" s="628"/>
      <c r="F1886" s="638" t="s">
        <v>855</v>
      </c>
      <c r="G1886" s="639">
        <v>2</v>
      </c>
      <c r="H1886" s="630">
        <f>IF(F1886="",0,VLOOKUP(F1886,'Cable trays (UnitPrice)'!B:F,5,0))</f>
        <v>0.78521739130434776</v>
      </c>
      <c r="I1886" s="631">
        <f t="shared" si="2519"/>
        <v>1.5704347826086955</v>
      </c>
      <c r="J1886" s="632"/>
      <c r="K1886" s="632"/>
      <c r="L1886" s="632"/>
      <c r="M1886" s="633"/>
      <c r="N1886" s="632"/>
      <c r="O1886" s="635"/>
      <c r="P1886" s="636" t="e">
        <f t="shared" ref="P1886" si="2526">G1886*O1880</f>
        <v>#REF!</v>
      </c>
    </row>
    <row r="1887" spans="1:16">
      <c r="B1887" s="627"/>
      <c r="C1887" s="627"/>
      <c r="D1887" s="627"/>
      <c r="E1887" s="628"/>
      <c r="F1887" s="638"/>
      <c r="G1887" s="639"/>
      <c r="H1887" s="630">
        <f>IF(F1887="",0,VLOOKUP(F1887,'Cable trays (UnitPrice)'!B:F,5,0))</f>
        <v>0</v>
      </c>
      <c r="I1887" s="631">
        <f t="shared" si="2519"/>
        <v>0</v>
      </c>
      <c r="J1887" s="632"/>
      <c r="K1887" s="632"/>
      <c r="L1887" s="632"/>
      <c r="M1887" s="633"/>
      <c r="N1887" s="632"/>
      <c r="O1887" s="635"/>
      <c r="P1887" s="636" t="e">
        <f t="shared" ref="P1887" si="2527">G1887*O1880</f>
        <v>#REF!</v>
      </c>
    </row>
    <row r="1888" spans="1:16">
      <c r="B1888" s="627"/>
      <c r="C1888" s="627"/>
      <c r="D1888" s="627"/>
      <c r="E1888" s="628"/>
      <c r="F1888" s="627"/>
      <c r="G1888" s="639"/>
      <c r="H1888" s="630">
        <f>IF(F1888="",0,VLOOKUP(F1888,'Cable trays (UnitPrice)'!B:F,5,0))</f>
        <v>0</v>
      </c>
      <c r="I1888" s="631">
        <f t="shared" si="2519"/>
        <v>0</v>
      </c>
      <c r="J1888" s="632"/>
      <c r="K1888" s="632"/>
      <c r="L1888" s="632"/>
      <c r="M1888" s="633"/>
      <c r="N1888" s="632"/>
      <c r="O1888" s="635"/>
      <c r="P1888" s="636" t="e">
        <f t="shared" ref="P1888" si="2528">G1888*O1880</f>
        <v>#REF!</v>
      </c>
    </row>
    <row r="1889" spans="1:16">
      <c r="B1889" s="627"/>
      <c r="C1889" s="627"/>
      <c r="D1889" s="627"/>
      <c r="E1889" s="628"/>
      <c r="F1889" s="8"/>
      <c r="G1889" s="639"/>
      <c r="H1889" s="630">
        <f>IF(F1889="",0,VLOOKUP(F1889,'Cable trays (UnitPrice)'!B:F,5,0))</f>
        <v>0</v>
      </c>
      <c r="I1889" s="631">
        <f t="shared" si="2519"/>
        <v>0</v>
      </c>
      <c r="J1889" s="632"/>
      <c r="K1889" s="632"/>
      <c r="L1889" s="632"/>
      <c r="M1889" s="633"/>
      <c r="N1889" s="632"/>
      <c r="O1889" s="635"/>
      <c r="P1889" s="636" t="e">
        <f t="shared" ref="P1889" si="2529">G1889*O1880</f>
        <v>#REF!</v>
      </c>
    </row>
    <row r="1890" spans="1:16">
      <c r="A1890" t="s">
        <v>958</v>
      </c>
      <c r="B1890" s="705" t="s">
        <v>959</v>
      </c>
      <c r="C1890" s="703" t="s">
        <v>852</v>
      </c>
      <c r="D1890" s="9" t="s">
        <v>911</v>
      </c>
      <c r="E1890" s="9" t="s">
        <v>912</v>
      </c>
      <c r="F1890" s="619"/>
      <c r="G1890" s="619"/>
      <c r="H1890" s="619"/>
      <c r="I1890" s="620">
        <f t="shared" ref="I1890" si="2530">SUM(I1891:I1899)</f>
        <v>239.20856439704676</v>
      </c>
      <c r="J1890" s="621">
        <f>I1890*NOK2EUR</f>
        <v>2750.8984905660377</v>
      </c>
      <c r="K1890" s="622"/>
      <c r="L1890" s="622">
        <f t="shared" ref="L1890" si="2531">D1890/1000</f>
        <v>1.2</v>
      </c>
      <c r="M1890" s="624">
        <f t="shared" ref="M1890" si="2532">$M$1</f>
        <v>0.5</v>
      </c>
      <c r="N1890" s="622">
        <f t="shared" ref="N1890" si="2533">L1890+L1890*M1890</f>
        <v>1.7999999999999998</v>
      </c>
      <c r="O1890" s="626" t="e">
        <f>SUMIF(#REF!,A1890,#REF!)</f>
        <v>#REF!</v>
      </c>
      <c r="P1890" s="626"/>
    </row>
    <row r="1891" spans="1:16">
      <c r="B1891" s="627"/>
      <c r="C1891" s="627"/>
      <c r="D1891" s="627"/>
      <c r="E1891" s="628"/>
      <c r="F1891" s="260" t="str">
        <f>CONCATENATE(B1890," ",C1890,D1890,"x",E1890)</f>
        <v>Ladder - Reducer HDG 1200 x 125</v>
      </c>
      <c r="G1891" s="629">
        <v>1</v>
      </c>
      <c r="H1891" s="630">
        <f>IF(F1891="",0,VLOOKUP(F1891,'Cable trays (UnitPrice)'!B:F,5,0))</f>
        <v>191.30434782608697</v>
      </c>
      <c r="I1891" s="631">
        <f t="shared" ref="I1891:I1899" si="2534">H1891*G1891</f>
        <v>191.30434782608697</v>
      </c>
      <c r="J1891" s="632"/>
      <c r="K1891" s="632"/>
      <c r="L1891" s="632"/>
      <c r="M1891" s="633"/>
      <c r="N1891" s="632"/>
      <c r="O1891" s="635"/>
      <c r="P1891" s="636" t="e">
        <f t="shared" ref="P1891" si="2535">G1891*O1890</f>
        <v>#REF!</v>
      </c>
    </row>
    <row r="1892" spans="1:16">
      <c r="B1892" s="627"/>
      <c r="C1892" s="627"/>
      <c r="D1892" s="627"/>
      <c r="E1892" s="628"/>
      <c r="F1892" s="260" t="str">
        <f>CONCATENATE("Ladder - Union ",C1890,D1890,"x",E1890)</f>
        <v>Ladder - Union HDG 1200 x 125</v>
      </c>
      <c r="G1892" s="629">
        <v>2</v>
      </c>
      <c r="H1892" s="630">
        <f>IF(F1892="",0,VLOOKUP(F1892,'Cable trays (UnitPrice)'!B:F,5,0))</f>
        <v>14.232977850697294</v>
      </c>
      <c r="I1892" s="631">
        <f t="shared" si="2534"/>
        <v>28.465955701394588</v>
      </c>
      <c r="J1892" s="632"/>
      <c r="K1892" s="632"/>
      <c r="L1892" s="632"/>
      <c r="M1892" s="633"/>
      <c r="N1892" s="632"/>
      <c r="O1892" s="635"/>
      <c r="P1892" s="636" t="e">
        <f t="shared" ref="P1892" si="2536">G1892*O1890</f>
        <v>#REF!</v>
      </c>
    </row>
    <row r="1893" spans="1:16">
      <c r="B1893" s="627"/>
      <c r="C1893" s="627"/>
      <c r="D1893" s="627"/>
      <c r="E1893" s="628"/>
      <c r="F1893" s="638" t="s">
        <v>853</v>
      </c>
      <c r="G1893" s="639">
        <v>2</v>
      </c>
      <c r="H1893" s="630">
        <f>IF(F1893="",0,VLOOKUP(F1893,'Cable trays (UnitPrice)'!B:F,5,0))</f>
        <v>1.6165217391304347</v>
      </c>
      <c r="I1893" s="631">
        <f t="shared" si="2534"/>
        <v>3.2330434782608695</v>
      </c>
      <c r="J1893" s="632"/>
      <c r="K1893" s="632"/>
      <c r="L1893" s="632"/>
      <c r="M1893" s="633"/>
      <c r="N1893" s="632"/>
      <c r="O1893" s="635"/>
      <c r="P1893" s="636" t="e">
        <f t="shared" ref="P1893" si="2537">G1893*O1890</f>
        <v>#REF!</v>
      </c>
    </row>
    <row r="1894" spans="1:16">
      <c r="B1894" s="627"/>
      <c r="C1894" s="627"/>
      <c r="D1894" s="627"/>
      <c r="E1894" s="628"/>
      <c r="F1894" s="638" t="s">
        <v>854</v>
      </c>
      <c r="G1894" s="639">
        <v>2</v>
      </c>
      <c r="H1894" s="630">
        <f>IF(F1894="",0,VLOOKUP(F1894,'Cable trays (UnitPrice)'!B:F,5,0))</f>
        <v>0.1643478260869565</v>
      </c>
      <c r="I1894" s="631">
        <f t="shared" si="2534"/>
        <v>0.328695652173913</v>
      </c>
      <c r="J1894" s="632"/>
      <c r="K1894" s="632"/>
      <c r="L1894" s="632"/>
      <c r="M1894" s="633"/>
      <c r="N1894" s="632"/>
      <c r="O1894" s="635"/>
      <c r="P1894" s="636" t="e">
        <f t="shared" ref="P1894" si="2538">G1894*O1890</f>
        <v>#REF!</v>
      </c>
    </row>
    <row r="1895" spans="1:16">
      <c r="B1895" s="627"/>
      <c r="C1895" s="627"/>
      <c r="D1895" s="627"/>
      <c r="E1895" s="628"/>
      <c r="F1895" s="638" t="s">
        <v>865</v>
      </c>
      <c r="G1895" s="639">
        <f t="shared" si="2524"/>
        <v>2.4</v>
      </c>
      <c r="H1895" s="630">
        <f>IF(F1895="",0,VLOOKUP(F1895,'Cable trays (UnitPrice)'!B:F,5,0))</f>
        <v>5.9608695652173909</v>
      </c>
      <c r="I1895" s="631">
        <f t="shared" si="2534"/>
        <v>14.306086956521737</v>
      </c>
      <c r="J1895" s="632"/>
      <c r="K1895" s="632"/>
      <c r="L1895" s="632"/>
      <c r="M1895" s="633"/>
      <c r="N1895" s="632"/>
      <c r="O1895" s="635"/>
      <c r="P1895" s="636" t="e">
        <f t="shared" ref="P1895" si="2539">G1895*O1890</f>
        <v>#REF!</v>
      </c>
    </row>
    <row r="1896" spans="1:16">
      <c r="B1896" s="627"/>
      <c r="C1896" s="627"/>
      <c r="D1896" s="627"/>
      <c r="E1896" s="628"/>
      <c r="F1896" s="638" t="s">
        <v>855</v>
      </c>
      <c r="G1896" s="639">
        <v>2</v>
      </c>
      <c r="H1896" s="630">
        <f>IF(F1896="",0,VLOOKUP(F1896,'Cable trays (UnitPrice)'!B:F,5,0))</f>
        <v>0.78521739130434776</v>
      </c>
      <c r="I1896" s="631">
        <f t="shared" si="2534"/>
        <v>1.5704347826086955</v>
      </c>
      <c r="J1896" s="632"/>
      <c r="K1896" s="632"/>
      <c r="L1896" s="632"/>
      <c r="M1896" s="633"/>
      <c r="N1896" s="632"/>
      <c r="O1896" s="635"/>
      <c r="P1896" s="636" t="e">
        <f t="shared" ref="P1896" si="2540">G1896*O1890</f>
        <v>#REF!</v>
      </c>
    </row>
    <row r="1897" spans="1:16">
      <c r="B1897" s="627"/>
      <c r="C1897" s="627"/>
      <c r="D1897" s="627"/>
      <c r="E1897" s="628"/>
      <c r="F1897" s="638"/>
      <c r="G1897" s="639"/>
      <c r="H1897" s="630">
        <f>IF(F1897="",0,VLOOKUP(F1897,'Cable trays (UnitPrice)'!B:F,5,0))</f>
        <v>0</v>
      </c>
      <c r="I1897" s="631">
        <f t="shared" si="2534"/>
        <v>0</v>
      </c>
      <c r="J1897" s="632"/>
      <c r="K1897" s="632"/>
      <c r="L1897" s="632"/>
      <c r="M1897" s="633"/>
      <c r="N1897" s="632"/>
      <c r="O1897" s="635"/>
      <c r="P1897" s="636" t="e">
        <f t="shared" ref="P1897" si="2541">G1897*O1890</f>
        <v>#REF!</v>
      </c>
    </row>
    <row r="1898" spans="1:16">
      <c r="B1898" s="627"/>
      <c r="C1898" s="627"/>
      <c r="D1898" s="627"/>
      <c r="E1898" s="628"/>
      <c r="F1898" s="627"/>
      <c r="G1898" s="639"/>
      <c r="H1898" s="630">
        <f>IF(F1898="",0,VLOOKUP(F1898,'Cable trays (UnitPrice)'!B:F,5,0))</f>
        <v>0</v>
      </c>
      <c r="I1898" s="631">
        <f t="shared" si="2534"/>
        <v>0</v>
      </c>
      <c r="J1898" s="632"/>
      <c r="K1898" s="632"/>
      <c r="L1898" s="632"/>
      <c r="M1898" s="633"/>
      <c r="N1898" s="632"/>
      <c r="O1898" s="635"/>
      <c r="P1898" s="636" t="e">
        <f t="shared" ref="P1898" si="2542">G1898*O1890</f>
        <v>#REF!</v>
      </c>
    </row>
    <row r="1899" spans="1:16">
      <c r="B1899" s="627"/>
      <c r="C1899" s="627"/>
      <c r="D1899" s="627"/>
      <c r="E1899" s="628"/>
      <c r="F1899" s="8"/>
      <c r="G1899" s="639"/>
      <c r="H1899" s="630">
        <f>IF(F1899="",0,VLOOKUP(F1899,'Cable trays (UnitPrice)'!B:F,5,0))</f>
        <v>0</v>
      </c>
      <c r="I1899" s="631">
        <f t="shared" si="2534"/>
        <v>0</v>
      </c>
      <c r="J1899" s="632"/>
      <c r="K1899" s="632"/>
      <c r="L1899" s="632"/>
      <c r="M1899" s="633"/>
      <c r="N1899" s="632"/>
      <c r="O1899" s="635"/>
      <c r="P1899" s="636" t="e">
        <f t="shared" ref="P1899" si="2543">G1899*O1890</f>
        <v>#REF!</v>
      </c>
    </row>
    <row r="1900" spans="1:16">
      <c r="A1900" t="s">
        <v>958</v>
      </c>
      <c r="B1900" s="705" t="s">
        <v>959</v>
      </c>
      <c r="C1900" s="703" t="s">
        <v>852</v>
      </c>
      <c r="D1900" s="9" t="s">
        <v>911</v>
      </c>
      <c r="E1900" s="9" t="s">
        <v>912</v>
      </c>
      <c r="F1900" s="619"/>
      <c r="G1900" s="619"/>
      <c r="H1900" s="619"/>
      <c r="I1900" s="620">
        <f t="shared" ref="I1900" si="2544">SUM(I1901:I1909)</f>
        <v>239.20856439704676</v>
      </c>
      <c r="J1900" s="621">
        <f>I1900*NOK2EUR</f>
        <v>2750.8984905660377</v>
      </c>
      <c r="K1900" s="622"/>
      <c r="L1900" s="622">
        <f t="shared" ref="L1900" si="2545">D1900/1000</f>
        <v>1.2</v>
      </c>
      <c r="M1900" s="624">
        <f t="shared" ref="M1900" si="2546">$M$1</f>
        <v>0.5</v>
      </c>
      <c r="N1900" s="622">
        <f t="shared" ref="N1900" si="2547">L1900+L1900*M1900</f>
        <v>1.7999999999999998</v>
      </c>
      <c r="O1900" s="626" t="e">
        <f>SUMIF(#REF!,A1900,#REF!)</f>
        <v>#REF!</v>
      </c>
      <c r="P1900" s="626"/>
    </row>
    <row r="1901" spans="1:16">
      <c r="B1901" s="627"/>
      <c r="C1901" s="627"/>
      <c r="D1901" s="627"/>
      <c r="E1901" s="628"/>
      <c r="F1901" s="260" t="str">
        <f>CONCATENATE(B1900," ",C1900,D1900,"x",E1900)</f>
        <v>Ladder - Reducer HDG 1200 x 125</v>
      </c>
      <c r="G1901" s="629">
        <v>1</v>
      </c>
      <c r="H1901" s="630">
        <f>IF(F1901="",0,VLOOKUP(F1901,'Cable trays (UnitPrice)'!B:F,5,0))</f>
        <v>191.30434782608697</v>
      </c>
      <c r="I1901" s="631">
        <f t="shared" ref="I1901:I1909" si="2548">H1901*G1901</f>
        <v>191.30434782608697</v>
      </c>
      <c r="J1901" s="632"/>
      <c r="K1901" s="632"/>
      <c r="L1901" s="632"/>
      <c r="M1901" s="633"/>
      <c r="N1901" s="632"/>
      <c r="O1901" s="635"/>
      <c r="P1901" s="636" t="e">
        <f t="shared" ref="P1901" si="2549">G1901*O1900</f>
        <v>#REF!</v>
      </c>
    </row>
    <row r="1902" spans="1:16">
      <c r="B1902" s="627"/>
      <c r="C1902" s="627"/>
      <c r="D1902" s="627"/>
      <c r="E1902" s="628"/>
      <c r="F1902" s="260" t="str">
        <f>CONCATENATE("Ladder - Union ",C1900,D1900,"x",E1900)</f>
        <v>Ladder - Union HDG 1200 x 125</v>
      </c>
      <c r="G1902" s="629">
        <v>2</v>
      </c>
      <c r="H1902" s="630">
        <f>IF(F1902="",0,VLOOKUP(F1902,'Cable trays (UnitPrice)'!B:F,5,0))</f>
        <v>14.232977850697294</v>
      </c>
      <c r="I1902" s="631">
        <f t="shared" si="2548"/>
        <v>28.465955701394588</v>
      </c>
      <c r="J1902" s="632"/>
      <c r="K1902" s="632"/>
      <c r="L1902" s="632"/>
      <c r="M1902" s="633"/>
      <c r="N1902" s="632"/>
      <c r="O1902" s="635"/>
      <c r="P1902" s="636" t="e">
        <f t="shared" ref="P1902" si="2550">G1902*O1900</f>
        <v>#REF!</v>
      </c>
    </row>
    <row r="1903" spans="1:16">
      <c r="B1903" s="627"/>
      <c r="C1903" s="627"/>
      <c r="D1903" s="627"/>
      <c r="E1903" s="628"/>
      <c r="F1903" s="638" t="s">
        <v>853</v>
      </c>
      <c r="G1903" s="639">
        <v>2</v>
      </c>
      <c r="H1903" s="630">
        <f>IF(F1903="",0,VLOOKUP(F1903,'Cable trays (UnitPrice)'!B:F,5,0))</f>
        <v>1.6165217391304347</v>
      </c>
      <c r="I1903" s="631">
        <f t="shared" si="2548"/>
        <v>3.2330434782608695</v>
      </c>
      <c r="J1903" s="632"/>
      <c r="K1903" s="632"/>
      <c r="L1903" s="632"/>
      <c r="M1903" s="633"/>
      <c r="N1903" s="632"/>
      <c r="O1903" s="635"/>
      <c r="P1903" s="636" t="e">
        <f t="shared" ref="P1903" si="2551">G1903*O1900</f>
        <v>#REF!</v>
      </c>
    </row>
    <row r="1904" spans="1:16">
      <c r="B1904" s="627"/>
      <c r="C1904" s="627"/>
      <c r="D1904" s="627"/>
      <c r="E1904" s="628"/>
      <c r="F1904" s="638" t="s">
        <v>854</v>
      </c>
      <c r="G1904" s="639">
        <v>2</v>
      </c>
      <c r="H1904" s="630">
        <f>IF(F1904="",0,VLOOKUP(F1904,'Cable trays (UnitPrice)'!B:F,5,0))</f>
        <v>0.1643478260869565</v>
      </c>
      <c r="I1904" s="631">
        <f t="shared" si="2548"/>
        <v>0.328695652173913</v>
      </c>
      <c r="J1904" s="632"/>
      <c r="K1904" s="632"/>
      <c r="L1904" s="632"/>
      <c r="M1904" s="633"/>
      <c r="N1904" s="632"/>
      <c r="O1904" s="635"/>
      <c r="P1904" s="636" t="e">
        <f t="shared" ref="P1904" si="2552">G1904*O1900</f>
        <v>#REF!</v>
      </c>
    </row>
    <row r="1905" spans="1:16">
      <c r="B1905" s="627"/>
      <c r="C1905" s="627"/>
      <c r="D1905" s="627"/>
      <c r="E1905" s="628"/>
      <c r="F1905" s="638" t="s">
        <v>865</v>
      </c>
      <c r="G1905" s="639">
        <f t="shared" si="2524"/>
        <v>2.4</v>
      </c>
      <c r="H1905" s="630">
        <f>IF(F1905="",0,VLOOKUP(F1905,'Cable trays (UnitPrice)'!B:F,5,0))</f>
        <v>5.9608695652173909</v>
      </c>
      <c r="I1905" s="631">
        <f t="shared" si="2548"/>
        <v>14.306086956521737</v>
      </c>
      <c r="J1905" s="632"/>
      <c r="K1905" s="632"/>
      <c r="L1905" s="632"/>
      <c r="M1905" s="633"/>
      <c r="N1905" s="632"/>
      <c r="O1905" s="635"/>
      <c r="P1905" s="636" t="e">
        <f t="shared" ref="P1905" si="2553">G1905*O1900</f>
        <v>#REF!</v>
      </c>
    </row>
    <row r="1906" spans="1:16">
      <c r="B1906" s="627"/>
      <c r="C1906" s="627"/>
      <c r="D1906" s="627"/>
      <c r="E1906" s="628"/>
      <c r="F1906" s="638" t="s">
        <v>855</v>
      </c>
      <c r="G1906" s="639">
        <v>2</v>
      </c>
      <c r="H1906" s="630">
        <f>IF(F1906="",0,VLOOKUP(F1906,'Cable trays (UnitPrice)'!B:F,5,0))</f>
        <v>0.78521739130434776</v>
      </c>
      <c r="I1906" s="631">
        <f t="shared" si="2548"/>
        <v>1.5704347826086955</v>
      </c>
      <c r="J1906" s="632"/>
      <c r="K1906" s="632"/>
      <c r="L1906" s="632"/>
      <c r="M1906" s="633"/>
      <c r="N1906" s="632"/>
      <c r="O1906" s="635"/>
      <c r="P1906" s="636" t="e">
        <f t="shared" ref="P1906" si="2554">G1906*O1900</f>
        <v>#REF!</v>
      </c>
    </row>
    <row r="1907" spans="1:16">
      <c r="B1907" s="627"/>
      <c r="C1907" s="627"/>
      <c r="D1907" s="627"/>
      <c r="E1907" s="628"/>
      <c r="F1907" s="638"/>
      <c r="G1907" s="639"/>
      <c r="H1907" s="630">
        <f>IF(F1907="",0,VLOOKUP(F1907,'Cable trays (UnitPrice)'!B:F,5,0))</f>
        <v>0</v>
      </c>
      <c r="I1907" s="631">
        <f t="shared" si="2548"/>
        <v>0</v>
      </c>
      <c r="J1907" s="632"/>
      <c r="K1907" s="632"/>
      <c r="L1907" s="632"/>
      <c r="M1907" s="633"/>
      <c r="N1907" s="632"/>
      <c r="O1907" s="635"/>
      <c r="P1907" s="636" t="e">
        <f t="shared" ref="P1907" si="2555">G1907*O1900</f>
        <v>#REF!</v>
      </c>
    </row>
    <row r="1908" spans="1:16">
      <c r="B1908" s="627"/>
      <c r="C1908" s="627"/>
      <c r="D1908" s="627"/>
      <c r="E1908" s="628"/>
      <c r="F1908" s="627"/>
      <c r="G1908" s="639"/>
      <c r="H1908" s="630">
        <f>IF(F1908="",0,VLOOKUP(F1908,'Cable trays (UnitPrice)'!B:F,5,0))</f>
        <v>0</v>
      </c>
      <c r="I1908" s="631">
        <f t="shared" si="2548"/>
        <v>0</v>
      </c>
      <c r="J1908" s="632"/>
      <c r="K1908" s="632"/>
      <c r="L1908" s="632"/>
      <c r="M1908" s="633"/>
      <c r="N1908" s="632"/>
      <c r="O1908" s="635"/>
      <c r="P1908" s="636" t="e">
        <f t="shared" ref="P1908" si="2556">G1908*O1900</f>
        <v>#REF!</v>
      </c>
    </row>
    <row r="1909" spans="1:16">
      <c r="B1909" s="627"/>
      <c r="C1909" s="627"/>
      <c r="D1909" s="627"/>
      <c r="E1909" s="628"/>
      <c r="F1909" s="8"/>
      <c r="G1909" s="639"/>
      <c r="H1909" s="630">
        <f>IF(F1909="",0,VLOOKUP(F1909,'Cable trays (UnitPrice)'!B:F,5,0))</f>
        <v>0</v>
      </c>
      <c r="I1909" s="631">
        <f t="shared" si="2548"/>
        <v>0</v>
      </c>
      <c r="J1909" s="632"/>
      <c r="K1909" s="632"/>
      <c r="L1909" s="632"/>
      <c r="M1909" s="633"/>
      <c r="N1909" s="632"/>
      <c r="O1909" s="635"/>
      <c r="P1909" s="636" t="e">
        <f t="shared" ref="P1909" si="2557">G1909*O1900</f>
        <v>#REF!</v>
      </c>
    </row>
    <row r="1910" spans="1:16">
      <c r="A1910" t="s">
        <v>960</v>
      </c>
      <c r="B1910" s="705" t="s">
        <v>959</v>
      </c>
      <c r="C1910" s="703" t="s">
        <v>852</v>
      </c>
      <c r="D1910" s="9" t="s">
        <v>914</v>
      </c>
      <c r="E1910" s="9" t="s">
        <v>912</v>
      </c>
      <c r="F1910" s="619"/>
      <c r="G1910" s="619"/>
      <c r="H1910" s="619"/>
      <c r="I1910" s="620">
        <f t="shared" ref="I1910" si="2558">SUM(I1911:I1919)</f>
        <v>214.48899917965542</v>
      </c>
      <c r="J1910" s="621">
        <f>I1910*NOK2EUR</f>
        <v>2466.6234905660372</v>
      </c>
      <c r="K1910" s="622"/>
      <c r="L1910" s="622">
        <f t="shared" ref="L1910" si="2559">D1910/1000</f>
        <v>0.95</v>
      </c>
      <c r="M1910" s="624">
        <f t="shared" ref="M1910" si="2560">$M$1</f>
        <v>0.5</v>
      </c>
      <c r="N1910" s="622">
        <f t="shared" ref="N1910" si="2561">L1910+L1910*M1910</f>
        <v>1.4249999999999998</v>
      </c>
      <c r="O1910" s="626" t="e">
        <f>SUMIF(#REF!,A1910,#REF!)</f>
        <v>#REF!</v>
      </c>
      <c r="P1910" s="626"/>
    </row>
    <row r="1911" spans="1:16">
      <c r="B1911" s="627"/>
      <c r="C1911" s="627"/>
      <c r="D1911" s="627"/>
      <c r="E1911" s="628"/>
      <c r="F1911" s="260" t="str">
        <f>CONCATENATE(B1910," ",C1910,D1910,"x",E1910)</f>
        <v>Ladder - Reducer HDG 950 x 125</v>
      </c>
      <c r="G1911" s="629">
        <v>1</v>
      </c>
      <c r="H1911" s="630">
        <f>IF(F1911="",0,VLOOKUP(F1911,'Cable trays (UnitPrice)'!B:F,5,0))</f>
        <v>169.56521739130434</v>
      </c>
      <c r="I1911" s="631">
        <f t="shared" ref="I1911:I1919" si="2562">H1911*G1911</f>
        <v>169.56521739130434</v>
      </c>
      <c r="J1911" s="632"/>
      <c r="K1911" s="632"/>
      <c r="L1911" s="632"/>
      <c r="M1911" s="633"/>
      <c r="N1911" s="632"/>
      <c r="O1911" s="635"/>
      <c r="P1911" s="636" t="e">
        <f t="shared" ref="P1911" si="2563">G1911*O1910</f>
        <v>#REF!</v>
      </c>
    </row>
    <row r="1912" spans="1:16">
      <c r="B1912" s="627"/>
      <c r="C1912" s="627"/>
      <c r="D1912" s="627"/>
      <c r="E1912" s="628"/>
      <c r="F1912" s="260" t="str">
        <f>CONCATENATE("Ladder - Union ",C1910,D1910,"x",E1910)</f>
        <v>Ladder - Union HDG 950 x 125</v>
      </c>
      <c r="G1912" s="629">
        <v>2</v>
      </c>
      <c r="H1912" s="630">
        <f>IF(F1912="",0,VLOOKUP(F1912,'Cable trays (UnitPrice)'!B:F,5,0))</f>
        <v>14.232977850697294</v>
      </c>
      <c r="I1912" s="631">
        <f t="shared" si="2562"/>
        <v>28.465955701394588</v>
      </c>
      <c r="J1912" s="632"/>
      <c r="K1912" s="632"/>
      <c r="L1912" s="632"/>
      <c r="M1912" s="633"/>
      <c r="N1912" s="632"/>
      <c r="O1912" s="635"/>
      <c r="P1912" s="636" t="e">
        <f t="shared" ref="P1912" si="2564">G1912*O1910</f>
        <v>#REF!</v>
      </c>
    </row>
    <row r="1913" spans="1:16">
      <c r="B1913" s="627"/>
      <c r="C1913" s="627"/>
      <c r="D1913" s="627"/>
      <c r="E1913" s="628"/>
      <c r="F1913" s="638" t="s">
        <v>853</v>
      </c>
      <c r="G1913" s="639">
        <v>2</v>
      </c>
      <c r="H1913" s="630">
        <f>IF(F1913="",0,VLOOKUP(F1913,'Cable trays (UnitPrice)'!B:F,5,0))</f>
        <v>1.6165217391304347</v>
      </c>
      <c r="I1913" s="631">
        <f t="shared" si="2562"/>
        <v>3.2330434782608695</v>
      </c>
      <c r="J1913" s="632"/>
      <c r="K1913" s="632"/>
      <c r="L1913" s="632"/>
      <c r="M1913" s="633"/>
      <c r="N1913" s="632"/>
      <c r="O1913" s="635"/>
      <c r="P1913" s="636" t="e">
        <f t="shared" ref="P1913" si="2565">G1913*O1910</f>
        <v>#REF!</v>
      </c>
    </row>
    <row r="1914" spans="1:16">
      <c r="B1914" s="627"/>
      <c r="C1914" s="627"/>
      <c r="D1914" s="627"/>
      <c r="E1914" s="628"/>
      <c r="F1914" s="638" t="s">
        <v>854</v>
      </c>
      <c r="G1914" s="639">
        <v>2</v>
      </c>
      <c r="H1914" s="630">
        <f>IF(F1914="",0,VLOOKUP(F1914,'Cable trays (UnitPrice)'!B:F,5,0))</f>
        <v>0.1643478260869565</v>
      </c>
      <c r="I1914" s="631">
        <f t="shared" si="2562"/>
        <v>0.328695652173913</v>
      </c>
      <c r="J1914" s="632"/>
      <c r="K1914" s="632"/>
      <c r="L1914" s="632"/>
      <c r="M1914" s="633"/>
      <c r="N1914" s="632"/>
      <c r="O1914" s="635"/>
      <c r="P1914" s="636" t="e">
        <f t="shared" ref="P1914" si="2566">G1914*O1910</f>
        <v>#REF!</v>
      </c>
    </row>
    <row r="1915" spans="1:16">
      <c r="B1915" s="627"/>
      <c r="C1915" s="627"/>
      <c r="D1915" s="627"/>
      <c r="E1915" s="628"/>
      <c r="F1915" s="638" t="s">
        <v>865</v>
      </c>
      <c r="G1915" s="639">
        <f t="shared" si="2524"/>
        <v>1.9</v>
      </c>
      <c r="H1915" s="630">
        <f>IF(F1915="",0,VLOOKUP(F1915,'Cable trays (UnitPrice)'!B:F,5,0))</f>
        <v>5.9608695652173909</v>
      </c>
      <c r="I1915" s="631">
        <f t="shared" si="2562"/>
        <v>11.325652173913042</v>
      </c>
      <c r="J1915" s="632"/>
      <c r="K1915" s="632"/>
      <c r="L1915" s="632"/>
      <c r="M1915" s="633"/>
      <c r="N1915" s="632"/>
      <c r="O1915" s="635"/>
      <c r="P1915" s="636" t="e">
        <f t="shared" ref="P1915" si="2567">G1915*O1910</f>
        <v>#REF!</v>
      </c>
    </row>
    <row r="1916" spans="1:16">
      <c r="B1916" s="627"/>
      <c r="C1916" s="627"/>
      <c r="D1916" s="627"/>
      <c r="E1916" s="628"/>
      <c r="F1916" s="638" t="s">
        <v>855</v>
      </c>
      <c r="G1916" s="639">
        <v>2</v>
      </c>
      <c r="H1916" s="630">
        <f>IF(F1916="",0,VLOOKUP(F1916,'Cable trays (UnitPrice)'!B:F,5,0))</f>
        <v>0.78521739130434776</v>
      </c>
      <c r="I1916" s="631">
        <f t="shared" si="2562"/>
        <v>1.5704347826086955</v>
      </c>
      <c r="J1916" s="632"/>
      <c r="K1916" s="632"/>
      <c r="L1916" s="632"/>
      <c r="M1916" s="633"/>
      <c r="N1916" s="632"/>
      <c r="O1916" s="635"/>
      <c r="P1916" s="636" t="e">
        <f t="shared" ref="P1916" si="2568">G1916*O1910</f>
        <v>#REF!</v>
      </c>
    </row>
    <row r="1917" spans="1:16">
      <c r="B1917" s="627"/>
      <c r="C1917" s="627"/>
      <c r="D1917" s="627"/>
      <c r="E1917" s="628"/>
      <c r="F1917" s="638"/>
      <c r="G1917" s="639"/>
      <c r="H1917" s="630">
        <f>IF(F1917="",0,VLOOKUP(F1917,'Cable trays (UnitPrice)'!B:F,5,0))</f>
        <v>0</v>
      </c>
      <c r="I1917" s="631">
        <f t="shared" si="2562"/>
        <v>0</v>
      </c>
      <c r="J1917" s="632"/>
      <c r="K1917" s="632"/>
      <c r="L1917" s="632"/>
      <c r="M1917" s="633"/>
      <c r="N1917" s="632"/>
      <c r="O1917" s="635"/>
      <c r="P1917" s="636" t="e">
        <f t="shared" ref="P1917" si="2569">G1917*O1910</f>
        <v>#REF!</v>
      </c>
    </row>
    <row r="1918" spans="1:16">
      <c r="B1918" s="627"/>
      <c r="C1918" s="627"/>
      <c r="D1918" s="627"/>
      <c r="E1918" s="628"/>
      <c r="F1918" s="627"/>
      <c r="G1918" s="639"/>
      <c r="H1918" s="630">
        <f>IF(F1918="",0,VLOOKUP(F1918,'Cable trays (UnitPrice)'!B:F,5,0))</f>
        <v>0</v>
      </c>
      <c r="I1918" s="631">
        <f t="shared" si="2562"/>
        <v>0</v>
      </c>
      <c r="J1918" s="632"/>
      <c r="K1918" s="632"/>
      <c r="L1918" s="632"/>
      <c r="M1918" s="633"/>
      <c r="N1918" s="632"/>
      <c r="O1918" s="635"/>
      <c r="P1918" s="636" t="e">
        <f t="shared" ref="P1918" si="2570">G1918*O1910</f>
        <v>#REF!</v>
      </c>
    </row>
    <row r="1919" spans="1:16">
      <c r="B1919" s="627"/>
      <c r="C1919" s="627"/>
      <c r="D1919" s="627"/>
      <c r="E1919" s="628"/>
      <c r="F1919" s="8"/>
      <c r="G1919" s="639"/>
      <c r="H1919" s="630">
        <f>IF(F1919="",0,VLOOKUP(F1919,'Cable trays (UnitPrice)'!B:F,5,0))</f>
        <v>0</v>
      </c>
      <c r="I1919" s="631">
        <f t="shared" si="2562"/>
        <v>0</v>
      </c>
      <c r="J1919" s="632"/>
      <c r="K1919" s="632"/>
      <c r="L1919" s="632"/>
      <c r="M1919" s="633"/>
      <c r="N1919" s="632"/>
      <c r="O1919" s="635"/>
      <c r="P1919" s="636" t="e">
        <f t="shared" ref="P1919" si="2571">G1919*O1910</f>
        <v>#REF!</v>
      </c>
    </row>
    <row r="1920" spans="1:16">
      <c r="A1920" t="s">
        <v>960</v>
      </c>
      <c r="B1920" s="705" t="s">
        <v>959</v>
      </c>
      <c r="C1920" s="703" t="s">
        <v>852</v>
      </c>
      <c r="D1920" s="9" t="s">
        <v>914</v>
      </c>
      <c r="E1920" s="9" t="s">
        <v>912</v>
      </c>
      <c r="F1920" s="619"/>
      <c r="G1920" s="619"/>
      <c r="H1920" s="619"/>
      <c r="I1920" s="620">
        <f t="shared" ref="I1920" si="2572">SUM(I1921:I1929)</f>
        <v>214.48899917965542</v>
      </c>
      <c r="J1920" s="621">
        <f>I1920*NOK2EUR</f>
        <v>2466.6234905660372</v>
      </c>
      <c r="K1920" s="622"/>
      <c r="L1920" s="622">
        <f t="shared" ref="L1920" si="2573">D1920/1000</f>
        <v>0.95</v>
      </c>
      <c r="M1920" s="624">
        <f t="shared" ref="M1920" si="2574">$M$1</f>
        <v>0.5</v>
      </c>
      <c r="N1920" s="622">
        <f t="shared" ref="N1920" si="2575">L1920+L1920*M1920</f>
        <v>1.4249999999999998</v>
      </c>
      <c r="O1920" s="626" t="e">
        <f>SUMIF(#REF!,A1920,#REF!)</f>
        <v>#REF!</v>
      </c>
      <c r="P1920" s="626"/>
    </row>
    <row r="1921" spans="1:16">
      <c r="B1921" s="627"/>
      <c r="C1921" s="627"/>
      <c r="D1921" s="627"/>
      <c r="E1921" s="628"/>
      <c r="F1921" s="260" t="str">
        <f>CONCATENATE(B1920," ",C1920,D1920,"x",E1920)</f>
        <v>Ladder - Reducer HDG 950 x 125</v>
      </c>
      <c r="G1921" s="629">
        <v>1</v>
      </c>
      <c r="H1921" s="630">
        <f>IF(F1921="",0,VLOOKUP(F1921,'Cable trays (UnitPrice)'!B:F,5,0))</f>
        <v>169.56521739130434</v>
      </c>
      <c r="I1921" s="631">
        <f t="shared" ref="I1921:I1929" si="2576">H1921*G1921</f>
        <v>169.56521739130434</v>
      </c>
      <c r="J1921" s="632"/>
      <c r="K1921" s="632"/>
      <c r="L1921" s="632"/>
      <c r="M1921" s="633"/>
      <c r="N1921" s="632"/>
      <c r="O1921" s="635"/>
      <c r="P1921" s="636" t="e">
        <f t="shared" ref="P1921" si="2577">G1921*O1920</f>
        <v>#REF!</v>
      </c>
    </row>
    <row r="1922" spans="1:16">
      <c r="B1922" s="627"/>
      <c r="C1922" s="627"/>
      <c r="D1922" s="627"/>
      <c r="E1922" s="628"/>
      <c r="F1922" s="260" t="str">
        <f>CONCATENATE("Ladder - Union ",C1920,D1920,"x",E1920)</f>
        <v>Ladder - Union HDG 950 x 125</v>
      </c>
      <c r="G1922" s="629">
        <v>2</v>
      </c>
      <c r="H1922" s="630">
        <f>IF(F1922="",0,VLOOKUP(F1922,'Cable trays (UnitPrice)'!B:F,5,0))</f>
        <v>14.232977850697294</v>
      </c>
      <c r="I1922" s="631">
        <f t="shared" si="2576"/>
        <v>28.465955701394588</v>
      </c>
      <c r="J1922" s="632"/>
      <c r="K1922" s="632"/>
      <c r="L1922" s="632"/>
      <c r="M1922" s="633"/>
      <c r="N1922" s="632"/>
      <c r="O1922" s="635"/>
      <c r="P1922" s="636" t="e">
        <f t="shared" ref="P1922" si="2578">G1922*O1920</f>
        <v>#REF!</v>
      </c>
    </row>
    <row r="1923" spans="1:16">
      <c r="B1923" s="627"/>
      <c r="C1923" s="627"/>
      <c r="D1923" s="627"/>
      <c r="E1923" s="628"/>
      <c r="F1923" s="638" t="s">
        <v>853</v>
      </c>
      <c r="G1923" s="639">
        <v>2</v>
      </c>
      <c r="H1923" s="630">
        <f>IF(F1923="",0,VLOOKUP(F1923,'Cable trays (UnitPrice)'!B:F,5,0))</f>
        <v>1.6165217391304347</v>
      </c>
      <c r="I1923" s="631">
        <f t="shared" si="2576"/>
        <v>3.2330434782608695</v>
      </c>
      <c r="J1923" s="632"/>
      <c r="K1923" s="632"/>
      <c r="L1923" s="632"/>
      <c r="M1923" s="633"/>
      <c r="N1923" s="632"/>
      <c r="O1923" s="635"/>
      <c r="P1923" s="636" t="e">
        <f t="shared" ref="P1923" si="2579">G1923*O1920</f>
        <v>#REF!</v>
      </c>
    </row>
    <row r="1924" spans="1:16">
      <c r="B1924" s="627"/>
      <c r="C1924" s="627"/>
      <c r="D1924" s="627"/>
      <c r="E1924" s="628"/>
      <c r="F1924" s="638" t="s">
        <v>854</v>
      </c>
      <c r="G1924" s="639">
        <v>2</v>
      </c>
      <c r="H1924" s="630">
        <f>IF(F1924="",0,VLOOKUP(F1924,'Cable trays (UnitPrice)'!B:F,5,0))</f>
        <v>0.1643478260869565</v>
      </c>
      <c r="I1924" s="631">
        <f t="shared" si="2576"/>
        <v>0.328695652173913</v>
      </c>
      <c r="J1924" s="632"/>
      <c r="K1924" s="632"/>
      <c r="L1924" s="632"/>
      <c r="M1924" s="633"/>
      <c r="N1924" s="632"/>
      <c r="O1924" s="635"/>
      <c r="P1924" s="636" t="e">
        <f t="shared" ref="P1924" si="2580">G1924*O1920</f>
        <v>#REF!</v>
      </c>
    </row>
    <row r="1925" spans="1:16">
      <c r="B1925" s="627"/>
      <c r="C1925" s="627"/>
      <c r="D1925" s="627"/>
      <c r="E1925" s="628"/>
      <c r="F1925" s="638" t="s">
        <v>865</v>
      </c>
      <c r="G1925" s="639">
        <f t="shared" si="2524"/>
        <v>1.9</v>
      </c>
      <c r="H1925" s="630">
        <f>IF(F1925="",0,VLOOKUP(F1925,'Cable trays (UnitPrice)'!B:F,5,0))</f>
        <v>5.9608695652173909</v>
      </c>
      <c r="I1925" s="631">
        <f t="shared" si="2576"/>
        <v>11.325652173913042</v>
      </c>
      <c r="J1925" s="632"/>
      <c r="K1925" s="632"/>
      <c r="L1925" s="632"/>
      <c r="M1925" s="633"/>
      <c r="N1925" s="632"/>
      <c r="O1925" s="635"/>
      <c r="P1925" s="636" t="e">
        <f t="shared" ref="P1925" si="2581">G1925*O1920</f>
        <v>#REF!</v>
      </c>
    </row>
    <row r="1926" spans="1:16">
      <c r="B1926" s="627"/>
      <c r="C1926" s="627"/>
      <c r="D1926" s="627"/>
      <c r="E1926" s="628"/>
      <c r="F1926" s="638" t="s">
        <v>855</v>
      </c>
      <c r="G1926" s="639">
        <v>2</v>
      </c>
      <c r="H1926" s="630">
        <f>IF(F1926="",0,VLOOKUP(F1926,'Cable trays (UnitPrice)'!B:F,5,0))</f>
        <v>0.78521739130434776</v>
      </c>
      <c r="I1926" s="631">
        <f t="shared" si="2576"/>
        <v>1.5704347826086955</v>
      </c>
      <c r="J1926" s="632"/>
      <c r="K1926" s="632"/>
      <c r="L1926" s="632"/>
      <c r="M1926" s="633"/>
      <c r="N1926" s="632"/>
      <c r="O1926" s="635"/>
      <c r="P1926" s="636" t="e">
        <f t="shared" ref="P1926" si="2582">G1926*O1920</f>
        <v>#REF!</v>
      </c>
    </row>
    <row r="1927" spans="1:16">
      <c r="B1927" s="627"/>
      <c r="C1927" s="627"/>
      <c r="D1927" s="627"/>
      <c r="E1927" s="628"/>
      <c r="F1927" s="638"/>
      <c r="G1927" s="639"/>
      <c r="H1927" s="630">
        <f>IF(F1927="",0,VLOOKUP(F1927,'Cable trays (UnitPrice)'!B:F,5,0))</f>
        <v>0</v>
      </c>
      <c r="I1927" s="631">
        <f t="shared" si="2576"/>
        <v>0</v>
      </c>
      <c r="J1927" s="632"/>
      <c r="K1927" s="632"/>
      <c r="L1927" s="632"/>
      <c r="M1927" s="633"/>
      <c r="N1927" s="632"/>
      <c r="O1927" s="635"/>
      <c r="P1927" s="636" t="e">
        <f t="shared" ref="P1927" si="2583">G1927*O1920</f>
        <v>#REF!</v>
      </c>
    </row>
    <row r="1928" spans="1:16">
      <c r="B1928" s="627"/>
      <c r="C1928" s="627"/>
      <c r="D1928" s="627"/>
      <c r="E1928" s="628"/>
      <c r="F1928" s="627"/>
      <c r="G1928" s="639"/>
      <c r="H1928" s="630">
        <f>IF(F1928="",0,VLOOKUP(F1928,'Cable trays (UnitPrice)'!B:F,5,0))</f>
        <v>0</v>
      </c>
      <c r="I1928" s="631">
        <f t="shared" si="2576"/>
        <v>0</v>
      </c>
      <c r="J1928" s="632"/>
      <c r="K1928" s="632"/>
      <c r="L1928" s="632"/>
      <c r="M1928" s="633"/>
      <c r="N1928" s="632"/>
      <c r="O1928" s="635"/>
      <c r="P1928" s="636" t="e">
        <f t="shared" ref="P1928" si="2584">G1928*O1920</f>
        <v>#REF!</v>
      </c>
    </row>
    <row r="1929" spans="1:16">
      <c r="B1929" s="627"/>
      <c r="C1929" s="627"/>
      <c r="D1929" s="627"/>
      <c r="E1929" s="628"/>
      <c r="F1929" s="8"/>
      <c r="G1929" s="639"/>
      <c r="H1929" s="630">
        <f>IF(F1929="",0,VLOOKUP(F1929,'Cable trays (UnitPrice)'!B:F,5,0))</f>
        <v>0</v>
      </c>
      <c r="I1929" s="631">
        <f t="shared" si="2576"/>
        <v>0</v>
      </c>
      <c r="J1929" s="632"/>
      <c r="K1929" s="632"/>
      <c r="L1929" s="632"/>
      <c r="M1929" s="633"/>
      <c r="N1929" s="632"/>
      <c r="O1929" s="635"/>
      <c r="P1929" s="636" t="e">
        <f t="shared" ref="P1929" si="2585">G1929*O1920</f>
        <v>#REF!</v>
      </c>
    </row>
    <row r="1930" spans="1:16">
      <c r="A1930" t="s">
        <v>961</v>
      </c>
      <c r="B1930" s="705" t="s">
        <v>959</v>
      </c>
      <c r="C1930" s="703" t="s">
        <v>852</v>
      </c>
      <c r="D1930" s="9" t="s">
        <v>952</v>
      </c>
      <c r="E1930" s="9" t="s">
        <v>912</v>
      </c>
      <c r="F1930" s="619"/>
      <c r="G1930" s="619"/>
      <c r="H1930" s="619"/>
      <c r="I1930" s="620">
        <f t="shared" ref="I1930" si="2586">SUM(I1931:I1939)</f>
        <v>224.55739130434779</v>
      </c>
      <c r="J1930" s="621">
        <f>I1930*NOK2EUR</f>
        <v>2582.4099999999994</v>
      </c>
      <c r="K1930" s="622"/>
      <c r="L1930" s="622">
        <f t="shared" ref="L1930" si="2587">D1930/1000</f>
        <v>0.9</v>
      </c>
      <c r="M1930" s="624">
        <f t="shared" ref="M1930" si="2588">$M$1</f>
        <v>0.5</v>
      </c>
      <c r="N1930" s="622">
        <f t="shared" ref="N1930" si="2589">L1930+L1930*M1930</f>
        <v>1.35</v>
      </c>
      <c r="O1930" s="626" t="e">
        <f>SUMIF(#REF!,A1930,#REF!)</f>
        <v>#REF!</v>
      </c>
      <c r="P1930" s="626"/>
    </row>
    <row r="1931" spans="1:16">
      <c r="B1931" s="627"/>
      <c r="C1931" s="627"/>
      <c r="D1931" s="627"/>
      <c r="E1931" s="628"/>
      <c r="F1931" s="260" t="str">
        <f>CONCATENATE(B1930," ",C1930,D1930,"x",E1930)</f>
        <v>Ladder - Reducer HDG 900 x 125</v>
      </c>
      <c r="G1931" s="629">
        <v>1</v>
      </c>
      <c r="H1931" s="630">
        <f>IF(F1931="",0,VLOOKUP(F1931,'Cable trays (UnitPrice)'!B:F,5,0))</f>
        <v>165.21739130434781</v>
      </c>
      <c r="I1931" s="631">
        <f t="shared" ref="I1931:I1939" si="2590">H1931*G1931</f>
        <v>165.21739130434781</v>
      </c>
      <c r="J1931" s="632"/>
      <c r="K1931" s="632"/>
      <c r="L1931" s="632"/>
      <c r="M1931" s="633"/>
      <c r="N1931" s="632"/>
      <c r="O1931" s="635"/>
      <c r="P1931" s="636" t="e">
        <f t="shared" ref="P1931" si="2591">G1931*O1930</f>
        <v>#REF!</v>
      </c>
    </row>
    <row r="1932" spans="1:16">
      <c r="B1932" s="627"/>
      <c r="C1932" s="627"/>
      <c r="D1932" s="627"/>
      <c r="E1932" s="628"/>
      <c r="F1932" s="260" t="str">
        <f>CONCATENATE("Ladder - Union ",C1930,D1930,"x",E1930)</f>
        <v>Ladder - Union HDG 900 x 125</v>
      </c>
      <c r="G1932" s="629">
        <v>2</v>
      </c>
      <c r="H1932" s="630">
        <f>IF(F1932="",0,VLOOKUP(F1932,'Cable trays (UnitPrice)'!B:F,5,0))</f>
        <v>21.739130434782609</v>
      </c>
      <c r="I1932" s="631">
        <f t="shared" si="2590"/>
        <v>43.478260869565219</v>
      </c>
      <c r="J1932" s="632"/>
      <c r="K1932" s="632"/>
      <c r="L1932" s="632"/>
      <c r="M1932" s="633"/>
      <c r="N1932" s="632"/>
      <c r="O1932" s="635"/>
      <c r="P1932" s="636" t="e">
        <f t="shared" ref="P1932" si="2592">G1932*O1930</f>
        <v>#REF!</v>
      </c>
    </row>
    <row r="1933" spans="1:16">
      <c r="B1933" s="627"/>
      <c r="C1933" s="627"/>
      <c r="D1933" s="627"/>
      <c r="E1933" s="628"/>
      <c r="F1933" s="638" t="s">
        <v>853</v>
      </c>
      <c r="G1933" s="639">
        <v>2</v>
      </c>
      <c r="H1933" s="630">
        <f>IF(F1933="",0,VLOOKUP(F1933,'Cable trays (UnitPrice)'!B:F,5,0))</f>
        <v>1.6165217391304347</v>
      </c>
      <c r="I1933" s="631">
        <f t="shared" si="2590"/>
        <v>3.2330434782608695</v>
      </c>
      <c r="J1933" s="632"/>
      <c r="K1933" s="632"/>
      <c r="L1933" s="632"/>
      <c r="M1933" s="633"/>
      <c r="N1933" s="632"/>
      <c r="O1933" s="635"/>
      <c r="P1933" s="636" t="e">
        <f t="shared" ref="P1933" si="2593">G1933*O1930</f>
        <v>#REF!</v>
      </c>
    </row>
    <row r="1934" spans="1:16">
      <c r="B1934" s="627"/>
      <c r="C1934" s="627"/>
      <c r="D1934" s="627"/>
      <c r="E1934" s="628"/>
      <c r="F1934" s="638" t="s">
        <v>854</v>
      </c>
      <c r="G1934" s="639">
        <v>2</v>
      </c>
      <c r="H1934" s="630">
        <f>IF(F1934="",0,VLOOKUP(F1934,'Cable trays (UnitPrice)'!B:F,5,0))</f>
        <v>0.1643478260869565</v>
      </c>
      <c r="I1934" s="631">
        <f t="shared" si="2590"/>
        <v>0.328695652173913</v>
      </c>
      <c r="J1934" s="632"/>
      <c r="K1934" s="632"/>
      <c r="L1934" s="632"/>
      <c r="M1934" s="633"/>
      <c r="N1934" s="632"/>
      <c r="O1934" s="635"/>
      <c r="P1934" s="636" t="e">
        <f t="shared" ref="P1934" si="2594">G1934*O1930</f>
        <v>#REF!</v>
      </c>
    </row>
    <row r="1935" spans="1:16">
      <c r="B1935" s="627"/>
      <c r="C1935" s="627"/>
      <c r="D1935" s="627"/>
      <c r="E1935" s="628"/>
      <c r="F1935" s="638" t="s">
        <v>865</v>
      </c>
      <c r="G1935" s="639">
        <f t="shared" si="2524"/>
        <v>1.8</v>
      </c>
      <c r="H1935" s="630">
        <f>IF(F1935="",0,VLOOKUP(F1935,'Cable trays (UnitPrice)'!B:F,5,0))</f>
        <v>5.9608695652173909</v>
      </c>
      <c r="I1935" s="631">
        <f t="shared" si="2590"/>
        <v>10.729565217391304</v>
      </c>
      <c r="J1935" s="632"/>
      <c r="K1935" s="632"/>
      <c r="L1935" s="632"/>
      <c r="M1935" s="633"/>
      <c r="N1935" s="632"/>
      <c r="O1935" s="635"/>
      <c r="P1935" s="636" t="e">
        <f t="shared" ref="P1935" si="2595">G1935*O1930</f>
        <v>#REF!</v>
      </c>
    </row>
    <row r="1936" spans="1:16">
      <c r="B1936" s="627"/>
      <c r="C1936" s="627"/>
      <c r="D1936" s="627"/>
      <c r="E1936" s="628"/>
      <c r="F1936" s="638" t="s">
        <v>855</v>
      </c>
      <c r="G1936" s="639">
        <v>2</v>
      </c>
      <c r="H1936" s="630">
        <f>IF(F1936="",0,VLOOKUP(F1936,'Cable trays (UnitPrice)'!B:F,5,0))</f>
        <v>0.78521739130434776</v>
      </c>
      <c r="I1936" s="631">
        <f t="shared" si="2590"/>
        <v>1.5704347826086955</v>
      </c>
      <c r="J1936" s="632"/>
      <c r="K1936" s="632"/>
      <c r="L1936" s="632"/>
      <c r="M1936" s="633"/>
      <c r="N1936" s="632"/>
      <c r="O1936" s="635"/>
      <c r="P1936" s="636" t="e">
        <f t="shared" ref="P1936" si="2596">G1936*O1930</f>
        <v>#REF!</v>
      </c>
    </row>
    <row r="1937" spans="1:16">
      <c r="B1937" s="627"/>
      <c r="C1937" s="627"/>
      <c r="D1937" s="627"/>
      <c r="E1937" s="628"/>
      <c r="F1937" s="638"/>
      <c r="G1937" s="639"/>
      <c r="H1937" s="630">
        <f>IF(F1937="",0,VLOOKUP(F1937,'Cable trays (UnitPrice)'!B:F,5,0))</f>
        <v>0</v>
      </c>
      <c r="I1937" s="631">
        <f t="shared" si="2590"/>
        <v>0</v>
      </c>
      <c r="J1937" s="632"/>
      <c r="K1937" s="632"/>
      <c r="L1937" s="632"/>
      <c r="M1937" s="633"/>
      <c r="N1937" s="632"/>
      <c r="O1937" s="635"/>
      <c r="P1937" s="636" t="e">
        <f t="shared" ref="P1937" si="2597">G1937*O1930</f>
        <v>#REF!</v>
      </c>
    </row>
    <row r="1938" spans="1:16">
      <c r="B1938" s="627"/>
      <c r="C1938" s="627"/>
      <c r="D1938" s="627"/>
      <c r="E1938" s="628"/>
      <c r="F1938" s="627"/>
      <c r="G1938" s="639"/>
      <c r="H1938" s="630">
        <f>IF(F1938="",0,VLOOKUP(F1938,'Cable trays (UnitPrice)'!B:F,5,0))</f>
        <v>0</v>
      </c>
      <c r="I1938" s="631">
        <f t="shared" si="2590"/>
        <v>0</v>
      </c>
      <c r="J1938" s="632"/>
      <c r="K1938" s="632"/>
      <c r="L1938" s="632"/>
      <c r="M1938" s="633"/>
      <c r="N1938" s="632"/>
      <c r="O1938" s="635"/>
      <c r="P1938" s="636" t="e">
        <f t="shared" ref="P1938" si="2598">G1938*O1930</f>
        <v>#REF!</v>
      </c>
    </row>
    <row r="1939" spans="1:16">
      <c r="B1939" s="627"/>
      <c r="C1939" s="627"/>
      <c r="D1939" s="627"/>
      <c r="E1939" s="628"/>
      <c r="F1939" s="8"/>
      <c r="G1939" s="639"/>
      <c r="H1939" s="630">
        <f>IF(F1939="",0,VLOOKUP(F1939,'Cable trays (UnitPrice)'!B:F,5,0))</f>
        <v>0</v>
      </c>
      <c r="I1939" s="631">
        <f t="shared" si="2590"/>
        <v>0</v>
      </c>
      <c r="J1939" s="632"/>
      <c r="K1939" s="632"/>
      <c r="L1939" s="632"/>
      <c r="M1939" s="633"/>
      <c r="N1939" s="632"/>
      <c r="O1939" s="635"/>
      <c r="P1939" s="636" t="e">
        <f t="shared" ref="P1939" si="2599">G1939*O1930</f>
        <v>#REF!</v>
      </c>
    </row>
    <row r="1940" spans="1:16">
      <c r="A1940" t="s">
        <v>962</v>
      </c>
      <c r="B1940" s="705" t="s">
        <v>959</v>
      </c>
      <c r="C1940" s="703" t="s">
        <v>852</v>
      </c>
      <c r="D1940" s="9" t="s">
        <v>916</v>
      </c>
      <c r="E1940" s="9" t="s">
        <v>912</v>
      </c>
      <c r="F1940" s="619"/>
      <c r="G1940" s="619"/>
      <c r="H1940" s="619"/>
      <c r="I1940" s="620">
        <f t="shared" ref="I1940" si="2600">SUM(I1941:I1949)</f>
        <v>199.65726004922067</v>
      </c>
      <c r="J1940" s="621">
        <f>I1940*NOK2EUR</f>
        <v>2296.0584905660376</v>
      </c>
      <c r="K1940" s="622"/>
      <c r="L1940" s="622">
        <f t="shared" ref="L1940" si="2601">D1940/1000</f>
        <v>0.8</v>
      </c>
      <c r="M1940" s="624">
        <f t="shared" ref="M1940" si="2602">$M$1</f>
        <v>0.5</v>
      </c>
      <c r="N1940" s="622">
        <f t="shared" ref="N1940" si="2603">L1940+L1940*M1940</f>
        <v>1.2000000000000002</v>
      </c>
      <c r="O1940" s="626" t="e">
        <f>SUMIF(#REF!,A1940,#REF!)</f>
        <v>#REF!</v>
      </c>
      <c r="P1940" s="626"/>
    </row>
    <row r="1941" spans="1:16">
      <c r="B1941" s="627"/>
      <c r="C1941" s="627"/>
      <c r="D1941" s="627"/>
      <c r="E1941" s="628"/>
      <c r="F1941" s="260" t="str">
        <f>CONCATENATE(B1940," ",C1940,D1940,"x",E1940)</f>
        <v>Ladder - Reducer HDG 800 x 125</v>
      </c>
      <c r="G1941" s="629">
        <v>1</v>
      </c>
      <c r="H1941" s="630">
        <f>IF(F1941="",0,VLOOKUP(F1941,'Cable trays (UnitPrice)'!B:F,5,0))</f>
        <v>156.52173913043478</v>
      </c>
      <c r="I1941" s="631">
        <f t="shared" ref="I1941:I1949" si="2604">H1941*G1941</f>
        <v>156.52173913043478</v>
      </c>
      <c r="J1941" s="632"/>
      <c r="K1941" s="632"/>
      <c r="L1941" s="632"/>
      <c r="M1941" s="633"/>
      <c r="N1941" s="632"/>
      <c r="O1941" s="635"/>
      <c r="P1941" s="636" t="e">
        <f t="shared" ref="P1941" si="2605">G1941*O1940</f>
        <v>#REF!</v>
      </c>
    </row>
    <row r="1942" spans="1:16">
      <c r="B1942" s="627"/>
      <c r="C1942" s="627"/>
      <c r="D1942" s="627"/>
      <c r="E1942" s="628"/>
      <c r="F1942" s="260" t="str">
        <f>CONCATENATE("Ladder - Union ",C1940,D1940,"x",E1940)</f>
        <v>Ladder - Union HDG 800 x 125</v>
      </c>
      <c r="G1942" s="629">
        <v>2</v>
      </c>
      <c r="H1942" s="630">
        <f>IF(F1942="",0,VLOOKUP(F1942,'Cable trays (UnitPrice)'!B:F,5,0))</f>
        <v>14.232977850697294</v>
      </c>
      <c r="I1942" s="631">
        <f t="shared" si="2604"/>
        <v>28.465955701394588</v>
      </c>
      <c r="J1942" s="632"/>
      <c r="K1942" s="632"/>
      <c r="L1942" s="632"/>
      <c r="M1942" s="633"/>
      <c r="N1942" s="632"/>
      <c r="O1942" s="635"/>
      <c r="P1942" s="636" t="e">
        <f t="shared" ref="P1942" si="2606">G1942*O1940</f>
        <v>#REF!</v>
      </c>
    </row>
    <row r="1943" spans="1:16">
      <c r="B1943" s="627"/>
      <c r="C1943" s="627"/>
      <c r="D1943" s="627"/>
      <c r="E1943" s="628"/>
      <c r="F1943" s="638" t="s">
        <v>853</v>
      </c>
      <c r="G1943" s="639">
        <v>2</v>
      </c>
      <c r="H1943" s="630">
        <f>IF(F1943="",0,VLOOKUP(F1943,'Cable trays (UnitPrice)'!B:F,5,0))</f>
        <v>1.6165217391304347</v>
      </c>
      <c r="I1943" s="631">
        <f t="shared" si="2604"/>
        <v>3.2330434782608695</v>
      </c>
      <c r="J1943" s="632"/>
      <c r="K1943" s="632"/>
      <c r="L1943" s="632"/>
      <c r="M1943" s="633"/>
      <c r="N1943" s="632"/>
      <c r="O1943" s="635"/>
      <c r="P1943" s="636" t="e">
        <f t="shared" ref="P1943" si="2607">G1943*O1940</f>
        <v>#REF!</v>
      </c>
    </row>
    <row r="1944" spans="1:16">
      <c r="B1944" s="627"/>
      <c r="C1944" s="627"/>
      <c r="D1944" s="627"/>
      <c r="E1944" s="628"/>
      <c r="F1944" s="638" t="s">
        <v>854</v>
      </c>
      <c r="G1944" s="639">
        <v>2</v>
      </c>
      <c r="H1944" s="630">
        <f>IF(F1944="",0,VLOOKUP(F1944,'Cable trays (UnitPrice)'!B:F,5,0))</f>
        <v>0.1643478260869565</v>
      </c>
      <c r="I1944" s="631">
        <f t="shared" si="2604"/>
        <v>0.328695652173913</v>
      </c>
      <c r="J1944" s="632"/>
      <c r="K1944" s="632"/>
      <c r="L1944" s="632"/>
      <c r="M1944" s="633"/>
      <c r="N1944" s="632"/>
      <c r="O1944" s="635"/>
      <c r="P1944" s="636" t="e">
        <f t="shared" ref="P1944" si="2608">G1944*O1940</f>
        <v>#REF!</v>
      </c>
    </row>
    <row r="1945" spans="1:16">
      <c r="B1945" s="627"/>
      <c r="C1945" s="627"/>
      <c r="D1945" s="627"/>
      <c r="E1945" s="628"/>
      <c r="F1945" s="638" t="s">
        <v>865</v>
      </c>
      <c r="G1945" s="639">
        <f t="shared" si="2524"/>
        <v>1.6</v>
      </c>
      <c r="H1945" s="630">
        <f>IF(F1945="",0,VLOOKUP(F1945,'Cable trays (UnitPrice)'!B:F,5,0))</f>
        <v>5.9608695652173909</v>
      </c>
      <c r="I1945" s="631">
        <f t="shared" si="2604"/>
        <v>9.5373913043478264</v>
      </c>
      <c r="J1945" s="632"/>
      <c r="K1945" s="632"/>
      <c r="L1945" s="632"/>
      <c r="M1945" s="633"/>
      <c r="N1945" s="632"/>
      <c r="O1945" s="635"/>
      <c r="P1945" s="636" t="e">
        <f t="shared" ref="P1945" si="2609">G1945*O1940</f>
        <v>#REF!</v>
      </c>
    </row>
    <row r="1946" spans="1:16">
      <c r="B1946" s="627"/>
      <c r="C1946" s="627"/>
      <c r="D1946" s="627"/>
      <c r="E1946" s="628"/>
      <c r="F1946" s="638" t="s">
        <v>855</v>
      </c>
      <c r="G1946" s="639">
        <v>2</v>
      </c>
      <c r="H1946" s="630">
        <f>IF(F1946="",0,VLOOKUP(F1946,'Cable trays (UnitPrice)'!B:F,5,0))</f>
        <v>0.78521739130434776</v>
      </c>
      <c r="I1946" s="631">
        <f t="shared" si="2604"/>
        <v>1.5704347826086955</v>
      </c>
      <c r="J1946" s="632"/>
      <c r="K1946" s="632"/>
      <c r="L1946" s="632"/>
      <c r="M1946" s="633"/>
      <c r="N1946" s="632"/>
      <c r="O1946" s="635"/>
      <c r="P1946" s="636" t="e">
        <f t="shared" ref="P1946" si="2610">G1946*O1940</f>
        <v>#REF!</v>
      </c>
    </row>
    <row r="1947" spans="1:16">
      <c r="B1947" s="627"/>
      <c r="C1947" s="627"/>
      <c r="D1947" s="627"/>
      <c r="E1947" s="628"/>
      <c r="F1947" s="638"/>
      <c r="G1947" s="639"/>
      <c r="H1947" s="630">
        <f>IF(F1947="",0,VLOOKUP(F1947,'Cable trays (UnitPrice)'!B:F,5,0))</f>
        <v>0</v>
      </c>
      <c r="I1947" s="631">
        <f t="shared" si="2604"/>
        <v>0</v>
      </c>
      <c r="J1947" s="632"/>
      <c r="K1947" s="632"/>
      <c r="L1947" s="632"/>
      <c r="M1947" s="633"/>
      <c r="N1947" s="632"/>
      <c r="O1947" s="635"/>
      <c r="P1947" s="636" t="e">
        <f t="shared" ref="P1947" si="2611">G1947*O1940</f>
        <v>#REF!</v>
      </c>
    </row>
    <row r="1948" spans="1:16">
      <c r="B1948" s="627"/>
      <c r="C1948" s="627"/>
      <c r="D1948" s="627"/>
      <c r="E1948" s="628"/>
      <c r="F1948" s="627"/>
      <c r="G1948" s="639"/>
      <c r="H1948" s="630">
        <f>IF(F1948="",0,VLOOKUP(F1948,'Cable trays (UnitPrice)'!B:F,5,0))</f>
        <v>0</v>
      </c>
      <c r="I1948" s="631">
        <f t="shared" si="2604"/>
        <v>0</v>
      </c>
      <c r="J1948" s="632"/>
      <c r="K1948" s="632"/>
      <c r="L1948" s="632"/>
      <c r="M1948" s="633"/>
      <c r="N1948" s="632"/>
      <c r="O1948" s="635"/>
      <c r="P1948" s="636" t="e">
        <f t="shared" ref="P1948" si="2612">G1948*O1940</f>
        <v>#REF!</v>
      </c>
    </row>
    <row r="1949" spans="1:16">
      <c r="B1949" s="627"/>
      <c r="C1949" s="627"/>
      <c r="D1949" s="627"/>
      <c r="E1949" s="628"/>
      <c r="F1949" s="8"/>
      <c r="G1949" s="639"/>
      <c r="H1949" s="630">
        <f>IF(F1949="",0,VLOOKUP(F1949,'Cable trays (UnitPrice)'!B:F,5,0))</f>
        <v>0</v>
      </c>
      <c r="I1949" s="631">
        <f t="shared" si="2604"/>
        <v>0</v>
      </c>
      <c r="J1949" s="632"/>
      <c r="K1949" s="632"/>
      <c r="L1949" s="632"/>
      <c r="M1949" s="633"/>
      <c r="N1949" s="632"/>
      <c r="O1949" s="635"/>
      <c r="P1949" s="636" t="e">
        <f t="shared" ref="P1949" si="2613">G1949*O1940</f>
        <v>#REF!</v>
      </c>
    </row>
    <row r="1950" spans="1:16">
      <c r="A1950" t="s">
        <v>963</v>
      </c>
      <c r="B1950" s="705" t="s">
        <v>959</v>
      </c>
      <c r="C1950" s="703" t="s">
        <v>852</v>
      </c>
      <c r="D1950" s="9" t="s">
        <v>918</v>
      </c>
      <c r="E1950" s="9" t="s">
        <v>912</v>
      </c>
      <c r="F1950" s="619"/>
      <c r="G1950" s="619"/>
      <c r="H1950" s="619"/>
      <c r="I1950" s="620">
        <f t="shared" ref="I1950" si="2614">SUM(I1951:I1959)</f>
        <v>194.71334700574238</v>
      </c>
      <c r="J1950" s="621">
        <f>I1950*NOK2EUR</f>
        <v>2239.2034905660375</v>
      </c>
      <c r="K1950" s="622"/>
      <c r="L1950" s="622">
        <f t="shared" ref="L1950" si="2615">D1950/1000</f>
        <v>0.75</v>
      </c>
      <c r="M1950" s="624">
        <f t="shared" ref="M1950" si="2616">$M$1</f>
        <v>0.5</v>
      </c>
      <c r="N1950" s="622">
        <f t="shared" ref="N1950" si="2617">L1950+L1950*M1950</f>
        <v>1.125</v>
      </c>
      <c r="O1950" s="626" t="e">
        <f>SUMIF(#REF!,A1950,#REF!)</f>
        <v>#REF!</v>
      </c>
      <c r="P1950" s="626"/>
    </row>
    <row r="1951" spans="1:16">
      <c r="B1951" s="627"/>
      <c r="C1951" s="627"/>
      <c r="D1951" s="627"/>
      <c r="E1951" s="628"/>
      <c r="F1951" s="260" t="str">
        <f>CONCATENATE(B1950," ",C1950,D1950,"x",E1950)</f>
        <v>Ladder - Reducer HDG 750 x 125</v>
      </c>
      <c r="G1951" s="629">
        <v>1</v>
      </c>
      <c r="H1951" s="630">
        <f>IF(F1951="",0,VLOOKUP(F1951,'Cable trays (UnitPrice)'!B:F,5,0))</f>
        <v>152.17391304347825</v>
      </c>
      <c r="I1951" s="631">
        <f t="shared" ref="I1951:I1959" si="2618">H1951*G1951</f>
        <v>152.17391304347825</v>
      </c>
      <c r="J1951" s="632"/>
      <c r="K1951" s="632"/>
      <c r="L1951" s="632"/>
      <c r="M1951" s="633"/>
      <c r="N1951" s="632"/>
      <c r="O1951" s="635"/>
      <c r="P1951" s="636" t="e">
        <f t="shared" ref="P1951" si="2619">G1951*O1950</f>
        <v>#REF!</v>
      </c>
    </row>
    <row r="1952" spans="1:16">
      <c r="B1952" s="627"/>
      <c r="C1952" s="627"/>
      <c r="D1952" s="627"/>
      <c r="E1952" s="628"/>
      <c r="F1952" s="260" t="str">
        <f>CONCATENATE("Ladder - Union ",C1950,D1950,"x",E1950)</f>
        <v>Ladder - Union HDG 750 x 125</v>
      </c>
      <c r="G1952" s="629">
        <v>2</v>
      </c>
      <c r="H1952" s="630">
        <f>IF(F1952="",0,VLOOKUP(F1952,'Cable trays (UnitPrice)'!B:F,5,0))</f>
        <v>14.232977850697294</v>
      </c>
      <c r="I1952" s="631">
        <f t="shared" si="2618"/>
        <v>28.465955701394588</v>
      </c>
      <c r="J1952" s="632"/>
      <c r="K1952" s="632"/>
      <c r="L1952" s="632"/>
      <c r="M1952" s="633"/>
      <c r="N1952" s="632"/>
      <c r="O1952" s="635"/>
      <c r="P1952" s="636" t="e">
        <f t="shared" ref="P1952" si="2620">G1952*O1950</f>
        <v>#REF!</v>
      </c>
    </row>
    <row r="1953" spans="1:16">
      <c r="B1953" s="627"/>
      <c r="C1953" s="627"/>
      <c r="D1953" s="627"/>
      <c r="E1953" s="628"/>
      <c r="F1953" s="638" t="s">
        <v>853</v>
      </c>
      <c r="G1953" s="639">
        <v>2</v>
      </c>
      <c r="H1953" s="630">
        <f>IF(F1953="",0,VLOOKUP(F1953,'Cable trays (UnitPrice)'!B:F,5,0))</f>
        <v>1.6165217391304347</v>
      </c>
      <c r="I1953" s="631">
        <f t="shared" si="2618"/>
        <v>3.2330434782608695</v>
      </c>
      <c r="J1953" s="632"/>
      <c r="K1953" s="632"/>
      <c r="L1953" s="632"/>
      <c r="M1953" s="633"/>
      <c r="N1953" s="632"/>
      <c r="O1953" s="635"/>
      <c r="P1953" s="636" t="e">
        <f t="shared" ref="P1953" si="2621">G1953*O1950</f>
        <v>#REF!</v>
      </c>
    </row>
    <row r="1954" spans="1:16">
      <c r="B1954" s="627"/>
      <c r="C1954" s="627"/>
      <c r="D1954" s="627"/>
      <c r="E1954" s="628"/>
      <c r="F1954" s="638" t="s">
        <v>854</v>
      </c>
      <c r="G1954" s="639">
        <v>2</v>
      </c>
      <c r="H1954" s="630">
        <f>IF(F1954="",0,VLOOKUP(F1954,'Cable trays (UnitPrice)'!B:F,5,0))</f>
        <v>0.1643478260869565</v>
      </c>
      <c r="I1954" s="631">
        <f t="shared" si="2618"/>
        <v>0.328695652173913</v>
      </c>
      <c r="J1954" s="632"/>
      <c r="K1954" s="632"/>
      <c r="L1954" s="632"/>
      <c r="M1954" s="633"/>
      <c r="N1954" s="632"/>
      <c r="O1954" s="635"/>
      <c r="P1954" s="636" t="e">
        <f t="shared" ref="P1954" si="2622">G1954*O1950</f>
        <v>#REF!</v>
      </c>
    </row>
    <row r="1955" spans="1:16">
      <c r="B1955" s="627"/>
      <c r="C1955" s="627"/>
      <c r="D1955" s="627"/>
      <c r="E1955" s="628"/>
      <c r="F1955" s="638" t="s">
        <v>865</v>
      </c>
      <c r="G1955" s="639">
        <f t="shared" ref="G1955:G2015" si="2623">D1950*2/1000</f>
        <v>1.5</v>
      </c>
      <c r="H1955" s="630">
        <f>IF(F1955="",0,VLOOKUP(F1955,'Cable trays (UnitPrice)'!B:F,5,0))</f>
        <v>5.9608695652173909</v>
      </c>
      <c r="I1955" s="631">
        <f t="shared" si="2618"/>
        <v>8.9413043478260867</v>
      </c>
      <c r="J1955" s="632"/>
      <c r="K1955" s="632"/>
      <c r="L1955" s="632"/>
      <c r="M1955" s="633"/>
      <c r="N1955" s="632"/>
      <c r="O1955" s="635"/>
      <c r="P1955" s="636" t="e">
        <f t="shared" ref="P1955" si="2624">G1955*O1950</f>
        <v>#REF!</v>
      </c>
    </row>
    <row r="1956" spans="1:16">
      <c r="B1956" s="627"/>
      <c r="C1956" s="627"/>
      <c r="D1956" s="627"/>
      <c r="E1956" s="628"/>
      <c r="F1956" s="638" t="s">
        <v>855</v>
      </c>
      <c r="G1956" s="639">
        <v>2</v>
      </c>
      <c r="H1956" s="630">
        <f>IF(F1956="",0,VLOOKUP(F1956,'Cable trays (UnitPrice)'!B:F,5,0))</f>
        <v>0.78521739130434776</v>
      </c>
      <c r="I1956" s="631">
        <f t="shared" si="2618"/>
        <v>1.5704347826086955</v>
      </c>
      <c r="J1956" s="632"/>
      <c r="K1956" s="632"/>
      <c r="L1956" s="632"/>
      <c r="M1956" s="633"/>
      <c r="N1956" s="632"/>
      <c r="O1956" s="635"/>
      <c r="P1956" s="636" t="e">
        <f t="shared" ref="P1956" si="2625">G1956*O1950</f>
        <v>#REF!</v>
      </c>
    </row>
    <row r="1957" spans="1:16">
      <c r="B1957" s="627"/>
      <c r="C1957" s="627"/>
      <c r="D1957" s="627"/>
      <c r="E1957" s="628"/>
      <c r="F1957" s="638"/>
      <c r="G1957" s="639"/>
      <c r="H1957" s="630">
        <f>IF(F1957="",0,VLOOKUP(F1957,'Cable trays (UnitPrice)'!B:F,5,0))</f>
        <v>0</v>
      </c>
      <c r="I1957" s="631">
        <f t="shared" si="2618"/>
        <v>0</v>
      </c>
      <c r="J1957" s="632"/>
      <c r="K1957" s="632"/>
      <c r="L1957" s="632"/>
      <c r="M1957" s="633"/>
      <c r="N1957" s="632"/>
      <c r="O1957" s="635"/>
      <c r="P1957" s="636" t="e">
        <f t="shared" ref="P1957" si="2626">G1957*O1950</f>
        <v>#REF!</v>
      </c>
    </row>
    <row r="1958" spans="1:16">
      <c r="B1958" s="627"/>
      <c r="C1958" s="627"/>
      <c r="D1958" s="627"/>
      <c r="E1958" s="628"/>
      <c r="F1958" s="627"/>
      <c r="G1958" s="639"/>
      <c r="H1958" s="630">
        <f>IF(F1958="",0,VLOOKUP(F1958,'Cable trays (UnitPrice)'!B:F,5,0))</f>
        <v>0</v>
      </c>
      <c r="I1958" s="631">
        <f t="shared" si="2618"/>
        <v>0</v>
      </c>
      <c r="J1958" s="632"/>
      <c r="K1958" s="632"/>
      <c r="L1958" s="632"/>
      <c r="M1958" s="633"/>
      <c r="N1958" s="632"/>
      <c r="O1958" s="635"/>
      <c r="P1958" s="636" t="e">
        <f t="shared" ref="P1958" si="2627">G1958*O1950</f>
        <v>#REF!</v>
      </c>
    </row>
    <row r="1959" spans="1:16">
      <c r="B1959" s="627"/>
      <c r="C1959" s="627"/>
      <c r="D1959" s="627"/>
      <c r="E1959" s="628"/>
      <c r="F1959" s="8"/>
      <c r="G1959" s="639"/>
      <c r="H1959" s="630">
        <f>IF(F1959="",0,VLOOKUP(F1959,'Cable trays (UnitPrice)'!B:F,5,0))</f>
        <v>0</v>
      </c>
      <c r="I1959" s="631">
        <f t="shared" si="2618"/>
        <v>0</v>
      </c>
      <c r="J1959" s="632"/>
      <c r="K1959" s="632"/>
      <c r="L1959" s="632"/>
      <c r="M1959" s="633"/>
      <c r="N1959" s="632"/>
      <c r="O1959" s="635"/>
      <c r="P1959" s="636" t="e">
        <f t="shared" ref="P1959" si="2628">G1959*O1950</f>
        <v>#REF!</v>
      </c>
    </row>
    <row r="1960" spans="1:16">
      <c r="A1960" t="s">
        <v>963</v>
      </c>
      <c r="B1960" s="705" t="s">
        <v>959</v>
      </c>
      <c r="C1960" s="703" t="s">
        <v>852</v>
      </c>
      <c r="D1960" s="9" t="s">
        <v>918</v>
      </c>
      <c r="E1960" s="9" t="s">
        <v>912</v>
      </c>
      <c r="F1960" s="619"/>
      <c r="G1960" s="619"/>
      <c r="H1960" s="619"/>
      <c r="I1960" s="620">
        <f t="shared" ref="I1960" si="2629">SUM(I1961:I1969)</f>
        <v>194.71334700574238</v>
      </c>
      <c r="J1960" s="621">
        <f>I1960*NOK2EUR</f>
        <v>2239.2034905660375</v>
      </c>
      <c r="K1960" s="622"/>
      <c r="L1960" s="622">
        <f t="shared" ref="L1960" si="2630">D1960/1000</f>
        <v>0.75</v>
      </c>
      <c r="M1960" s="624">
        <f t="shared" ref="M1960" si="2631">$M$1</f>
        <v>0.5</v>
      </c>
      <c r="N1960" s="622">
        <f t="shared" ref="N1960" si="2632">L1960+L1960*M1960</f>
        <v>1.125</v>
      </c>
      <c r="O1960" s="626" t="e">
        <f>SUMIF(#REF!,A1960,#REF!)</f>
        <v>#REF!</v>
      </c>
      <c r="P1960" s="626"/>
    </row>
    <row r="1961" spans="1:16">
      <c r="B1961" s="627"/>
      <c r="C1961" s="627"/>
      <c r="D1961" s="627"/>
      <c r="E1961" s="628"/>
      <c r="F1961" s="260" t="str">
        <f>CONCATENATE(B1960," ",C1960,D1960,"x",E1960)</f>
        <v>Ladder - Reducer HDG 750 x 125</v>
      </c>
      <c r="G1961" s="629">
        <v>1</v>
      </c>
      <c r="H1961" s="630">
        <f>IF(F1961="",0,VLOOKUP(F1961,'Cable trays (UnitPrice)'!B:F,5,0))</f>
        <v>152.17391304347825</v>
      </c>
      <c r="I1961" s="631">
        <f t="shared" ref="I1961:I1969" si="2633">H1961*G1961</f>
        <v>152.17391304347825</v>
      </c>
      <c r="J1961" s="632"/>
      <c r="K1961" s="632"/>
      <c r="L1961" s="632"/>
      <c r="M1961" s="633"/>
      <c r="N1961" s="632"/>
      <c r="O1961" s="635"/>
      <c r="P1961" s="636" t="e">
        <f t="shared" ref="P1961" si="2634">G1961*O1960</f>
        <v>#REF!</v>
      </c>
    </row>
    <row r="1962" spans="1:16">
      <c r="B1962" s="627"/>
      <c r="C1962" s="627"/>
      <c r="D1962" s="627"/>
      <c r="E1962" s="628"/>
      <c r="F1962" s="260" t="str">
        <f>CONCATENATE("Ladder - Union ",C1960,D1960,"x",E1960)</f>
        <v>Ladder - Union HDG 750 x 125</v>
      </c>
      <c r="G1962" s="629">
        <v>2</v>
      </c>
      <c r="H1962" s="630">
        <f>IF(F1962="",0,VLOOKUP(F1962,'Cable trays (UnitPrice)'!B:F,5,0))</f>
        <v>14.232977850697294</v>
      </c>
      <c r="I1962" s="631">
        <f t="shared" si="2633"/>
        <v>28.465955701394588</v>
      </c>
      <c r="J1962" s="632"/>
      <c r="K1962" s="632"/>
      <c r="L1962" s="632"/>
      <c r="M1962" s="633"/>
      <c r="N1962" s="632"/>
      <c r="O1962" s="635"/>
      <c r="P1962" s="636" t="e">
        <f t="shared" ref="P1962" si="2635">G1962*O1960</f>
        <v>#REF!</v>
      </c>
    </row>
    <row r="1963" spans="1:16">
      <c r="B1963" s="627"/>
      <c r="C1963" s="627"/>
      <c r="D1963" s="627"/>
      <c r="E1963" s="628"/>
      <c r="F1963" s="638" t="s">
        <v>853</v>
      </c>
      <c r="G1963" s="639">
        <v>2</v>
      </c>
      <c r="H1963" s="630">
        <f>IF(F1963="",0,VLOOKUP(F1963,'Cable trays (UnitPrice)'!B:F,5,0))</f>
        <v>1.6165217391304347</v>
      </c>
      <c r="I1963" s="631">
        <f t="shared" si="2633"/>
        <v>3.2330434782608695</v>
      </c>
      <c r="J1963" s="632"/>
      <c r="K1963" s="632"/>
      <c r="L1963" s="632"/>
      <c r="M1963" s="633"/>
      <c r="N1963" s="632"/>
      <c r="O1963" s="635"/>
      <c r="P1963" s="636" t="e">
        <f t="shared" ref="P1963" si="2636">G1963*O1960</f>
        <v>#REF!</v>
      </c>
    </row>
    <row r="1964" spans="1:16">
      <c r="B1964" s="627"/>
      <c r="C1964" s="627"/>
      <c r="D1964" s="627"/>
      <c r="E1964" s="628"/>
      <c r="F1964" s="638" t="s">
        <v>854</v>
      </c>
      <c r="G1964" s="639">
        <v>2</v>
      </c>
      <c r="H1964" s="630">
        <f>IF(F1964="",0,VLOOKUP(F1964,'Cable trays (UnitPrice)'!B:F,5,0))</f>
        <v>0.1643478260869565</v>
      </c>
      <c r="I1964" s="631">
        <f t="shared" si="2633"/>
        <v>0.328695652173913</v>
      </c>
      <c r="J1964" s="632"/>
      <c r="K1964" s="632"/>
      <c r="L1964" s="632"/>
      <c r="M1964" s="633"/>
      <c r="N1964" s="632"/>
      <c r="O1964" s="635"/>
      <c r="P1964" s="636" t="e">
        <f t="shared" ref="P1964" si="2637">G1964*O1960</f>
        <v>#REF!</v>
      </c>
    </row>
    <row r="1965" spans="1:16">
      <c r="B1965" s="627"/>
      <c r="C1965" s="627"/>
      <c r="D1965" s="627"/>
      <c r="E1965" s="628"/>
      <c r="F1965" s="638" t="s">
        <v>865</v>
      </c>
      <c r="G1965" s="639">
        <f t="shared" si="2623"/>
        <v>1.5</v>
      </c>
      <c r="H1965" s="630">
        <f>IF(F1965="",0,VLOOKUP(F1965,'Cable trays (UnitPrice)'!B:F,5,0))</f>
        <v>5.9608695652173909</v>
      </c>
      <c r="I1965" s="631">
        <f t="shared" si="2633"/>
        <v>8.9413043478260867</v>
      </c>
      <c r="J1965" s="632"/>
      <c r="K1965" s="632"/>
      <c r="L1965" s="632"/>
      <c r="M1965" s="633"/>
      <c r="N1965" s="632"/>
      <c r="O1965" s="635"/>
      <c r="P1965" s="636" t="e">
        <f t="shared" ref="P1965" si="2638">G1965*O1960</f>
        <v>#REF!</v>
      </c>
    </row>
    <row r="1966" spans="1:16">
      <c r="B1966" s="627"/>
      <c r="C1966" s="627"/>
      <c r="D1966" s="627"/>
      <c r="E1966" s="628"/>
      <c r="F1966" s="638" t="s">
        <v>855</v>
      </c>
      <c r="G1966" s="639">
        <v>2</v>
      </c>
      <c r="H1966" s="630">
        <f>IF(F1966="",0,VLOOKUP(F1966,'Cable trays (UnitPrice)'!B:F,5,0))</f>
        <v>0.78521739130434776</v>
      </c>
      <c r="I1966" s="631">
        <f t="shared" si="2633"/>
        <v>1.5704347826086955</v>
      </c>
      <c r="J1966" s="632"/>
      <c r="K1966" s="632"/>
      <c r="L1966" s="632"/>
      <c r="M1966" s="633"/>
      <c r="N1966" s="632"/>
      <c r="O1966" s="635"/>
      <c r="P1966" s="636" t="e">
        <f t="shared" ref="P1966" si="2639">G1966*O1960</f>
        <v>#REF!</v>
      </c>
    </row>
    <row r="1967" spans="1:16">
      <c r="B1967" s="627"/>
      <c r="C1967" s="627"/>
      <c r="D1967" s="627"/>
      <c r="E1967" s="628"/>
      <c r="F1967" s="638"/>
      <c r="G1967" s="639"/>
      <c r="H1967" s="630">
        <f>IF(F1967="",0,VLOOKUP(F1967,'Cable trays (UnitPrice)'!B:F,5,0))</f>
        <v>0</v>
      </c>
      <c r="I1967" s="631">
        <f t="shared" si="2633"/>
        <v>0</v>
      </c>
      <c r="J1967" s="632"/>
      <c r="K1967" s="632"/>
      <c r="L1967" s="632"/>
      <c r="M1967" s="633"/>
      <c r="N1967" s="632"/>
      <c r="O1967" s="635"/>
      <c r="P1967" s="636" t="e">
        <f t="shared" ref="P1967" si="2640">G1967*O1960</f>
        <v>#REF!</v>
      </c>
    </row>
    <row r="1968" spans="1:16">
      <c r="B1968" s="627"/>
      <c r="C1968" s="627"/>
      <c r="D1968" s="627"/>
      <c r="E1968" s="628"/>
      <c r="F1968" s="627"/>
      <c r="G1968" s="639"/>
      <c r="H1968" s="630">
        <f>IF(F1968="",0,VLOOKUP(F1968,'Cable trays (UnitPrice)'!B:F,5,0))</f>
        <v>0</v>
      </c>
      <c r="I1968" s="631">
        <f t="shared" si="2633"/>
        <v>0</v>
      </c>
      <c r="J1968" s="632"/>
      <c r="K1968" s="632"/>
      <c r="L1968" s="632"/>
      <c r="M1968" s="633"/>
      <c r="N1968" s="632"/>
      <c r="O1968" s="635"/>
      <c r="P1968" s="636" t="e">
        <f t="shared" ref="P1968" si="2641">G1968*O1960</f>
        <v>#REF!</v>
      </c>
    </row>
    <row r="1969" spans="1:16">
      <c r="B1969" s="627"/>
      <c r="C1969" s="627"/>
      <c r="D1969" s="627"/>
      <c r="E1969" s="628"/>
      <c r="F1969" s="8"/>
      <c r="G1969" s="639"/>
      <c r="H1969" s="630">
        <f>IF(F1969="",0,VLOOKUP(F1969,'Cable trays (UnitPrice)'!B:F,5,0))</f>
        <v>0</v>
      </c>
      <c r="I1969" s="631">
        <f t="shared" si="2633"/>
        <v>0</v>
      </c>
      <c r="J1969" s="632"/>
      <c r="K1969" s="632"/>
      <c r="L1969" s="632"/>
      <c r="M1969" s="633"/>
      <c r="N1969" s="632"/>
      <c r="O1969" s="635"/>
      <c r="P1969" s="636" t="e">
        <f t="shared" ref="P1969" si="2642">G1969*O1960</f>
        <v>#REF!</v>
      </c>
    </row>
    <row r="1970" spans="1:16">
      <c r="A1970" t="s">
        <v>963</v>
      </c>
      <c r="B1970" s="705" t="s">
        <v>959</v>
      </c>
      <c r="C1970" s="703" t="s">
        <v>852</v>
      </c>
      <c r="D1970" s="9" t="s">
        <v>918</v>
      </c>
      <c r="E1970" s="9" t="s">
        <v>912</v>
      </c>
      <c r="F1970" s="619"/>
      <c r="G1970" s="619"/>
      <c r="H1970" s="619"/>
      <c r="I1970" s="620">
        <f t="shared" ref="I1970" si="2643">SUM(I1971:I1979)</f>
        <v>194.71334700574238</v>
      </c>
      <c r="J1970" s="621">
        <f>I1970*NOK2EUR</f>
        <v>2239.2034905660375</v>
      </c>
      <c r="K1970" s="622"/>
      <c r="L1970" s="622">
        <f t="shared" ref="L1970" si="2644">D1970/1000</f>
        <v>0.75</v>
      </c>
      <c r="M1970" s="624">
        <f t="shared" ref="M1970" si="2645">$M$1</f>
        <v>0.5</v>
      </c>
      <c r="N1970" s="622">
        <f t="shared" ref="N1970" si="2646">L1970+L1970*M1970</f>
        <v>1.125</v>
      </c>
      <c r="O1970" s="626" t="e">
        <f>SUMIF(#REF!,A1970,#REF!)</f>
        <v>#REF!</v>
      </c>
      <c r="P1970" s="626"/>
    </row>
    <row r="1971" spans="1:16">
      <c r="B1971" s="627"/>
      <c r="C1971" s="627"/>
      <c r="D1971" s="627"/>
      <c r="E1971" s="628"/>
      <c r="F1971" s="260" t="str">
        <f>CONCATENATE(B1970," ",C1970,D1970,"x",E1970)</f>
        <v>Ladder - Reducer HDG 750 x 125</v>
      </c>
      <c r="G1971" s="629">
        <v>1</v>
      </c>
      <c r="H1971" s="630">
        <f>IF(F1971="",0,VLOOKUP(F1971,'Cable trays (UnitPrice)'!B:F,5,0))</f>
        <v>152.17391304347825</v>
      </c>
      <c r="I1971" s="631">
        <f t="shared" ref="I1971:I1979" si="2647">H1971*G1971</f>
        <v>152.17391304347825</v>
      </c>
      <c r="J1971" s="632"/>
      <c r="K1971" s="632"/>
      <c r="L1971" s="632"/>
      <c r="M1971" s="633"/>
      <c r="N1971" s="632"/>
      <c r="O1971" s="635"/>
      <c r="P1971" s="636" t="e">
        <f t="shared" ref="P1971" si="2648">G1971*O1970</f>
        <v>#REF!</v>
      </c>
    </row>
    <row r="1972" spans="1:16">
      <c r="B1972" s="627"/>
      <c r="C1972" s="627"/>
      <c r="D1972" s="627"/>
      <c r="E1972" s="628"/>
      <c r="F1972" s="260" t="str">
        <f>CONCATENATE("Ladder - Union ",C1970,D1970,"x",E1970)</f>
        <v>Ladder - Union HDG 750 x 125</v>
      </c>
      <c r="G1972" s="629">
        <v>2</v>
      </c>
      <c r="H1972" s="630">
        <f>IF(F1972="",0,VLOOKUP(F1972,'Cable trays (UnitPrice)'!B:F,5,0))</f>
        <v>14.232977850697294</v>
      </c>
      <c r="I1972" s="631">
        <f t="shared" si="2647"/>
        <v>28.465955701394588</v>
      </c>
      <c r="J1972" s="632"/>
      <c r="K1972" s="632"/>
      <c r="L1972" s="632"/>
      <c r="M1972" s="633"/>
      <c r="N1972" s="632"/>
      <c r="O1972" s="635"/>
      <c r="P1972" s="636" t="e">
        <f t="shared" ref="P1972" si="2649">G1972*O1970</f>
        <v>#REF!</v>
      </c>
    </row>
    <row r="1973" spans="1:16">
      <c r="B1973" s="627"/>
      <c r="C1973" s="627"/>
      <c r="D1973" s="627"/>
      <c r="E1973" s="628"/>
      <c r="F1973" s="638" t="s">
        <v>853</v>
      </c>
      <c r="G1973" s="639">
        <v>2</v>
      </c>
      <c r="H1973" s="630">
        <f>IF(F1973="",0,VLOOKUP(F1973,'Cable trays (UnitPrice)'!B:F,5,0))</f>
        <v>1.6165217391304347</v>
      </c>
      <c r="I1973" s="631">
        <f t="shared" si="2647"/>
        <v>3.2330434782608695</v>
      </c>
      <c r="J1973" s="632"/>
      <c r="K1973" s="632"/>
      <c r="L1973" s="632"/>
      <c r="M1973" s="633"/>
      <c r="N1973" s="632"/>
      <c r="O1973" s="635"/>
      <c r="P1973" s="636" t="e">
        <f t="shared" ref="P1973" si="2650">G1973*O1970</f>
        <v>#REF!</v>
      </c>
    </row>
    <row r="1974" spans="1:16">
      <c r="B1974" s="627"/>
      <c r="C1974" s="627"/>
      <c r="D1974" s="627"/>
      <c r="E1974" s="628"/>
      <c r="F1974" s="638" t="s">
        <v>854</v>
      </c>
      <c r="G1974" s="639">
        <v>2</v>
      </c>
      <c r="H1974" s="630">
        <f>IF(F1974="",0,VLOOKUP(F1974,'Cable trays (UnitPrice)'!B:F,5,0))</f>
        <v>0.1643478260869565</v>
      </c>
      <c r="I1974" s="631">
        <f t="shared" si="2647"/>
        <v>0.328695652173913</v>
      </c>
      <c r="J1974" s="632"/>
      <c r="K1974" s="632"/>
      <c r="L1974" s="632"/>
      <c r="M1974" s="633"/>
      <c r="N1974" s="632"/>
      <c r="O1974" s="635"/>
      <c r="P1974" s="636" t="e">
        <f t="shared" ref="P1974" si="2651">G1974*O1970</f>
        <v>#REF!</v>
      </c>
    </row>
    <row r="1975" spans="1:16">
      <c r="B1975" s="627"/>
      <c r="C1975" s="627"/>
      <c r="D1975" s="627"/>
      <c r="E1975" s="628"/>
      <c r="F1975" s="638" t="s">
        <v>865</v>
      </c>
      <c r="G1975" s="639">
        <f t="shared" si="2623"/>
        <v>1.5</v>
      </c>
      <c r="H1975" s="630">
        <f>IF(F1975="",0,VLOOKUP(F1975,'Cable trays (UnitPrice)'!B:F,5,0))</f>
        <v>5.9608695652173909</v>
      </c>
      <c r="I1975" s="631">
        <f t="shared" si="2647"/>
        <v>8.9413043478260867</v>
      </c>
      <c r="J1975" s="632"/>
      <c r="K1975" s="632"/>
      <c r="L1975" s="632"/>
      <c r="M1975" s="633"/>
      <c r="N1975" s="632"/>
      <c r="O1975" s="635"/>
      <c r="P1975" s="636" t="e">
        <f t="shared" ref="P1975" si="2652">G1975*O1970</f>
        <v>#REF!</v>
      </c>
    </row>
    <row r="1976" spans="1:16">
      <c r="B1976" s="627"/>
      <c r="C1976" s="627"/>
      <c r="D1976" s="627"/>
      <c r="E1976" s="628"/>
      <c r="F1976" s="638" t="s">
        <v>855</v>
      </c>
      <c r="G1976" s="639">
        <v>2</v>
      </c>
      <c r="H1976" s="630">
        <f>IF(F1976="",0,VLOOKUP(F1976,'Cable trays (UnitPrice)'!B:F,5,0))</f>
        <v>0.78521739130434776</v>
      </c>
      <c r="I1976" s="631">
        <f t="shared" si="2647"/>
        <v>1.5704347826086955</v>
      </c>
      <c r="J1976" s="632"/>
      <c r="K1976" s="632"/>
      <c r="L1976" s="632"/>
      <c r="M1976" s="633"/>
      <c r="N1976" s="632"/>
      <c r="O1976" s="635"/>
      <c r="P1976" s="636" t="e">
        <f t="shared" ref="P1976" si="2653">G1976*O1970</f>
        <v>#REF!</v>
      </c>
    </row>
    <row r="1977" spans="1:16">
      <c r="B1977" s="627"/>
      <c r="C1977" s="627"/>
      <c r="D1977" s="627"/>
      <c r="E1977" s="628"/>
      <c r="F1977" s="638"/>
      <c r="G1977" s="639"/>
      <c r="H1977" s="630">
        <f>IF(F1977="",0,VLOOKUP(F1977,'Cable trays (UnitPrice)'!B:F,5,0))</f>
        <v>0</v>
      </c>
      <c r="I1977" s="631">
        <f t="shared" si="2647"/>
        <v>0</v>
      </c>
      <c r="J1977" s="632"/>
      <c r="K1977" s="632"/>
      <c r="L1977" s="632"/>
      <c r="M1977" s="633"/>
      <c r="N1977" s="632"/>
      <c r="O1977" s="635"/>
      <c r="P1977" s="636" t="e">
        <f t="shared" ref="P1977" si="2654">G1977*O1970</f>
        <v>#REF!</v>
      </c>
    </row>
    <row r="1978" spans="1:16">
      <c r="B1978" s="627"/>
      <c r="C1978" s="627"/>
      <c r="D1978" s="627"/>
      <c r="E1978" s="628"/>
      <c r="F1978" s="627"/>
      <c r="G1978" s="639"/>
      <c r="H1978" s="630">
        <f>IF(F1978="",0,VLOOKUP(F1978,'Cable trays (UnitPrice)'!B:F,5,0))</f>
        <v>0</v>
      </c>
      <c r="I1978" s="631">
        <f t="shared" si="2647"/>
        <v>0</v>
      </c>
      <c r="J1978" s="632"/>
      <c r="K1978" s="632"/>
      <c r="L1978" s="632"/>
      <c r="M1978" s="633"/>
      <c r="N1978" s="632"/>
      <c r="O1978" s="635"/>
      <c r="P1978" s="636" t="e">
        <f t="shared" ref="P1978" si="2655">G1978*O1970</f>
        <v>#REF!</v>
      </c>
    </row>
    <row r="1979" spans="1:16">
      <c r="B1979" s="627"/>
      <c r="C1979" s="627"/>
      <c r="D1979" s="627"/>
      <c r="E1979" s="628"/>
      <c r="F1979" s="8"/>
      <c r="G1979" s="639"/>
      <c r="H1979" s="630">
        <f>IF(F1979="",0,VLOOKUP(F1979,'Cable trays (UnitPrice)'!B:F,5,0))</f>
        <v>0</v>
      </c>
      <c r="I1979" s="631">
        <f t="shared" si="2647"/>
        <v>0</v>
      </c>
      <c r="J1979" s="632"/>
      <c r="K1979" s="632"/>
      <c r="L1979" s="632"/>
      <c r="M1979" s="633"/>
      <c r="N1979" s="632"/>
      <c r="O1979" s="635"/>
      <c r="P1979" s="636" t="e">
        <f t="shared" ref="P1979" si="2656">G1979*O1970</f>
        <v>#REF!</v>
      </c>
    </row>
    <row r="1980" spans="1:16">
      <c r="A1980" t="s">
        <v>963</v>
      </c>
      <c r="B1980" s="705" t="s">
        <v>959</v>
      </c>
      <c r="C1980" s="703" t="s">
        <v>852</v>
      </c>
      <c r="D1980" s="9" t="s">
        <v>918</v>
      </c>
      <c r="E1980" s="9" t="s">
        <v>912</v>
      </c>
      <c r="F1980" s="619"/>
      <c r="G1980" s="619"/>
      <c r="H1980" s="619"/>
      <c r="I1980" s="620">
        <f t="shared" ref="I1980" si="2657">SUM(I1981:I1989)</f>
        <v>194.71334700574238</v>
      </c>
      <c r="J1980" s="621">
        <f>I1980*NOK2EUR</f>
        <v>2239.2034905660375</v>
      </c>
      <c r="K1980" s="622"/>
      <c r="L1980" s="622">
        <f t="shared" ref="L1980" si="2658">D1980/1000</f>
        <v>0.75</v>
      </c>
      <c r="M1980" s="624">
        <f t="shared" ref="M1980" si="2659">$M$1</f>
        <v>0.5</v>
      </c>
      <c r="N1980" s="622">
        <f t="shared" ref="N1980" si="2660">L1980+L1980*M1980</f>
        <v>1.125</v>
      </c>
      <c r="O1980" s="626" t="e">
        <f>SUMIF(#REF!,A1980,#REF!)</f>
        <v>#REF!</v>
      </c>
      <c r="P1980" s="626"/>
    </row>
    <row r="1981" spans="1:16">
      <c r="B1981" s="627"/>
      <c r="C1981" s="627"/>
      <c r="D1981" s="627"/>
      <c r="E1981" s="628"/>
      <c r="F1981" s="260" t="str">
        <f>CONCATENATE(B1980," ",C1980,D1980,"x",E1980)</f>
        <v>Ladder - Reducer HDG 750 x 125</v>
      </c>
      <c r="G1981" s="629">
        <v>1</v>
      </c>
      <c r="H1981" s="630">
        <f>IF(F1981="",0,VLOOKUP(F1981,'Cable trays (UnitPrice)'!B:F,5,0))</f>
        <v>152.17391304347825</v>
      </c>
      <c r="I1981" s="631">
        <f t="shared" ref="I1981:I1989" si="2661">H1981*G1981</f>
        <v>152.17391304347825</v>
      </c>
      <c r="J1981" s="632"/>
      <c r="K1981" s="632"/>
      <c r="L1981" s="632"/>
      <c r="M1981" s="633"/>
      <c r="N1981" s="632"/>
      <c r="O1981" s="635"/>
      <c r="P1981" s="636" t="e">
        <f t="shared" ref="P1981" si="2662">G1981*O1980</f>
        <v>#REF!</v>
      </c>
    </row>
    <row r="1982" spans="1:16">
      <c r="B1982" s="627"/>
      <c r="C1982" s="627"/>
      <c r="D1982" s="627"/>
      <c r="E1982" s="628"/>
      <c r="F1982" s="260" t="str">
        <f>CONCATENATE("Ladder - Union ",C1980,D1980,"x",E1980)</f>
        <v>Ladder - Union HDG 750 x 125</v>
      </c>
      <c r="G1982" s="629">
        <v>2</v>
      </c>
      <c r="H1982" s="630">
        <f>IF(F1982="",0,VLOOKUP(F1982,'Cable trays (UnitPrice)'!B:F,5,0))</f>
        <v>14.232977850697294</v>
      </c>
      <c r="I1982" s="631">
        <f t="shared" si="2661"/>
        <v>28.465955701394588</v>
      </c>
      <c r="J1982" s="632"/>
      <c r="K1982" s="632"/>
      <c r="L1982" s="632"/>
      <c r="M1982" s="633"/>
      <c r="N1982" s="632"/>
      <c r="O1982" s="635"/>
      <c r="P1982" s="636" t="e">
        <f t="shared" ref="P1982" si="2663">G1982*O1980</f>
        <v>#REF!</v>
      </c>
    </row>
    <row r="1983" spans="1:16">
      <c r="B1983" s="627"/>
      <c r="C1983" s="627"/>
      <c r="D1983" s="627"/>
      <c r="E1983" s="628"/>
      <c r="F1983" s="638" t="s">
        <v>853</v>
      </c>
      <c r="G1983" s="639">
        <v>2</v>
      </c>
      <c r="H1983" s="630">
        <f>IF(F1983="",0,VLOOKUP(F1983,'Cable trays (UnitPrice)'!B:F,5,0))</f>
        <v>1.6165217391304347</v>
      </c>
      <c r="I1983" s="631">
        <f t="shared" si="2661"/>
        <v>3.2330434782608695</v>
      </c>
      <c r="J1983" s="632"/>
      <c r="K1983" s="632"/>
      <c r="L1983" s="632"/>
      <c r="M1983" s="633"/>
      <c r="N1983" s="632"/>
      <c r="O1983" s="635"/>
      <c r="P1983" s="636" t="e">
        <f t="shared" ref="P1983" si="2664">G1983*O1980</f>
        <v>#REF!</v>
      </c>
    </row>
    <row r="1984" spans="1:16">
      <c r="B1984" s="627"/>
      <c r="C1984" s="627"/>
      <c r="D1984" s="627"/>
      <c r="E1984" s="628"/>
      <c r="F1984" s="638" t="s">
        <v>854</v>
      </c>
      <c r="G1984" s="639">
        <v>2</v>
      </c>
      <c r="H1984" s="630">
        <f>IF(F1984="",0,VLOOKUP(F1984,'Cable trays (UnitPrice)'!B:F,5,0))</f>
        <v>0.1643478260869565</v>
      </c>
      <c r="I1984" s="631">
        <f t="shared" si="2661"/>
        <v>0.328695652173913</v>
      </c>
      <c r="J1984" s="632"/>
      <c r="K1984" s="632"/>
      <c r="L1984" s="632"/>
      <c r="M1984" s="633"/>
      <c r="N1984" s="632"/>
      <c r="O1984" s="635"/>
      <c r="P1984" s="636" t="e">
        <f t="shared" ref="P1984" si="2665">G1984*O1980</f>
        <v>#REF!</v>
      </c>
    </row>
    <row r="1985" spans="1:16">
      <c r="B1985" s="627"/>
      <c r="C1985" s="627"/>
      <c r="D1985" s="627"/>
      <c r="E1985" s="628"/>
      <c r="F1985" s="638" t="s">
        <v>865</v>
      </c>
      <c r="G1985" s="639">
        <f t="shared" si="2623"/>
        <v>1.5</v>
      </c>
      <c r="H1985" s="630">
        <f>IF(F1985="",0,VLOOKUP(F1985,'Cable trays (UnitPrice)'!B:F,5,0))</f>
        <v>5.9608695652173909</v>
      </c>
      <c r="I1985" s="631">
        <f t="shared" si="2661"/>
        <v>8.9413043478260867</v>
      </c>
      <c r="J1985" s="632"/>
      <c r="K1985" s="632"/>
      <c r="L1985" s="632"/>
      <c r="M1985" s="633"/>
      <c r="N1985" s="632"/>
      <c r="O1985" s="635"/>
      <c r="P1985" s="636" t="e">
        <f t="shared" ref="P1985" si="2666">G1985*O1980</f>
        <v>#REF!</v>
      </c>
    </row>
    <row r="1986" spans="1:16">
      <c r="B1986" s="627"/>
      <c r="C1986" s="627"/>
      <c r="D1986" s="627"/>
      <c r="E1986" s="628"/>
      <c r="F1986" s="638" t="s">
        <v>855</v>
      </c>
      <c r="G1986" s="639">
        <v>2</v>
      </c>
      <c r="H1986" s="630">
        <f>IF(F1986="",0,VLOOKUP(F1986,'Cable trays (UnitPrice)'!B:F,5,0))</f>
        <v>0.78521739130434776</v>
      </c>
      <c r="I1986" s="631">
        <f t="shared" si="2661"/>
        <v>1.5704347826086955</v>
      </c>
      <c r="J1986" s="632"/>
      <c r="K1986" s="632"/>
      <c r="L1986" s="632"/>
      <c r="M1986" s="633"/>
      <c r="N1986" s="632"/>
      <c r="O1986" s="635"/>
      <c r="P1986" s="636" t="e">
        <f t="shared" ref="P1986" si="2667">G1986*O1980</f>
        <v>#REF!</v>
      </c>
    </row>
    <row r="1987" spans="1:16">
      <c r="B1987" s="627"/>
      <c r="C1987" s="627"/>
      <c r="D1987" s="627"/>
      <c r="E1987" s="628"/>
      <c r="F1987" s="638"/>
      <c r="G1987" s="639"/>
      <c r="H1987" s="630">
        <f>IF(F1987="",0,VLOOKUP(F1987,'Cable trays (UnitPrice)'!B:F,5,0))</f>
        <v>0</v>
      </c>
      <c r="I1987" s="631">
        <f t="shared" si="2661"/>
        <v>0</v>
      </c>
      <c r="J1987" s="632"/>
      <c r="K1987" s="632"/>
      <c r="L1987" s="632"/>
      <c r="M1987" s="633"/>
      <c r="N1987" s="632"/>
      <c r="O1987" s="635"/>
      <c r="P1987" s="636" t="e">
        <f t="shared" ref="P1987" si="2668">G1987*O1980</f>
        <v>#REF!</v>
      </c>
    </row>
    <row r="1988" spans="1:16">
      <c r="B1988" s="627"/>
      <c r="C1988" s="627"/>
      <c r="D1988" s="627"/>
      <c r="E1988" s="628"/>
      <c r="F1988" s="627"/>
      <c r="G1988" s="639"/>
      <c r="H1988" s="630">
        <f>IF(F1988="",0,VLOOKUP(F1988,'Cable trays (UnitPrice)'!B:F,5,0))</f>
        <v>0</v>
      </c>
      <c r="I1988" s="631">
        <f t="shared" si="2661"/>
        <v>0</v>
      </c>
      <c r="J1988" s="632"/>
      <c r="K1988" s="632"/>
      <c r="L1988" s="632"/>
      <c r="M1988" s="633"/>
      <c r="N1988" s="632"/>
      <c r="O1988" s="635"/>
      <c r="P1988" s="636" t="e">
        <f t="shared" ref="P1988" si="2669">G1988*O1980</f>
        <v>#REF!</v>
      </c>
    </row>
    <row r="1989" spans="1:16">
      <c r="B1989" s="627"/>
      <c r="C1989" s="627"/>
      <c r="D1989" s="627"/>
      <c r="E1989" s="628"/>
      <c r="F1989" s="8"/>
      <c r="G1989" s="639"/>
      <c r="H1989" s="630">
        <f>IF(F1989="",0,VLOOKUP(F1989,'Cable trays (UnitPrice)'!B:F,5,0))</f>
        <v>0</v>
      </c>
      <c r="I1989" s="631">
        <f t="shared" si="2661"/>
        <v>0</v>
      </c>
      <c r="J1989" s="632"/>
      <c r="K1989" s="632"/>
      <c r="L1989" s="632"/>
      <c r="M1989" s="633"/>
      <c r="N1989" s="632"/>
      <c r="O1989" s="635"/>
      <c r="P1989" s="636" t="e">
        <f t="shared" ref="P1989" si="2670">G1989*O1980</f>
        <v>#REF!</v>
      </c>
    </row>
    <row r="1990" spans="1:16">
      <c r="A1990" t="s">
        <v>963</v>
      </c>
      <c r="B1990" s="705" t="s">
        <v>959</v>
      </c>
      <c r="C1990" s="703" t="s">
        <v>852</v>
      </c>
      <c r="D1990" s="9" t="s">
        <v>918</v>
      </c>
      <c r="E1990" s="9" t="s">
        <v>912</v>
      </c>
      <c r="F1990" s="619"/>
      <c r="G1990" s="619"/>
      <c r="H1990" s="619"/>
      <c r="I1990" s="620">
        <f t="shared" ref="I1990" si="2671">SUM(I1991:I1999)</f>
        <v>194.71334700574238</v>
      </c>
      <c r="J1990" s="621">
        <f>I1990*NOK2EUR</f>
        <v>2239.2034905660375</v>
      </c>
      <c r="K1990" s="622"/>
      <c r="L1990" s="622">
        <f t="shared" ref="L1990" si="2672">D1990/1000</f>
        <v>0.75</v>
      </c>
      <c r="M1990" s="624">
        <f t="shared" ref="M1990" si="2673">$M$1</f>
        <v>0.5</v>
      </c>
      <c r="N1990" s="622">
        <f t="shared" ref="N1990" si="2674">L1990+L1990*M1990</f>
        <v>1.125</v>
      </c>
      <c r="O1990" s="626" t="e">
        <f>SUMIF(#REF!,A1990,#REF!)</f>
        <v>#REF!</v>
      </c>
      <c r="P1990" s="626"/>
    </row>
    <row r="1991" spans="1:16">
      <c r="B1991" s="627"/>
      <c r="C1991" s="627"/>
      <c r="D1991" s="627"/>
      <c r="E1991" s="628"/>
      <c r="F1991" s="260" t="str">
        <f>CONCATENATE(B1990," ",C1990,D1990,"x",E1990)</f>
        <v>Ladder - Reducer HDG 750 x 125</v>
      </c>
      <c r="G1991" s="629">
        <v>1</v>
      </c>
      <c r="H1991" s="630">
        <f>IF(F1991="",0,VLOOKUP(F1991,'Cable trays (UnitPrice)'!B:F,5,0))</f>
        <v>152.17391304347825</v>
      </c>
      <c r="I1991" s="631">
        <f t="shared" ref="I1991:I1999" si="2675">H1991*G1991</f>
        <v>152.17391304347825</v>
      </c>
      <c r="J1991" s="632"/>
      <c r="K1991" s="632"/>
      <c r="L1991" s="632"/>
      <c r="M1991" s="633"/>
      <c r="N1991" s="632"/>
      <c r="O1991" s="635"/>
      <c r="P1991" s="636" t="e">
        <f t="shared" ref="P1991" si="2676">G1991*O1990</f>
        <v>#REF!</v>
      </c>
    </row>
    <row r="1992" spans="1:16">
      <c r="B1992" s="627"/>
      <c r="C1992" s="627"/>
      <c r="D1992" s="627"/>
      <c r="E1992" s="628"/>
      <c r="F1992" s="260" t="str">
        <f>CONCATENATE("Ladder - Union ",C1990,D1990,"x",E1990)</f>
        <v>Ladder - Union HDG 750 x 125</v>
      </c>
      <c r="G1992" s="629">
        <v>2</v>
      </c>
      <c r="H1992" s="630">
        <f>IF(F1992="",0,VLOOKUP(F1992,'Cable trays (UnitPrice)'!B:F,5,0))</f>
        <v>14.232977850697294</v>
      </c>
      <c r="I1992" s="631">
        <f t="shared" si="2675"/>
        <v>28.465955701394588</v>
      </c>
      <c r="J1992" s="632"/>
      <c r="K1992" s="632"/>
      <c r="L1992" s="632"/>
      <c r="M1992" s="633"/>
      <c r="N1992" s="632"/>
      <c r="O1992" s="635"/>
      <c r="P1992" s="636" t="e">
        <f t="shared" ref="P1992" si="2677">G1992*O1990</f>
        <v>#REF!</v>
      </c>
    </row>
    <row r="1993" spans="1:16">
      <c r="B1993" s="627"/>
      <c r="C1993" s="627"/>
      <c r="D1993" s="627"/>
      <c r="E1993" s="628"/>
      <c r="F1993" s="638" t="s">
        <v>853</v>
      </c>
      <c r="G1993" s="639">
        <v>2</v>
      </c>
      <c r="H1993" s="630">
        <f>IF(F1993="",0,VLOOKUP(F1993,'Cable trays (UnitPrice)'!B:F,5,0))</f>
        <v>1.6165217391304347</v>
      </c>
      <c r="I1993" s="631">
        <f t="shared" si="2675"/>
        <v>3.2330434782608695</v>
      </c>
      <c r="J1993" s="632"/>
      <c r="K1993" s="632"/>
      <c r="L1993" s="632"/>
      <c r="M1993" s="633"/>
      <c r="N1993" s="632"/>
      <c r="O1993" s="635"/>
      <c r="P1993" s="636" t="e">
        <f t="shared" ref="P1993" si="2678">G1993*O1990</f>
        <v>#REF!</v>
      </c>
    </row>
    <row r="1994" spans="1:16">
      <c r="B1994" s="627"/>
      <c r="C1994" s="627"/>
      <c r="D1994" s="627"/>
      <c r="E1994" s="628"/>
      <c r="F1994" s="638" t="s">
        <v>854</v>
      </c>
      <c r="G1994" s="639">
        <v>2</v>
      </c>
      <c r="H1994" s="630">
        <f>IF(F1994="",0,VLOOKUP(F1994,'Cable trays (UnitPrice)'!B:F,5,0))</f>
        <v>0.1643478260869565</v>
      </c>
      <c r="I1994" s="631">
        <f t="shared" si="2675"/>
        <v>0.328695652173913</v>
      </c>
      <c r="J1994" s="632"/>
      <c r="K1994" s="632"/>
      <c r="L1994" s="632"/>
      <c r="M1994" s="633"/>
      <c r="N1994" s="632"/>
      <c r="O1994" s="635"/>
      <c r="P1994" s="636" t="e">
        <f t="shared" ref="P1994" si="2679">G1994*O1990</f>
        <v>#REF!</v>
      </c>
    </row>
    <row r="1995" spans="1:16">
      <c r="B1995" s="627"/>
      <c r="C1995" s="627"/>
      <c r="D1995" s="627"/>
      <c r="E1995" s="628"/>
      <c r="F1995" s="638" t="s">
        <v>865</v>
      </c>
      <c r="G1995" s="639">
        <f t="shared" si="2623"/>
        <v>1.5</v>
      </c>
      <c r="H1995" s="630">
        <f>IF(F1995="",0,VLOOKUP(F1995,'Cable trays (UnitPrice)'!B:F,5,0))</f>
        <v>5.9608695652173909</v>
      </c>
      <c r="I1995" s="631">
        <f t="shared" si="2675"/>
        <v>8.9413043478260867</v>
      </c>
      <c r="J1995" s="632"/>
      <c r="K1995" s="632"/>
      <c r="L1995" s="632"/>
      <c r="M1995" s="633"/>
      <c r="N1995" s="632"/>
      <c r="O1995" s="635"/>
      <c r="P1995" s="636" t="e">
        <f t="shared" ref="P1995" si="2680">G1995*O1990</f>
        <v>#REF!</v>
      </c>
    </row>
    <row r="1996" spans="1:16">
      <c r="B1996" s="627"/>
      <c r="C1996" s="627"/>
      <c r="D1996" s="627"/>
      <c r="E1996" s="628"/>
      <c r="F1996" s="638" t="s">
        <v>855</v>
      </c>
      <c r="G1996" s="639">
        <v>2</v>
      </c>
      <c r="H1996" s="630">
        <f>IF(F1996="",0,VLOOKUP(F1996,'Cable trays (UnitPrice)'!B:F,5,0))</f>
        <v>0.78521739130434776</v>
      </c>
      <c r="I1996" s="631">
        <f t="shared" si="2675"/>
        <v>1.5704347826086955</v>
      </c>
      <c r="J1996" s="632"/>
      <c r="K1996" s="632"/>
      <c r="L1996" s="632"/>
      <c r="M1996" s="633"/>
      <c r="N1996" s="632"/>
      <c r="O1996" s="635"/>
      <c r="P1996" s="636" t="e">
        <f t="shared" ref="P1996" si="2681">G1996*O1990</f>
        <v>#REF!</v>
      </c>
    </row>
    <row r="1997" spans="1:16">
      <c r="B1997" s="627"/>
      <c r="C1997" s="627"/>
      <c r="D1997" s="627"/>
      <c r="E1997" s="628"/>
      <c r="F1997" s="638"/>
      <c r="G1997" s="639"/>
      <c r="H1997" s="630">
        <f>IF(F1997="",0,VLOOKUP(F1997,'Cable trays (UnitPrice)'!B:F,5,0))</f>
        <v>0</v>
      </c>
      <c r="I1997" s="631">
        <f t="shared" si="2675"/>
        <v>0</v>
      </c>
      <c r="J1997" s="632"/>
      <c r="K1997" s="632"/>
      <c r="L1997" s="632"/>
      <c r="M1997" s="633"/>
      <c r="N1997" s="632"/>
      <c r="O1997" s="635"/>
      <c r="P1997" s="636" t="e">
        <f t="shared" ref="P1997" si="2682">G1997*O1990</f>
        <v>#REF!</v>
      </c>
    </row>
    <row r="1998" spans="1:16">
      <c r="B1998" s="627"/>
      <c r="C1998" s="627"/>
      <c r="D1998" s="627"/>
      <c r="E1998" s="628"/>
      <c r="F1998" s="627"/>
      <c r="G1998" s="639"/>
      <c r="H1998" s="630">
        <f>IF(F1998="",0,VLOOKUP(F1998,'Cable trays (UnitPrice)'!B:F,5,0))</f>
        <v>0</v>
      </c>
      <c r="I1998" s="631">
        <f t="shared" si="2675"/>
        <v>0</v>
      </c>
      <c r="J1998" s="632"/>
      <c r="K1998" s="632"/>
      <c r="L1998" s="632"/>
      <c r="M1998" s="633"/>
      <c r="N1998" s="632"/>
      <c r="O1998" s="635"/>
      <c r="P1998" s="636" t="e">
        <f t="shared" ref="P1998" si="2683">G1998*O1990</f>
        <v>#REF!</v>
      </c>
    </row>
    <row r="1999" spans="1:16">
      <c r="B1999" s="627"/>
      <c r="C1999" s="627"/>
      <c r="D1999" s="627"/>
      <c r="E1999" s="628"/>
      <c r="F1999" s="8"/>
      <c r="G1999" s="639"/>
      <c r="H1999" s="630">
        <f>IF(F1999="",0,VLOOKUP(F1999,'Cable trays (UnitPrice)'!B:F,5,0))</f>
        <v>0</v>
      </c>
      <c r="I1999" s="631">
        <f t="shared" si="2675"/>
        <v>0</v>
      </c>
      <c r="J1999" s="632"/>
      <c r="K1999" s="632"/>
      <c r="L1999" s="632"/>
      <c r="M1999" s="633"/>
      <c r="N1999" s="632"/>
      <c r="O1999" s="635"/>
      <c r="P1999" s="636" t="e">
        <f t="shared" ref="P1999" si="2684">G1999*O1990</f>
        <v>#REF!</v>
      </c>
    </row>
    <row r="2000" spans="1:16">
      <c r="A2000" t="s">
        <v>964</v>
      </c>
      <c r="B2000" s="705" t="s">
        <v>959</v>
      </c>
      <c r="C2000" s="703" t="s">
        <v>852</v>
      </c>
      <c r="D2000" s="9" t="s">
        <v>920</v>
      </c>
      <c r="E2000" s="9" t="s">
        <v>912</v>
      </c>
      <c r="F2000" s="619"/>
      <c r="G2000" s="619"/>
      <c r="H2000" s="619"/>
      <c r="I2000" s="620">
        <f t="shared" ref="I2000" si="2685">SUM(I2001:I2009)</f>
        <v>180.47769483182935</v>
      </c>
      <c r="J2000" s="621">
        <f>I2000*NOK2EUR</f>
        <v>2075.4934905660375</v>
      </c>
      <c r="K2000" s="622"/>
      <c r="L2000" s="622">
        <f t="shared" ref="L2000" si="2686">D2000/1000</f>
        <v>0.65</v>
      </c>
      <c r="M2000" s="624">
        <f t="shared" ref="M2000" si="2687">$M$1</f>
        <v>0.5</v>
      </c>
      <c r="N2000" s="622">
        <f t="shared" ref="N2000" si="2688">L2000+L2000*M2000</f>
        <v>0.97500000000000009</v>
      </c>
      <c r="O2000" s="626" t="e">
        <f>SUMIF(#REF!,A2000,#REF!)</f>
        <v>#REF!</v>
      </c>
      <c r="P2000" s="626"/>
    </row>
    <row r="2001" spans="1:16">
      <c r="B2001" s="627"/>
      <c r="C2001" s="627"/>
      <c r="D2001" s="627"/>
      <c r="E2001" s="628"/>
      <c r="F2001" s="260" t="str">
        <f>CONCATENATE(B2000," ",C2000,D2000,"x",E2000)</f>
        <v>Ladder - Reducer HDG 650 x 125</v>
      </c>
      <c r="G2001" s="629">
        <v>1</v>
      </c>
      <c r="H2001" s="630">
        <f>IF(F2001="",0,VLOOKUP(F2001,'Cable trays (UnitPrice)'!B:F,5,0))</f>
        <v>139.13043478260869</v>
      </c>
      <c r="I2001" s="631">
        <f t="shared" ref="I2001:I2009" si="2689">H2001*G2001</f>
        <v>139.13043478260869</v>
      </c>
      <c r="J2001" s="632"/>
      <c r="K2001" s="632"/>
      <c r="L2001" s="632"/>
      <c r="M2001" s="633"/>
      <c r="N2001" s="632"/>
      <c r="O2001" s="635"/>
      <c r="P2001" s="636" t="e">
        <f t="shared" ref="P2001" si="2690">G2001*O2000</f>
        <v>#REF!</v>
      </c>
    </row>
    <row r="2002" spans="1:16">
      <c r="B2002" s="627"/>
      <c r="C2002" s="627"/>
      <c r="D2002" s="627"/>
      <c r="E2002" s="628"/>
      <c r="F2002" s="260" t="str">
        <f>CONCATENATE("Ladder - Union ",C2000,D2000,"x",E2000)</f>
        <v>Ladder - Union HDG 650 x 125</v>
      </c>
      <c r="G2002" s="629">
        <v>2</v>
      </c>
      <c r="H2002" s="630">
        <f>IF(F2002="",0,VLOOKUP(F2002,'Cable trays (UnitPrice)'!B:F,5,0))</f>
        <v>14.232977850697294</v>
      </c>
      <c r="I2002" s="631">
        <f t="shared" si="2689"/>
        <v>28.465955701394588</v>
      </c>
      <c r="J2002" s="632"/>
      <c r="K2002" s="632"/>
      <c r="L2002" s="632"/>
      <c r="M2002" s="633"/>
      <c r="N2002" s="632"/>
      <c r="O2002" s="635"/>
      <c r="P2002" s="636" t="e">
        <f t="shared" ref="P2002" si="2691">G2002*O2000</f>
        <v>#REF!</v>
      </c>
    </row>
    <row r="2003" spans="1:16">
      <c r="B2003" s="627"/>
      <c r="C2003" s="627"/>
      <c r="D2003" s="627"/>
      <c r="E2003" s="628"/>
      <c r="F2003" s="638" t="s">
        <v>853</v>
      </c>
      <c r="G2003" s="639">
        <v>2</v>
      </c>
      <c r="H2003" s="630">
        <f>IF(F2003="",0,VLOOKUP(F2003,'Cable trays (UnitPrice)'!B:F,5,0))</f>
        <v>1.6165217391304347</v>
      </c>
      <c r="I2003" s="631">
        <f t="shared" si="2689"/>
        <v>3.2330434782608695</v>
      </c>
      <c r="J2003" s="632"/>
      <c r="K2003" s="632"/>
      <c r="L2003" s="632"/>
      <c r="M2003" s="633"/>
      <c r="N2003" s="632"/>
      <c r="O2003" s="635"/>
      <c r="P2003" s="636" t="e">
        <f t="shared" ref="P2003" si="2692">G2003*O2000</f>
        <v>#REF!</v>
      </c>
    </row>
    <row r="2004" spans="1:16">
      <c r="B2004" s="627"/>
      <c r="C2004" s="627"/>
      <c r="D2004" s="627"/>
      <c r="E2004" s="628"/>
      <c r="F2004" s="638" t="s">
        <v>854</v>
      </c>
      <c r="G2004" s="639">
        <v>2</v>
      </c>
      <c r="H2004" s="630">
        <f>IF(F2004="",0,VLOOKUP(F2004,'Cable trays (UnitPrice)'!B:F,5,0))</f>
        <v>0.1643478260869565</v>
      </c>
      <c r="I2004" s="631">
        <f t="shared" si="2689"/>
        <v>0.328695652173913</v>
      </c>
      <c r="J2004" s="632"/>
      <c r="K2004" s="632"/>
      <c r="L2004" s="632"/>
      <c r="M2004" s="633"/>
      <c r="N2004" s="632"/>
      <c r="O2004" s="635"/>
      <c r="P2004" s="636" t="e">
        <f t="shared" ref="P2004" si="2693">G2004*O2000</f>
        <v>#REF!</v>
      </c>
    </row>
    <row r="2005" spans="1:16">
      <c r="B2005" s="627"/>
      <c r="C2005" s="627"/>
      <c r="D2005" s="627"/>
      <c r="E2005" s="628"/>
      <c r="F2005" s="638" t="s">
        <v>865</v>
      </c>
      <c r="G2005" s="639">
        <f t="shared" si="2623"/>
        <v>1.3</v>
      </c>
      <c r="H2005" s="630">
        <f>IF(F2005="",0,VLOOKUP(F2005,'Cable trays (UnitPrice)'!B:F,5,0))</f>
        <v>5.9608695652173909</v>
      </c>
      <c r="I2005" s="631">
        <f t="shared" si="2689"/>
        <v>7.7491304347826082</v>
      </c>
      <c r="J2005" s="632"/>
      <c r="K2005" s="632"/>
      <c r="L2005" s="632"/>
      <c r="M2005" s="633"/>
      <c r="N2005" s="632"/>
      <c r="O2005" s="635"/>
      <c r="P2005" s="636" t="e">
        <f t="shared" ref="P2005" si="2694">G2005*O2000</f>
        <v>#REF!</v>
      </c>
    </row>
    <row r="2006" spans="1:16">
      <c r="B2006" s="627"/>
      <c r="C2006" s="627"/>
      <c r="D2006" s="627"/>
      <c r="E2006" s="628"/>
      <c r="F2006" s="638" t="s">
        <v>855</v>
      </c>
      <c r="G2006" s="639">
        <v>2</v>
      </c>
      <c r="H2006" s="630">
        <f>IF(F2006="",0,VLOOKUP(F2006,'Cable trays (UnitPrice)'!B:F,5,0))</f>
        <v>0.78521739130434776</v>
      </c>
      <c r="I2006" s="631">
        <f t="shared" si="2689"/>
        <v>1.5704347826086955</v>
      </c>
      <c r="J2006" s="632"/>
      <c r="K2006" s="632"/>
      <c r="L2006" s="632"/>
      <c r="M2006" s="633"/>
      <c r="N2006" s="632"/>
      <c r="O2006" s="635"/>
      <c r="P2006" s="636" t="e">
        <f t="shared" ref="P2006" si="2695">G2006*O2000</f>
        <v>#REF!</v>
      </c>
    </row>
    <row r="2007" spans="1:16">
      <c r="B2007" s="627"/>
      <c r="C2007" s="627"/>
      <c r="D2007" s="627"/>
      <c r="E2007" s="628"/>
      <c r="F2007" s="638"/>
      <c r="G2007" s="639"/>
      <c r="H2007" s="630">
        <f>IF(F2007="",0,VLOOKUP(F2007,'Cable trays (UnitPrice)'!B:F,5,0))</f>
        <v>0</v>
      </c>
      <c r="I2007" s="631">
        <f t="shared" si="2689"/>
        <v>0</v>
      </c>
      <c r="J2007" s="632"/>
      <c r="K2007" s="632"/>
      <c r="L2007" s="632"/>
      <c r="M2007" s="633"/>
      <c r="N2007" s="632"/>
      <c r="O2007" s="635"/>
      <c r="P2007" s="636" t="e">
        <f t="shared" ref="P2007" si="2696">G2007*O2000</f>
        <v>#REF!</v>
      </c>
    </row>
    <row r="2008" spans="1:16">
      <c r="B2008" s="627"/>
      <c r="C2008" s="627"/>
      <c r="D2008" s="627"/>
      <c r="E2008" s="628"/>
      <c r="F2008" s="627"/>
      <c r="G2008" s="639"/>
      <c r="H2008" s="630">
        <f>IF(F2008="",0,VLOOKUP(F2008,'Cable trays (UnitPrice)'!B:F,5,0))</f>
        <v>0</v>
      </c>
      <c r="I2008" s="631">
        <f t="shared" si="2689"/>
        <v>0</v>
      </c>
      <c r="J2008" s="632"/>
      <c r="K2008" s="632"/>
      <c r="L2008" s="632"/>
      <c r="M2008" s="633"/>
      <c r="N2008" s="632"/>
      <c r="O2008" s="635"/>
      <c r="P2008" s="636" t="e">
        <f t="shared" ref="P2008" si="2697">G2008*O2000</f>
        <v>#REF!</v>
      </c>
    </row>
    <row r="2009" spans="1:16">
      <c r="B2009" s="627"/>
      <c r="C2009" s="627"/>
      <c r="D2009" s="627"/>
      <c r="E2009" s="628"/>
      <c r="F2009" s="8"/>
      <c r="G2009" s="639"/>
      <c r="H2009" s="630">
        <f>IF(F2009="",0,VLOOKUP(F2009,'Cable trays (UnitPrice)'!B:F,5,0))</f>
        <v>0</v>
      </c>
      <c r="I2009" s="631">
        <f t="shared" si="2689"/>
        <v>0</v>
      </c>
      <c r="J2009" s="632"/>
      <c r="K2009" s="632"/>
      <c r="L2009" s="632"/>
      <c r="M2009" s="633"/>
      <c r="N2009" s="632"/>
      <c r="O2009" s="635"/>
      <c r="P2009" s="636" t="e">
        <f t="shared" ref="P2009" si="2698">G2009*O2000</f>
        <v>#REF!</v>
      </c>
    </row>
    <row r="2010" spans="1:16">
      <c r="A2010" t="s">
        <v>965</v>
      </c>
      <c r="B2010" s="705" t="s">
        <v>959</v>
      </c>
      <c r="C2010" s="703" t="s">
        <v>852</v>
      </c>
      <c r="D2010" s="9" t="s">
        <v>878</v>
      </c>
      <c r="E2010" s="9" t="s">
        <v>912</v>
      </c>
      <c r="F2010" s="619"/>
      <c r="G2010" s="619"/>
      <c r="H2010" s="619"/>
      <c r="I2010" s="620">
        <f t="shared" ref="I2010" si="2699">SUM(I2011:I2019)</f>
        <v>179.88160787530759</v>
      </c>
      <c r="J2010" s="621">
        <f>I2010*NOK2EUR</f>
        <v>2068.6384905660375</v>
      </c>
      <c r="K2010" s="622"/>
      <c r="L2010" s="622">
        <f t="shared" ref="L2010" si="2700">D2010/1000</f>
        <v>0.6</v>
      </c>
      <c r="M2010" s="624">
        <f t="shared" ref="M2010" si="2701">$M$1</f>
        <v>0.5</v>
      </c>
      <c r="N2010" s="622">
        <f t="shared" ref="N2010" si="2702">L2010+L2010*M2010</f>
        <v>0.89999999999999991</v>
      </c>
      <c r="O2010" s="626" t="e">
        <f>SUMIF(#REF!,A2010,#REF!)</f>
        <v>#REF!</v>
      </c>
      <c r="P2010" s="626"/>
    </row>
    <row r="2011" spans="1:16">
      <c r="B2011" s="627"/>
      <c r="C2011" s="627"/>
      <c r="D2011" s="627"/>
      <c r="E2011" s="628"/>
      <c r="F2011" s="260" t="str">
        <f>CONCATENATE(B2010," ",C2010,D2010,"x",E2010)</f>
        <v>Ladder - Reducer HDG 600 x 125</v>
      </c>
      <c r="G2011" s="629">
        <v>1</v>
      </c>
      <c r="H2011" s="630">
        <f>IF(F2011="",0,VLOOKUP(F2011,'Cable trays (UnitPrice)'!B:F,5,0))</f>
        <v>139.13043478260869</v>
      </c>
      <c r="I2011" s="631">
        <f t="shared" ref="I2011:I2019" si="2703">H2011*G2011</f>
        <v>139.13043478260869</v>
      </c>
      <c r="J2011" s="632"/>
      <c r="K2011" s="632"/>
      <c r="L2011" s="632"/>
      <c r="M2011" s="633"/>
      <c r="N2011" s="632"/>
      <c r="O2011" s="635"/>
      <c r="P2011" s="636" t="e">
        <f t="shared" ref="P2011" si="2704">G2011*O2010</f>
        <v>#REF!</v>
      </c>
    </row>
    <row r="2012" spans="1:16">
      <c r="B2012" s="627"/>
      <c r="C2012" s="627"/>
      <c r="D2012" s="627"/>
      <c r="E2012" s="628"/>
      <c r="F2012" s="260" t="str">
        <f>CONCATENATE("Ladder - Union ",C2010,D2010,"x",E2010)</f>
        <v>Ladder - Union HDG 600 x 125</v>
      </c>
      <c r="G2012" s="629">
        <v>2</v>
      </c>
      <c r="H2012" s="630">
        <f>IF(F2012="",0,VLOOKUP(F2012,'Cable trays (UnitPrice)'!B:F,5,0))</f>
        <v>14.232977850697294</v>
      </c>
      <c r="I2012" s="631">
        <f t="shared" si="2703"/>
        <v>28.465955701394588</v>
      </c>
      <c r="J2012" s="632"/>
      <c r="K2012" s="632"/>
      <c r="L2012" s="632"/>
      <c r="M2012" s="633"/>
      <c r="N2012" s="632"/>
      <c r="O2012" s="635"/>
      <c r="P2012" s="636" t="e">
        <f t="shared" ref="P2012" si="2705">G2012*O2010</f>
        <v>#REF!</v>
      </c>
    </row>
    <row r="2013" spans="1:16">
      <c r="B2013" s="627"/>
      <c r="C2013" s="627"/>
      <c r="D2013" s="627"/>
      <c r="E2013" s="628"/>
      <c r="F2013" s="638" t="s">
        <v>853</v>
      </c>
      <c r="G2013" s="639">
        <v>2</v>
      </c>
      <c r="H2013" s="630">
        <f>IF(F2013="",0,VLOOKUP(F2013,'Cable trays (UnitPrice)'!B:F,5,0))</f>
        <v>1.6165217391304347</v>
      </c>
      <c r="I2013" s="631">
        <f t="shared" si="2703"/>
        <v>3.2330434782608695</v>
      </c>
      <c r="J2013" s="632"/>
      <c r="K2013" s="632"/>
      <c r="L2013" s="632"/>
      <c r="M2013" s="633"/>
      <c r="N2013" s="632"/>
      <c r="O2013" s="635"/>
      <c r="P2013" s="636" t="e">
        <f t="shared" ref="P2013" si="2706">G2013*O2010</f>
        <v>#REF!</v>
      </c>
    </row>
    <row r="2014" spans="1:16">
      <c r="B2014" s="627"/>
      <c r="C2014" s="627"/>
      <c r="D2014" s="627"/>
      <c r="E2014" s="628"/>
      <c r="F2014" s="638" t="s">
        <v>854</v>
      </c>
      <c r="G2014" s="639">
        <v>2</v>
      </c>
      <c r="H2014" s="630">
        <f>IF(F2014="",0,VLOOKUP(F2014,'Cable trays (UnitPrice)'!B:F,5,0))</f>
        <v>0.1643478260869565</v>
      </c>
      <c r="I2014" s="631">
        <f t="shared" si="2703"/>
        <v>0.328695652173913</v>
      </c>
      <c r="J2014" s="632"/>
      <c r="K2014" s="632"/>
      <c r="L2014" s="632"/>
      <c r="M2014" s="633"/>
      <c r="N2014" s="632"/>
      <c r="O2014" s="635"/>
      <c r="P2014" s="636" t="e">
        <f t="shared" ref="P2014" si="2707">G2014*O2010</f>
        <v>#REF!</v>
      </c>
    </row>
    <row r="2015" spans="1:16">
      <c r="B2015" s="627"/>
      <c r="C2015" s="627"/>
      <c r="D2015" s="627"/>
      <c r="E2015" s="628"/>
      <c r="F2015" s="638" t="s">
        <v>865</v>
      </c>
      <c r="G2015" s="639">
        <f t="shared" si="2623"/>
        <v>1.2</v>
      </c>
      <c r="H2015" s="630">
        <f>IF(F2015="",0,VLOOKUP(F2015,'Cable trays (UnitPrice)'!B:F,5,0))</f>
        <v>5.9608695652173909</v>
      </c>
      <c r="I2015" s="631">
        <f t="shared" si="2703"/>
        <v>7.1530434782608685</v>
      </c>
      <c r="J2015" s="632"/>
      <c r="K2015" s="632"/>
      <c r="L2015" s="632"/>
      <c r="M2015" s="633"/>
      <c r="N2015" s="632"/>
      <c r="O2015" s="635"/>
      <c r="P2015" s="636" t="e">
        <f t="shared" ref="P2015" si="2708">G2015*O2010</f>
        <v>#REF!</v>
      </c>
    </row>
    <row r="2016" spans="1:16">
      <c r="B2016" s="627"/>
      <c r="C2016" s="627"/>
      <c r="D2016" s="627"/>
      <c r="E2016" s="628"/>
      <c r="F2016" s="638" t="s">
        <v>855</v>
      </c>
      <c r="G2016" s="639">
        <v>2</v>
      </c>
      <c r="H2016" s="630">
        <f>IF(F2016="",0,VLOOKUP(F2016,'Cable trays (UnitPrice)'!B:F,5,0))</f>
        <v>0.78521739130434776</v>
      </c>
      <c r="I2016" s="631">
        <f t="shared" si="2703"/>
        <v>1.5704347826086955</v>
      </c>
      <c r="J2016" s="632"/>
      <c r="K2016" s="632"/>
      <c r="L2016" s="632"/>
      <c r="M2016" s="633"/>
      <c r="N2016" s="632"/>
      <c r="O2016" s="635"/>
      <c r="P2016" s="636" t="e">
        <f t="shared" ref="P2016" si="2709">G2016*O2010</f>
        <v>#REF!</v>
      </c>
    </row>
    <row r="2017" spans="1:16">
      <c r="B2017" s="627"/>
      <c r="C2017" s="627"/>
      <c r="D2017" s="627"/>
      <c r="E2017" s="628"/>
      <c r="F2017" s="638"/>
      <c r="G2017" s="639"/>
      <c r="H2017" s="630">
        <f>IF(F2017="",0,VLOOKUP(F2017,'Cable trays (UnitPrice)'!B:F,5,0))</f>
        <v>0</v>
      </c>
      <c r="I2017" s="631">
        <f t="shared" si="2703"/>
        <v>0</v>
      </c>
      <c r="J2017" s="632"/>
      <c r="K2017" s="632"/>
      <c r="L2017" s="632"/>
      <c r="M2017" s="633"/>
      <c r="N2017" s="632"/>
      <c r="O2017" s="635"/>
      <c r="P2017" s="636" t="e">
        <f t="shared" ref="P2017" si="2710">G2017*O2010</f>
        <v>#REF!</v>
      </c>
    </row>
    <row r="2018" spans="1:16">
      <c r="B2018" s="627"/>
      <c r="C2018" s="627"/>
      <c r="D2018" s="627"/>
      <c r="E2018" s="628"/>
      <c r="F2018" s="627"/>
      <c r="G2018" s="639"/>
      <c r="H2018" s="630">
        <f>IF(F2018="",0,VLOOKUP(F2018,'Cable trays (UnitPrice)'!B:F,5,0))</f>
        <v>0</v>
      </c>
      <c r="I2018" s="631">
        <f t="shared" si="2703"/>
        <v>0</v>
      </c>
      <c r="J2018" s="632"/>
      <c r="K2018" s="632"/>
      <c r="L2018" s="632"/>
      <c r="M2018" s="633"/>
      <c r="N2018" s="632"/>
      <c r="O2018" s="635"/>
      <c r="P2018" s="636" t="e">
        <f t="shared" ref="P2018" si="2711">G2018*O2010</f>
        <v>#REF!</v>
      </c>
    </row>
    <row r="2019" spans="1:16">
      <c r="B2019" s="627"/>
      <c r="C2019" s="627"/>
      <c r="D2019" s="627"/>
      <c r="E2019" s="628"/>
      <c r="F2019" s="8"/>
      <c r="G2019" s="639"/>
      <c r="H2019" s="630">
        <f>IF(F2019="",0,VLOOKUP(F2019,'Cable trays (UnitPrice)'!B:F,5,0))</f>
        <v>0</v>
      </c>
      <c r="I2019" s="631">
        <f t="shared" si="2703"/>
        <v>0</v>
      </c>
      <c r="J2019" s="632"/>
      <c r="K2019" s="632"/>
      <c r="L2019" s="632"/>
      <c r="M2019" s="633"/>
      <c r="N2019" s="632"/>
      <c r="O2019" s="635"/>
      <c r="P2019" s="636" t="e">
        <f t="shared" ref="P2019" si="2712">G2019*O2010</f>
        <v>#REF!</v>
      </c>
    </row>
    <row r="2020" spans="1:16">
      <c r="A2020" t="s">
        <v>965</v>
      </c>
      <c r="B2020" s="705" t="s">
        <v>959</v>
      </c>
      <c r="C2020" s="703" t="s">
        <v>852</v>
      </c>
      <c r="D2020" s="9" t="s">
        <v>878</v>
      </c>
      <c r="E2020" s="9" t="s">
        <v>912</v>
      </c>
      <c r="F2020" s="619"/>
      <c r="G2020" s="619"/>
      <c r="H2020" s="619"/>
      <c r="I2020" s="620">
        <f t="shared" ref="I2020" si="2713">SUM(I2021:I2029)</f>
        <v>179.88160787530759</v>
      </c>
      <c r="J2020" s="621">
        <f>I2020*NOK2EUR</f>
        <v>2068.6384905660375</v>
      </c>
      <c r="K2020" s="622"/>
      <c r="L2020" s="622">
        <f t="shared" ref="L2020" si="2714">D2020/1000</f>
        <v>0.6</v>
      </c>
      <c r="M2020" s="624">
        <f t="shared" ref="M2020" si="2715">$M$1</f>
        <v>0.5</v>
      </c>
      <c r="N2020" s="622">
        <f t="shared" ref="N2020" si="2716">L2020+L2020*M2020</f>
        <v>0.89999999999999991</v>
      </c>
      <c r="O2020" s="626" t="e">
        <f>SUMIF(#REF!,A2020,#REF!)</f>
        <v>#REF!</v>
      </c>
      <c r="P2020" s="626"/>
    </row>
    <row r="2021" spans="1:16">
      <c r="B2021" s="627"/>
      <c r="C2021" s="627"/>
      <c r="D2021" s="627"/>
      <c r="E2021" s="628"/>
      <c r="F2021" s="260" t="str">
        <f>CONCATENATE(B2020," ",C2020,D2020,"x",E2020)</f>
        <v>Ladder - Reducer HDG 600 x 125</v>
      </c>
      <c r="G2021" s="629">
        <v>1</v>
      </c>
      <c r="H2021" s="630">
        <f>IF(F2021="",0,VLOOKUP(F2021,'Cable trays (UnitPrice)'!B:F,5,0))</f>
        <v>139.13043478260869</v>
      </c>
      <c r="I2021" s="631">
        <f t="shared" ref="I2021:I2029" si="2717">H2021*G2021</f>
        <v>139.13043478260869</v>
      </c>
      <c r="J2021" s="632"/>
      <c r="K2021" s="632"/>
      <c r="L2021" s="632"/>
      <c r="M2021" s="633"/>
      <c r="N2021" s="632"/>
      <c r="O2021" s="635"/>
      <c r="P2021" s="636" t="e">
        <f t="shared" ref="P2021" si="2718">G2021*O2020</f>
        <v>#REF!</v>
      </c>
    </row>
    <row r="2022" spans="1:16">
      <c r="B2022" s="627"/>
      <c r="C2022" s="627"/>
      <c r="D2022" s="627"/>
      <c r="E2022" s="628"/>
      <c r="F2022" s="260" t="str">
        <f>CONCATENATE("Ladder - Union ",C2020,D2020,"x",E2020)</f>
        <v>Ladder - Union HDG 600 x 125</v>
      </c>
      <c r="G2022" s="629">
        <v>2</v>
      </c>
      <c r="H2022" s="630">
        <f>IF(F2022="",0,VLOOKUP(F2022,'Cable trays (UnitPrice)'!B:F,5,0))</f>
        <v>14.232977850697294</v>
      </c>
      <c r="I2022" s="631">
        <f t="shared" si="2717"/>
        <v>28.465955701394588</v>
      </c>
      <c r="J2022" s="632"/>
      <c r="K2022" s="632"/>
      <c r="L2022" s="632"/>
      <c r="M2022" s="633"/>
      <c r="N2022" s="632"/>
      <c r="O2022" s="635"/>
      <c r="P2022" s="636" t="e">
        <f t="shared" ref="P2022" si="2719">G2022*O2020</f>
        <v>#REF!</v>
      </c>
    </row>
    <row r="2023" spans="1:16">
      <c r="B2023" s="627"/>
      <c r="C2023" s="627"/>
      <c r="D2023" s="627"/>
      <c r="E2023" s="628"/>
      <c r="F2023" s="638" t="s">
        <v>853</v>
      </c>
      <c r="G2023" s="639">
        <v>2</v>
      </c>
      <c r="H2023" s="630">
        <f>IF(F2023="",0,VLOOKUP(F2023,'Cable trays (UnitPrice)'!B:F,5,0))</f>
        <v>1.6165217391304347</v>
      </c>
      <c r="I2023" s="631">
        <f t="shared" si="2717"/>
        <v>3.2330434782608695</v>
      </c>
      <c r="J2023" s="632"/>
      <c r="K2023" s="632"/>
      <c r="L2023" s="632"/>
      <c r="M2023" s="633"/>
      <c r="N2023" s="632"/>
      <c r="O2023" s="635"/>
      <c r="P2023" s="636" t="e">
        <f t="shared" ref="P2023" si="2720">G2023*O2020</f>
        <v>#REF!</v>
      </c>
    </row>
    <row r="2024" spans="1:16">
      <c r="B2024" s="627"/>
      <c r="C2024" s="627"/>
      <c r="D2024" s="627"/>
      <c r="E2024" s="628"/>
      <c r="F2024" s="638" t="s">
        <v>854</v>
      </c>
      <c r="G2024" s="639">
        <v>2</v>
      </c>
      <c r="H2024" s="630">
        <f>IF(F2024="",0,VLOOKUP(F2024,'Cable trays (UnitPrice)'!B:F,5,0))</f>
        <v>0.1643478260869565</v>
      </c>
      <c r="I2024" s="631">
        <f t="shared" si="2717"/>
        <v>0.328695652173913</v>
      </c>
      <c r="J2024" s="632"/>
      <c r="K2024" s="632"/>
      <c r="L2024" s="632"/>
      <c r="M2024" s="633"/>
      <c r="N2024" s="632"/>
      <c r="O2024" s="635"/>
      <c r="P2024" s="636" t="e">
        <f t="shared" ref="P2024" si="2721">G2024*O2020</f>
        <v>#REF!</v>
      </c>
    </row>
    <row r="2025" spans="1:16">
      <c r="B2025" s="627"/>
      <c r="C2025" s="627"/>
      <c r="D2025" s="627"/>
      <c r="E2025" s="628"/>
      <c r="F2025" s="638" t="s">
        <v>865</v>
      </c>
      <c r="G2025" s="639">
        <f t="shared" ref="G2025:G2085" si="2722">D2020*2/1000</f>
        <v>1.2</v>
      </c>
      <c r="H2025" s="630">
        <f>IF(F2025="",0,VLOOKUP(F2025,'Cable trays (UnitPrice)'!B:F,5,0))</f>
        <v>5.9608695652173909</v>
      </c>
      <c r="I2025" s="631">
        <f t="shared" si="2717"/>
        <v>7.1530434782608685</v>
      </c>
      <c r="J2025" s="632"/>
      <c r="K2025" s="632"/>
      <c r="L2025" s="632"/>
      <c r="M2025" s="633"/>
      <c r="N2025" s="632"/>
      <c r="O2025" s="635"/>
      <c r="P2025" s="636" t="e">
        <f t="shared" ref="P2025" si="2723">G2025*O2020</f>
        <v>#REF!</v>
      </c>
    </row>
    <row r="2026" spans="1:16">
      <c r="B2026" s="627"/>
      <c r="C2026" s="627"/>
      <c r="D2026" s="627"/>
      <c r="E2026" s="628"/>
      <c r="F2026" s="638" t="s">
        <v>855</v>
      </c>
      <c r="G2026" s="639">
        <v>2</v>
      </c>
      <c r="H2026" s="630">
        <f>IF(F2026="",0,VLOOKUP(F2026,'Cable trays (UnitPrice)'!B:F,5,0))</f>
        <v>0.78521739130434776</v>
      </c>
      <c r="I2026" s="631">
        <f t="shared" si="2717"/>
        <v>1.5704347826086955</v>
      </c>
      <c r="J2026" s="632"/>
      <c r="K2026" s="632"/>
      <c r="L2026" s="632"/>
      <c r="M2026" s="633"/>
      <c r="N2026" s="632"/>
      <c r="O2026" s="635"/>
      <c r="P2026" s="636" t="e">
        <f t="shared" ref="P2026" si="2724">G2026*O2020</f>
        <v>#REF!</v>
      </c>
    </row>
    <row r="2027" spans="1:16">
      <c r="B2027" s="627"/>
      <c r="C2027" s="627"/>
      <c r="D2027" s="627"/>
      <c r="E2027" s="628"/>
      <c r="F2027" s="638"/>
      <c r="G2027" s="639"/>
      <c r="H2027" s="630">
        <f>IF(F2027="",0,VLOOKUP(F2027,'Cable trays (UnitPrice)'!B:F,5,0))</f>
        <v>0</v>
      </c>
      <c r="I2027" s="631">
        <f t="shared" si="2717"/>
        <v>0</v>
      </c>
      <c r="J2027" s="632"/>
      <c r="K2027" s="632"/>
      <c r="L2027" s="632"/>
      <c r="M2027" s="633"/>
      <c r="N2027" s="632"/>
      <c r="O2027" s="635"/>
      <c r="P2027" s="636" t="e">
        <f t="shared" ref="P2027" si="2725">G2027*O2020</f>
        <v>#REF!</v>
      </c>
    </row>
    <row r="2028" spans="1:16">
      <c r="B2028" s="627"/>
      <c r="C2028" s="627"/>
      <c r="D2028" s="627"/>
      <c r="E2028" s="628"/>
      <c r="F2028" s="627"/>
      <c r="G2028" s="639"/>
      <c r="H2028" s="630">
        <f>IF(F2028="",0,VLOOKUP(F2028,'Cable trays (UnitPrice)'!B:F,5,0))</f>
        <v>0</v>
      </c>
      <c r="I2028" s="631">
        <f t="shared" si="2717"/>
        <v>0</v>
      </c>
      <c r="J2028" s="632"/>
      <c r="K2028" s="632"/>
      <c r="L2028" s="632"/>
      <c r="M2028" s="633"/>
      <c r="N2028" s="632"/>
      <c r="O2028" s="635"/>
      <c r="P2028" s="636" t="e">
        <f t="shared" ref="P2028" si="2726">G2028*O2020</f>
        <v>#REF!</v>
      </c>
    </row>
    <row r="2029" spans="1:16">
      <c r="B2029" s="627"/>
      <c r="C2029" s="627"/>
      <c r="D2029" s="627"/>
      <c r="E2029" s="628"/>
      <c r="F2029" s="8"/>
      <c r="G2029" s="639"/>
      <c r="H2029" s="630">
        <f>IF(F2029="",0,VLOOKUP(F2029,'Cable trays (UnitPrice)'!B:F,5,0))</f>
        <v>0</v>
      </c>
      <c r="I2029" s="631">
        <f t="shared" si="2717"/>
        <v>0</v>
      </c>
      <c r="J2029" s="632"/>
      <c r="K2029" s="632"/>
      <c r="L2029" s="632"/>
      <c r="M2029" s="633"/>
      <c r="N2029" s="632"/>
      <c r="O2029" s="635"/>
      <c r="P2029" s="636" t="e">
        <f t="shared" ref="P2029" si="2727">G2029*O2020</f>
        <v>#REF!</v>
      </c>
    </row>
    <row r="2030" spans="1:16">
      <c r="A2030" t="s">
        <v>966</v>
      </c>
      <c r="B2030" s="705" t="s">
        <v>959</v>
      </c>
      <c r="C2030" s="703" t="s">
        <v>852</v>
      </c>
      <c r="D2030" s="9" t="s">
        <v>929</v>
      </c>
      <c r="E2030" s="9" t="s">
        <v>881</v>
      </c>
      <c r="F2030" s="619"/>
      <c r="G2030" s="619"/>
      <c r="H2030" s="619"/>
      <c r="I2030" s="620">
        <f t="shared" ref="I2030" si="2728">SUM(I2031:I2039)</f>
        <v>149.84065080667213</v>
      </c>
      <c r="J2030" s="621">
        <f>I2030*NOK2EUR</f>
        <v>1723.1674842767295</v>
      </c>
      <c r="K2030" s="622"/>
      <c r="L2030" s="622">
        <f t="shared" ref="L2030" si="2729">D2030/1000</f>
        <v>0.5</v>
      </c>
      <c r="M2030" s="624">
        <f t="shared" ref="M2030" si="2730">$M$1</f>
        <v>0.5</v>
      </c>
      <c r="N2030" s="622">
        <f t="shared" ref="N2030" si="2731">L2030+L2030*M2030</f>
        <v>0.75</v>
      </c>
      <c r="O2030" s="626" t="e">
        <f>SUMIF(#REF!,A2030,#REF!)</f>
        <v>#REF!</v>
      </c>
      <c r="P2030" s="626"/>
    </row>
    <row r="2031" spans="1:16">
      <c r="B2031" s="627"/>
      <c r="C2031" s="627"/>
      <c r="D2031" s="627"/>
      <c r="E2031" s="628"/>
      <c r="F2031" s="260" t="str">
        <f>CONCATENATE(B2030," ",C2030,D2030,"x",E2030)</f>
        <v>Ladder - Reducer HDG 500 x 100</v>
      </c>
      <c r="G2031" s="629">
        <v>1</v>
      </c>
      <c r="H2031" s="630">
        <f>IF(F2031="",0,VLOOKUP(F2031,'Cable trays (UnitPrice)'!B:F,5,0))</f>
        <v>130.43478260869566</v>
      </c>
      <c r="I2031" s="631">
        <f t="shared" ref="I2031:I2039" si="2732">H2031*G2031</f>
        <v>130.43478260869566</v>
      </c>
      <c r="J2031" s="632"/>
      <c r="K2031" s="632"/>
      <c r="L2031" s="632"/>
      <c r="M2031" s="633"/>
      <c r="N2031" s="632"/>
      <c r="O2031" s="635"/>
      <c r="P2031" s="636" t="e">
        <f t="shared" ref="P2031" si="2733">G2031*O2030</f>
        <v>#REF!</v>
      </c>
    </row>
    <row r="2032" spans="1:16">
      <c r="B2032" s="627"/>
      <c r="C2032" s="627"/>
      <c r="D2032" s="627"/>
      <c r="E2032" s="628"/>
      <c r="F2032" s="260" t="str">
        <f>CONCATENATE("Ladder - Union ",C2030,D2030,"x",E2030)</f>
        <v>Ladder - Union HDG 500 x 100</v>
      </c>
      <c r="G2032" s="629">
        <v>2</v>
      </c>
      <c r="H2032" s="630">
        <f>IF(F2032="",0,VLOOKUP(F2032,'Cable trays (UnitPrice)'!B:F,5,0))</f>
        <v>4.1564123598578071</v>
      </c>
      <c r="I2032" s="631">
        <f t="shared" si="2732"/>
        <v>8.3128247197156142</v>
      </c>
      <c r="J2032" s="632"/>
      <c r="K2032" s="632"/>
      <c r="L2032" s="632"/>
      <c r="M2032" s="633"/>
      <c r="N2032" s="632"/>
      <c r="O2032" s="635"/>
      <c r="P2032" s="636" t="e">
        <f t="shared" ref="P2032" si="2734">G2032*O2030</f>
        <v>#REF!</v>
      </c>
    </row>
    <row r="2033" spans="1:16">
      <c r="B2033" s="627"/>
      <c r="C2033" s="627"/>
      <c r="D2033" s="627"/>
      <c r="E2033" s="628"/>
      <c r="F2033" s="638" t="s">
        <v>853</v>
      </c>
      <c r="G2033" s="639">
        <v>2</v>
      </c>
      <c r="H2033" s="630">
        <f>IF(F2033="",0,VLOOKUP(F2033,'Cable trays (UnitPrice)'!B:F,5,0))</f>
        <v>1.6165217391304347</v>
      </c>
      <c r="I2033" s="631">
        <f t="shared" si="2732"/>
        <v>3.2330434782608695</v>
      </c>
      <c r="J2033" s="632"/>
      <c r="K2033" s="632"/>
      <c r="L2033" s="632"/>
      <c r="M2033" s="633"/>
      <c r="N2033" s="632"/>
      <c r="O2033" s="635"/>
      <c r="P2033" s="636" t="e">
        <f t="shared" ref="P2033" si="2735">G2033*O2030</f>
        <v>#REF!</v>
      </c>
    </row>
    <row r="2034" spans="1:16">
      <c r="B2034" s="627"/>
      <c r="C2034" s="627"/>
      <c r="D2034" s="627"/>
      <c r="E2034" s="628"/>
      <c r="F2034" s="638" t="s">
        <v>854</v>
      </c>
      <c r="G2034" s="639">
        <v>2</v>
      </c>
      <c r="H2034" s="630">
        <f>IF(F2034="",0,VLOOKUP(F2034,'Cable trays (UnitPrice)'!B:F,5,0))</f>
        <v>0.1643478260869565</v>
      </c>
      <c r="I2034" s="631">
        <f t="shared" si="2732"/>
        <v>0.328695652173913</v>
      </c>
      <c r="J2034" s="632"/>
      <c r="K2034" s="632"/>
      <c r="L2034" s="632"/>
      <c r="M2034" s="633"/>
      <c r="N2034" s="632"/>
      <c r="O2034" s="635"/>
      <c r="P2034" s="636" t="e">
        <f t="shared" ref="P2034" si="2736">G2034*O2030</f>
        <v>#REF!</v>
      </c>
    </row>
    <row r="2035" spans="1:16">
      <c r="B2035" s="627"/>
      <c r="C2035" s="627"/>
      <c r="D2035" s="627"/>
      <c r="E2035" s="628"/>
      <c r="F2035" s="638" t="s">
        <v>865</v>
      </c>
      <c r="G2035" s="639">
        <f t="shared" si="2722"/>
        <v>1</v>
      </c>
      <c r="H2035" s="630">
        <f>IF(F2035="",0,VLOOKUP(F2035,'Cable trays (UnitPrice)'!B:F,5,0))</f>
        <v>5.9608695652173909</v>
      </c>
      <c r="I2035" s="631">
        <f t="shared" si="2732"/>
        <v>5.9608695652173909</v>
      </c>
      <c r="J2035" s="632"/>
      <c r="K2035" s="632"/>
      <c r="L2035" s="632"/>
      <c r="M2035" s="633"/>
      <c r="N2035" s="632"/>
      <c r="O2035" s="635"/>
      <c r="P2035" s="636" t="e">
        <f t="shared" ref="P2035" si="2737">G2035*O2030</f>
        <v>#REF!</v>
      </c>
    </row>
    <row r="2036" spans="1:16">
      <c r="B2036" s="627"/>
      <c r="C2036" s="627"/>
      <c r="D2036" s="627"/>
      <c r="E2036" s="628"/>
      <c r="F2036" s="638" t="s">
        <v>855</v>
      </c>
      <c r="G2036" s="639">
        <v>2</v>
      </c>
      <c r="H2036" s="630">
        <f>IF(F2036="",0,VLOOKUP(F2036,'Cable trays (UnitPrice)'!B:F,5,0))</f>
        <v>0.78521739130434776</v>
      </c>
      <c r="I2036" s="631">
        <f t="shared" si="2732"/>
        <v>1.5704347826086955</v>
      </c>
      <c r="J2036" s="632"/>
      <c r="K2036" s="632"/>
      <c r="L2036" s="632"/>
      <c r="M2036" s="633"/>
      <c r="N2036" s="632"/>
      <c r="O2036" s="635"/>
      <c r="P2036" s="636" t="e">
        <f t="shared" ref="P2036" si="2738">G2036*O2030</f>
        <v>#REF!</v>
      </c>
    </row>
    <row r="2037" spans="1:16">
      <c r="B2037" s="627"/>
      <c r="C2037" s="627"/>
      <c r="D2037" s="627"/>
      <c r="E2037" s="628"/>
      <c r="F2037" s="638"/>
      <c r="G2037" s="639"/>
      <c r="H2037" s="630">
        <f>IF(F2037="",0,VLOOKUP(F2037,'Cable trays (UnitPrice)'!B:F,5,0))</f>
        <v>0</v>
      </c>
      <c r="I2037" s="631">
        <f t="shared" si="2732"/>
        <v>0</v>
      </c>
      <c r="J2037" s="632"/>
      <c r="K2037" s="632"/>
      <c r="L2037" s="632"/>
      <c r="M2037" s="633"/>
      <c r="N2037" s="632"/>
      <c r="O2037" s="635"/>
      <c r="P2037" s="636" t="e">
        <f t="shared" ref="P2037" si="2739">G2037*O2030</f>
        <v>#REF!</v>
      </c>
    </row>
    <row r="2038" spans="1:16">
      <c r="B2038" s="627"/>
      <c r="C2038" s="627"/>
      <c r="D2038" s="627"/>
      <c r="E2038" s="628"/>
      <c r="F2038" s="627"/>
      <c r="G2038" s="639"/>
      <c r="H2038" s="630">
        <f>IF(F2038="",0,VLOOKUP(F2038,'Cable trays (UnitPrice)'!B:F,5,0))</f>
        <v>0</v>
      </c>
      <c r="I2038" s="631">
        <f t="shared" si="2732"/>
        <v>0</v>
      </c>
      <c r="J2038" s="632"/>
      <c r="K2038" s="632"/>
      <c r="L2038" s="632"/>
      <c r="M2038" s="633"/>
      <c r="N2038" s="632"/>
      <c r="O2038" s="635"/>
      <c r="P2038" s="636" t="e">
        <f t="shared" ref="P2038" si="2740">G2038*O2030</f>
        <v>#REF!</v>
      </c>
    </row>
    <row r="2039" spans="1:16">
      <c r="B2039" s="627"/>
      <c r="C2039" s="627"/>
      <c r="D2039" s="627"/>
      <c r="E2039" s="628"/>
      <c r="F2039" s="8"/>
      <c r="G2039" s="639"/>
      <c r="H2039" s="630">
        <f>IF(F2039="",0,VLOOKUP(F2039,'Cable trays (UnitPrice)'!B:F,5,0))</f>
        <v>0</v>
      </c>
      <c r="I2039" s="631">
        <f t="shared" si="2732"/>
        <v>0</v>
      </c>
      <c r="J2039" s="632"/>
      <c r="K2039" s="632"/>
      <c r="L2039" s="632"/>
      <c r="M2039" s="633"/>
      <c r="N2039" s="632"/>
      <c r="O2039" s="635"/>
      <c r="P2039" s="636" t="e">
        <f t="shared" ref="P2039" si="2741">G2039*O2030</f>
        <v>#REF!</v>
      </c>
    </row>
    <row r="2040" spans="1:16">
      <c r="A2040" t="s">
        <v>967</v>
      </c>
      <c r="B2040" s="705" t="s">
        <v>959</v>
      </c>
      <c r="C2040" s="703" t="s">
        <v>852</v>
      </c>
      <c r="D2040" s="9" t="s">
        <v>863</v>
      </c>
      <c r="E2040" s="9" t="s">
        <v>912</v>
      </c>
      <c r="F2040" s="619"/>
      <c r="G2040" s="619"/>
      <c r="H2040" s="619"/>
      <c r="I2040" s="620">
        <f t="shared" ref="I2040" si="2742">SUM(I2041:I2049)</f>
        <v>165.04986874487284</v>
      </c>
      <c r="J2040" s="621">
        <f>I2040*NOK2EUR</f>
        <v>1898.0734905660377</v>
      </c>
      <c r="K2040" s="622"/>
      <c r="L2040" s="622">
        <f t="shared" ref="L2040" si="2743">D2040/1000</f>
        <v>0.45</v>
      </c>
      <c r="M2040" s="624">
        <f t="shared" ref="M2040" si="2744">$M$1</f>
        <v>0.5</v>
      </c>
      <c r="N2040" s="622">
        <f t="shared" ref="N2040" si="2745">L2040+L2040*M2040</f>
        <v>0.67500000000000004</v>
      </c>
      <c r="O2040" s="626" t="e">
        <f>SUMIF(#REF!,A2040,#REF!)</f>
        <v>#REF!</v>
      </c>
      <c r="P2040" s="626"/>
    </row>
    <row r="2041" spans="1:16">
      <c r="B2041" s="627"/>
      <c r="C2041" s="627"/>
      <c r="D2041" s="627"/>
      <c r="E2041" s="628"/>
      <c r="F2041" s="260" t="str">
        <f>CONCATENATE(B2040," ",C2040,D2040,"x",E2040)</f>
        <v>Ladder - Reducer HDG 450 x 125</v>
      </c>
      <c r="G2041" s="629">
        <v>1</v>
      </c>
      <c r="H2041" s="630">
        <f>IF(F2041="",0,VLOOKUP(F2041,'Cable trays (UnitPrice)'!B:F,5,0))</f>
        <v>126.08695652173913</v>
      </c>
      <c r="I2041" s="631">
        <f t="shared" ref="I2041:I2049" si="2746">H2041*G2041</f>
        <v>126.08695652173913</v>
      </c>
      <c r="J2041" s="632"/>
      <c r="K2041" s="632"/>
      <c r="L2041" s="632"/>
      <c r="M2041" s="633"/>
      <c r="N2041" s="632"/>
      <c r="O2041" s="635"/>
      <c r="P2041" s="636" t="e">
        <f t="shared" ref="P2041" si="2747">G2041*O2040</f>
        <v>#REF!</v>
      </c>
    </row>
    <row r="2042" spans="1:16">
      <c r="B2042" s="627"/>
      <c r="C2042" s="627"/>
      <c r="D2042" s="627"/>
      <c r="E2042" s="628"/>
      <c r="F2042" s="260" t="str">
        <f>CONCATENATE("Ladder - Union ",C2040,D2040,"x",E2040)</f>
        <v>Ladder - Union HDG 450 x 125</v>
      </c>
      <c r="G2042" s="629">
        <v>2</v>
      </c>
      <c r="H2042" s="630">
        <f>IF(F2042="",0,VLOOKUP(F2042,'Cable trays (UnitPrice)'!B:F,5,0))</f>
        <v>14.232977850697294</v>
      </c>
      <c r="I2042" s="631">
        <f t="shared" si="2746"/>
        <v>28.465955701394588</v>
      </c>
      <c r="J2042" s="632"/>
      <c r="K2042" s="632"/>
      <c r="L2042" s="632"/>
      <c r="M2042" s="633"/>
      <c r="N2042" s="632"/>
      <c r="O2042" s="635"/>
      <c r="P2042" s="636" t="e">
        <f t="shared" ref="P2042" si="2748">G2042*O2040</f>
        <v>#REF!</v>
      </c>
    </row>
    <row r="2043" spans="1:16">
      <c r="B2043" s="627"/>
      <c r="C2043" s="627"/>
      <c r="D2043" s="627"/>
      <c r="E2043" s="628"/>
      <c r="F2043" s="638" t="s">
        <v>853</v>
      </c>
      <c r="G2043" s="639">
        <v>2</v>
      </c>
      <c r="H2043" s="630">
        <f>IF(F2043="",0,VLOOKUP(F2043,'Cable trays (UnitPrice)'!B:F,5,0))</f>
        <v>1.6165217391304347</v>
      </c>
      <c r="I2043" s="631">
        <f t="shared" si="2746"/>
        <v>3.2330434782608695</v>
      </c>
      <c r="J2043" s="632"/>
      <c r="K2043" s="632"/>
      <c r="L2043" s="632"/>
      <c r="M2043" s="633"/>
      <c r="N2043" s="632"/>
      <c r="O2043" s="635"/>
      <c r="P2043" s="636" t="e">
        <f t="shared" ref="P2043" si="2749">G2043*O2040</f>
        <v>#REF!</v>
      </c>
    </row>
    <row r="2044" spans="1:16">
      <c r="B2044" s="627"/>
      <c r="C2044" s="627"/>
      <c r="D2044" s="627"/>
      <c r="E2044" s="628"/>
      <c r="F2044" s="638" t="s">
        <v>854</v>
      </c>
      <c r="G2044" s="639">
        <v>2</v>
      </c>
      <c r="H2044" s="630">
        <f>IF(F2044="",0,VLOOKUP(F2044,'Cable trays (UnitPrice)'!B:F,5,0))</f>
        <v>0.1643478260869565</v>
      </c>
      <c r="I2044" s="631">
        <f t="shared" si="2746"/>
        <v>0.328695652173913</v>
      </c>
      <c r="J2044" s="632"/>
      <c r="K2044" s="632"/>
      <c r="L2044" s="632"/>
      <c r="M2044" s="633"/>
      <c r="N2044" s="632"/>
      <c r="O2044" s="635"/>
      <c r="P2044" s="636" t="e">
        <f t="shared" ref="P2044" si="2750">G2044*O2040</f>
        <v>#REF!</v>
      </c>
    </row>
    <row r="2045" spans="1:16">
      <c r="B2045" s="627"/>
      <c r="C2045" s="627"/>
      <c r="D2045" s="627"/>
      <c r="E2045" s="628"/>
      <c r="F2045" s="638" t="s">
        <v>865</v>
      </c>
      <c r="G2045" s="639">
        <f t="shared" si="2722"/>
        <v>0.9</v>
      </c>
      <c r="H2045" s="630">
        <f>IF(F2045="",0,VLOOKUP(F2045,'Cable trays (UnitPrice)'!B:F,5,0))</f>
        <v>5.9608695652173909</v>
      </c>
      <c r="I2045" s="631">
        <f t="shared" si="2746"/>
        <v>5.364782608695652</v>
      </c>
      <c r="J2045" s="632"/>
      <c r="K2045" s="632"/>
      <c r="L2045" s="632"/>
      <c r="M2045" s="633"/>
      <c r="N2045" s="632"/>
      <c r="O2045" s="635"/>
      <c r="P2045" s="636" t="e">
        <f t="shared" ref="P2045" si="2751">G2045*O2040</f>
        <v>#REF!</v>
      </c>
    </row>
    <row r="2046" spans="1:16">
      <c r="B2046" s="627"/>
      <c r="C2046" s="627"/>
      <c r="D2046" s="627"/>
      <c r="E2046" s="628"/>
      <c r="F2046" s="638" t="s">
        <v>855</v>
      </c>
      <c r="G2046" s="639">
        <v>2</v>
      </c>
      <c r="H2046" s="630">
        <f>IF(F2046="",0,VLOOKUP(F2046,'Cable trays (UnitPrice)'!B:F,5,0))</f>
        <v>0.78521739130434776</v>
      </c>
      <c r="I2046" s="631">
        <f t="shared" si="2746"/>
        <v>1.5704347826086955</v>
      </c>
      <c r="J2046" s="632"/>
      <c r="K2046" s="632"/>
      <c r="L2046" s="632"/>
      <c r="M2046" s="633"/>
      <c r="N2046" s="632"/>
      <c r="O2046" s="635"/>
      <c r="P2046" s="636" t="e">
        <f t="shared" ref="P2046" si="2752">G2046*O2040</f>
        <v>#REF!</v>
      </c>
    </row>
    <row r="2047" spans="1:16">
      <c r="B2047" s="627"/>
      <c r="C2047" s="627"/>
      <c r="D2047" s="627"/>
      <c r="E2047" s="628"/>
      <c r="F2047" s="638"/>
      <c r="G2047" s="639"/>
      <c r="H2047" s="630">
        <f>IF(F2047="",0,VLOOKUP(F2047,'Cable trays (UnitPrice)'!B:F,5,0))</f>
        <v>0</v>
      </c>
      <c r="I2047" s="631">
        <f t="shared" si="2746"/>
        <v>0</v>
      </c>
      <c r="J2047" s="632"/>
      <c r="K2047" s="632"/>
      <c r="L2047" s="632"/>
      <c r="M2047" s="633"/>
      <c r="N2047" s="632"/>
      <c r="O2047" s="635"/>
      <c r="P2047" s="636" t="e">
        <f t="shared" ref="P2047" si="2753">G2047*O2040</f>
        <v>#REF!</v>
      </c>
    </row>
    <row r="2048" spans="1:16">
      <c r="B2048" s="627"/>
      <c r="C2048" s="627"/>
      <c r="D2048" s="627"/>
      <c r="E2048" s="628"/>
      <c r="F2048" s="627"/>
      <c r="G2048" s="639"/>
      <c r="H2048" s="630">
        <f>IF(F2048="",0,VLOOKUP(F2048,'Cable trays (UnitPrice)'!B:F,5,0))</f>
        <v>0</v>
      </c>
      <c r="I2048" s="631">
        <f t="shared" si="2746"/>
        <v>0</v>
      </c>
      <c r="J2048" s="632"/>
      <c r="K2048" s="632"/>
      <c r="L2048" s="632"/>
      <c r="M2048" s="633"/>
      <c r="N2048" s="632"/>
      <c r="O2048" s="635"/>
      <c r="P2048" s="636" t="e">
        <f t="shared" ref="P2048" si="2754">G2048*O2040</f>
        <v>#REF!</v>
      </c>
    </row>
    <row r="2049" spans="1:16">
      <c r="B2049" s="627"/>
      <c r="C2049" s="627"/>
      <c r="D2049" s="627"/>
      <c r="E2049" s="628"/>
      <c r="F2049" s="8"/>
      <c r="G2049" s="639"/>
      <c r="H2049" s="630">
        <f>IF(F2049="",0,VLOOKUP(F2049,'Cable trays (UnitPrice)'!B:F,5,0))</f>
        <v>0</v>
      </c>
      <c r="I2049" s="631">
        <f t="shared" si="2746"/>
        <v>0</v>
      </c>
      <c r="J2049" s="632"/>
      <c r="K2049" s="632"/>
      <c r="L2049" s="632"/>
      <c r="M2049" s="633"/>
      <c r="N2049" s="632"/>
      <c r="O2049" s="635"/>
      <c r="P2049" s="636" t="e">
        <f t="shared" ref="P2049" si="2755">G2049*O2040</f>
        <v>#REF!</v>
      </c>
    </row>
    <row r="2050" spans="1:16">
      <c r="A2050" t="s">
        <v>967</v>
      </c>
      <c r="B2050" s="705" t="s">
        <v>959</v>
      </c>
      <c r="C2050" s="703" t="s">
        <v>852</v>
      </c>
      <c r="D2050" s="9" t="s">
        <v>863</v>
      </c>
      <c r="E2050" s="9" t="s">
        <v>912</v>
      </c>
      <c r="F2050" s="619"/>
      <c r="G2050" s="619"/>
      <c r="H2050" s="619"/>
      <c r="I2050" s="620">
        <f t="shared" ref="I2050" si="2756">SUM(I2051:I2059)</f>
        <v>165.04986874487284</v>
      </c>
      <c r="J2050" s="621">
        <f>I2050*NOK2EUR</f>
        <v>1898.0734905660377</v>
      </c>
      <c r="K2050" s="622"/>
      <c r="L2050" s="622">
        <f t="shared" ref="L2050" si="2757">D2050/1000</f>
        <v>0.45</v>
      </c>
      <c r="M2050" s="624">
        <f t="shared" ref="M2050" si="2758">$M$1</f>
        <v>0.5</v>
      </c>
      <c r="N2050" s="622">
        <f t="shared" ref="N2050" si="2759">L2050+L2050*M2050</f>
        <v>0.67500000000000004</v>
      </c>
      <c r="O2050" s="626" t="e">
        <f>SUMIF(#REF!,A2050,#REF!)</f>
        <v>#REF!</v>
      </c>
      <c r="P2050" s="626"/>
    </row>
    <row r="2051" spans="1:16">
      <c r="B2051" s="627"/>
      <c r="C2051" s="627"/>
      <c r="D2051" s="627"/>
      <c r="E2051" s="628"/>
      <c r="F2051" s="260" t="str">
        <f>CONCATENATE(B2050," ",C2050,D2050,"x",E2050)</f>
        <v>Ladder - Reducer HDG 450 x 125</v>
      </c>
      <c r="G2051" s="629">
        <v>1</v>
      </c>
      <c r="H2051" s="630">
        <f>IF(F2051="",0,VLOOKUP(F2051,'Cable trays (UnitPrice)'!B:F,5,0))</f>
        <v>126.08695652173913</v>
      </c>
      <c r="I2051" s="631">
        <f t="shared" ref="I2051:I2059" si="2760">H2051*G2051</f>
        <v>126.08695652173913</v>
      </c>
      <c r="J2051" s="632"/>
      <c r="K2051" s="632"/>
      <c r="L2051" s="632"/>
      <c r="M2051" s="633"/>
      <c r="N2051" s="632"/>
      <c r="O2051" s="635"/>
      <c r="P2051" s="636" t="e">
        <f t="shared" ref="P2051" si="2761">G2051*O2050</f>
        <v>#REF!</v>
      </c>
    </row>
    <row r="2052" spans="1:16">
      <c r="B2052" s="627"/>
      <c r="C2052" s="627"/>
      <c r="D2052" s="627"/>
      <c r="E2052" s="628"/>
      <c r="F2052" s="260" t="str">
        <f>CONCATENATE("Ladder - Union ",C2050,D2050,"x",E2050)</f>
        <v>Ladder - Union HDG 450 x 125</v>
      </c>
      <c r="G2052" s="629">
        <v>2</v>
      </c>
      <c r="H2052" s="630">
        <f>IF(F2052="",0,VLOOKUP(F2052,'Cable trays (UnitPrice)'!B:F,5,0))</f>
        <v>14.232977850697294</v>
      </c>
      <c r="I2052" s="631">
        <f t="shared" si="2760"/>
        <v>28.465955701394588</v>
      </c>
      <c r="J2052" s="632"/>
      <c r="K2052" s="632"/>
      <c r="L2052" s="632"/>
      <c r="M2052" s="633"/>
      <c r="N2052" s="632"/>
      <c r="O2052" s="635"/>
      <c r="P2052" s="636" t="e">
        <f t="shared" ref="P2052" si="2762">G2052*O2050</f>
        <v>#REF!</v>
      </c>
    </row>
    <row r="2053" spans="1:16">
      <c r="B2053" s="627"/>
      <c r="C2053" s="627"/>
      <c r="D2053" s="627"/>
      <c r="E2053" s="628"/>
      <c r="F2053" s="638" t="s">
        <v>853</v>
      </c>
      <c r="G2053" s="639">
        <v>2</v>
      </c>
      <c r="H2053" s="630">
        <f>IF(F2053="",0,VLOOKUP(F2053,'Cable trays (UnitPrice)'!B:F,5,0))</f>
        <v>1.6165217391304347</v>
      </c>
      <c r="I2053" s="631">
        <f t="shared" si="2760"/>
        <v>3.2330434782608695</v>
      </c>
      <c r="J2053" s="632"/>
      <c r="K2053" s="632"/>
      <c r="L2053" s="632"/>
      <c r="M2053" s="633"/>
      <c r="N2053" s="632"/>
      <c r="O2053" s="635"/>
      <c r="P2053" s="636" t="e">
        <f t="shared" ref="P2053" si="2763">G2053*O2050</f>
        <v>#REF!</v>
      </c>
    </row>
    <row r="2054" spans="1:16">
      <c r="B2054" s="627"/>
      <c r="C2054" s="627"/>
      <c r="D2054" s="627"/>
      <c r="E2054" s="628"/>
      <c r="F2054" s="638" t="s">
        <v>854</v>
      </c>
      <c r="G2054" s="639">
        <v>2</v>
      </c>
      <c r="H2054" s="630">
        <f>IF(F2054="",0,VLOOKUP(F2054,'Cable trays (UnitPrice)'!B:F,5,0))</f>
        <v>0.1643478260869565</v>
      </c>
      <c r="I2054" s="631">
        <f t="shared" si="2760"/>
        <v>0.328695652173913</v>
      </c>
      <c r="J2054" s="632"/>
      <c r="K2054" s="632"/>
      <c r="L2054" s="632"/>
      <c r="M2054" s="633"/>
      <c r="N2054" s="632"/>
      <c r="O2054" s="635"/>
      <c r="P2054" s="636" t="e">
        <f t="shared" ref="P2054" si="2764">G2054*O2050</f>
        <v>#REF!</v>
      </c>
    </row>
    <row r="2055" spans="1:16">
      <c r="B2055" s="627"/>
      <c r="C2055" s="627"/>
      <c r="D2055" s="627"/>
      <c r="E2055" s="628"/>
      <c r="F2055" s="638" t="s">
        <v>865</v>
      </c>
      <c r="G2055" s="639">
        <f t="shared" si="2722"/>
        <v>0.9</v>
      </c>
      <c r="H2055" s="630">
        <f>IF(F2055="",0,VLOOKUP(F2055,'Cable trays (UnitPrice)'!B:F,5,0))</f>
        <v>5.9608695652173909</v>
      </c>
      <c r="I2055" s="631">
        <f t="shared" si="2760"/>
        <v>5.364782608695652</v>
      </c>
      <c r="J2055" s="632"/>
      <c r="K2055" s="632"/>
      <c r="L2055" s="632"/>
      <c r="M2055" s="633"/>
      <c r="N2055" s="632"/>
      <c r="O2055" s="635"/>
      <c r="P2055" s="636" t="e">
        <f t="shared" ref="P2055" si="2765">G2055*O2050</f>
        <v>#REF!</v>
      </c>
    </row>
    <row r="2056" spans="1:16">
      <c r="B2056" s="627"/>
      <c r="C2056" s="627"/>
      <c r="D2056" s="627"/>
      <c r="E2056" s="628"/>
      <c r="F2056" s="638" t="s">
        <v>855</v>
      </c>
      <c r="G2056" s="639">
        <v>2</v>
      </c>
      <c r="H2056" s="630">
        <f>IF(F2056="",0,VLOOKUP(F2056,'Cable trays (UnitPrice)'!B:F,5,0))</f>
        <v>0.78521739130434776</v>
      </c>
      <c r="I2056" s="631">
        <f t="shared" si="2760"/>
        <v>1.5704347826086955</v>
      </c>
      <c r="J2056" s="632"/>
      <c r="K2056" s="632"/>
      <c r="L2056" s="632"/>
      <c r="M2056" s="633"/>
      <c r="N2056" s="632"/>
      <c r="O2056" s="635"/>
      <c r="P2056" s="636" t="e">
        <f t="shared" ref="P2056" si="2766">G2056*O2050</f>
        <v>#REF!</v>
      </c>
    </row>
    <row r="2057" spans="1:16">
      <c r="B2057" s="627"/>
      <c r="C2057" s="627"/>
      <c r="D2057" s="627"/>
      <c r="E2057" s="628"/>
      <c r="F2057" s="638"/>
      <c r="G2057" s="639"/>
      <c r="H2057" s="630">
        <f>IF(F2057="",0,VLOOKUP(F2057,'Cable trays (UnitPrice)'!B:F,5,0))</f>
        <v>0</v>
      </c>
      <c r="I2057" s="631">
        <f t="shared" si="2760"/>
        <v>0</v>
      </c>
      <c r="J2057" s="632"/>
      <c r="K2057" s="632"/>
      <c r="L2057" s="632"/>
      <c r="M2057" s="633"/>
      <c r="N2057" s="632"/>
      <c r="O2057" s="635"/>
      <c r="P2057" s="636" t="e">
        <f t="shared" ref="P2057" si="2767">G2057*O2050</f>
        <v>#REF!</v>
      </c>
    </row>
    <row r="2058" spans="1:16">
      <c r="B2058" s="627"/>
      <c r="C2058" s="627"/>
      <c r="D2058" s="627"/>
      <c r="E2058" s="628"/>
      <c r="F2058" s="627"/>
      <c r="G2058" s="639"/>
      <c r="H2058" s="630">
        <f>IF(F2058="",0,VLOOKUP(F2058,'Cable trays (UnitPrice)'!B:F,5,0))</f>
        <v>0</v>
      </c>
      <c r="I2058" s="631">
        <f t="shared" si="2760"/>
        <v>0</v>
      </c>
      <c r="J2058" s="632"/>
      <c r="K2058" s="632"/>
      <c r="L2058" s="632"/>
      <c r="M2058" s="633"/>
      <c r="N2058" s="632"/>
      <c r="O2058" s="635"/>
      <c r="P2058" s="636" t="e">
        <f t="shared" ref="P2058" si="2768">G2058*O2050</f>
        <v>#REF!</v>
      </c>
    </row>
    <row r="2059" spans="1:16">
      <c r="B2059" s="627"/>
      <c r="C2059" s="627"/>
      <c r="D2059" s="627"/>
      <c r="E2059" s="628"/>
      <c r="F2059" s="8"/>
      <c r="G2059" s="639"/>
      <c r="H2059" s="630">
        <f>IF(F2059="",0,VLOOKUP(F2059,'Cable trays (UnitPrice)'!B:F,5,0))</f>
        <v>0</v>
      </c>
      <c r="I2059" s="631">
        <f t="shared" si="2760"/>
        <v>0</v>
      </c>
      <c r="J2059" s="632"/>
      <c r="K2059" s="632"/>
      <c r="L2059" s="632"/>
      <c r="M2059" s="633"/>
      <c r="N2059" s="632"/>
      <c r="O2059" s="635"/>
      <c r="P2059" s="636" t="e">
        <f t="shared" ref="P2059" si="2769">G2059*O2050</f>
        <v>#REF!</v>
      </c>
    </row>
    <row r="2060" spans="1:16">
      <c r="A2060" t="s">
        <v>968</v>
      </c>
      <c r="B2060" s="705" t="s">
        <v>959</v>
      </c>
      <c r="C2060" s="703" t="s">
        <v>852</v>
      </c>
      <c r="D2060" s="9" t="s">
        <v>869</v>
      </c>
      <c r="E2060" s="9" t="s">
        <v>912</v>
      </c>
      <c r="F2060" s="619"/>
      <c r="G2060" s="619"/>
      <c r="H2060" s="619"/>
      <c r="I2060" s="620">
        <f t="shared" ref="I2060" si="2770">SUM(I2061:I2069)</f>
        <v>150.21812961443806</v>
      </c>
      <c r="J2060" s="621">
        <f>I2060*NOK2EUR</f>
        <v>1727.5084905660376</v>
      </c>
      <c r="K2060" s="622"/>
      <c r="L2060" s="622">
        <f t="shared" ref="L2060" si="2771">D2060/1000</f>
        <v>0.3</v>
      </c>
      <c r="M2060" s="624">
        <f t="shared" ref="M2060" si="2772">$M$1</f>
        <v>0.5</v>
      </c>
      <c r="N2060" s="622">
        <f t="shared" ref="N2060" si="2773">L2060+L2060*M2060</f>
        <v>0.44999999999999996</v>
      </c>
      <c r="O2060" s="626" t="e">
        <f>SUMIF(#REF!,A2060,#REF!)</f>
        <v>#REF!</v>
      </c>
      <c r="P2060" s="626"/>
    </row>
    <row r="2061" spans="1:16">
      <c r="B2061" s="627"/>
      <c r="C2061" s="627"/>
      <c r="D2061" s="627"/>
      <c r="E2061" s="628"/>
      <c r="F2061" s="260" t="str">
        <f>CONCATENATE(B2060," ",C2060,D2060,"x",E2060)</f>
        <v>Ladder - Reducer HDG 300 x 125</v>
      </c>
      <c r="G2061" s="629">
        <v>1</v>
      </c>
      <c r="H2061" s="630">
        <f>IF(F2061="",0,VLOOKUP(F2061,'Cable trays (UnitPrice)'!B:F,5,0))</f>
        <v>113.04347826086956</v>
      </c>
      <c r="I2061" s="631">
        <f t="shared" ref="I2061:I2069" si="2774">H2061*G2061</f>
        <v>113.04347826086956</v>
      </c>
      <c r="J2061" s="632"/>
      <c r="K2061" s="632"/>
      <c r="L2061" s="632"/>
      <c r="M2061" s="633"/>
      <c r="N2061" s="632"/>
      <c r="O2061" s="635"/>
      <c r="P2061" s="636" t="e">
        <f t="shared" ref="P2061" si="2775">G2061*O2060</f>
        <v>#REF!</v>
      </c>
    </row>
    <row r="2062" spans="1:16">
      <c r="B2062" s="627"/>
      <c r="C2062" s="627"/>
      <c r="D2062" s="627"/>
      <c r="E2062" s="628"/>
      <c r="F2062" s="260" t="str">
        <f>CONCATENATE("Ladder - Union ",C2060,D2060,"x",E2060)</f>
        <v>Ladder - Union HDG 300 x 125</v>
      </c>
      <c r="G2062" s="629">
        <v>2</v>
      </c>
      <c r="H2062" s="630">
        <f>IF(F2062="",0,VLOOKUP(F2062,'Cable trays (UnitPrice)'!B:F,5,0))</f>
        <v>14.232977850697294</v>
      </c>
      <c r="I2062" s="631">
        <f t="shared" si="2774"/>
        <v>28.465955701394588</v>
      </c>
      <c r="J2062" s="632"/>
      <c r="K2062" s="632"/>
      <c r="L2062" s="632"/>
      <c r="M2062" s="633"/>
      <c r="N2062" s="632"/>
      <c r="O2062" s="635"/>
      <c r="P2062" s="636" t="e">
        <f t="shared" ref="P2062" si="2776">G2062*O2060</f>
        <v>#REF!</v>
      </c>
    </row>
    <row r="2063" spans="1:16">
      <c r="B2063" s="627"/>
      <c r="C2063" s="627"/>
      <c r="D2063" s="627"/>
      <c r="E2063" s="628"/>
      <c r="F2063" s="638" t="s">
        <v>853</v>
      </c>
      <c r="G2063" s="639">
        <v>2</v>
      </c>
      <c r="H2063" s="630">
        <f>IF(F2063="",0,VLOOKUP(F2063,'Cable trays (UnitPrice)'!B:F,5,0))</f>
        <v>1.6165217391304347</v>
      </c>
      <c r="I2063" s="631">
        <f t="shared" si="2774"/>
        <v>3.2330434782608695</v>
      </c>
      <c r="J2063" s="632"/>
      <c r="K2063" s="632"/>
      <c r="L2063" s="632"/>
      <c r="M2063" s="633"/>
      <c r="N2063" s="632"/>
      <c r="O2063" s="635"/>
      <c r="P2063" s="636" t="e">
        <f t="shared" ref="P2063" si="2777">G2063*O2060</f>
        <v>#REF!</v>
      </c>
    </row>
    <row r="2064" spans="1:16">
      <c r="B2064" s="627"/>
      <c r="C2064" s="627"/>
      <c r="D2064" s="627"/>
      <c r="E2064" s="628"/>
      <c r="F2064" s="638" t="s">
        <v>854</v>
      </c>
      <c r="G2064" s="639">
        <v>2</v>
      </c>
      <c r="H2064" s="630">
        <f>IF(F2064="",0,VLOOKUP(F2064,'Cable trays (UnitPrice)'!B:F,5,0))</f>
        <v>0.1643478260869565</v>
      </c>
      <c r="I2064" s="631">
        <f t="shared" si="2774"/>
        <v>0.328695652173913</v>
      </c>
      <c r="J2064" s="632"/>
      <c r="K2064" s="632"/>
      <c r="L2064" s="632"/>
      <c r="M2064" s="633"/>
      <c r="N2064" s="632"/>
      <c r="O2064" s="635"/>
      <c r="P2064" s="636" t="e">
        <f t="shared" ref="P2064" si="2778">G2064*O2060</f>
        <v>#REF!</v>
      </c>
    </row>
    <row r="2065" spans="1:16">
      <c r="B2065" s="627"/>
      <c r="C2065" s="627"/>
      <c r="D2065" s="627"/>
      <c r="E2065" s="628"/>
      <c r="F2065" s="638" t="s">
        <v>865</v>
      </c>
      <c r="G2065" s="639">
        <f t="shared" si="2722"/>
        <v>0.6</v>
      </c>
      <c r="H2065" s="630">
        <f>IF(F2065="",0,VLOOKUP(F2065,'Cable trays (UnitPrice)'!B:F,5,0))</f>
        <v>5.9608695652173909</v>
      </c>
      <c r="I2065" s="631">
        <f t="shared" si="2774"/>
        <v>3.5765217391304343</v>
      </c>
      <c r="J2065" s="632"/>
      <c r="K2065" s="632"/>
      <c r="L2065" s="632"/>
      <c r="M2065" s="633"/>
      <c r="N2065" s="632"/>
      <c r="O2065" s="635"/>
      <c r="P2065" s="636" t="e">
        <f t="shared" ref="P2065" si="2779">G2065*O2060</f>
        <v>#REF!</v>
      </c>
    </row>
    <row r="2066" spans="1:16">
      <c r="B2066" s="627"/>
      <c r="C2066" s="627"/>
      <c r="D2066" s="627"/>
      <c r="E2066" s="628"/>
      <c r="F2066" s="638" t="s">
        <v>855</v>
      </c>
      <c r="G2066" s="639">
        <v>2</v>
      </c>
      <c r="H2066" s="630">
        <f>IF(F2066="",0,VLOOKUP(F2066,'Cable trays (UnitPrice)'!B:F,5,0))</f>
        <v>0.78521739130434776</v>
      </c>
      <c r="I2066" s="631">
        <f t="shared" si="2774"/>
        <v>1.5704347826086955</v>
      </c>
      <c r="J2066" s="632"/>
      <c r="K2066" s="632"/>
      <c r="L2066" s="632"/>
      <c r="M2066" s="633"/>
      <c r="N2066" s="632"/>
      <c r="O2066" s="635"/>
      <c r="P2066" s="636" t="e">
        <f t="shared" ref="P2066" si="2780">G2066*O2060</f>
        <v>#REF!</v>
      </c>
    </row>
    <row r="2067" spans="1:16">
      <c r="B2067" s="627"/>
      <c r="C2067" s="627"/>
      <c r="D2067" s="627"/>
      <c r="E2067" s="628"/>
      <c r="F2067" s="638"/>
      <c r="G2067" s="639"/>
      <c r="H2067" s="630">
        <f>IF(F2067="",0,VLOOKUP(F2067,'Cable trays (UnitPrice)'!B:F,5,0))</f>
        <v>0</v>
      </c>
      <c r="I2067" s="631">
        <f t="shared" si="2774"/>
        <v>0</v>
      </c>
      <c r="J2067" s="632"/>
      <c r="K2067" s="632"/>
      <c r="L2067" s="632"/>
      <c r="M2067" s="633"/>
      <c r="N2067" s="632"/>
      <c r="O2067" s="635"/>
      <c r="P2067" s="636" t="e">
        <f t="shared" ref="P2067" si="2781">G2067*O2060</f>
        <v>#REF!</v>
      </c>
    </row>
    <row r="2068" spans="1:16">
      <c r="B2068" s="627"/>
      <c r="C2068" s="627"/>
      <c r="D2068" s="627"/>
      <c r="E2068" s="628"/>
      <c r="F2068" s="627"/>
      <c r="G2068" s="639"/>
      <c r="H2068" s="630">
        <f>IF(F2068="",0,VLOOKUP(F2068,'Cable trays (UnitPrice)'!B:F,5,0))</f>
        <v>0</v>
      </c>
      <c r="I2068" s="631">
        <f t="shared" si="2774"/>
        <v>0</v>
      </c>
      <c r="J2068" s="632"/>
      <c r="K2068" s="632"/>
      <c r="L2068" s="632"/>
      <c r="M2068" s="633"/>
      <c r="N2068" s="632"/>
      <c r="O2068" s="635"/>
      <c r="P2068" s="636" t="e">
        <f t="shared" ref="P2068" si="2782">G2068*O2060</f>
        <v>#REF!</v>
      </c>
    </row>
    <row r="2069" spans="1:16">
      <c r="B2069" s="627"/>
      <c r="C2069" s="627"/>
      <c r="D2069" s="627"/>
      <c r="E2069" s="628"/>
      <c r="F2069" s="8"/>
      <c r="G2069" s="639"/>
      <c r="H2069" s="630">
        <f>IF(F2069="",0,VLOOKUP(F2069,'Cable trays (UnitPrice)'!B:F,5,0))</f>
        <v>0</v>
      </c>
      <c r="I2069" s="631">
        <f t="shared" si="2774"/>
        <v>0</v>
      </c>
      <c r="J2069" s="632"/>
      <c r="K2069" s="632"/>
      <c r="L2069" s="632"/>
      <c r="M2069" s="633"/>
      <c r="N2069" s="632"/>
      <c r="O2069" s="635"/>
      <c r="P2069" s="636" t="e">
        <f t="shared" ref="P2069" si="2783">G2069*O2060</f>
        <v>#REF!</v>
      </c>
    </row>
    <row r="2070" spans="1:16">
      <c r="A2070" t="s">
        <v>969</v>
      </c>
      <c r="B2070" s="705" t="s">
        <v>959</v>
      </c>
      <c r="C2070" s="703" t="s">
        <v>852</v>
      </c>
      <c r="D2070" s="9" t="s">
        <v>869</v>
      </c>
      <c r="E2070" s="9" t="s">
        <v>881</v>
      </c>
      <c r="F2070" s="619"/>
      <c r="G2070" s="619"/>
      <c r="H2070" s="619"/>
      <c r="I2070" s="620">
        <f t="shared" ref="I2070" si="2784">SUM(I2071:I2079)</f>
        <v>129.19543341536777</v>
      </c>
      <c r="J2070" s="621">
        <f>I2070*NOK2EUR</f>
        <v>1485.7474842767294</v>
      </c>
      <c r="K2070" s="622"/>
      <c r="L2070" s="622">
        <f t="shared" ref="L2070" si="2785">D2070/1000</f>
        <v>0.3</v>
      </c>
      <c r="M2070" s="624">
        <f t="shared" ref="M2070" si="2786">$M$1</f>
        <v>0.5</v>
      </c>
      <c r="N2070" s="622">
        <f t="shared" ref="N2070" si="2787">L2070+L2070*M2070</f>
        <v>0.44999999999999996</v>
      </c>
      <c r="O2070" s="626" t="e">
        <f>SUMIF(#REF!,A2070,#REF!)</f>
        <v>#REF!</v>
      </c>
      <c r="P2070" s="626"/>
    </row>
    <row r="2071" spans="1:16">
      <c r="B2071" s="627"/>
      <c r="C2071" s="627"/>
      <c r="D2071" s="627"/>
      <c r="E2071" s="628"/>
      <c r="F2071" s="260" t="str">
        <f>CONCATENATE(B2070," ",C2070,D2070,"x",E2070)</f>
        <v>Ladder - Reducer HDG 300 x 100</v>
      </c>
      <c r="G2071" s="629">
        <v>1</v>
      </c>
      <c r="H2071" s="630">
        <f>IF(F2071="",0,VLOOKUP(F2071,'Cable trays (UnitPrice)'!B:F,5,0))</f>
        <v>112.17391304347827</v>
      </c>
      <c r="I2071" s="631">
        <f t="shared" ref="I2071:I2079" si="2788">H2071*G2071</f>
        <v>112.17391304347827</v>
      </c>
      <c r="J2071" s="632"/>
      <c r="K2071" s="632"/>
      <c r="L2071" s="632"/>
      <c r="M2071" s="633"/>
      <c r="N2071" s="632"/>
      <c r="O2071" s="635"/>
      <c r="P2071" s="636" t="e">
        <f t="shared" ref="P2071" si="2789">G2071*O2070</f>
        <v>#REF!</v>
      </c>
    </row>
    <row r="2072" spans="1:16">
      <c r="B2072" s="627"/>
      <c r="C2072" s="627"/>
      <c r="D2072" s="627"/>
      <c r="E2072" s="628"/>
      <c r="F2072" s="260" t="str">
        <f>CONCATENATE("Ladder - Union ",C2070,D2070,"x",E2070)</f>
        <v>Ladder - Union HDG 300 x 100</v>
      </c>
      <c r="G2072" s="629">
        <v>2</v>
      </c>
      <c r="H2072" s="630">
        <f>IF(F2072="",0,VLOOKUP(F2072,'Cable trays (UnitPrice)'!B:F,5,0))</f>
        <v>4.1564123598578071</v>
      </c>
      <c r="I2072" s="631">
        <f t="shared" si="2788"/>
        <v>8.3128247197156142</v>
      </c>
      <c r="J2072" s="632"/>
      <c r="K2072" s="632"/>
      <c r="L2072" s="632"/>
      <c r="M2072" s="633"/>
      <c r="N2072" s="632"/>
      <c r="O2072" s="635"/>
      <c r="P2072" s="636" t="e">
        <f t="shared" ref="P2072" si="2790">G2072*O2070</f>
        <v>#REF!</v>
      </c>
    </row>
    <row r="2073" spans="1:16">
      <c r="B2073" s="627"/>
      <c r="C2073" s="627"/>
      <c r="D2073" s="627"/>
      <c r="E2073" s="628"/>
      <c r="F2073" s="638" t="s">
        <v>853</v>
      </c>
      <c r="G2073" s="639">
        <v>2</v>
      </c>
      <c r="H2073" s="630">
        <f>IF(F2073="",0,VLOOKUP(F2073,'Cable trays (UnitPrice)'!B:F,5,0))</f>
        <v>1.6165217391304347</v>
      </c>
      <c r="I2073" s="631">
        <f t="shared" si="2788"/>
        <v>3.2330434782608695</v>
      </c>
      <c r="J2073" s="632"/>
      <c r="K2073" s="632"/>
      <c r="L2073" s="632"/>
      <c r="M2073" s="633"/>
      <c r="N2073" s="632"/>
      <c r="O2073" s="635"/>
      <c r="P2073" s="636" t="e">
        <f t="shared" ref="P2073" si="2791">G2073*O2070</f>
        <v>#REF!</v>
      </c>
    </row>
    <row r="2074" spans="1:16">
      <c r="B2074" s="627"/>
      <c r="C2074" s="627"/>
      <c r="D2074" s="627"/>
      <c r="E2074" s="628"/>
      <c r="F2074" s="638" t="s">
        <v>854</v>
      </c>
      <c r="G2074" s="639">
        <v>2</v>
      </c>
      <c r="H2074" s="630">
        <f>IF(F2074="",0,VLOOKUP(F2074,'Cable trays (UnitPrice)'!B:F,5,0))</f>
        <v>0.1643478260869565</v>
      </c>
      <c r="I2074" s="631">
        <f t="shared" si="2788"/>
        <v>0.328695652173913</v>
      </c>
      <c r="J2074" s="632"/>
      <c r="K2074" s="632"/>
      <c r="L2074" s="632"/>
      <c r="M2074" s="633"/>
      <c r="N2074" s="632"/>
      <c r="O2074" s="635"/>
      <c r="P2074" s="636" t="e">
        <f t="shared" ref="P2074" si="2792">G2074*O2070</f>
        <v>#REF!</v>
      </c>
    </row>
    <row r="2075" spans="1:16">
      <c r="B2075" s="627"/>
      <c r="C2075" s="627"/>
      <c r="D2075" s="627"/>
      <c r="E2075" s="628"/>
      <c r="F2075" s="638" t="s">
        <v>865</v>
      </c>
      <c r="G2075" s="639">
        <f t="shared" si="2722"/>
        <v>0.6</v>
      </c>
      <c r="H2075" s="630">
        <f>IF(F2075="",0,VLOOKUP(F2075,'Cable trays (UnitPrice)'!B:F,5,0))</f>
        <v>5.9608695652173909</v>
      </c>
      <c r="I2075" s="631">
        <f t="shared" si="2788"/>
        <v>3.5765217391304343</v>
      </c>
      <c r="J2075" s="632"/>
      <c r="K2075" s="632"/>
      <c r="L2075" s="632"/>
      <c r="M2075" s="633"/>
      <c r="N2075" s="632"/>
      <c r="O2075" s="635"/>
      <c r="P2075" s="636" t="e">
        <f t="shared" ref="P2075" si="2793">G2075*O2070</f>
        <v>#REF!</v>
      </c>
    </row>
    <row r="2076" spans="1:16">
      <c r="B2076" s="627"/>
      <c r="C2076" s="627"/>
      <c r="D2076" s="627"/>
      <c r="E2076" s="628"/>
      <c r="F2076" s="638" t="s">
        <v>855</v>
      </c>
      <c r="G2076" s="639">
        <v>2</v>
      </c>
      <c r="H2076" s="630">
        <f>IF(F2076="",0,VLOOKUP(F2076,'Cable trays (UnitPrice)'!B:F,5,0))</f>
        <v>0.78521739130434776</v>
      </c>
      <c r="I2076" s="631">
        <f t="shared" si="2788"/>
        <v>1.5704347826086955</v>
      </c>
      <c r="J2076" s="632"/>
      <c r="K2076" s="632"/>
      <c r="L2076" s="632"/>
      <c r="M2076" s="633"/>
      <c r="N2076" s="632"/>
      <c r="O2076" s="635"/>
      <c r="P2076" s="636" t="e">
        <f t="shared" ref="P2076" si="2794">G2076*O2070</f>
        <v>#REF!</v>
      </c>
    </row>
    <row r="2077" spans="1:16">
      <c r="B2077" s="627"/>
      <c r="C2077" s="627"/>
      <c r="D2077" s="627"/>
      <c r="E2077" s="628"/>
      <c r="F2077" s="638"/>
      <c r="G2077" s="639"/>
      <c r="H2077" s="630">
        <f>IF(F2077="",0,VLOOKUP(F2077,'Cable trays (UnitPrice)'!B:F,5,0))</f>
        <v>0</v>
      </c>
      <c r="I2077" s="631">
        <f t="shared" si="2788"/>
        <v>0</v>
      </c>
      <c r="J2077" s="632"/>
      <c r="K2077" s="632"/>
      <c r="L2077" s="632"/>
      <c r="M2077" s="633"/>
      <c r="N2077" s="632"/>
      <c r="O2077" s="635"/>
      <c r="P2077" s="636" t="e">
        <f t="shared" ref="P2077" si="2795">G2077*O2070</f>
        <v>#REF!</v>
      </c>
    </row>
    <row r="2078" spans="1:16">
      <c r="B2078" s="627"/>
      <c r="C2078" s="627"/>
      <c r="D2078" s="627"/>
      <c r="E2078" s="628"/>
      <c r="F2078" s="627"/>
      <c r="G2078" s="639"/>
      <c r="H2078" s="630">
        <f>IF(F2078="",0,VLOOKUP(F2078,'Cable trays (UnitPrice)'!B:F,5,0))</f>
        <v>0</v>
      </c>
      <c r="I2078" s="631">
        <f t="shared" si="2788"/>
        <v>0</v>
      </c>
      <c r="J2078" s="632"/>
      <c r="K2078" s="632"/>
      <c r="L2078" s="632"/>
      <c r="M2078" s="633"/>
      <c r="N2078" s="632"/>
      <c r="O2078" s="635"/>
      <c r="P2078" s="636" t="e">
        <f t="shared" ref="P2078" si="2796">G2078*O2070</f>
        <v>#REF!</v>
      </c>
    </row>
    <row r="2079" spans="1:16">
      <c r="B2079" s="627"/>
      <c r="C2079" s="627"/>
      <c r="D2079" s="627"/>
      <c r="E2079" s="628"/>
      <c r="F2079" s="8"/>
      <c r="G2079" s="639"/>
      <c r="H2079" s="630">
        <f>IF(F2079="",0,VLOOKUP(F2079,'Cable trays (UnitPrice)'!B:F,5,0))</f>
        <v>0</v>
      </c>
      <c r="I2079" s="631">
        <f t="shared" si="2788"/>
        <v>0</v>
      </c>
      <c r="J2079" s="632"/>
      <c r="K2079" s="632"/>
      <c r="L2079" s="632"/>
      <c r="M2079" s="633"/>
      <c r="N2079" s="632"/>
      <c r="O2079" s="635"/>
      <c r="P2079" s="636" t="e">
        <f t="shared" ref="P2079" si="2797">G2079*O2070</f>
        <v>#REF!</v>
      </c>
    </row>
    <row r="2080" spans="1:16">
      <c r="A2080" t="s">
        <v>970</v>
      </c>
      <c r="B2080" s="705" t="s">
        <v>959</v>
      </c>
      <c r="C2080" s="703" t="s">
        <v>852</v>
      </c>
      <c r="D2080" s="9" t="s">
        <v>872</v>
      </c>
      <c r="E2080" s="9" t="s">
        <v>912</v>
      </c>
      <c r="F2080" s="619"/>
      <c r="G2080" s="619"/>
      <c r="H2080" s="619"/>
      <c r="I2080" s="620">
        <f t="shared" ref="I2080" si="2798">SUM(I2081:I2089)</f>
        <v>140.3303035274815</v>
      </c>
      <c r="J2080" s="621">
        <f>I2080*NOK2EUR</f>
        <v>1613.7984905660373</v>
      </c>
      <c r="K2080" s="622"/>
      <c r="L2080" s="622">
        <f t="shared" ref="L2080" si="2799">D2080/1000</f>
        <v>0.2</v>
      </c>
      <c r="M2080" s="624">
        <f t="shared" ref="M2080" si="2800">$M$1</f>
        <v>0.5</v>
      </c>
      <c r="N2080" s="622">
        <f t="shared" ref="N2080" si="2801">L2080+L2080*M2080</f>
        <v>0.30000000000000004</v>
      </c>
      <c r="O2080" s="626" t="e">
        <f>SUMIF(#REF!,A2080,#REF!)</f>
        <v>#REF!</v>
      </c>
      <c r="P2080" s="626"/>
    </row>
    <row r="2081" spans="1:16">
      <c r="B2081" s="627"/>
      <c r="C2081" s="627"/>
      <c r="D2081" s="627"/>
      <c r="E2081" s="628"/>
      <c r="F2081" s="260" t="str">
        <f>CONCATENATE(B2080," ",C2080,D2080,"x",E2080)</f>
        <v>Ladder - Reducer HDG 200 x 125</v>
      </c>
      <c r="G2081" s="629">
        <v>1</v>
      </c>
      <c r="H2081" s="630">
        <f>IF(F2081="",0,VLOOKUP(F2081,'Cable trays (UnitPrice)'!B:F,5,0))</f>
        <v>104.34782608695652</v>
      </c>
      <c r="I2081" s="631">
        <f t="shared" ref="I2081:I2089" si="2802">H2081*G2081</f>
        <v>104.34782608695652</v>
      </c>
      <c r="J2081" s="632"/>
      <c r="K2081" s="632"/>
      <c r="L2081" s="632"/>
      <c r="M2081" s="633"/>
      <c r="N2081" s="632"/>
      <c r="O2081" s="635"/>
      <c r="P2081" s="636" t="e">
        <f t="shared" ref="P2081" si="2803">G2081*O2080</f>
        <v>#REF!</v>
      </c>
    </row>
    <row r="2082" spans="1:16">
      <c r="B2082" s="627"/>
      <c r="C2082" s="627"/>
      <c r="D2082" s="627"/>
      <c r="E2082" s="628"/>
      <c r="F2082" s="260" t="str">
        <f>CONCATENATE("Ladder - Union ",C2080,D2080,"x",E2080)</f>
        <v>Ladder - Union HDG 200 x 125</v>
      </c>
      <c r="G2082" s="629">
        <v>2</v>
      </c>
      <c r="H2082" s="630">
        <f>IF(F2082="",0,VLOOKUP(F2082,'Cable trays (UnitPrice)'!B:F,5,0))</f>
        <v>14.232977850697294</v>
      </c>
      <c r="I2082" s="631">
        <f t="shared" si="2802"/>
        <v>28.465955701394588</v>
      </c>
      <c r="J2082" s="632"/>
      <c r="K2082" s="632"/>
      <c r="L2082" s="632"/>
      <c r="M2082" s="633"/>
      <c r="N2082" s="632"/>
      <c r="O2082" s="635"/>
      <c r="P2082" s="636" t="e">
        <f t="shared" ref="P2082" si="2804">G2082*O2080</f>
        <v>#REF!</v>
      </c>
    </row>
    <row r="2083" spans="1:16">
      <c r="B2083" s="627"/>
      <c r="C2083" s="627"/>
      <c r="D2083" s="627"/>
      <c r="E2083" s="628"/>
      <c r="F2083" s="638" t="s">
        <v>853</v>
      </c>
      <c r="G2083" s="639">
        <v>2</v>
      </c>
      <c r="H2083" s="630">
        <f>IF(F2083="",0,VLOOKUP(F2083,'Cable trays (UnitPrice)'!B:F,5,0))</f>
        <v>1.6165217391304347</v>
      </c>
      <c r="I2083" s="631">
        <f t="shared" si="2802"/>
        <v>3.2330434782608695</v>
      </c>
      <c r="J2083" s="632"/>
      <c r="K2083" s="632"/>
      <c r="L2083" s="632"/>
      <c r="M2083" s="633"/>
      <c r="N2083" s="632"/>
      <c r="O2083" s="635"/>
      <c r="P2083" s="636" t="e">
        <f t="shared" ref="P2083" si="2805">G2083*O2080</f>
        <v>#REF!</v>
      </c>
    </row>
    <row r="2084" spans="1:16">
      <c r="B2084" s="627"/>
      <c r="C2084" s="627"/>
      <c r="D2084" s="627"/>
      <c r="E2084" s="628"/>
      <c r="F2084" s="638" t="s">
        <v>854</v>
      </c>
      <c r="G2084" s="639">
        <v>2</v>
      </c>
      <c r="H2084" s="630">
        <f>IF(F2084="",0,VLOOKUP(F2084,'Cable trays (UnitPrice)'!B:F,5,0))</f>
        <v>0.1643478260869565</v>
      </c>
      <c r="I2084" s="631">
        <f t="shared" si="2802"/>
        <v>0.328695652173913</v>
      </c>
      <c r="J2084" s="632"/>
      <c r="K2084" s="632"/>
      <c r="L2084" s="632"/>
      <c r="M2084" s="633"/>
      <c r="N2084" s="632"/>
      <c r="O2084" s="635"/>
      <c r="P2084" s="636" t="e">
        <f t="shared" ref="P2084" si="2806">G2084*O2080</f>
        <v>#REF!</v>
      </c>
    </row>
    <row r="2085" spans="1:16">
      <c r="B2085" s="627"/>
      <c r="C2085" s="627"/>
      <c r="D2085" s="627"/>
      <c r="E2085" s="628"/>
      <c r="F2085" s="638" t="s">
        <v>865</v>
      </c>
      <c r="G2085" s="639">
        <f t="shared" si="2722"/>
        <v>0.4</v>
      </c>
      <c r="H2085" s="630">
        <f>IF(F2085="",0,VLOOKUP(F2085,'Cable trays (UnitPrice)'!B:F,5,0))</f>
        <v>5.9608695652173909</v>
      </c>
      <c r="I2085" s="631">
        <f t="shared" si="2802"/>
        <v>2.3843478260869566</v>
      </c>
      <c r="J2085" s="632"/>
      <c r="K2085" s="632"/>
      <c r="L2085" s="632"/>
      <c r="M2085" s="633"/>
      <c r="N2085" s="632"/>
      <c r="O2085" s="635"/>
      <c r="P2085" s="636" t="e">
        <f t="shared" ref="P2085" si="2807">G2085*O2080</f>
        <v>#REF!</v>
      </c>
    </row>
    <row r="2086" spans="1:16">
      <c r="B2086" s="627"/>
      <c r="C2086" s="627"/>
      <c r="D2086" s="627"/>
      <c r="E2086" s="628"/>
      <c r="F2086" s="638" t="s">
        <v>855</v>
      </c>
      <c r="G2086" s="639">
        <v>2</v>
      </c>
      <c r="H2086" s="630">
        <f>IF(F2086="",0,VLOOKUP(F2086,'Cable trays (UnitPrice)'!B:F,5,0))</f>
        <v>0.78521739130434776</v>
      </c>
      <c r="I2086" s="631">
        <f t="shared" si="2802"/>
        <v>1.5704347826086955</v>
      </c>
      <c r="J2086" s="632"/>
      <c r="K2086" s="632"/>
      <c r="L2086" s="632"/>
      <c r="M2086" s="633"/>
      <c r="N2086" s="632"/>
      <c r="O2086" s="635"/>
      <c r="P2086" s="636" t="e">
        <f t="shared" ref="P2086" si="2808">G2086*O2080</f>
        <v>#REF!</v>
      </c>
    </row>
    <row r="2087" spans="1:16">
      <c r="B2087" s="627"/>
      <c r="C2087" s="627"/>
      <c r="D2087" s="627"/>
      <c r="E2087" s="628"/>
      <c r="F2087" s="638"/>
      <c r="G2087" s="639"/>
      <c r="H2087" s="630">
        <f>IF(F2087="",0,VLOOKUP(F2087,'Cable trays (UnitPrice)'!B:F,5,0))</f>
        <v>0</v>
      </c>
      <c r="I2087" s="631">
        <f t="shared" si="2802"/>
        <v>0</v>
      </c>
      <c r="J2087" s="632"/>
      <c r="K2087" s="632"/>
      <c r="L2087" s="632"/>
      <c r="M2087" s="633"/>
      <c r="N2087" s="632"/>
      <c r="O2087" s="635"/>
      <c r="P2087" s="636" t="e">
        <f t="shared" ref="P2087" si="2809">G2087*O2080</f>
        <v>#REF!</v>
      </c>
    </row>
    <row r="2088" spans="1:16">
      <c r="B2088" s="627"/>
      <c r="C2088" s="627"/>
      <c r="D2088" s="627"/>
      <c r="E2088" s="628"/>
      <c r="F2088" s="627"/>
      <c r="G2088" s="639"/>
      <c r="H2088" s="630">
        <f>IF(F2088="",0,VLOOKUP(F2088,'Cable trays (UnitPrice)'!B:F,5,0))</f>
        <v>0</v>
      </c>
      <c r="I2088" s="631">
        <f t="shared" si="2802"/>
        <v>0</v>
      </c>
      <c r="J2088" s="632"/>
      <c r="K2088" s="632"/>
      <c r="L2088" s="632"/>
      <c r="M2088" s="633"/>
      <c r="N2088" s="632"/>
      <c r="O2088" s="635"/>
      <c r="P2088" s="636" t="e">
        <f t="shared" ref="P2088" si="2810">G2088*O2080</f>
        <v>#REF!</v>
      </c>
    </row>
    <row r="2089" spans="1:16">
      <c r="B2089" s="627"/>
      <c r="C2089" s="627"/>
      <c r="D2089" s="627"/>
      <c r="E2089" s="628"/>
      <c r="F2089" s="8"/>
      <c r="G2089" s="639"/>
      <c r="H2089" s="630">
        <f>IF(F2089="",0,VLOOKUP(F2089,'Cable trays (UnitPrice)'!B:F,5,0))</f>
        <v>0</v>
      </c>
      <c r="I2089" s="631">
        <f t="shared" si="2802"/>
        <v>0</v>
      </c>
      <c r="J2089" s="632"/>
      <c r="K2089" s="632"/>
      <c r="L2089" s="632"/>
      <c r="M2089" s="633"/>
      <c r="N2089" s="632"/>
      <c r="O2089" s="635"/>
      <c r="P2089" s="636" t="e">
        <f t="shared" ref="P2089" si="2811">G2089*O2080</f>
        <v>#REF!</v>
      </c>
    </row>
    <row r="2090" spans="1:16">
      <c r="A2090" t="s">
        <v>971</v>
      </c>
      <c r="B2090" s="705" t="s">
        <v>959</v>
      </c>
      <c r="C2090" s="704" t="s">
        <v>856</v>
      </c>
      <c r="D2090" s="9" t="s">
        <v>923</v>
      </c>
      <c r="E2090" s="9" t="s">
        <v>924</v>
      </c>
      <c r="F2090" s="619"/>
      <c r="G2090" s="619"/>
      <c r="H2090" s="619"/>
      <c r="I2090" s="620">
        <f t="shared" ref="I2090" si="2812">SUM(I2091:I2099)</f>
        <v>145.35494066174459</v>
      </c>
      <c r="J2090" s="621">
        <f>I2090*NOK2EUR</f>
        <v>1671.5818176100629</v>
      </c>
      <c r="K2090" s="622"/>
      <c r="L2090" s="622">
        <f t="shared" ref="L2090" si="2813">D2090/1000</f>
        <v>0.61</v>
      </c>
      <c r="M2090" s="624">
        <f t="shared" ref="M2090" si="2814">$M$1</f>
        <v>0.5</v>
      </c>
      <c r="N2090" s="622">
        <f t="shared" ref="N2090" si="2815">L2090+L2090*M2090</f>
        <v>0.91500000000000004</v>
      </c>
      <c r="O2090" s="626" t="e">
        <f>SUMIF(#REF!,A2090,#REF!)</f>
        <v>#REF!</v>
      </c>
      <c r="P2090" s="626"/>
    </row>
    <row r="2091" spans="1:16">
      <c r="B2091" s="627"/>
      <c r="C2091" s="627"/>
      <c r="D2091" s="627"/>
      <c r="E2091" s="628"/>
      <c r="F2091" s="260" t="str">
        <f>CONCATENATE(B2090," ",C2090,D2090,"x",E2090)</f>
        <v>Ladder - Reducer PRE Galv. 610 x 38</v>
      </c>
      <c r="G2091" s="629">
        <v>1</v>
      </c>
      <c r="H2091" s="630">
        <f>IF(F2091="",0,VLOOKUP(F2091,'Cable trays (UnitPrice)'!B:F,5,0))</f>
        <v>130.43478260869566</v>
      </c>
      <c r="I2091" s="631">
        <f t="shared" ref="I2091:I2099" si="2816">H2091*G2091</f>
        <v>130.43478260869566</v>
      </c>
      <c r="J2091" s="632"/>
      <c r="K2091" s="632"/>
      <c r="L2091" s="632"/>
      <c r="M2091" s="633"/>
      <c r="N2091" s="632"/>
      <c r="O2091" s="635"/>
      <c r="P2091" s="636" t="e">
        <f t="shared" ref="P2091" si="2817">G2091*O2090</f>
        <v>#REF!</v>
      </c>
    </row>
    <row r="2092" spans="1:16">
      <c r="B2092" s="627"/>
      <c r="C2092" s="627"/>
      <c r="D2092" s="627"/>
      <c r="E2092" s="628"/>
      <c r="F2092" s="260" t="str">
        <f>CONCATENATE("Ladder - Union ",C2090,D2090,"x",E2090)</f>
        <v>Ladder - Union PRE Galv. 610 x 38</v>
      </c>
      <c r="G2092" s="629">
        <v>2</v>
      </c>
      <c r="H2092" s="630">
        <f>IF(F2092="",0,VLOOKUP(F2092,'Cable trays (UnitPrice)'!B:F,5,0))</f>
        <v>1.2578616352201257</v>
      </c>
      <c r="I2092" s="631">
        <f t="shared" si="2816"/>
        <v>2.5157232704402515</v>
      </c>
      <c r="J2092" s="632"/>
      <c r="K2092" s="632"/>
      <c r="L2092" s="632"/>
      <c r="M2092" s="633"/>
      <c r="N2092" s="632"/>
      <c r="O2092" s="635"/>
      <c r="P2092" s="636" t="e">
        <f t="shared" ref="P2092" si="2818">G2092*O2090</f>
        <v>#REF!</v>
      </c>
    </row>
    <row r="2093" spans="1:16">
      <c r="B2093" s="627"/>
      <c r="C2093" s="627"/>
      <c r="D2093" s="627"/>
      <c r="E2093" s="628"/>
      <c r="F2093" s="638" t="s">
        <v>853</v>
      </c>
      <c r="G2093" s="639">
        <v>2</v>
      </c>
      <c r="H2093" s="630">
        <f>IF(F2093="",0,VLOOKUP(F2093,'Cable trays (UnitPrice)'!B:F,5,0))</f>
        <v>1.6165217391304347</v>
      </c>
      <c r="I2093" s="631">
        <f t="shared" si="2816"/>
        <v>3.2330434782608695</v>
      </c>
      <c r="J2093" s="632"/>
      <c r="K2093" s="632"/>
      <c r="L2093" s="632"/>
      <c r="M2093" s="633"/>
      <c r="N2093" s="632"/>
      <c r="O2093" s="635"/>
      <c r="P2093" s="636" t="e">
        <f t="shared" ref="P2093" si="2819">G2093*O2090</f>
        <v>#REF!</v>
      </c>
    </row>
    <row r="2094" spans="1:16">
      <c r="B2094" s="627"/>
      <c r="C2094" s="627"/>
      <c r="D2094" s="627"/>
      <c r="E2094" s="628"/>
      <c r="F2094" s="638" t="s">
        <v>854</v>
      </c>
      <c r="G2094" s="639">
        <v>2</v>
      </c>
      <c r="H2094" s="630">
        <f>IF(F2094="",0,VLOOKUP(F2094,'Cable trays (UnitPrice)'!B:F,5,0))</f>
        <v>0.1643478260869565</v>
      </c>
      <c r="I2094" s="631">
        <f t="shared" si="2816"/>
        <v>0.328695652173913</v>
      </c>
      <c r="J2094" s="632"/>
      <c r="K2094" s="632"/>
      <c r="L2094" s="632"/>
      <c r="M2094" s="633"/>
      <c r="N2094" s="632"/>
      <c r="O2094" s="635"/>
      <c r="P2094" s="636" t="e">
        <f t="shared" ref="P2094" si="2820">G2094*O2090</f>
        <v>#REF!</v>
      </c>
    </row>
    <row r="2095" spans="1:16">
      <c r="B2095" s="627"/>
      <c r="C2095" s="627"/>
      <c r="D2095" s="627"/>
      <c r="E2095" s="628"/>
      <c r="F2095" s="638" t="s">
        <v>865</v>
      </c>
      <c r="G2095" s="639">
        <f t="shared" ref="G2095:G2155" si="2821">D2090*2/1000</f>
        <v>1.22</v>
      </c>
      <c r="H2095" s="630">
        <f>IF(F2095="",0,VLOOKUP(F2095,'Cable trays (UnitPrice)'!B:F,5,0))</f>
        <v>5.9608695652173909</v>
      </c>
      <c r="I2095" s="631">
        <f t="shared" si="2816"/>
        <v>7.2722608695652164</v>
      </c>
      <c r="J2095" s="632"/>
      <c r="K2095" s="632"/>
      <c r="L2095" s="632"/>
      <c r="M2095" s="633"/>
      <c r="N2095" s="632"/>
      <c r="O2095" s="635"/>
      <c r="P2095" s="636" t="e">
        <f t="shared" ref="P2095" si="2822">G2095*O2090</f>
        <v>#REF!</v>
      </c>
    </row>
    <row r="2096" spans="1:16">
      <c r="B2096" s="627"/>
      <c r="C2096" s="627"/>
      <c r="D2096" s="627"/>
      <c r="E2096" s="628"/>
      <c r="F2096" s="638" t="s">
        <v>855</v>
      </c>
      <c r="G2096" s="639">
        <v>2</v>
      </c>
      <c r="H2096" s="630">
        <f>IF(F2096="",0,VLOOKUP(F2096,'Cable trays (UnitPrice)'!B:F,5,0))</f>
        <v>0.78521739130434776</v>
      </c>
      <c r="I2096" s="631">
        <f t="shared" si="2816"/>
        <v>1.5704347826086955</v>
      </c>
      <c r="J2096" s="632"/>
      <c r="K2096" s="632"/>
      <c r="L2096" s="632"/>
      <c r="M2096" s="633"/>
      <c r="N2096" s="632"/>
      <c r="O2096" s="635"/>
      <c r="P2096" s="636" t="e">
        <f t="shared" ref="P2096" si="2823">G2096*O2090</f>
        <v>#REF!</v>
      </c>
    </row>
    <row r="2097" spans="1:16">
      <c r="B2097" s="627"/>
      <c r="C2097" s="627"/>
      <c r="D2097" s="627"/>
      <c r="E2097" s="628"/>
      <c r="F2097" s="638"/>
      <c r="G2097" s="639"/>
      <c r="H2097" s="630">
        <f>IF(F2097="",0,VLOOKUP(F2097,'Cable trays (UnitPrice)'!B:F,5,0))</f>
        <v>0</v>
      </c>
      <c r="I2097" s="631">
        <f t="shared" si="2816"/>
        <v>0</v>
      </c>
      <c r="J2097" s="632"/>
      <c r="K2097" s="632"/>
      <c r="L2097" s="632"/>
      <c r="M2097" s="633"/>
      <c r="N2097" s="632"/>
      <c r="O2097" s="635"/>
      <c r="P2097" s="636" t="e">
        <f t="shared" ref="P2097" si="2824">G2097*O2090</f>
        <v>#REF!</v>
      </c>
    </row>
    <row r="2098" spans="1:16">
      <c r="B2098" s="627"/>
      <c r="C2098" s="627"/>
      <c r="D2098" s="627"/>
      <c r="E2098" s="628"/>
      <c r="F2098" s="627"/>
      <c r="G2098" s="639"/>
      <c r="H2098" s="630">
        <f>IF(F2098="",0,VLOOKUP(F2098,'Cable trays (UnitPrice)'!B:F,5,0))</f>
        <v>0</v>
      </c>
      <c r="I2098" s="631">
        <f t="shared" si="2816"/>
        <v>0</v>
      </c>
      <c r="J2098" s="632"/>
      <c r="K2098" s="632"/>
      <c r="L2098" s="632"/>
      <c r="M2098" s="633"/>
      <c r="N2098" s="632"/>
      <c r="O2098" s="635"/>
      <c r="P2098" s="636" t="e">
        <f t="shared" ref="P2098" si="2825">G2098*O2090</f>
        <v>#REF!</v>
      </c>
    </row>
    <row r="2099" spans="1:16">
      <c r="B2099" s="627"/>
      <c r="C2099" s="627"/>
      <c r="D2099" s="627"/>
      <c r="E2099" s="628"/>
      <c r="F2099" s="8"/>
      <c r="G2099" s="639"/>
      <c r="H2099" s="630">
        <f>IF(F2099="",0,VLOOKUP(F2099,'Cable trays (UnitPrice)'!B:F,5,0))</f>
        <v>0</v>
      </c>
      <c r="I2099" s="631">
        <f t="shared" si="2816"/>
        <v>0</v>
      </c>
      <c r="J2099" s="632"/>
      <c r="K2099" s="632"/>
      <c r="L2099" s="632"/>
      <c r="M2099" s="633"/>
      <c r="N2099" s="632"/>
      <c r="O2099" s="635"/>
      <c r="P2099" s="636" t="e">
        <f t="shared" ref="P2099" si="2826">G2099*O2090</f>
        <v>#REF!</v>
      </c>
    </row>
    <row r="2100" spans="1:16">
      <c r="A2100" t="s">
        <v>972</v>
      </c>
      <c r="B2100" s="705" t="s">
        <v>959</v>
      </c>
      <c r="C2100" s="704" t="s">
        <v>856</v>
      </c>
      <c r="D2100" s="9" t="s">
        <v>875</v>
      </c>
      <c r="E2100" s="9" t="s">
        <v>881</v>
      </c>
      <c r="F2100" s="619"/>
      <c r="G2100" s="619"/>
      <c r="H2100" s="619"/>
      <c r="I2100" s="620">
        <f t="shared" ref="I2100" si="2827">SUM(I2101:I2109)</f>
        <v>119.96391304347827</v>
      </c>
      <c r="J2100" s="621">
        <f>I2100*NOK2EUR</f>
        <v>1379.585</v>
      </c>
      <c r="K2100" s="622"/>
      <c r="L2100" s="622">
        <f t="shared" ref="L2100" si="2828">D2100/1000</f>
        <v>0.15</v>
      </c>
      <c r="M2100" s="624">
        <f t="shared" ref="M2100" si="2829">$M$1</f>
        <v>0.5</v>
      </c>
      <c r="N2100" s="622">
        <f t="shared" ref="N2100" si="2830">L2100+L2100*M2100</f>
        <v>0.22499999999999998</v>
      </c>
      <c r="O2100" s="626" t="e">
        <f>SUMIF(#REF!,A2100,#REF!)</f>
        <v>#REF!</v>
      </c>
      <c r="P2100" s="626"/>
    </row>
    <row r="2101" spans="1:16">
      <c r="B2101" s="627"/>
      <c r="C2101" s="627"/>
      <c r="D2101" s="627"/>
      <c r="E2101" s="628"/>
      <c r="F2101" s="260" t="str">
        <f>CONCATENATE(B2100," ",C2100,D2100,"x",E2100)</f>
        <v>Ladder - Reducer PRE Galv. 150 x 100</v>
      </c>
      <c r="G2101" s="629">
        <v>1</v>
      </c>
      <c r="H2101" s="630">
        <f>IF(F2101="",0,VLOOKUP(F2101,'Cable trays (UnitPrice)'!B:F,5,0))</f>
        <v>95.652173913043484</v>
      </c>
      <c r="I2101" s="631">
        <f t="shared" ref="I2101:I2109" si="2831">H2101*G2101</f>
        <v>95.652173913043484</v>
      </c>
      <c r="J2101" s="632"/>
      <c r="K2101" s="632"/>
      <c r="L2101" s="632"/>
      <c r="M2101" s="633"/>
      <c r="N2101" s="632"/>
      <c r="O2101" s="635"/>
      <c r="P2101" s="636" t="e">
        <f t="shared" ref="P2101" si="2832">G2101*O2100</f>
        <v>#REF!</v>
      </c>
    </row>
    <row r="2102" spans="1:16">
      <c r="B2102" s="627"/>
      <c r="C2102" s="627"/>
      <c r="D2102" s="627"/>
      <c r="E2102" s="628"/>
      <c r="F2102" s="260" t="str">
        <f>CONCATENATE("Ladder - Union ",C2100,D2100,"x",E2100)</f>
        <v>Ladder - Union PRE Galv. 150 x 100</v>
      </c>
      <c r="G2102" s="629">
        <v>2</v>
      </c>
      <c r="H2102" s="630">
        <f>IF(F2102="",0,VLOOKUP(F2102,'Cable trays (UnitPrice)'!B:F,5,0))</f>
        <v>8.695652173913043</v>
      </c>
      <c r="I2102" s="631">
        <f t="shared" si="2831"/>
        <v>17.391304347826086</v>
      </c>
      <c r="J2102" s="632"/>
      <c r="K2102" s="632"/>
      <c r="L2102" s="632"/>
      <c r="M2102" s="633"/>
      <c r="N2102" s="632"/>
      <c r="O2102" s="635"/>
      <c r="P2102" s="636" t="e">
        <f t="shared" ref="P2102" si="2833">G2102*O2100</f>
        <v>#REF!</v>
      </c>
    </row>
    <row r="2103" spans="1:16">
      <c r="B2103" s="627"/>
      <c r="C2103" s="627"/>
      <c r="D2103" s="627"/>
      <c r="E2103" s="628"/>
      <c r="F2103" s="638" t="s">
        <v>853</v>
      </c>
      <c r="G2103" s="639">
        <v>2</v>
      </c>
      <c r="H2103" s="630">
        <f>IF(F2103="",0,VLOOKUP(F2103,'Cable trays (UnitPrice)'!B:F,5,0))</f>
        <v>1.6165217391304347</v>
      </c>
      <c r="I2103" s="631">
        <f t="shared" si="2831"/>
        <v>3.2330434782608695</v>
      </c>
      <c r="J2103" s="632"/>
      <c r="K2103" s="632"/>
      <c r="L2103" s="632"/>
      <c r="M2103" s="633"/>
      <c r="N2103" s="632"/>
      <c r="O2103" s="635"/>
      <c r="P2103" s="636" t="e">
        <f t="shared" ref="P2103" si="2834">G2103*O2100</f>
        <v>#REF!</v>
      </c>
    </row>
    <row r="2104" spans="1:16">
      <c r="B2104" s="627"/>
      <c r="C2104" s="627"/>
      <c r="D2104" s="627"/>
      <c r="E2104" s="628"/>
      <c r="F2104" s="638" t="s">
        <v>854</v>
      </c>
      <c r="G2104" s="639">
        <v>2</v>
      </c>
      <c r="H2104" s="630">
        <f>IF(F2104="",0,VLOOKUP(F2104,'Cable trays (UnitPrice)'!B:F,5,0))</f>
        <v>0.1643478260869565</v>
      </c>
      <c r="I2104" s="631">
        <f t="shared" si="2831"/>
        <v>0.328695652173913</v>
      </c>
      <c r="J2104" s="632"/>
      <c r="K2104" s="632"/>
      <c r="L2104" s="632"/>
      <c r="M2104" s="633"/>
      <c r="N2104" s="632"/>
      <c r="O2104" s="635"/>
      <c r="P2104" s="636" t="e">
        <f t="shared" ref="P2104" si="2835">G2104*O2100</f>
        <v>#REF!</v>
      </c>
    </row>
    <row r="2105" spans="1:16">
      <c r="B2105" s="627"/>
      <c r="C2105" s="627"/>
      <c r="D2105" s="627"/>
      <c r="E2105" s="628"/>
      <c r="F2105" s="638" t="s">
        <v>865</v>
      </c>
      <c r="G2105" s="639">
        <f t="shared" si="2821"/>
        <v>0.3</v>
      </c>
      <c r="H2105" s="630">
        <f>IF(F2105="",0,VLOOKUP(F2105,'Cable trays (UnitPrice)'!B:F,5,0))</f>
        <v>5.9608695652173909</v>
      </c>
      <c r="I2105" s="631">
        <f t="shared" si="2831"/>
        <v>1.7882608695652171</v>
      </c>
      <c r="J2105" s="632"/>
      <c r="K2105" s="632"/>
      <c r="L2105" s="632"/>
      <c r="M2105" s="633"/>
      <c r="N2105" s="632"/>
      <c r="O2105" s="635"/>
      <c r="P2105" s="636" t="e">
        <f t="shared" ref="P2105" si="2836">G2105*O2100</f>
        <v>#REF!</v>
      </c>
    </row>
    <row r="2106" spans="1:16">
      <c r="B2106" s="627"/>
      <c r="C2106" s="627"/>
      <c r="D2106" s="627"/>
      <c r="E2106" s="628"/>
      <c r="F2106" s="638" t="s">
        <v>855</v>
      </c>
      <c r="G2106" s="639">
        <v>2</v>
      </c>
      <c r="H2106" s="630">
        <f>IF(F2106="",0,VLOOKUP(F2106,'Cable trays (UnitPrice)'!B:F,5,0))</f>
        <v>0.78521739130434776</v>
      </c>
      <c r="I2106" s="631">
        <f t="shared" si="2831"/>
        <v>1.5704347826086955</v>
      </c>
      <c r="J2106" s="632"/>
      <c r="K2106" s="632"/>
      <c r="L2106" s="632"/>
      <c r="M2106" s="633"/>
      <c r="N2106" s="632"/>
      <c r="O2106" s="635"/>
      <c r="P2106" s="636" t="e">
        <f t="shared" ref="P2106" si="2837">G2106*O2100</f>
        <v>#REF!</v>
      </c>
    </row>
    <row r="2107" spans="1:16">
      <c r="B2107" s="627"/>
      <c r="C2107" s="627"/>
      <c r="D2107" s="627"/>
      <c r="E2107" s="628"/>
      <c r="F2107" s="638"/>
      <c r="G2107" s="639"/>
      <c r="H2107" s="630">
        <f>IF(F2107="",0,VLOOKUP(F2107,'Cable trays (UnitPrice)'!B:F,5,0))</f>
        <v>0</v>
      </c>
      <c r="I2107" s="631">
        <f t="shared" si="2831"/>
        <v>0</v>
      </c>
      <c r="J2107" s="632"/>
      <c r="K2107" s="632"/>
      <c r="L2107" s="632"/>
      <c r="M2107" s="633"/>
      <c r="N2107" s="632"/>
      <c r="O2107" s="635"/>
      <c r="P2107" s="636" t="e">
        <f t="shared" ref="P2107" si="2838">G2107*O2100</f>
        <v>#REF!</v>
      </c>
    </row>
    <row r="2108" spans="1:16">
      <c r="B2108" s="627"/>
      <c r="C2108" s="627"/>
      <c r="D2108" s="627"/>
      <c r="E2108" s="628"/>
      <c r="F2108" s="627"/>
      <c r="G2108" s="639"/>
      <c r="H2108" s="630">
        <f>IF(F2108="",0,VLOOKUP(F2108,'Cable trays (UnitPrice)'!B:F,5,0))</f>
        <v>0</v>
      </c>
      <c r="I2108" s="631">
        <f t="shared" si="2831"/>
        <v>0</v>
      </c>
      <c r="J2108" s="632"/>
      <c r="K2108" s="632"/>
      <c r="L2108" s="632"/>
      <c r="M2108" s="633"/>
      <c r="N2108" s="632"/>
      <c r="O2108" s="635"/>
      <c r="P2108" s="636" t="e">
        <f t="shared" ref="P2108" si="2839">G2108*O2100</f>
        <v>#REF!</v>
      </c>
    </row>
    <row r="2109" spans="1:16">
      <c r="B2109" s="627"/>
      <c r="C2109" s="627"/>
      <c r="D2109" s="627"/>
      <c r="E2109" s="628"/>
      <c r="F2109" s="8"/>
      <c r="G2109" s="639"/>
      <c r="H2109" s="630">
        <f>IF(F2109="",0,VLOOKUP(F2109,'Cable trays (UnitPrice)'!B:F,5,0))</f>
        <v>0</v>
      </c>
      <c r="I2109" s="631">
        <f t="shared" si="2831"/>
        <v>0</v>
      </c>
      <c r="J2109" s="632"/>
      <c r="K2109" s="632"/>
      <c r="L2109" s="632"/>
      <c r="M2109" s="633"/>
      <c r="N2109" s="632"/>
      <c r="O2109" s="635"/>
      <c r="P2109" s="636" t="e">
        <f t="shared" ref="P2109" si="2840">G2109*O2100</f>
        <v>#REF!</v>
      </c>
    </row>
    <row r="2110" spans="1:16">
      <c r="A2110" t="s">
        <v>973</v>
      </c>
      <c r="B2110" s="705" t="s">
        <v>974</v>
      </c>
      <c r="C2110" s="703" t="s">
        <v>852</v>
      </c>
      <c r="D2110" s="9">
        <v>250</v>
      </c>
      <c r="E2110" s="9">
        <v>100</v>
      </c>
      <c r="F2110" s="619"/>
      <c r="G2110" s="619"/>
      <c r="H2110" s="619"/>
      <c r="I2110" s="620">
        <f t="shared" ref="I2110" si="2841">SUM(I2111:I2119)</f>
        <v>216.80826086956517</v>
      </c>
      <c r="J2110" s="621">
        <f>I2110*NOK2EUR</f>
        <v>2493.2949999999996</v>
      </c>
      <c r="K2110" s="622"/>
      <c r="L2110" s="622">
        <f t="shared" ref="L2110" si="2842">D2110/1000</f>
        <v>0.25</v>
      </c>
      <c r="M2110" s="624">
        <f t="shared" ref="M2110" si="2843">$M$1</f>
        <v>0.5</v>
      </c>
      <c r="N2110" s="622">
        <f t="shared" ref="N2110" si="2844">L2110+L2110*M2110</f>
        <v>0.375</v>
      </c>
      <c r="O2110" s="626" t="e">
        <f>SUMIF(#REF!,A2110,#REF!)</f>
        <v>#REF!</v>
      </c>
      <c r="P2110" s="626"/>
    </row>
    <row r="2111" spans="1:16">
      <c r="B2111" s="627"/>
      <c r="C2111" s="627"/>
      <c r="D2111" s="627"/>
      <c r="E2111" s="628"/>
      <c r="F2111" s="260" t="str">
        <f>CONCATENATE(B2110," ",C2110," ",D2110," x ",E2110)</f>
        <v>Ladder - Tee HDG 250 x 100</v>
      </c>
      <c r="G2111" s="629">
        <v>1</v>
      </c>
      <c r="H2111" s="630">
        <f>IF(F2111="",0,VLOOKUP(F2111,'Cable trays (UnitPrice)'!B:F,5,0))</f>
        <v>182.60869565217391</v>
      </c>
      <c r="I2111" s="631">
        <f t="shared" ref="I2111:I2119" si="2845">H2111*G2111</f>
        <v>182.60869565217391</v>
      </c>
      <c r="J2111" s="632"/>
      <c r="K2111" s="632"/>
      <c r="L2111" s="632"/>
      <c r="M2111" s="633"/>
      <c r="N2111" s="632"/>
      <c r="O2111" s="635"/>
      <c r="P2111" s="636" t="e">
        <f t="shared" ref="P2111" si="2846">G2111*O2110</f>
        <v>#REF!</v>
      </c>
    </row>
    <row r="2112" spans="1:16">
      <c r="B2112" s="627"/>
      <c r="C2112" s="627"/>
      <c r="D2112" s="627"/>
      <c r="E2112" s="628"/>
      <c r="F2112" s="260" t="str">
        <f>CONCATENATE("Ladder - Union ",C2110," ",D2110," x ",E2110)</f>
        <v>Ladder - Union HDG 250 x 100</v>
      </c>
      <c r="G2112" s="629">
        <v>2</v>
      </c>
      <c r="H2112" s="630">
        <f>IF(F2112="",0,VLOOKUP(F2112,'Cable trays (UnitPrice)'!B:F,5,0))</f>
        <v>13.043478260869565</v>
      </c>
      <c r="I2112" s="631">
        <f t="shared" si="2845"/>
        <v>26.086956521739129</v>
      </c>
      <c r="J2112" s="632"/>
      <c r="K2112" s="632"/>
      <c r="L2112" s="632"/>
      <c r="M2112" s="633"/>
      <c r="N2112" s="632"/>
      <c r="O2112" s="635"/>
      <c r="P2112" s="636" t="e">
        <f t="shared" ref="P2112" si="2847">G2112*O2110</f>
        <v>#REF!</v>
      </c>
    </row>
    <row r="2113" spans="1:16">
      <c r="B2113" s="627"/>
      <c r="C2113" s="627"/>
      <c r="D2113" s="627"/>
      <c r="E2113" s="628"/>
      <c r="F2113" s="638" t="s">
        <v>853</v>
      </c>
      <c r="G2113" s="639">
        <v>2</v>
      </c>
      <c r="H2113" s="630">
        <f>IF(F2113="",0,VLOOKUP(F2113,'Cable trays (UnitPrice)'!B:F,5,0))</f>
        <v>1.6165217391304347</v>
      </c>
      <c r="I2113" s="631">
        <f t="shared" si="2845"/>
        <v>3.2330434782608695</v>
      </c>
      <c r="J2113" s="632"/>
      <c r="K2113" s="632"/>
      <c r="L2113" s="632"/>
      <c r="M2113" s="633"/>
      <c r="N2113" s="632"/>
      <c r="O2113" s="635"/>
      <c r="P2113" s="636" t="e">
        <f t="shared" ref="P2113" si="2848">G2113*O2110</f>
        <v>#REF!</v>
      </c>
    </row>
    <row r="2114" spans="1:16">
      <c r="B2114" s="627"/>
      <c r="C2114" s="627"/>
      <c r="D2114" s="627"/>
      <c r="E2114" s="628"/>
      <c r="F2114" s="638" t="s">
        <v>854</v>
      </c>
      <c r="G2114" s="639">
        <v>2</v>
      </c>
      <c r="H2114" s="630">
        <f>IF(F2114="",0,VLOOKUP(F2114,'Cable trays (UnitPrice)'!B:F,5,0))</f>
        <v>0.1643478260869565</v>
      </c>
      <c r="I2114" s="631">
        <f t="shared" si="2845"/>
        <v>0.328695652173913</v>
      </c>
      <c r="J2114" s="632"/>
      <c r="K2114" s="632"/>
      <c r="L2114" s="632"/>
      <c r="M2114" s="633"/>
      <c r="N2114" s="632"/>
      <c r="O2114" s="635"/>
      <c r="P2114" s="636" t="e">
        <f t="shared" ref="P2114" si="2849">G2114*O2110</f>
        <v>#REF!</v>
      </c>
    </row>
    <row r="2115" spans="1:16">
      <c r="B2115" s="627"/>
      <c r="C2115" s="627"/>
      <c r="D2115" s="627"/>
      <c r="E2115" s="628"/>
      <c r="F2115" s="638" t="s">
        <v>865</v>
      </c>
      <c r="G2115" s="639">
        <f t="shared" si="2821"/>
        <v>0.5</v>
      </c>
      <c r="H2115" s="630">
        <f>IF(F2115="",0,VLOOKUP(F2115,'Cable trays (UnitPrice)'!B:F,5,0))</f>
        <v>5.9608695652173909</v>
      </c>
      <c r="I2115" s="631">
        <f t="shared" si="2845"/>
        <v>2.9804347826086954</v>
      </c>
      <c r="J2115" s="632"/>
      <c r="K2115" s="632"/>
      <c r="L2115" s="632"/>
      <c r="M2115" s="633"/>
      <c r="N2115" s="632"/>
      <c r="O2115" s="635"/>
      <c r="P2115" s="636" t="e">
        <f t="shared" ref="P2115" si="2850">G2115*O2110</f>
        <v>#REF!</v>
      </c>
    </row>
    <row r="2116" spans="1:16">
      <c r="B2116" s="627"/>
      <c r="C2116" s="627"/>
      <c r="D2116" s="627"/>
      <c r="E2116" s="628"/>
      <c r="F2116" s="638" t="s">
        <v>855</v>
      </c>
      <c r="G2116" s="639">
        <v>2</v>
      </c>
      <c r="H2116" s="630">
        <f>IF(F2116="",0,VLOOKUP(F2116,'Cable trays (UnitPrice)'!B:F,5,0))</f>
        <v>0.78521739130434776</v>
      </c>
      <c r="I2116" s="631">
        <f t="shared" si="2845"/>
        <v>1.5704347826086955</v>
      </c>
      <c r="J2116" s="632"/>
      <c r="K2116" s="632"/>
      <c r="L2116" s="632"/>
      <c r="M2116" s="633"/>
      <c r="N2116" s="632"/>
      <c r="O2116" s="635"/>
      <c r="P2116" s="636" t="e">
        <f t="shared" ref="P2116" si="2851">G2116*O2110</f>
        <v>#REF!</v>
      </c>
    </row>
    <row r="2117" spans="1:16">
      <c r="B2117" s="627"/>
      <c r="C2117" s="627"/>
      <c r="D2117" s="627"/>
      <c r="E2117" s="628"/>
      <c r="F2117" s="638"/>
      <c r="G2117" s="639"/>
      <c r="H2117" s="630">
        <f>IF(F2117="",0,VLOOKUP(F2117,'Cable trays (UnitPrice)'!B:F,5,0))</f>
        <v>0</v>
      </c>
      <c r="I2117" s="631">
        <f t="shared" si="2845"/>
        <v>0</v>
      </c>
      <c r="J2117" s="632"/>
      <c r="K2117" s="632"/>
      <c r="L2117" s="632"/>
      <c r="M2117" s="633"/>
      <c r="N2117" s="632"/>
      <c r="O2117" s="635"/>
      <c r="P2117" s="636" t="e">
        <f t="shared" ref="P2117" si="2852">G2117*O2110</f>
        <v>#REF!</v>
      </c>
    </row>
    <row r="2118" spans="1:16">
      <c r="B2118" s="627"/>
      <c r="C2118" s="627"/>
      <c r="D2118" s="627"/>
      <c r="E2118" s="628"/>
      <c r="F2118" s="627"/>
      <c r="G2118" s="639"/>
      <c r="H2118" s="630">
        <f>IF(F2118="",0,VLOOKUP(F2118,'Cable trays (UnitPrice)'!B:F,5,0))</f>
        <v>0</v>
      </c>
      <c r="I2118" s="631">
        <f t="shared" si="2845"/>
        <v>0</v>
      </c>
      <c r="J2118" s="632"/>
      <c r="K2118" s="632"/>
      <c r="L2118" s="632"/>
      <c r="M2118" s="633"/>
      <c r="N2118" s="632"/>
      <c r="O2118" s="635"/>
      <c r="P2118" s="636" t="e">
        <f t="shared" ref="P2118" si="2853">G2118*O2110</f>
        <v>#REF!</v>
      </c>
    </row>
    <row r="2119" spans="1:16">
      <c r="B2119" s="627"/>
      <c r="C2119" s="627"/>
      <c r="D2119" s="627"/>
      <c r="E2119" s="628"/>
      <c r="F2119" s="8"/>
      <c r="G2119" s="639"/>
      <c r="H2119" s="630">
        <f>IF(F2119="",0,VLOOKUP(F2119,'Cable trays (UnitPrice)'!B:F,5,0))</f>
        <v>0</v>
      </c>
      <c r="I2119" s="631">
        <f t="shared" si="2845"/>
        <v>0</v>
      </c>
      <c r="J2119" s="632"/>
      <c r="K2119" s="632"/>
      <c r="L2119" s="632"/>
      <c r="M2119" s="633"/>
      <c r="N2119" s="632"/>
      <c r="O2119" s="635"/>
      <c r="P2119" s="636" t="e">
        <f t="shared" ref="P2119" si="2854">G2119*O2110</f>
        <v>#REF!</v>
      </c>
    </row>
    <row r="2120" spans="1:16">
      <c r="A2120" t="s">
        <v>975</v>
      </c>
      <c r="B2120" s="705" t="s">
        <v>974</v>
      </c>
      <c r="C2120" s="703" t="s">
        <v>852</v>
      </c>
      <c r="D2120" s="9" t="s">
        <v>911</v>
      </c>
      <c r="E2120" s="9" t="s">
        <v>912</v>
      </c>
      <c r="F2120" s="619"/>
      <c r="G2120" s="619"/>
      <c r="H2120" s="619"/>
      <c r="I2120" s="620">
        <f t="shared" ref="I2120" si="2855">SUM(I2121:I2129)</f>
        <v>352.25204265791626</v>
      </c>
      <c r="J2120" s="621">
        <f>I2120*NOK2EUR</f>
        <v>4050.8984905660373</v>
      </c>
      <c r="K2120" s="622"/>
      <c r="L2120" s="622">
        <f t="shared" ref="L2120" si="2856">D2120/1000</f>
        <v>1.2</v>
      </c>
      <c r="M2120" s="624">
        <f t="shared" ref="M2120" si="2857">$M$1</f>
        <v>0.5</v>
      </c>
      <c r="N2120" s="622">
        <f t="shared" ref="N2120" si="2858">L2120+L2120*M2120</f>
        <v>1.7999999999999998</v>
      </c>
      <c r="O2120" s="626" t="e">
        <f>SUMIF(#REF!,A2120,#REF!)</f>
        <v>#REF!</v>
      </c>
      <c r="P2120" s="626"/>
    </row>
    <row r="2121" spans="1:16">
      <c r="B2121" s="627"/>
      <c r="C2121" s="627"/>
      <c r="D2121" s="627"/>
      <c r="E2121" s="628"/>
      <c r="F2121" s="260" t="str">
        <f>CONCATENATE(B2120," ",C2120,D2120,"x",E2120)</f>
        <v>Ladder - Tee HDG 1200 x 125</v>
      </c>
      <c r="G2121" s="629">
        <v>1</v>
      </c>
      <c r="H2121" s="630">
        <f>IF(F2121="",0,VLOOKUP(F2121,'Cable trays (UnitPrice)'!B:F,5,0))</f>
        <v>304.3478260869565</v>
      </c>
      <c r="I2121" s="631">
        <f t="shared" ref="I2121:I2129" si="2859">H2121*G2121</f>
        <v>304.3478260869565</v>
      </c>
      <c r="J2121" s="632"/>
      <c r="K2121" s="632"/>
      <c r="L2121" s="632"/>
      <c r="M2121" s="633"/>
      <c r="N2121" s="632"/>
      <c r="O2121" s="635"/>
      <c r="P2121" s="636" t="e">
        <f t="shared" ref="P2121" si="2860">G2121*O2120</f>
        <v>#REF!</v>
      </c>
    </row>
    <row r="2122" spans="1:16">
      <c r="B2122" s="627"/>
      <c r="C2122" s="627"/>
      <c r="D2122" s="627"/>
      <c r="E2122" s="628"/>
      <c r="F2122" s="260" t="str">
        <f>CONCATENATE("Ladder - Union ",C2120,D2120,"x",E2120)</f>
        <v>Ladder - Union HDG 1200 x 125</v>
      </c>
      <c r="G2122" s="629">
        <v>2</v>
      </c>
      <c r="H2122" s="630">
        <f>IF(F2122="",0,VLOOKUP(F2122,'Cable trays (UnitPrice)'!B:F,5,0))</f>
        <v>14.232977850697294</v>
      </c>
      <c r="I2122" s="631">
        <f t="shared" si="2859"/>
        <v>28.465955701394588</v>
      </c>
      <c r="J2122" s="632"/>
      <c r="K2122" s="632"/>
      <c r="L2122" s="632"/>
      <c r="M2122" s="633"/>
      <c r="N2122" s="632"/>
      <c r="O2122" s="635"/>
      <c r="P2122" s="636" t="e">
        <f t="shared" ref="P2122" si="2861">G2122*O2120</f>
        <v>#REF!</v>
      </c>
    </row>
    <row r="2123" spans="1:16">
      <c r="B2123" s="627"/>
      <c r="C2123" s="627"/>
      <c r="D2123" s="627"/>
      <c r="E2123" s="628"/>
      <c r="F2123" s="638" t="s">
        <v>853</v>
      </c>
      <c r="G2123" s="639">
        <v>2</v>
      </c>
      <c r="H2123" s="630">
        <f>IF(F2123="",0,VLOOKUP(F2123,'Cable trays (UnitPrice)'!B:F,5,0))</f>
        <v>1.6165217391304347</v>
      </c>
      <c r="I2123" s="631">
        <f t="shared" si="2859"/>
        <v>3.2330434782608695</v>
      </c>
      <c r="J2123" s="632"/>
      <c r="K2123" s="632"/>
      <c r="L2123" s="632"/>
      <c r="M2123" s="633"/>
      <c r="N2123" s="632"/>
      <c r="O2123" s="635"/>
      <c r="P2123" s="636" t="e">
        <f t="shared" ref="P2123" si="2862">G2123*O2120</f>
        <v>#REF!</v>
      </c>
    </row>
    <row r="2124" spans="1:16">
      <c r="B2124" s="627"/>
      <c r="C2124" s="627"/>
      <c r="D2124" s="627"/>
      <c r="E2124" s="628"/>
      <c r="F2124" s="638" t="s">
        <v>854</v>
      </c>
      <c r="G2124" s="639">
        <v>2</v>
      </c>
      <c r="H2124" s="630">
        <f>IF(F2124="",0,VLOOKUP(F2124,'Cable trays (UnitPrice)'!B:F,5,0))</f>
        <v>0.1643478260869565</v>
      </c>
      <c r="I2124" s="631">
        <f t="shared" si="2859"/>
        <v>0.328695652173913</v>
      </c>
      <c r="J2124" s="632"/>
      <c r="K2124" s="632"/>
      <c r="L2124" s="632"/>
      <c r="M2124" s="633"/>
      <c r="N2124" s="632"/>
      <c r="O2124" s="635"/>
      <c r="P2124" s="636" t="e">
        <f t="shared" ref="P2124" si="2863">G2124*O2120</f>
        <v>#REF!</v>
      </c>
    </row>
    <row r="2125" spans="1:16">
      <c r="B2125" s="627"/>
      <c r="C2125" s="627"/>
      <c r="D2125" s="627"/>
      <c r="E2125" s="628"/>
      <c r="F2125" s="638" t="s">
        <v>865</v>
      </c>
      <c r="G2125" s="639">
        <f t="shared" si="2821"/>
        <v>2.4</v>
      </c>
      <c r="H2125" s="630">
        <f>IF(F2125="",0,VLOOKUP(F2125,'Cable trays (UnitPrice)'!B:F,5,0))</f>
        <v>5.9608695652173909</v>
      </c>
      <c r="I2125" s="631">
        <f t="shared" si="2859"/>
        <v>14.306086956521737</v>
      </c>
      <c r="J2125" s="632"/>
      <c r="K2125" s="632"/>
      <c r="L2125" s="632"/>
      <c r="M2125" s="633"/>
      <c r="N2125" s="632"/>
      <c r="O2125" s="635"/>
      <c r="P2125" s="636" t="e">
        <f t="shared" ref="P2125" si="2864">G2125*O2120</f>
        <v>#REF!</v>
      </c>
    </row>
    <row r="2126" spans="1:16">
      <c r="B2126" s="627"/>
      <c r="C2126" s="627"/>
      <c r="D2126" s="627"/>
      <c r="E2126" s="628"/>
      <c r="F2126" s="638" t="s">
        <v>855</v>
      </c>
      <c r="G2126" s="639">
        <v>2</v>
      </c>
      <c r="H2126" s="630">
        <f>IF(F2126="",0,VLOOKUP(F2126,'Cable trays (UnitPrice)'!B:F,5,0))</f>
        <v>0.78521739130434776</v>
      </c>
      <c r="I2126" s="631">
        <f t="shared" si="2859"/>
        <v>1.5704347826086955</v>
      </c>
      <c r="J2126" s="632"/>
      <c r="K2126" s="632"/>
      <c r="L2126" s="632"/>
      <c r="M2126" s="633"/>
      <c r="N2126" s="632"/>
      <c r="O2126" s="635"/>
      <c r="P2126" s="636" t="e">
        <f t="shared" ref="P2126" si="2865">G2126*O2120</f>
        <v>#REF!</v>
      </c>
    </row>
    <row r="2127" spans="1:16">
      <c r="B2127" s="627"/>
      <c r="C2127" s="627"/>
      <c r="D2127" s="627"/>
      <c r="E2127" s="628"/>
      <c r="F2127" s="638"/>
      <c r="G2127" s="639"/>
      <c r="H2127" s="630">
        <f>IF(F2127="",0,VLOOKUP(F2127,'Cable trays (UnitPrice)'!B:F,5,0))</f>
        <v>0</v>
      </c>
      <c r="I2127" s="631">
        <f t="shared" si="2859"/>
        <v>0</v>
      </c>
      <c r="J2127" s="632"/>
      <c r="K2127" s="632"/>
      <c r="L2127" s="632"/>
      <c r="M2127" s="633"/>
      <c r="N2127" s="632"/>
      <c r="O2127" s="635"/>
      <c r="P2127" s="636" t="e">
        <f t="shared" ref="P2127" si="2866">G2127*O2120</f>
        <v>#REF!</v>
      </c>
    </row>
    <row r="2128" spans="1:16">
      <c r="B2128" s="627"/>
      <c r="C2128" s="627"/>
      <c r="D2128" s="627"/>
      <c r="E2128" s="628"/>
      <c r="F2128" s="627"/>
      <c r="G2128" s="639"/>
      <c r="H2128" s="630">
        <f>IF(F2128="",0,VLOOKUP(F2128,'Cable trays (UnitPrice)'!B:F,5,0))</f>
        <v>0</v>
      </c>
      <c r="I2128" s="631">
        <f t="shared" si="2859"/>
        <v>0</v>
      </c>
      <c r="J2128" s="632"/>
      <c r="K2128" s="632"/>
      <c r="L2128" s="632"/>
      <c r="M2128" s="633"/>
      <c r="N2128" s="632"/>
      <c r="O2128" s="635"/>
      <c r="P2128" s="636" t="e">
        <f t="shared" ref="P2128" si="2867">G2128*O2120</f>
        <v>#REF!</v>
      </c>
    </row>
    <row r="2129" spans="1:16">
      <c r="B2129" s="627"/>
      <c r="C2129" s="627"/>
      <c r="D2129" s="627"/>
      <c r="E2129" s="628"/>
      <c r="F2129" s="8"/>
      <c r="G2129" s="639"/>
      <c r="H2129" s="630">
        <f>IF(F2129="",0,VLOOKUP(F2129,'Cable trays (UnitPrice)'!B:F,5,0))</f>
        <v>0</v>
      </c>
      <c r="I2129" s="631">
        <f t="shared" si="2859"/>
        <v>0</v>
      </c>
      <c r="J2129" s="632"/>
      <c r="K2129" s="632"/>
      <c r="L2129" s="632"/>
      <c r="M2129" s="633"/>
      <c r="N2129" s="632"/>
      <c r="O2129" s="635"/>
      <c r="P2129" s="636" t="e">
        <f t="shared" ref="P2129" si="2868">G2129*O2120</f>
        <v>#REF!</v>
      </c>
    </row>
    <row r="2130" spans="1:16">
      <c r="A2130" t="s">
        <v>975</v>
      </c>
      <c r="B2130" s="705" t="s">
        <v>974</v>
      </c>
      <c r="C2130" s="703" t="s">
        <v>852</v>
      </c>
      <c r="D2130" s="9" t="s">
        <v>911</v>
      </c>
      <c r="E2130" s="9" t="s">
        <v>912</v>
      </c>
      <c r="F2130" s="619"/>
      <c r="G2130" s="619"/>
      <c r="H2130" s="619"/>
      <c r="I2130" s="620">
        <f t="shared" ref="I2130" si="2869">SUM(I2131:I2139)</f>
        <v>352.25204265791626</v>
      </c>
      <c r="J2130" s="621">
        <f>I2130*NOK2EUR</f>
        <v>4050.8984905660373</v>
      </c>
      <c r="K2130" s="622"/>
      <c r="L2130" s="622">
        <f t="shared" ref="L2130" si="2870">D2130/1000</f>
        <v>1.2</v>
      </c>
      <c r="M2130" s="624">
        <f t="shared" ref="M2130" si="2871">$M$1</f>
        <v>0.5</v>
      </c>
      <c r="N2130" s="622">
        <f t="shared" ref="N2130" si="2872">L2130+L2130*M2130</f>
        <v>1.7999999999999998</v>
      </c>
      <c r="O2130" s="626" t="e">
        <f>SUMIF(#REF!,A2130,#REF!)</f>
        <v>#REF!</v>
      </c>
      <c r="P2130" s="626"/>
    </row>
    <row r="2131" spans="1:16">
      <c r="B2131" s="627"/>
      <c r="C2131" s="627"/>
      <c r="D2131" s="627"/>
      <c r="E2131" s="628"/>
      <c r="F2131" s="260" t="str">
        <f>CONCATENATE(B2130," ",C2130,D2130,"x",E2130)</f>
        <v>Ladder - Tee HDG 1200 x 125</v>
      </c>
      <c r="G2131" s="629">
        <v>1</v>
      </c>
      <c r="H2131" s="630">
        <f>IF(F2131="",0,VLOOKUP(F2131,'Cable trays (UnitPrice)'!B:F,5,0))</f>
        <v>304.3478260869565</v>
      </c>
      <c r="I2131" s="631">
        <f t="shared" ref="I2131:I2139" si="2873">H2131*G2131</f>
        <v>304.3478260869565</v>
      </c>
      <c r="J2131" s="632"/>
      <c r="K2131" s="632"/>
      <c r="L2131" s="632"/>
      <c r="M2131" s="633"/>
      <c r="N2131" s="632"/>
      <c r="O2131" s="635"/>
      <c r="P2131" s="636" t="e">
        <f t="shared" ref="P2131" si="2874">G2131*O2130</f>
        <v>#REF!</v>
      </c>
    </row>
    <row r="2132" spans="1:16">
      <c r="B2132" s="627"/>
      <c r="C2132" s="627"/>
      <c r="D2132" s="627"/>
      <c r="E2132" s="628"/>
      <c r="F2132" s="260" t="str">
        <f>CONCATENATE("Ladder - Union ",C2130,D2130,"x",E2130)</f>
        <v>Ladder - Union HDG 1200 x 125</v>
      </c>
      <c r="G2132" s="629">
        <v>2</v>
      </c>
      <c r="H2132" s="630">
        <f>IF(F2132="",0,VLOOKUP(F2132,'Cable trays (UnitPrice)'!B:F,5,0))</f>
        <v>14.232977850697294</v>
      </c>
      <c r="I2132" s="631">
        <f t="shared" si="2873"/>
        <v>28.465955701394588</v>
      </c>
      <c r="J2132" s="632"/>
      <c r="K2132" s="632"/>
      <c r="L2132" s="632"/>
      <c r="M2132" s="633"/>
      <c r="N2132" s="632"/>
      <c r="O2132" s="635"/>
      <c r="P2132" s="636" t="e">
        <f t="shared" ref="P2132" si="2875">G2132*O2130</f>
        <v>#REF!</v>
      </c>
    </row>
    <row r="2133" spans="1:16">
      <c r="B2133" s="627"/>
      <c r="C2133" s="627"/>
      <c r="D2133" s="627"/>
      <c r="E2133" s="628"/>
      <c r="F2133" s="638" t="s">
        <v>853</v>
      </c>
      <c r="G2133" s="639">
        <v>2</v>
      </c>
      <c r="H2133" s="630">
        <f>IF(F2133="",0,VLOOKUP(F2133,'Cable trays (UnitPrice)'!B:F,5,0))</f>
        <v>1.6165217391304347</v>
      </c>
      <c r="I2133" s="631">
        <f t="shared" si="2873"/>
        <v>3.2330434782608695</v>
      </c>
      <c r="J2133" s="632"/>
      <c r="K2133" s="632"/>
      <c r="L2133" s="632"/>
      <c r="M2133" s="633"/>
      <c r="N2133" s="632"/>
      <c r="O2133" s="635"/>
      <c r="P2133" s="636" t="e">
        <f t="shared" ref="P2133" si="2876">G2133*O2130</f>
        <v>#REF!</v>
      </c>
    </row>
    <row r="2134" spans="1:16">
      <c r="B2134" s="627"/>
      <c r="C2134" s="627"/>
      <c r="D2134" s="627"/>
      <c r="E2134" s="628"/>
      <c r="F2134" s="638" t="s">
        <v>854</v>
      </c>
      <c r="G2134" s="639">
        <v>2</v>
      </c>
      <c r="H2134" s="630">
        <f>IF(F2134="",0,VLOOKUP(F2134,'Cable trays (UnitPrice)'!B:F,5,0))</f>
        <v>0.1643478260869565</v>
      </c>
      <c r="I2134" s="631">
        <f t="shared" si="2873"/>
        <v>0.328695652173913</v>
      </c>
      <c r="J2134" s="632"/>
      <c r="K2134" s="632"/>
      <c r="L2134" s="632"/>
      <c r="M2134" s="633"/>
      <c r="N2134" s="632"/>
      <c r="O2134" s="635"/>
      <c r="P2134" s="636" t="e">
        <f t="shared" ref="P2134" si="2877">G2134*O2130</f>
        <v>#REF!</v>
      </c>
    </row>
    <row r="2135" spans="1:16">
      <c r="B2135" s="627"/>
      <c r="C2135" s="627"/>
      <c r="D2135" s="627"/>
      <c r="E2135" s="628"/>
      <c r="F2135" s="638" t="s">
        <v>865</v>
      </c>
      <c r="G2135" s="639">
        <f t="shared" si="2821"/>
        <v>2.4</v>
      </c>
      <c r="H2135" s="630">
        <f>IF(F2135="",0,VLOOKUP(F2135,'Cable trays (UnitPrice)'!B:F,5,0))</f>
        <v>5.9608695652173909</v>
      </c>
      <c r="I2135" s="631">
        <f t="shared" si="2873"/>
        <v>14.306086956521737</v>
      </c>
      <c r="J2135" s="632"/>
      <c r="K2135" s="632"/>
      <c r="L2135" s="632"/>
      <c r="M2135" s="633"/>
      <c r="N2135" s="632"/>
      <c r="O2135" s="635"/>
      <c r="P2135" s="636" t="e">
        <f t="shared" ref="P2135" si="2878">G2135*O2130</f>
        <v>#REF!</v>
      </c>
    </row>
    <row r="2136" spans="1:16">
      <c r="B2136" s="627"/>
      <c r="C2136" s="627"/>
      <c r="D2136" s="627"/>
      <c r="E2136" s="628"/>
      <c r="F2136" s="638" t="s">
        <v>855</v>
      </c>
      <c r="G2136" s="639">
        <v>2</v>
      </c>
      <c r="H2136" s="630">
        <f>IF(F2136="",0,VLOOKUP(F2136,'Cable trays (UnitPrice)'!B:F,5,0))</f>
        <v>0.78521739130434776</v>
      </c>
      <c r="I2136" s="631">
        <f t="shared" si="2873"/>
        <v>1.5704347826086955</v>
      </c>
      <c r="J2136" s="632"/>
      <c r="K2136" s="632"/>
      <c r="L2136" s="632"/>
      <c r="M2136" s="633"/>
      <c r="N2136" s="632"/>
      <c r="O2136" s="635"/>
      <c r="P2136" s="636" t="e">
        <f t="shared" ref="P2136" si="2879">G2136*O2130</f>
        <v>#REF!</v>
      </c>
    </row>
    <row r="2137" spans="1:16">
      <c r="B2137" s="627"/>
      <c r="C2137" s="627"/>
      <c r="D2137" s="627"/>
      <c r="E2137" s="628"/>
      <c r="F2137" s="638"/>
      <c r="G2137" s="639"/>
      <c r="H2137" s="630">
        <f>IF(F2137="",0,VLOOKUP(F2137,'Cable trays (UnitPrice)'!B:F,5,0))</f>
        <v>0</v>
      </c>
      <c r="I2137" s="631">
        <f t="shared" si="2873"/>
        <v>0</v>
      </c>
      <c r="J2137" s="632"/>
      <c r="K2137" s="632"/>
      <c r="L2137" s="632"/>
      <c r="M2137" s="633"/>
      <c r="N2137" s="632"/>
      <c r="O2137" s="635"/>
      <c r="P2137" s="636" t="e">
        <f t="shared" ref="P2137" si="2880">G2137*O2130</f>
        <v>#REF!</v>
      </c>
    </row>
    <row r="2138" spans="1:16">
      <c r="B2138" s="627"/>
      <c r="C2138" s="627"/>
      <c r="D2138" s="627"/>
      <c r="E2138" s="628"/>
      <c r="F2138" s="627"/>
      <c r="G2138" s="639"/>
      <c r="H2138" s="630">
        <f>IF(F2138="",0,VLOOKUP(F2138,'Cable trays (UnitPrice)'!B:F,5,0))</f>
        <v>0</v>
      </c>
      <c r="I2138" s="631">
        <f t="shared" si="2873"/>
        <v>0</v>
      </c>
      <c r="J2138" s="632"/>
      <c r="K2138" s="632"/>
      <c r="L2138" s="632"/>
      <c r="M2138" s="633"/>
      <c r="N2138" s="632"/>
      <c r="O2138" s="635"/>
      <c r="P2138" s="636" t="e">
        <f t="shared" ref="P2138" si="2881">G2138*O2130</f>
        <v>#REF!</v>
      </c>
    </row>
    <row r="2139" spans="1:16">
      <c r="B2139" s="627"/>
      <c r="C2139" s="627"/>
      <c r="D2139" s="627"/>
      <c r="E2139" s="628"/>
      <c r="F2139" s="8"/>
      <c r="G2139" s="639"/>
      <c r="H2139" s="630">
        <f>IF(F2139="",0,VLOOKUP(F2139,'Cable trays (UnitPrice)'!B:F,5,0))</f>
        <v>0</v>
      </c>
      <c r="I2139" s="631">
        <f t="shared" si="2873"/>
        <v>0</v>
      </c>
      <c r="J2139" s="632"/>
      <c r="K2139" s="632"/>
      <c r="L2139" s="632"/>
      <c r="M2139" s="633"/>
      <c r="N2139" s="632"/>
      <c r="O2139" s="635"/>
      <c r="P2139" s="636" t="e">
        <f t="shared" ref="P2139" si="2882">G2139*O2130</f>
        <v>#REF!</v>
      </c>
    </row>
    <row r="2140" spans="1:16">
      <c r="A2140" t="s">
        <v>975</v>
      </c>
      <c r="B2140" s="705" t="s">
        <v>974</v>
      </c>
      <c r="C2140" s="703" t="s">
        <v>852</v>
      </c>
      <c r="D2140" s="9" t="s">
        <v>911</v>
      </c>
      <c r="E2140" s="9" t="s">
        <v>912</v>
      </c>
      <c r="F2140" s="619"/>
      <c r="G2140" s="619"/>
      <c r="H2140" s="619"/>
      <c r="I2140" s="620">
        <f t="shared" ref="I2140" si="2883">SUM(I2141:I2149)</f>
        <v>352.25204265791626</v>
      </c>
      <c r="J2140" s="621">
        <f>I2140*NOK2EUR</f>
        <v>4050.8984905660373</v>
      </c>
      <c r="K2140" s="622"/>
      <c r="L2140" s="622">
        <f t="shared" ref="L2140" si="2884">D2140/1000</f>
        <v>1.2</v>
      </c>
      <c r="M2140" s="624">
        <f t="shared" ref="M2140" si="2885">$M$1</f>
        <v>0.5</v>
      </c>
      <c r="N2140" s="622">
        <f t="shared" ref="N2140" si="2886">L2140+L2140*M2140</f>
        <v>1.7999999999999998</v>
      </c>
      <c r="O2140" s="626" t="e">
        <f>SUMIF(#REF!,A2140,#REF!)</f>
        <v>#REF!</v>
      </c>
      <c r="P2140" s="626"/>
    </row>
    <row r="2141" spans="1:16">
      <c r="B2141" s="627"/>
      <c r="C2141" s="627"/>
      <c r="D2141" s="627"/>
      <c r="E2141" s="628"/>
      <c r="F2141" s="260" t="str">
        <f>CONCATENATE(B2140," ",C2140,D2140,"x",E2140)</f>
        <v>Ladder - Tee HDG 1200 x 125</v>
      </c>
      <c r="G2141" s="629">
        <v>1</v>
      </c>
      <c r="H2141" s="630">
        <f>IF(F2141="",0,VLOOKUP(F2141,'Cable trays (UnitPrice)'!B:F,5,0))</f>
        <v>304.3478260869565</v>
      </c>
      <c r="I2141" s="631">
        <f t="shared" ref="I2141:I2149" si="2887">H2141*G2141</f>
        <v>304.3478260869565</v>
      </c>
      <c r="J2141" s="632"/>
      <c r="K2141" s="632"/>
      <c r="L2141" s="632"/>
      <c r="M2141" s="633"/>
      <c r="N2141" s="632"/>
      <c r="O2141" s="635"/>
      <c r="P2141" s="636" t="e">
        <f t="shared" ref="P2141" si="2888">G2141*O2140</f>
        <v>#REF!</v>
      </c>
    </row>
    <row r="2142" spans="1:16">
      <c r="B2142" s="627"/>
      <c r="C2142" s="627"/>
      <c r="D2142" s="627"/>
      <c r="E2142" s="628"/>
      <c r="F2142" s="260" t="str">
        <f>CONCATENATE("Ladder - Union ",C2140,D2140,"x",E2140)</f>
        <v>Ladder - Union HDG 1200 x 125</v>
      </c>
      <c r="G2142" s="629">
        <v>2</v>
      </c>
      <c r="H2142" s="630">
        <f>IF(F2142="",0,VLOOKUP(F2142,'Cable trays (UnitPrice)'!B:F,5,0))</f>
        <v>14.232977850697294</v>
      </c>
      <c r="I2142" s="631">
        <f t="shared" si="2887"/>
        <v>28.465955701394588</v>
      </c>
      <c r="J2142" s="632"/>
      <c r="K2142" s="632"/>
      <c r="L2142" s="632"/>
      <c r="M2142" s="633"/>
      <c r="N2142" s="632"/>
      <c r="O2142" s="635"/>
      <c r="P2142" s="636" t="e">
        <f t="shared" ref="P2142" si="2889">G2142*O2140</f>
        <v>#REF!</v>
      </c>
    </row>
    <row r="2143" spans="1:16">
      <c r="B2143" s="627"/>
      <c r="C2143" s="627"/>
      <c r="D2143" s="627"/>
      <c r="E2143" s="628"/>
      <c r="F2143" s="638" t="s">
        <v>853</v>
      </c>
      <c r="G2143" s="639">
        <v>2</v>
      </c>
      <c r="H2143" s="630">
        <f>IF(F2143="",0,VLOOKUP(F2143,'Cable trays (UnitPrice)'!B:F,5,0))</f>
        <v>1.6165217391304347</v>
      </c>
      <c r="I2143" s="631">
        <f t="shared" si="2887"/>
        <v>3.2330434782608695</v>
      </c>
      <c r="J2143" s="632"/>
      <c r="K2143" s="632"/>
      <c r="L2143" s="632"/>
      <c r="M2143" s="633"/>
      <c r="N2143" s="632"/>
      <c r="O2143" s="635"/>
      <c r="P2143" s="636" t="e">
        <f t="shared" ref="P2143" si="2890">G2143*O2140</f>
        <v>#REF!</v>
      </c>
    </row>
    <row r="2144" spans="1:16">
      <c r="B2144" s="627"/>
      <c r="C2144" s="627"/>
      <c r="D2144" s="627"/>
      <c r="E2144" s="628"/>
      <c r="F2144" s="638" t="s">
        <v>854</v>
      </c>
      <c r="G2144" s="639">
        <v>2</v>
      </c>
      <c r="H2144" s="630">
        <f>IF(F2144="",0,VLOOKUP(F2144,'Cable trays (UnitPrice)'!B:F,5,0))</f>
        <v>0.1643478260869565</v>
      </c>
      <c r="I2144" s="631">
        <f t="shared" si="2887"/>
        <v>0.328695652173913</v>
      </c>
      <c r="J2144" s="632"/>
      <c r="K2144" s="632"/>
      <c r="L2144" s="632"/>
      <c r="M2144" s="633"/>
      <c r="N2144" s="632"/>
      <c r="O2144" s="635"/>
      <c r="P2144" s="636" t="e">
        <f t="shared" ref="P2144" si="2891">G2144*O2140</f>
        <v>#REF!</v>
      </c>
    </row>
    <row r="2145" spans="1:16">
      <c r="B2145" s="627"/>
      <c r="C2145" s="627"/>
      <c r="D2145" s="627"/>
      <c r="E2145" s="628"/>
      <c r="F2145" s="638" t="s">
        <v>865</v>
      </c>
      <c r="G2145" s="639">
        <f t="shared" si="2821"/>
        <v>2.4</v>
      </c>
      <c r="H2145" s="630">
        <f>IF(F2145="",0,VLOOKUP(F2145,'Cable trays (UnitPrice)'!B:F,5,0))</f>
        <v>5.9608695652173909</v>
      </c>
      <c r="I2145" s="631">
        <f t="shared" si="2887"/>
        <v>14.306086956521737</v>
      </c>
      <c r="J2145" s="632"/>
      <c r="K2145" s="632"/>
      <c r="L2145" s="632"/>
      <c r="M2145" s="633"/>
      <c r="N2145" s="632"/>
      <c r="O2145" s="635"/>
      <c r="P2145" s="636" t="e">
        <f t="shared" ref="P2145" si="2892">G2145*O2140</f>
        <v>#REF!</v>
      </c>
    </row>
    <row r="2146" spans="1:16">
      <c r="B2146" s="627"/>
      <c r="C2146" s="627"/>
      <c r="D2146" s="627"/>
      <c r="E2146" s="628"/>
      <c r="F2146" s="638" t="s">
        <v>855</v>
      </c>
      <c r="G2146" s="639">
        <v>2</v>
      </c>
      <c r="H2146" s="630">
        <f>IF(F2146="",0,VLOOKUP(F2146,'Cable trays (UnitPrice)'!B:F,5,0))</f>
        <v>0.78521739130434776</v>
      </c>
      <c r="I2146" s="631">
        <f t="shared" si="2887"/>
        <v>1.5704347826086955</v>
      </c>
      <c r="J2146" s="632"/>
      <c r="K2146" s="632"/>
      <c r="L2146" s="632"/>
      <c r="M2146" s="633"/>
      <c r="N2146" s="632"/>
      <c r="O2146" s="635"/>
      <c r="P2146" s="636" t="e">
        <f t="shared" ref="P2146" si="2893">G2146*O2140</f>
        <v>#REF!</v>
      </c>
    </row>
    <row r="2147" spans="1:16">
      <c r="B2147" s="627"/>
      <c r="C2147" s="627"/>
      <c r="D2147" s="627"/>
      <c r="E2147" s="628"/>
      <c r="F2147" s="638"/>
      <c r="G2147" s="639"/>
      <c r="H2147" s="630">
        <f>IF(F2147="",0,VLOOKUP(F2147,'Cable trays (UnitPrice)'!B:F,5,0))</f>
        <v>0</v>
      </c>
      <c r="I2147" s="631">
        <f t="shared" si="2887"/>
        <v>0</v>
      </c>
      <c r="J2147" s="632"/>
      <c r="K2147" s="632"/>
      <c r="L2147" s="632"/>
      <c r="M2147" s="633"/>
      <c r="N2147" s="632"/>
      <c r="O2147" s="635"/>
      <c r="P2147" s="636" t="e">
        <f t="shared" ref="P2147" si="2894">G2147*O2140</f>
        <v>#REF!</v>
      </c>
    </row>
    <row r="2148" spans="1:16">
      <c r="B2148" s="627"/>
      <c r="C2148" s="627"/>
      <c r="D2148" s="627"/>
      <c r="E2148" s="628"/>
      <c r="F2148" s="627"/>
      <c r="G2148" s="639"/>
      <c r="H2148" s="630">
        <f>IF(F2148="",0,VLOOKUP(F2148,'Cable trays (UnitPrice)'!B:F,5,0))</f>
        <v>0</v>
      </c>
      <c r="I2148" s="631">
        <f t="shared" si="2887"/>
        <v>0</v>
      </c>
      <c r="J2148" s="632"/>
      <c r="K2148" s="632"/>
      <c r="L2148" s="632"/>
      <c r="M2148" s="633"/>
      <c r="N2148" s="632"/>
      <c r="O2148" s="635"/>
      <c r="P2148" s="636" t="e">
        <f t="shared" ref="P2148" si="2895">G2148*O2140</f>
        <v>#REF!</v>
      </c>
    </row>
    <row r="2149" spans="1:16">
      <c r="B2149" s="627"/>
      <c r="C2149" s="627"/>
      <c r="D2149" s="627"/>
      <c r="E2149" s="628"/>
      <c r="F2149" s="8"/>
      <c r="G2149" s="639"/>
      <c r="H2149" s="630">
        <f>IF(F2149="",0,VLOOKUP(F2149,'Cable trays (UnitPrice)'!B:F,5,0))</f>
        <v>0</v>
      </c>
      <c r="I2149" s="631">
        <f t="shared" si="2887"/>
        <v>0</v>
      </c>
      <c r="J2149" s="632"/>
      <c r="K2149" s="632"/>
      <c r="L2149" s="632"/>
      <c r="M2149" s="633"/>
      <c r="N2149" s="632"/>
      <c r="O2149" s="635"/>
      <c r="P2149" s="636" t="e">
        <f t="shared" ref="P2149" si="2896">G2149*O2140</f>
        <v>#REF!</v>
      </c>
    </row>
    <row r="2150" spans="1:16">
      <c r="A2150" t="s">
        <v>976</v>
      </c>
      <c r="B2150" s="705" t="s">
        <v>974</v>
      </c>
      <c r="C2150" s="703" t="s">
        <v>852</v>
      </c>
      <c r="D2150" s="9" t="s">
        <v>914</v>
      </c>
      <c r="E2150" s="9" t="s">
        <v>912</v>
      </c>
      <c r="F2150" s="619"/>
      <c r="G2150" s="619"/>
      <c r="H2150" s="619"/>
      <c r="I2150" s="620">
        <f t="shared" ref="I2150" si="2897">SUM(I2151:I2159)</f>
        <v>331.88030352748154</v>
      </c>
      <c r="J2150" s="621">
        <f>I2150*NOK2EUR</f>
        <v>3816.6234905660376</v>
      </c>
      <c r="K2150" s="622"/>
      <c r="L2150" s="622">
        <f t="shared" ref="L2150" si="2898">D2150/1000</f>
        <v>0.95</v>
      </c>
      <c r="M2150" s="624">
        <f t="shared" ref="M2150" si="2899">$M$1</f>
        <v>0.5</v>
      </c>
      <c r="N2150" s="622">
        <f t="shared" ref="N2150" si="2900">L2150+L2150*M2150</f>
        <v>1.4249999999999998</v>
      </c>
      <c r="O2150" s="626" t="e">
        <f>SUMIF(#REF!,A2150,#REF!)</f>
        <v>#REF!</v>
      </c>
      <c r="P2150" s="626"/>
    </row>
    <row r="2151" spans="1:16">
      <c r="B2151" s="627"/>
      <c r="C2151" s="627"/>
      <c r="D2151" s="627"/>
      <c r="E2151" s="628"/>
      <c r="F2151" s="260" t="str">
        <f>CONCATENATE(B2150," ",C2150,D2150,"x",E2150)</f>
        <v>Ladder - Tee HDG 950 x 125</v>
      </c>
      <c r="G2151" s="629">
        <v>1</v>
      </c>
      <c r="H2151" s="630">
        <f>IF(F2151="",0,VLOOKUP(F2151,'Cable trays (UnitPrice)'!B:F,5,0))</f>
        <v>286.95652173913044</v>
      </c>
      <c r="I2151" s="631">
        <f t="shared" ref="I2151:I2159" si="2901">H2151*G2151</f>
        <v>286.95652173913044</v>
      </c>
      <c r="J2151" s="632"/>
      <c r="K2151" s="632"/>
      <c r="L2151" s="632"/>
      <c r="M2151" s="633"/>
      <c r="N2151" s="632"/>
      <c r="O2151" s="635"/>
      <c r="P2151" s="636" t="e">
        <f t="shared" ref="P2151" si="2902">G2151*O2150</f>
        <v>#REF!</v>
      </c>
    </row>
    <row r="2152" spans="1:16">
      <c r="B2152" s="627"/>
      <c r="C2152" s="627"/>
      <c r="D2152" s="627"/>
      <c r="E2152" s="628"/>
      <c r="F2152" s="260" t="str">
        <f>CONCATENATE("Ladder - Union ",C2150,D2150,"x",E2150)</f>
        <v>Ladder - Union HDG 950 x 125</v>
      </c>
      <c r="G2152" s="629">
        <v>2</v>
      </c>
      <c r="H2152" s="630">
        <f>IF(F2152="",0,VLOOKUP(F2152,'Cable trays (UnitPrice)'!B:F,5,0))</f>
        <v>14.232977850697294</v>
      </c>
      <c r="I2152" s="631">
        <f t="shared" si="2901"/>
        <v>28.465955701394588</v>
      </c>
      <c r="J2152" s="632"/>
      <c r="K2152" s="632"/>
      <c r="L2152" s="632"/>
      <c r="M2152" s="633"/>
      <c r="N2152" s="632"/>
      <c r="O2152" s="635"/>
      <c r="P2152" s="636" t="e">
        <f t="shared" ref="P2152" si="2903">G2152*O2150</f>
        <v>#REF!</v>
      </c>
    </row>
    <row r="2153" spans="1:16">
      <c r="B2153" s="627"/>
      <c r="C2153" s="627"/>
      <c r="D2153" s="627"/>
      <c r="E2153" s="628"/>
      <c r="F2153" s="638" t="s">
        <v>853</v>
      </c>
      <c r="G2153" s="639">
        <v>2</v>
      </c>
      <c r="H2153" s="630">
        <f>IF(F2153="",0,VLOOKUP(F2153,'Cable trays (UnitPrice)'!B:F,5,0))</f>
        <v>1.6165217391304347</v>
      </c>
      <c r="I2153" s="631">
        <f t="shared" si="2901"/>
        <v>3.2330434782608695</v>
      </c>
      <c r="J2153" s="632"/>
      <c r="K2153" s="632"/>
      <c r="L2153" s="632"/>
      <c r="M2153" s="633"/>
      <c r="N2153" s="632"/>
      <c r="O2153" s="635"/>
      <c r="P2153" s="636" t="e">
        <f t="shared" ref="P2153" si="2904">G2153*O2150</f>
        <v>#REF!</v>
      </c>
    </row>
    <row r="2154" spans="1:16">
      <c r="B2154" s="627"/>
      <c r="C2154" s="627"/>
      <c r="D2154" s="627"/>
      <c r="E2154" s="628"/>
      <c r="F2154" s="638" t="s">
        <v>854</v>
      </c>
      <c r="G2154" s="639">
        <v>2</v>
      </c>
      <c r="H2154" s="630">
        <f>IF(F2154="",0,VLOOKUP(F2154,'Cable trays (UnitPrice)'!B:F,5,0))</f>
        <v>0.1643478260869565</v>
      </c>
      <c r="I2154" s="631">
        <f t="shared" si="2901"/>
        <v>0.328695652173913</v>
      </c>
      <c r="J2154" s="632"/>
      <c r="K2154" s="632"/>
      <c r="L2154" s="632"/>
      <c r="M2154" s="633"/>
      <c r="N2154" s="632"/>
      <c r="O2154" s="635"/>
      <c r="P2154" s="636" t="e">
        <f t="shared" ref="P2154" si="2905">G2154*O2150</f>
        <v>#REF!</v>
      </c>
    </row>
    <row r="2155" spans="1:16">
      <c r="B2155" s="627"/>
      <c r="C2155" s="627"/>
      <c r="D2155" s="627"/>
      <c r="E2155" s="628"/>
      <c r="F2155" s="638" t="s">
        <v>865</v>
      </c>
      <c r="G2155" s="639">
        <f t="shared" si="2821"/>
        <v>1.9</v>
      </c>
      <c r="H2155" s="630">
        <f>IF(F2155="",0,VLOOKUP(F2155,'Cable trays (UnitPrice)'!B:F,5,0))</f>
        <v>5.9608695652173909</v>
      </c>
      <c r="I2155" s="631">
        <f t="shared" si="2901"/>
        <v>11.325652173913042</v>
      </c>
      <c r="J2155" s="632"/>
      <c r="K2155" s="632"/>
      <c r="L2155" s="632"/>
      <c r="M2155" s="633"/>
      <c r="N2155" s="632"/>
      <c r="O2155" s="635"/>
      <c r="P2155" s="636" t="e">
        <f t="shared" ref="P2155" si="2906">G2155*O2150</f>
        <v>#REF!</v>
      </c>
    </row>
    <row r="2156" spans="1:16">
      <c r="B2156" s="627"/>
      <c r="C2156" s="627"/>
      <c r="D2156" s="627"/>
      <c r="E2156" s="628"/>
      <c r="F2156" s="638" t="s">
        <v>855</v>
      </c>
      <c r="G2156" s="639">
        <v>2</v>
      </c>
      <c r="H2156" s="630">
        <f>IF(F2156="",0,VLOOKUP(F2156,'Cable trays (UnitPrice)'!B:F,5,0))</f>
        <v>0.78521739130434776</v>
      </c>
      <c r="I2156" s="631">
        <f t="shared" si="2901"/>
        <v>1.5704347826086955</v>
      </c>
      <c r="J2156" s="632"/>
      <c r="K2156" s="632"/>
      <c r="L2156" s="632"/>
      <c r="M2156" s="633"/>
      <c r="N2156" s="632"/>
      <c r="O2156" s="635"/>
      <c r="P2156" s="636" t="e">
        <f t="shared" ref="P2156" si="2907">G2156*O2150</f>
        <v>#REF!</v>
      </c>
    </row>
    <row r="2157" spans="1:16">
      <c r="B2157" s="627"/>
      <c r="C2157" s="627"/>
      <c r="D2157" s="627"/>
      <c r="E2157" s="628"/>
      <c r="F2157" s="638"/>
      <c r="G2157" s="639"/>
      <c r="H2157" s="630">
        <f>IF(F2157="",0,VLOOKUP(F2157,'Cable trays (UnitPrice)'!B:F,5,0))</f>
        <v>0</v>
      </c>
      <c r="I2157" s="631">
        <f t="shared" si="2901"/>
        <v>0</v>
      </c>
      <c r="J2157" s="632"/>
      <c r="K2157" s="632"/>
      <c r="L2157" s="632"/>
      <c r="M2157" s="633"/>
      <c r="N2157" s="632"/>
      <c r="O2157" s="635"/>
      <c r="P2157" s="636" t="e">
        <f t="shared" ref="P2157" si="2908">G2157*O2150</f>
        <v>#REF!</v>
      </c>
    </row>
    <row r="2158" spans="1:16">
      <c r="B2158" s="627"/>
      <c r="C2158" s="627"/>
      <c r="D2158" s="627"/>
      <c r="E2158" s="628"/>
      <c r="F2158" s="627"/>
      <c r="G2158" s="639"/>
      <c r="H2158" s="630">
        <f>IF(F2158="",0,VLOOKUP(F2158,'Cable trays (UnitPrice)'!B:F,5,0))</f>
        <v>0</v>
      </c>
      <c r="I2158" s="631">
        <f t="shared" si="2901"/>
        <v>0</v>
      </c>
      <c r="J2158" s="632"/>
      <c r="K2158" s="632"/>
      <c r="L2158" s="632"/>
      <c r="M2158" s="633"/>
      <c r="N2158" s="632"/>
      <c r="O2158" s="635"/>
      <c r="P2158" s="636" t="e">
        <f t="shared" ref="P2158" si="2909">G2158*O2150</f>
        <v>#REF!</v>
      </c>
    </row>
    <row r="2159" spans="1:16">
      <c r="B2159" s="627"/>
      <c r="C2159" s="627"/>
      <c r="D2159" s="627"/>
      <c r="E2159" s="628"/>
      <c r="F2159" s="8"/>
      <c r="G2159" s="639"/>
      <c r="H2159" s="630">
        <f>IF(F2159="",0,VLOOKUP(F2159,'Cable trays (UnitPrice)'!B:F,5,0))</f>
        <v>0</v>
      </c>
      <c r="I2159" s="631">
        <f t="shared" si="2901"/>
        <v>0</v>
      </c>
      <c r="J2159" s="632"/>
      <c r="K2159" s="632"/>
      <c r="L2159" s="632"/>
      <c r="M2159" s="633"/>
      <c r="N2159" s="632"/>
      <c r="O2159" s="635"/>
      <c r="P2159" s="636" t="e">
        <f t="shared" ref="P2159" si="2910">G2159*O2150</f>
        <v>#REF!</v>
      </c>
    </row>
    <row r="2160" spans="1:16">
      <c r="A2160" t="s">
        <v>976</v>
      </c>
      <c r="B2160" s="705" t="s">
        <v>974</v>
      </c>
      <c r="C2160" s="703" t="s">
        <v>852</v>
      </c>
      <c r="D2160" s="9" t="s">
        <v>914</v>
      </c>
      <c r="E2160" s="9" t="s">
        <v>912</v>
      </c>
      <c r="F2160" s="619"/>
      <c r="G2160" s="619"/>
      <c r="H2160" s="619"/>
      <c r="I2160" s="620">
        <f t="shared" ref="I2160" si="2911">SUM(I2161:I2169)</f>
        <v>331.88030352748154</v>
      </c>
      <c r="J2160" s="621">
        <f>I2160*NOK2EUR</f>
        <v>3816.6234905660376</v>
      </c>
      <c r="K2160" s="622"/>
      <c r="L2160" s="622">
        <f t="shared" ref="L2160" si="2912">D2160/1000</f>
        <v>0.95</v>
      </c>
      <c r="M2160" s="624">
        <f t="shared" ref="M2160" si="2913">$M$1</f>
        <v>0.5</v>
      </c>
      <c r="N2160" s="622">
        <f t="shared" ref="N2160" si="2914">L2160+L2160*M2160</f>
        <v>1.4249999999999998</v>
      </c>
      <c r="O2160" s="626" t="e">
        <f>SUMIF(#REF!,A2160,#REF!)</f>
        <v>#REF!</v>
      </c>
      <c r="P2160" s="626"/>
    </row>
    <row r="2161" spans="1:16">
      <c r="B2161" s="627"/>
      <c r="C2161" s="627"/>
      <c r="D2161" s="627"/>
      <c r="E2161" s="628"/>
      <c r="F2161" s="260" t="str">
        <f>CONCATENATE(B2160," ",C2160,D2160,"x",E2160)</f>
        <v>Ladder - Tee HDG 950 x 125</v>
      </c>
      <c r="G2161" s="629">
        <v>1</v>
      </c>
      <c r="H2161" s="630">
        <f>IF(F2161="",0,VLOOKUP(F2161,'Cable trays (UnitPrice)'!B:F,5,0))</f>
        <v>286.95652173913044</v>
      </c>
      <c r="I2161" s="631">
        <f t="shared" ref="I2161:I2169" si="2915">H2161*G2161</f>
        <v>286.95652173913044</v>
      </c>
      <c r="J2161" s="632"/>
      <c r="K2161" s="632"/>
      <c r="L2161" s="632"/>
      <c r="M2161" s="633"/>
      <c r="N2161" s="632"/>
      <c r="O2161" s="635"/>
      <c r="P2161" s="636" t="e">
        <f t="shared" ref="P2161" si="2916">G2161*O2160</f>
        <v>#REF!</v>
      </c>
    </row>
    <row r="2162" spans="1:16">
      <c r="B2162" s="627"/>
      <c r="C2162" s="627"/>
      <c r="D2162" s="627"/>
      <c r="E2162" s="628"/>
      <c r="F2162" s="260" t="str">
        <f>CONCATENATE("Ladder - Union ",C2160,D2160,"x",E2160)</f>
        <v>Ladder - Union HDG 950 x 125</v>
      </c>
      <c r="G2162" s="629">
        <v>2</v>
      </c>
      <c r="H2162" s="630">
        <f>IF(F2162="",0,VLOOKUP(F2162,'Cable trays (UnitPrice)'!B:F,5,0))</f>
        <v>14.232977850697294</v>
      </c>
      <c r="I2162" s="631">
        <f t="shared" si="2915"/>
        <v>28.465955701394588</v>
      </c>
      <c r="J2162" s="632"/>
      <c r="K2162" s="632"/>
      <c r="L2162" s="632"/>
      <c r="M2162" s="633"/>
      <c r="N2162" s="632"/>
      <c r="O2162" s="635"/>
      <c r="P2162" s="636" t="e">
        <f t="shared" ref="P2162" si="2917">G2162*O2160</f>
        <v>#REF!</v>
      </c>
    </row>
    <row r="2163" spans="1:16">
      <c r="B2163" s="627"/>
      <c r="C2163" s="627"/>
      <c r="D2163" s="627"/>
      <c r="E2163" s="628"/>
      <c r="F2163" s="638" t="s">
        <v>853</v>
      </c>
      <c r="G2163" s="639">
        <v>2</v>
      </c>
      <c r="H2163" s="630">
        <f>IF(F2163="",0,VLOOKUP(F2163,'Cable trays (UnitPrice)'!B:F,5,0))</f>
        <v>1.6165217391304347</v>
      </c>
      <c r="I2163" s="631">
        <f t="shared" si="2915"/>
        <v>3.2330434782608695</v>
      </c>
      <c r="J2163" s="632"/>
      <c r="K2163" s="632"/>
      <c r="L2163" s="632"/>
      <c r="M2163" s="633"/>
      <c r="N2163" s="632"/>
      <c r="O2163" s="635"/>
      <c r="P2163" s="636" t="e">
        <f t="shared" ref="P2163" si="2918">G2163*O2160</f>
        <v>#REF!</v>
      </c>
    </row>
    <row r="2164" spans="1:16">
      <c r="B2164" s="627"/>
      <c r="C2164" s="627"/>
      <c r="D2164" s="627"/>
      <c r="E2164" s="628"/>
      <c r="F2164" s="638" t="s">
        <v>854</v>
      </c>
      <c r="G2164" s="639">
        <v>2</v>
      </c>
      <c r="H2164" s="630">
        <f>IF(F2164="",0,VLOOKUP(F2164,'Cable trays (UnitPrice)'!B:F,5,0))</f>
        <v>0.1643478260869565</v>
      </c>
      <c r="I2164" s="631">
        <f t="shared" si="2915"/>
        <v>0.328695652173913</v>
      </c>
      <c r="J2164" s="632"/>
      <c r="K2164" s="632"/>
      <c r="L2164" s="632"/>
      <c r="M2164" s="633"/>
      <c r="N2164" s="632"/>
      <c r="O2164" s="635"/>
      <c r="P2164" s="636" t="e">
        <f t="shared" ref="P2164" si="2919">G2164*O2160</f>
        <v>#REF!</v>
      </c>
    </row>
    <row r="2165" spans="1:16">
      <c r="B2165" s="627"/>
      <c r="C2165" s="627"/>
      <c r="D2165" s="627"/>
      <c r="E2165" s="628"/>
      <c r="F2165" s="638" t="s">
        <v>865</v>
      </c>
      <c r="G2165" s="639">
        <f t="shared" ref="G2165:G2225" si="2920">D2160*2/1000</f>
        <v>1.9</v>
      </c>
      <c r="H2165" s="630">
        <f>IF(F2165="",0,VLOOKUP(F2165,'Cable trays (UnitPrice)'!B:F,5,0))</f>
        <v>5.9608695652173909</v>
      </c>
      <c r="I2165" s="631">
        <f t="shared" si="2915"/>
        <v>11.325652173913042</v>
      </c>
      <c r="J2165" s="632"/>
      <c r="K2165" s="632"/>
      <c r="L2165" s="632"/>
      <c r="M2165" s="633"/>
      <c r="N2165" s="632"/>
      <c r="O2165" s="635"/>
      <c r="P2165" s="636" t="e">
        <f t="shared" ref="P2165" si="2921">G2165*O2160</f>
        <v>#REF!</v>
      </c>
    </row>
    <row r="2166" spans="1:16">
      <c r="B2166" s="627"/>
      <c r="C2166" s="627"/>
      <c r="D2166" s="627"/>
      <c r="E2166" s="628"/>
      <c r="F2166" s="638" t="s">
        <v>855</v>
      </c>
      <c r="G2166" s="639">
        <v>2</v>
      </c>
      <c r="H2166" s="630">
        <f>IF(F2166="",0,VLOOKUP(F2166,'Cable trays (UnitPrice)'!B:F,5,0))</f>
        <v>0.78521739130434776</v>
      </c>
      <c r="I2166" s="631">
        <f t="shared" si="2915"/>
        <v>1.5704347826086955</v>
      </c>
      <c r="J2166" s="632"/>
      <c r="K2166" s="632"/>
      <c r="L2166" s="632"/>
      <c r="M2166" s="633"/>
      <c r="N2166" s="632"/>
      <c r="O2166" s="635"/>
      <c r="P2166" s="636" t="e">
        <f t="shared" ref="P2166" si="2922">G2166*O2160</f>
        <v>#REF!</v>
      </c>
    </row>
    <row r="2167" spans="1:16">
      <c r="B2167" s="627"/>
      <c r="C2167" s="627"/>
      <c r="D2167" s="627"/>
      <c r="E2167" s="628"/>
      <c r="F2167" s="638"/>
      <c r="G2167" s="639"/>
      <c r="H2167" s="630">
        <f>IF(F2167="",0,VLOOKUP(F2167,'Cable trays (UnitPrice)'!B:F,5,0))</f>
        <v>0</v>
      </c>
      <c r="I2167" s="631">
        <f t="shared" si="2915"/>
        <v>0</v>
      </c>
      <c r="J2167" s="632"/>
      <c r="K2167" s="632"/>
      <c r="L2167" s="632"/>
      <c r="M2167" s="633"/>
      <c r="N2167" s="632"/>
      <c r="O2167" s="635"/>
      <c r="P2167" s="636" t="e">
        <f t="shared" ref="P2167" si="2923">G2167*O2160</f>
        <v>#REF!</v>
      </c>
    </row>
    <row r="2168" spans="1:16">
      <c r="B2168" s="627"/>
      <c r="C2168" s="627"/>
      <c r="D2168" s="627"/>
      <c r="E2168" s="628"/>
      <c r="F2168" s="627"/>
      <c r="G2168" s="639"/>
      <c r="H2168" s="630">
        <f>IF(F2168="",0,VLOOKUP(F2168,'Cable trays (UnitPrice)'!B:F,5,0))</f>
        <v>0</v>
      </c>
      <c r="I2168" s="631">
        <f t="shared" si="2915"/>
        <v>0</v>
      </c>
      <c r="J2168" s="632"/>
      <c r="K2168" s="632"/>
      <c r="L2168" s="632"/>
      <c r="M2168" s="633"/>
      <c r="N2168" s="632"/>
      <c r="O2168" s="635"/>
      <c r="P2168" s="636" t="e">
        <f t="shared" ref="P2168" si="2924">G2168*O2160</f>
        <v>#REF!</v>
      </c>
    </row>
    <row r="2169" spans="1:16">
      <c r="B2169" s="627"/>
      <c r="C2169" s="627"/>
      <c r="D2169" s="627"/>
      <c r="E2169" s="628"/>
      <c r="F2169" s="8"/>
      <c r="G2169" s="639"/>
      <c r="H2169" s="630">
        <f>IF(F2169="",0,VLOOKUP(F2169,'Cable trays (UnitPrice)'!B:F,5,0))</f>
        <v>0</v>
      </c>
      <c r="I2169" s="631">
        <f t="shared" si="2915"/>
        <v>0</v>
      </c>
      <c r="J2169" s="632"/>
      <c r="K2169" s="632"/>
      <c r="L2169" s="632"/>
      <c r="M2169" s="633"/>
      <c r="N2169" s="632"/>
      <c r="O2169" s="635"/>
      <c r="P2169" s="636" t="e">
        <f t="shared" ref="P2169" si="2925">G2169*O2160</f>
        <v>#REF!</v>
      </c>
    </row>
    <row r="2170" spans="1:16">
      <c r="A2170" t="s">
        <v>976</v>
      </c>
      <c r="B2170" s="705" t="s">
        <v>974</v>
      </c>
      <c r="C2170" s="703" t="s">
        <v>852</v>
      </c>
      <c r="D2170" s="9" t="s">
        <v>914</v>
      </c>
      <c r="E2170" s="9" t="s">
        <v>912</v>
      </c>
      <c r="F2170" s="619"/>
      <c r="G2170" s="619"/>
      <c r="H2170" s="619"/>
      <c r="I2170" s="620">
        <f t="shared" ref="I2170" si="2926">SUM(I2171:I2179)</f>
        <v>331.88030352748154</v>
      </c>
      <c r="J2170" s="621">
        <f>I2170*NOK2EUR</f>
        <v>3816.6234905660376</v>
      </c>
      <c r="K2170" s="622"/>
      <c r="L2170" s="622">
        <f t="shared" ref="L2170" si="2927">D2170/1000</f>
        <v>0.95</v>
      </c>
      <c r="M2170" s="624">
        <f t="shared" ref="M2170" si="2928">$M$1</f>
        <v>0.5</v>
      </c>
      <c r="N2170" s="622">
        <f t="shared" ref="N2170" si="2929">L2170+L2170*M2170</f>
        <v>1.4249999999999998</v>
      </c>
      <c r="O2170" s="626" t="e">
        <f>SUMIF(#REF!,A2170,#REF!)</f>
        <v>#REF!</v>
      </c>
      <c r="P2170" s="626"/>
    </row>
    <row r="2171" spans="1:16">
      <c r="B2171" s="627"/>
      <c r="C2171" s="627"/>
      <c r="D2171" s="627"/>
      <c r="E2171" s="628"/>
      <c r="F2171" s="260" t="str">
        <f>CONCATENATE(B2170," ",C2170,D2170,"x",E2170)</f>
        <v>Ladder - Tee HDG 950 x 125</v>
      </c>
      <c r="G2171" s="629">
        <v>1</v>
      </c>
      <c r="H2171" s="630">
        <f>IF(F2171="",0,VLOOKUP(F2171,'Cable trays (UnitPrice)'!B:F,5,0))</f>
        <v>286.95652173913044</v>
      </c>
      <c r="I2171" s="631">
        <f t="shared" ref="I2171:I2179" si="2930">H2171*G2171</f>
        <v>286.95652173913044</v>
      </c>
      <c r="J2171" s="632"/>
      <c r="K2171" s="632"/>
      <c r="L2171" s="632"/>
      <c r="M2171" s="633"/>
      <c r="N2171" s="632"/>
      <c r="O2171" s="635"/>
      <c r="P2171" s="636" t="e">
        <f t="shared" ref="P2171" si="2931">G2171*O2170</f>
        <v>#REF!</v>
      </c>
    </row>
    <row r="2172" spans="1:16">
      <c r="B2172" s="627"/>
      <c r="C2172" s="627"/>
      <c r="D2172" s="627"/>
      <c r="E2172" s="628"/>
      <c r="F2172" s="260" t="str">
        <f>CONCATENATE("Ladder - Union ",C2170,D2170,"x",E2170)</f>
        <v>Ladder - Union HDG 950 x 125</v>
      </c>
      <c r="G2172" s="629">
        <v>2</v>
      </c>
      <c r="H2172" s="630">
        <f>IF(F2172="",0,VLOOKUP(F2172,'Cable trays (UnitPrice)'!B:F,5,0))</f>
        <v>14.232977850697294</v>
      </c>
      <c r="I2172" s="631">
        <f t="shared" si="2930"/>
        <v>28.465955701394588</v>
      </c>
      <c r="J2172" s="632"/>
      <c r="K2172" s="632"/>
      <c r="L2172" s="632"/>
      <c r="M2172" s="633"/>
      <c r="N2172" s="632"/>
      <c r="O2172" s="635"/>
      <c r="P2172" s="636" t="e">
        <f t="shared" ref="P2172" si="2932">G2172*O2170</f>
        <v>#REF!</v>
      </c>
    </row>
    <row r="2173" spans="1:16">
      <c r="B2173" s="627"/>
      <c r="C2173" s="627"/>
      <c r="D2173" s="627"/>
      <c r="E2173" s="628"/>
      <c r="F2173" s="638" t="s">
        <v>853</v>
      </c>
      <c r="G2173" s="639">
        <v>2</v>
      </c>
      <c r="H2173" s="630">
        <f>IF(F2173="",0,VLOOKUP(F2173,'Cable trays (UnitPrice)'!B:F,5,0))</f>
        <v>1.6165217391304347</v>
      </c>
      <c r="I2173" s="631">
        <f t="shared" si="2930"/>
        <v>3.2330434782608695</v>
      </c>
      <c r="J2173" s="632"/>
      <c r="K2173" s="632"/>
      <c r="L2173" s="632"/>
      <c r="M2173" s="633"/>
      <c r="N2173" s="632"/>
      <c r="O2173" s="635"/>
      <c r="P2173" s="636" t="e">
        <f t="shared" ref="P2173" si="2933">G2173*O2170</f>
        <v>#REF!</v>
      </c>
    </row>
    <row r="2174" spans="1:16">
      <c r="B2174" s="627"/>
      <c r="C2174" s="627"/>
      <c r="D2174" s="627"/>
      <c r="E2174" s="628"/>
      <c r="F2174" s="638" t="s">
        <v>854</v>
      </c>
      <c r="G2174" s="639">
        <v>2</v>
      </c>
      <c r="H2174" s="630">
        <f>IF(F2174="",0,VLOOKUP(F2174,'Cable trays (UnitPrice)'!B:F,5,0))</f>
        <v>0.1643478260869565</v>
      </c>
      <c r="I2174" s="631">
        <f t="shared" si="2930"/>
        <v>0.328695652173913</v>
      </c>
      <c r="J2174" s="632"/>
      <c r="K2174" s="632"/>
      <c r="L2174" s="632"/>
      <c r="M2174" s="633"/>
      <c r="N2174" s="632"/>
      <c r="O2174" s="635"/>
      <c r="P2174" s="636" t="e">
        <f t="shared" ref="P2174" si="2934">G2174*O2170</f>
        <v>#REF!</v>
      </c>
    </row>
    <row r="2175" spans="1:16">
      <c r="B2175" s="627"/>
      <c r="C2175" s="627"/>
      <c r="D2175" s="627"/>
      <c r="E2175" s="628"/>
      <c r="F2175" s="638" t="s">
        <v>865</v>
      </c>
      <c r="G2175" s="639">
        <f t="shared" si="2920"/>
        <v>1.9</v>
      </c>
      <c r="H2175" s="630">
        <f>IF(F2175="",0,VLOOKUP(F2175,'Cable trays (UnitPrice)'!B:F,5,0))</f>
        <v>5.9608695652173909</v>
      </c>
      <c r="I2175" s="631">
        <f t="shared" si="2930"/>
        <v>11.325652173913042</v>
      </c>
      <c r="J2175" s="632"/>
      <c r="K2175" s="632"/>
      <c r="L2175" s="632"/>
      <c r="M2175" s="633"/>
      <c r="N2175" s="632"/>
      <c r="O2175" s="635"/>
      <c r="P2175" s="636" t="e">
        <f t="shared" ref="P2175" si="2935">G2175*O2170</f>
        <v>#REF!</v>
      </c>
    </row>
    <row r="2176" spans="1:16">
      <c r="B2176" s="627"/>
      <c r="C2176" s="627"/>
      <c r="D2176" s="627"/>
      <c r="E2176" s="628"/>
      <c r="F2176" s="638" t="s">
        <v>855</v>
      </c>
      <c r="G2176" s="639">
        <v>2</v>
      </c>
      <c r="H2176" s="630">
        <f>IF(F2176="",0,VLOOKUP(F2176,'Cable trays (UnitPrice)'!B:F,5,0))</f>
        <v>0.78521739130434776</v>
      </c>
      <c r="I2176" s="631">
        <f t="shared" si="2930"/>
        <v>1.5704347826086955</v>
      </c>
      <c r="J2176" s="632"/>
      <c r="K2176" s="632"/>
      <c r="L2176" s="632"/>
      <c r="M2176" s="633"/>
      <c r="N2176" s="632"/>
      <c r="O2176" s="635"/>
      <c r="P2176" s="636" t="e">
        <f t="shared" ref="P2176" si="2936">G2176*O2170</f>
        <v>#REF!</v>
      </c>
    </row>
    <row r="2177" spans="1:16">
      <c r="B2177" s="627"/>
      <c r="C2177" s="627"/>
      <c r="D2177" s="627"/>
      <c r="E2177" s="628"/>
      <c r="F2177" s="638"/>
      <c r="G2177" s="639"/>
      <c r="H2177" s="630">
        <f>IF(F2177="",0,VLOOKUP(F2177,'Cable trays (UnitPrice)'!B:F,5,0))</f>
        <v>0</v>
      </c>
      <c r="I2177" s="631">
        <f t="shared" si="2930"/>
        <v>0</v>
      </c>
      <c r="J2177" s="632"/>
      <c r="K2177" s="632"/>
      <c r="L2177" s="632"/>
      <c r="M2177" s="633"/>
      <c r="N2177" s="632"/>
      <c r="O2177" s="635"/>
      <c r="P2177" s="636" t="e">
        <f t="shared" ref="P2177" si="2937">G2177*O2170</f>
        <v>#REF!</v>
      </c>
    </row>
    <row r="2178" spans="1:16">
      <c r="B2178" s="627"/>
      <c r="C2178" s="627"/>
      <c r="D2178" s="627"/>
      <c r="E2178" s="628"/>
      <c r="F2178" s="627"/>
      <c r="G2178" s="639"/>
      <c r="H2178" s="630">
        <f>IF(F2178="",0,VLOOKUP(F2178,'Cable trays (UnitPrice)'!B:F,5,0))</f>
        <v>0</v>
      </c>
      <c r="I2178" s="631">
        <f t="shared" si="2930"/>
        <v>0</v>
      </c>
      <c r="J2178" s="632"/>
      <c r="K2178" s="632"/>
      <c r="L2178" s="632"/>
      <c r="M2178" s="633"/>
      <c r="N2178" s="632"/>
      <c r="O2178" s="635"/>
      <c r="P2178" s="636" t="e">
        <f t="shared" ref="P2178" si="2938">G2178*O2170</f>
        <v>#REF!</v>
      </c>
    </row>
    <row r="2179" spans="1:16">
      <c r="B2179" s="627"/>
      <c r="C2179" s="627"/>
      <c r="D2179" s="627"/>
      <c r="E2179" s="628"/>
      <c r="F2179" s="8"/>
      <c r="G2179" s="639"/>
      <c r="H2179" s="630">
        <f>IF(F2179="",0,VLOOKUP(F2179,'Cable trays (UnitPrice)'!B:F,5,0))</f>
        <v>0</v>
      </c>
      <c r="I2179" s="631">
        <f t="shared" si="2930"/>
        <v>0</v>
      </c>
      <c r="J2179" s="632"/>
      <c r="K2179" s="632"/>
      <c r="L2179" s="632"/>
      <c r="M2179" s="633"/>
      <c r="N2179" s="632"/>
      <c r="O2179" s="635"/>
      <c r="P2179" s="636" t="e">
        <f t="shared" ref="P2179" si="2939">G2179*O2170</f>
        <v>#REF!</v>
      </c>
    </row>
    <row r="2180" spans="1:16">
      <c r="A2180" t="s">
        <v>976</v>
      </c>
      <c r="B2180" s="705" t="s">
        <v>974</v>
      </c>
      <c r="C2180" s="703" t="s">
        <v>852</v>
      </c>
      <c r="D2180" s="9" t="s">
        <v>914</v>
      </c>
      <c r="E2180" s="9" t="s">
        <v>912</v>
      </c>
      <c r="F2180" s="619"/>
      <c r="G2180" s="619"/>
      <c r="H2180" s="619"/>
      <c r="I2180" s="620">
        <f t="shared" ref="I2180" si="2940">SUM(I2181:I2189)</f>
        <v>331.88030352748154</v>
      </c>
      <c r="J2180" s="621">
        <f>I2180*NOK2EUR</f>
        <v>3816.6234905660376</v>
      </c>
      <c r="K2180" s="622"/>
      <c r="L2180" s="622">
        <f t="shared" ref="L2180" si="2941">D2180/1000</f>
        <v>0.95</v>
      </c>
      <c r="M2180" s="624">
        <f t="shared" ref="M2180" si="2942">$M$1</f>
        <v>0.5</v>
      </c>
      <c r="N2180" s="622">
        <f t="shared" ref="N2180" si="2943">L2180+L2180*M2180</f>
        <v>1.4249999999999998</v>
      </c>
      <c r="O2180" s="626" t="e">
        <f>SUMIF(#REF!,A2180,#REF!)</f>
        <v>#REF!</v>
      </c>
      <c r="P2180" s="626"/>
    </row>
    <row r="2181" spans="1:16">
      <c r="B2181" s="627"/>
      <c r="C2181" s="627"/>
      <c r="D2181" s="627"/>
      <c r="E2181" s="628"/>
      <c r="F2181" s="260" t="str">
        <f>CONCATENATE(B2180," ",C2180,D2180,"x",E2180)</f>
        <v>Ladder - Tee HDG 950 x 125</v>
      </c>
      <c r="G2181" s="629">
        <v>1</v>
      </c>
      <c r="H2181" s="630">
        <f>IF(F2181="",0,VLOOKUP(F2181,'Cable trays (UnitPrice)'!B:F,5,0))</f>
        <v>286.95652173913044</v>
      </c>
      <c r="I2181" s="631">
        <f t="shared" ref="I2181:I2189" si="2944">H2181*G2181</f>
        <v>286.95652173913044</v>
      </c>
      <c r="J2181" s="632"/>
      <c r="K2181" s="632"/>
      <c r="L2181" s="632"/>
      <c r="M2181" s="633"/>
      <c r="N2181" s="632"/>
      <c r="O2181" s="635"/>
      <c r="P2181" s="636" t="e">
        <f t="shared" ref="P2181" si="2945">G2181*O2180</f>
        <v>#REF!</v>
      </c>
    </row>
    <row r="2182" spans="1:16">
      <c r="B2182" s="627"/>
      <c r="C2182" s="627"/>
      <c r="D2182" s="627"/>
      <c r="E2182" s="628"/>
      <c r="F2182" s="260" t="str">
        <f>CONCATENATE("Ladder - Union ",C2180,D2180,"x",E2180)</f>
        <v>Ladder - Union HDG 950 x 125</v>
      </c>
      <c r="G2182" s="629">
        <v>2</v>
      </c>
      <c r="H2182" s="630">
        <f>IF(F2182="",0,VLOOKUP(F2182,'Cable trays (UnitPrice)'!B:F,5,0))</f>
        <v>14.232977850697294</v>
      </c>
      <c r="I2182" s="631">
        <f t="shared" si="2944"/>
        <v>28.465955701394588</v>
      </c>
      <c r="J2182" s="632"/>
      <c r="K2182" s="632"/>
      <c r="L2182" s="632"/>
      <c r="M2182" s="633"/>
      <c r="N2182" s="632"/>
      <c r="O2182" s="635"/>
      <c r="P2182" s="636" t="e">
        <f t="shared" ref="P2182" si="2946">G2182*O2180</f>
        <v>#REF!</v>
      </c>
    </row>
    <row r="2183" spans="1:16">
      <c r="B2183" s="627"/>
      <c r="C2183" s="627"/>
      <c r="D2183" s="627"/>
      <c r="E2183" s="628"/>
      <c r="F2183" s="638" t="s">
        <v>853</v>
      </c>
      <c r="G2183" s="639">
        <v>2</v>
      </c>
      <c r="H2183" s="630">
        <f>IF(F2183="",0,VLOOKUP(F2183,'Cable trays (UnitPrice)'!B:F,5,0))</f>
        <v>1.6165217391304347</v>
      </c>
      <c r="I2183" s="631">
        <f t="shared" si="2944"/>
        <v>3.2330434782608695</v>
      </c>
      <c r="J2183" s="632"/>
      <c r="K2183" s="632"/>
      <c r="L2183" s="632"/>
      <c r="M2183" s="633"/>
      <c r="N2183" s="632"/>
      <c r="O2183" s="635"/>
      <c r="P2183" s="636" t="e">
        <f t="shared" ref="P2183" si="2947">G2183*O2180</f>
        <v>#REF!</v>
      </c>
    </row>
    <row r="2184" spans="1:16">
      <c r="B2184" s="627"/>
      <c r="C2184" s="627"/>
      <c r="D2184" s="627"/>
      <c r="E2184" s="628"/>
      <c r="F2184" s="638" t="s">
        <v>854</v>
      </c>
      <c r="G2184" s="639">
        <v>2</v>
      </c>
      <c r="H2184" s="630">
        <f>IF(F2184="",0,VLOOKUP(F2184,'Cable trays (UnitPrice)'!B:F,5,0))</f>
        <v>0.1643478260869565</v>
      </c>
      <c r="I2184" s="631">
        <f t="shared" si="2944"/>
        <v>0.328695652173913</v>
      </c>
      <c r="J2184" s="632"/>
      <c r="K2184" s="632"/>
      <c r="L2184" s="632"/>
      <c r="M2184" s="633"/>
      <c r="N2184" s="632"/>
      <c r="O2184" s="635"/>
      <c r="P2184" s="636" t="e">
        <f t="shared" ref="P2184" si="2948">G2184*O2180</f>
        <v>#REF!</v>
      </c>
    </row>
    <row r="2185" spans="1:16">
      <c r="B2185" s="627"/>
      <c r="C2185" s="627"/>
      <c r="D2185" s="627"/>
      <c r="E2185" s="628"/>
      <c r="F2185" s="638" t="s">
        <v>865</v>
      </c>
      <c r="G2185" s="639">
        <f t="shared" si="2920"/>
        <v>1.9</v>
      </c>
      <c r="H2185" s="630">
        <f>IF(F2185="",0,VLOOKUP(F2185,'Cable trays (UnitPrice)'!B:F,5,0))</f>
        <v>5.9608695652173909</v>
      </c>
      <c r="I2185" s="631">
        <f t="shared" si="2944"/>
        <v>11.325652173913042</v>
      </c>
      <c r="J2185" s="632"/>
      <c r="K2185" s="632"/>
      <c r="L2185" s="632"/>
      <c r="M2185" s="633"/>
      <c r="N2185" s="632"/>
      <c r="O2185" s="635"/>
      <c r="P2185" s="636" t="e">
        <f t="shared" ref="P2185" si="2949">G2185*O2180</f>
        <v>#REF!</v>
      </c>
    </row>
    <row r="2186" spans="1:16">
      <c r="B2186" s="627"/>
      <c r="C2186" s="627"/>
      <c r="D2186" s="627"/>
      <c r="E2186" s="628"/>
      <c r="F2186" s="638" t="s">
        <v>855</v>
      </c>
      <c r="G2186" s="639">
        <v>2</v>
      </c>
      <c r="H2186" s="630">
        <f>IF(F2186="",0,VLOOKUP(F2186,'Cable trays (UnitPrice)'!B:F,5,0))</f>
        <v>0.78521739130434776</v>
      </c>
      <c r="I2186" s="631">
        <f t="shared" si="2944"/>
        <v>1.5704347826086955</v>
      </c>
      <c r="J2186" s="632"/>
      <c r="K2186" s="632"/>
      <c r="L2186" s="632"/>
      <c r="M2186" s="633"/>
      <c r="N2186" s="632"/>
      <c r="O2186" s="635"/>
      <c r="P2186" s="636" t="e">
        <f t="shared" ref="P2186" si="2950">G2186*O2180</f>
        <v>#REF!</v>
      </c>
    </row>
    <row r="2187" spans="1:16">
      <c r="B2187" s="627"/>
      <c r="C2187" s="627"/>
      <c r="D2187" s="627"/>
      <c r="E2187" s="628"/>
      <c r="F2187" s="638"/>
      <c r="G2187" s="639"/>
      <c r="H2187" s="630">
        <f>IF(F2187="",0,VLOOKUP(F2187,'Cable trays (UnitPrice)'!B:F,5,0))</f>
        <v>0</v>
      </c>
      <c r="I2187" s="631">
        <f t="shared" si="2944"/>
        <v>0</v>
      </c>
      <c r="J2187" s="632"/>
      <c r="K2187" s="632"/>
      <c r="L2187" s="632"/>
      <c r="M2187" s="633"/>
      <c r="N2187" s="632"/>
      <c r="O2187" s="635"/>
      <c r="P2187" s="636" t="e">
        <f t="shared" ref="P2187" si="2951">G2187*O2180</f>
        <v>#REF!</v>
      </c>
    </row>
    <row r="2188" spans="1:16">
      <c r="B2188" s="627"/>
      <c r="C2188" s="627"/>
      <c r="D2188" s="627"/>
      <c r="E2188" s="628"/>
      <c r="F2188" s="627"/>
      <c r="G2188" s="639"/>
      <c r="H2188" s="630">
        <f>IF(F2188="",0,VLOOKUP(F2188,'Cable trays (UnitPrice)'!B:F,5,0))</f>
        <v>0</v>
      </c>
      <c r="I2188" s="631">
        <f t="shared" si="2944"/>
        <v>0</v>
      </c>
      <c r="J2188" s="632"/>
      <c r="K2188" s="632"/>
      <c r="L2188" s="632"/>
      <c r="M2188" s="633"/>
      <c r="N2188" s="632"/>
      <c r="O2188" s="635"/>
      <c r="P2188" s="636" t="e">
        <f t="shared" ref="P2188" si="2952">G2188*O2180</f>
        <v>#REF!</v>
      </c>
    </row>
    <row r="2189" spans="1:16">
      <c r="B2189" s="627"/>
      <c r="C2189" s="627"/>
      <c r="D2189" s="627"/>
      <c r="E2189" s="628"/>
      <c r="F2189" s="8"/>
      <c r="G2189" s="639"/>
      <c r="H2189" s="630">
        <f>IF(F2189="",0,VLOOKUP(F2189,'Cable trays (UnitPrice)'!B:F,5,0))</f>
        <v>0</v>
      </c>
      <c r="I2189" s="631">
        <f t="shared" si="2944"/>
        <v>0</v>
      </c>
      <c r="J2189" s="632"/>
      <c r="K2189" s="632"/>
      <c r="L2189" s="632"/>
      <c r="M2189" s="633"/>
      <c r="N2189" s="632"/>
      <c r="O2189" s="635"/>
      <c r="P2189" s="636" t="e">
        <f t="shared" ref="P2189" si="2953">G2189*O2180</f>
        <v>#REF!</v>
      </c>
    </row>
    <row r="2190" spans="1:16">
      <c r="A2190" t="s">
        <v>976</v>
      </c>
      <c r="B2190" s="705" t="s">
        <v>974</v>
      </c>
      <c r="C2190" s="703" t="s">
        <v>852</v>
      </c>
      <c r="D2190" s="9" t="s">
        <v>914</v>
      </c>
      <c r="E2190" s="9" t="s">
        <v>912</v>
      </c>
      <c r="F2190" s="619"/>
      <c r="G2190" s="619"/>
      <c r="H2190" s="619"/>
      <c r="I2190" s="620">
        <f t="shared" ref="I2190" si="2954">SUM(I2191:I2199)</f>
        <v>331.88030352748154</v>
      </c>
      <c r="J2190" s="621">
        <f>I2190*NOK2EUR</f>
        <v>3816.6234905660376</v>
      </c>
      <c r="K2190" s="622"/>
      <c r="L2190" s="622">
        <f t="shared" ref="L2190" si="2955">D2190/1000</f>
        <v>0.95</v>
      </c>
      <c r="M2190" s="624">
        <f t="shared" ref="M2190" si="2956">$M$1</f>
        <v>0.5</v>
      </c>
      <c r="N2190" s="622">
        <f t="shared" ref="N2190" si="2957">L2190+L2190*M2190</f>
        <v>1.4249999999999998</v>
      </c>
      <c r="O2190" s="626" t="e">
        <f>SUMIF(#REF!,A2190,#REF!)</f>
        <v>#REF!</v>
      </c>
      <c r="P2190" s="626"/>
    </row>
    <row r="2191" spans="1:16">
      <c r="B2191" s="627"/>
      <c r="C2191" s="627"/>
      <c r="D2191" s="627"/>
      <c r="E2191" s="628"/>
      <c r="F2191" s="260" t="str">
        <f>CONCATENATE(B2190," ",C2190,D2190,"x",E2190)</f>
        <v>Ladder - Tee HDG 950 x 125</v>
      </c>
      <c r="G2191" s="629">
        <v>1</v>
      </c>
      <c r="H2191" s="630">
        <f>IF(F2191="",0,VLOOKUP(F2191,'Cable trays (UnitPrice)'!B:F,5,0))</f>
        <v>286.95652173913044</v>
      </c>
      <c r="I2191" s="631">
        <f t="shared" ref="I2191:I2199" si="2958">H2191*G2191</f>
        <v>286.95652173913044</v>
      </c>
      <c r="J2191" s="632"/>
      <c r="K2191" s="632"/>
      <c r="L2191" s="632"/>
      <c r="M2191" s="633"/>
      <c r="N2191" s="632"/>
      <c r="O2191" s="635"/>
      <c r="P2191" s="636" t="e">
        <f t="shared" ref="P2191" si="2959">G2191*O2190</f>
        <v>#REF!</v>
      </c>
    </row>
    <row r="2192" spans="1:16">
      <c r="B2192" s="627"/>
      <c r="C2192" s="627"/>
      <c r="D2192" s="627"/>
      <c r="E2192" s="628"/>
      <c r="F2192" s="260" t="str">
        <f>CONCATENATE("Ladder - Union ",C2190,D2190,"x",E2190)</f>
        <v>Ladder - Union HDG 950 x 125</v>
      </c>
      <c r="G2192" s="629">
        <v>2</v>
      </c>
      <c r="H2192" s="630">
        <f>IF(F2192="",0,VLOOKUP(F2192,'Cable trays (UnitPrice)'!B:F,5,0))</f>
        <v>14.232977850697294</v>
      </c>
      <c r="I2192" s="631">
        <f t="shared" si="2958"/>
        <v>28.465955701394588</v>
      </c>
      <c r="J2192" s="632"/>
      <c r="K2192" s="632"/>
      <c r="L2192" s="632"/>
      <c r="M2192" s="633"/>
      <c r="N2192" s="632"/>
      <c r="O2192" s="635"/>
      <c r="P2192" s="636" t="e">
        <f t="shared" ref="P2192" si="2960">G2192*O2190</f>
        <v>#REF!</v>
      </c>
    </row>
    <row r="2193" spans="1:16">
      <c r="B2193" s="627"/>
      <c r="C2193" s="627"/>
      <c r="D2193" s="627"/>
      <c r="E2193" s="628"/>
      <c r="F2193" s="638" t="s">
        <v>853</v>
      </c>
      <c r="G2193" s="639">
        <v>2</v>
      </c>
      <c r="H2193" s="630">
        <f>IF(F2193="",0,VLOOKUP(F2193,'Cable trays (UnitPrice)'!B:F,5,0))</f>
        <v>1.6165217391304347</v>
      </c>
      <c r="I2193" s="631">
        <f t="shared" si="2958"/>
        <v>3.2330434782608695</v>
      </c>
      <c r="J2193" s="632"/>
      <c r="K2193" s="632"/>
      <c r="L2193" s="632"/>
      <c r="M2193" s="633"/>
      <c r="N2193" s="632"/>
      <c r="O2193" s="635"/>
      <c r="P2193" s="636" t="e">
        <f t="shared" ref="P2193" si="2961">G2193*O2190</f>
        <v>#REF!</v>
      </c>
    </row>
    <row r="2194" spans="1:16">
      <c r="B2194" s="627"/>
      <c r="C2194" s="627"/>
      <c r="D2194" s="627"/>
      <c r="E2194" s="628"/>
      <c r="F2194" s="638" t="s">
        <v>854</v>
      </c>
      <c r="G2194" s="639">
        <v>2</v>
      </c>
      <c r="H2194" s="630">
        <f>IF(F2194="",0,VLOOKUP(F2194,'Cable trays (UnitPrice)'!B:F,5,0))</f>
        <v>0.1643478260869565</v>
      </c>
      <c r="I2194" s="631">
        <f t="shared" si="2958"/>
        <v>0.328695652173913</v>
      </c>
      <c r="J2194" s="632"/>
      <c r="K2194" s="632"/>
      <c r="L2194" s="632"/>
      <c r="M2194" s="633"/>
      <c r="N2194" s="632"/>
      <c r="O2194" s="635"/>
      <c r="P2194" s="636" t="e">
        <f t="shared" ref="P2194" si="2962">G2194*O2190</f>
        <v>#REF!</v>
      </c>
    </row>
    <row r="2195" spans="1:16">
      <c r="B2195" s="627"/>
      <c r="C2195" s="627"/>
      <c r="D2195" s="627"/>
      <c r="E2195" s="628"/>
      <c r="F2195" s="638" t="s">
        <v>865</v>
      </c>
      <c r="G2195" s="639">
        <f t="shared" si="2920"/>
        <v>1.9</v>
      </c>
      <c r="H2195" s="630">
        <f>IF(F2195="",0,VLOOKUP(F2195,'Cable trays (UnitPrice)'!B:F,5,0))</f>
        <v>5.9608695652173909</v>
      </c>
      <c r="I2195" s="631">
        <f t="shared" si="2958"/>
        <v>11.325652173913042</v>
      </c>
      <c r="J2195" s="632"/>
      <c r="K2195" s="632"/>
      <c r="L2195" s="632"/>
      <c r="M2195" s="633"/>
      <c r="N2195" s="632"/>
      <c r="O2195" s="635"/>
      <c r="P2195" s="636" t="e">
        <f t="shared" ref="P2195" si="2963">G2195*O2190</f>
        <v>#REF!</v>
      </c>
    </row>
    <row r="2196" spans="1:16">
      <c r="B2196" s="627"/>
      <c r="C2196" s="627"/>
      <c r="D2196" s="627"/>
      <c r="E2196" s="628"/>
      <c r="F2196" s="638" t="s">
        <v>855</v>
      </c>
      <c r="G2196" s="639">
        <v>2</v>
      </c>
      <c r="H2196" s="630">
        <f>IF(F2196="",0,VLOOKUP(F2196,'Cable trays (UnitPrice)'!B:F,5,0))</f>
        <v>0.78521739130434776</v>
      </c>
      <c r="I2196" s="631">
        <f t="shared" si="2958"/>
        <v>1.5704347826086955</v>
      </c>
      <c r="J2196" s="632"/>
      <c r="K2196" s="632"/>
      <c r="L2196" s="632"/>
      <c r="M2196" s="633"/>
      <c r="N2196" s="632"/>
      <c r="O2196" s="635"/>
      <c r="P2196" s="636" t="e">
        <f t="shared" ref="P2196" si="2964">G2196*O2190</f>
        <v>#REF!</v>
      </c>
    </row>
    <row r="2197" spans="1:16">
      <c r="B2197" s="627"/>
      <c r="C2197" s="627"/>
      <c r="D2197" s="627"/>
      <c r="E2197" s="628"/>
      <c r="F2197" s="638"/>
      <c r="G2197" s="639"/>
      <c r="H2197" s="630">
        <f>IF(F2197="",0,VLOOKUP(F2197,'Cable trays (UnitPrice)'!B:F,5,0))</f>
        <v>0</v>
      </c>
      <c r="I2197" s="631">
        <f t="shared" si="2958"/>
        <v>0</v>
      </c>
      <c r="J2197" s="632"/>
      <c r="K2197" s="632"/>
      <c r="L2197" s="632"/>
      <c r="M2197" s="633"/>
      <c r="N2197" s="632"/>
      <c r="O2197" s="635"/>
      <c r="P2197" s="636" t="e">
        <f t="shared" ref="P2197" si="2965">G2197*O2190</f>
        <v>#REF!</v>
      </c>
    </row>
    <row r="2198" spans="1:16">
      <c r="B2198" s="627"/>
      <c r="C2198" s="627"/>
      <c r="D2198" s="627"/>
      <c r="E2198" s="628"/>
      <c r="F2198" s="627"/>
      <c r="G2198" s="639"/>
      <c r="H2198" s="630">
        <f>IF(F2198="",0,VLOOKUP(F2198,'Cable trays (UnitPrice)'!B:F,5,0))</f>
        <v>0</v>
      </c>
      <c r="I2198" s="631">
        <f t="shared" si="2958"/>
        <v>0</v>
      </c>
      <c r="J2198" s="632"/>
      <c r="K2198" s="632"/>
      <c r="L2198" s="632"/>
      <c r="M2198" s="633"/>
      <c r="N2198" s="632"/>
      <c r="O2198" s="635"/>
      <c r="P2198" s="636" t="e">
        <f t="shared" ref="P2198" si="2966">G2198*O2190</f>
        <v>#REF!</v>
      </c>
    </row>
    <row r="2199" spans="1:16">
      <c r="B2199" s="627"/>
      <c r="C2199" s="627"/>
      <c r="D2199" s="627"/>
      <c r="E2199" s="628"/>
      <c r="F2199" s="8"/>
      <c r="G2199" s="639"/>
      <c r="H2199" s="630">
        <f>IF(F2199="",0,VLOOKUP(F2199,'Cable trays (UnitPrice)'!B:F,5,0))</f>
        <v>0</v>
      </c>
      <c r="I2199" s="631">
        <f t="shared" si="2958"/>
        <v>0</v>
      </c>
      <c r="J2199" s="632"/>
      <c r="K2199" s="632"/>
      <c r="L2199" s="632"/>
      <c r="M2199" s="633"/>
      <c r="N2199" s="632"/>
      <c r="O2199" s="635"/>
      <c r="P2199" s="636" t="e">
        <f t="shared" ref="P2199" si="2967">G2199*O2190</f>
        <v>#REF!</v>
      </c>
    </row>
    <row r="2200" spans="1:16">
      <c r="A2200" t="s">
        <v>977</v>
      </c>
      <c r="B2200" s="705" t="s">
        <v>974</v>
      </c>
      <c r="C2200" s="703" t="s">
        <v>852</v>
      </c>
      <c r="D2200" s="9" t="s">
        <v>952</v>
      </c>
      <c r="E2200" s="9" t="s">
        <v>912</v>
      </c>
      <c r="F2200" s="619"/>
      <c r="G2200" s="619"/>
      <c r="H2200" s="619"/>
      <c r="I2200" s="620">
        <f t="shared" ref="I2200" si="2968">SUM(I2201:I2209)</f>
        <v>337.60086956521741</v>
      </c>
      <c r="J2200" s="621">
        <f>I2200*NOK2EUR</f>
        <v>3882.4100000000003</v>
      </c>
      <c r="K2200" s="622"/>
      <c r="L2200" s="622">
        <f t="shared" ref="L2200" si="2969">D2200/1000</f>
        <v>0.9</v>
      </c>
      <c r="M2200" s="624">
        <f t="shared" ref="M2200" si="2970">$M$1</f>
        <v>0.5</v>
      </c>
      <c r="N2200" s="622">
        <f t="shared" ref="N2200" si="2971">L2200+L2200*M2200</f>
        <v>1.35</v>
      </c>
      <c r="O2200" s="626" t="e">
        <f>SUMIF(#REF!,A2200,#REF!)</f>
        <v>#REF!</v>
      </c>
      <c r="P2200" s="626"/>
    </row>
    <row r="2201" spans="1:16">
      <c r="B2201" s="627"/>
      <c r="C2201" s="627"/>
      <c r="D2201" s="627"/>
      <c r="E2201" s="628"/>
      <c r="F2201" s="260" t="str">
        <f>CONCATENATE(B2200," ",C2200,D2200,"x",E2200)</f>
        <v>Ladder - Tee HDG 900 x 125</v>
      </c>
      <c r="G2201" s="629">
        <v>1</v>
      </c>
      <c r="H2201" s="630">
        <f>IF(F2201="",0,VLOOKUP(F2201,'Cable trays (UnitPrice)'!B:F,5,0))</f>
        <v>278.26086956521738</v>
      </c>
      <c r="I2201" s="631">
        <f t="shared" ref="I2201:I2209" si="2972">H2201*G2201</f>
        <v>278.26086956521738</v>
      </c>
      <c r="J2201" s="632"/>
      <c r="K2201" s="632"/>
      <c r="L2201" s="632"/>
      <c r="M2201" s="633"/>
      <c r="N2201" s="632"/>
      <c r="O2201" s="635"/>
      <c r="P2201" s="636" t="e">
        <f t="shared" ref="P2201" si="2973">G2201*O2200</f>
        <v>#REF!</v>
      </c>
    </row>
    <row r="2202" spans="1:16">
      <c r="B2202" s="627"/>
      <c r="C2202" s="627"/>
      <c r="D2202" s="627"/>
      <c r="E2202" s="628"/>
      <c r="F2202" s="260" t="str">
        <f>CONCATENATE("Ladder - Union ",C2200,D2200,"x",E2200)</f>
        <v>Ladder - Union HDG 900 x 125</v>
      </c>
      <c r="G2202" s="629">
        <v>2</v>
      </c>
      <c r="H2202" s="630">
        <f>IF(F2202="",0,VLOOKUP(F2202,'Cable trays (UnitPrice)'!B:F,5,0))</f>
        <v>21.739130434782609</v>
      </c>
      <c r="I2202" s="631">
        <f t="shared" si="2972"/>
        <v>43.478260869565219</v>
      </c>
      <c r="J2202" s="632"/>
      <c r="K2202" s="632"/>
      <c r="L2202" s="632"/>
      <c r="M2202" s="633"/>
      <c r="N2202" s="632"/>
      <c r="O2202" s="635"/>
      <c r="P2202" s="636" t="e">
        <f t="shared" ref="P2202" si="2974">G2202*O2200</f>
        <v>#REF!</v>
      </c>
    </row>
    <row r="2203" spans="1:16">
      <c r="B2203" s="627"/>
      <c r="C2203" s="627"/>
      <c r="D2203" s="627"/>
      <c r="E2203" s="628"/>
      <c r="F2203" s="638" t="s">
        <v>853</v>
      </c>
      <c r="G2203" s="639">
        <v>2</v>
      </c>
      <c r="H2203" s="630">
        <f>IF(F2203="",0,VLOOKUP(F2203,'Cable trays (UnitPrice)'!B:F,5,0))</f>
        <v>1.6165217391304347</v>
      </c>
      <c r="I2203" s="631">
        <f t="shared" si="2972"/>
        <v>3.2330434782608695</v>
      </c>
      <c r="J2203" s="632"/>
      <c r="K2203" s="632"/>
      <c r="L2203" s="632"/>
      <c r="M2203" s="633"/>
      <c r="N2203" s="632"/>
      <c r="O2203" s="635"/>
      <c r="P2203" s="636" t="e">
        <f t="shared" ref="P2203" si="2975">G2203*O2200</f>
        <v>#REF!</v>
      </c>
    </row>
    <row r="2204" spans="1:16">
      <c r="B2204" s="627"/>
      <c r="C2204" s="627"/>
      <c r="D2204" s="627"/>
      <c r="E2204" s="628"/>
      <c r="F2204" s="638" t="s">
        <v>854</v>
      </c>
      <c r="G2204" s="639">
        <v>2</v>
      </c>
      <c r="H2204" s="630">
        <f>IF(F2204="",0,VLOOKUP(F2204,'Cable trays (UnitPrice)'!B:F,5,0))</f>
        <v>0.1643478260869565</v>
      </c>
      <c r="I2204" s="631">
        <f t="shared" si="2972"/>
        <v>0.328695652173913</v>
      </c>
      <c r="J2204" s="632"/>
      <c r="K2204" s="632"/>
      <c r="L2204" s="632"/>
      <c r="M2204" s="633"/>
      <c r="N2204" s="632"/>
      <c r="O2204" s="635"/>
      <c r="P2204" s="636" t="e">
        <f t="shared" ref="P2204" si="2976">G2204*O2200</f>
        <v>#REF!</v>
      </c>
    </row>
    <row r="2205" spans="1:16">
      <c r="B2205" s="627"/>
      <c r="C2205" s="627"/>
      <c r="D2205" s="627"/>
      <c r="E2205" s="628"/>
      <c r="F2205" s="638" t="s">
        <v>865</v>
      </c>
      <c r="G2205" s="639">
        <f t="shared" si="2920"/>
        <v>1.8</v>
      </c>
      <c r="H2205" s="630">
        <f>IF(F2205="",0,VLOOKUP(F2205,'Cable trays (UnitPrice)'!B:F,5,0))</f>
        <v>5.9608695652173909</v>
      </c>
      <c r="I2205" s="631">
        <f t="shared" si="2972"/>
        <v>10.729565217391304</v>
      </c>
      <c r="J2205" s="632"/>
      <c r="K2205" s="632"/>
      <c r="L2205" s="632"/>
      <c r="M2205" s="633"/>
      <c r="N2205" s="632"/>
      <c r="O2205" s="635"/>
      <c r="P2205" s="636" t="e">
        <f t="shared" ref="P2205" si="2977">G2205*O2200</f>
        <v>#REF!</v>
      </c>
    </row>
    <row r="2206" spans="1:16">
      <c r="B2206" s="627"/>
      <c r="C2206" s="627"/>
      <c r="D2206" s="627"/>
      <c r="E2206" s="628"/>
      <c r="F2206" s="638" t="s">
        <v>855</v>
      </c>
      <c r="G2206" s="639">
        <v>2</v>
      </c>
      <c r="H2206" s="630">
        <f>IF(F2206="",0,VLOOKUP(F2206,'Cable trays (UnitPrice)'!B:F,5,0))</f>
        <v>0.78521739130434776</v>
      </c>
      <c r="I2206" s="631">
        <f t="shared" si="2972"/>
        <v>1.5704347826086955</v>
      </c>
      <c r="J2206" s="632"/>
      <c r="K2206" s="632"/>
      <c r="L2206" s="632"/>
      <c r="M2206" s="633"/>
      <c r="N2206" s="632"/>
      <c r="O2206" s="635"/>
      <c r="P2206" s="636" t="e">
        <f t="shared" ref="P2206" si="2978">G2206*O2200</f>
        <v>#REF!</v>
      </c>
    </row>
    <row r="2207" spans="1:16">
      <c r="B2207" s="627"/>
      <c r="C2207" s="627"/>
      <c r="D2207" s="627"/>
      <c r="E2207" s="628"/>
      <c r="F2207" s="638"/>
      <c r="G2207" s="639"/>
      <c r="H2207" s="630">
        <f>IF(F2207="",0,VLOOKUP(F2207,'Cable trays (UnitPrice)'!B:F,5,0))</f>
        <v>0</v>
      </c>
      <c r="I2207" s="631">
        <f t="shared" si="2972"/>
        <v>0</v>
      </c>
      <c r="J2207" s="632"/>
      <c r="K2207" s="632"/>
      <c r="L2207" s="632"/>
      <c r="M2207" s="633"/>
      <c r="N2207" s="632"/>
      <c r="O2207" s="635"/>
      <c r="P2207" s="636" t="e">
        <f t="shared" ref="P2207" si="2979">G2207*O2200</f>
        <v>#REF!</v>
      </c>
    </row>
    <row r="2208" spans="1:16">
      <c r="B2208" s="627"/>
      <c r="C2208" s="627"/>
      <c r="D2208" s="627"/>
      <c r="E2208" s="628"/>
      <c r="F2208" s="627"/>
      <c r="G2208" s="639"/>
      <c r="H2208" s="630">
        <f>IF(F2208="",0,VLOOKUP(F2208,'Cable trays (UnitPrice)'!B:F,5,0))</f>
        <v>0</v>
      </c>
      <c r="I2208" s="631">
        <f t="shared" si="2972"/>
        <v>0</v>
      </c>
      <c r="J2208" s="632"/>
      <c r="K2208" s="632"/>
      <c r="L2208" s="632"/>
      <c r="M2208" s="633"/>
      <c r="N2208" s="632"/>
      <c r="O2208" s="635"/>
      <c r="P2208" s="636" t="e">
        <f t="shared" ref="P2208" si="2980">G2208*O2200</f>
        <v>#REF!</v>
      </c>
    </row>
    <row r="2209" spans="1:16">
      <c r="B2209" s="627"/>
      <c r="C2209" s="627"/>
      <c r="D2209" s="627"/>
      <c r="E2209" s="628"/>
      <c r="F2209" s="8"/>
      <c r="G2209" s="639"/>
      <c r="H2209" s="630">
        <f>IF(F2209="",0,VLOOKUP(F2209,'Cable trays (UnitPrice)'!B:F,5,0))</f>
        <v>0</v>
      </c>
      <c r="I2209" s="631">
        <f t="shared" si="2972"/>
        <v>0</v>
      </c>
      <c r="J2209" s="632"/>
      <c r="K2209" s="632"/>
      <c r="L2209" s="632"/>
      <c r="M2209" s="633"/>
      <c r="N2209" s="632"/>
      <c r="O2209" s="635"/>
      <c r="P2209" s="636" t="e">
        <f t="shared" ref="P2209" si="2981">G2209*O2200</f>
        <v>#REF!</v>
      </c>
    </row>
    <row r="2210" spans="1:16">
      <c r="A2210" t="s">
        <v>978</v>
      </c>
      <c r="B2210" s="705" t="s">
        <v>974</v>
      </c>
      <c r="C2210" s="703" t="s">
        <v>852</v>
      </c>
      <c r="D2210" s="9" t="s">
        <v>916</v>
      </c>
      <c r="E2210" s="9" t="s">
        <v>912</v>
      </c>
      <c r="F2210" s="619"/>
      <c r="G2210" s="619"/>
      <c r="H2210" s="619"/>
      <c r="I2210" s="620">
        <f t="shared" ref="I2210" si="2982">SUM(I2211:I2219)</f>
        <v>312.70073831009023</v>
      </c>
      <c r="J2210" s="621">
        <f>I2210*NOK2EUR</f>
        <v>3596.0584905660376</v>
      </c>
      <c r="K2210" s="622"/>
      <c r="L2210" s="622">
        <f t="shared" ref="L2210" si="2983">D2210/1000</f>
        <v>0.8</v>
      </c>
      <c r="M2210" s="624">
        <f t="shared" ref="M2210" si="2984">$M$1</f>
        <v>0.5</v>
      </c>
      <c r="N2210" s="622">
        <f t="shared" ref="N2210" si="2985">L2210+L2210*M2210</f>
        <v>1.2000000000000002</v>
      </c>
      <c r="O2210" s="626" t="e">
        <f>SUMIF(#REF!,A2210,#REF!)</f>
        <v>#REF!</v>
      </c>
      <c r="P2210" s="626"/>
    </row>
    <row r="2211" spans="1:16">
      <c r="B2211" s="627"/>
      <c r="C2211" s="627"/>
      <c r="D2211" s="627"/>
      <c r="E2211" s="628"/>
      <c r="F2211" s="260" t="str">
        <f>CONCATENATE(B2210," ",C2210,D2210,"x",E2210)</f>
        <v>Ladder - Tee HDG 800 x 125</v>
      </c>
      <c r="G2211" s="629">
        <v>1</v>
      </c>
      <c r="H2211" s="630">
        <f>IF(F2211="",0,VLOOKUP(F2211,'Cable trays (UnitPrice)'!B:F,5,0))</f>
        <v>269.56521739130437</v>
      </c>
      <c r="I2211" s="631">
        <f t="shared" ref="I2211:I2219" si="2986">H2211*G2211</f>
        <v>269.56521739130437</v>
      </c>
      <c r="J2211" s="632"/>
      <c r="K2211" s="632"/>
      <c r="L2211" s="632"/>
      <c r="M2211" s="633"/>
      <c r="N2211" s="632"/>
      <c r="O2211" s="635"/>
      <c r="P2211" s="636" t="e">
        <f t="shared" ref="P2211" si="2987">G2211*O2210</f>
        <v>#REF!</v>
      </c>
    </row>
    <row r="2212" spans="1:16">
      <c r="B2212" s="627"/>
      <c r="C2212" s="627"/>
      <c r="D2212" s="627"/>
      <c r="E2212" s="628"/>
      <c r="F2212" s="260" t="str">
        <f>CONCATENATE("Ladder - Union ",C2210,D2210,"x",E2210)</f>
        <v>Ladder - Union HDG 800 x 125</v>
      </c>
      <c r="G2212" s="629">
        <v>2</v>
      </c>
      <c r="H2212" s="630">
        <f>IF(F2212="",0,VLOOKUP(F2212,'Cable trays (UnitPrice)'!B:F,5,0))</f>
        <v>14.232977850697294</v>
      </c>
      <c r="I2212" s="631">
        <f t="shared" si="2986"/>
        <v>28.465955701394588</v>
      </c>
      <c r="J2212" s="632"/>
      <c r="K2212" s="632"/>
      <c r="L2212" s="632"/>
      <c r="M2212" s="633"/>
      <c r="N2212" s="632"/>
      <c r="O2212" s="635"/>
      <c r="P2212" s="636" t="e">
        <f t="shared" ref="P2212" si="2988">G2212*O2210</f>
        <v>#REF!</v>
      </c>
    </row>
    <row r="2213" spans="1:16">
      <c r="B2213" s="627"/>
      <c r="C2213" s="627"/>
      <c r="D2213" s="627"/>
      <c r="E2213" s="628"/>
      <c r="F2213" s="638" t="s">
        <v>853</v>
      </c>
      <c r="G2213" s="639">
        <v>2</v>
      </c>
      <c r="H2213" s="630">
        <f>IF(F2213="",0,VLOOKUP(F2213,'Cable trays (UnitPrice)'!B:F,5,0))</f>
        <v>1.6165217391304347</v>
      </c>
      <c r="I2213" s="631">
        <f t="shared" si="2986"/>
        <v>3.2330434782608695</v>
      </c>
      <c r="J2213" s="632"/>
      <c r="K2213" s="632"/>
      <c r="L2213" s="632"/>
      <c r="M2213" s="633"/>
      <c r="N2213" s="632"/>
      <c r="O2213" s="635"/>
      <c r="P2213" s="636" t="e">
        <f t="shared" ref="P2213" si="2989">G2213*O2210</f>
        <v>#REF!</v>
      </c>
    </row>
    <row r="2214" spans="1:16">
      <c r="B2214" s="627"/>
      <c r="C2214" s="627"/>
      <c r="D2214" s="627"/>
      <c r="E2214" s="628"/>
      <c r="F2214" s="638" t="s">
        <v>854</v>
      </c>
      <c r="G2214" s="639">
        <v>2</v>
      </c>
      <c r="H2214" s="630">
        <f>IF(F2214="",0,VLOOKUP(F2214,'Cable trays (UnitPrice)'!B:F,5,0))</f>
        <v>0.1643478260869565</v>
      </c>
      <c r="I2214" s="631">
        <f t="shared" si="2986"/>
        <v>0.328695652173913</v>
      </c>
      <c r="J2214" s="632"/>
      <c r="K2214" s="632"/>
      <c r="L2214" s="632"/>
      <c r="M2214" s="633"/>
      <c r="N2214" s="632"/>
      <c r="O2214" s="635"/>
      <c r="P2214" s="636" t="e">
        <f t="shared" ref="P2214" si="2990">G2214*O2210</f>
        <v>#REF!</v>
      </c>
    </row>
    <row r="2215" spans="1:16">
      <c r="B2215" s="627"/>
      <c r="C2215" s="627"/>
      <c r="D2215" s="627"/>
      <c r="E2215" s="628"/>
      <c r="F2215" s="638" t="s">
        <v>865</v>
      </c>
      <c r="G2215" s="639">
        <f t="shared" si="2920"/>
        <v>1.6</v>
      </c>
      <c r="H2215" s="630">
        <f>IF(F2215="",0,VLOOKUP(F2215,'Cable trays (UnitPrice)'!B:F,5,0))</f>
        <v>5.9608695652173909</v>
      </c>
      <c r="I2215" s="631">
        <f t="shared" si="2986"/>
        <v>9.5373913043478264</v>
      </c>
      <c r="J2215" s="632"/>
      <c r="K2215" s="632"/>
      <c r="L2215" s="632"/>
      <c r="M2215" s="633"/>
      <c r="N2215" s="632"/>
      <c r="O2215" s="635"/>
      <c r="P2215" s="636" t="e">
        <f t="shared" ref="P2215" si="2991">G2215*O2210</f>
        <v>#REF!</v>
      </c>
    </row>
    <row r="2216" spans="1:16">
      <c r="B2216" s="627"/>
      <c r="C2216" s="627"/>
      <c r="D2216" s="627"/>
      <c r="E2216" s="628"/>
      <c r="F2216" s="638" t="s">
        <v>855</v>
      </c>
      <c r="G2216" s="639">
        <v>2</v>
      </c>
      <c r="H2216" s="630">
        <f>IF(F2216="",0,VLOOKUP(F2216,'Cable trays (UnitPrice)'!B:F,5,0))</f>
        <v>0.78521739130434776</v>
      </c>
      <c r="I2216" s="631">
        <f t="shared" si="2986"/>
        <v>1.5704347826086955</v>
      </c>
      <c r="J2216" s="632"/>
      <c r="K2216" s="632"/>
      <c r="L2216" s="632"/>
      <c r="M2216" s="633"/>
      <c r="N2216" s="632"/>
      <c r="O2216" s="635"/>
      <c r="P2216" s="636" t="e">
        <f t="shared" ref="P2216" si="2992">G2216*O2210</f>
        <v>#REF!</v>
      </c>
    </row>
    <row r="2217" spans="1:16">
      <c r="B2217" s="627"/>
      <c r="C2217" s="627"/>
      <c r="D2217" s="627"/>
      <c r="E2217" s="628"/>
      <c r="F2217" s="638"/>
      <c r="G2217" s="639"/>
      <c r="H2217" s="630">
        <f>IF(F2217="",0,VLOOKUP(F2217,'Cable trays (UnitPrice)'!B:F,5,0))</f>
        <v>0</v>
      </c>
      <c r="I2217" s="631">
        <f t="shared" si="2986"/>
        <v>0</v>
      </c>
      <c r="J2217" s="632"/>
      <c r="K2217" s="632"/>
      <c r="L2217" s="632"/>
      <c r="M2217" s="633"/>
      <c r="N2217" s="632"/>
      <c r="O2217" s="635"/>
      <c r="P2217" s="636" t="e">
        <f t="shared" ref="P2217" si="2993">G2217*O2210</f>
        <v>#REF!</v>
      </c>
    </row>
    <row r="2218" spans="1:16">
      <c r="B2218" s="627"/>
      <c r="C2218" s="627"/>
      <c r="D2218" s="627"/>
      <c r="E2218" s="628"/>
      <c r="F2218" s="627"/>
      <c r="G2218" s="639"/>
      <c r="H2218" s="630">
        <f>IF(F2218="",0,VLOOKUP(F2218,'Cable trays (UnitPrice)'!B:F,5,0))</f>
        <v>0</v>
      </c>
      <c r="I2218" s="631">
        <f t="shared" si="2986"/>
        <v>0</v>
      </c>
      <c r="J2218" s="632"/>
      <c r="K2218" s="632"/>
      <c r="L2218" s="632"/>
      <c r="M2218" s="633"/>
      <c r="N2218" s="632"/>
      <c r="O2218" s="635"/>
      <c r="P2218" s="636" t="e">
        <f t="shared" ref="P2218" si="2994">G2218*O2210</f>
        <v>#REF!</v>
      </c>
    </row>
    <row r="2219" spans="1:16">
      <c r="B2219" s="627"/>
      <c r="C2219" s="627"/>
      <c r="D2219" s="627"/>
      <c r="E2219" s="628"/>
      <c r="F2219" s="8"/>
      <c r="G2219" s="639"/>
      <c r="H2219" s="630">
        <f>IF(F2219="",0,VLOOKUP(F2219,'Cable trays (UnitPrice)'!B:F,5,0))</f>
        <v>0</v>
      </c>
      <c r="I2219" s="631">
        <f t="shared" si="2986"/>
        <v>0</v>
      </c>
      <c r="J2219" s="632"/>
      <c r="K2219" s="632"/>
      <c r="L2219" s="632"/>
      <c r="M2219" s="633"/>
      <c r="N2219" s="632"/>
      <c r="O2219" s="635"/>
      <c r="P2219" s="636" t="e">
        <f t="shared" ref="P2219" si="2995">G2219*O2210</f>
        <v>#REF!</v>
      </c>
    </row>
    <row r="2220" spans="1:16">
      <c r="A2220" t="s">
        <v>978</v>
      </c>
      <c r="B2220" s="705" t="s">
        <v>974</v>
      </c>
      <c r="C2220" s="703" t="s">
        <v>852</v>
      </c>
      <c r="D2220" s="9" t="s">
        <v>916</v>
      </c>
      <c r="E2220" s="9" t="s">
        <v>912</v>
      </c>
      <c r="F2220" s="619"/>
      <c r="G2220" s="619"/>
      <c r="H2220" s="619"/>
      <c r="I2220" s="620">
        <f t="shared" ref="I2220" si="2996">SUM(I2221:I2229)</f>
        <v>312.70073831009023</v>
      </c>
      <c r="J2220" s="621">
        <f>I2220*NOK2EUR</f>
        <v>3596.0584905660376</v>
      </c>
      <c r="K2220" s="622"/>
      <c r="L2220" s="622">
        <f t="shared" ref="L2220" si="2997">D2220/1000</f>
        <v>0.8</v>
      </c>
      <c r="M2220" s="624">
        <f t="shared" ref="M2220" si="2998">$M$1</f>
        <v>0.5</v>
      </c>
      <c r="N2220" s="622">
        <f t="shared" ref="N2220" si="2999">L2220+L2220*M2220</f>
        <v>1.2000000000000002</v>
      </c>
      <c r="O2220" s="626" t="e">
        <f>SUMIF(#REF!,A2220,#REF!)</f>
        <v>#REF!</v>
      </c>
      <c r="P2220" s="626"/>
    </row>
    <row r="2221" spans="1:16">
      <c r="B2221" s="627"/>
      <c r="C2221" s="627"/>
      <c r="D2221" s="627"/>
      <c r="E2221" s="628"/>
      <c r="F2221" s="260" t="str">
        <f>CONCATENATE(B2220," ",C2220,D2220,"x",E2220)</f>
        <v>Ladder - Tee HDG 800 x 125</v>
      </c>
      <c r="G2221" s="629">
        <v>1</v>
      </c>
      <c r="H2221" s="630">
        <f>IF(F2221="",0,VLOOKUP(F2221,'Cable trays (UnitPrice)'!B:F,5,0))</f>
        <v>269.56521739130437</v>
      </c>
      <c r="I2221" s="631">
        <f t="shared" ref="I2221:I2229" si="3000">H2221*G2221</f>
        <v>269.56521739130437</v>
      </c>
      <c r="J2221" s="632"/>
      <c r="K2221" s="632"/>
      <c r="L2221" s="632"/>
      <c r="M2221" s="633"/>
      <c r="N2221" s="632"/>
      <c r="O2221" s="635"/>
      <c r="P2221" s="636" t="e">
        <f t="shared" ref="P2221" si="3001">G2221*O2220</f>
        <v>#REF!</v>
      </c>
    </row>
    <row r="2222" spans="1:16">
      <c r="B2222" s="627"/>
      <c r="C2222" s="627"/>
      <c r="D2222" s="627"/>
      <c r="E2222" s="628"/>
      <c r="F2222" s="260" t="str">
        <f>CONCATENATE("Ladder - Union ",C2220,D2220,"x",E2220)</f>
        <v>Ladder - Union HDG 800 x 125</v>
      </c>
      <c r="G2222" s="629">
        <v>2</v>
      </c>
      <c r="H2222" s="630">
        <f>IF(F2222="",0,VLOOKUP(F2222,'Cable trays (UnitPrice)'!B:F,5,0))</f>
        <v>14.232977850697294</v>
      </c>
      <c r="I2222" s="631">
        <f t="shared" si="3000"/>
        <v>28.465955701394588</v>
      </c>
      <c r="J2222" s="632"/>
      <c r="K2222" s="632"/>
      <c r="L2222" s="632"/>
      <c r="M2222" s="633"/>
      <c r="N2222" s="632"/>
      <c r="O2222" s="635"/>
      <c r="P2222" s="636" t="e">
        <f t="shared" ref="P2222" si="3002">G2222*O2220</f>
        <v>#REF!</v>
      </c>
    </row>
    <row r="2223" spans="1:16">
      <c r="B2223" s="627"/>
      <c r="C2223" s="627"/>
      <c r="D2223" s="627"/>
      <c r="E2223" s="628"/>
      <c r="F2223" s="638" t="s">
        <v>853</v>
      </c>
      <c r="G2223" s="639">
        <v>2</v>
      </c>
      <c r="H2223" s="630">
        <f>IF(F2223="",0,VLOOKUP(F2223,'Cable trays (UnitPrice)'!B:F,5,0))</f>
        <v>1.6165217391304347</v>
      </c>
      <c r="I2223" s="631">
        <f t="shared" si="3000"/>
        <v>3.2330434782608695</v>
      </c>
      <c r="J2223" s="632"/>
      <c r="K2223" s="632"/>
      <c r="L2223" s="632"/>
      <c r="M2223" s="633"/>
      <c r="N2223" s="632"/>
      <c r="O2223" s="635"/>
      <c r="P2223" s="636" t="e">
        <f t="shared" ref="P2223" si="3003">G2223*O2220</f>
        <v>#REF!</v>
      </c>
    </row>
    <row r="2224" spans="1:16">
      <c r="B2224" s="627"/>
      <c r="C2224" s="627"/>
      <c r="D2224" s="627"/>
      <c r="E2224" s="628"/>
      <c r="F2224" s="638" t="s">
        <v>854</v>
      </c>
      <c r="G2224" s="639">
        <v>2</v>
      </c>
      <c r="H2224" s="630">
        <f>IF(F2224="",0,VLOOKUP(F2224,'Cable trays (UnitPrice)'!B:F,5,0))</f>
        <v>0.1643478260869565</v>
      </c>
      <c r="I2224" s="631">
        <f t="shared" si="3000"/>
        <v>0.328695652173913</v>
      </c>
      <c r="J2224" s="632"/>
      <c r="K2224" s="632"/>
      <c r="L2224" s="632"/>
      <c r="M2224" s="633"/>
      <c r="N2224" s="632"/>
      <c r="O2224" s="635"/>
      <c r="P2224" s="636" t="e">
        <f t="shared" ref="P2224" si="3004">G2224*O2220</f>
        <v>#REF!</v>
      </c>
    </row>
    <row r="2225" spans="1:16">
      <c r="B2225" s="627"/>
      <c r="C2225" s="627"/>
      <c r="D2225" s="627"/>
      <c r="E2225" s="628"/>
      <c r="F2225" s="638" t="s">
        <v>865</v>
      </c>
      <c r="G2225" s="639">
        <f t="shared" si="2920"/>
        <v>1.6</v>
      </c>
      <c r="H2225" s="630">
        <f>IF(F2225="",0,VLOOKUP(F2225,'Cable trays (UnitPrice)'!B:F,5,0))</f>
        <v>5.9608695652173909</v>
      </c>
      <c r="I2225" s="631">
        <f t="shared" si="3000"/>
        <v>9.5373913043478264</v>
      </c>
      <c r="J2225" s="632"/>
      <c r="K2225" s="632"/>
      <c r="L2225" s="632"/>
      <c r="M2225" s="633"/>
      <c r="N2225" s="632"/>
      <c r="O2225" s="635"/>
      <c r="P2225" s="636" t="e">
        <f t="shared" ref="P2225" si="3005">G2225*O2220</f>
        <v>#REF!</v>
      </c>
    </row>
    <row r="2226" spans="1:16">
      <c r="B2226" s="627"/>
      <c r="C2226" s="627"/>
      <c r="D2226" s="627"/>
      <c r="E2226" s="628"/>
      <c r="F2226" s="638" t="s">
        <v>855</v>
      </c>
      <c r="G2226" s="639">
        <v>2</v>
      </c>
      <c r="H2226" s="630">
        <f>IF(F2226="",0,VLOOKUP(F2226,'Cable trays (UnitPrice)'!B:F,5,0))</f>
        <v>0.78521739130434776</v>
      </c>
      <c r="I2226" s="631">
        <f t="shared" si="3000"/>
        <v>1.5704347826086955</v>
      </c>
      <c r="J2226" s="632"/>
      <c r="K2226" s="632"/>
      <c r="L2226" s="632"/>
      <c r="M2226" s="633"/>
      <c r="N2226" s="632"/>
      <c r="O2226" s="635"/>
      <c r="P2226" s="636" t="e">
        <f t="shared" ref="P2226" si="3006">G2226*O2220</f>
        <v>#REF!</v>
      </c>
    </row>
    <row r="2227" spans="1:16">
      <c r="B2227" s="627"/>
      <c r="C2227" s="627"/>
      <c r="D2227" s="627"/>
      <c r="E2227" s="628"/>
      <c r="F2227" s="638"/>
      <c r="G2227" s="639"/>
      <c r="H2227" s="630">
        <f>IF(F2227="",0,VLOOKUP(F2227,'Cable trays (UnitPrice)'!B:F,5,0))</f>
        <v>0</v>
      </c>
      <c r="I2227" s="631">
        <f t="shared" si="3000"/>
        <v>0</v>
      </c>
      <c r="J2227" s="632"/>
      <c r="K2227" s="632"/>
      <c r="L2227" s="632"/>
      <c r="M2227" s="633"/>
      <c r="N2227" s="632"/>
      <c r="O2227" s="635"/>
      <c r="P2227" s="636" t="e">
        <f t="shared" ref="P2227" si="3007">G2227*O2220</f>
        <v>#REF!</v>
      </c>
    </row>
    <row r="2228" spans="1:16">
      <c r="B2228" s="627"/>
      <c r="C2228" s="627"/>
      <c r="D2228" s="627"/>
      <c r="E2228" s="628"/>
      <c r="F2228" s="627"/>
      <c r="G2228" s="639"/>
      <c r="H2228" s="630">
        <f>IF(F2228="",0,VLOOKUP(F2228,'Cable trays (UnitPrice)'!B:F,5,0))</f>
        <v>0</v>
      </c>
      <c r="I2228" s="631">
        <f t="shared" si="3000"/>
        <v>0</v>
      </c>
      <c r="J2228" s="632"/>
      <c r="K2228" s="632"/>
      <c r="L2228" s="632"/>
      <c r="M2228" s="633"/>
      <c r="N2228" s="632"/>
      <c r="O2228" s="635"/>
      <c r="P2228" s="636" t="e">
        <f t="shared" ref="P2228" si="3008">G2228*O2220</f>
        <v>#REF!</v>
      </c>
    </row>
    <row r="2229" spans="1:16">
      <c r="B2229" s="627"/>
      <c r="C2229" s="627"/>
      <c r="D2229" s="627"/>
      <c r="E2229" s="628"/>
      <c r="F2229" s="8"/>
      <c r="G2229" s="639"/>
      <c r="H2229" s="630">
        <f>IF(F2229="",0,VLOOKUP(F2229,'Cable trays (UnitPrice)'!B:F,5,0))</f>
        <v>0</v>
      </c>
      <c r="I2229" s="631">
        <f t="shared" si="3000"/>
        <v>0</v>
      </c>
      <c r="J2229" s="632"/>
      <c r="K2229" s="632"/>
      <c r="L2229" s="632"/>
      <c r="M2229" s="633"/>
      <c r="N2229" s="632"/>
      <c r="O2229" s="635"/>
      <c r="P2229" s="636" t="e">
        <f t="shared" ref="P2229" si="3009">G2229*O2220</f>
        <v>#REF!</v>
      </c>
    </row>
    <row r="2230" spans="1:16">
      <c r="A2230" t="s">
        <v>978</v>
      </c>
      <c r="B2230" s="705" t="s">
        <v>974</v>
      </c>
      <c r="C2230" s="703" t="s">
        <v>852</v>
      </c>
      <c r="D2230" s="9" t="s">
        <v>916</v>
      </c>
      <c r="E2230" s="9" t="s">
        <v>912</v>
      </c>
      <c r="F2230" s="619"/>
      <c r="G2230" s="619"/>
      <c r="H2230" s="619"/>
      <c r="I2230" s="620">
        <f t="shared" ref="I2230" si="3010">SUM(I2231:I2239)</f>
        <v>312.70073831009023</v>
      </c>
      <c r="J2230" s="621">
        <f>I2230*NOK2EUR</f>
        <v>3596.0584905660376</v>
      </c>
      <c r="K2230" s="622"/>
      <c r="L2230" s="622">
        <f t="shared" ref="L2230" si="3011">D2230/1000</f>
        <v>0.8</v>
      </c>
      <c r="M2230" s="624">
        <f t="shared" ref="M2230" si="3012">$M$1</f>
        <v>0.5</v>
      </c>
      <c r="N2230" s="622">
        <f t="shared" ref="N2230" si="3013">L2230+L2230*M2230</f>
        <v>1.2000000000000002</v>
      </c>
      <c r="O2230" s="626" t="e">
        <f>SUMIF(#REF!,A2230,#REF!)</f>
        <v>#REF!</v>
      </c>
      <c r="P2230" s="626"/>
    </row>
    <row r="2231" spans="1:16">
      <c r="B2231" s="627"/>
      <c r="C2231" s="627"/>
      <c r="D2231" s="627"/>
      <c r="E2231" s="628"/>
      <c r="F2231" s="260" t="str">
        <f>CONCATENATE(B2230," ",C2230,D2230,"x",E2230)</f>
        <v>Ladder - Tee HDG 800 x 125</v>
      </c>
      <c r="G2231" s="629">
        <v>1</v>
      </c>
      <c r="H2231" s="630">
        <f>IF(F2231="",0,VLOOKUP(F2231,'Cable trays (UnitPrice)'!B:F,5,0))</f>
        <v>269.56521739130437</v>
      </c>
      <c r="I2231" s="631">
        <f t="shared" ref="I2231:I2239" si="3014">H2231*G2231</f>
        <v>269.56521739130437</v>
      </c>
      <c r="J2231" s="632"/>
      <c r="K2231" s="632"/>
      <c r="L2231" s="632"/>
      <c r="M2231" s="633"/>
      <c r="N2231" s="632"/>
      <c r="O2231" s="635"/>
      <c r="P2231" s="636" t="e">
        <f t="shared" ref="P2231" si="3015">G2231*O2230</f>
        <v>#REF!</v>
      </c>
    </row>
    <row r="2232" spans="1:16">
      <c r="B2232" s="627"/>
      <c r="C2232" s="627"/>
      <c r="D2232" s="627"/>
      <c r="E2232" s="628"/>
      <c r="F2232" s="260" t="str">
        <f>CONCATENATE("Ladder - Union ",C2230,D2230,"x",E2230)</f>
        <v>Ladder - Union HDG 800 x 125</v>
      </c>
      <c r="G2232" s="629">
        <v>2</v>
      </c>
      <c r="H2232" s="630">
        <f>IF(F2232="",0,VLOOKUP(F2232,'Cable trays (UnitPrice)'!B:F,5,0))</f>
        <v>14.232977850697294</v>
      </c>
      <c r="I2232" s="631">
        <f t="shared" si="3014"/>
        <v>28.465955701394588</v>
      </c>
      <c r="J2232" s="632"/>
      <c r="K2232" s="632"/>
      <c r="L2232" s="632"/>
      <c r="M2232" s="633"/>
      <c r="N2232" s="632"/>
      <c r="O2232" s="635"/>
      <c r="P2232" s="636" t="e">
        <f t="shared" ref="P2232" si="3016">G2232*O2230</f>
        <v>#REF!</v>
      </c>
    </row>
    <row r="2233" spans="1:16">
      <c r="B2233" s="627"/>
      <c r="C2233" s="627"/>
      <c r="D2233" s="627"/>
      <c r="E2233" s="628"/>
      <c r="F2233" s="638" t="s">
        <v>853</v>
      </c>
      <c r="G2233" s="639">
        <v>2</v>
      </c>
      <c r="H2233" s="630">
        <f>IF(F2233="",0,VLOOKUP(F2233,'Cable trays (UnitPrice)'!B:F,5,0))</f>
        <v>1.6165217391304347</v>
      </c>
      <c r="I2233" s="631">
        <f t="shared" si="3014"/>
        <v>3.2330434782608695</v>
      </c>
      <c r="J2233" s="632"/>
      <c r="K2233" s="632"/>
      <c r="L2233" s="632"/>
      <c r="M2233" s="633"/>
      <c r="N2233" s="632"/>
      <c r="O2233" s="635"/>
      <c r="P2233" s="636" t="e">
        <f t="shared" ref="P2233" si="3017">G2233*O2230</f>
        <v>#REF!</v>
      </c>
    </row>
    <row r="2234" spans="1:16">
      <c r="B2234" s="627"/>
      <c r="C2234" s="627"/>
      <c r="D2234" s="627"/>
      <c r="E2234" s="628"/>
      <c r="F2234" s="638" t="s">
        <v>854</v>
      </c>
      <c r="G2234" s="639">
        <v>2</v>
      </c>
      <c r="H2234" s="630">
        <f>IF(F2234="",0,VLOOKUP(F2234,'Cable trays (UnitPrice)'!B:F,5,0))</f>
        <v>0.1643478260869565</v>
      </c>
      <c r="I2234" s="631">
        <f t="shared" si="3014"/>
        <v>0.328695652173913</v>
      </c>
      <c r="J2234" s="632"/>
      <c r="K2234" s="632"/>
      <c r="L2234" s="632"/>
      <c r="M2234" s="633"/>
      <c r="N2234" s="632"/>
      <c r="O2234" s="635"/>
      <c r="P2234" s="636" t="e">
        <f t="shared" ref="P2234" si="3018">G2234*O2230</f>
        <v>#REF!</v>
      </c>
    </row>
    <row r="2235" spans="1:16">
      <c r="B2235" s="627"/>
      <c r="C2235" s="627"/>
      <c r="D2235" s="627"/>
      <c r="E2235" s="628"/>
      <c r="F2235" s="638" t="s">
        <v>865</v>
      </c>
      <c r="G2235" s="639">
        <f t="shared" ref="G2235:G2295" si="3019">D2230*2/1000</f>
        <v>1.6</v>
      </c>
      <c r="H2235" s="630">
        <f>IF(F2235="",0,VLOOKUP(F2235,'Cable trays (UnitPrice)'!B:F,5,0))</f>
        <v>5.9608695652173909</v>
      </c>
      <c r="I2235" s="631">
        <f t="shared" si="3014"/>
        <v>9.5373913043478264</v>
      </c>
      <c r="J2235" s="632"/>
      <c r="K2235" s="632"/>
      <c r="L2235" s="632"/>
      <c r="M2235" s="633"/>
      <c r="N2235" s="632"/>
      <c r="O2235" s="635"/>
      <c r="P2235" s="636" t="e">
        <f t="shared" ref="P2235" si="3020">G2235*O2230</f>
        <v>#REF!</v>
      </c>
    </row>
    <row r="2236" spans="1:16">
      <c r="B2236" s="627"/>
      <c r="C2236" s="627"/>
      <c r="D2236" s="627"/>
      <c r="E2236" s="628"/>
      <c r="F2236" s="638" t="s">
        <v>855</v>
      </c>
      <c r="G2236" s="639">
        <v>2</v>
      </c>
      <c r="H2236" s="630">
        <f>IF(F2236="",0,VLOOKUP(F2236,'Cable trays (UnitPrice)'!B:F,5,0))</f>
        <v>0.78521739130434776</v>
      </c>
      <c r="I2236" s="631">
        <f t="shared" si="3014"/>
        <v>1.5704347826086955</v>
      </c>
      <c r="J2236" s="632"/>
      <c r="K2236" s="632"/>
      <c r="L2236" s="632"/>
      <c r="M2236" s="633"/>
      <c r="N2236" s="632"/>
      <c r="O2236" s="635"/>
      <c r="P2236" s="636" t="e">
        <f t="shared" ref="P2236" si="3021">G2236*O2230</f>
        <v>#REF!</v>
      </c>
    </row>
    <row r="2237" spans="1:16">
      <c r="B2237" s="627"/>
      <c r="C2237" s="627"/>
      <c r="D2237" s="627"/>
      <c r="E2237" s="628"/>
      <c r="F2237" s="638"/>
      <c r="G2237" s="639"/>
      <c r="H2237" s="630">
        <f>IF(F2237="",0,VLOOKUP(F2237,'Cable trays (UnitPrice)'!B:F,5,0))</f>
        <v>0</v>
      </c>
      <c r="I2237" s="631">
        <f t="shared" si="3014"/>
        <v>0</v>
      </c>
      <c r="J2237" s="632"/>
      <c r="K2237" s="632"/>
      <c r="L2237" s="632"/>
      <c r="M2237" s="633"/>
      <c r="N2237" s="632"/>
      <c r="O2237" s="635"/>
      <c r="P2237" s="636" t="e">
        <f t="shared" ref="P2237" si="3022">G2237*O2230</f>
        <v>#REF!</v>
      </c>
    </row>
    <row r="2238" spans="1:16">
      <c r="B2238" s="627"/>
      <c r="C2238" s="627"/>
      <c r="D2238" s="627"/>
      <c r="E2238" s="628"/>
      <c r="F2238" s="627"/>
      <c r="G2238" s="639"/>
      <c r="H2238" s="630">
        <f>IF(F2238="",0,VLOOKUP(F2238,'Cable trays (UnitPrice)'!B:F,5,0))</f>
        <v>0</v>
      </c>
      <c r="I2238" s="631">
        <f t="shared" si="3014"/>
        <v>0</v>
      </c>
      <c r="J2238" s="632"/>
      <c r="K2238" s="632"/>
      <c r="L2238" s="632"/>
      <c r="M2238" s="633"/>
      <c r="N2238" s="632"/>
      <c r="O2238" s="635"/>
      <c r="P2238" s="636" t="e">
        <f t="shared" ref="P2238" si="3023">G2238*O2230</f>
        <v>#REF!</v>
      </c>
    </row>
    <row r="2239" spans="1:16">
      <c r="B2239" s="627"/>
      <c r="C2239" s="627"/>
      <c r="D2239" s="627"/>
      <c r="E2239" s="628"/>
      <c r="F2239" s="8"/>
      <c r="G2239" s="639"/>
      <c r="H2239" s="630">
        <f>IF(F2239="",0,VLOOKUP(F2239,'Cable trays (UnitPrice)'!B:F,5,0))</f>
        <v>0</v>
      </c>
      <c r="I2239" s="631">
        <f t="shared" si="3014"/>
        <v>0</v>
      </c>
      <c r="J2239" s="632"/>
      <c r="K2239" s="632"/>
      <c r="L2239" s="632"/>
      <c r="M2239" s="633"/>
      <c r="N2239" s="632"/>
      <c r="O2239" s="635"/>
      <c r="P2239" s="636" t="e">
        <f t="shared" ref="P2239" si="3024">G2239*O2230</f>
        <v>#REF!</v>
      </c>
    </row>
    <row r="2240" spans="1:16">
      <c r="A2240" t="s">
        <v>979</v>
      </c>
      <c r="B2240" s="705" t="s">
        <v>974</v>
      </c>
      <c r="C2240" s="703" t="s">
        <v>852</v>
      </c>
      <c r="D2240" s="9" t="s">
        <v>918</v>
      </c>
      <c r="E2240" s="9" t="s">
        <v>912</v>
      </c>
      <c r="F2240" s="619"/>
      <c r="G2240" s="619"/>
      <c r="H2240" s="619"/>
      <c r="I2240" s="620">
        <f t="shared" ref="I2240" si="3025">SUM(I2241:I2249)</f>
        <v>303.40899917965544</v>
      </c>
      <c r="J2240" s="621">
        <f>I2240*NOK2EUR</f>
        <v>3489.2034905660375</v>
      </c>
      <c r="K2240" s="622"/>
      <c r="L2240" s="622">
        <f t="shared" ref="L2240" si="3026">D2240/1000</f>
        <v>0.75</v>
      </c>
      <c r="M2240" s="624">
        <f t="shared" ref="M2240" si="3027">$M$1</f>
        <v>0.5</v>
      </c>
      <c r="N2240" s="622">
        <f t="shared" ref="N2240" si="3028">L2240+L2240*M2240</f>
        <v>1.125</v>
      </c>
      <c r="O2240" s="626" t="e">
        <f>SUMIF(#REF!,A2240,#REF!)</f>
        <v>#REF!</v>
      </c>
      <c r="P2240" s="626"/>
    </row>
    <row r="2241" spans="1:16">
      <c r="B2241" s="627"/>
      <c r="C2241" s="627"/>
      <c r="D2241" s="627"/>
      <c r="E2241" s="628"/>
      <c r="F2241" s="260" t="str">
        <f>CONCATENATE(B2240," ",C2240,D2240,"x",E2240)</f>
        <v>Ladder - Tee HDG 750 x 125</v>
      </c>
      <c r="G2241" s="629">
        <v>1</v>
      </c>
      <c r="H2241" s="630">
        <f>IF(F2241="",0,VLOOKUP(F2241,'Cable trays (UnitPrice)'!B:F,5,0))</f>
        <v>260.86956521739131</v>
      </c>
      <c r="I2241" s="631">
        <f t="shared" ref="I2241:I2249" si="3029">H2241*G2241</f>
        <v>260.86956521739131</v>
      </c>
      <c r="J2241" s="632"/>
      <c r="K2241" s="632"/>
      <c r="L2241" s="632"/>
      <c r="M2241" s="633"/>
      <c r="N2241" s="632"/>
      <c r="O2241" s="635"/>
      <c r="P2241" s="636" t="e">
        <f t="shared" ref="P2241" si="3030">G2241*O2240</f>
        <v>#REF!</v>
      </c>
    </row>
    <row r="2242" spans="1:16">
      <c r="B2242" s="627"/>
      <c r="C2242" s="627"/>
      <c r="D2242" s="627"/>
      <c r="E2242" s="628"/>
      <c r="F2242" s="260" t="str">
        <f>CONCATENATE("Ladder - Union ",C2240,D2240,"x",E2240)</f>
        <v>Ladder - Union HDG 750 x 125</v>
      </c>
      <c r="G2242" s="629">
        <v>2</v>
      </c>
      <c r="H2242" s="630">
        <f>IF(F2242="",0,VLOOKUP(F2242,'Cable trays (UnitPrice)'!B:F,5,0))</f>
        <v>14.232977850697294</v>
      </c>
      <c r="I2242" s="631">
        <f t="shared" si="3029"/>
        <v>28.465955701394588</v>
      </c>
      <c r="J2242" s="632"/>
      <c r="K2242" s="632"/>
      <c r="L2242" s="632"/>
      <c r="M2242" s="633"/>
      <c r="N2242" s="632"/>
      <c r="O2242" s="635"/>
      <c r="P2242" s="636" t="e">
        <f t="shared" ref="P2242" si="3031">G2242*O2240</f>
        <v>#REF!</v>
      </c>
    </row>
    <row r="2243" spans="1:16">
      <c r="B2243" s="627"/>
      <c r="C2243" s="627"/>
      <c r="D2243" s="627"/>
      <c r="E2243" s="628"/>
      <c r="F2243" s="638" t="s">
        <v>853</v>
      </c>
      <c r="G2243" s="639">
        <v>2</v>
      </c>
      <c r="H2243" s="630">
        <f>IF(F2243="",0,VLOOKUP(F2243,'Cable trays (UnitPrice)'!B:F,5,0))</f>
        <v>1.6165217391304347</v>
      </c>
      <c r="I2243" s="631">
        <f t="shared" si="3029"/>
        <v>3.2330434782608695</v>
      </c>
      <c r="J2243" s="632"/>
      <c r="K2243" s="632"/>
      <c r="L2243" s="632"/>
      <c r="M2243" s="633"/>
      <c r="N2243" s="632"/>
      <c r="O2243" s="635"/>
      <c r="P2243" s="636" t="e">
        <f t="shared" ref="P2243" si="3032">G2243*O2240</f>
        <v>#REF!</v>
      </c>
    </row>
    <row r="2244" spans="1:16">
      <c r="B2244" s="627"/>
      <c r="C2244" s="627"/>
      <c r="D2244" s="627"/>
      <c r="E2244" s="628"/>
      <c r="F2244" s="638" t="s">
        <v>854</v>
      </c>
      <c r="G2244" s="639">
        <v>2</v>
      </c>
      <c r="H2244" s="630">
        <f>IF(F2244="",0,VLOOKUP(F2244,'Cable trays (UnitPrice)'!B:F,5,0))</f>
        <v>0.1643478260869565</v>
      </c>
      <c r="I2244" s="631">
        <f t="shared" si="3029"/>
        <v>0.328695652173913</v>
      </c>
      <c r="J2244" s="632"/>
      <c r="K2244" s="632"/>
      <c r="L2244" s="632"/>
      <c r="M2244" s="633"/>
      <c r="N2244" s="632"/>
      <c r="O2244" s="635"/>
      <c r="P2244" s="636" t="e">
        <f t="shared" ref="P2244" si="3033">G2244*O2240</f>
        <v>#REF!</v>
      </c>
    </row>
    <row r="2245" spans="1:16">
      <c r="B2245" s="627"/>
      <c r="C2245" s="627"/>
      <c r="D2245" s="627"/>
      <c r="E2245" s="628"/>
      <c r="F2245" s="638" t="s">
        <v>865</v>
      </c>
      <c r="G2245" s="639">
        <f t="shared" si="3019"/>
        <v>1.5</v>
      </c>
      <c r="H2245" s="630">
        <f>IF(F2245="",0,VLOOKUP(F2245,'Cable trays (UnitPrice)'!B:F,5,0))</f>
        <v>5.9608695652173909</v>
      </c>
      <c r="I2245" s="631">
        <f t="shared" si="3029"/>
        <v>8.9413043478260867</v>
      </c>
      <c r="J2245" s="632"/>
      <c r="K2245" s="632"/>
      <c r="L2245" s="632"/>
      <c r="M2245" s="633"/>
      <c r="N2245" s="632"/>
      <c r="O2245" s="635"/>
      <c r="P2245" s="636" t="e">
        <f t="shared" ref="P2245" si="3034">G2245*O2240</f>
        <v>#REF!</v>
      </c>
    </row>
    <row r="2246" spans="1:16">
      <c r="B2246" s="627"/>
      <c r="C2246" s="627"/>
      <c r="D2246" s="627"/>
      <c r="E2246" s="628"/>
      <c r="F2246" s="638" t="s">
        <v>855</v>
      </c>
      <c r="G2246" s="639">
        <v>2</v>
      </c>
      <c r="H2246" s="630">
        <f>IF(F2246="",0,VLOOKUP(F2246,'Cable trays (UnitPrice)'!B:F,5,0))</f>
        <v>0.78521739130434776</v>
      </c>
      <c r="I2246" s="631">
        <f t="shared" si="3029"/>
        <v>1.5704347826086955</v>
      </c>
      <c r="J2246" s="632"/>
      <c r="K2246" s="632"/>
      <c r="L2246" s="632"/>
      <c r="M2246" s="633"/>
      <c r="N2246" s="632"/>
      <c r="O2246" s="635"/>
      <c r="P2246" s="636" t="e">
        <f t="shared" ref="P2246" si="3035">G2246*O2240</f>
        <v>#REF!</v>
      </c>
    </row>
    <row r="2247" spans="1:16">
      <c r="B2247" s="627"/>
      <c r="C2247" s="627"/>
      <c r="D2247" s="627"/>
      <c r="E2247" s="628"/>
      <c r="F2247" s="638"/>
      <c r="G2247" s="639"/>
      <c r="H2247" s="630">
        <f>IF(F2247="",0,VLOOKUP(F2247,'Cable trays (UnitPrice)'!B:F,5,0))</f>
        <v>0</v>
      </c>
      <c r="I2247" s="631">
        <f t="shared" si="3029"/>
        <v>0</v>
      </c>
      <c r="J2247" s="632"/>
      <c r="K2247" s="632"/>
      <c r="L2247" s="632"/>
      <c r="M2247" s="633"/>
      <c r="N2247" s="632"/>
      <c r="O2247" s="635"/>
      <c r="P2247" s="636" t="e">
        <f t="shared" ref="P2247" si="3036">G2247*O2240</f>
        <v>#REF!</v>
      </c>
    </row>
    <row r="2248" spans="1:16">
      <c r="B2248" s="627"/>
      <c r="C2248" s="627"/>
      <c r="D2248" s="627"/>
      <c r="E2248" s="628"/>
      <c r="F2248" s="627"/>
      <c r="G2248" s="639"/>
      <c r="H2248" s="630">
        <f>IF(F2248="",0,VLOOKUP(F2248,'Cable trays (UnitPrice)'!B:F,5,0))</f>
        <v>0</v>
      </c>
      <c r="I2248" s="631">
        <f t="shared" si="3029"/>
        <v>0</v>
      </c>
      <c r="J2248" s="632"/>
      <c r="K2248" s="632"/>
      <c r="L2248" s="632"/>
      <c r="M2248" s="633"/>
      <c r="N2248" s="632"/>
      <c r="O2248" s="635"/>
      <c r="P2248" s="636" t="e">
        <f t="shared" ref="P2248" si="3037">G2248*O2240</f>
        <v>#REF!</v>
      </c>
    </row>
    <row r="2249" spans="1:16">
      <c r="B2249" s="627"/>
      <c r="C2249" s="627"/>
      <c r="D2249" s="627"/>
      <c r="E2249" s="628"/>
      <c r="F2249" s="8"/>
      <c r="G2249" s="639"/>
      <c r="H2249" s="630">
        <f>IF(F2249="",0,VLOOKUP(F2249,'Cable trays (UnitPrice)'!B:F,5,0))</f>
        <v>0</v>
      </c>
      <c r="I2249" s="631">
        <f t="shared" si="3029"/>
        <v>0</v>
      </c>
      <c r="J2249" s="632"/>
      <c r="K2249" s="632"/>
      <c r="L2249" s="632"/>
      <c r="M2249" s="633"/>
      <c r="N2249" s="632"/>
      <c r="O2249" s="635"/>
      <c r="P2249" s="636" t="e">
        <f t="shared" ref="P2249" si="3038">G2249*O2240</f>
        <v>#REF!</v>
      </c>
    </row>
    <row r="2250" spans="1:16">
      <c r="A2250" t="s">
        <v>979</v>
      </c>
      <c r="B2250" s="705" t="s">
        <v>974</v>
      </c>
      <c r="C2250" s="703" t="s">
        <v>852</v>
      </c>
      <c r="D2250" s="9" t="s">
        <v>918</v>
      </c>
      <c r="E2250" s="9" t="s">
        <v>912</v>
      </c>
      <c r="F2250" s="619"/>
      <c r="G2250" s="619"/>
      <c r="H2250" s="619"/>
      <c r="I2250" s="620">
        <f t="shared" ref="I2250" si="3039">SUM(I2251:I2259)</f>
        <v>303.40899917965544</v>
      </c>
      <c r="J2250" s="621">
        <f>I2250*NOK2EUR</f>
        <v>3489.2034905660375</v>
      </c>
      <c r="K2250" s="622"/>
      <c r="L2250" s="622">
        <f t="shared" ref="L2250" si="3040">D2250/1000</f>
        <v>0.75</v>
      </c>
      <c r="M2250" s="624">
        <f t="shared" ref="M2250" si="3041">$M$1</f>
        <v>0.5</v>
      </c>
      <c r="N2250" s="622">
        <f t="shared" ref="N2250" si="3042">L2250+L2250*M2250</f>
        <v>1.125</v>
      </c>
      <c r="O2250" s="626" t="e">
        <f>SUMIF(#REF!,A2250,#REF!)</f>
        <v>#REF!</v>
      </c>
      <c r="P2250" s="626"/>
    </row>
    <row r="2251" spans="1:16">
      <c r="B2251" s="627"/>
      <c r="C2251" s="627"/>
      <c r="D2251" s="627"/>
      <c r="E2251" s="628"/>
      <c r="F2251" s="260" t="str">
        <f>CONCATENATE(B2250," ",C2250,D2250,"x",E2250)</f>
        <v>Ladder - Tee HDG 750 x 125</v>
      </c>
      <c r="G2251" s="629">
        <v>1</v>
      </c>
      <c r="H2251" s="630">
        <f>IF(F2251="",0,VLOOKUP(F2251,'Cable trays (UnitPrice)'!B:F,5,0))</f>
        <v>260.86956521739131</v>
      </c>
      <c r="I2251" s="631">
        <f t="shared" ref="I2251:I2259" si="3043">H2251*G2251</f>
        <v>260.86956521739131</v>
      </c>
      <c r="J2251" s="632"/>
      <c r="K2251" s="632"/>
      <c r="L2251" s="632"/>
      <c r="M2251" s="633"/>
      <c r="N2251" s="632"/>
      <c r="O2251" s="635"/>
      <c r="P2251" s="636" t="e">
        <f t="shared" ref="P2251" si="3044">G2251*O2250</f>
        <v>#REF!</v>
      </c>
    </row>
    <row r="2252" spans="1:16">
      <c r="B2252" s="627"/>
      <c r="C2252" s="627"/>
      <c r="D2252" s="627"/>
      <c r="E2252" s="628"/>
      <c r="F2252" s="260" t="str">
        <f>CONCATENATE("Ladder - Union ",C2250,D2250,"x",E2250)</f>
        <v>Ladder - Union HDG 750 x 125</v>
      </c>
      <c r="G2252" s="629">
        <v>2</v>
      </c>
      <c r="H2252" s="630">
        <f>IF(F2252="",0,VLOOKUP(F2252,'Cable trays (UnitPrice)'!B:F,5,0))</f>
        <v>14.232977850697294</v>
      </c>
      <c r="I2252" s="631">
        <f t="shared" si="3043"/>
        <v>28.465955701394588</v>
      </c>
      <c r="J2252" s="632"/>
      <c r="K2252" s="632"/>
      <c r="L2252" s="632"/>
      <c r="M2252" s="633"/>
      <c r="N2252" s="632"/>
      <c r="O2252" s="635"/>
      <c r="P2252" s="636" t="e">
        <f t="shared" ref="P2252" si="3045">G2252*O2250</f>
        <v>#REF!</v>
      </c>
    </row>
    <row r="2253" spans="1:16">
      <c r="B2253" s="627"/>
      <c r="C2253" s="627"/>
      <c r="D2253" s="627"/>
      <c r="E2253" s="628"/>
      <c r="F2253" s="638" t="s">
        <v>853</v>
      </c>
      <c r="G2253" s="639">
        <v>2</v>
      </c>
      <c r="H2253" s="630">
        <f>IF(F2253="",0,VLOOKUP(F2253,'Cable trays (UnitPrice)'!B:F,5,0))</f>
        <v>1.6165217391304347</v>
      </c>
      <c r="I2253" s="631">
        <f t="shared" si="3043"/>
        <v>3.2330434782608695</v>
      </c>
      <c r="J2253" s="632"/>
      <c r="K2253" s="632"/>
      <c r="L2253" s="632"/>
      <c r="M2253" s="633"/>
      <c r="N2253" s="632"/>
      <c r="O2253" s="635"/>
      <c r="P2253" s="636" t="e">
        <f t="shared" ref="P2253" si="3046">G2253*O2250</f>
        <v>#REF!</v>
      </c>
    </row>
    <row r="2254" spans="1:16">
      <c r="B2254" s="627"/>
      <c r="C2254" s="627"/>
      <c r="D2254" s="627"/>
      <c r="E2254" s="628"/>
      <c r="F2254" s="638" t="s">
        <v>854</v>
      </c>
      <c r="G2254" s="639">
        <v>2</v>
      </c>
      <c r="H2254" s="630">
        <f>IF(F2254="",0,VLOOKUP(F2254,'Cable trays (UnitPrice)'!B:F,5,0))</f>
        <v>0.1643478260869565</v>
      </c>
      <c r="I2254" s="631">
        <f t="shared" si="3043"/>
        <v>0.328695652173913</v>
      </c>
      <c r="J2254" s="632"/>
      <c r="K2254" s="632"/>
      <c r="L2254" s="632"/>
      <c r="M2254" s="633"/>
      <c r="N2254" s="632"/>
      <c r="O2254" s="635"/>
      <c r="P2254" s="636" t="e">
        <f t="shared" ref="P2254" si="3047">G2254*O2250</f>
        <v>#REF!</v>
      </c>
    </row>
    <row r="2255" spans="1:16">
      <c r="B2255" s="627"/>
      <c r="C2255" s="627"/>
      <c r="D2255" s="627"/>
      <c r="E2255" s="628"/>
      <c r="F2255" s="638" t="s">
        <v>865</v>
      </c>
      <c r="G2255" s="639">
        <f t="shared" si="3019"/>
        <v>1.5</v>
      </c>
      <c r="H2255" s="630">
        <f>IF(F2255="",0,VLOOKUP(F2255,'Cable trays (UnitPrice)'!B:F,5,0))</f>
        <v>5.9608695652173909</v>
      </c>
      <c r="I2255" s="631">
        <f t="shared" si="3043"/>
        <v>8.9413043478260867</v>
      </c>
      <c r="J2255" s="632"/>
      <c r="K2255" s="632"/>
      <c r="L2255" s="632"/>
      <c r="M2255" s="633"/>
      <c r="N2255" s="632"/>
      <c r="O2255" s="635"/>
      <c r="P2255" s="636" t="e">
        <f t="shared" ref="P2255" si="3048">G2255*O2250</f>
        <v>#REF!</v>
      </c>
    </row>
    <row r="2256" spans="1:16">
      <c r="B2256" s="627"/>
      <c r="C2256" s="627"/>
      <c r="D2256" s="627"/>
      <c r="E2256" s="628"/>
      <c r="F2256" s="638" t="s">
        <v>855</v>
      </c>
      <c r="G2256" s="639">
        <v>2</v>
      </c>
      <c r="H2256" s="630">
        <f>IF(F2256="",0,VLOOKUP(F2256,'Cable trays (UnitPrice)'!B:F,5,0))</f>
        <v>0.78521739130434776</v>
      </c>
      <c r="I2256" s="631">
        <f t="shared" si="3043"/>
        <v>1.5704347826086955</v>
      </c>
      <c r="J2256" s="632"/>
      <c r="K2256" s="632"/>
      <c r="L2256" s="632"/>
      <c r="M2256" s="633"/>
      <c r="N2256" s="632"/>
      <c r="O2256" s="635"/>
      <c r="P2256" s="636" t="e">
        <f t="shared" ref="P2256" si="3049">G2256*O2250</f>
        <v>#REF!</v>
      </c>
    </row>
    <row r="2257" spans="1:16">
      <c r="B2257" s="627"/>
      <c r="C2257" s="627"/>
      <c r="D2257" s="627"/>
      <c r="E2257" s="628"/>
      <c r="F2257" s="638"/>
      <c r="G2257" s="639"/>
      <c r="H2257" s="630">
        <f>IF(F2257="",0,VLOOKUP(F2257,'Cable trays (UnitPrice)'!B:F,5,0))</f>
        <v>0</v>
      </c>
      <c r="I2257" s="631">
        <f t="shared" si="3043"/>
        <v>0</v>
      </c>
      <c r="J2257" s="632"/>
      <c r="K2257" s="632"/>
      <c r="L2257" s="632"/>
      <c r="M2257" s="633"/>
      <c r="N2257" s="632"/>
      <c r="O2257" s="635"/>
      <c r="P2257" s="636" t="e">
        <f t="shared" ref="P2257" si="3050">G2257*O2250</f>
        <v>#REF!</v>
      </c>
    </row>
    <row r="2258" spans="1:16">
      <c r="B2258" s="627"/>
      <c r="C2258" s="627"/>
      <c r="D2258" s="627"/>
      <c r="E2258" s="628"/>
      <c r="F2258" s="627"/>
      <c r="G2258" s="639"/>
      <c r="H2258" s="630">
        <f>IF(F2258="",0,VLOOKUP(F2258,'Cable trays (UnitPrice)'!B:F,5,0))</f>
        <v>0</v>
      </c>
      <c r="I2258" s="631">
        <f t="shared" si="3043"/>
        <v>0</v>
      </c>
      <c r="J2258" s="632"/>
      <c r="K2258" s="632"/>
      <c r="L2258" s="632"/>
      <c r="M2258" s="633"/>
      <c r="N2258" s="632"/>
      <c r="O2258" s="635"/>
      <c r="P2258" s="636" t="e">
        <f t="shared" ref="P2258" si="3051">G2258*O2250</f>
        <v>#REF!</v>
      </c>
    </row>
    <row r="2259" spans="1:16">
      <c r="B2259" s="627"/>
      <c r="C2259" s="627"/>
      <c r="D2259" s="627"/>
      <c r="E2259" s="628"/>
      <c r="F2259" s="8"/>
      <c r="G2259" s="639"/>
      <c r="H2259" s="630">
        <f>IF(F2259="",0,VLOOKUP(F2259,'Cable trays (UnitPrice)'!B:F,5,0))</f>
        <v>0</v>
      </c>
      <c r="I2259" s="631">
        <f t="shared" si="3043"/>
        <v>0</v>
      </c>
      <c r="J2259" s="632"/>
      <c r="K2259" s="632"/>
      <c r="L2259" s="632"/>
      <c r="M2259" s="633"/>
      <c r="N2259" s="632"/>
      <c r="O2259" s="635"/>
      <c r="P2259" s="636" t="e">
        <f t="shared" ref="P2259" si="3052">G2259*O2250</f>
        <v>#REF!</v>
      </c>
    </row>
    <row r="2260" spans="1:16">
      <c r="A2260" t="s">
        <v>979</v>
      </c>
      <c r="B2260" s="705" t="s">
        <v>974</v>
      </c>
      <c r="C2260" s="703" t="s">
        <v>852</v>
      </c>
      <c r="D2260" s="9" t="s">
        <v>918</v>
      </c>
      <c r="E2260" s="9" t="s">
        <v>912</v>
      </c>
      <c r="F2260" s="619"/>
      <c r="G2260" s="619"/>
      <c r="H2260" s="619"/>
      <c r="I2260" s="620">
        <f t="shared" ref="I2260" si="3053">SUM(I2261:I2269)</f>
        <v>303.40899917965544</v>
      </c>
      <c r="J2260" s="621">
        <f>I2260*NOK2EUR</f>
        <v>3489.2034905660375</v>
      </c>
      <c r="K2260" s="622"/>
      <c r="L2260" s="622">
        <f t="shared" ref="L2260" si="3054">D2260/1000</f>
        <v>0.75</v>
      </c>
      <c r="M2260" s="624">
        <f t="shared" ref="M2260" si="3055">$M$1</f>
        <v>0.5</v>
      </c>
      <c r="N2260" s="622">
        <f t="shared" ref="N2260" si="3056">L2260+L2260*M2260</f>
        <v>1.125</v>
      </c>
      <c r="O2260" s="626" t="e">
        <f>SUMIF(#REF!,A2260,#REF!)</f>
        <v>#REF!</v>
      </c>
      <c r="P2260" s="626"/>
    </row>
    <row r="2261" spans="1:16">
      <c r="B2261" s="627"/>
      <c r="C2261" s="627"/>
      <c r="D2261" s="627"/>
      <c r="E2261" s="628"/>
      <c r="F2261" s="260" t="str">
        <f>CONCATENATE(B2260," ",C2260,D2260,"x",E2260)</f>
        <v>Ladder - Tee HDG 750 x 125</v>
      </c>
      <c r="G2261" s="629">
        <v>1</v>
      </c>
      <c r="H2261" s="630">
        <f>IF(F2261="",0,VLOOKUP(F2261,'Cable trays (UnitPrice)'!B:F,5,0))</f>
        <v>260.86956521739131</v>
      </c>
      <c r="I2261" s="631">
        <f t="shared" ref="I2261:I2269" si="3057">H2261*G2261</f>
        <v>260.86956521739131</v>
      </c>
      <c r="J2261" s="632"/>
      <c r="K2261" s="632"/>
      <c r="L2261" s="632"/>
      <c r="M2261" s="633"/>
      <c r="N2261" s="632"/>
      <c r="O2261" s="635"/>
      <c r="P2261" s="636" t="e">
        <f t="shared" ref="P2261" si="3058">G2261*O2260</f>
        <v>#REF!</v>
      </c>
    </row>
    <row r="2262" spans="1:16">
      <c r="B2262" s="627"/>
      <c r="C2262" s="627"/>
      <c r="D2262" s="627"/>
      <c r="E2262" s="628"/>
      <c r="F2262" s="260" t="str">
        <f>CONCATENATE("Ladder - Union ",C2260,D2260,"x",E2260)</f>
        <v>Ladder - Union HDG 750 x 125</v>
      </c>
      <c r="G2262" s="629">
        <v>2</v>
      </c>
      <c r="H2262" s="630">
        <f>IF(F2262="",0,VLOOKUP(F2262,'Cable trays (UnitPrice)'!B:F,5,0))</f>
        <v>14.232977850697294</v>
      </c>
      <c r="I2262" s="631">
        <f t="shared" si="3057"/>
        <v>28.465955701394588</v>
      </c>
      <c r="J2262" s="632"/>
      <c r="K2262" s="632"/>
      <c r="L2262" s="632"/>
      <c r="M2262" s="633"/>
      <c r="N2262" s="632"/>
      <c r="O2262" s="635"/>
      <c r="P2262" s="636" t="e">
        <f t="shared" ref="P2262" si="3059">G2262*O2260</f>
        <v>#REF!</v>
      </c>
    </row>
    <row r="2263" spans="1:16">
      <c r="B2263" s="627"/>
      <c r="C2263" s="627"/>
      <c r="D2263" s="627"/>
      <c r="E2263" s="628"/>
      <c r="F2263" s="638" t="s">
        <v>853</v>
      </c>
      <c r="G2263" s="639">
        <v>2</v>
      </c>
      <c r="H2263" s="630">
        <f>IF(F2263="",0,VLOOKUP(F2263,'Cable trays (UnitPrice)'!B:F,5,0))</f>
        <v>1.6165217391304347</v>
      </c>
      <c r="I2263" s="631">
        <f t="shared" si="3057"/>
        <v>3.2330434782608695</v>
      </c>
      <c r="J2263" s="632"/>
      <c r="K2263" s="632"/>
      <c r="L2263" s="632"/>
      <c r="M2263" s="633"/>
      <c r="N2263" s="632"/>
      <c r="O2263" s="635"/>
      <c r="P2263" s="636" t="e">
        <f t="shared" ref="P2263" si="3060">G2263*O2260</f>
        <v>#REF!</v>
      </c>
    </row>
    <row r="2264" spans="1:16">
      <c r="B2264" s="627"/>
      <c r="C2264" s="627"/>
      <c r="D2264" s="627"/>
      <c r="E2264" s="628"/>
      <c r="F2264" s="638" t="s">
        <v>854</v>
      </c>
      <c r="G2264" s="639">
        <v>2</v>
      </c>
      <c r="H2264" s="630">
        <f>IF(F2264="",0,VLOOKUP(F2264,'Cable trays (UnitPrice)'!B:F,5,0))</f>
        <v>0.1643478260869565</v>
      </c>
      <c r="I2264" s="631">
        <f t="shared" si="3057"/>
        <v>0.328695652173913</v>
      </c>
      <c r="J2264" s="632"/>
      <c r="K2264" s="632"/>
      <c r="L2264" s="632"/>
      <c r="M2264" s="633"/>
      <c r="N2264" s="632"/>
      <c r="O2264" s="635"/>
      <c r="P2264" s="636" t="e">
        <f t="shared" ref="P2264" si="3061">G2264*O2260</f>
        <v>#REF!</v>
      </c>
    </row>
    <row r="2265" spans="1:16">
      <c r="B2265" s="627"/>
      <c r="C2265" s="627"/>
      <c r="D2265" s="627"/>
      <c r="E2265" s="628"/>
      <c r="F2265" s="638" t="s">
        <v>865</v>
      </c>
      <c r="G2265" s="639">
        <f t="shared" si="3019"/>
        <v>1.5</v>
      </c>
      <c r="H2265" s="630">
        <f>IF(F2265="",0,VLOOKUP(F2265,'Cable trays (UnitPrice)'!B:F,5,0))</f>
        <v>5.9608695652173909</v>
      </c>
      <c r="I2265" s="631">
        <f t="shared" si="3057"/>
        <v>8.9413043478260867</v>
      </c>
      <c r="J2265" s="632"/>
      <c r="K2265" s="632"/>
      <c r="L2265" s="632"/>
      <c r="M2265" s="633"/>
      <c r="N2265" s="632"/>
      <c r="O2265" s="635"/>
      <c r="P2265" s="636" t="e">
        <f t="shared" ref="P2265" si="3062">G2265*O2260</f>
        <v>#REF!</v>
      </c>
    </row>
    <row r="2266" spans="1:16">
      <c r="B2266" s="627"/>
      <c r="C2266" s="627"/>
      <c r="D2266" s="627"/>
      <c r="E2266" s="628"/>
      <c r="F2266" s="638" t="s">
        <v>855</v>
      </c>
      <c r="G2266" s="639">
        <v>2</v>
      </c>
      <c r="H2266" s="630">
        <f>IF(F2266="",0,VLOOKUP(F2266,'Cable trays (UnitPrice)'!B:F,5,0))</f>
        <v>0.78521739130434776</v>
      </c>
      <c r="I2266" s="631">
        <f t="shared" si="3057"/>
        <v>1.5704347826086955</v>
      </c>
      <c r="J2266" s="632"/>
      <c r="K2266" s="632"/>
      <c r="L2266" s="632"/>
      <c r="M2266" s="633"/>
      <c r="N2266" s="632"/>
      <c r="O2266" s="635"/>
      <c r="P2266" s="636" t="e">
        <f t="shared" ref="P2266" si="3063">G2266*O2260</f>
        <v>#REF!</v>
      </c>
    </row>
    <row r="2267" spans="1:16">
      <c r="B2267" s="627"/>
      <c r="C2267" s="627"/>
      <c r="D2267" s="627"/>
      <c r="E2267" s="628"/>
      <c r="F2267" s="638"/>
      <c r="G2267" s="639"/>
      <c r="H2267" s="630">
        <f>IF(F2267="",0,VLOOKUP(F2267,'Cable trays (UnitPrice)'!B:F,5,0))</f>
        <v>0</v>
      </c>
      <c r="I2267" s="631">
        <f t="shared" si="3057"/>
        <v>0</v>
      </c>
      <c r="J2267" s="632"/>
      <c r="K2267" s="632"/>
      <c r="L2267" s="632"/>
      <c r="M2267" s="633"/>
      <c r="N2267" s="632"/>
      <c r="O2267" s="635"/>
      <c r="P2267" s="636" t="e">
        <f t="shared" ref="P2267" si="3064">G2267*O2260</f>
        <v>#REF!</v>
      </c>
    </row>
    <row r="2268" spans="1:16">
      <c r="B2268" s="627"/>
      <c r="C2268" s="627"/>
      <c r="D2268" s="627"/>
      <c r="E2268" s="628"/>
      <c r="F2268" s="627"/>
      <c r="G2268" s="639"/>
      <c r="H2268" s="630">
        <f>IF(F2268="",0,VLOOKUP(F2268,'Cable trays (UnitPrice)'!B:F,5,0))</f>
        <v>0</v>
      </c>
      <c r="I2268" s="631">
        <f t="shared" si="3057"/>
        <v>0</v>
      </c>
      <c r="J2268" s="632"/>
      <c r="K2268" s="632"/>
      <c r="L2268" s="632"/>
      <c r="M2268" s="633"/>
      <c r="N2268" s="632"/>
      <c r="O2268" s="635"/>
      <c r="P2268" s="636" t="e">
        <f t="shared" ref="P2268" si="3065">G2268*O2260</f>
        <v>#REF!</v>
      </c>
    </row>
    <row r="2269" spans="1:16">
      <c r="B2269" s="627"/>
      <c r="C2269" s="627"/>
      <c r="D2269" s="627"/>
      <c r="E2269" s="628"/>
      <c r="F2269" s="8"/>
      <c r="G2269" s="639"/>
      <c r="H2269" s="630">
        <f>IF(F2269="",0,VLOOKUP(F2269,'Cable trays (UnitPrice)'!B:F,5,0))</f>
        <v>0</v>
      </c>
      <c r="I2269" s="631">
        <f t="shared" si="3057"/>
        <v>0</v>
      </c>
      <c r="J2269" s="632"/>
      <c r="K2269" s="632"/>
      <c r="L2269" s="632"/>
      <c r="M2269" s="633"/>
      <c r="N2269" s="632"/>
      <c r="O2269" s="635"/>
      <c r="P2269" s="636" t="e">
        <f t="shared" ref="P2269" si="3066">G2269*O2260</f>
        <v>#REF!</v>
      </c>
    </row>
    <row r="2270" spans="1:16">
      <c r="A2270" t="s">
        <v>980</v>
      </c>
      <c r="B2270" s="705" t="s">
        <v>974</v>
      </c>
      <c r="C2270" s="703" t="s">
        <v>852</v>
      </c>
      <c r="D2270" s="9" t="s">
        <v>920</v>
      </c>
      <c r="E2270" s="9" t="s">
        <v>912</v>
      </c>
      <c r="F2270" s="619"/>
      <c r="G2270" s="619"/>
      <c r="H2270" s="619"/>
      <c r="I2270" s="620">
        <f t="shared" ref="I2270" si="3067">SUM(I2271:I2279)</f>
        <v>297.86899917965548</v>
      </c>
      <c r="J2270" s="621">
        <f>I2270*NOK2EUR</f>
        <v>3425.493490566038</v>
      </c>
      <c r="K2270" s="622"/>
      <c r="L2270" s="622">
        <f t="shared" ref="L2270" si="3068">D2270/1000</f>
        <v>0.65</v>
      </c>
      <c r="M2270" s="624">
        <f t="shared" ref="M2270" si="3069">$M$1</f>
        <v>0.5</v>
      </c>
      <c r="N2270" s="622">
        <f t="shared" ref="N2270" si="3070">L2270+L2270*M2270</f>
        <v>0.97500000000000009</v>
      </c>
      <c r="O2270" s="626" t="e">
        <f>SUMIF(#REF!,A2270,#REF!)</f>
        <v>#REF!</v>
      </c>
      <c r="P2270" s="626"/>
    </row>
    <row r="2271" spans="1:16">
      <c r="B2271" s="627"/>
      <c r="C2271" s="627"/>
      <c r="D2271" s="627"/>
      <c r="E2271" s="628"/>
      <c r="F2271" s="260" t="str">
        <f>CONCATENATE(B2270," ",C2270,D2270,"x",E2270)</f>
        <v>Ladder - Tee HDG 650 x 125</v>
      </c>
      <c r="G2271" s="629">
        <v>1</v>
      </c>
      <c r="H2271" s="630">
        <f>IF(F2271="",0,VLOOKUP(F2271,'Cable trays (UnitPrice)'!B:F,5,0))</f>
        <v>256.52173913043481</v>
      </c>
      <c r="I2271" s="631">
        <f t="shared" ref="I2271:I2279" si="3071">H2271*G2271</f>
        <v>256.52173913043481</v>
      </c>
      <c r="J2271" s="632"/>
      <c r="K2271" s="632"/>
      <c r="L2271" s="632"/>
      <c r="M2271" s="633"/>
      <c r="N2271" s="632"/>
      <c r="O2271" s="635"/>
      <c r="P2271" s="636" t="e">
        <f t="shared" ref="P2271" si="3072">G2271*O2270</f>
        <v>#REF!</v>
      </c>
    </row>
    <row r="2272" spans="1:16">
      <c r="B2272" s="627"/>
      <c r="C2272" s="627"/>
      <c r="D2272" s="627"/>
      <c r="E2272" s="628"/>
      <c r="F2272" s="260" t="str">
        <f>CONCATENATE("Ladder - Union ",C2270,D2270,"x",E2270)</f>
        <v>Ladder - Union HDG 650 x 125</v>
      </c>
      <c r="G2272" s="629">
        <v>2</v>
      </c>
      <c r="H2272" s="630">
        <f>IF(F2272="",0,VLOOKUP(F2272,'Cable trays (UnitPrice)'!B:F,5,0))</f>
        <v>14.232977850697294</v>
      </c>
      <c r="I2272" s="631">
        <f t="shared" si="3071"/>
        <v>28.465955701394588</v>
      </c>
      <c r="J2272" s="632"/>
      <c r="K2272" s="632"/>
      <c r="L2272" s="632"/>
      <c r="M2272" s="633"/>
      <c r="N2272" s="632"/>
      <c r="O2272" s="635"/>
      <c r="P2272" s="636" t="e">
        <f t="shared" ref="P2272" si="3073">G2272*O2270</f>
        <v>#REF!</v>
      </c>
    </row>
    <row r="2273" spans="1:16">
      <c r="B2273" s="627"/>
      <c r="C2273" s="627"/>
      <c r="D2273" s="627"/>
      <c r="E2273" s="628"/>
      <c r="F2273" s="638" t="s">
        <v>853</v>
      </c>
      <c r="G2273" s="639">
        <v>2</v>
      </c>
      <c r="H2273" s="630">
        <f>IF(F2273="",0,VLOOKUP(F2273,'Cable trays (UnitPrice)'!B:F,5,0))</f>
        <v>1.6165217391304347</v>
      </c>
      <c r="I2273" s="631">
        <f t="shared" si="3071"/>
        <v>3.2330434782608695</v>
      </c>
      <c r="J2273" s="632"/>
      <c r="K2273" s="632"/>
      <c r="L2273" s="632"/>
      <c r="M2273" s="633"/>
      <c r="N2273" s="632"/>
      <c r="O2273" s="635"/>
      <c r="P2273" s="636" t="e">
        <f t="shared" ref="P2273" si="3074">G2273*O2270</f>
        <v>#REF!</v>
      </c>
    </row>
    <row r="2274" spans="1:16">
      <c r="B2274" s="627"/>
      <c r="C2274" s="627"/>
      <c r="D2274" s="627"/>
      <c r="E2274" s="628"/>
      <c r="F2274" s="638" t="s">
        <v>854</v>
      </c>
      <c r="G2274" s="639">
        <v>2</v>
      </c>
      <c r="H2274" s="630">
        <f>IF(F2274="",0,VLOOKUP(F2274,'Cable trays (UnitPrice)'!B:F,5,0))</f>
        <v>0.1643478260869565</v>
      </c>
      <c r="I2274" s="631">
        <f t="shared" si="3071"/>
        <v>0.328695652173913</v>
      </c>
      <c r="J2274" s="632"/>
      <c r="K2274" s="632"/>
      <c r="L2274" s="632"/>
      <c r="M2274" s="633"/>
      <c r="N2274" s="632"/>
      <c r="O2274" s="635"/>
      <c r="P2274" s="636" t="e">
        <f t="shared" ref="P2274" si="3075">G2274*O2270</f>
        <v>#REF!</v>
      </c>
    </row>
    <row r="2275" spans="1:16">
      <c r="B2275" s="627"/>
      <c r="C2275" s="627"/>
      <c r="D2275" s="627"/>
      <c r="E2275" s="628"/>
      <c r="F2275" s="638" t="s">
        <v>865</v>
      </c>
      <c r="G2275" s="639">
        <f t="shared" si="3019"/>
        <v>1.3</v>
      </c>
      <c r="H2275" s="630">
        <f>IF(F2275="",0,VLOOKUP(F2275,'Cable trays (UnitPrice)'!B:F,5,0))</f>
        <v>5.9608695652173909</v>
      </c>
      <c r="I2275" s="631">
        <f t="shared" si="3071"/>
        <v>7.7491304347826082</v>
      </c>
      <c r="J2275" s="632"/>
      <c r="K2275" s="632"/>
      <c r="L2275" s="632"/>
      <c r="M2275" s="633"/>
      <c r="N2275" s="632"/>
      <c r="O2275" s="635"/>
      <c r="P2275" s="636" t="e">
        <f t="shared" ref="P2275" si="3076">G2275*O2270</f>
        <v>#REF!</v>
      </c>
    </row>
    <row r="2276" spans="1:16">
      <c r="B2276" s="627"/>
      <c r="C2276" s="627"/>
      <c r="D2276" s="627"/>
      <c r="E2276" s="628"/>
      <c r="F2276" s="638" t="s">
        <v>855</v>
      </c>
      <c r="G2276" s="639">
        <v>2</v>
      </c>
      <c r="H2276" s="630">
        <f>IF(F2276="",0,VLOOKUP(F2276,'Cable trays (UnitPrice)'!B:F,5,0))</f>
        <v>0.78521739130434776</v>
      </c>
      <c r="I2276" s="631">
        <f t="shared" si="3071"/>
        <v>1.5704347826086955</v>
      </c>
      <c r="J2276" s="632"/>
      <c r="K2276" s="632"/>
      <c r="L2276" s="632"/>
      <c r="M2276" s="633"/>
      <c r="N2276" s="632"/>
      <c r="O2276" s="635"/>
      <c r="P2276" s="636" t="e">
        <f t="shared" ref="P2276" si="3077">G2276*O2270</f>
        <v>#REF!</v>
      </c>
    </row>
    <row r="2277" spans="1:16">
      <c r="B2277" s="627"/>
      <c r="C2277" s="627"/>
      <c r="D2277" s="627"/>
      <c r="E2277" s="628"/>
      <c r="F2277" s="638"/>
      <c r="G2277" s="639"/>
      <c r="H2277" s="630">
        <f>IF(F2277="",0,VLOOKUP(F2277,'Cable trays (UnitPrice)'!B:F,5,0))</f>
        <v>0</v>
      </c>
      <c r="I2277" s="631">
        <f t="shared" si="3071"/>
        <v>0</v>
      </c>
      <c r="J2277" s="632"/>
      <c r="K2277" s="632"/>
      <c r="L2277" s="632"/>
      <c r="M2277" s="633"/>
      <c r="N2277" s="632"/>
      <c r="O2277" s="635"/>
      <c r="P2277" s="636" t="e">
        <f t="shared" ref="P2277" si="3078">G2277*O2270</f>
        <v>#REF!</v>
      </c>
    </row>
    <row r="2278" spans="1:16">
      <c r="B2278" s="627"/>
      <c r="C2278" s="627"/>
      <c r="D2278" s="627"/>
      <c r="E2278" s="628"/>
      <c r="F2278" s="627"/>
      <c r="G2278" s="639"/>
      <c r="H2278" s="630">
        <f>IF(F2278="",0,VLOOKUP(F2278,'Cable trays (UnitPrice)'!B:F,5,0))</f>
        <v>0</v>
      </c>
      <c r="I2278" s="631">
        <f t="shared" si="3071"/>
        <v>0</v>
      </c>
      <c r="J2278" s="632"/>
      <c r="K2278" s="632"/>
      <c r="L2278" s="632"/>
      <c r="M2278" s="633"/>
      <c r="N2278" s="632"/>
      <c r="O2278" s="635"/>
      <c r="P2278" s="636" t="e">
        <f t="shared" ref="P2278" si="3079">G2278*O2270</f>
        <v>#REF!</v>
      </c>
    </row>
    <row r="2279" spans="1:16">
      <c r="B2279" s="627"/>
      <c r="C2279" s="627"/>
      <c r="D2279" s="627"/>
      <c r="E2279" s="628"/>
      <c r="F2279" s="8"/>
      <c r="G2279" s="639"/>
      <c r="H2279" s="630">
        <f>IF(F2279="",0,VLOOKUP(F2279,'Cable trays (UnitPrice)'!B:F,5,0))</f>
        <v>0</v>
      </c>
      <c r="I2279" s="631">
        <f t="shared" si="3071"/>
        <v>0</v>
      </c>
      <c r="J2279" s="632"/>
      <c r="K2279" s="632"/>
      <c r="L2279" s="632"/>
      <c r="M2279" s="633"/>
      <c r="N2279" s="632"/>
      <c r="O2279" s="635"/>
      <c r="P2279" s="636" t="e">
        <f t="shared" ref="P2279" si="3080">G2279*O2270</f>
        <v>#REF!</v>
      </c>
    </row>
    <row r="2280" spans="1:16">
      <c r="A2280" t="s">
        <v>980</v>
      </c>
      <c r="B2280" s="705" t="s">
        <v>974</v>
      </c>
      <c r="C2280" s="703" t="s">
        <v>852</v>
      </c>
      <c r="D2280" s="9" t="s">
        <v>920</v>
      </c>
      <c r="E2280" s="9" t="s">
        <v>912</v>
      </c>
      <c r="F2280" s="619"/>
      <c r="G2280" s="619"/>
      <c r="H2280" s="619"/>
      <c r="I2280" s="620">
        <f t="shared" ref="I2280" si="3081">SUM(I2281:I2289)</f>
        <v>297.86899917965548</v>
      </c>
      <c r="J2280" s="621">
        <f>I2280*NOK2EUR</f>
        <v>3425.493490566038</v>
      </c>
      <c r="K2280" s="622"/>
      <c r="L2280" s="622">
        <f t="shared" ref="L2280" si="3082">D2280/1000</f>
        <v>0.65</v>
      </c>
      <c r="M2280" s="624">
        <f t="shared" ref="M2280" si="3083">$M$1</f>
        <v>0.5</v>
      </c>
      <c r="N2280" s="622">
        <f t="shared" ref="N2280" si="3084">L2280+L2280*M2280</f>
        <v>0.97500000000000009</v>
      </c>
      <c r="O2280" s="626" t="e">
        <f>SUMIF(#REF!,A2280,#REF!)</f>
        <v>#REF!</v>
      </c>
      <c r="P2280" s="626"/>
    </row>
    <row r="2281" spans="1:16">
      <c r="B2281" s="627"/>
      <c r="C2281" s="627"/>
      <c r="D2281" s="627"/>
      <c r="E2281" s="628"/>
      <c r="F2281" s="260" t="str">
        <f>CONCATENATE(B2280," ",C2280,D2280,"x",E2280)</f>
        <v>Ladder - Tee HDG 650 x 125</v>
      </c>
      <c r="G2281" s="629">
        <v>1</v>
      </c>
      <c r="H2281" s="630">
        <f>IF(F2281="",0,VLOOKUP(F2281,'Cable trays (UnitPrice)'!B:F,5,0))</f>
        <v>256.52173913043481</v>
      </c>
      <c r="I2281" s="631">
        <f t="shared" ref="I2281:I2289" si="3085">H2281*G2281</f>
        <v>256.52173913043481</v>
      </c>
      <c r="J2281" s="632"/>
      <c r="K2281" s="632"/>
      <c r="L2281" s="632"/>
      <c r="M2281" s="633"/>
      <c r="N2281" s="632"/>
      <c r="O2281" s="635"/>
      <c r="P2281" s="636" t="e">
        <f t="shared" ref="P2281" si="3086">G2281*O2280</f>
        <v>#REF!</v>
      </c>
    </row>
    <row r="2282" spans="1:16">
      <c r="B2282" s="627"/>
      <c r="C2282" s="627"/>
      <c r="D2282" s="627"/>
      <c r="E2282" s="628"/>
      <c r="F2282" s="260" t="str">
        <f>CONCATENATE("Ladder - Union ",C2280,D2280,"x",E2280)</f>
        <v>Ladder - Union HDG 650 x 125</v>
      </c>
      <c r="G2282" s="629">
        <v>2</v>
      </c>
      <c r="H2282" s="630">
        <f>IF(F2282="",0,VLOOKUP(F2282,'Cable trays (UnitPrice)'!B:F,5,0))</f>
        <v>14.232977850697294</v>
      </c>
      <c r="I2282" s="631">
        <f t="shared" si="3085"/>
        <v>28.465955701394588</v>
      </c>
      <c r="J2282" s="632"/>
      <c r="K2282" s="632"/>
      <c r="L2282" s="632"/>
      <c r="M2282" s="633"/>
      <c r="N2282" s="632"/>
      <c r="O2282" s="635"/>
      <c r="P2282" s="636" t="e">
        <f t="shared" ref="P2282" si="3087">G2282*O2280</f>
        <v>#REF!</v>
      </c>
    </row>
    <row r="2283" spans="1:16">
      <c r="B2283" s="627"/>
      <c r="C2283" s="627"/>
      <c r="D2283" s="627"/>
      <c r="E2283" s="628"/>
      <c r="F2283" s="638" t="s">
        <v>853</v>
      </c>
      <c r="G2283" s="639">
        <v>2</v>
      </c>
      <c r="H2283" s="630">
        <f>IF(F2283="",0,VLOOKUP(F2283,'Cable trays (UnitPrice)'!B:F,5,0))</f>
        <v>1.6165217391304347</v>
      </c>
      <c r="I2283" s="631">
        <f t="shared" si="3085"/>
        <v>3.2330434782608695</v>
      </c>
      <c r="J2283" s="632"/>
      <c r="K2283" s="632"/>
      <c r="L2283" s="632"/>
      <c r="M2283" s="633"/>
      <c r="N2283" s="632"/>
      <c r="O2283" s="635"/>
      <c r="P2283" s="636" t="e">
        <f t="shared" ref="P2283" si="3088">G2283*O2280</f>
        <v>#REF!</v>
      </c>
    </row>
    <row r="2284" spans="1:16">
      <c r="B2284" s="627"/>
      <c r="C2284" s="627"/>
      <c r="D2284" s="627"/>
      <c r="E2284" s="628"/>
      <c r="F2284" s="638" t="s">
        <v>854</v>
      </c>
      <c r="G2284" s="639">
        <v>2</v>
      </c>
      <c r="H2284" s="630">
        <f>IF(F2284="",0,VLOOKUP(F2284,'Cable trays (UnitPrice)'!B:F,5,0))</f>
        <v>0.1643478260869565</v>
      </c>
      <c r="I2284" s="631">
        <f t="shared" si="3085"/>
        <v>0.328695652173913</v>
      </c>
      <c r="J2284" s="632"/>
      <c r="K2284" s="632"/>
      <c r="L2284" s="632"/>
      <c r="M2284" s="633"/>
      <c r="N2284" s="632"/>
      <c r="O2284" s="635"/>
      <c r="P2284" s="636" t="e">
        <f t="shared" ref="P2284" si="3089">G2284*O2280</f>
        <v>#REF!</v>
      </c>
    </row>
    <row r="2285" spans="1:16">
      <c r="B2285" s="627"/>
      <c r="C2285" s="627"/>
      <c r="D2285" s="627"/>
      <c r="E2285" s="628"/>
      <c r="F2285" s="638" t="s">
        <v>865</v>
      </c>
      <c r="G2285" s="639">
        <f t="shared" si="3019"/>
        <v>1.3</v>
      </c>
      <c r="H2285" s="630">
        <f>IF(F2285="",0,VLOOKUP(F2285,'Cable trays (UnitPrice)'!B:F,5,0))</f>
        <v>5.9608695652173909</v>
      </c>
      <c r="I2285" s="631">
        <f t="shared" si="3085"/>
        <v>7.7491304347826082</v>
      </c>
      <c r="J2285" s="632"/>
      <c r="K2285" s="632"/>
      <c r="L2285" s="632"/>
      <c r="M2285" s="633"/>
      <c r="N2285" s="632"/>
      <c r="O2285" s="635"/>
      <c r="P2285" s="636" t="e">
        <f t="shared" ref="P2285" si="3090">G2285*O2280</f>
        <v>#REF!</v>
      </c>
    </row>
    <row r="2286" spans="1:16">
      <c r="B2286" s="627"/>
      <c r="C2286" s="627"/>
      <c r="D2286" s="627"/>
      <c r="E2286" s="628"/>
      <c r="F2286" s="638" t="s">
        <v>855</v>
      </c>
      <c r="G2286" s="639">
        <v>2</v>
      </c>
      <c r="H2286" s="630">
        <f>IF(F2286="",0,VLOOKUP(F2286,'Cable trays (UnitPrice)'!B:F,5,0))</f>
        <v>0.78521739130434776</v>
      </c>
      <c r="I2286" s="631">
        <f t="shared" si="3085"/>
        <v>1.5704347826086955</v>
      </c>
      <c r="J2286" s="632"/>
      <c r="K2286" s="632"/>
      <c r="L2286" s="632"/>
      <c r="M2286" s="633"/>
      <c r="N2286" s="632"/>
      <c r="O2286" s="635"/>
      <c r="P2286" s="636" t="e">
        <f t="shared" ref="P2286" si="3091">G2286*O2280</f>
        <v>#REF!</v>
      </c>
    </row>
    <row r="2287" spans="1:16">
      <c r="B2287" s="627"/>
      <c r="C2287" s="627"/>
      <c r="D2287" s="627"/>
      <c r="E2287" s="628"/>
      <c r="F2287" s="638"/>
      <c r="G2287" s="639"/>
      <c r="H2287" s="630">
        <f>IF(F2287="",0,VLOOKUP(F2287,'Cable trays (UnitPrice)'!B:F,5,0))</f>
        <v>0</v>
      </c>
      <c r="I2287" s="631">
        <f t="shared" si="3085"/>
        <v>0</v>
      </c>
      <c r="J2287" s="632"/>
      <c r="K2287" s="632"/>
      <c r="L2287" s="632"/>
      <c r="M2287" s="633"/>
      <c r="N2287" s="632"/>
      <c r="O2287" s="635"/>
      <c r="P2287" s="636" t="e">
        <f t="shared" ref="P2287" si="3092">G2287*O2280</f>
        <v>#REF!</v>
      </c>
    </row>
    <row r="2288" spans="1:16">
      <c r="B2288" s="627"/>
      <c r="C2288" s="627"/>
      <c r="D2288" s="627"/>
      <c r="E2288" s="628"/>
      <c r="F2288" s="627"/>
      <c r="G2288" s="639"/>
      <c r="H2288" s="630">
        <f>IF(F2288="",0,VLOOKUP(F2288,'Cable trays (UnitPrice)'!B:F,5,0))</f>
        <v>0</v>
      </c>
      <c r="I2288" s="631">
        <f t="shared" si="3085"/>
        <v>0</v>
      </c>
      <c r="J2288" s="632"/>
      <c r="K2288" s="632"/>
      <c r="L2288" s="632"/>
      <c r="M2288" s="633"/>
      <c r="N2288" s="632"/>
      <c r="O2288" s="635"/>
      <c r="P2288" s="636" t="e">
        <f t="shared" ref="P2288" si="3093">G2288*O2280</f>
        <v>#REF!</v>
      </c>
    </row>
    <row r="2289" spans="1:16">
      <c r="B2289" s="627"/>
      <c r="C2289" s="627"/>
      <c r="D2289" s="627"/>
      <c r="E2289" s="628"/>
      <c r="F2289" s="8"/>
      <c r="G2289" s="639"/>
      <c r="H2289" s="630">
        <f>IF(F2289="",0,VLOOKUP(F2289,'Cable trays (UnitPrice)'!B:F,5,0))</f>
        <v>0</v>
      </c>
      <c r="I2289" s="631">
        <f t="shared" si="3085"/>
        <v>0</v>
      </c>
      <c r="J2289" s="632"/>
      <c r="K2289" s="632"/>
      <c r="L2289" s="632"/>
      <c r="M2289" s="633"/>
      <c r="N2289" s="632"/>
      <c r="O2289" s="635"/>
      <c r="P2289" s="636" t="e">
        <f t="shared" ref="P2289" si="3094">G2289*O2280</f>
        <v>#REF!</v>
      </c>
    </row>
    <row r="2290" spans="1:16">
      <c r="A2290" t="s">
        <v>980</v>
      </c>
      <c r="B2290" s="705" t="s">
        <v>974</v>
      </c>
      <c r="C2290" s="703" t="s">
        <v>852</v>
      </c>
      <c r="D2290" s="9" t="s">
        <v>920</v>
      </c>
      <c r="E2290" s="9" t="s">
        <v>912</v>
      </c>
      <c r="F2290" s="619"/>
      <c r="G2290" s="619"/>
      <c r="H2290" s="619"/>
      <c r="I2290" s="620">
        <f t="shared" ref="I2290" si="3095">SUM(I2291:I2299)</f>
        <v>297.86899917965548</v>
      </c>
      <c r="J2290" s="621">
        <f>I2290*NOK2EUR</f>
        <v>3425.493490566038</v>
      </c>
      <c r="K2290" s="622"/>
      <c r="L2290" s="622">
        <f t="shared" ref="L2290" si="3096">D2290/1000</f>
        <v>0.65</v>
      </c>
      <c r="M2290" s="624">
        <f t="shared" ref="M2290" si="3097">$M$1</f>
        <v>0.5</v>
      </c>
      <c r="N2290" s="622">
        <f t="shared" ref="N2290" si="3098">L2290+L2290*M2290</f>
        <v>0.97500000000000009</v>
      </c>
      <c r="O2290" s="626" t="e">
        <f>SUMIF(#REF!,A2290,#REF!)</f>
        <v>#REF!</v>
      </c>
      <c r="P2290" s="626"/>
    </row>
    <row r="2291" spans="1:16">
      <c r="B2291" s="627"/>
      <c r="C2291" s="627"/>
      <c r="D2291" s="627"/>
      <c r="E2291" s="628"/>
      <c r="F2291" s="260" t="str">
        <f>CONCATENATE(B2290," ",C2290,D2290,"x",E2290)</f>
        <v>Ladder - Tee HDG 650 x 125</v>
      </c>
      <c r="G2291" s="629">
        <v>1</v>
      </c>
      <c r="H2291" s="630">
        <f>IF(F2291="",0,VLOOKUP(F2291,'Cable trays (UnitPrice)'!B:F,5,0))</f>
        <v>256.52173913043481</v>
      </c>
      <c r="I2291" s="631">
        <f t="shared" ref="I2291:I2299" si="3099">H2291*G2291</f>
        <v>256.52173913043481</v>
      </c>
      <c r="J2291" s="632"/>
      <c r="K2291" s="632"/>
      <c r="L2291" s="632"/>
      <c r="M2291" s="633"/>
      <c r="N2291" s="632"/>
      <c r="O2291" s="635"/>
      <c r="P2291" s="636" t="e">
        <f t="shared" ref="P2291" si="3100">G2291*O2290</f>
        <v>#REF!</v>
      </c>
    </row>
    <row r="2292" spans="1:16">
      <c r="B2292" s="627"/>
      <c r="C2292" s="627"/>
      <c r="D2292" s="627"/>
      <c r="E2292" s="628"/>
      <c r="F2292" s="260" t="str">
        <f>CONCATENATE("Ladder - Union ",C2290,D2290,"x",E2290)</f>
        <v>Ladder - Union HDG 650 x 125</v>
      </c>
      <c r="G2292" s="629">
        <v>2</v>
      </c>
      <c r="H2292" s="630">
        <f>IF(F2292="",0,VLOOKUP(F2292,'Cable trays (UnitPrice)'!B:F,5,0))</f>
        <v>14.232977850697294</v>
      </c>
      <c r="I2292" s="631">
        <f t="shared" si="3099"/>
        <v>28.465955701394588</v>
      </c>
      <c r="J2292" s="632"/>
      <c r="K2292" s="632"/>
      <c r="L2292" s="632"/>
      <c r="M2292" s="633"/>
      <c r="N2292" s="632"/>
      <c r="O2292" s="635"/>
      <c r="P2292" s="636" t="e">
        <f t="shared" ref="P2292" si="3101">G2292*O2290</f>
        <v>#REF!</v>
      </c>
    </row>
    <row r="2293" spans="1:16">
      <c r="B2293" s="627"/>
      <c r="C2293" s="627"/>
      <c r="D2293" s="627"/>
      <c r="E2293" s="628"/>
      <c r="F2293" s="638" t="s">
        <v>853</v>
      </c>
      <c r="G2293" s="639">
        <v>2</v>
      </c>
      <c r="H2293" s="630">
        <f>IF(F2293="",0,VLOOKUP(F2293,'Cable trays (UnitPrice)'!B:F,5,0))</f>
        <v>1.6165217391304347</v>
      </c>
      <c r="I2293" s="631">
        <f t="shared" si="3099"/>
        <v>3.2330434782608695</v>
      </c>
      <c r="J2293" s="632"/>
      <c r="K2293" s="632"/>
      <c r="L2293" s="632"/>
      <c r="M2293" s="633"/>
      <c r="N2293" s="632"/>
      <c r="O2293" s="635"/>
      <c r="P2293" s="636" t="e">
        <f t="shared" ref="P2293" si="3102">G2293*O2290</f>
        <v>#REF!</v>
      </c>
    </row>
    <row r="2294" spans="1:16">
      <c r="B2294" s="627"/>
      <c r="C2294" s="627"/>
      <c r="D2294" s="627"/>
      <c r="E2294" s="628"/>
      <c r="F2294" s="638" t="s">
        <v>854</v>
      </c>
      <c r="G2294" s="639">
        <v>2</v>
      </c>
      <c r="H2294" s="630">
        <f>IF(F2294="",0,VLOOKUP(F2294,'Cable trays (UnitPrice)'!B:F,5,0))</f>
        <v>0.1643478260869565</v>
      </c>
      <c r="I2294" s="631">
        <f t="shared" si="3099"/>
        <v>0.328695652173913</v>
      </c>
      <c r="J2294" s="632"/>
      <c r="K2294" s="632"/>
      <c r="L2294" s="632"/>
      <c r="M2294" s="633"/>
      <c r="N2294" s="632"/>
      <c r="O2294" s="635"/>
      <c r="P2294" s="636" t="e">
        <f t="shared" ref="P2294" si="3103">G2294*O2290</f>
        <v>#REF!</v>
      </c>
    </row>
    <row r="2295" spans="1:16">
      <c r="B2295" s="627"/>
      <c r="C2295" s="627"/>
      <c r="D2295" s="627"/>
      <c r="E2295" s="628"/>
      <c r="F2295" s="638" t="s">
        <v>865</v>
      </c>
      <c r="G2295" s="639">
        <f t="shared" si="3019"/>
        <v>1.3</v>
      </c>
      <c r="H2295" s="630">
        <f>IF(F2295="",0,VLOOKUP(F2295,'Cable trays (UnitPrice)'!B:F,5,0))</f>
        <v>5.9608695652173909</v>
      </c>
      <c r="I2295" s="631">
        <f t="shared" si="3099"/>
        <v>7.7491304347826082</v>
      </c>
      <c r="J2295" s="632"/>
      <c r="K2295" s="632"/>
      <c r="L2295" s="632"/>
      <c r="M2295" s="633"/>
      <c r="N2295" s="632"/>
      <c r="O2295" s="635"/>
      <c r="P2295" s="636" t="e">
        <f t="shared" ref="P2295" si="3104">G2295*O2290</f>
        <v>#REF!</v>
      </c>
    </row>
    <row r="2296" spans="1:16">
      <c r="B2296" s="627"/>
      <c r="C2296" s="627"/>
      <c r="D2296" s="627"/>
      <c r="E2296" s="628"/>
      <c r="F2296" s="638" t="s">
        <v>855</v>
      </c>
      <c r="G2296" s="639">
        <v>2</v>
      </c>
      <c r="H2296" s="630">
        <f>IF(F2296="",0,VLOOKUP(F2296,'Cable trays (UnitPrice)'!B:F,5,0))</f>
        <v>0.78521739130434776</v>
      </c>
      <c r="I2296" s="631">
        <f t="shared" si="3099"/>
        <v>1.5704347826086955</v>
      </c>
      <c r="J2296" s="632"/>
      <c r="K2296" s="632"/>
      <c r="L2296" s="632"/>
      <c r="M2296" s="633"/>
      <c r="N2296" s="632"/>
      <c r="O2296" s="635"/>
      <c r="P2296" s="636" t="e">
        <f t="shared" ref="P2296" si="3105">G2296*O2290</f>
        <v>#REF!</v>
      </c>
    </row>
    <row r="2297" spans="1:16">
      <c r="B2297" s="627"/>
      <c r="C2297" s="627"/>
      <c r="D2297" s="627"/>
      <c r="E2297" s="628"/>
      <c r="F2297" s="638"/>
      <c r="G2297" s="639"/>
      <c r="H2297" s="630">
        <f>IF(F2297="",0,VLOOKUP(F2297,'Cable trays (UnitPrice)'!B:F,5,0))</f>
        <v>0</v>
      </c>
      <c r="I2297" s="631">
        <f t="shared" si="3099"/>
        <v>0</v>
      </c>
      <c r="J2297" s="632"/>
      <c r="K2297" s="632"/>
      <c r="L2297" s="632"/>
      <c r="M2297" s="633"/>
      <c r="N2297" s="632"/>
      <c r="O2297" s="635"/>
      <c r="P2297" s="636" t="e">
        <f t="shared" ref="P2297" si="3106">G2297*O2290</f>
        <v>#REF!</v>
      </c>
    </row>
    <row r="2298" spans="1:16">
      <c r="B2298" s="627"/>
      <c r="C2298" s="627"/>
      <c r="D2298" s="627"/>
      <c r="E2298" s="628"/>
      <c r="F2298" s="627"/>
      <c r="G2298" s="639"/>
      <c r="H2298" s="630">
        <f>IF(F2298="",0,VLOOKUP(F2298,'Cable trays (UnitPrice)'!B:F,5,0))</f>
        <v>0</v>
      </c>
      <c r="I2298" s="631">
        <f t="shared" si="3099"/>
        <v>0</v>
      </c>
      <c r="J2298" s="632"/>
      <c r="K2298" s="632"/>
      <c r="L2298" s="632"/>
      <c r="M2298" s="633"/>
      <c r="N2298" s="632"/>
      <c r="O2298" s="635"/>
      <c r="P2298" s="636" t="e">
        <f t="shared" ref="P2298" si="3107">G2298*O2290</f>
        <v>#REF!</v>
      </c>
    </row>
    <row r="2299" spans="1:16">
      <c r="B2299" s="627"/>
      <c r="C2299" s="627"/>
      <c r="D2299" s="627"/>
      <c r="E2299" s="628"/>
      <c r="F2299" s="8"/>
      <c r="G2299" s="639"/>
      <c r="H2299" s="630">
        <f>IF(F2299="",0,VLOOKUP(F2299,'Cable trays (UnitPrice)'!B:F,5,0))</f>
        <v>0</v>
      </c>
      <c r="I2299" s="631">
        <f t="shared" si="3099"/>
        <v>0</v>
      </c>
      <c r="J2299" s="632"/>
      <c r="K2299" s="632"/>
      <c r="L2299" s="632"/>
      <c r="M2299" s="633"/>
      <c r="N2299" s="632"/>
      <c r="O2299" s="635"/>
      <c r="P2299" s="636" t="e">
        <f t="shared" ref="P2299" si="3108">G2299*O2290</f>
        <v>#REF!</v>
      </c>
    </row>
    <row r="2300" spans="1:16">
      <c r="A2300" t="s">
        <v>981</v>
      </c>
      <c r="B2300" s="705" t="s">
        <v>974</v>
      </c>
      <c r="C2300" s="703" t="s">
        <v>852</v>
      </c>
      <c r="D2300" s="9" t="s">
        <v>920</v>
      </c>
      <c r="E2300" s="9" t="s">
        <v>881</v>
      </c>
      <c r="F2300" s="619"/>
      <c r="G2300" s="619"/>
      <c r="H2300" s="619"/>
      <c r="I2300" s="620">
        <f t="shared" ref="I2300" si="3109">SUM(I2301:I2309)</f>
        <v>308.53347826086957</v>
      </c>
      <c r="J2300" s="621">
        <f>I2300*NOK2EUR</f>
        <v>3548.1350000000002</v>
      </c>
      <c r="K2300" s="622"/>
      <c r="L2300" s="622">
        <f t="shared" ref="L2300" si="3110">D2300/1000</f>
        <v>0.65</v>
      </c>
      <c r="M2300" s="624">
        <f t="shared" ref="M2300" si="3111">$M$1</f>
        <v>0.5</v>
      </c>
      <c r="N2300" s="622">
        <f t="shared" ref="N2300" si="3112">L2300+L2300*M2300</f>
        <v>0.97500000000000009</v>
      </c>
      <c r="O2300" s="626" t="e">
        <f>SUMIF(#REF!,A2300,#REF!)</f>
        <v>#REF!</v>
      </c>
      <c r="P2300" s="626"/>
    </row>
    <row r="2301" spans="1:16">
      <c r="B2301" s="627"/>
      <c r="C2301" s="627"/>
      <c r="D2301" s="627"/>
      <c r="E2301" s="628"/>
      <c r="F2301" s="260" t="str">
        <f>CONCATENATE(B2300," ",C2300,D2300,"x",E2300)</f>
        <v>Ladder - Tee HDG 650 x 100</v>
      </c>
      <c r="G2301" s="629">
        <v>1</v>
      </c>
      <c r="H2301" s="630">
        <f>IF(F2301="",0,VLOOKUP(F2301,'Cable trays (UnitPrice)'!B:F,5,0))</f>
        <v>252.17391304347825</v>
      </c>
      <c r="I2301" s="631">
        <f t="shared" ref="I2301:I2309" si="3113">H2301*G2301</f>
        <v>252.17391304347825</v>
      </c>
      <c r="J2301" s="632"/>
      <c r="K2301" s="632"/>
      <c r="L2301" s="632"/>
      <c r="M2301" s="633"/>
      <c r="N2301" s="632"/>
      <c r="O2301" s="635"/>
      <c r="P2301" s="636" t="e">
        <f t="shared" ref="P2301" si="3114">G2301*O2300</f>
        <v>#REF!</v>
      </c>
    </row>
    <row r="2302" spans="1:16">
      <c r="B2302" s="627"/>
      <c r="C2302" s="627"/>
      <c r="D2302" s="627"/>
      <c r="E2302" s="628"/>
      <c r="F2302" s="260" t="str">
        <f>CONCATENATE("Ladder - Union ",C2300,D2300,"x",E2300)</f>
        <v>Ladder - Union HDG 650 x 100</v>
      </c>
      <c r="G2302" s="629">
        <v>2</v>
      </c>
      <c r="H2302" s="630">
        <f>IF(F2302="",0,VLOOKUP(F2302,'Cable trays (UnitPrice)'!B:F,5,0))</f>
        <v>21.739130434782609</v>
      </c>
      <c r="I2302" s="631">
        <f t="shared" si="3113"/>
        <v>43.478260869565219</v>
      </c>
      <c r="J2302" s="632"/>
      <c r="K2302" s="632"/>
      <c r="L2302" s="632"/>
      <c r="M2302" s="633"/>
      <c r="N2302" s="632"/>
      <c r="O2302" s="635"/>
      <c r="P2302" s="636" t="e">
        <f t="shared" ref="P2302" si="3115">G2302*O2300</f>
        <v>#REF!</v>
      </c>
    </row>
    <row r="2303" spans="1:16">
      <c r="B2303" s="627"/>
      <c r="C2303" s="627"/>
      <c r="D2303" s="627"/>
      <c r="E2303" s="628"/>
      <c r="F2303" s="638" t="s">
        <v>853</v>
      </c>
      <c r="G2303" s="639">
        <v>2</v>
      </c>
      <c r="H2303" s="630">
        <f>IF(F2303="",0,VLOOKUP(F2303,'Cable trays (UnitPrice)'!B:F,5,0))</f>
        <v>1.6165217391304347</v>
      </c>
      <c r="I2303" s="631">
        <f t="shared" si="3113"/>
        <v>3.2330434782608695</v>
      </c>
      <c r="J2303" s="632"/>
      <c r="K2303" s="632"/>
      <c r="L2303" s="632"/>
      <c r="M2303" s="633"/>
      <c r="N2303" s="632"/>
      <c r="O2303" s="635"/>
      <c r="P2303" s="636" t="e">
        <f t="shared" ref="P2303" si="3116">G2303*O2300</f>
        <v>#REF!</v>
      </c>
    </row>
    <row r="2304" spans="1:16">
      <c r="B2304" s="627"/>
      <c r="C2304" s="627"/>
      <c r="D2304" s="627"/>
      <c r="E2304" s="628"/>
      <c r="F2304" s="638" t="s">
        <v>854</v>
      </c>
      <c r="G2304" s="639">
        <v>2</v>
      </c>
      <c r="H2304" s="630">
        <f>IF(F2304="",0,VLOOKUP(F2304,'Cable trays (UnitPrice)'!B:F,5,0))</f>
        <v>0.1643478260869565</v>
      </c>
      <c r="I2304" s="631">
        <f t="shared" si="3113"/>
        <v>0.328695652173913</v>
      </c>
      <c r="J2304" s="632"/>
      <c r="K2304" s="632"/>
      <c r="L2304" s="632"/>
      <c r="M2304" s="633"/>
      <c r="N2304" s="632"/>
      <c r="O2304" s="635"/>
      <c r="P2304" s="636" t="e">
        <f t="shared" ref="P2304" si="3117">G2304*O2300</f>
        <v>#REF!</v>
      </c>
    </row>
    <row r="2305" spans="1:16">
      <c r="B2305" s="627"/>
      <c r="C2305" s="627"/>
      <c r="D2305" s="627"/>
      <c r="E2305" s="628"/>
      <c r="F2305" s="638" t="s">
        <v>865</v>
      </c>
      <c r="G2305" s="639">
        <f t="shared" ref="G2305:G2365" si="3118">D2300*2/1000</f>
        <v>1.3</v>
      </c>
      <c r="H2305" s="630">
        <f>IF(F2305="",0,VLOOKUP(F2305,'Cable trays (UnitPrice)'!B:F,5,0))</f>
        <v>5.9608695652173909</v>
      </c>
      <c r="I2305" s="631">
        <f t="shared" si="3113"/>
        <v>7.7491304347826082</v>
      </c>
      <c r="J2305" s="632"/>
      <c r="K2305" s="632"/>
      <c r="L2305" s="632"/>
      <c r="M2305" s="633"/>
      <c r="N2305" s="632"/>
      <c r="O2305" s="635"/>
      <c r="P2305" s="636" t="e">
        <f t="shared" ref="P2305" si="3119">G2305*O2300</f>
        <v>#REF!</v>
      </c>
    </row>
    <row r="2306" spans="1:16">
      <c r="B2306" s="627"/>
      <c r="C2306" s="627"/>
      <c r="D2306" s="627"/>
      <c r="E2306" s="628"/>
      <c r="F2306" s="638" t="s">
        <v>855</v>
      </c>
      <c r="G2306" s="639">
        <v>2</v>
      </c>
      <c r="H2306" s="630">
        <f>IF(F2306="",0,VLOOKUP(F2306,'Cable trays (UnitPrice)'!B:F,5,0))</f>
        <v>0.78521739130434776</v>
      </c>
      <c r="I2306" s="631">
        <f t="shared" si="3113"/>
        <v>1.5704347826086955</v>
      </c>
      <c r="J2306" s="632"/>
      <c r="K2306" s="632"/>
      <c r="L2306" s="632"/>
      <c r="M2306" s="633"/>
      <c r="N2306" s="632"/>
      <c r="O2306" s="635"/>
      <c r="P2306" s="636" t="e">
        <f t="shared" ref="P2306" si="3120">G2306*O2300</f>
        <v>#REF!</v>
      </c>
    </row>
    <row r="2307" spans="1:16">
      <c r="B2307" s="627"/>
      <c r="C2307" s="627"/>
      <c r="D2307" s="627"/>
      <c r="E2307" s="628"/>
      <c r="F2307" s="638"/>
      <c r="G2307" s="639"/>
      <c r="H2307" s="630">
        <f>IF(F2307="",0,VLOOKUP(F2307,'Cable trays (UnitPrice)'!B:F,5,0))</f>
        <v>0</v>
      </c>
      <c r="I2307" s="631">
        <f t="shared" si="3113"/>
        <v>0</v>
      </c>
      <c r="J2307" s="632"/>
      <c r="K2307" s="632"/>
      <c r="L2307" s="632"/>
      <c r="M2307" s="633"/>
      <c r="N2307" s="632"/>
      <c r="O2307" s="635"/>
      <c r="P2307" s="636" t="e">
        <f t="shared" ref="P2307" si="3121">G2307*O2300</f>
        <v>#REF!</v>
      </c>
    </row>
    <row r="2308" spans="1:16">
      <c r="B2308" s="627"/>
      <c r="C2308" s="627"/>
      <c r="D2308" s="627"/>
      <c r="E2308" s="628"/>
      <c r="F2308" s="627"/>
      <c r="G2308" s="639"/>
      <c r="H2308" s="630">
        <f>IF(F2308="",0,VLOOKUP(F2308,'Cable trays (UnitPrice)'!B:F,5,0))</f>
        <v>0</v>
      </c>
      <c r="I2308" s="631">
        <f t="shared" si="3113"/>
        <v>0</v>
      </c>
      <c r="J2308" s="632"/>
      <c r="K2308" s="632"/>
      <c r="L2308" s="632"/>
      <c r="M2308" s="633"/>
      <c r="N2308" s="632"/>
      <c r="O2308" s="635"/>
      <c r="P2308" s="636" t="e">
        <f t="shared" ref="P2308" si="3122">G2308*O2300</f>
        <v>#REF!</v>
      </c>
    </row>
    <row r="2309" spans="1:16">
      <c r="B2309" s="627"/>
      <c r="C2309" s="627"/>
      <c r="D2309" s="627"/>
      <c r="E2309" s="628"/>
      <c r="F2309" s="8"/>
      <c r="G2309" s="639"/>
      <c r="H2309" s="630">
        <f>IF(F2309="",0,VLOOKUP(F2309,'Cable trays (UnitPrice)'!B:F,5,0))</f>
        <v>0</v>
      </c>
      <c r="I2309" s="631">
        <f t="shared" si="3113"/>
        <v>0</v>
      </c>
      <c r="J2309" s="632"/>
      <c r="K2309" s="632"/>
      <c r="L2309" s="632"/>
      <c r="M2309" s="633"/>
      <c r="N2309" s="632"/>
      <c r="O2309" s="635"/>
      <c r="P2309" s="636" t="e">
        <f t="shared" ref="P2309" si="3123">G2309*O2300</f>
        <v>#REF!</v>
      </c>
    </row>
    <row r="2310" spans="1:16">
      <c r="A2310" t="s">
        <v>982</v>
      </c>
      <c r="B2310" s="705" t="s">
        <v>974</v>
      </c>
      <c r="C2310" s="703" t="s">
        <v>852</v>
      </c>
      <c r="D2310" s="9" t="s">
        <v>923</v>
      </c>
      <c r="E2310" s="9" t="s">
        <v>924</v>
      </c>
      <c r="F2310" s="619"/>
      <c r="G2310" s="619"/>
      <c r="H2310" s="619"/>
      <c r="I2310" s="620">
        <f t="shared" ref="I2310" si="3124">SUM(I2311:I2319)</f>
        <v>264.08614109926168</v>
      </c>
      <c r="J2310" s="621">
        <f>I2310*NOK2EUR</f>
        <v>3036.9906226415092</v>
      </c>
      <c r="K2310" s="622"/>
      <c r="L2310" s="622">
        <f t="shared" ref="L2310" si="3125">D2310/1000</f>
        <v>0.61</v>
      </c>
      <c r="M2310" s="624">
        <f t="shared" ref="M2310" si="3126">$M$1</f>
        <v>0.5</v>
      </c>
      <c r="N2310" s="622">
        <f t="shared" ref="N2310" si="3127">L2310+L2310*M2310</f>
        <v>0.91500000000000004</v>
      </c>
      <c r="O2310" s="626" t="e">
        <f>SUMIF(#REF!,A2310,#REF!)</f>
        <v>#REF!</v>
      </c>
      <c r="P2310" s="626"/>
    </row>
    <row r="2311" spans="1:16">
      <c r="B2311" s="627"/>
      <c r="C2311" s="627"/>
      <c r="D2311" s="627"/>
      <c r="E2311" s="628"/>
      <c r="F2311" s="260" t="str">
        <f>CONCATENATE(B2310," ",C2310,D2310,"x",E2310)</f>
        <v>Ladder - Tee HDG 610 x 38</v>
      </c>
      <c r="G2311" s="629">
        <v>1</v>
      </c>
      <c r="H2311" s="630">
        <f>IF(F2311="",0,VLOOKUP(F2311,'Cable trays (UnitPrice)'!B:F,5,0))</f>
        <v>247.82608695652175</v>
      </c>
      <c r="I2311" s="631">
        <f t="shared" ref="I2311:I2319" si="3128">H2311*G2311</f>
        <v>247.82608695652175</v>
      </c>
      <c r="J2311" s="632"/>
      <c r="K2311" s="632"/>
      <c r="L2311" s="632"/>
      <c r="M2311" s="633"/>
      <c r="N2311" s="632"/>
      <c r="O2311" s="635"/>
      <c r="P2311" s="636" t="e">
        <f t="shared" ref="P2311" si="3129">G2311*O2310</f>
        <v>#REF!</v>
      </c>
    </row>
    <row r="2312" spans="1:16">
      <c r="B2312" s="627"/>
      <c r="C2312" s="627"/>
      <c r="D2312" s="627"/>
      <c r="E2312" s="628"/>
      <c r="F2312" s="260" t="str">
        <f>CONCATENATE("Ladder - Union ",C2310,D2310,"x",E2310)</f>
        <v>Ladder - Union HDG 610 x 38</v>
      </c>
      <c r="G2312" s="629">
        <v>2</v>
      </c>
      <c r="H2312" s="630">
        <f>IF(F2312="",0,VLOOKUP(F2312,'Cable trays (UnitPrice)'!B:F,5,0))</f>
        <v>1.9278096800656273</v>
      </c>
      <c r="I2312" s="631">
        <f t="shared" si="3128"/>
        <v>3.8556193601312545</v>
      </c>
      <c r="J2312" s="632"/>
      <c r="K2312" s="632"/>
      <c r="L2312" s="632"/>
      <c r="M2312" s="633"/>
      <c r="N2312" s="632"/>
      <c r="O2312" s="635"/>
      <c r="P2312" s="636" t="e">
        <f t="shared" ref="P2312" si="3130">G2312*O2310</f>
        <v>#REF!</v>
      </c>
    </row>
    <row r="2313" spans="1:16">
      <c r="B2313" s="627"/>
      <c r="C2313" s="627"/>
      <c r="D2313" s="627"/>
      <c r="E2313" s="628"/>
      <c r="F2313" s="638" t="s">
        <v>853</v>
      </c>
      <c r="G2313" s="639">
        <v>2</v>
      </c>
      <c r="H2313" s="630">
        <f>IF(F2313="",0,VLOOKUP(F2313,'Cable trays (UnitPrice)'!B:F,5,0))</f>
        <v>1.6165217391304347</v>
      </c>
      <c r="I2313" s="631">
        <f t="shared" si="3128"/>
        <v>3.2330434782608695</v>
      </c>
      <c r="J2313" s="632"/>
      <c r="K2313" s="632"/>
      <c r="L2313" s="632"/>
      <c r="M2313" s="633"/>
      <c r="N2313" s="632"/>
      <c r="O2313" s="635"/>
      <c r="P2313" s="636" t="e">
        <f t="shared" ref="P2313" si="3131">G2313*O2310</f>
        <v>#REF!</v>
      </c>
    </row>
    <row r="2314" spans="1:16">
      <c r="B2314" s="627"/>
      <c r="C2314" s="627"/>
      <c r="D2314" s="627"/>
      <c r="E2314" s="628"/>
      <c r="F2314" s="638" t="s">
        <v>854</v>
      </c>
      <c r="G2314" s="639">
        <v>2</v>
      </c>
      <c r="H2314" s="630">
        <f>IF(F2314="",0,VLOOKUP(F2314,'Cable trays (UnitPrice)'!B:F,5,0))</f>
        <v>0.1643478260869565</v>
      </c>
      <c r="I2314" s="631">
        <f t="shared" si="3128"/>
        <v>0.328695652173913</v>
      </c>
      <c r="J2314" s="632"/>
      <c r="K2314" s="632"/>
      <c r="L2314" s="632"/>
      <c r="M2314" s="633"/>
      <c r="N2314" s="632"/>
      <c r="O2314" s="635"/>
      <c r="P2314" s="636" t="e">
        <f t="shared" ref="P2314" si="3132">G2314*O2310</f>
        <v>#REF!</v>
      </c>
    </row>
    <row r="2315" spans="1:16">
      <c r="B2315" s="627"/>
      <c r="C2315" s="627"/>
      <c r="D2315" s="627"/>
      <c r="E2315" s="628"/>
      <c r="F2315" s="638" t="s">
        <v>865</v>
      </c>
      <c r="G2315" s="639">
        <f t="shared" si="3118"/>
        <v>1.22</v>
      </c>
      <c r="H2315" s="630">
        <f>IF(F2315="",0,VLOOKUP(F2315,'Cable trays (UnitPrice)'!B:F,5,0))</f>
        <v>5.9608695652173909</v>
      </c>
      <c r="I2315" s="631">
        <f t="shared" si="3128"/>
        <v>7.2722608695652164</v>
      </c>
      <c r="J2315" s="632"/>
      <c r="K2315" s="632"/>
      <c r="L2315" s="632"/>
      <c r="M2315" s="633"/>
      <c r="N2315" s="632"/>
      <c r="O2315" s="635"/>
      <c r="P2315" s="636" t="e">
        <f t="shared" ref="P2315" si="3133">G2315*O2310</f>
        <v>#REF!</v>
      </c>
    </row>
    <row r="2316" spans="1:16">
      <c r="B2316" s="627"/>
      <c r="C2316" s="627"/>
      <c r="D2316" s="627"/>
      <c r="E2316" s="628"/>
      <c r="F2316" s="638" t="s">
        <v>855</v>
      </c>
      <c r="G2316" s="639">
        <v>2</v>
      </c>
      <c r="H2316" s="630">
        <f>IF(F2316="",0,VLOOKUP(F2316,'Cable trays (UnitPrice)'!B:F,5,0))</f>
        <v>0.78521739130434776</v>
      </c>
      <c r="I2316" s="631">
        <f t="shared" si="3128"/>
        <v>1.5704347826086955</v>
      </c>
      <c r="J2316" s="632"/>
      <c r="K2316" s="632"/>
      <c r="L2316" s="632"/>
      <c r="M2316" s="633"/>
      <c r="N2316" s="632"/>
      <c r="O2316" s="635"/>
      <c r="P2316" s="636" t="e">
        <f t="shared" ref="P2316" si="3134">G2316*O2310</f>
        <v>#REF!</v>
      </c>
    </row>
    <row r="2317" spans="1:16">
      <c r="B2317" s="627"/>
      <c r="C2317" s="627"/>
      <c r="D2317" s="627"/>
      <c r="E2317" s="628"/>
      <c r="F2317" s="638"/>
      <c r="G2317" s="639"/>
      <c r="H2317" s="630">
        <f>IF(F2317="",0,VLOOKUP(F2317,'Cable trays (UnitPrice)'!B:F,5,0))</f>
        <v>0</v>
      </c>
      <c r="I2317" s="631">
        <f t="shared" si="3128"/>
        <v>0</v>
      </c>
      <c r="J2317" s="632"/>
      <c r="K2317" s="632"/>
      <c r="L2317" s="632"/>
      <c r="M2317" s="633"/>
      <c r="N2317" s="632"/>
      <c r="O2317" s="635"/>
      <c r="P2317" s="636" t="e">
        <f t="shared" ref="P2317" si="3135">G2317*O2310</f>
        <v>#REF!</v>
      </c>
    </row>
    <row r="2318" spans="1:16">
      <c r="B2318" s="627"/>
      <c r="C2318" s="627"/>
      <c r="D2318" s="627"/>
      <c r="E2318" s="628"/>
      <c r="F2318" s="627"/>
      <c r="G2318" s="639"/>
      <c r="H2318" s="630">
        <f>IF(F2318="",0,VLOOKUP(F2318,'Cable trays (UnitPrice)'!B:F,5,0))</f>
        <v>0</v>
      </c>
      <c r="I2318" s="631">
        <f t="shared" si="3128"/>
        <v>0</v>
      </c>
      <c r="J2318" s="632"/>
      <c r="K2318" s="632"/>
      <c r="L2318" s="632"/>
      <c r="M2318" s="633"/>
      <c r="N2318" s="632"/>
      <c r="O2318" s="635"/>
      <c r="P2318" s="636" t="e">
        <f t="shared" ref="P2318" si="3136">G2318*O2310</f>
        <v>#REF!</v>
      </c>
    </row>
    <row r="2319" spans="1:16">
      <c r="B2319" s="627"/>
      <c r="C2319" s="627"/>
      <c r="D2319" s="627"/>
      <c r="E2319" s="628"/>
      <c r="F2319" s="8"/>
      <c r="G2319" s="639"/>
      <c r="H2319" s="630">
        <f>IF(F2319="",0,VLOOKUP(F2319,'Cable trays (UnitPrice)'!B:F,5,0))</f>
        <v>0</v>
      </c>
      <c r="I2319" s="631">
        <f t="shared" si="3128"/>
        <v>0</v>
      </c>
      <c r="J2319" s="632"/>
      <c r="K2319" s="632"/>
      <c r="L2319" s="632"/>
      <c r="M2319" s="633"/>
      <c r="N2319" s="632"/>
      <c r="O2319" s="635"/>
      <c r="P2319" s="636" t="e">
        <f t="shared" ref="P2319" si="3137">G2319*O2310</f>
        <v>#REF!</v>
      </c>
    </row>
    <row r="2320" spans="1:16">
      <c r="A2320" t="s">
        <v>982</v>
      </c>
      <c r="B2320" s="705" t="s">
        <v>974</v>
      </c>
      <c r="C2320" s="703" t="s">
        <v>852</v>
      </c>
      <c r="D2320" s="9" t="s">
        <v>923</v>
      </c>
      <c r="E2320" s="9" t="s">
        <v>924</v>
      </c>
      <c r="F2320" s="619"/>
      <c r="G2320" s="619"/>
      <c r="H2320" s="619"/>
      <c r="I2320" s="620">
        <f t="shared" ref="I2320" si="3138">SUM(I2321:I2329)</f>
        <v>264.08614109926168</v>
      </c>
      <c r="J2320" s="621">
        <f>I2320*NOK2EUR</f>
        <v>3036.9906226415092</v>
      </c>
      <c r="K2320" s="622"/>
      <c r="L2320" s="622">
        <f t="shared" ref="L2320" si="3139">D2320/1000</f>
        <v>0.61</v>
      </c>
      <c r="M2320" s="624">
        <f t="shared" ref="M2320" si="3140">$M$1</f>
        <v>0.5</v>
      </c>
      <c r="N2320" s="622">
        <f t="shared" ref="N2320" si="3141">L2320+L2320*M2320</f>
        <v>0.91500000000000004</v>
      </c>
      <c r="O2320" s="626" t="e">
        <f>SUMIF(#REF!,A2320,#REF!)</f>
        <v>#REF!</v>
      </c>
      <c r="P2320" s="626"/>
    </row>
    <row r="2321" spans="1:16">
      <c r="B2321" s="627"/>
      <c r="C2321" s="627"/>
      <c r="D2321" s="627"/>
      <c r="E2321" s="628"/>
      <c r="F2321" s="260" t="str">
        <f>CONCATENATE(B2320," ",C2320,D2320,"x",E2320)</f>
        <v>Ladder - Tee HDG 610 x 38</v>
      </c>
      <c r="G2321" s="629">
        <v>1</v>
      </c>
      <c r="H2321" s="630">
        <f>IF(F2321="",0,VLOOKUP(F2321,'Cable trays (UnitPrice)'!B:F,5,0))</f>
        <v>247.82608695652175</v>
      </c>
      <c r="I2321" s="631">
        <f t="shared" ref="I2321:I2329" si="3142">H2321*G2321</f>
        <v>247.82608695652175</v>
      </c>
      <c r="J2321" s="632"/>
      <c r="K2321" s="632"/>
      <c r="L2321" s="632"/>
      <c r="M2321" s="633"/>
      <c r="N2321" s="632"/>
      <c r="O2321" s="635"/>
      <c r="P2321" s="636" t="e">
        <f t="shared" ref="P2321" si="3143">G2321*O2320</f>
        <v>#REF!</v>
      </c>
    </row>
    <row r="2322" spans="1:16">
      <c r="B2322" s="627"/>
      <c r="C2322" s="627"/>
      <c r="D2322" s="627"/>
      <c r="E2322" s="628"/>
      <c r="F2322" s="260" t="str">
        <f>CONCATENATE("Ladder - Union ",C2320,D2320,"x",E2320)</f>
        <v>Ladder - Union HDG 610 x 38</v>
      </c>
      <c r="G2322" s="629">
        <v>2</v>
      </c>
      <c r="H2322" s="630">
        <f>IF(F2322="",0,VLOOKUP(F2322,'Cable trays (UnitPrice)'!B:F,5,0))</f>
        <v>1.9278096800656273</v>
      </c>
      <c r="I2322" s="631">
        <f t="shared" si="3142"/>
        <v>3.8556193601312545</v>
      </c>
      <c r="J2322" s="632"/>
      <c r="K2322" s="632"/>
      <c r="L2322" s="632"/>
      <c r="M2322" s="633"/>
      <c r="N2322" s="632"/>
      <c r="O2322" s="635"/>
      <c r="P2322" s="636" t="e">
        <f t="shared" ref="P2322" si="3144">G2322*O2320</f>
        <v>#REF!</v>
      </c>
    </row>
    <row r="2323" spans="1:16">
      <c r="B2323" s="627"/>
      <c r="C2323" s="627"/>
      <c r="D2323" s="627"/>
      <c r="E2323" s="628"/>
      <c r="F2323" s="638" t="s">
        <v>853</v>
      </c>
      <c r="G2323" s="639">
        <v>2</v>
      </c>
      <c r="H2323" s="630">
        <f>IF(F2323="",0,VLOOKUP(F2323,'Cable trays (UnitPrice)'!B:F,5,0))</f>
        <v>1.6165217391304347</v>
      </c>
      <c r="I2323" s="631">
        <f t="shared" si="3142"/>
        <v>3.2330434782608695</v>
      </c>
      <c r="J2323" s="632"/>
      <c r="K2323" s="632"/>
      <c r="L2323" s="632"/>
      <c r="M2323" s="633"/>
      <c r="N2323" s="632"/>
      <c r="O2323" s="635"/>
      <c r="P2323" s="636" t="e">
        <f t="shared" ref="P2323" si="3145">G2323*O2320</f>
        <v>#REF!</v>
      </c>
    </row>
    <row r="2324" spans="1:16">
      <c r="B2324" s="627"/>
      <c r="C2324" s="627"/>
      <c r="D2324" s="627"/>
      <c r="E2324" s="628"/>
      <c r="F2324" s="638" t="s">
        <v>854</v>
      </c>
      <c r="G2324" s="639">
        <v>2</v>
      </c>
      <c r="H2324" s="630">
        <f>IF(F2324="",0,VLOOKUP(F2324,'Cable trays (UnitPrice)'!B:F,5,0))</f>
        <v>0.1643478260869565</v>
      </c>
      <c r="I2324" s="631">
        <f t="shared" si="3142"/>
        <v>0.328695652173913</v>
      </c>
      <c r="J2324" s="632"/>
      <c r="K2324" s="632"/>
      <c r="L2324" s="632"/>
      <c r="M2324" s="633"/>
      <c r="N2324" s="632"/>
      <c r="O2324" s="635"/>
      <c r="P2324" s="636" t="e">
        <f t="shared" ref="P2324" si="3146">G2324*O2320</f>
        <v>#REF!</v>
      </c>
    </row>
    <row r="2325" spans="1:16">
      <c r="B2325" s="627"/>
      <c r="C2325" s="627"/>
      <c r="D2325" s="627"/>
      <c r="E2325" s="628"/>
      <c r="F2325" s="638" t="s">
        <v>865</v>
      </c>
      <c r="G2325" s="639">
        <f t="shared" si="3118"/>
        <v>1.22</v>
      </c>
      <c r="H2325" s="630">
        <f>IF(F2325="",0,VLOOKUP(F2325,'Cable trays (UnitPrice)'!B:F,5,0))</f>
        <v>5.9608695652173909</v>
      </c>
      <c r="I2325" s="631">
        <f t="shared" si="3142"/>
        <v>7.2722608695652164</v>
      </c>
      <c r="J2325" s="632"/>
      <c r="K2325" s="632"/>
      <c r="L2325" s="632"/>
      <c r="M2325" s="633"/>
      <c r="N2325" s="632"/>
      <c r="O2325" s="635"/>
      <c r="P2325" s="636" t="e">
        <f t="shared" ref="P2325" si="3147">G2325*O2320</f>
        <v>#REF!</v>
      </c>
    </row>
    <row r="2326" spans="1:16">
      <c r="B2326" s="627"/>
      <c r="C2326" s="627"/>
      <c r="D2326" s="627"/>
      <c r="E2326" s="628"/>
      <c r="F2326" s="638" t="s">
        <v>855</v>
      </c>
      <c r="G2326" s="639">
        <v>2</v>
      </c>
      <c r="H2326" s="630">
        <f>IF(F2326="",0,VLOOKUP(F2326,'Cable trays (UnitPrice)'!B:F,5,0))</f>
        <v>0.78521739130434776</v>
      </c>
      <c r="I2326" s="631">
        <f t="shared" si="3142"/>
        <v>1.5704347826086955</v>
      </c>
      <c r="J2326" s="632"/>
      <c r="K2326" s="632"/>
      <c r="L2326" s="632"/>
      <c r="M2326" s="633"/>
      <c r="N2326" s="632"/>
      <c r="O2326" s="635"/>
      <c r="P2326" s="636" t="e">
        <f t="shared" ref="P2326" si="3148">G2326*O2320</f>
        <v>#REF!</v>
      </c>
    </row>
    <row r="2327" spans="1:16">
      <c r="B2327" s="627"/>
      <c r="C2327" s="627"/>
      <c r="D2327" s="627"/>
      <c r="E2327" s="628"/>
      <c r="F2327" s="638"/>
      <c r="G2327" s="639"/>
      <c r="H2327" s="630">
        <f>IF(F2327="",0,VLOOKUP(F2327,'Cable trays (UnitPrice)'!B:F,5,0))</f>
        <v>0</v>
      </c>
      <c r="I2327" s="631">
        <f t="shared" si="3142"/>
        <v>0</v>
      </c>
      <c r="J2327" s="632"/>
      <c r="K2327" s="632"/>
      <c r="L2327" s="632"/>
      <c r="M2327" s="633"/>
      <c r="N2327" s="632"/>
      <c r="O2327" s="635"/>
      <c r="P2327" s="636" t="e">
        <f t="shared" ref="P2327" si="3149">G2327*O2320</f>
        <v>#REF!</v>
      </c>
    </row>
    <row r="2328" spans="1:16">
      <c r="B2328" s="627"/>
      <c r="C2328" s="627"/>
      <c r="D2328" s="627"/>
      <c r="E2328" s="628"/>
      <c r="F2328" s="627"/>
      <c r="G2328" s="639"/>
      <c r="H2328" s="630">
        <f>IF(F2328="",0,VLOOKUP(F2328,'Cable trays (UnitPrice)'!B:F,5,0))</f>
        <v>0</v>
      </c>
      <c r="I2328" s="631">
        <f t="shared" si="3142"/>
        <v>0</v>
      </c>
      <c r="J2328" s="632"/>
      <c r="K2328" s="632"/>
      <c r="L2328" s="632"/>
      <c r="M2328" s="633"/>
      <c r="N2328" s="632"/>
      <c r="O2328" s="635"/>
      <c r="P2328" s="636" t="e">
        <f t="shared" ref="P2328" si="3150">G2328*O2320</f>
        <v>#REF!</v>
      </c>
    </row>
    <row r="2329" spans="1:16">
      <c r="B2329" s="627"/>
      <c r="C2329" s="627"/>
      <c r="D2329" s="627"/>
      <c r="E2329" s="628"/>
      <c r="F2329" s="8"/>
      <c r="G2329" s="639"/>
      <c r="H2329" s="630">
        <f>IF(F2329="",0,VLOOKUP(F2329,'Cable trays (UnitPrice)'!B:F,5,0))</f>
        <v>0</v>
      </c>
      <c r="I2329" s="631">
        <f t="shared" si="3142"/>
        <v>0</v>
      </c>
      <c r="J2329" s="632"/>
      <c r="K2329" s="632"/>
      <c r="L2329" s="632"/>
      <c r="M2329" s="633"/>
      <c r="N2329" s="632"/>
      <c r="O2329" s="635"/>
      <c r="P2329" s="636" t="e">
        <f t="shared" ref="P2329" si="3151">G2329*O2320</f>
        <v>#REF!</v>
      </c>
    </row>
    <row r="2330" spans="1:16">
      <c r="A2330" t="s">
        <v>983</v>
      </c>
      <c r="B2330" s="705" t="s">
        <v>974</v>
      </c>
      <c r="C2330" s="703" t="s">
        <v>852</v>
      </c>
      <c r="D2330" s="9" t="s">
        <v>878</v>
      </c>
      <c r="E2330" s="9" t="s">
        <v>912</v>
      </c>
      <c r="F2330" s="619"/>
      <c r="G2330" s="619"/>
      <c r="H2330" s="619"/>
      <c r="I2330" s="620">
        <f t="shared" ref="I2330" si="3152">SUM(I2331:I2339)</f>
        <v>245.63222313371614</v>
      </c>
      <c r="J2330" s="621">
        <f>I2330*NOK2EUR</f>
        <v>2824.7705660377355</v>
      </c>
      <c r="K2330" s="622"/>
      <c r="L2330" s="622">
        <f t="shared" ref="L2330" si="3153">D2330/1000</f>
        <v>0.6</v>
      </c>
      <c r="M2330" s="624">
        <f t="shared" ref="M2330" si="3154">$M$1</f>
        <v>0.5</v>
      </c>
      <c r="N2330" s="622">
        <f t="shared" ref="N2330" si="3155">L2330+L2330*M2330</f>
        <v>0.89999999999999991</v>
      </c>
      <c r="O2330" s="626" t="e">
        <f>SUMIF(#REF!,A2330,#REF!)</f>
        <v>#REF!</v>
      </c>
      <c r="P2330" s="626"/>
    </row>
    <row r="2331" spans="1:16">
      <c r="B2331" s="627"/>
      <c r="C2331" s="627"/>
      <c r="D2331" s="627"/>
      <c r="E2331" s="628"/>
      <c r="F2331" s="260" t="str">
        <f>CONCATENATE(B2330," ",C2330,D2330,"x",E2330)</f>
        <v>Ladder - Tee HDG 600 x 125</v>
      </c>
      <c r="G2331" s="629">
        <v>1</v>
      </c>
      <c r="H2331" s="630">
        <f>IF(F2331="",0,VLOOKUP(F2331,'Cable trays (UnitPrice)'!B:F,5,0))</f>
        <v>204.88105004101723</v>
      </c>
      <c r="I2331" s="631">
        <f t="shared" ref="I2331:I2339" si="3156">H2331*G2331</f>
        <v>204.88105004101723</v>
      </c>
      <c r="J2331" s="632"/>
      <c r="K2331" s="632"/>
      <c r="L2331" s="632"/>
      <c r="M2331" s="633"/>
      <c r="N2331" s="632"/>
      <c r="O2331" s="635"/>
      <c r="P2331" s="636" t="e">
        <f t="shared" ref="P2331" si="3157">G2331*O2330</f>
        <v>#REF!</v>
      </c>
    </row>
    <row r="2332" spans="1:16">
      <c r="B2332" s="627"/>
      <c r="C2332" s="627"/>
      <c r="D2332" s="627"/>
      <c r="E2332" s="628"/>
      <c r="F2332" s="260" t="str">
        <f>CONCATENATE("Ladder - Union ",C2330,D2330,"x",E2330)</f>
        <v>Ladder - Union HDG 600 x 125</v>
      </c>
      <c r="G2332" s="629">
        <v>2</v>
      </c>
      <c r="H2332" s="630">
        <f>IF(F2332="",0,VLOOKUP(F2332,'Cable trays (UnitPrice)'!B:F,5,0))</f>
        <v>14.232977850697294</v>
      </c>
      <c r="I2332" s="631">
        <f t="shared" si="3156"/>
        <v>28.465955701394588</v>
      </c>
      <c r="J2332" s="632"/>
      <c r="K2332" s="632"/>
      <c r="L2332" s="632"/>
      <c r="M2332" s="633"/>
      <c r="N2332" s="632"/>
      <c r="O2332" s="635"/>
      <c r="P2332" s="636" t="e">
        <f t="shared" ref="P2332" si="3158">G2332*O2330</f>
        <v>#REF!</v>
      </c>
    </row>
    <row r="2333" spans="1:16">
      <c r="B2333" s="627"/>
      <c r="C2333" s="627"/>
      <c r="D2333" s="627"/>
      <c r="E2333" s="628"/>
      <c r="F2333" s="638" t="s">
        <v>853</v>
      </c>
      <c r="G2333" s="639">
        <v>2</v>
      </c>
      <c r="H2333" s="630">
        <f>IF(F2333="",0,VLOOKUP(F2333,'Cable trays (UnitPrice)'!B:F,5,0))</f>
        <v>1.6165217391304347</v>
      </c>
      <c r="I2333" s="631">
        <f t="shared" si="3156"/>
        <v>3.2330434782608695</v>
      </c>
      <c r="J2333" s="632"/>
      <c r="K2333" s="632"/>
      <c r="L2333" s="632"/>
      <c r="M2333" s="633"/>
      <c r="N2333" s="632"/>
      <c r="O2333" s="635"/>
      <c r="P2333" s="636" t="e">
        <f t="shared" ref="P2333" si="3159">G2333*O2330</f>
        <v>#REF!</v>
      </c>
    </row>
    <row r="2334" spans="1:16">
      <c r="B2334" s="627"/>
      <c r="C2334" s="627"/>
      <c r="D2334" s="627"/>
      <c r="E2334" s="628"/>
      <c r="F2334" s="638" t="s">
        <v>854</v>
      </c>
      <c r="G2334" s="639">
        <v>2</v>
      </c>
      <c r="H2334" s="630">
        <f>IF(F2334="",0,VLOOKUP(F2334,'Cable trays (UnitPrice)'!B:F,5,0))</f>
        <v>0.1643478260869565</v>
      </c>
      <c r="I2334" s="631">
        <f t="shared" si="3156"/>
        <v>0.328695652173913</v>
      </c>
      <c r="J2334" s="632"/>
      <c r="K2334" s="632"/>
      <c r="L2334" s="632"/>
      <c r="M2334" s="633"/>
      <c r="N2334" s="632"/>
      <c r="O2334" s="635"/>
      <c r="P2334" s="636" t="e">
        <f t="shared" ref="P2334" si="3160">G2334*O2330</f>
        <v>#REF!</v>
      </c>
    </row>
    <row r="2335" spans="1:16">
      <c r="B2335" s="627"/>
      <c r="C2335" s="627"/>
      <c r="D2335" s="627"/>
      <c r="E2335" s="628"/>
      <c r="F2335" s="638" t="s">
        <v>865</v>
      </c>
      <c r="G2335" s="639">
        <f t="shared" si="3118"/>
        <v>1.2</v>
      </c>
      <c r="H2335" s="630">
        <f>IF(F2335="",0,VLOOKUP(F2335,'Cable trays (UnitPrice)'!B:F,5,0))</f>
        <v>5.9608695652173909</v>
      </c>
      <c r="I2335" s="631">
        <f t="shared" si="3156"/>
        <v>7.1530434782608685</v>
      </c>
      <c r="J2335" s="632"/>
      <c r="K2335" s="632"/>
      <c r="L2335" s="632"/>
      <c r="M2335" s="633"/>
      <c r="N2335" s="632"/>
      <c r="O2335" s="635"/>
      <c r="P2335" s="636" t="e">
        <f t="shared" ref="P2335" si="3161">G2335*O2330</f>
        <v>#REF!</v>
      </c>
    </row>
    <row r="2336" spans="1:16">
      <c r="B2336" s="627"/>
      <c r="C2336" s="627"/>
      <c r="D2336" s="627"/>
      <c r="E2336" s="628"/>
      <c r="F2336" s="638" t="s">
        <v>855</v>
      </c>
      <c r="G2336" s="639">
        <v>2</v>
      </c>
      <c r="H2336" s="630">
        <f>IF(F2336="",0,VLOOKUP(F2336,'Cable trays (UnitPrice)'!B:F,5,0))</f>
        <v>0.78521739130434776</v>
      </c>
      <c r="I2336" s="631">
        <f t="shared" si="3156"/>
        <v>1.5704347826086955</v>
      </c>
      <c r="J2336" s="632"/>
      <c r="K2336" s="632"/>
      <c r="L2336" s="632"/>
      <c r="M2336" s="633"/>
      <c r="N2336" s="632"/>
      <c r="O2336" s="635"/>
      <c r="P2336" s="636" t="e">
        <f t="shared" ref="P2336" si="3162">G2336*O2330</f>
        <v>#REF!</v>
      </c>
    </row>
    <row r="2337" spans="1:16">
      <c r="B2337" s="627"/>
      <c r="C2337" s="627"/>
      <c r="D2337" s="627"/>
      <c r="E2337" s="628"/>
      <c r="F2337" s="638"/>
      <c r="G2337" s="639"/>
      <c r="H2337" s="630">
        <f>IF(F2337="",0,VLOOKUP(F2337,'Cable trays (UnitPrice)'!B:F,5,0))</f>
        <v>0</v>
      </c>
      <c r="I2337" s="631">
        <f t="shared" si="3156"/>
        <v>0</v>
      </c>
      <c r="J2337" s="632"/>
      <c r="K2337" s="632"/>
      <c r="L2337" s="632"/>
      <c r="M2337" s="633"/>
      <c r="N2337" s="632"/>
      <c r="O2337" s="635"/>
      <c r="P2337" s="636" t="e">
        <f t="shared" ref="P2337" si="3163">G2337*O2330</f>
        <v>#REF!</v>
      </c>
    </row>
    <row r="2338" spans="1:16">
      <c r="B2338" s="627"/>
      <c r="C2338" s="627"/>
      <c r="D2338" s="627"/>
      <c r="E2338" s="628"/>
      <c r="F2338" s="627"/>
      <c r="G2338" s="639"/>
      <c r="H2338" s="630">
        <f>IF(F2338="",0,VLOOKUP(F2338,'Cable trays (UnitPrice)'!B:F,5,0))</f>
        <v>0</v>
      </c>
      <c r="I2338" s="631">
        <f t="shared" si="3156"/>
        <v>0</v>
      </c>
      <c r="J2338" s="632"/>
      <c r="K2338" s="632"/>
      <c r="L2338" s="632"/>
      <c r="M2338" s="633"/>
      <c r="N2338" s="632"/>
      <c r="O2338" s="635"/>
      <c r="P2338" s="636" t="e">
        <f t="shared" ref="P2338" si="3164">G2338*O2330</f>
        <v>#REF!</v>
      </c>
    </row>
    <row r="2339" spans="1:16">
      <c r="B2339" s="627"/>
      <c r="C2339" s="627"/>
      <c r="D2339" s="627"/>
      <c r="E2339" s="628"/>
      <c r="F2339" s="8"/>
      <c r="G2339" s="639"/>
      <c r="H2339" s="630">
        <f>IF(F2339="",0,VLOOKUP(F2339,'Cable trays (UnitPrice)'!B:F,5,0))</f>
        <v>0</v>
      </c>
      <c r="I2339" s="631">
        <f t="shared" si="3156"/>
        <v>0</v>
      </c>
      <c r="J2339" s="632"/>
      <c r="K2339" s="632"/>
      <c r="L2339" s="632"/>
      <c r="M2339" s="633"/>
      <c r="N2339" s="632"/>
      <c r="O2339" s="635"/>
      <c r="P2339" s="636" t="e">
        <f t="shared" ref="P2339" si="3165">G2339*O2330</f>
        <v>#REF!</v>
      </c>
    </row>
    <row r="2340" spans="1:16">
      <c r="A2340" t="s">
        <v>983</v>
      </c>
      <c r="B2340" s="705" t="s">
        <v>974</v>
      </c>
      <c r="C2340" s="703" t="s">
        <v>852</v>
      </c>
      <c r="D2340" s="9" t="s">
        <v>878</v>
      </c>
      <c r="E2340" s="9" t="s">
        <v>912</v>
      </c>
      <c r="F2340" s="619"/>
      <c r="G2340" s="619"/>
      <c r="H2340" s="619"/>
      <c r="I2340" s="620">
        <f t="shared" ref="I2340" si="3166">SUM(I2341:I2349)</f>
        <v>245.63222313371614</v>
      </c>
      <c r="J2340" s="621">
        <f>I2340*NOK2EUR</f>
        <v>2824.7705660377355</v>
      </c>
      <c r="K2340" s="622"/>
      <c r="L2340" s="622">
        <f t="shared" ref="L2340" si="3167">D2340/1000</f>
        <v>0.6</v>
      </c>
      <c r="M2340" s="624">
        <f t="shared" ref="M2340" si="3168">$M$1</f>
        <v>0.5</v>
      </c>
      <c r="N2340" s="622">
        <f t="shared" ref="N2340" si="3169">L2340+L2340*M2340</f>
        <v>0.89999999999999991</v>
      </c>
      <c r="O2340" s="626" t="e">
        <f>SUMIF(#REF!,A2340,#REF!)</f>
        <v>#REF!</v>
      </c>
      <c r="P2340" s="626"/>
    </row>
    <row r="2341" spans="1:16">
      <c r="B2341" s="627"/>
      <c r="C2341" s="627"/>
      <c r="D2341" s="627"/>
      <c r="E2341" s="628"/>
      <c r="F2341" s="260" t="str">
        <f>CONCATENATE(B2340," ",C2340,D2340,"x",E2340)</f>
        <v>Ladder - Tee HDG 600 x 125</v>
      </c>
      <c r="G2341" s="629">
        <v>1</v>
      </c>
      <c r="H2341" s="630">
        <f>IF(F2341="",0,VLOOKUP(F2341,'Cable trays (UnitPrice)'!B:F,5,0))</f>
        <v>204.88105004101723</v>
      </c>
      <c r="I2341" s="631">
        <f t="shared" ref="I2341:I2349" si="3170">H2341*G2341</f>
        <v>204.88105004101723</v>
      </c>
      <c r="J2341" s="632"/>
      <c r="K2341" s="632"/>
      <c r="L2341" s="632"/>
      <c r="M2341" s="633"/>
      <c r="N2341" s="632"/>
      <c r="O2341" s="635"/>
      <c r="P2341" s="636" t="e">
        <f t="shared" ref="P2341" si="3171">G2341*O2340</f>
        <v>#REF!</v>
      </c>
    </row>
    <row r="2342" spans="1:16">
      <c r="B2342" s="627"/>
      <c r="C2342" s="627"/>
      <c r="D2342" s="627"/>
      <c r="E2342" s="628"/>
      <c r="F2342" s="260" t="str">
        <f>CONCATENATE("Ladder - Union ",C2340,D2340,"x",E2340)</f>
        <v>Ladder - Union HDG 600 x 125</v>
      </c>
      <c r="G2342" s="629">
        <v>2</v>
      </c>
      <c r="H2342" s="630">
        <f>IF(F2342="",0,VLOOKUP(F2342,'Cable trays (UnitPrice)'!B:F,5,0))</f>
        <v>14.232977850697294</v>
      </c>
      <c r="I2342" s="631">
        <f t="shared" si="3170"/>
        <v>28.465955701394588</v>
      </c>
      <c r="J2342" s="632"/>
      <c r="K2342" s="632"/>
      <c r="L2342" s="632"/>
      <c r="M2342" s="633"/>
      <c r="N2342" s="632"/>
      <c r="O2342" s="635"/>
      <c r="P2342" s="636" t="e">
        <f t="shared" ref="P2342" si="3172">G2342*O2340</f>
        <v>#REF!</v>
      </c>
    </row>
    <row r="2343" spans="1:16">
      <c r="B2343" s="627"/>
      <c r="C2343" s="627"/>
      <c r="D2343" s="627"/>
      <c r="E2343" s="628"/>
      <c r="F2343" s="638" t="s">
        <v>853</v>
      </c>
      <c r="G2343" s="639">
        <v>2</v>
      </c>
      <c r="H2343" s="630">
        <f>IF(F2343="",0,VLOOKUP(F2343,'Cable trays (UnitPrice)'!B:F,5,0))</f>
        <v>1.6165217391304347</v>
      </c>
      <c r="I2343" s="631">
        <f t="shared" si="3170"/>
        <v>3.2330434782608695</v>
      </c>
      <c r="J2343" s="632"/>
      <c r="K2343" s="632"/>
      <c r="L2343" s="632"/>
      <c r="M2343" s="633"/>
      <c r="N2343" s="632"/>
      <c r="O2343" s="635"/>
      <c r="P2343" s="636" t="e">
        <f t="shared" ref="P2343" si="3173">G2343*O2340</f>
        <v>#REF!</v>
      </c>
    </row>
    <row r="2344" spans="1:16">
      <c r="B2344" s="627"/>
      <c r="C2344" s="627"/>
      <c r="D2344" s="627"/>
      <c r="E2344" s="628"/>
      <c r="F2344" s="638" t="s">
        <v>854</v>
      </c>
      <c r="G2344" s="639">
        <v>2</v>
      </c>
      <c r="H2344" s="630">
        <f>IF(F2344="",0,VLOOKUP(F2344,'Cable trays (UnitPrice)'!B:F,5,0))</f>
        <v>0.1643478260869565</v>
      </c>
      <c r="I2344" s="631">
        <f t="shared" si="3170"/>
        <v>0.328695652173913</v>
      </c>
      <c r="J2344" s="632"/>
      <c r="K2344" s="632"/>
      <c r="L2344" s="632"/>
      <c r="M2344" s="633"/>
      <c r="N2344" s="632"/>
      <c r="O2344" s="635"/>
      <c r="P2344" s="636" t="e">
        <f t="shared" ref="P2344" si="3174">G2344*O2340</f>
        <v>#REF!</v>
      </c>
    </row>
    <row r="2345" spans="1:16">
      <c r="B2345" s="627"/>
      <c r="C2345" s="627"/>
      <c r="D2345" s="627"/>
      <c r="E2345" s="628"/>
      <c r="F2345" s="638" t="s">
        <v>865</v>
      </c>
      <c r="G2345" s="639">
        <f t="shared" si="3118"/>
        <v>1.2</v>
      </c>
      <c r="H2345" s="630">
        <f>IF(F2345="",0,VLOOKUP(F2345,'Cable trays (UnitPrice)'!B:F,5,0))</f>
        <v>5.9608695652173909</v>
      </c>
      <c r="I2345" s="631">
        <f t="shared" si="3170"/>
        <v>7.1530434782608685</v>
      </c>
      <c r="J2345" s="632"/>
      <c r="K2345" s="632"/>
      <c r="L2345" s="632"/>
      <c r="M2345" s="633"/>
      <c r="N2345" s="632"/>
      <c r="O2345" s="635"/>
      <c r="P2345" s="636" t="e">
        <f t="shared" ref="P2345" si="3175">G2345*O2340</f>
        <v>#REF!</v>
      </c>
    </row>
    <row r="2346" spans="1:16">
      <c r="B2346" s="627"/>
      <c r="C2346" s="627"/>
      <c r="D2346" s="627"/>
      <c r="E2346" s="628"/>
      <c r="F2346" s="638" t="s">
        <v>855</v>
      </c>
      <c r="G2346" s="639">
        <v>2</v>
      </c>
      <c r="H2346" s="630">
        <f>IF(F2346="",0,VLOOKUP(F2346,'Cable trays (UnitPrice)'!B:F,5,0))</f>
        <v>0.78521739130434776</v>
      </c>
      <c r="I2346" s="631">
        <f t="shared" si="3170"/>
        <v>1.5704347826086955</v>
      </c>
      <c r="J2346" s="632"/>
      <c r="K2346" s="632"/>
      <c r="L2346" s="632"/>
      <c r="M2346" s="633"/>
      <c r="N2346" s="632"/>
      <c r="O2346" s="635"/>
      <c r="P2346" s="636" t="e">
        <f t="shared" ref="P2346" si="3176">G2346*O2340</f>
        <v>#REF!</v>
      </c>
    </row>
    <row r="2347" spans="1:16">
      <c r="B2347" s="627"/>
      <c r="C2347" s="627"/>
      <c r="D2347" s="627"/>
      <c r="E2347" s="628"/>
      <c r="F2347" s="638"/>
      <c r="G2347" s="639"/>
      <c r="H2347" s="630">
        <f>IF(F2347="",0,VLOOKUP(F2347,'Cable trays (UnitPrice)'!B:F,5,0))</f>
        <v>0</v>
      </c>
      <c r="I2347" s="631">
        <f t="shared" si="3170"/>
        <v>0</v>
      </c>
      <c r="J2347" s="632"/>
      <c r="K2347" s="632"/>
      <c r="L2347" s="632"/>
      <c r="M2347" s="633"/>
      <c r="N2347" s="632"/>
      <c r="O2347" s="635"/>
      <c r="P2347" s="636" t="e">
        <f t="shared" ref="P2347" si="3177">G2347*O2340</f>
        <v>#REF!</v>
      </c>
    </row>
    <row r="2348" spans="1:16">
      <c r="B2348" s="627"/>
      <c r="C2348" s="627"/>
      <c r="D2348" s="627"/>
      <c r="E2348" s="628"/>
      <c r="F2348" s="627"/>
      <c r="G2348" s="639"/>
      <c r="H2348" s="630">
        <f>IF(F2348="",0,VLOOKUP(F2348,'Cable trays (UnitPrice)'!B:F,5,0))</f>
        <v>0</v>
      </c>
      <c r="I2348" s="631">
        <f t="shared" si="3170"/>
        <v>0</v>
      </c>
      <c r="J2348" s="632"/>
      <c r="K2348" s="632"/>
      <c r="L2348" s="632"/>
      <c r="M2348" s="633"/>
      <c r="N2348" s="632"/>
      <c r="O2348" s="635"/>
      <c r="P2348" s="636" t="e">
        <f t="shared" ref="P2348" si="3178">G2348*O2340</f>
        <v>#REF!</v>
      </c>
    </row>
    <row r="2349" spans="1:16">
      <c r="B2349" s="627"/>
      <c r="C2349" s="627"/>
      <c r="D2349" s="627"/>
      <c r="E2349" s="628"/>
      <c r="F2349" s="8"/>
      <c r="G2349" s="639"/>
      <c r="H2349" s="630">
        <f>IF(F2349="",0,VLOOKUP(F2349,'Cable trays (UnitPrice)'!B:F,5,0))</f>
        <v>0</v>
      </c>
      <c r="I2349" s="631">
        <f t="shared" si="3170"/>
        <v>0</v>
      </c>
      <c r="J2349" s="632"/>
      <c r="K2349" s="632"/>
      <c r="L2349" s="632"/>
      <c r="M2349" s="633"/>
      <c r="N2349" s="632"/>
      <c r="O2349" s="635"/>
      <c r="P2349" s="636" t="e">
        <f t="shared" ref="P2349" si="3179">G2349*O2340</f>
        <v>#REF!</v>
      </c>
    </row>
    <row r="2350" spans="1:16">
      <c r="A2350" t="s">
        <v>983</v>
      </c>
      <c r="B2350" s="705" t="s">
        <v>974</v>
      </c>
      <c r="C2350" s="703" t="s">
        <v>852</v>
      </c>
      <c r="D2350" s="9" t="s">
        <v>878</v>
      </c>
      <c r="E2350" s="9" t="s">
        <v>912</v>
      </c>
      <c r="F2350" s="619"/>
      <c r="G2350" s="619"/>
      <c r="H2350" s="619"/>
      <c r="I2350" s="620">
        <f t="shared" ref="I2350" si="3180">SUM(I2351:I2359)</f>
        <v>245.63222313371614</v>
      </c>
      <c r="J2350" s="621">
        <f>I2350*NOK2EUR</f>
        <v>2824.7705660377355</v>
      </c>
      <c r="K2350" s="622"/>
      <c r="L2350" s="622">
        <f t="shared" ref="L2350" si="3181">D2350/1000</f>
        <v>0.6</v>
      </c>
      <c r="M2350" s="624">
        <f t="shared" ref="M2350" si="3182">$M$1</f>
        <v>0.5</v>
      </c>
      <c r="N2350" s="622">
        <f t="shared" ref="N2350" si="3183">L2350+L2350*M2350</f>
        <v>0.89999999999999991</v>
      </c>
      <c r="O2350" s="626" t="e">
        <f>SUMIF(#REF!,A2350,#REF!)</f>
        <v>#REF!</v>
      </c>
      <c r="P2350" s="626"/>
    </row>
    <row r="2351" spans="1:16">
      <c r="B2351" s="627"/>
      <c r="C2351" s="627"/>
      <c r="D2351" s="627"/>
      <c r="E2351" s="628"/>
      <c r="F2351" s="260" t="str">
        <f>CONCATENATE(B2350," ",C2350,D2350,"x",E2350)</f>
        <v>Ladder - Tee HDG 600 x 125</v>
      </c>
      <c r="G2351" s="629">
        <v>1</v>
      </c>
      <c r="H2351" s="630">
        <f>IF(F2351="",0,VLOOKUP(F2351,'Cable trays (UnitPrice)'!B:F,5,0))</f>
        <v>204.88105004101723</v>
      </c>
      <c r="I2351" s="631">
        <f t="shared" ref="I2351:I2359" si="3184">H2351*G2351</f>
        <v>204.88105004101723</v>
      </c>
      <c r="J2351" s="632"/>
      <c r="K2351" s="632"/>
      <c r="L2351" s="632"/>
      <c r="M2351" s="633"/>
      <c r="N2351" s="632"/>
      <c r="O2351" s="635"/>
      <c r="P2351" s="636" t="e">
        <f t="shared" ref="P2351" si="3185">G2351*O2350</f>
        <v>#REF!</v>
      </c>
    </row>
    <row r="2352" spans="1:16">
      <c r="B2352" s="627"/>
      <c r="C2352" s="627"/>
      <c r="D2352" s="627"/>
      <c r="E2352" s="628"/>
      <c r="F2352" s="260" t="str">
        <f>CONCATENATE("Ladder - Union ",C2350,D2350,"x",E2350)</f>
        <v>Ladder - Union HDG 600 x 125</v>
      </c>
      <c r="G2352" s="629">
        <v>2</v>
      </c>
      <c r="H2352" s="630">
        <f>IF(F2352="",0,VLOOKUP(F2352,'Cable trays (UnitPrice)'!B:F,5,0))</f>
        <v>14.232977850697294</v>
      </c>
      <c r="I2352" s="631">
        <f t="shared" si="3184"/>
        <v>28.465955701394588</v>
      </c>
      <c r="J2352" s="632"/>
      <c r="K2352" s="632"/>
      <c r="L2352" s="632"/>
      <c r="M2352" s="633"/>
      <c r="N2352" s="632"/>
      <c r="O2352" s="635"/>
      <c r="P2352" s="636" t="e">
        <f t="shared" ref="P2352" si="3186">G2352*O2350</f>
        <v>#REF!</v>
      </c>
    </row>
    <row r="2353" spans="1:16">
      <c r="B2353" s="627"/>
      <c r="C2353" s="627"/>
      <c r="D2353" s="627"/>
      <c r="E2353" s="628"/>
      <c r="F2353" s="638" t="s">
        <v>853</v>
      </c>
      <c r="G2353" s="639">
        <v>2</v>
      </c>
      <c r="H2353" s="630">
        <f>IF(F2353="",0,VLOOKUP(F2353,'Cable trays (UnitPrice)'!B:F,5,0))</f>
        <v>1.6165217391304347</v>
      </c>
      <c r="I2353" s="631">
        <f t="shared" si="3184"/>
        <v>3.2330434782608695</v>
      </c>
      <c r="J2353" s="632"/>
      <c r="K2353" s="632"/>
      <c r="L2353" s="632"/>
      <c r="M2353" s="633"/>
      <c r="N2353" s="632"/>
      <c r="O2353" s="635"/>
      <c r="P2353" s="636" t="e">
        <f t="shared" ref="P2353" si="3187">G2353*O2350</f>
        <v>#REF!</v>
      </c>
    </row>
    <row r="2354" spans="1:16">
      <c r="B2354" s="627"/>
      <c r="C2354" s="627"/>
      <c r="D2354" s="627"/>
      <c r="E2354" s="628"/>
      <c r="F2354" s="638" t="s">
        <v>854</v>
      </c>
      <c r="G2354" s="639">
        <v>2</v>
      </c>
      <c r="H2354" s="630">
        <f>IF(F2354="",0,VLOOKUP(F2354,'Cable trays (UnitPrice)'!B:F,5,0))</f>
        <v>0.1643478260869565</v>
      </c>
      <c r="I2354" s="631">
        <f t="shared" si="3184"/>
        <v>0.328695652173913</v>
      </c>
      <c r="J2354" s="632"/>
      <c r="K2354" s="632"/>
      <c r="L2354" s="632"/>
      <c r="M2354" s="633"/>
      <c r="N2354" s="632"/>
      <c r="O2354" s="635"/>
      <c r="P2354" s="636" t="e">
        <f t="shared" ref="P2354" si="3188">G2354*O2350</f>
        <v>#REF!</v>
      </c>
    </row>
    <row r="2355" spans="1:16">
      <c r="B2355" s="627"/>
      <c r="C2355" s="627"/>
      <c r="D2355" s="627"/>
      <c r="E2355" s="628"/>
      <c r="F2355" s="638" t="s">
        <v>865</v>
      </c>
      <c r="G2355" s="639">
        <f t="shared" si="3118"/>
        <v>1.2</v>
      </c>
      <c r="H2355" s="630">
        <f>IF(F2355="",0,VLOOKUP(F2355,'Cable trays (UnitPrice)'!B:F,5,0))</f>
        <v>5.9608695652173909</v>
      </c>
      <c r="I2355" s="631">
        <f t="shared" si="3184"/>
        <v>7.1530434782608685</v>
      </c>
      <c r="J2355" s="632"/>
      <c r="K2355" s="632"/>
      <c r="L2355" s="632"/>
      <c r="M2355" s="633"/>
      <c r="N2355" s="632"/>
      <c r="O2355" s="635"/>
      <c r="P2355" s="636" t="e">
        <f t="shared" ref="P2355" si="3189">G2355*O2350</f>
        <v>#REF!</v>
      </c>
    </row>
    <row r="2356" spans="1:16">
      <c r="B2356" s="627"/>
      <c r="C2356" s="627"/>
      <c r="D2356" s="627"/>
      <c r="E2356" s="628"/>
      <c r="F2356" s="638" t="s">
        <v>855</v>
      </c>
      <c r="G2356" s="639">
        <v>2</v>
      </c>
      <c r="H2356" s="630">
        <f>IF(F2356="",0,VLOOKUP(F2356,'Cable trays (UnitPrice)'!B:F,5,0))</f>
        <v>0.78521739130434776</v>
      </c>
      <c r="I2356" s="631">
        <f t="shared" si="3184"/>
        <v>1.5704347826086955</v>
      </c>
      <c r="J2356" s="632"/>
      <c r="K2356" s="632"/>
      <c r="L2356" s="632"/>
      <c r="M2356" s="633"/>
      <c r="N2356" s="632"/>
      <c r="O2356" s="635"/>
      <c r="P2356" s="636" t="e">
        <f t="shared" ref="P2356" si="3190">G2356*O2350</f>
        <v>#REF!</v>
      </c>
    </row>
    <row r="2357" spans="1:16">
      <c r="B2357" s="627"/>
      <c r="C2357" s="627"/>
      <c r="D2357" s="627"/>
      <c r="E2357" s="628"/>
      <c r="F2357" s="638"/>
      <c r="G2357" s="639"/>
      <c r="H2357" s="630">
        <f>IF(F2357="",0,VLOOKUP(F2357,'Cable trays (UnitPrice)'!B:F,5,0))</f>
        <v>0</v>
      </c>
      <c r="I2357" s="631">
        <f t="shared" si="3184"/>
        <v>0</v>
      </c>
      <c r="J2357" s="632"/>
      <c r="K2357" s="632"/>
      <c r="L2357" s="632"/>
      <c r="M2357" s="633"/>
      <c r="N2357" s="632"/>
      <c r="O2357" s="635"/>
      <c r="P2357" s="636" t="e">
        <f t="shared" ref="P2357" si="3191">G2357*O2350</f>
        <v>#REF!</v>
      </c>
    </row>
    <row r="2358" spans="1:16">
      <c r="B2358" s="627"/>
      <c r="C2358" s="627"/>
      <c r="D2358" s="627"/>
      <c r="E2358" s="628"/>
      <c r="F2358" s="627"/>
      <c r="G2358" s="639"/>
      <c r="H2358" s="630">
        <f>IF(F2358="",0,VLOOKUP(F2358,'Cable trays (UnitPrice)'!B:F,5,0))</f>
        <v>0</v>
      </c>
      <c r="I2358" s="631">
        <f t="shared" si="3184"/>
        <v>0</v>
      </c>
      <c r="J2358" s="632"/>
      <c r="K2358" s="632"/>
      <c r="L2358" s="632"/>
      <c r="M2358" s="633"/>
      <c r="N2358" s="632"/>
      <c r="O2358" s="635"/>
      <c r="P2358" s="636" t="e">
        <f t="shared" ref="P2358" si="3192">G2358*O2350</f>
        <v>#REF!</v>
      </c>
    </row>
    <row r="2359" spans="1:16">
      <c r="B2359" s="627"/>
      <c r="C2359" s="627"/>
      <c r="D2359" s="627"/>
      <c r="E2359" s="628"/>
      <c r="F2359" s="8"/>
      <c r="G2359" s="639"/>
      <c r="H2359" s="630">
        <f>IF(F2359="",0,VLOOKUP(F2359,'Cable trays (UnitPrice)'!B:F,5,0))</f>
        <v>0</v>
      </c>
      <c r="I2359" s="631">
        <f t="shared" si="3184"/>
        <v>0</v>
      </c>
      <c r="J2359" s="632"/>
      <c r="K2359" s="632"/>
      <c r="L2359" s="632"/>
      <c r="M2359" s="633"/>
      <c r="N2359" s="632"/>
      <c r="O2359" s="635"/>
      <c r="P2359" s="636" t="e">
        <f t="shared" ref="P2359" si="3193">G2359*O2350</f>
        <v>#REF!</v>
      </c>
    </row>
    <row r="2360" spans="1:16">
      <c r="A2360" t="s">
        <v>984</v>
      </c>
      <c r="B2360" s="705" t="s">
        <v>974</v>
      </c>
      <c r="C2360" s="703" t="s">
        <v>852</v>
      </c>
      <c r="D2360" s="9" t="s">
        <v>878</v>
      </c>
      <c r="E2360" s="9" t="s">
        <v>881</v>
      </c>
      <c r="F2360" s="619"/>
      <c r="G2360" s="619"/>
      <c r="H2360" s="619"/>
      <c r="I2360" s="620">
        <f t="shared" ref="I2360" si="3194">SUM(I2361:I2369)</f>
        <v>291.67652173913046</v>
      </c>
      <c r="J2360" s="621">
        <f>I2360*NOK2EUR</f>
        <v>3354.28</v>
      </c>
      <c r="K2360" s="622"/>
      <c r="L2360" s="622">
        <f t="shared" ref="L2360" si="3195">D2360/1000</f>
        <v>0.6</v>
      </c>
      <c r="M2360" s="624">
        <f t="shared" ref="M2360" si="3196">$M$1</f>
        <v>0.5</v>
      </c>
      <c r="N2360" s="622">
        <f t="shared" ref="N2360" si="3197">L2360+L2360*M2360</f>
        <v>0.89999999999999991</v>
      </c>
      <c r="O2360" s="626" t="e">
        <f>SUMIF(#REF!,A2360,#REF!)</f>
        <v>#REF!</v>
      </c>
      <c r="P2360" s="626"/>
    </row>
    <row r="2361" spans="1:16">
      <c r="B2361" s="627"/>
      <c r="C2361" s="627"/>
      <c r="D2361" s="627"/>
      <c r="E2361" s="628"/>
      <c r="F2361" s="260" t="str">
        <f>CONCATENATE(B2360," ",C2360,D2360,"x",E2360)</f>
        <v>Ladder - Tee HDG 600 x 100</v>
      </c>
      <c r="G2361" s="629">
        <v>1</v>
      </c>
      <c r="H2361" s="630">
        <f>IF(F2361="",0,VLOOKUP(F2361,'Cable trays (UnitPrice)'!B:F,5,0))</f>
        <v>235.91304347826087</v>
      </c>
      <c r="I2361" s="631">
        <f t="shared" ref="I2361:I2369" si="3198">H2361*G2361</f>
        <v>235.91304347826087</v>
      </c>
      <c r="J2361" s="632"/>
      <c r="K2361" s="632"/>
      <c r="L2361" s="632"/>
      <c r="M2361" s="633"/>
      <c r="N2361" s="632"/>
      <c r="O2361" s="635"/>
      <c r="P2361" s="636" t="e">
        <f t="shared" ref="P2361" si="3199">G2361*O2360</f>
        <v>#REF!</v>
      </c>
    </row>
    <row r="2362" spans="1:16">
      <c r="B2362" s="627"/>
      <c r="C2362" s="627"/>
      <c r="D2362" s="627"/>
      <c r="E2362" s="628"/>
      <c r="F2362" s="260" t="str">
        <f>CONCATENATE("Ladder - Union ",C2360,D2360,"x",E2360)</f>
        <v>Ladder - Union HDG 600 x 100</v>
      </c>
      <c r="G2362" s="629">
        <v>2</v>
      </c>
      <c r="H2362" s="630">
        <f>IF(F2362="",0,VLOOKUP(F2362,'Cable trays (UnitPrice)'!B:F,5,0))</f>
        <v>21.739130434782609</v>
      </c>
      <c r="I2362" s="631">
        <f t="shared" si="3198"/>
        <v>43.478260869565219</v>
      </c>
      <c r="J2362" s="632"/>
      <c r="K2362" s="632"/>
      <c r="L2362" s="632"/>
      <c r="M2362" s="633"/>
      <c r="N2362" s="632"/>
      <c r="O2362" s="635"/>
      <c r="P2362" s="636" t="e">
        <f t="shared" ref="P2362" si="3200">G2362*O2360</f>
        <v>#REF!</v>
      </c>
    </row>
    <row r="2363" spans="1:16">
      <c r="B2363" s="627"/>
      <c r="C2363" s="627"/>
      <c r="D2363" s="627"/>
      <c r="E2363" s="628"/>
      <c r="F2363" s="638" t="s">
        <v>853</v>
      </c>
      <c r="G2363" s="639">
        <v>2</v>
      </c>
      <c r="H2363" s="630">
        <f>IF(F2363="",0,VLOOKUP(F2363,'Cable trays (UnitPrice)'!B:F,5,0))</f>
        <v>1.6165217391304347</v>
      </c>
      <c r="I2363" s="631">
        <f t="shared" si="3198"/>
        <v>3.2330434782608695</v>
      </c>
      <c r="J2363" s="632"/>
      <c r="K2363" s="632"/>
      <c r="L2363" s="632"/>
      <c r="M2363" s="633"/>
      <c r="N2363" s="632"/>
      <c r="O2363" s="635"/>
      <c r="P2363" s="636" t="e">
        <f t="shared" ref="P2363" si="3201">G2363*O2360</f>
        <v>#REF!</v>
      </c>
    </row>
    <row r="2364" spans="1:16">
      <c r="B2364" s="627"/>
      <c r="C2364" s="627"/>
      <c r="D2364" s="627"/>
      <c r="E2364" s="628"/>
      <c r="F2364" s="638" t="s">
        <v>854</v>
      </c>
      <c r="G2364" s="639">
        <v>2</v>
      </c>
      <c r="H2364" s="630">
        <f>IF(F2364="",0,VLOOKUP(F2364,'Cable trays (UnitPrice)'!B:F,5,0))</f>
        <v>0.1643478260869565</v>
      </c>
      <c r="I2364" s="631">
        <f t="shared" si="3198"/>
        <v>0.328695652173913</v>
      </c>
      <c r="J2364" s="632"/>
      <c r="K2364" s="632"/>
      <c r="L2364" s="632"/>
      <c r="M2364" s="633"/>
      <c r="N2364" s="632"/>
      <c r="O2364" s="635"/>
      <c r="P2364" s="636" t="e">
        <f t="shared" ref="P2364" si="3202">G2364*O2360</f>
        <v>#REF!</v>
      </c>
    </row>
    <row r="2365" spans="1:16">
      <c r="B2365" s="627"/>
      <c r="C2365" s="627"/>
      <c r="D2365" s="627"/>
      <c r="E2365" s="628"/>
      <c r="F2365" s="638" t="s">
        <v>865</v>
      </c>
      <c r="G2365" s="639">
        <f t="shared" si="3118"/>
        <v>1.2</v>
      </c>
      <c r="H2365" s="630">
        <f>IF(F2365="",0,VLOOKUP(F2365,'Cable trays (UnitPrice)'!B:F,5,0))</f>
        <v>5.9608695652173909</v>
      </c>
      <c r="I2365" s="631">
        <f t="shared" si="3198"/>
        <v>7.1530434782608685</v>
      </c>
      <c r="J2365" s="632"/>
      <c r="K2365" s="632"/>
      <c r="L2365" s="632"/>
      <c r="M2365" s="633"/>
      <c r="N2365" s="632"/>
      <c r="O2365" s="635"/>
      <c r="P2365" s="636" t="e">
        <f t="shared" ref="P2365" si="3203">G2365*O2360</f>
        <v>#REF!</v>
      </c>
    </row>
    <row r="2366" spans="1:16">
      <c r="B2366" s="627"/>
      <c r="C2366" s="627"/>
      <c r="D2366" s="627"/>
      <c r="E2366" s="628"/>
      <c r="F2366" s="638" t="s">
        <v>855</v>
      </c>
      <c r="G2366" s="639">
        <v>2</v>
      </c>
      <c r="H2366" s="630">
        <f>IF(F2366="",0,VLOOKUP(F2366,'Cable trays (UnitPrice)'!B:F,5,0))</f>
        <v>0.78521739130434776</v>
      </c>
      <c r="I2366" s="631">
        <f t="shared" si="3198"/>
        <v>1.5704347826086955</v>
      </c>
      <c r="J2366" s="632"/>
      <c r="K2366" s="632"/>
      <c r="L2366" s="632"/>
      <c r="M2366" s="633"/>
      <c r="N2366" s="632"/>
      <c r="O2366" s="635"/>
      <c r="P2366" s="636" t="e">
        <f t="shared" ref="P2366" si="3204">G2366*O2360</f>
        <v>#REF!</v>
      </c>
    </row>
    <row r="2367" spans="1:16">
      <c r="B2367" s="627"/>
      <c r="C2367" s="627"/>
      <c r="D2367" s="627"/>
      <c r="E2367" s="628"/>
      <c r="F2367" s="638"/>
      <c r="G2367" s="639"/>
      <c r="H2367" s="630">
        <f>IF(F2367="",0,VLOOKUP(F2367,'Cable trays (UnitPrice)'!B:F,5,0))</f>
        <v>0</v>
      </c>
      <c r="I2367" s="631">
        <f t="shared" si="3198"/>
        <v>0</v>
      </c>
      <c r="J2367" s="632"/>
      <c r="K2367" s="632"/>
      <c r="L2367" s="632"/>
      <c r="M2367" s="633"/>
      <c r="N2367" s="632"/>
      <c r="O2367" s="635"/>
      <c r="P2367" s="636" t="e">
        <f t="shared" ref="P2367" si="3205">G2367*O2360</f>
        <v>#REF!</v>
      </c>
    </row>
    <row r="2368" spans="1:16">
      <c r="B2368" s="627"/>
      <c r="C2368" s="627"/>
      <c r="D2368" s="627"/>
      <c r="E2368" s="628"/>
      <c r="F2368" s="627"/>
      <c r="G2368" s="639"/>
      <c r="H2368" s="630">
        <f>IF(F2368="",0,VLOOKUP(F2368,'Cable trays (UnitPrice)'!B:F,5,0))</f>
        <v>0</v>
      </c>
      <c r="I2368" s="631">
        <f t="shared" si="3198"/>
        <v>0</v>
      </c>
      <c r="J2368" s="632"/>
      <c r="K2368" s="632"/>
      <c r="L2368" s="632"/>
      <c r="M2368" s="633"/>
      <c r="N2368" s="632"/>
      <c r="O2368" s="635"/>
      <c r="P2368" s="636" t="e">
        <f t="shared" ref="P2368" si="3206">G2368*O2360</f>
        <v>#REF!</v>
      </c>
    </row>
    <row r="2369" spans="1:16">
      <c r="B2369" s="627"/>
      <c r="C2369" s="627"/>
      <c r="D2369" s="627"/>
      <c r="E2369" s="628"/>
      <c r="F2369" s="8"/>
      <c r="G2369" s="639"/>
      <c r="H2369" s="630">
        <f>IF(F2369="",0,VLOOKUP(F2369,'Cable trays (UnitPrice)'!B:F,5,0))</f>
        <v>0</v>
      </c>
      <c r="I2369" s="631">
        <f t="shared" si="3198"/>
        <v>0</v>
      </c>
      <c r="J2369" s="632"/>
      <c r="K2369" s="632"/>
      <c r="L2369" s="632"/>
      <c r="M2369" s="633"/>
      <c r="N2369" s="632"/>
      <c r="O2369" s="635"/>
      <c r="P2369" s="636" t="e">
        <f t="shared" ref="P2369" si="3207">G2369*O2360</f>
        <v>#REF!</v>
      </c>
    </row>
    <row r="2370" spans="1:16">
      <c r="A2370" t="s">
        <v>985</v>
      </c>
      <c r="B2370" s="705" t="s">
        <v>974</v>
      </c>
      <c r="C2370" s="703" t="s">
        <v>852</v>
      </c>
      <c r="D2370" s="9" t="s">
        <v>929</v>
      </c>
      <c r="E2370" s="9" t="s">
        <v>881</v>
      </c>
      <c r="F2370" s="619"/>
      <c r="G2370" s="619"/>
      <c r="H2370" s="619"/>
      <c r="I2370" s="620">
        <f t="shared" ref="I2370" si="3208">SUM(I2371:I2379)</f>
        <v>223.753694284933</v>
      </c>
      <c r="J2370" s="621">
        <f>I2370*NOK2EUR</f>
        <v>2573.1674842767297</v>
      </c>
      <c r="K2370" s="622"/>
      <c r="L2370" s="622">
        <f t="shared" ref="L2370" si="3209">D2370/1000</f>
        <v>0.5</v>
      </c>
      <c r="M2370" s="624">
        <f t="shared" ref="M2370" si="3210">$M$1</f>
        <v>0.5</v>
      </c>
      <c r="N2370" s="622">
        <f t="shared" ref="N2370" si="3211">L2370+L2370*M2370</f>
        <v>0.75</v>
      </c>
      <c r="O2370" s="626" t="e">
        <f>SUMIF(#REF!,A2370,#REF!)</f>
        <v>#REF!</v>
      </c>
      <c r="P2370" s="626"/>
    </row>
    <row r="2371" spans="1:16">
      <c r="B2371" s="627"/>
      <c r="C2371" s="627"/>
      <c r="D2371" s="627"/>
      <c r="E2371" s="628"/>
      <c r="F2371" s="260" t="str">
        <f>CONCATENATE(B2370," ",C2370,D2370,"x",E2370)</f>
        <v>Ladder - Tee HDG 500 x 100</v>
      </c>
      <c r="G2371" s="629">
        <v>1</v>
      </c>
      <c r="H2371" s="630">
        <f>IF(F2371="",0,VLOOKUP(F2371,'Cable trays (UnitPrice)'!B:F,5,0))</f>
        <v>204.34782608695653</v>
      </c>
      <c r="I2371" s="631">
        <f t="shared" ref="I2371:I2379" si="3212">H2371*G2371</f>
        <v>204.34782608695653</v>
      </c>
      <c r="J2371" s="632"/>
      <c r="K2371" s="632"/>
      <c r="L2371" s="632"/>
      <c r="M2371" s="633"/>
      <c r="N2371" s="632"/>
      <c r="O2371" s="635"/>
      <c r="P2371" s="636" t="e">
        <f t="shared" ref="P2371" si="3213">G2371*O2370</f>
        <v>#REF!</v>
      </c>
    </row>
    <row r="2372" spans="1:16">
      <c r="B2372" s="627"/>
      <c r="C2372" s="627"/>
      <c r="D2372" s="627"/>
      <c r="E2372" s="628"/>
      <c r="F2372" s="260" t="str">
        <f>CONCATENATE("Ladder - Union ",C2370,D2370,"x",E2370)</f>
        <v>Ladder - Union HDG 500 x 100</v>
      </c>
      <c r="G2372" s="629">
        <v>2</v>
      </c>
      <c r="H2372" s="630">
        <f>IF(F2372="",0,VLOOKUP(F2372,'Cable trays (UnitPrice)'!B:F,5,0))</f>
        <v>4.1564123598578071</v>
      </c>
      <c r="I2372" s="631">
        <f t="shared" si="3212"/>
        <v>8.3128247197156142</v>
      </c>
      <c r="J2372" s="632"/>
      <c r="K2372" s="632"/>
      <c r="L2372" s="632"/>
      <c r="M2372" s="633"/>
      <c r="N2372" s="632"/>
      <c r="O2372" s="635"/>
      <c r="P2372" s="636" t="e">
        <f t="shared" ref="P2372" si="3214">G2372*O2370</f>
        <v>#REF!</v>
      </c>
    </row>
    <row r="2373" spans="1:16">
      <c r="B2373" s="627"/>
      <c r="C2373" s="627"/>
      <c r="D2373" s="627"/>
      <c r="E2373" s="628"/>
      <c r="F2373" s="638" t="s">
        <v>853</v>
      </c>
      <c r="G2373" s="639">
        <v>2</v>
      </c>
      <c r="H2373" s="630">
        <f>IF(F2373="",0,VLOOKUP(F2373,'Cable trays (UnitPrice)'!B:F,5,0))</f>
        <v>1.6165217391304347</v>
      </c>
      <c r="I2373" s="631">
        <f t="shared" si="3212"/>
        <v>3.2330434782608695</v>
      </c>
      <c r="J2373" s="632"/>
      <c r="K2373" s="632"/>
      <c r="L2373" s="632"/>
      <c r="M2373" s="633"/>
      <c r="N2373" s="632"/>
      <c r="O2373" s="635"/>
      <c r="P2373" s="636" t="e">
        <f t="shared" ref="P2373" si="3215">G2373*O2370</f>
        <v>#REF!</v>
      </c>
    </row>
    <row r="2374" spans="1:16">
      <c r="B2374" s="627"/>
      <c r="C2374" s="627"/>
      <c r="D2374" s="627"/>
      <c r="E2374" s="628"/>
      <c r="F2374" s="638" t="s">
        <v>854</v>
      </c>
      <c r="G2374" s="639">
        <v>2</v>
      </c>
      <c r="H2374" s="630">
        <f>IF(F2374="",0,VLOOKUP(F2374,'Cable trays (UnitPrice)'!B:F,5,0))</f>
        <v>0.1643478260869565</v>
      </c>
      <c r="I2374" s="631">
        <f t="shared" si="3212"/>
        <v>0.328695652173913</v>
      </c>
      <c r="J2374" s="632"/>
      <c r="K2374" s="632"/>
      <c r="L2374" s="632"/>
      <c r="M2374" s="633"/>
      <c r="N2374" s="632"/>
      <c r="O2374" s="635"/>
      <c r="P2374" s="636" t="e">
        <f t="shared" ref="P2374" si="3216">G2374*O2370</f>
        <v>#REF!</v>
      </c>
    </row>
    <row r="2375" spans="1:16">
      <c r="B2375" s="627"/>
      <c r="C2375" s="627"/>
      <c r="D2375" s="627"/>
      <c r="E2375" s="628"/>
      <c r="F2375" s="638" t="s">
        <v>865</v>
      </c>
      <c r="G2375" s="639">
        <f t="shared" ref="G2375:G2435" si="3217">D2370*2/1000</f>
        <v>1</v>
      </c>
      <c r="H2375" s="630">
        <f>IF(F2375="",0,VLOOKUP(F2375,'Cable trays (UnitPrice)'!B:F,5,0))</f>
        <v>5.9608695652173909</v>
      </c>
      <c r="I2375" s="631">
        <f t="shared" si="3212"/>
        <v>5.9608695652173909</v>
      </c>
      <c r="J2375" s="632"/>
      <c r="K2375" s="632"/>
      <c r="L2375" s="632"/>
      <c r="M2375" s="633"/>
      <c r="N2375" s="632"/>
      <c r="O2375" s="635"/>
      <c r="P2375" s="636" t="e">
        <f t="shared" ref="P2375" si="3218">G2375*O2370</f>
        <v>#REF!</v>
      </c>
    </row>
    <row r="2376" spans="1:16">
      <c r="B2376" s="627"/>
      <c r="C2376" s="627"/>
      <c r="D2376" s="627"/>
      <c r="E2376" s="628"/>
      <c r="F2376" s="638" t="s">
        <v>855</v>
      </c>
      <c r="G2376" s="639">
        <v>2</v>
      </c>
      <c r="H2376" s="630">
        <f>IF(F2376="",0,VLOOKUP(F2376,'Cable trays (UnitPrice)'!B:F,5,0))</f>
        <v>0.78521739130434776</v>
      </c>
      <c r="I2376" s="631">
        <f t="shared" si="3212"/>
        <v>1.5704347826086955</v>
      </c>
      <c r="J2376" s="632"/>
      <c r="K2376" s="632"/>
      <c r="L2376" s="632"/>
      <c r="M2376" s="633"/>
      <c r="N2376" s="632"/>
      <c r="O2376" s="635"/>
      <c r="P2376" s="636" t="e">
        <f t="shared" ref="P2376" si="3219">G2376*O2370</f>
        <v>#REF!</v>
      </c>
    </row>
    <row r="2377" spans="1:16">
      <c r="B2377" s="627"/>
      <c r="C2377" s="627"/>
      <c r="D2377" s="627"/>
      <c r="E2377" s="628"/>
      <c r="F2377" s="638"/>
      <c r="G2377" s="639"/>
      <c r="H2377" s="630">
        <f>IF(F2377="",0,VLOOKUP(F2377,'Cable trays (UnitPrice)'!B:F,5,0))</f>
        <v>0</v>
      </c>
      <c r="I2377" s="631">
        <f t="shared" si="3212"/>
        <v>0</v>
      </c>
      <c r="J2377" s="632"/>
      <c r="K2377" s="632"/>
      <c r="L2377" s="632"/>
      <c r="M2377" s="633"/>
      <c r="N2377" s="632"/>
      <c r="O2377" s="635"/>
      <c r="P2377" s="636" t="e">
        <f t="shared" ref="P2377" si="3220">G2377*O2370</f>
        <v>#REF!</v>
      </c>
    </row>
    <row r="2378" spans="1:16">
      <c r="B2378" s="627"/>
      <c r="C2378" s="627"/>
      <c r="D2378" s="627"/>
      <c r="E2378" s="628"/>
      <c r="F2378" s="627"/>
      <c r="G2378" s="639"/>
      <c r="H2378" s="630">
        <f>IF(F2378="",0,VLOOKUP(F2378,'Cable trays (UnitPrice)'!B:F,5,0))</f>
        <v>0</v>
      </c>
      <c r="I2378" s="631">
        <f t="shared" si="3212"/>
        <v>0</v>
      </c>
      <c r="J2378" s="632"/>
      <c r="K2378" s="632"/>
      <c r="L2378" s="632"/>
      <c r="M2378" s="633"/>
      <c r="N2378" s="632"/>
      <c r="O2378" s="635"/>
      <c r="P2378" s="636" t="e">
        <f t="shared" ref="P2378" si="3221">G2378*O2370</f>
        <v>#REF!</v>
      </c>
    </row>
    <row r="2379" spans="1:16">
      <c r="B2379" s="627"/>
      <c r="C2379" s="627"/>
      <c r="D2379" s="627"/>
      <c r="E2379" s="628"/>
      <c r="F2379" s="8"/>
      <c r="G2379" s="639"/>
      <c r="H2379" s="630">
        <f>IF(F2379="",0,VLOOKUP(F2379,'Cable trays (UnitPrice)'!B:F,5,0))</f>
        <v>0</v>
      </c>
      <c r="I2379" s="631">
        <f t="shared" si="3212"/>
        <v>0</v>
      </c>
      <c r="J2379" s="632"/>
      <c r="K2379" s="632"/>
      <c r="L2379" s="632"/>
      <c r="M2379" s="633"/>
      <c r="N2379" s="632"/>
      <c r="O2379" s="635"/>
      <c r="P2379" s="636" t="e">
        <f t="shared" ref="P2379" si="3222">G2379*O2370</f>
        <v>#REF!</v>
      </c>
    </row>
    <row r="2380" spans="1:16">
      <c r="A2380" t="s">
        <v>986</v>
      </c>
      <c r="B2380" s="705" t="s">
        <v>974</v>
      </c>
      <c r="C2380" s="703" t="s">
        <v>852</v>
      </c>
      <c r="D2380" s="9" t="s">
        <v>863</v>
      </c>
      <c r="E2380" s="9" t="s">
        <v>912</v>
      </c>
      <c r="F2380" s="619"/>
      <c r="G2380" s="619"/>
      <c r="H2380" s="619"/>
      <c r="I2380" s="620">
        <f t="shared" ref="I2380" si="3223">SUM(I2381:I2389)</f>
        <v>241.13682526661196</v>
      </c>
      <c r="J2380" s="621">
        <f>I2380*NOK2EUR</f>
        <v>2773.0734905660374</v>
      </c>
      <c r="K2380" s="622"/>
      <c r="L2380" s="622">
        <f t="shared" ref="L2380" si="3224">D2380/1000</f>
        <v>0.45</v>
      </c>
      <c r="M2380" s="624">
        <f t="shared" ref="M2380" si="3225">$M$1</f>
        <v>0.5</v>
      </c>
      <c r="N2380" s="622">
        <f t="shared" ref="N2380" si="3226">L2380+L2380*M2380</f>
        <v>0.67500000000000004</v>
      </c>
      <c r="O2380" s="626" t="e">
        <f>SUMIF(#REF!,A2380,#REF!)</f>
        <v>#REF!</v>
      </c>
      <c r="P2380" s="626"/>
    </row>
    <row r="2381" spans="1:16">
      <c r="B2381" s="627"/>
      <c r="C2381" s="627"/>
      <c r="D2381" s="627"/>
      <c r="E2381" s="628"/>
      <c r="F2381" s="260" t="str">
        <f>CONCATENATE(B2380," ",C2380,D2380,"x",E2380)</f>
        <v>Ladder - Tee HDG 450 x 125</v>
      </c>
      <c r="G2381" s="629">
        <v>1</v>
      </c>
      <c r="H2381" s="630">
        <f>IF(F2381="",0,VLOOKUP(F2381,'Cable trays (UnitPrice)'!B:F,5,0))</f>
        <v>202.17391304347825</v>
      </c>
      <c r="I2381" s="631">
        <f t="shared" ref="I2381:I2389" si="3227">H2381*G2381</f>
        <v>202.17391304347825</v>
      </c>
      <c r="J2381" s="632"/>
      <c r="K2381" s="632"/>
      <c r="L2381" s="632"/>
      <c r="M2381" s="633"/>
      <c r="N2381" s="632"/>
      <c r="O2381" s="635"/>
      <c r="P2381" s="636" t="e">
        <f t="shared" ref="P2381" si="3228">G2381*O2380</f>
        <v>#REF!</v>
      </c>
    </row>
    <row r="2382" spans="1:16">
      <c r="B2382" s="627"/>
      <c r="C2382" s="627"/>
      <c r="D2382" s="627"/>
      <c r="E2382" s="628"/>
      <c r="F2382" s="260" t="str">
        <f>CONCATENATE("Ladder - Union ",C2380,D2380,"x",E2380)</f>
        <v>Ladder - Union HDG 450 x 125</v>
      </c>
      <c r="G2382" s="629">
        <v>2</v>
      </c>
      <c r="H2382" s="630">
        <f>IF(F2382="",0,VLOOKUP(F2382,'Cable trays (UnitPrice)'!B:F,5,0))</f>
        <v>14.232977850697294</v>
      </c>
      <c r="I2382" s="631">
        <f t="shared" si="3227"/>
        <v>28.465955701394588</v>
      </c>
      <c r="J2382" s="632"/>
      <c r="K2382" s="632"/>
      <c r="L2382" s="632"/>
      <c r="M2382" s="633"/>
      <c r="N2382" s="632"/>
      <c r="O2382" s="635"/>
      <c r="P2382" s="636" t="e">
        <f t="shared" ref="P2382" si="3229">G2382*O2380</f>
        <v>#REF!</v>
      </c>
    </row>
    <row r="2383" spans="1:16">
      <c r="B2383" s="627"/>
      <c r="C2383" s="627"/>
      <c r="D2383" s="627"/>
      <c r="E2383" s="628"/>
      <c r="F2383" s="638" t="s">
        <v>853</v>
      </c>
      <c r="G2383" s="639">
        <v>2</v>
      </c>
      <c r="H2383" s="630">
        <f>IF(F2383="",0,VLOOKUP(F2383,'Cable trays (UnitPrice)'!B:F,5,0))</f>
        <v>1.6165217391304347</v>
      </c>
      <c r="I2383" s="631">
        <f t="shared" si="3227"/>
        <v>3.2330434782608695</v>
      </c>
      <c r="J2383" s="632"/>
      <c r="K2383" s="632"/>
      <c r="L2383" s="632"/>
      <c r="M2383" s="633"/>
      <c r="N2383" s="632"/>
      <c r="O2383" s="635"/>
      <c r="P2383" s="636" t="e">
        <f t="shared" ref="P2383" si="3230">G2383*O2380</f>
        <v>#REF!</v>
      </c>
    </row>
    <row r="2384" spans="1:16">
      <c r="B2384" s="627"/>
      <c r="C2384" s="627"/>
      <c r="D2384" s="627"/>
      <c r="E2384" s="628"/>
      <c r="F2384" s="638" t="s">
        <v>854</v>
      </c>
      <c r="G2384" s="639">
        <v>2</v>
      </c>
      <c r="H2384" s="630">
        <f>IF(F2384="",0,VLOOKUP(F2384,'Cable trays (UnitPrice)'!B:F,5,0))</f>
        <v>0.1643478260869565</v>
      </c>
      <c r="I2384" s="631">
        <f t="shared" si="3227"/>
        <v>0.328695652173913</v>
      </c>
      <c r="J2384" s="632"/>
      <c r="K2384" s="632"/>
      <c r="L2384" s="632"/>
      <c r="M2384" s="633"/>
      <c r="N2384" s="632"/>
      <c r="O2384" s="635"/>
      <c r="P2384" s="636" t="e">
        <f t="shared" ref="P2384" si="3231">G2384*O2380</f>
        <v>#REF!</v>
      </c>
    </row>
    <row r="2385" spans="1:16">
      <c r="B2385" s="627"/>
      <c r="C2385" s="627"/>
      <c r="D2385" s="627"/>
      <c r="E2385" s="628"/>
      <c r="F2385" s="638" t="s">
        <v>865</v>
      </c>
      <c r="G2385" s="639">
        <f t="shared" si="3217"/>
        <v>0.9</v>
      </c>
      <c r="H2385" s="630">
        <f>IF(F2385="",0,VLOOKUP(F2385,'Cable trays (UnitPrice)'!B:F,5,0))</f>
        <v>5.9608695652173909</v>
      </c>
      <c r="I2385" s="631">
        <f t="shared" si="3227"/>
        <v>5.364782608695652</v>
      </c>
      <c r="J2385" s="632"/>
      <c r="K2385" s="632"/>
      <c r="L2385" s="632"/>
      <c r="M2385" s="633"/>
      <c r="N2385" s="632"/>
      <c r="O2385" s="635"/>
      <c r="P2385" s="636" t="e">
        <f t="shared" ref="P2385" si="3232">G2385*O2380</f>
        <v>#REF!</v>
      </c>
    </row>
    <row r="2386" spans="1:16">
      <c r="B2386" s="627"/>
      <c r="C2386" s="627"/>
      <c r="D2386" s="627"/>
      <c r="E2386" s="628"/>
      <c r="F2386" s="638" t="s">
        <v>855</v>
      </c>
      <c r="G2386" s="639">
        <v>2</v>
      </c>
      <c r="H2386" s="630">
        <f>IF(F2386="",0,VLOOKUP(F2386,'Cable trays (UnitPrice)'!B:F,5,0))</f>
        <v>0.78521739130434776</v>
      </c>
      <c r="I2386" s="631">
        <f t="shared" si="3227"/>
        <v>1.5704347826086955</v>
      </c>
      <c r="J2386" s="632"/>
      <c r="K2386" s="632"/>
      <c r="L2386" s="632"/>
      <c r="M2386" s="633"/>
      <c r="N2386" s="632"/>
      <c r="O2386" s="635"/>
      <c r="P2386" s="636" t="e">
        <f t="shared" ref="P2386" si="3233">G2386*O2380</f>
        <v>#REF!</v>
      </c>
    </row>
    <row r="2387" spans="1:16">
      <c r="B2387" s="627"/>
      <c r="C2387" s="627"/>
      <c r="D2387" s="627"/>
      <c r="E2387" s="628"/>
      <c r="F2387" s="638"/>
      <c r="G2387" s="639"/>
      <c r="H2387" s="630">
        <f>IF(F2387="",0,VLOOKUP(F2387,'Cable trays (UnitPrice)'!B:F,5,0))</f>
        <v>0</v>
      </c>
      <c r="I2387" s="631">
        <f t="shared" si="3227"/>
        <v>0</v>
      </c>
      <c r="J2387" s="632"/>
      <c r="K2387" s="632"/>
      <c r="L2387" s="632"/>
      <c r="M2387" s="633"/>
      <c r="N2387" s="632"/>
      <c r="O2387" s="635"/>
      <c r="P2387" s="636" t="e">
        <f t="shared" ref="P2387" si="3234">G2387*O2380</f>
        <v>#REF!</v>
      </c>
    </row>
    <row r="2388" spans="1:16">
      <c r="B2388" s="627"/>
      <c r="C2388" s="627"/>
      <c r="D2388" s="627"/>
      <c r="E2388" s="628"/>
      <c r="F2388" s="627"/>
      <c r="G2388" s="639"/>
      <c r="H2388" s="630">
        <f>IF(F2388="",0,VLOOKUP(F2388,'Cable trays (UnitPrice)'!B:F,5,0))</f>
        <v>0</v>
      </c>
      <c r="I2388" s="631">
        <f t="shared" si="3227"/>
        <v>0</v>
      </c>
      <c r="J2388" s="632"/>
      <c r="K2388" s="632"/>
      <c r="L2388" s="632"/>
      <c r="M2388" s="633"/>
      <c r="N2388" s="632"/>
      <c r="O2388" s="635"/>
      <c r="P2388" s="636" t="e">
        <f t="shared" ref="P2388" si="3235">G2388*O2380</f>
        <v>#REF!</v>
      </c>
    </row>
    <row r="2389" spans="1:16">
      <c r="B2389" s="627"/>
      <c r="C2389" s="627"/>
      <c r="D2389" s="627"/>
      <c r="E2389" s="628"/>
      <c r="F2389" s="8"/>
      <c r="G2389" s="639"/>
      <c r="H2389" s="630">
        <f>IF(F2389="",0,VLOOKUP(F2389,'Cable trays (UnitPrice)'!B:F,5,0))</f>
        <v>0</v>
      </c>
      <c r="I2389" s="631">
        <f t="shared" si="3227"/>
        <v>0</v>
      </c>
      <c r="J2389" s="632"/>
      <c r="K2389" s="632"/>
      <c r="L2389" s="632"/>
      <c r="M2389" s="633"/>
      <c r="N2389" s="632"/>
      <c r="O2389" s="635"/>
      <c r="P2389" s="636" t="e">
        <f t="shared" ref="P2389" si="3236">G2389*O2380</f>
        <v>#REF!</v>
      </c>
    </row>
    <row r="2390" spans="1:16">
      <c r="A2390" t="s">
        <v>986</v>
      </c>
      <c r="B2390" s="705" t="s">
        <v>974</v>
      </c>
      <c r="C2390" s="703" t="s">
        <v>852</v>
      </c>
      <c r="D2390" s="9" t="s">
        <v>863</v>
      </c>
      <c r="E2390" s="9" t="s">
        <v>912</v>
      </c>
      <c r="F2390" s="619"/>
      <c r="G2390" s="619"/>
      <c r="H2390" s="619"/>
      <c r="I2390" s="620">
        <f t="shared" ref="I2390" si="3237">SUM(I2391:I2399)</f>
        <v>241.13682526661196</v>
      </c>
      <c r="J2390" s="621">
        <f>I2390*NOK2EUR</f>
        <v>2773.0734905660374</v>
      </c>
      <c r="K2390" s="622"/>
      <c r="L2390" s="622">
        <f t="shared" ref="L2390" si="3238">D2390/1000</f>
        <v>0.45</v>
      </c>
      <c r="M2390" s="624">
        <f t="shared" ref="M2390" si="3239">$M$1</f>
        <v>0.5</v>
      </c>
      <c r="N2390" s="622">
        <f t="shared" ref="N2390" si="3240">L2390+L2390*M2390</f>
        <v>0.67500000000000004</v>
      </c>
      <c r="O2390" s="626" t="e">
        <f>SUMIF(#REF!,A2390,#REF!)</f>
        <v>#REF!</v>
      </c>
      <c r="P2390" s="626"/>
    </row>
    <row r="2391" spans="1:16">
      <c r="B2391" s="627"/>
      <c r="C2391" s="627"/>
      <c r="D2391" s="627"/>
      <c r="E2391" s="628"/>
      <c r="F2391" s="260" t="str">
        <f>CONCATENATE(B2390," ",C2390,D2390,"x",E2390)</f>
        <v>Ladder - Tee HDG 450 x 125</v>
      </c>
      <c r="G2391" s="629">
        <v>1</v>
      </c>
      <c r="H2391" s="630">
        <f>IF(F2391="",0,VLOOKUP(F2391,'Cable trays (UnitPrice)'!B:F,5,0))</f>
        <v>202.17391304347825</v>
      </c>
      <c r="I2391" s="631">
        <f t="shared" ref="I2391:I2399" si="3241">H2391*G2391</f>
        <v>202.17391304347825</v>
      </c>
      <c r="J2391" s="632"/>
      <c r="K2391" s="632"/>
      <c r="L2391" s="632"/>
      <c r="M2391" s="633"/>
      <c r="N2391" s="632"/>
      <c r="O2391" s="635"/>
      <c r="P2391" s="636" t="e">
        <f t="shared" ref="P2391" si="3242">G2391*O2390</f>
        <v>#REF!</v>
      </c>
    </row>
    <row r="2392" spans="1:16">
      <c r="B2392" s="627"/>
      <c r="C2392" s="627"/>
      <c r="D2392" s="627"/>
      <c r="E2392" s="628"/>
      <c r="F2392" s="260" t="str">
        <f>CONCATENATE("Ladder - Union ",C2390,D2390,"x",E2390)</f>
        <v>Ladder - Union HDG 450 x 125</v>
      </c>
      <c r="G2392" s="629">
        <v>2</v>
      </c>
      <c r="H2392" s="630">
        <f>IF(F2392="",0,VLOOKUP(F2392,'Cable trays (UnitPrice)'!B:F,5,0))</f>
        <v>14.232977850697294</v>
      </c>
      <c r="I2392" s="631">
        <f t="shared" si="3241"/>
        <v>28.465955701394588</v>
      </c>
      <c r="J2392" s="632"/>
      <c r="K2392" s="632"/>
      <c r="L2392" s="632"/>
      <c r="M2392" s="633"/>
      <c r="N2392" s="632"/>
      <c r="O2392" s="635"/>
      <c r="P2392" s="636" t="e">
        <f t="shared" ref="P2392" si="3243">G2392*O2390</f>
        <v>#REF!</v>
      </c>
    </row>
    <row r="2393" spans="1:16">
      <c r="B2393" s="627"/>
      <c r="C2393" s="627"/>
      <c r="D2393" s="627"/>
      <c r="E2393" s="628"/>
      <c r="F2393" s="638" t="s">
        <v>853</v>
      </c>
      <c r="G2393" s="639">
        <v>2</v>
      </c>
      <c r="H2393" s="630">
        <f>IF(F2393="",0,VLOOKUP(F2393,'Cable trays (UnitPrice)'!B:F,5,0))</f>
        <v>1.6165217391304347</v>
      </c>
      <c r="I2393" s="631">
        <f t="shared" si="3241"/>
        <v>3.2330434782608695</v>
      </c>
      <c r="J2393" s="632"/>
      <c r="K2393" s="632"/>
      <c r="L2393" s="632"/>
      <c r="M2393" s="633"/>
      <c r="N2393" s="632"/>
      <c r="O2393" s="635"/>
      <c r="P2393" s="636" t="e">
        <f t="shared" ref="P2393" si="3244">G2393*O2390</f>
        <v>#REF!</v>
      </c>
    </row>
    <row r="2394" spans="1:16">
      <c r="B2394" s="627"/>
      <c r="C2394" s="627"/>
      <c r="D2394" s="627"/>
      <c r="E2394" s="628"/>
      <c r="F2394" s="638" t="s">
        <v>854</v>
      </c>
      <c r="G2394" s="639">
        <v>2</v>
      </c>
      <c r="H2394" s="630">
        <f>IF(F2394="",0,VLOOKUP(F2394,'Cable trays (UnitPrice)'!B:F,5,0))</f>
        <v>0.1643478260869565</v>
      </c>
      <c r="I2394" s="631">
        <f t="shared" si="3241"/>
        <v>0.328695652173913</v>
      </c>
      <c r="J2394" s="632"/>
      <c r="K2394" s="632"/>
      <c r="L2394" s="632"/>
      <c r="M2394" s="633"/>
      <c r="N2394" s="632"/>
      <c r="O2394" s="635"/>
      <c r="P2394" s="636" t="e">
        <f t="shared" ref="P2394" si="3245">G2394*O2390</f>
        <v>#REF!</v>
      </c>
    </row>
    <row r="2395" spans="1:16">
      <c r="B2395" s="627"/>
      <c r="C2395" s="627"/>
      <c r="D2395" s="627"/>
      <c r="E2395" s="628"/>
      <c r="F2395" s="638" t="s">
        <v>865</v>
      </c>
      <c r="G2395" s="639">
        <f t="shared" si="3217"/>
        <v>0.9</v>
      </c>
      <c r="H2395" s="630">
        <f>IF(F2395="",0,VLOOKUP(F2395,'Cable trays (UnitPrice)'!B:F,5,0))</f>
        <v>5.9608695652173909</v>
      </c>
      <c r="I2395" s="631">
        <f t="shared" si="3241"/>
        <v>5.364782608695652</v>
      </c>
      <c r="J2395" s="632"/>
      <c r="K2395" s="632"/>
      <c r="L2395" s="632"/>
      <c r="M2395" s="633"/>
      <c r="N2395" s="632"/>
      <c r="O2395" s="635"/>
      <c r="P2395" s="636" t="e">
        <f t="shared" ref="P2395" si="3246">G2395*O2390</f>
        <v>#REF!</v>
      </c>
    </row>
    <row r="2396" spans="1:16">
      <c r="B2396" s="627"/>
      <c r="C2396" s="627"/>
      <c r="D2396" s="627"/>
      <c r="E2396" s="628"/>
      <c r="F2396" s="638" t="s">
        <v>855</v>
      </c>
      <c r="G2396" s="639">
        <v>2</v>
      </c>
      <c r="H2396" s="630">
        <f>IF(F2396="",0,VLOOKUP(F2396,'Cable trays (UnitPrice)'!B:F,5,0))</f>
        <v>0.78521739130434776</v>
      </c>
      <c r="I2396" s="631">
        <f t="shared" si="3241"/>
        <v>1.5704347826086955</v>
      </c>
      <c r="J2396" s="632"/>
      <c r="K2396" s="632"/>
      <c r="L2396" s="632"/>
      <c r="M2396" s="633"/>
      <c r="N2396" s="632"/>
      <c r="O2396" s="635"/>
      <c r="P2396" s="636" t="e">
        <f t="shared" ref="P2396" si="3247">G2396*O2390</f>
        <v>#REF!</v>
      </c>
    </row>
    <row r="2397" spans="1:16">
      <c r="B2397" s="627"/>
      <c r="C2397" s="627"/>
      <c r="D2397" s="627"/>
      <c r="E2397" s="628"/>
      <c r="F2397" s="638"/>
      <c r="G2397" s="639"/>
      <c r="H2397" s="630">
        <f>IF(F2397="",0,VLOOKUP(F2397,'Cable trays (UnitPrice)'!B:F,5,0))</f>
        <v>0</v>
      </c>
      <c r="I2397" s="631">
        <f t="shared" si="3241"/>
        <v>0</v>
      </c>
      <c r="J2397" s="632"/>
      <c r="K2397" s="632"/>
      <c r="L2397" s="632"/>
      <c r="M2397" s="633"/>
      <c r="N2397" s="632"/>
      <c r="O2397" s="635"/>
      <c r="P2397" s="636" t="e">
        <f t="shared" ref="P2397" si="3248">G2397*O2390</f>
        <v>#REF!</v>
      </c>
    </row>
    <row r="2398" spans="1:16">
      <c r="B2398" s="627"/>
      <c r="C2398" s="627"/>
      <c r="D2398" s="627"/>
      <c r="E2398" s="628"/>
      <c r="F2398" s="627"/>
      <c r="G2398" s="639"/>
      <c r="H2398" s="630">
        <f>IF(F2398="",0,VLOOKUP(F2398,'Cable trays (UnitPrice)'!B:F,5,0))</f>
        <v>0</v>
      </c>
      <c r="I2398" s="631">
        <f t="shared" si="3241"/>
        <v>0</v>
      </c>
      <c r="J2398" s="632"/>
      <c r="K2398" s="632"/>
      <c r="L2398" s="632"/>
      <c r="M2398" s="633"/>
      <c r="N2398" s="632"/>
      <c r="O2398" s="635"/>
      <c r="P2398" s="636" t="e">
        <f t="shared" ref="P2398" si="3249">G2398*O2390</f>
        <v>#REF!</v>
      </c>
    </row>
    <row r="2399" spans="1:16">
      <c r="B2399" s="627"/>
      <c r="C2399" s="627"/>
      <c r="D2399" s="627"/>
      <c r="E2399" s="628"/>
      <c r="F2399" s="8"/>
      <c r="G2399" s="639"/>
      <c r="H2399" s="630">
        <f>IF(F2399="",0,VLOOKUP(F2399,'Cable trays (UnitPrice)'!B:F,5,0))</f>
        <v>0</v>
      </c>
      <c r="I2399" s="631">
        <f t="shared" si="3241"/>
        <v>0</v>
      </c>
      <c r="J2399" s="632"/>
      <c r="K2399" s="632"/>
      <c r="L2399" s="632"/>
      <c r="M2399" s="633"/>
      <c r="N2399" s="632"/>
      <c r="O2399" s="635"/>
      <c r="P2399" s="636" t="e">
        <f t="shared" ref="P2399" si="3250">G2399*O2390</f>
        <v>#REF!</v>
      </c>
    </row>
    <row r="2400" spans="1:16">
      <c r="A2400" t="s">
        <v>986</v>
      </c>
      <c r="B2400" s="705" t="s">
        <v>974</v>
      </c>
      <c r="C2400" s="703" t="s">
        <v>852</v>
      </c>
      <c r="D2400" s="9" t="s">
        <v>863</v>
      </c>
      <c r="E2400" s="9" t="s">
        <v>912</v>
      </c>
      <c r="F2400" s="619"/>
      <c r="G2400" s="619"/>
      <c r="H2400" s="619"/>
      <c r="I2400" s="620">
        <f t="shared" ref="I2400" si="3251">SUM(I2401:I2409)</f>
        <v>241.13682526661196</v>
      </c>
      <c r="J2400" s="621">
        <f>I2400*NOK2EUR</f>
        <v>2773.0734905660374</v>
      </c>
      <c r="K2400" s="622"/>
      <c r="L2400" s="622">
        <f t="shared" ref="L2400" si="3252">D2400/1000</f>
        <v>0.45</v>
      </c>
      <c r="M2400" s="624">
        <f t="shared" ref="M2400" si="3253">$M$1</f>
        <v>0.5</v>
      </c>
      <c r="N2400" s="622">
        <f t="shared" ref="N2400" si="3254">L2400+L2400*M2400</f>
        <v>0.67500000000000004</v>
      </c>
      <c r="O2400" s="626" t="e">
        <f>SUMIF(#REF!,A2400,#REF!)</f>
        <v>#REF!</v>
      </c>
      <c r="P2400" s="626"/>
    </row>
    <row r="2401" spans="1:16">
      <c r="B2401" s="627"/>
      <c r="C2401" s="627"/>
      <c r="D2401" s="627"/>
      <c r="E2401" s="628"/>
      <c r="F2401" s="260" t="str">
        <f>CONCATENATE(B2400," ",C2400,D2400,"x",E2400)</f>
        <v>Ladder - Tee HDG 450 x 125</v>
      </c>
      <c r="G2401" s="629">
        <v>1</v>
      </c>
      <c r="H2401" s="630">
        <f>IF(F2401="",0,VLOOKUP(F2401,'Cable trays (UnitPrice)'!B:F,5,0))</f>
        <v>202.17391304347825</v>
      </c>
      <c r="I2401" s="631">
        <f t="shared" ref="I2401:I2409" si="3255">H2401*G2401</f>
        <v>202.17391304347825</v>
      </c>
      <c r="J2401" s="632"/>
      <c r="K2401" s="632"/>
      <c r="L2401" s="632"/>
      <c r="M2401" s="633"/>
      <c r="N2401" s="632"/>
      <c r="O2401" s="635"/>
      <c r="P2401" s="636" t="e">
        <f t="shared" ref="P2401" si="3256">G2401*O2400</f>
        <v>#REF!</v>
      </c>
    </row>
    <row r="2402" spans="1:16">
      <c r="B2402" s="627"/>
      <c r="C2402" s="627"/>
      <c r="D2402" s="627"/>
      <c r="E2402" s="628"/>
      <c r="F2402" s="260" t="str">
        <f>CONCATENATE("Ladder - Union ",C2400,D2400,"x",E2400)</f>
        <v>Ladder - Union HDG 450 x 125</v>
      </c>
      <c r="G2402" s="629">
        <v>2</v>
      </c>
      <c r="H2402" s="630">
        <f>IF(F2402="",0,VLOOKUP(F2402,'Cable trays (UnitPrice)'!B:F,5,0))</f>
        <v>14.232977850697294</v>
      </c>
      <c r="I2402" s="631">
        <f t="shared" si="3255"/>
        <v>28.465955701394588</v>
      </c>
      <c r="J2402" s="632"/>
      <c r="K2402" s="632"/>
      <c r="L2402" s="632"/>
      <c r="M2402" s="633"/>
      <c r="N2402" s="632"/>
      <c r="O2402" s="635"/>
      <c r="P2402" s="636" t="e">
        <f t="shared" ref="P2402" si="3257">G2402*O2400</f>
        <v>#REF!</v>
      </c>
    </row>
    <row r="2403" spans="1:16">
      <c r="B2403" s="627"/>
      <c r="C2403" s="627"/>
      <c r="D2403" s="627"/>
      <c r="E2403" s="628"/>
      <c r="F2403" s="638" t="s">
        <v>853</v>
      </c>
      <c r="G2403" s="639">
        <v>2</v>
      </c>
      <c r="H2403" s="630">
        <f>IF(F2403="",0,VLOOKUP(F2403,'Cable trays (UnitPrice)'!B:F,5,0))</f>
        <v>1.6165217391304347</v>
      </c>
      <c r="I2403" s="631">
        <f t="shared" si="3255"/>
        <v>3.2330434782608695</v>
      </c>
      <c r="J2403" s="632"/>
      <c r="K2403" s="632"/>
      <c r="L2403" s="632"/>
      <c r="M2403" s="633"/>
      <c r="N2403" s="632"/>
      <c r="O2403" s="635"/>
      <c r="P2403" s="636" t="e">
        <f t="shared" ref="P2403" si="3258">G2403*O2400</f>
        <v>#REF!</v>
      </c>
    </row>
    <row r="2404" spans="1:16">
      <c r="B2404" s="627"/>
      <c r="C2404" s="627"/>
      <c r="D2404" s="627"/>
      <c r="E2404" s="628"/>
      <c r="F2404" s="638" t="s">
        <v>854</v>
      </c>
      <c r="G2404" s="639">
        <v>2</v>
      </c>
      <c r="H2404" s="630">
        <f>IF(F2404="",0,VLOOKUP(F2404,'Cable trays (UnitPrice)'!B:F,5,0))</f>
        <v>0.1643478260869565</v>
      </c>
      <c r="I2404" s="631">
        <f t="shared" si="3255"/>
        <v>0.328695652173913</v>
      </c>
      <c r="J2404" s="632"/>
      <c r="K2404" s="632"/>
      <c r="L2404" s="632"/>
      <c r="M2404" s="633"/>
      <c r="N2404" s="632"/>
      <c r="O2404" s="635"/>
      <c r="P2404" s="636" t="e">
        <f t="shared" ref="P2404" si="3259">G2404*O2400</f>
        <v>#REF!</v>
      </c>
    </row>
    <row r="2405" spans="1:16">
      <c r="B2405" s="627"/>
      <c r="C2405" s="627"/>
      <c r="D2405" s="627"/>
      <c r="E2405" s="628"/>
      <c r="F2405" s="638" t="s">
        <v>865</v>
      </c>
      <c r="G2405" s="639">
        <f t="shared" si="3217"/>
        <v>0.9</v>
      </c>
      <c r="H2405" s="630">
        <f>IF(F2405="",0,VLOOKUP(F2405,'Cable trays (UnitPrice)'!B:F,5,0))</f>
        <v>5.9608695652173909</v>
      </c>
      <c r="I2405" s="631">
        <f t="shared" si="3255"/>
        <v>5.364782608695652</v>
      </c>
      <c r="J2405" s="632"/>
      <c r="K2405" s="632"/>
      <c r="L2405" s="632"/>
      <c r="M2405" s="633"/>
      <c r="N2405" s="632"/>
      <c r="O2405" s="635"/>
      <c r="P2405" s="636" t="e">
        <f t="shared" ref="P2405" si="3260">G2405*O2400</f>
        <v>#REF!</v>
      </c>
    </row>
    <row r="2406" spans="1:16">
      <c r="B2406" s="627"/>
      <c r="C2406" s="627"/>
      <c r="D2406" s="627"/>
      <c r="E2406" s="628"/>
      <c r="F2406" s="638" t="s">
        <v>855</v>
      </c>
      <c r="G2406" s="639">
        <v>2</v>
      </c>
      <c r="H2406" s="630">
        <f>IF(F2406="",0,VLOOKUP(F2406,'Cable trays (UnitPrice)'!B:F,5,0))</f>
        <v>0.78521739130434776</v>
      </c>
      <c r="I2406" s="631">
        <f t="shared" si="3255"/>
        <v>1.5704347826086955</v>
      </c>
      <c r="J2406" s="632"/>
      <c r="K2406" s="632"/>
      <c r="L2406" s="632"/>
      <c r="M2406" s="633"/>
      <c r="N2406" s="632"/>
      <c r="O2406" s="635"/>
      <c r="P2406" s="636" t="e">
        <f t="shared" ref="P2406" si="3261">G2406*O2400</f>
        <v>#REF!</v>
      </c>
    </row>
    <row r="2407" spans="1:16">
      <c r="B2407" s="627"/>
      <c r="C2407" s="627"/>
      <c r="D2407" s="627"/>
      <c r="E2407" s="628"/>
      <c r="F2407" s="638"/>
      <c r="G2407" s="639"/>
      <c r="H2407" s="630">
        <f>IF(F2407="",0,VLOOKUP(F2407,'Cable trays (UnitPrice)'!B:F,5,0))</f>
        <v>0</v>
      </c>
      <c r="I2407" s="631">
        <f t="shared" si="3255"/>
        <v>0</v>
      </c>
      <c r="J2407" s="632"/>
      <c r="K2407" s="632"/>
      <c r="L2407" s="632"/>
      <c r="M2407" s="633"/>
      <c r="N2407" s="632"/>
      <c r="O2407" s="635"/>
      <c r="P2407" s="636" t="e">
        <f t="shared" ref="P2407" si="3262">G2407*O2400</f>
        <v>#REF!</v>
      </c>
    </row>
    <row r="2408" spans="1:16">
      <c r="B2408" s="627"/>
      <c r="C2408" s="627"/>
      <c r="D2408" s="627"/>
      <c r="E2408" s="628"/>
      <c r="F2408" s="627"/>
      <c r="G2408" s="639"/>
      <c r="H2408" s="630">
        <f>IF(F2408="",0,VLOOKUP(F2408,'Cable trays (UnitPrice)'!B:F,5,0))</f>
        <v>0</v>
      </c>
      <c r="I2408" s="631">
        <f t="shared" si="3255"/>
        <v>0</v>
      </c>
      <c r="J2408" s="632"/>
      <c r="K2408" s="632"/>
      <c r="L2408" s="632"/>
      <c r="M2408" s="633"/>
      <c r="N2408" s="632"/>
      <c r="O2408" s="635"/>
      <c r="P2408" s="636" t="e">
        <f t="shared" ref="P2408" si="3263">G2408*O2400</f>
        <v>#REF!</v>
      </c>
    </row>
    <row r="2409" spans="1:16">
      <c r="B2409" s="627"/>
      <c r="C2409" s="627"/>
      <c r="D2409" s="627"/>
      <c r="E2409" s="628"/>
      <c r="F2409" s="8"/>
      <c r="G2409" s="639"/>
      <c r="H2409" s="630">
        <f>IF(F2409="",0,VLOOKUP(F2409,'Cable trays (UnitPrice)'!B:F,5,0))</f>
        <v>0</v>
      </c>
      <c r="I2409" s="631">
        <f t="shared" si="3255"/>
        <v>0</v>
      </c>
      <c r="J2409" s="632"/>
      <c r="K2409" s="632"/>
      <c r="L2409" s="632"/>
      <c r="M2409" s="633"/>
      <c r="N2409" s="632"/>
      <c r="O2409" s="635"/>
      <c r="P2409" s="636" t="e">
        <f t="shared" ref="P2409" si="3264">G2409*O2400</f>
        <v>#REF!</v>
      </c>
    </row>
    <row r="2410" spans="1:16">
      <c r="A2410" t="s">
        <v>986</v>
      </c>
      <c r="B2410" s="705" t="s">
        <v>974</v>
      </c>
      <c r="C2410" s="703" t="s">
        <v>852</v>
      </c>
      <c r="D2410" s="9" t="s">
        <v>863</v>
      </c>
      <c r="E2410" s="9" t="s">
        <v>912</v>
      </c>
      <c r="F2410" s="619"/>
      <c r="G2410" s="619"/>
      <c r="H2410" s="619"/>
      <c r="I2410" s="620">
        <f t="shared" ref="I2410" si="3265">SUM(I2411:I2419)</f>
        <v>241.13682526661196</v>
      </c>
      <c r="J2410" s="621">
        <f>I2410*NOK2EUR</f>
        <v>2773.0734905660374</v>
      </c>
      <c r="K2410" s="622"/>
      <c r="L2410" s="622">
        <f t="shared" ref="L2410" si="3266">D2410/1000</f>
        <v>0.45</v>
      </c>
      <c r="M2410" s="624">
        <f t="shared" ref="M2410" si="3267">$M$1</f>
        <v>0.5</v>
      </c>
      <c r="N2410" s="622">
        <f t="shared" ref="N2410" si="3268">L2410+L2410*M2410</f>
        <v>0.67500000000000004</v>
      </c>
      <c r="O2410" s="626" t="e">
        <f>SUMIF(#REF!,A2410,#REF!)</f>
        <v>#REF!</v>
      </c>
      <c r="P2410" s="626"/>
    </row>
    <row r="2411" spans="1:16">
      <c r="B2411" s="627"/>
      <c r="C2411" s="627"/>
      <c r="D2411" s="627"/>
      <c r="E2411" s="628"/>
      <c r="F2411" s="260" t="str">
        <f>CONCATENATE(B2410," ",C2410,D2410,"x",E2410)</f>
        <v>Ladder - Tee HDG 450 x 125</v>
      </c>
      <c r="G2411" s="629">
        <v>1</v>
      </c>
      <c r="H2411" s="630">
        <f>IF(F2411="",0,VLOOKUP(F2411,'Cable trays (UnitPrice)'!B:F,5,0))</f>
        <v>202.17391304347825</v>
      </c>
      <c r="I2411" s="631">
        <f t="shared" ref="I2411:I2419" si="3269">H2411*G2411</f>
        <v>202.17391304347825</v>
      </c>
      <c r="J2411" s="632"/>
      <c r="K2411" s="632"/>
      <c r="L2411" s="632"/>
      <c r="M2411" s="633"/>
      <c r="N2411" s="632"/>
      <c r="O2411" s="635"/>
      <c r="P2411" s="636" t="e">
        <f t="shared" ref="P2411" si="3270">G2411*O2410</f>
        <v>#REF!</v>
      </c>
    </row>
    <row r="2412" spans="1:16">
      <c r="B2412" s="627"/>
      <c r="C2412" s="627"/>
      <c r="D2412" s="627"/>
      <c r="E2412" s="628"/>
      <c r="F2412" s="260" t="str">
        <f>CONCATENATE("Ladder - Union ",C2410,D2410,"x",E2410)</f>
        <v>Ladder - Union HDG 450 x 125</v>
      </c>
      <c r="G2412" s="629">
        <v>2</v>
      </c>
      <c r="H2412" s="630">
        <f>IF(F2412="",0,VLOOKUP(F2412,'Cable trays (UnitPrice)'!B:F,5,0))</f>
        <v>14.232977850697294</v>
      </c>
      <c r="I2412" s="631">
        <f t="shared" si="3269"/>
        <v>28.465955701394588</v>
      </c>
      <c r="J2412" s="632"/>
      <c r="K2412" s="632"/>
      <c r="L2412" s="632"/>
      <c r="M2412" s="633"/>
      <c r="N2412" s="632"/>
      <c r="O2412" s="635"/>
      <c r="P2412" s="636" t="e">
        <f t="shared" ref="P2412" si="3271">G2412*O2410</f>
        <v>#REF!</v>
      </c>
    </row>
    <row r="2413" spans="1:16">
      <c r="B2413" s="627"/>
      <c r="C2413" s="627"/>
      <c r="D2413" s="627"/>
      <c r="E2413" s="628"/>
      <c r="F2413" s="638" t="s">
        <v>853</v>
      </c>
      <c r="G2413" s="639">
        <v>2</v>
      </c>
      <c r="H2413" s="630">
        <f>IF(F2413="",0,VLOOKUP(F2413,'Cable trays (UnitPrice)'!B:F,5,0))</f>
        <v>1.6165217391304347</v>
      </c>
      <c r="I2413" s="631">
        <f t="shared" si="3269"/>
        <v>3.2330434782608695</v>
      </c>
      <c r="J2413" s="632"/>
      <c r="K2413" s="632"/>
      <c r="L2413" s="632"/>
      <c r="M2413" s="633"/>
      <c r="N2413" s="632"/>
      <c r="O2413" s="635"/>
      <c r="P2413" s="636" t="e">
        <f t="shared" ref="P2413" si="3272">G2413*O2410</f>
        <v>#REF!</v>
      </c>
    </row>
    <row r="2414" spans="1:16">
      <c r="B2414" s="627"/>
      <c r="C2414" s="627"/>
      <c r="D2414" s="627"/>
      <c r="E2414" s="628"/>
      <c r="F2414" s="638" t="s">
        <v>854</v>
      </c>
      <c r="G2414" s="639">
        <v>2</v>
      </c>
      <c r="H2414" s="630">
        <f>IF(F2414="",0,VLOOKUP(F2414,'Cable trays (UnitPrice)'!B:F,5,0))</f>
        <v>0.1643478260869565</v>
      </c>
      <c r="I2414" s="631">
        <f t="shared" si="3269"/>
        <v>0.328695652173913</v>
      </c>
      <c r="J2414" s="632"/>
      <c r="K2414" s="632"/>
      <c r="L2414" s="632"/>
      <c r="M2414" s="633"/>
      <c r="N2414" s="632"/>
      <c r="O2414" s="635"/>
      <c r="P2414" s="636" t="e">
        <f t="shared" ref="P2414" si="3273">G2414*O2410</f>
        <v>#REF!</v>
      </c>
    </row>
    <row r="2415" spans="1:16">
      <c r="B2415" s="627"/>
      <c r="C2415" s="627"/>
      <c r="D2415" s="627"/>
      <c r="E2415" s="628"/>
      <c r="F2415" s="638" t="s">
        <v>865</v>
      </c>
      <c r="G2415" s="639">
        <f t="shared" si="3217"/>
        <v>0.9</v>
      </c>
      <c r="H2415" s="630">
        <f>IF(F2415="",0,VLOOKUP(F2415,'Cable trays (UnitPrice)'!B:F,5,0))</f>
        <v>5.9608695652173909</v>
      </c>
      <c r="I2415" s="631">
        <f t="shared" si="3269"/>
        <v>5.364782608695652</v>
      </c>
      <c r="J2415" s="632"/>
      <c r="K2415" s="632"/>
      <c r="L2415" s="632"/>
      <c r="M2415" s="633"/>
      <c r="N2415" s="632"/>
      <c r="O2415" s="635"/>
      <c r="P2415" s="636" t="e">
        <f t="shared" ref="P2415" si="3274">G2415*O2410</f>
        <v>#REF!</v>
      </c>
    </row>
    <row r="2416" spans="1:16">
      <c r="B2416" s="627"/>
      <c r="C2416" s="627"/>
      <c r="D2416" s="627"/>
      <c r="E2416" s="628"/>
      <c r="F2416" s="638" t="s">
        <v>855</v>
      </c>
      <c r="G2416" s="639">
        <v>2</v>
      </c>
      <c r="H2416" s="630">
        <f>IF(F2416="",0,VLOOKUP(F2416,'Cable trays (UnitPrice)'!B:F,5,0))</f>
        <v>0.78521739130434776</v>
      </c>
      <c r="I2416" s="631">
        <f t="shared" si="3269"/>
        <v>1.5704347826086955</v>
      </c>
      <c r="J2416" s="632"/>
      <c r="K2416" s="632"/>
      <c r="L2416" s="632"/>
      <c r="M2416" s="633"/>
      <c r="N2416" s="632"/>
      <c r="O2416" s="635"/>
      <c r="P2416" s="636" t="e">
        <f t="shared" ref="P2416" si="3275">G2416*O2410</f>
        <v>#REF!</v>
      </c>
    </row>
    <row r="2417" spans="1:16">
      <c r="B2417" s="627"/>
      <c r="C2417" s="627"/>
      <c r="D2417" s="627"/>
      <c r="E2417" s="628"/>
      <c r="F2417" s="638"/>
      <c r="G2417" s="639"/>
      <c r="H2417" s="630">
        <f>IF(F2417="",0,VLOOKUP(F2417,'Cable trays (UnitPrice)'!B:F,5,0))</f>
        <v>0</v>
      </c>
      <c r="I2417" s="631">
        <f t="shared" si="3269"/>
        <v>0</v>
      </c>
      <c r="J2417" s="632"/>
      <c r="K2417" s="632"/>
      <c r="L2417" s="632"/>
      <c r="M2417" s="633"/>
      <c r="N2417" s="632"/>
      <c r="O2417" s="635"/>
      <c r="P2417" s="636" t="e">
        <f t="shared" ref="P2417" si="3276">G2417*O2410</f>
        <v>#REF!</v>
      </c>
    </row>
    <row r="2418" spans="1:16">
      <c r="B2418" s="627"/>
      <c r="C2418" s="627"/>
      <c r="D2418" s="627"/>
      <c r="E2418" s="628"/>
      <c r="F2418" s="627"/>
      <c r="G2418" s="639"/>
      <c r="H2418" s="630">
        <f>IF(F2418="",0,VLOOKUP(F2418,'Cable trays (UnitPrice)'!B:F,5,0))</f>
        <v>0</v>
      </c>
      <c r="I2418" s="631">
        <f t="shared" si="3269"/>
        <v>0</v>
      </c>
      <c r="J2418" s="632"/>
      <c r="K2418" s="632"/>
      <c r="L2418" s="632"/>
      <c r="M2418" s="633"/>
      <c r="N2418" s="632"/>
      <c r="O2418" s="635"/>
      <c r="P2418" s="636" t="e">
        <f t="shared" ref="P2418" si="3277">G2418*O2410</f>
        <v>#REF!</v>
      </c>
    </row>
    <row r="2419" spans="1:16">
      <c r="B2419" s="627"/>
      <c r="C2419" s="627"/>
      <c r="D2419" s="627"/>
      <c r="E2419" s="628"/>
      <c r="F2419" s="8"/>
      <c r="G2419" s="639"/>
      <c r="H2419" s="630">
        <f>IF(F2419="",0,VLOOKUP(F2419,'Cable trays (UnitPrice)'!B:F,5,0))</f>
        <v>0</v>
      </c>
      <c r="I2419" s="631">
        <f t="shared" si="3269"/>
        <v>0</v>
      </c>
      <c r="J2419" s="632"/>
      <c r="K2419" s="632"/>
      <c r="L2419" s="632"/>
      <c r="M2419" s="633"/>
      <c r="N2419" s="632"/>
      <c r="O2419" s="635"/>
      <c r="P2419" s="636" t="e">
        <f t="shared" ref="P2419" si="3278">G2419*O2410</f>
        <v>#REF!</v>
      </c>
    </row>
    <row r="2420" spans="1:16">
      <c r="A2420" t="s">
        <v>987</v>
      </c>
      <c r="B2420" s="705" t="s">
        <v>974</v>
      </c>
      <c r="C2420" s="703" t="s">
        <v>852</v>
      </c>
      <c r="D2420" s="9" t="s">
        <v>863</v>
      </c>
      <c r="E2420" s="9" t="s">
        <v>881</v>
      </c>
      <c r="F2420" s="619"/>
      <c r="G2420" s="619"/>
      <c r="H2420" s="619"/>
      <c r="I2420" s="620">
        <f t="shared" ref="I2420" si="3279">SUM(I2421:I2429)</f>
        <v>218.80978124145474</v>
      </c>
      <c r="J2420" s="621">
        <f>I2420*NOK2EUR</f>
        <v>2516.3124842767297</v>
      </c>
      <c r="K2420" s="622"/>
      <c r="L2420" s="622">
        <f t="shared" ref="L2420" si="3280">D2420/1000</f>
        <v>0.45</v>
      </c>
      <c r="M2420" s="624">
        <f t="shared" ref="M2420" si="3281">$M$1</f>
        <v>0.5</v>
      </c>
      <c r="N2420" s="622">
        <f t="shared" ref="N2420" si="3282">L2420+L2420*M2420</f>
        <v>0.67500000000000004</v>
      </c>
      <c r="O2420" s="626" t="e">
        <f>SUMIF(#REF!,A2420,#REF!)</f>
        <v>#REF!</v>
      </c>
      <c r="P2420" s="626"/>
    </row>
    <row r="2421" spans="1:16">
      <c r="B2421" s="627"/>
      <c r="C2421" s="627"/>
      <c r="D2421" s="627"/>
      <c r="E2421" s="628"/>
      <c r="F2421" s="260" t="str">
        <f>CONCATENATE(B2420," ",C2420,D2420,"x",E2420)</f>
        <v>Ladder - Tee HDG 450 x 100</v>
      </c>
      <c r="G2421" s="629">
        <v>1</v>
      </c>
      <c r="H2421" s="630">
        <f>IF(F2421="",0,VLOOKUP(F2421,'Cable trays (UnitPrice)'!B:F,5,0))</f>
        <v>200</v>
      </c>
      <c r="I2421" s="631">
        <f t="shared" ref="I2421:I2429" si="3283">H2421*G2421</f>
        <v>200</v>
      </c>
      <c r="J2421" s="632"/>
      <c r="K2421" s="632"/>
      <c r="L2421" s="632"/>
      <c r="M2421" s="633"/>
      <c r="N2421" s="632"/>
      <c r="O2421" s="635"/>
      <c r="P2421" s="636" t="e">
        <f t="shared" ref="P2421" si="3284">G2421*O2420</f>
        <v>#REF!</v>
      </c>
    </row>
    <row r="2422" spans="1:16">
      <c r="B2422" s="627"/>
      <c r="C2422" s="627"/>
      <c r="D2422" s="627"/>
      <c r="E2422" s="628"/>
      <c r="F2422" s="260" t="str">
        <f>CONCATENATE("Ladder - Union ",C2420,D2420,"x",E2420)</f>
        <v>Ladder - Union HDG 450 x 100</v>
      </c>
      <c r="G2422" s="629">
        <v>2</v>
      </c>
      <c r="H2422" s="630">
        <f>IF(F2422="",0,VLOOKUP(F2422,'Cable trays (UnitPrice)'!B:F,5,0))</f>
        <v>4.1564123598578071</v>
      </c>
      <c r="I2422" s="631">
        <f t="shared" si="3283"/>
        <v>8.3128247197156142</v>
      </c>
      <c r="J2422" s="632"/>
      <c r="K2422" s="632"/>
      <c r="L2422" s="632"/>
      <c r="M2422" s="633"/>
      <c r="N2422" s="632"/>
      <c r="O2422" s="635"/>
      <c r="P2422" s="636" t="e">
        <f t="shared" ref="P2422" si="3285">G2422*O2420</f>
        <v>#REF!</v>
      </c>
    </row>
    <row r="2423" spans="1:16">
      <c r="B2423" s="627"/>
      <c r="C2423" s="627"/>
      <c r="D2423" s="627"/>
      <c r="E2423" s="628"/>
      <c r="F2423" s="638" t="s">
        <v>853</v>
      </c>
      <c r="G2423" s="639">
        <v>2</v>
      </c>
      <c r="H2423" s="630">
        <f>IF(F2423="",0,VLOOKUP(F2423,'Cable trays (UnitPrice)'!B:F,5,0))</f>
        <v>1.6165217391304347</v>
      </c>
      <c r="I2423" s="631">
        <f t="shared" si="3283"/>
        <v>3.2330434782608695</v>
      </c>
      <c r="J2423" s="632"/>
      <c r="K2423" s="632"/>
      <c r="L2423" s="632"/>
      <c r="M2423" s="633"/>
      <c r="N2423" s="632"/>
      <c r="O2423" s="635"/>
      <c r="P2423" s="636" t="e">
        <f t="shared" ref="P2423" si="3286">G2423*O2420</f>
        <v>#REF!</v>
      </c>
    </row>
    <row r="2424" spans="1:16">
      <c r="B2424" s="627"/>
      <c r="C2424" s="627"/>
      <c r="D2424" s="627"/>
      <c r="E2424" s="628"/>
      <c r="F2424" s="638" t="s">
        <v>854</v>
      </c>
      <c r="G2424" s="639">
        <v>2</v>
      </c>
      <c r="H2424" s="630">
        <f>IF(F2424="",0,VLOOKUP(F2424,'Cable trays (UnitPrice)'!B:F,5,0))</f>
        <v>0.1643478260869565</v>
      </c>
      <c r="I2424" s="631">
        <f t="shared" si="3283"/>
        <v>0.328695652173913</v>
      </c>
      <c r="J2424" s="632"/>
      <c r="K2424" s="632"/>
      <c r="L2424" s="632"/>
      <c r="M2424" s="633"/>
      <c r="N2424" s="632"/>
      <c r="O2424" s="635"/>
      <c r="P2424" s="636" t="e">
        <f t="shared" ref="P2424" si="3287">G2424*O2420</f>
        <v>#REF!</v>
      </c>
    </row>
    <row r="2425" spans="1:16">
      <c r="B2425" s="627"/>
      <c r="C2425" s="627"/>
      <c r="D2425" s="627"/>
      <c r="E2425" s="628"/>
      <c r="F2425" s="638" t="s">
        <v>865</v>
      </c>
      <c r="G2425" s="639">
        <f t="shared" si="3217"/>
        <v>0.9</v>
      </c>
      <c r="H2425" s="630">
        <f>IF(F2425="",0,VLOOKUP(F2425,'Cable trays (UnitPrice)'!B:F,5,0))</f>
        <v>5.9608695652173909</v>
      </c>
      <c r="I2425" s="631">
        <f t="shared" si="3283"/>
        <v>5.364782608695652</v>
      </c>
      <c r="J2425" s="632"/>
      <c r="K2425" s="632"/>
      <c r="L2425" s="632"/>
      <c r="M2425" s="633"/>
      <c r="N2425" s="632"/>
      <c r="O2425" s="635"/>
      <c r="P2425" s="636" t="e">
        <f t="shared" ref="P2425" si="3288">G2425*O2420</f>
        <v>#REF!</v>
      </c>
    </row>
    <row r="2426" spans="1:16">
      <c r="B2426" s="627"/>
      <c r="C2426" s="627"/>
      <c r="D2426" s="627"/>
      <c r="E2426" s="628"/>
      <c r="F2426" s="638" t="s">
        <v>855</v>
      </c>
      <c r="G2426" s="639">
        <v>2</v>
      </c>
      <c r="H2426" s="630">
        <f>IF(F2426="",0,VLOOKUP(F2426,'Cable trays (UnitPrice)'!B:F,5,0))</f>
        <v>0.78521739130434776</v>
      </c>
      <c r="I2426" s="631">
        <f t="shared" si="3283"/>
        <v>1.5704347826086955</v>
      </c>
      <c r="J2426" s="632"/>
      <c r="K2426" s="632"/>
      <c r="L2426" s="632"/>
      <c r="M2426" s="633"/>
      <c r="N2426" s="632"/>
      <c r="O2426" s="635"/>
      <c r="P2426" s="636" t="e">
        <f t="shared" ref="P2426" si="3289">G2426*O2420</f>
        <v>#REF!</v>
      </c>
    </row>
    <row r="2427" spans="1:16">
      <c r="B2427" s="627"/>
      <c r="C2427" s="627"/>
      <c r="D2427" s="627"/>
      <c r="E2427" s="628"/>
      <c r="F2427" s="638"/>
      <c r="G2427" s="639"/>
      <c r="H2427" s="630">
        <f>IF(F2427="",0,VLOOKUP(F2427,'Cable trays (UnitPrice)'!B:F,5,0))</f>
        <v>0</v>
      </c>
      <c r="I2427" s="631">
        <f t="shared" si="3283"/>
        <v>0</v>
      </c>
      <c r="J2427" s="632"/>
      <c r="K2427" s="632"/>
      <c r="L2427" s="632"/>
      <c r="M2427" s="633"/>
      <c r="N2427" s="632"/>
      <c r="O2427" s="635"/>
      <c r="P2427" s="636" t="e">
        <f t="shared" ref="P2427" si="3290">G2427*O2420</f>
        <v>#REF!</v>
      </c>
    </row>
    <row r="2428" spans="1:16">
      <c r="B2428" s="627"/>
      <c r="C2428" s="627"/>
      <c r="D2428" s="627"/>
      <c r="E2428" s="628"/>
      <c r="F2428" s="627"/>
      <c r="G2428" s="639"/>
      <c r="H2428" s="630">
        <f>IF(F2428="",0,VLOOKUP(F2428,'Cable trays (UnitPrice)'!B:F,5,0))</f>
        <v>0</v>
      </c>
      <c r="I2428" s="631">
        <f t="shared" si="3283"/>
        <v>0</v>
      </c>
      <c r="J2428" s="632"/>
      <c r="K2428" s="632"/>
      <c r="L2428" s="632"/>
      <c r="M2428" s="633"/>
      <c r="N2428" s="632"/>
      <c r="O2428" s="635"/>
      <c r="P2428" s="636" t="e">
        <f t="shared" ref="P2428" si="3291">G2428*O2420</f>
        <v>#REF!</v>
      </c>
    </row>
    <row r="2429" spans="1:16">
      <c r="B2429" s="627"/>
      <c r="C2429" s="627"/>
      <c r="D2429" s="627"/>
      <c r="E2429" s="628"/>
      <c r="F2429" s="8"/>
      <c r="G2429" s="639"/>
      <c r="H2429" s="630">
        <f>IF(F2429="",0,VLOOKUP(F2429,'Cable trays (UnitPrice)'!B:F,5,0))</f>
        <v>0</v>
      </c>
      <c r="I2429" s="631">
        <f t="shared" si="3283"/>
        <v>0</v>
      </c>
      <c r="J2429" s="632"/>
      <c r="K2429" s="632"/>
      <c r="L2429" s="632"/>
      <c r="M2429" s="633"/>
      <c r="N2429" s="632"/>
      <c r="O2429" s="635"/>
      <c r="P2429" s="636" t="e">
        <f t="shared" ref="P2429" si="3292">G2429*O2420</f>
        <v>#REF!</v>
      </c>
    </row>
    <row r="2430" spans="1:16">
      <c r="A2430" t="s">
        <v>988</v>
      </c>
      <c r="B2430" s="705" t="s">
        <v>974</v>
      </c>
      <c r="C2430" s="703" t="s">
        <v>852</v>
      </c>
      <c r="D2430" s="9" t="s">
        <v>863</v>
      </c>
      <c r="E2430" s="9" t="s">
        <v>924</v>
      </c>
      <c r="F2430" s="619"/>
      <c r="G2430" s="619"/>
      <c r="H2430" s="619"/>
      <c r="I2430" s="620">
        <f t="shared" ref="I2430" si="3293">SUM(I2431:I2439)</f>
        <v>212.61344544708777</v>
      </c>
      <c r="J2430" s="621">
        <f>I2430*NOK2EUR</f>
        <v>2445.0546226415095</v>
      </c>
      <c r="K2430" s="622"/>
      <c r="L2430" s="622">
        <f t="shared" ref="L2430" si="3294">D2430/1000</f>
        <v>0.45</v>
      </c>
      <c r="M2430" s="624">
        <f t="shared" ref="M2430" si="3295">$M$1</f>
        <v>0.5</v>
      </c>
      <c r="N2430" s="622">
        <f t="shared" ref="N2430" si="3296">L2430+L2430*M2430</f>
        <v>0.67500000000000004</v>
      </c>
      <c r="O2430" s="626" t="e">
        <f>SUMIF(#REF!,A2430,#REF!)</f>
        <v>#REF!</v>
      </c>
      <c r="P2430" s="626"/>
    </row>
    <row r="2431" spans="1:16">
      <c r="B2431" s="627"/>
      <c r="C2431" s="627"/>
      <c r="D2431" s="627"/>
      <c r="E2431" s="628"/>
      <c r="F2431" s="260" t="str">
        <f>CONCATENATE(B2430," ",C2430,D2430,"x",E2430)</f>
        <v>Ladder - Tee HDG 450 x 38</v>
      </c>
      <c r="G2431" s="629">
        <v>1</v>
      </c>
      <c r="H2431" s="630">
        <f>IF(F2431="",0,VLOOKUP(F2431,'Cable trays (UnitPrice)'!B:F,5,0))</f>
        <v>198.2608695652174</v>
      </c>
      <c r="I2431" s="631">
        <f t="shared" ref="I2431:I2439" si="3297">H2431*G2431</f>
        <v>198.2608695652174</v>
      </c>
      <c r="J2431" s="632"/>
      <c r="K2431" s="632"/>
      <c r="L2431" s="632"/>
      <c r="M2431" s="633"/>
      <c r="N2431" s="632"/>
      <c r="O2431" s="635"/>
      <c r="P2431" s="636" t="e">
        <f t="shared" ref="P2431" si="3298">G2431*O2430</f>
        <v>#REF!</v>
      </c>
    </row>
    <row r="2432" spans="1:16">
      <c r="B2432" s="627"/>
      <c r="C2432" s="627"/>
      <c r="D2432" s="627"/>
      <c r="E2432" s="628"/>
      <c r="F2432" s="260" t="str">
        <f>CONCATENATE("Ladder - Union ",C2430,D2430,"x",E2430)</f>
        <v>Ladder - Union HDG 450 x 38</v>
      </c>
      <c r="G2432" s="629">
        <v>2</v>
      </c>
      <c r="H2432" s="630">
        <f>IF(F2432="",0,VLOOKUP(F2432,'Cable trays (UnitPrice)'!B:F,5,0))</f>
        <v>1.9278096800656273</v>
      </c>
      <c r="I2432" s="631">
        <f t="shared" si="3297"/>
        <v>3.8556193601312545</v>
      </c>
      <c r="J2432" s="632"/>
      <c r="K2432" s="632"/>
      <c r="L2432" s="632"/>
      <c r="M2432" s="633"/>
      <c r="N2432" s="632"/>
      <c r="O2432" s="635"/>
      <c r="P2432" s="636" t="e">
        <f t="shared" ref="P2432" si="3299">G2432*O2430</f>
        <v>#REF!</v>
      </c>
    </row>
    <row r="2433" spans="1:16">
      <c r="B2433" s="627"/>
      <c r="C2433" s="627"/>
      <c r="D2433" s="627"/>
      <c r="E2433" s="628"/>
      <c r="F2433" s="638" t="s">
        <v>853</v>
      </c>
      <c r="G2433" s="639">
        <v>2</v>
      </c>
      <c r="H2433" s="630">
        <f>IF(F2433="",0,VLOOKUP(F2433,'Cable trays (UnitPrice)'!B:F,5,0))</f>
        <v>1.6165217391304347</v>
      </c>
      <c r="I2433" s="631">
        <f t="shared" si="3297"/>
        <v>3.2330434782608695</v>
      </c>
      <c r="J2433" s="632"/>
      <c r="K2433" s="632"/>
      <c r="L2433" s="632"/>
      <c r="M2433" s="633"/>
      <c r="N2433" s="632"/>
      <c r="O2433" s="635"/>
      <c r="P2433" s="636" t="e">
        <f t="shared" ref="P2433" si="3300">G2433*O2430</f>
        <v>#REF!</v>
      </c>
    </row>
    <row r="2434" spans="1:16">
      <c r="B2434" s="627"/>
      <c r="C2434" s="627"/>
      <c r="D2434" s="627"/>
      <c r="E2434" s="628"/>
      <c r="F2434" s="638" t="s">
        <v>854</v>
      </c>
      <c r="G2434" s="639">
        <v>2</v>
      </c>
      <c r="H2434" s="630">
        <f>IF(F2434="",0,VLOOKUP(F2434,'Cable trays (UnitPrice)'!B:F,5,0))</f>
        <v>0.1643478260869565</v>
      </c>
      <c r="I2434" s="631">
        <f t="shared" si="3297"/>
        <v>0.328695652173913</v>
      </c>
      <c r="J2434" s="632"/>
      <c r="K2434" s="632"/>
      <c r="L2434" s="632"/>
      <c r="M2434" s="633"/>
      <c r="N2434" s="632"/>
      <c r="O2434" s="635"/>
      <c r="P2434" s="636" t="e">
        <f t="shared" ref="P2434" si="3301">G2434*O2430</f>
        <v>#REF!</v>
      </c>
    </row>
    <row r="2435" spans="1:16">
      <c r="B2435" s="627"/>
      <c r="C2435" s="627"/>
      <c r="D2435" s="627"/>
      <c r="E2435" s="628"/>
      <c r="F2435" s="638" t="s">
        <v>865</v>
      </c>
      <c r="G2435" s="639">
        <f t="shared" si="3217"/>
        <v>0.9</v>
      </c>
      <c r="H2435" s="630">
        <f>IF(F2435="",0,VLOOKUP(F2435,'Cable trays (UnitPrice)'!B:F,5,0))</f>
        <v>5.9608695652173909</v>
      </c>
      <c r="I2435" s="631">
        <f t="shared" si="3297"/>
        <v>5.364782608695652</v>
      </c>
      <c r="J2435" s="632"/>
      <c r="K2435" s="632"/>
      <c r="L2435" s="632"/>
      <c r="M2435" s="633"/>
      <c r="N2435" s="632"/>
      <c r="O2435" s="635"/>
      <c r="P2435" s="636" t="e">
        <f t="shared" ref="P2435" si="3302">G2435*O2430</f>
        <v>#REF!</v>
      </c>
    </row>
    <row r="2436" spans="1:16">
      <c r="B2436" s="627"/>
      <c r="C2436" s="627"/>
      <c r="D2436" s="627"/>
      <c r="E2436" s="628"/>
      <c r="F2436" s="638" t="s">
        <v>855</v>
      </c>
      <c r="G2436" s="639">
        <v>2</v>
      </c>
      <c r="H2436" s="630">
        <f>IF(F2436="",0,VLOOKUP(F2436,'Cable trays (UnitPrice)'!B:F,5,0))</f>
        <v>0.78521739130434776</v>
      </c>
      <c r="I2436" s="631">
        <f t="shared" si="3297"/>
        <v>1.5704347826086955</v>
      </c>
      <c r="J2436" s="632"/>
      <c r="K2436" s="632"/>
      <c r="L2436" s="632"/>
      <c r="M2436" s="633"/>
      <c r="N2436" s="632"/>
      <c r="O2436" s="635"/>
      <c r="P2436" s="636" t="e">
        <f t="shared" ref="P2436" si="3303">G2436*O2430</f>
        <v>#REF!</v>
      </c>
    </row>
    <row r="2437" spans="1:16">
      <c r="B2437" s="627"/>
      <c r="C2437" s="627"/>
      <c r="D2437" s="627"/>
      <c r="E2437" s="628"/>
      <c r="F2437" s="638"/>
      <c r="G2437" s="639"/>
      <c r="H2437" s="630">
        <f>IF(F2437="",0,VLOOKUP(F2437,'Cable trays (UnitPrice)'!B:F,5,0))</f>
        <v>0</v>
      </c>
      <c r="I2437" s="631">
        <f t="shared" si="3297"/>
        <v>0</v>
      </c>
      <c r="J2437" s="632"/>
      <c r="K2437" s="632"/>
      <c r="L2437" s="632"/>
      <c r="M2437" s="633"/>
      <c r="N2437" s="632"/>
      <c r="O2437" s="635"/>
      <c r="P2437" s="636" t="e">
        <f t="shared" ref="P2437" si="3304">G2437*O2430</f>
        <v>#REF!</v>
      </c>
    </row>
    <row r="2438" spans="1:16">
      <c r="B2438" s="627"/>
      <c r="C2438" s="627"/>
      <c r="D2438" s="627"/>
      <c r="E2438" s="628"/>
      <c r="F2438" s="627"/>
      <c r="G2438" s="639"/>
      <c r="H2438" s="630">
        <f>IF(F2438="",0,VLOOKUP(F2438,'Cable trays (UnitPrice)'!B:F,5,0))</f>
        <v>0</v>
      </c>
      <c r="I2438" s="631">
        <f t="shared" si="3297"/>
        <v>0</v>
      </c>
      <c r="J2438" s="632"/>
      <c r="K2438" s="632"/>
      <c r="L2438" s="632"/>
      <c r="M2438" s="633"/>
      <c r="N2438" s="632"/>
      <c r="O2438" s="635"/>
      <c r="P2438" s="636" t="e">
        <f t="shared" ref="P2438" si="3305">G2438*O2430</f>
        <v>#REF!</v>
      </c>
    </row>
    <row r="2439" spans="1:16">
      <c r="B2439" s="627"/>
      <c r="C2439" s="627"/>
      <c r="D2439" s="627"/>
      <c r="E2439" s="628"/>
      <c r="F2439" s="8"/>
      <c r="G2439" s="639"/>
      <c r="H2439" s="630">
        <f>IF(F2439="",0,VLOOKUP(F2439,'Cable trays (UnitPrice)'!B:F,5,0))</f>
        <v>0</v>
      </c>
      <c r="I2439" s="631">
        <f t="shared" si="3297"/>
        <v>0</v>
      </c>
      <c r="J2439" s="632"/>
      <c r="K2439" s="632"/>
      <c r="L2439" s="632"/>
      <c r="M2439" s="633"/>
      <c r="N2439" s="632"/>
      <c r="O2439" s="635"/>
      <c r="P2439" s="636" t="e">
        <f t="shared" ref="P2439" si="3306">G2439*O2430</f>
        <v>#REF!</v>
      </c>
    </row>
    <row r="2440" spans="1:16">
      <c r="A2440" t="s">
        <v>989</v>
      </c>
      <c r="B2440" s="705" t="s">
        <v>974</v>
      </c>
      <c r="C2440" s="703" t="s">
        <v>852</v>
      </c>
      <c r="D2440" s="9" t="s">
        <v>936</v>
      </c>
      <c r="E2440" s="9" t="s">
        <v>912</v>
      </c>
      <c r="F2440" s="619"/>
      <c r="G2440" s="619"/>
      <c r="H2440" s="619"/>
      <c r="I2440" s="620">
        <f t="shared" ref="I2440" si="3307">SUM(I2441:I2449)</f>
        <v>233.42291222313369</v>
      </c>
      <c r="J2440" s="621">
        <f>I2440*NOK2EUR</f>
        <v>2684.3634905660374</v>
      </c>
      <c r="K2440" s="622"/>
      <c r="L2440" s="622">
        <f t="shared" ref="L2440" si="3308">D2440/1000</f>
        <v>0.35</v>
      </c>
      <c r="M2440" s="624">
        <f t="shared" ref="M2440" si="3309">$M$1</f>
        <v>0.5</v>
      </c>
      <c r="N2440" s="622">
        <f t="shared" ref="N2440" si="3310">L2440+L2440*M2440</f>
        <v>0.52499999999999991</v>
      </c>
      <c r="O2440" s="626" t="e">
        <f>SUMIF(#REF!,A2440,#REF!)</f>
        <v>#REF!</v>
      </c>
      <c r="P2440" s="626"/>
    </row>
    <row r="2441" spans="1:16">
      <c r="B2441" s="627"/>
      <c r="C2441" s="627"/>
      <c r="D2441" s="627"/>
      <c r="E2441" s="628"/>
      <c r="F2441" s="260" t="str">
        <f>CONCATENATE(B2440," ",C2440,D2440,"x",E2440)</f>
        <v>Ladder - Tee HDG 350 x 125</v>
      </c>
      <c r="G2441" s="629">
        <v>1</v>
      </c>
      <c r="H2441" s="630">
        <f>IF(F2441="",0,VLOOKUP(F2441,'Cable trays (UnitPrice)'!B:F,5,0))</f>
        <v>195.65217391304347</v>
      </c>
      <c r="I2441" s="631">
        <f t="shared" ref="I2441:I2449" si="3311">H2441*G2441</f>
        <v>195.65217391304347</v>
      </c>
      <c r="J2441" s="632"/>
      <c r="K2441" s="632"/>
      <c r="L2441" s="632"/>
      <c r="M2441" s="633"/>
      <c r="N2441" s="632"/>
      <c r="O2441" s="635"/>
      <c r="P2441" s="636" t="e">
        <f t="shared" ref="P2441" si="3312">G2441*O2440</f>
        <v>#REF!</v>
      </c>
    </row>
    <row r="2442" spans="1:16">
      <c r="B2442" s="627"/>
      <c r="C2442" s="627"/>
      <c r="D2442" s="627"/>
      <c r="E2442" s="628"/>
      <c r="F2442" s="260" t="str">
        <f>CONCATENATE("Ladder - Union ",C2440,D2440,"x",E2440)</f>
        <v>Ladder - Union HDG 350 x 125</v>
      </c>
      <c r="G2442" s="629">
        <v>2</v>
      </c>
      <c r="H2442" s="630">
        <f>IF(F2442="",0,VLOOKUP(F2442,'Cable trays (UnitPrice)'!B:F,5,0))</f>
        <v>14.232977850697294</v>
      </c>
      <c r="I2442" s="631">
        <f t="shared" si="3311"/>
        <v>28.465955701394588</v>
      </c>
      <c r="J2442" s="632"/>
      <c r="K2442" s="632"/>
      <c r="L2442" s="632"/>
      <c r="M2442" s="633"/>
      <c r="N2442" s="632"/>
      <c r="O2442" s="635"/>
      <c r="P2442" s="636" t="e">
        <f t="shared" ref="P2442" si="3313">G2442*O2440</f>
        <v>#REF!</v>
      </c>
    </row>
    <row r="2443" spans="1:16">
      <c r="B2443" s="627"/>
      <c r="C2443" s="627"/>
      <c r="D2443" s="627"/>
      <c r="E2443" s="628"/>
      <c r="F2443" s="638" t="s">
        <v>853</v>
      </c>
      <c r="G2443" s="639">
        <v>2</v>
      </c>
      <c r="H2443" s="630">
        <f>IF(F2443="",0,VLOOKUP(F2443,'Cable trays (UnitPrice)'!B:F,5,0))</f>
        <v>1.6165217391304347</v>
      </c>
      <c r="I2443" s="631">
        <f t="shared" si="3311"/>
        <v>3.2330434782608695</v>
      </c>
      <c r="J2443" s="632"/>
      <c r="K2443" s="632"/>
      <c r="L2443" s="632"/>
      <c r="M2443" s="633"/>
      <c r="N2443" s="632"/>
      <c r="O2443" s="635"/>
      <c r="P2443" s="636" t="e">
        <f t="shared" ref="P2443" si="3314">G2443*O2440</f>
        <v>#REF!</v>
      </c>
    </row>
    <row r="2444" spans="1:16">
      <c r="B2444" s="627"/>
      <c r="C2444" s="627"/>
      <c r="D2444" s="627"/>
      <c r="E2444" s="628"/>
      <c r="F2444" s="638" t="s">
        <v>854</v>
      </c>
      <c r="G2444" s="639">
        <v>2</v>
      </c>
      <c r="H2444" s="630">
        <f>IF(F2444="",0,VLOOKUP(F2444,'Cable trays (UnitPrice)'!B:F,5,0))</f>
        <v>0.1643478260869565</v>
      </c>
      <c r="I2444" s="631">
        <f t="shared" si="3311"/>
        <v>0.328695652173913</v>
      </c>
      <c r="J2444" s="632"/>
      <c r="K2444" s="632"/>
      <c r="L2444" s="632"/>
      <c r="M2444" s="633"/>
      <c r="N2444" s="632"/>
      <c r="O2444" s="635"/>
      <c r="P2444" s="636" t="e">
        <f t="shared" ref="P2444" si="3315">G2444*O2440</f>
        <v>#REF!</v>
      </c>
    </row>
    <row r="2445" spans="1:16">
      <c r="B2445" s="627"/>
      <c r="C2445" s="627"/>
      <c r="D2445" s="627"/>
      <c r="E2445" s="628"/>
      <c r="F2445" s="638" t="s">
        <v>865</v>
      </c>
      <c r="G2445" s="639">
        <f t="shared" ref="G2445:G2505" si="3316">D2440*2/1000</f>
        <v>0.7</v>
      </c>
      <c r="H2445" s="630">
        <f>IF(F2445="",0,VLOOKUP(F2445,'Cable trays (UnitPrice)'!B:F,5,0))</f>
        <v>5.9608695652173909</v>
      </c>
      <c r="I2445" s="631">
        <f t="shared" si="3311"/>
        <v>4.1726086956521735</v>
      </c>
      <c r="J2445" s="632"/>
      <c r="K2445" s="632"/>
      <c r="L2445" s="632"/>
      <c r="M2445" s="633"/>
      <c r="N2445" s="632"/>
      <c r="O2445" s="635"/>
      <c r="P2445" s="636" t="e">
        <f t="shared" ref="P2445" si="3317">G2445*O2440</f>
        <v>#REF!</v>
      </c>
    </row>
    <row r="2446" spans="1:16">
      <c r="B2446" s="627"/>
      <c r="C2446" s="627"/>
      <c r="D2446" s="627"/>
      <c r="E2446" s="628"/>
      <c r="F2446" s="638" t="s">
        <v>855</v>
      </c>
      <c r="G2446" s="639">
        <v>2</v>
      </c>
      <c r="H2446" s="630">
        <f>IF(F2446="",0,VLOOKUP(F2446,'Cable trays (UnitPrice)'!B:F,5,0))</f>
        <v>0.78521739130434776</v>
      </c>
      <c r="I2446" s="631">
        <f t="shared" si="3311"/>
        <v>1.5704347826086955</v>
      </c>
      <c r="J2446" s="632"/>
      <c r="K2446" s="632"/>
      <c r="L2446" s="632"/>
      <c r="M2446" s="633"/>
      <c r="N2446" s="632"/>
      <c r="O2446" s="635"/>
      <c r="P2446" s="636" t="e">
        <f t="shared" ref="P2446" si="3318">G2446*O2440</f>
        <v>#REF!</v>
      </c>
    </row>
    <row r="2447" spans="1:16">
      <c r="B2447" s="627"/>
      <c r="C2447" s="627"/>
      <c r="D2447" s="627"/>
      <c r="E2447" s="628"/>
      <c r="F2447" s="638"/>
      <c r="G2447" s="639"/>
      <c r="H2447" s="630">
        <f>IF(F2447="",0,VLOOKUP(F2447,'Cable trays (UnitPrice)'!B:F,5,0))</f>
        <v>0</v>
      </c>
      <c r="I2447" s="631">
        <f t="shared" si="3311"/>
        <v>0</v>
      </c>
      <c r="J2447" s="632"/>
      <c r="K2447" s="632"/>
      <c r="L2447" s="632"/>
      <c r="M2447" s="633"/>
      <c r="N2447" s="632"/>
      <c r="O2447" s="635"/>
      <c r="P2447" s="636" t="e">
        <f t="shared" ref="P2447" si="3319">G2447*O2440</f>
        <v>#REF!</v>
      </c>
    </row>
    <row r="2448" spans="1:16">
      <c r="B2448" s="627"/>
      <c r="C2448" s="627"/>
      <c r="D2448" s="627"/>
      <c r="E2448" s="628"/>
      <c r="F2448" s="627"/>
      <c r="G2448" s="639"/>
      <c r="H2448" s="630">
        <f>IF(F2448="",0,VLOOKUP(F2448,'Cable trays (UnitPrice)'!B:F,5,0))</f>
        <v>0</v>
      </c>
      <c r="I2448" s="631">
        <f t="shared" si="3311"/>
        <v>0</v>
      </c>
      <c r="J2448" s="632"/>
      <c r="K2448" s="632"/>
      <c r="L2448" s="632"/>
      <c r="M2448" s="633"/>
      <c r="N2448" s="632"/>
      <c r="O2448" s="635"/>
      <c r="P2448" s="636" t="e">
        <f t="shared" ref="P2448" si="3320">G2448*O2440</f>
        <v>#REF!</v>
      </c>
    </row>
    <row r="2449" spans="1:16">
      <c r="B2449" s="627"/>
      <c r="C2449" s="627"/>
      <c r="D2449" s="627"/>
      <c r="E2449" s="628"/>
      <c r="F2449" s="8"/>
      <c r="G2449" s="639"/>
      <c r="H2449" s="630">
        <f>IF(F2449="",0,VLOOKUP(F2449,'Cable trays (UnitPrice)'!B:F,5,0))</f>
        <v>0</v>
      </c>
      <c r="I2449" s="631">
        <f t="shared" si="3311"/>
        <v>0</v>
      </c>
      <c r="J2449" s="632"/>
      <c r="K2449" s="632"/>
      <c r="L2449" s="632"/>
      <c r="M2449" s="633"/>
      <c r="N2449" s="632"/>
      <c r="O2449" s="635"/>
      <c r="P2449" s="636" t="e">
        <f t="shared" ref="P2449" si="3321">G2449*O2440</f>
        <v>#REF!</v>
      </c>
    </row>
    <row r="2450" spans="1:16">
      <c r="A2450" t="s">
        <v>989</v>
      </c>
      <c r="B2450" s="705" t="s">
        <v>974</v>
      </c>
      <c r="C2450" s="703" t="s">
        <v>852</v>
      </c>
      <c r="D2450" s="9" t="s">
        <v>936</v>
      </c>
      <c r="E2450" s="9" t="s">
        <v>912</v>
      </c>
      <c r="F2450" s="619"/>
      <c r="G2450" s="619"/>
      <c r="H2450" s="619"/>
      <c r="I2450" s="620">
        <f t="shared" ref="I2450" si="3322">SUM(I2451:I2459)</f>
        <v>233.42291222313369</v>
      </c>
      <c r="J2450" s="621">
        <f>I2450*NOK2EUR</f>
        <v>2684.3634905660374</v>
      </c>
      <c r="K2450" s="622"/>
      <c r="L2450" s="622">
        <f t="shared" ref="L2450" si="3323">D2450/1000</f>
        <v>0.35</v>
      </c>
      <c r="M2450" s="624">
        <f t="shared" ref="M2450" si="3324">$M$1</f>
        <v>0.5</v>
      </c>
      <c r="N2450" s="622">
        <f t="shared" ref="N2450" si="3325">L2450+L2450*M2450</f>
        <v>0.52499999999999991</v>
      </c>
      <c r="O2450" s="626" t="e">
        <f>SUMIF(#REF!,A2450,#REF!)</f>
        <v>#REF!</v>
      </c>
      <c r="P2450" s="626"/>
    </row>
    <row r="2451" spans="1:16">
      <c r="B2451" s="627"/>
      <c r="C2451" s="627"/>
      <c r="D2451" s="627"/>
      <c r="E2451" s="628"/>
      <c r="F2451" s="260" t="str">
        <f>CONCATENATE(B2450," ",C2450,D2450,"x",E2450)</f>
        <v>Ladder - Tee HDG 350 x 125</v>
      </c>
      <c r="G2451" s="629">
        <v>1</v>
      </c>
      <c r="H2451" s="630">
        <f>IF(F2451="",0,VLOOKUP(F2451,'Cable trays (UnitPrice)'!B:F,5,0))</f>
        <v>195.65217391304347</v>
      </c>
      <c r="I2451" s="631">
        <f t="shared" ref="I2451:I2459" si="3326">H2451*G2451</f>
        <v>195.65217391304347</v>
      </c>
      <c r="J2451" s="632"/>
      <c r="K2451" s="632"/>
      <c r="L2451" s="632"/>
      <c r="M2451" s="633"/>
      <c r="N2451" s="632"/>
      <c r="O2451" s="635"/>
      <c r="P2451" s="636" t="e">
        <f t="shared" ref="P2451" si="3327">G2451*O2450</f>
        <v>#REF!</v>
      </c>
    </row>
    <row r="2452" spans="1:16">
      <c r="B2452" s="627"/>
      <c r="C2452" s="627"/>
      <c r="D2452" s="627"/>
      <c r="E2452" s="628"/>
      <c r="F2452" s="260" t="str">
        <f>CONCATENATE("Ladder - Union ",C2450,D2450,"x",E2450)</f>
        <v>Ladder - Union HDG 350 x 125</v>
      </c>
      <c r="G2452" s="629">
        <v>2</v>
      </c>
      <c r="H2452" s="630">
        <f>IF(F2452="",0,VLOOKUP(F2452,'Cable trays (UnitPrice)'!B:F,5,0))</f>
        <v>14.232977850697294</v>
      </c>
      <c r="I2452" s="631">
        <f t="shared" si="3326"/>
        <v>28.465955701394588</v>
      </c>
      <c r="J2452" s="632"/>
      <c r="K2452" s="632"/>
      <c r="L2452" s="632"/>
      <c r="M2452" s="633"/>
      <c r="N2452" s="632"/>
      <c r="O2452" s="635"/>
      <c r="P2452" s="636" t="e">
        <f t="shared" ref="P2452" si="3328">G2452*O2450</f>
        <v>#REF!</v>
      </c>
    </row>
    <row r="2453" spans="1:16">
      <c r="B2453" s="627"/>
      <c r="C2453" s="627"/>
      <c r="D2453" s="627"/>
      <c r="E2453" s="628"/>
      <c r="F2453" s="638" t="s">
        <v>853</v>
      </c>
      <c r="G2453" s="639">
        <v>2</v>
      </c>
      <c r="H2453" s="630">
        <f>IF(F2453="",0,VLOOKUP(F2453,'Cable trays (UnitPrice)'!B:F,5,0))</f>
        <v>1.6165217391304347</v>
      </c>
      <c r="I2453" s="631">
        <f t="shared" si="3326"/>
        <v>3.2330434782608695</v>
      </c>
      <c r="J2453" s="632"/>
      <c r="K2453" s="632"/>
      <c r="L2453" s="632"/>
      <c r="M2453" s="633"/>
      <c r="N2453" s="632"/>
      <c r="O2453" s="635"/>
      <c r="P2453" s="636" t="e">
        <f t="shared" ref="P2453" si="3329">G2453*O2450</f>
        <v>#REF!</v>
      </c>
    </row>
    <row r="2454" spans="1:16">
      <c r="B2454" s="627"/>
      <c r="C2454" s="627"/>
      <c r="D2454" s="627"/>
      <c r="E2454" s="628"/>
      <c r="F2454" s="638" t="s">
        <v>854</v>
      </c>
      <c r="G2454" s="639">
        <v>2</v>
      </c>
      <c r="H2454" s="630">
        <f>IF(F2454="",0,VLOOKUP(F2454,'Cable trays (UnitPrice)'!B:F,5,0))</f>
        <v>0.1643478260869565</v>
      </c>
      <c r="I2454" s="631">
        <f t="shared" si="3326"/>
        <v>0.328695652173913</v>
      </c>
      <c r="J2454" s="632"/>
      <c r="K2454" s="632"/>
      <c r="L2454" s="632"/>
      <c r="M2454" s="633"/>
      <c r="N2454" s="632"/>
      <c r="O2454" s="635"/>
      <c r="P2454" s="636" t="e">
        <f t="shared" ref="P2454" si="3330">G2454*O2450</f>
        <v>#REF!</v>
      </c>
    </row>
    <row r="2455" spans="1:16">
      <c r="B2455" s="627"/>
      <c r="C2455" s="627"/>
      <c r="D2455" s="627"/>
      <c r="E2455" s="628"/>
      <c r="F2455" s="638" t="s">
        <v>865</v>
      </c>
      <c r="G2455" s="639">
        <f t="shared" si="3316"/>
        <v>0.7</v>
      </c>
      <c r="H2455" s="630">
        <f>IF(F2455="",0,VLOOKUP(F2455,'Cable trays (UnitPrice)'!B:F,5,0))</f>
        <v>5.9608695652173909</v>
      </c>
      <c r="I2455" s="631">
        <f t="shared" si="3326"/>
        <v>4.1726086956521735</v>
      </c>
      <c r="J2455" s="632"/>
      <c r="K2455" s="632"/>
      <c r="L2455" s="632"/>
      <c r="M2455" s="633"/>
      <c r="N2455" s="632"/>
      <c r="O2455" s="635"/>
      <c r="P2455" s="636" t="e">
        <f t="shared" ref="P2455" si="3331">G2455*O2450</f>
        <v>#REF!</v>
      </c>
    </row>
    <row r="2456" spans="1:16">
      <c r="B2456" s="627"/>
      <c r="C2456" s="627"/>
      <c r="D2456" s="627"/>
      <c r="E2456" s="628"/>
      <c r="F2456" s="638" t="s">
        <v>855</v>
      </c>
      <c r="G2456" s="639">
        <v>2</v>
      </c>
      <c r="H2456" s="630">
        <f>IF(F2456="",0,VLOOKUP(F2456,'Cable trays (UnitPrice)'!B:F,5,0))</f>
        <v>0.78521739130434776</v>
      </c>
      <c r="I2456" s="631">
        <f t="shared" si="3326"/>
        <v>1.5704347826086955</v>
      </c>
      <c r="J2456" s="632"/>
      <c r="K2456" s="632"/>
      <c r="L2456" s="632"/>
      <c r="M2456" s="633"/>
      <c r="N2456" s="632"/>
      <c r="O2456" s="635"/>
      <c r="P2456" s="636" t="e">
        <f t="shared" ref="P2456" si="3332">G2456*O2450</f>
        <v>#REF!</v>
      </c>
    </row>
    <row r="2457" spans="1:16">
      <c r="B2457" s="627"/>
      <c r="C2457" s="627"/>
      <c r="D2457" s="627"/>
      <c r="E2457" s="628"/>
      <c r="F2457" s="638"/>
      <c r="G2457" s="639"/>
      <c r="H2457" s="630">
        <f>IF(F2457="",0,VLOOKUP(F2457,'Cable trays (UnitPrice)'!B:F,5,0))</f>
        <v>0</v>
      </c>
      <c r="I2457" s="631">
        <f t="shared" si="3326"/>
        <v>0</v>
      </c>
      <c r="J2457" s="632"/>
      <c r="K2457" s="632"/>
      <c r="L2457" s="632"/>
      <c r="M2457" s="633"/>
      <c r="N2457" s="632"/>
      <c r="O2457" s="635"/>
      <c r="P2457" s="636" t="e">
        <f t="shared" ref="P2457" si="3333">G2457*O2450</f>
        <v>#REF!</v>
      </c>
    </row>
    <row r="2458" spans="1:16">
      <c r="B2458" s="627"/>
      <c r="C2458" s="627"/>
      <c r="D2458" s="627"/>
      <c r="E2458" s="628"/>
      <c r="F2458" s="627"/>
      <c r="G2458" s="639"/>
      <c r="H2458" s="630">
        <f>IF(F2458="",0,VLOOKUP(F2458,'Cable trays (UnitPrice)'!B:F,5,0))</f>
        <v>0</v>
      </c>
      <c r="I2458" s="631">
        <f t="shared" si="3326"/>
        <v>0</v>
      </c>
      <c r="J2458" s="632"/>
      <c r="K2458" s="632"/>
      <c r="L2458" s="632"/>
      <c r="M2458" s="633"/>
      <c r="N2458" s="632"/>
      <c r="O2458" s="635"/>
      <c r="P2458" s="636" t="e">
        <f t="shared" ref="P2458" si="3334">G2458*O2450</f>
        <v>#REF!</v>
      </c>
    </row>
    <row r="2459" spans="1:16">
      <c r="B2459" s="627"/>
      <c r="C2459" s="627"/>
      <c r="D2459" s="627"/>
      <c r="E2459" s="628"/>
      <c r="F2459" s="8"/>
      <c r="G2459" s="639"/>
      <c r="H2459" s="630">
        <f>IF(F2459="",0,VLOOKUP(F2459,'Cable trays (UnitPrice)'!B:F,5,0))</f>
        <v>0</v>
      </c>
      <c r="I2459" s="631">
        <f t="shared" si="3326"/>
        <v>0</v>
      </c>
      <c r="J2459" s="632"/>
      <c r="K2459" s="632"/>
      <c r="L2459" s="632"/>
      <c r="M2459" s="633"/>
      <c r="N2459" s="632"/>
      <c r="O2459" s="635"/>
      <c r="P2459" s="636" t="e">
        <f t="shared" ref="P2459" si="3335">G2459*O2450</f>
        <v>#REF!</v>
      </c>
    </row>
    <row r="2460" spans="1:16">
      <c r="A2460" t="s">
        <v>990</v>
      </c>
      <c r="B2460" s="705" t="s">
        <v>974</v>
      </c>
      <c r="C2460" s="703" t="s">
        <v>852</v>
      </c>
      <c r="D2460" s="9" t="s">
        <v>869</v>
      </c>
      <c r="E2460" s="9" t="s">
        <v>879</v>
      </c>
      <c r="F2460" s="619"/>
      <c r="G2460" s="619"/>
      <c r="H2460" s="619"/>
      <c r="I2460" s="620">
        <f t="shared" ref="I2460" si="3336">SUM(I2461:I2469)</f>
        <v>234.79565217391303</v>
      </c>
      <c r="J2460" s="621">
        <f>I2460*NOK2EUR</f>
        <v>2700.1499999999996</v>
      </c>
      <c r="K2460" s="622"/>
      <c r="L2460" s="622">
        <f t="shared" ref="L2460" si="3337">D2460/1000</f>
        <v>0.3</v>
      </c>
      <c r="M2460" s="624">
        <f t="shared" ref="M2460" si="3338">$M$1</f>
        <v>0.5</v>
      </c>
      <c r="N2460" s="622">
        <f t="shared" ref="N2460" si="3339">L2460+L2460*M2460</f>
        <v>0.44999999999999996</v>
      </c>
      <c r="O2460" s="626" t="e">
        <f>SUMIF(#REF!,A2460,#REF!)</f>
        <v>#REF!</v>
      </c>
      <c r="P2460" s="626"/>
    </row>
    <row r="2461" spans="1:16">
      <c r="B2461" s="627"/>
      <c r="C2461" s="627"/>
      <c r="D2461" s="627"/>
      <c r="E2461" s="628"/>
      <c r="F2461" s="260" t="str">
        <f>CONCATENATE(B2460," ",C2460,D2460,"x",E2460)</f>
        <v>Ladder - Tee HDG 300 x 150</v>
      </c>
      <c r="G2461" s="629">
        <v>1</v>
      </c>
      <c r="H2461" s="630">
        <f>IF(F2461="",0,VLOOKUP(F2461,'Cable trays (UnitPrice)'!B:F,5,0))</f>
        <v>191.30434782608697</v>
      </c>
      <c r="I2461" s="631">
        <f t="shared" ref="I2461:I2469" si="3340">H2461*G2461</f>
        <v>191.30434782608697</v>
      </c>
      <c r="J2461" s="632"/>
      <c r="K2461" s="632"/>
      <c r="L2461" s="632"/>
      <c r="M2461" s="633"/>
      <c r="N2461" s="632"/>
      <c r="O2461" s="635"/>
      <c r="P2461" s="636" t="e">
        <f t="shared" ref="P2461" si="3341">G2461*O2460</f>
        <v>#REF!</v>
      </c>
    </row>
    <row r="2462" spans="1:16">
      <c r="B2462" s="627"/>
      <c r="C2462" s="627"/>
      <c r="D2462" s="627"/>
      <c r="E2462" s="628"/>
      <c r="F2462" s="260" t="str">
        <f>CONCATENATE("Ladder - Union ",C2460,D2460,"x",E2460)</f>
        <v>Ladder - Union HDG 300 x 150</v>
      </c>
      <c r="G2462" s="629">
        <v>2</v>
      </c>
      <c r="H2462" s="630">
        <f>IF(F2462="",0,VLOOKUP(F2462,'Cable trays (UnitPrice)'!B:F,5,0))</f>
        <v>17.391304347826086</v>
      </c>
      <c r="I2462" s="631">
        <f t="shared" si="3340"/>
        <v>34.782608695652172</v>
      </c>
      <c r="J2462" s="632"/>
      <c r="K2462" s="632"/>
      <c r="L2462" s="632"/>
      <c r="M2462" s="633"/>
      <c r="N2462" s="632"/>
      <c r="O2462" s="635"/>
      <c r="P2462" s="636" t="e">
        <f t="shared" ref="P2462" si="3342">G2462*O2460</f>
        <v>#REF!</v>
      </c>
    </row>
    <row r="2463" spans="1:16">
      <c r="B2463" s="627"/>
      <c r="C2463" s="627"/>
      <c r="D2463" s="627"/>
      <c r="E2463" s="628"/>
      <c r="F2463" s="638" t="s">
        <v>853</v>
      </c>
      <c r="G2463" s="639">
        <v>2</v>
      </c>
      <c r="H2463" s="630">
        <f>IF(F2463="",0,VLOOKUP(F2463,'Cable trays (UnitPrice)'!B:F,5,0))</f>
        <v>1.6165217391304347</v>
      </c>
      <c r="I2463" s="631">
        <f t="shared" si="3340"/>
        <v>3.2330434782608695</v>
      </c>
      <c r="J2463" s="632"/>
      <c r="K2463" s="632"/>
      <c r="L2463" s="632"/>
      <c r="M2463" s="633"/>
      <c r="N2463" s="632"/>
      <c r="O2463" s="635"/>
      <c r="P2463" s="636" t="e">
        <f t="shared" ref="P2463" si="3343">G2463*O2460</f>
        <v>#REF!</v>
      </c>
    </row>
    <row r="2464" spans="1:16">
      <c r="B2464" s="627"/>
      <c r="C2464" s="627"/>
      <c r="D2464" s="627"/>
      <c r="E2464" s="628"/>
      <c r="F2464" s="638" t="s">
        <v>854</v>
      </c>
      <c r="G2464" s="639">
        <v>2</v>
      </c>
      <c r="H2464" s="630">
        <f>IF(F2464="",0,VLOOKUP(F2464,'Cable trays (UnitPrice)'!B:F,5,0))</f>
        <v>0.1643478260869565</v>
      </c>
      <c r="I2464" s="631">
        <f t="shared" si="3340"/>
        <v>0.328695652173913</v>
      </c>
      <c r="J2464" s="632"/>
      <c r="K2464" s="632"/>
      <c r="L2464" s="632"/>
      <c r="M2464" s="633"/>
      <c r="N2464" s="632"/>
      <c r="O2464" s="635"/>
      <c r="P2464" s="636" t="e">
        <f t="shared" ref="P2464" si="3344">G2464*O2460</f>
        <v>#REF!</v>
      </c>
    </row>
    <row r="2465" spans="1:16">
      <c r="B2465" s="627"/>
      <c r="C2465" s="627"/>
      <c r="D2465" s="627"/>
      <c r="E2465" s="628"/>
      <c r="F2465" s="638" t="s">
        <v>865</v>
      </c>
      <c r="G2465" s="639">
        <f t="shared" si="3316"/>
        <v>0.6</v>
      </c>
      <c r="H2465" s="630">
        <f>IF(F2465="",0,VLOOKUP(F2465,'Cable trays (UnitPrice)'!B:F,5,0))</f>
        <v>5.9608695652173909</v>
      </c>
      <c r="I2465" s="631">
        <f t="shared" si="3340"/>
        <v>3.5765217391304343</v>
      </c>
      <c r="J2465" s="632"/>
      <c r="K2465" s="632"/>
      <c r="L2465" s="632"/>
      <c r="M2465" s="633"/>
      <c r="N2465" s="632"/>
      <c r="O2465" s="635"/>
      <c r="P2465" s="636" t="e">
        <f t="shared" ref="P2465" si="3345">G2465*O2460</f>
        <v>#REF!</v>
      </c>
    </row>
    <row r="2466" spans="1:16">
      <c r="B2466" s="627"/>
      <c r="C2466" s="627"/>
      <c r="D2466" s="627"/>
      <c r="E2466" s="628"/>
      <c r="F2466" s="638" t="s">
        <v>855</v>
      </c>
      <c r="G2466" s="639">
        <v>2</v>
      </c>
      <c r="H2466" s="630">
        <f>IF(F2466="",0,VLOOKUP(F2466,'Cable trays (UnitPrice)'!B:F,5,0))</f>
        <v>0.78521739130434776</v>
      </c>
      <c r="I2466" s="631">
        <f t="shared" si="3340"/>
        <v>1.5704347826086955</v>
      </c>
      <c r="J2466" s="632"/>
      <c r="K2466" s="632"/>
      <c r="L2466" s="632"/>
      <c r="M2466" s="633"/>
      <c r="N2466" s="632"/>
      <c r="O2466" s="635"/>
      <c r="P2466" s="636" t="e">
        <f t="shared" ref="P2466" si="3346">G2466*O2460</f>
        <v>#REF!</v>
      </c>
    </row>
    <row r="2467" spans="1:16">
      <c r="B2467" s="627"/>
      <c r="C2467" s="627"/>
      <c r="D2467" s="627"/>
      <c r="E2467" s="628"/>
      <c r="F2467" s="638"/>
      <c r="G2467" s="639"/>
      <c r="H2467" s="630">
        <f>IF(F2467="",0,VLOOKUP(F2467,'Cable trays (UnitPrice)'!B:F,5,0))</f>
        <v>0</v>
      </c>
      <c r="I2467" s="631">
        <f t="shared" si="3340"/>
        <v>0</v>
      </c>
      <c r="J2467" s="632"/>
      <c r="K2467" s="632"/>
      <c r="L2467" s="632"/>
      <c r="M2467" s="633"/>
      <c r="N2467" s="632"/>
      <c r="O2467" s="635"/>
      <c r="P2467" s="636" t="e">
        <f t="shared" ref="P2467" si="3347">G2467*O2460</f>
        <v>#REF!</v>
      </c>
    </row>
    <row r="2468" spans="1:16">
      <c r="B2468" s="627"/>
      <c r="C2468" s="627"/>
      <c r="D2468" s="627"/>
      <c r="E2468" s="628"/>
      <c r="F2468" s="627"/>
      <c r="G2468" s="639"/>
      <c r="H2468" s="630">
        <f>IF(F2468="",0,VLOOKUP(F2468,'Cable trays (UnitPrice)'!B:F,5,0))</f>
        <v>0</v>
      </c>
      <c r="I2468" s="631">
        <f t="shared" si="3340"/>
        <v>0</v>
      </c>
      <c r="J2468" s="632"/>
      <c r="K2468" s="632"/>
      <c r="L2468" s="632"/>
      <c r="M2468" s="633"/>
      <c r="N2468" s="632"/>
      <c r="O2468" s="635"/>
      <c r="P2468" s="636" t="e">
        <f t="shared" ref="P2468" si="3348">G2468*O2460</f>
        <v>#REF!</v>
      </c>
    </row>
    <row r="2469" spans="1:16">
      <c r="B2469" s="627"/>
      <c r="C2469" s="627"/>
      <c r="D2469" s="627"/>
      <c r="E2469" s="628"/>
      <c r="F2469" s="8"/>
      <c r="G2469" s="639"/>
      <c r="H2469" s="630">
        <f>IF(F2469="",0,VLOOKUP(F2469,'Cable trays (UnitPrice)'!B:F,5,0))</f>
        <v>0</v>
      </c>
      <c r="I2469" s="631">
        <f t="shared" si="3340"/>
        <v>0</v>
      </c>
      <c r="J2469" s="632"/>
      <c r="K2469" s="632"/>
      <c r="L2469" s="632"/>
      <c r="M2469" s="633"/>
      <c r="N2469" s="632"/>
      <c r="O2469" s="635"/>
      <c r="P2469" s="636" t="e">
        <f t="shared" ref="P2469" si="3349">G2469*O2460</f>
        <v>#REF!</v>
      </c>
    </row>
    <row r="2470" spans="1:16">
      <c r="A2470" t="s">
        <v>991</v>
      </c>
      <c r="B2470" s="705" t="s">
        <v>974</v>
      </c>
      <c r="C2470" s="703" t="s">
        <v>852</v>
      </c>
      <c r="D2470" s="9" t="s">
        <v>869</v>
      </c>
      <c r="E2470" s="9" t="s">
        <v>881</v>
      </c>
      <c r="F2470" s="619"/>
      <c r="G2470" s="619"/>
      <c r="H2470" s="619"/>
      <c r="I2470" s="620">
        <f t="shared" ref="I2470" si="3350">SUM(I2471:I2479)</f>
        <v>205.71717254580255</v>
      </c>
      <c r="J2470" s="621">
        <f>I2470*NOK2EUR</f>
        <v>2365.7474842767292</v>
      </c>
      <c r="K2470" s="622"/>
      <c r="L2470" s="622">
        <f t="shared" ref="L2470" si="3351">D2470/1000</f>
        <v>0.3</v>
      </c>
      <c r="M2470" s="624">
        <f t="shared" ref="M2470" si="3352">$M$1</f>
        <v>0.5</v>
      </c>
      <c r="N2470" s="622">
        <f t="shared" ref="N2470" si="3353">L2470+L2470*M2470</f>
        <v>0.44999999999999996</v>
      </c>
      <c r="O2470" s="626" t="e">
        <f>SUMIF(#REF!,A2470,#REF!)</f>
        <v>#REF!</v>
      </c>
      <c r="P2470" s="626"/>
    </row>
    <row r="2471" spans="1:16">
      <c r="B2471" s="627"/>
      <c r="C2471" s="627"/>
      <c r="D2471" s="627"/>
      <c r="E2471" s="628"/>
      <c r="F2471" s="260" t="str">
        <f>CONCATENATE(B2470," ",C2470,D2470,"x",E2470)</f>
        <v>Ladder - Tee HDG 300 x 100</v>
      </c>
      <c r="G2471" s="629">
        <v>1</v>
      </c>
      <c r="H2471" s="630">
        <f>IF(F2471="",0,VLOOKUP(F2471,'Cable trays (UnitPrice)'!B:F,5,0))</f>
        <v>188.69565217391303</v>
      </c>
      <c r="I2471" s="631">
        <f t="shared" ref="I2471:I2479" si="3354">H2471*G2471</f>
        <v>188.69565217391303</v>
      </c>
      <c r="J2471" s="632"/>
      <c r="K2471" s="632"/>
      <c r="L2471" s="632"/>
      <c r="M2471" s="633"/>
      <c r="N2471" s="632"/>
      <c r="O2471" s="635"/>
      <c r="P2471" s="636" t="e">
        <f t="shared" ref="P2471" si="3355">G2471*O2470</f>
        <v>#REF!</v>
      </c>
    </row>
    <row r="2472" spans="1:16">
      <c r="B2472" s="627"/>
      <c r="C2472" s="627"/>
      <c r="D2472" s="627"/>
      <c r="E2472" s="628"/>
      <c r="F2472" s="260" t="str">
        <f>CONCATENATE("Ladder - Union ",C2470,D2470,"x",E2470)</f>
        <v>Ladder - Union HDG 300 x 100</v>
      </c>
      <c r="G2472" s="629">
        <v>2</v>
      </c>
      <c r="H2472" s="630">
        <f>IF(F2472="",0,VLOOKUP(F2472,'Cable trays (UnitPrice)'!B:F,5,0))</f>
        <v>4.1564123598578071</v>
      </c>
      <c r="I2472" s="631">
        <f t="shared" si="3354"/>
        <v>8.3128247197156142</v>
      </c>
      <c r="J2472" s="632"/>
      <c r="K2472" s="632"/>
      <c r="L2472" s="632"/>
      <c r="M2472" s="633"/>
      <c r="N2472" s="632"/>
      <c r="O2472" s="635"/>
      <c r="P2472" s="636" t="e">
        <f t="shared" ref="P2472" si="3356">G2472*O2470</f>
        <v>#REF!</v>
      </c>
    </row>
    <row r="2473" spans="1:16">
      <c r="B2473" s="627"/>
      <c r="C2473" s="627"/>
      <c r="D2473" s="627"/>
      <c r="E2473" s="628"/>
      <c r="F2473" s="638" t="s">
        <v>853</v>
      </c>
      <c r="G2473" s="639">
        <v>2</v>
      </c>
      <c r="H2473" s="630">
        <f>IF(F2473="",0,VLOOKUP(F2473,'Cable trays (UnitPrice)'!B:F,5,0))</f>
        <v>1.6165217391304347</v>
      </c>
      <c r="I2473" s="631">
        <f t="shared" si="3354"/>
        <v>3.2330434782608695</v>
      </c>
      <c r="J2473" s="632"/>
      <c r="K2473" s="632"/>
      <c r="L2473" s="632"/>
      <c r="M2473" s="633"/>
      <c r="N2473" s="632"/>
      <c r="O2473" s="635"/>
      <c r="P2473" s="636" t="e">
        <f t="shared" ref="P2473" si="3357">G2473*O2470</f>
        <v>#REF!</v>
      </c>
    </row>
    <row r="2474" spans="1:16">
      <c r="B2474" s="627"/>
      <c r="C2474" s="627"/>
      <c r="D2474" s="627"/>
      <c r="E2474" s="628"/>
      <c r="F2474" s="638" t="s">
        <v>854</v>
      </c>
      <c r="G2474" s="639">
        <v>2</v>
      </c>
      <c r="H2474" s="630">
        <f>IF(F2474="",0,VLOOKUP(F2474,'Cable trays (UnitPrice)'!B:F,5,0))</f>
        <v>0.1643478260869565</v>
      </c>
      <c r="I2474" s="631">
        <f t="shared" si="3354"/>
        <v>0.328695652173913</v>
      </c>
      <c r="J2474" s="632"/>
      <c r="K2474" s="632"/>
      <c r="L2474" s="632"/>
      <c r="M2474" s="633"/>
      <c r="N2474" s="632"/>
      <c r="O2474" s="635"/>
      <c r="P2474" s="636" t="e">
        <f t="shared" ref="P2474" si="3358">G2474*O2470</f>
        <v>#REF!</v>
      </c>
    </row>
    <row r="2475" spans="1:16">
      <c r="B2475" s="627"/>
      <c r="C2475" s="627"/>
      <c r="D2475" s="627"/>
      <c r="E2475" s="628"/>
      <c r="F2475" s="638" t="s">
        <v>865</v>
      </c>
      <c r="G2475" s="639">
        <f t="shared" si="3316"/>
        <v>0.6</v>
      </c>
      <c r="H2475" s="630">
        <f>IF(F2475="",0,VLOOKUP(F2475,'Cable trays (UnitPrice)'!B:F,5,0))</f>
        <v>5.9608695652173909</v>
      </c>
      <c r="I2475" s="631">
        <f t="shared" si="3354"/>
        <v>3.5765217391304343</v>
      </c>
      <c r="J2475" s="632"/>
      <c r="K2475" s="632"/>
      <c r="L2475" s="632"/>
      <c r="M2475" s="633"/>
      <c r="N2475" s="632"/>
      <c r="O2475" s="635"/>
      <c r="P2475" s="636" t="e">
        <f t="shared" ref="P2475" si="3359">G2475*O2470</f>
        <v>#REF!</v>
      </c>
    </row>
    <row r="2476" spans="1:16">
      <c r="B2476" s="627"/>
      <c r="C2476" s="627"/>
      <c r="D2476" s="627"/>
      <c r="E2476" s="628"/>
      <c r="F2476" s="638" t="s">
        <v>855</v>
      </c>
      <c r="G2476" s="639">
        <v>2</v>
      </c>
      <c r="H2476" s="630">
        <f>IF(F2476="",0,VLOOKUP(F2476,'Cable trays (UnitPrice)'!B:F,5,0))</f>
        <v>0.78521739130434776</v>
      </c>
      <c r="I2476" s="631">
        <f t="shared" si="3354"/>
        <v>1.5704347826086955</v>
      </c>
      <c r="J2476" s="632"/>
      <c r="K2476" s="632"/>
      <c r="L2476" s="632"/>
      <c r="M2476" s="633"/>
      <c r="N2476" s="632"/>
      <c r="O2476" s="635"/>
      <c r="P2476" s="636" t="e">
        <f t="shared" ref="P2476" si="3360">G2476*O2470</f>
        <v>#REF!</v>
      </c>
    </row>
    <row r="2477" spans="1:16">
      <c r="B2477" s="627"/>
      <c r="C2477" s="627"/>
      <c r="D2477" s="627"/>
      <c r="E2477" s="628"/>
      <c r="F2477" s="638"/>
      <c r="G2477" s="639"/>
      <c r="H2477" s="630">
        <f>IF(F2477="",0,VLOOKUP(F2477,'Cable trays (UnitPrice)'!B:F,5,0))</f>
        <v>0</v>
      </c>
      <c r="I2477" s="631">
        <f t="shared" si="3354"/>
        <v>0</v>
      </c>
      <c r="J2477" s="632"/>
      <c r="K2477" s="632"/>
      <c r="L2477" s="632"/>
      <c r="M2477" s="633"/>
      <c r="N2477" s="632"/>
      <c r="O2477" s="635"/>
      <c r="P2477" s="636" t="e">
        <f t="shared" ref="P2477" si="3361">G2477*O2470</f>
        <v>#REF!</v>
      </c>
    </row>
    <row r="2478" spans="1:16">
      <c r="B2478" s="627"/>
      <c r="C2478" s="627"/>
      <c r="D2478" s="627"/>
      <c r="E2478" s="628"/>
      <c r="F2478" s="627"/>
      <c r="G2478" s="639"/>
      <c r="H2478" s="630">
        <f>IF(F2478="",0,VLOOKUP(F2478,'Cable trays (UnitPrice)'!B:F,5,0))</f>
        <v>0</v>
      </c>
      <c r="I2478" s="631">
        <f t="shared" si="3354"/>
        <v>0</v>
      </c>
      <c r="J2478" s="632"/>
      <c r="K2478" s="632"/>
      <c r="L2478" s="632"/>
      <c r="M2478" s="633"/>
      <c r="N2478" s="632"/>
      <c r="O2478" s="635"/>
      <c r="P2478" s="636" t="e">
        <f t="shared" ref="P2478" si="3362">G2478*O2470</f>
        <v>#REF!</v>
      </c>
    </row>
    <row r="2479" spans="1:16">
      <c r="B2479" s="627"/>
      <c r="C2479" s="627"/>
      <c r="D2479" s="627"/>
      <c r="E2479" s="628"/>
      <c r="F2479" s="8"/>
      <c r="G2479" s="639"/>
      <c r="H2479" s="630">
        <f>IF(F2479="",0,VLOOKUP(F2479,'Cable trays (UnitPrice)'!B:F,5,0))</f>
        <v>0</v>
      </c>
      <c r="I2479" s="631">
        <f t="shared" si="3354"/>
        <v>0</v>
      </c>
      <c r="J2479" s="632"/>
      <c r="K2479" s="632"/>
      <c r="L2479" s="632"/>
      <c r="M2479" s="633"/>
      <c r="N2479" s="632"/>
      <c r="O2479" s="635"/>
      <c r="P2479" s="636" t="e">
        <f t="shared" ref="P2479" si="3363">G2479*O2470</f>
        <v>#REF!</v>
      </c>
    </row>
    <row r="2480" spans="1:16">
      <c r="A2480" t="s">
        <v>991</v>
      </c>
      <c r="B2480" s="705" t="s">
        <v>974</v>
      </c>
      <c r="C2480" s="703" t="s">
        <v>852</v>
      </c>
      <c r="D2480" s="9" t="s">
        <v>869</v>
      </c>
      <c r="E2480" s="9" t="s">
        <v>881</v>
      </c>
      <c r="F2480" s="619"/>
      <c r="G2480" s="619"/>
      <c r="H2480" s="619"/>
      <c r="I2480" s="620">
        <f t="shared" ref="I2480" si="3364">SUM(I2481:I2489)</f>
        <v>205.71717254580255</v>
      </c>
      <c r="J2480" s="621">
        <f>I2480*NOK2EUR</f>
        <v>2365.7474842767292</v>
      </c>
      <c r="K2480" s="622"/>
      <c r="L2480" s="622">
        <f t="shared" ref="L2480" si="3365">D2480/1000</f>
        <v>0.3</v>
      </c>
      <c r="M2480" s="624">
        <f t="shared" ref="M2480" si="3366">$M$1</f>
        <v>0.5</v>
      </c>
      <c r="N2480" s="622">
        <f t="shared" ref="N2480" si="3367">L2480+L2480*M2480</f>
        <v>0.44999999999999996</v>
      </c>
      <c r="O2480" s="626" t="e">
        <f>SUMIF(#REF!,A2480,#REF!)</f>
        <v>#REF!</v>
      </c>
      <c r="P2480" s="626"/>
    </row>
    <row r="2481" spans="1:16">
      <c r="B2481" s="627"/>
      <c r="C2481" s="627"/>
      <c r="D2481" s="627"/>
      <c r="E2481" s="628"/>
      <c r="F2481" s="260" t="str">
        <f>CONCATENATE(B2480," ",C2480,D2480,"x",E2480)</f>
        <v>Ladder - Tee HDG 300 x 100</v>
      </c>
      <c r="G2481" s="629">
        <v>1</v>
      </c>
      <c r="H2481" s="630">
        <f>IF(F2481="",0,VLOOKUP(F2481,'Cable trays (UnitPrice)'!B:F,5,0))</f>
        <v>188.69565217391303</v>
      </c>
      <c r="I2481" s="631">
        <f t="shared" ref="I2481:I2489" si="3368">H2481*G2481</f>
        <v>188.69565217391303</v>
      </c>
      <c r="J2481" s="632"/>
      <c r="K2481" s="632"/>
      <c r="L2481" s="632"/>
      <c r="M2481" s="633"/>
      <c r="N2481" s="632"/>
      <c r="O2481" s="635"/>
      <c r="P2481" s="636" t="e">
        <f t="shared" ref="P2481" si="3369">G2481*O2480</f>
        <v>#REF!</v>
      </c>
    </row>
    <row r="2482" spans="1:16">
      <c r="B2482" s="627"/>
      <c r="C2482" s="627"/>
      <c r="D2482" s="627"/>
      <c r="E2482" s="628"/>
      <c r="F2482" s="260" t="str">
        <f>CONCATENATE("Ladder - Union ",C2480,D2480,"x",E2480)</f>
        <v>Ladder - Union HDG 300 x 100</v>
      </c>
      <c r="G2482" s="629">
        <v>2</v>
      </c>
      <c r="H2482" s="630">
        <f>IF(F2482="",0,VLOOKUP(F2482,'Cable trays (UnitPrice)'!B:F,5,0))</f>
        <v>4.1564123598578071</v>
      </c>
      <c r="I2482" s="631">
        <f t="shared" si="3368"/>
        <v>8.3128247197156142</v>
      </c>
      <c r="J2482" s="632"/>
      <c r="K2482" s="632"/>
      <c r="L2482" s="632"/>
      <c r="M2482" s="633"/>
      <c r="N2482" s="632"/>
      <c r="O2482" s="635"/>
      <c r="P2482" s="636" t="e">
        <f t="shared" ref="P2482" si="3370">G2482*O2480</f>
        <v>#REF!</v>
      </c>
    </row>
    <row r="2483" spans="1:16">
      <c r="B2483" s="627"/>
      <c r="C2483" s="627"/>
      <c r="D2483" s="627"/>
      <c r="E2483" s="628"/>
      <c r="F2483" s="638" t="s">
        <v>853</v>
      </c>
      <c r="G2483" s="639">
        <v>2</v>
      </c>
      <c r="H2483" s="630">
        <f>IF(F2483="",0,VLOOKUP(F2483,'Cable trays (UnitPrice)'!B:F,5,0))</f>
        <v>1.6165217391304347</v>
      </c>
      <c r="I2483" s="631">
        <f t="shared" si="3368"/>
        <v>3.2330434782608695</v>
      </c>
      <c r="J2483" s="632"/>
      <c r="K2483" s="632"/>
      <c r="L2483" s="632"/>
      <c r="M2483" s="633"/>
      <c r="N2483" s="632"/>
      <c r="O2483" s="635"/>
      <c r="P2483" s="636" t="e">
        <f t="shared" ref="P2483" si="3371">G2483*O2480</f>
        <v>#REF!</v>
      </c>
    </row>
    <row r="2484" spans="1:16">
      <c r="B2484" s="627"/>
      <c r="C2484" s="627"/>
      <c r="D2484" s="627"/>
      <c r="E2484" s="628"/>
      <c r="F2484" s="638" t="s">
        <v>854</v>
      </c>
      <c r="G2484" s="639">
        <v>2</v>
      </c>
      <c r="H2484" s="630">
        <f>IF(F2484="",0,VLOOKUP(F2484,'Cable trays (UnitPrice)'!B:F,5,0))</f>
        <v>0.1643478260869565</v>
      </c>
      <c r="I2484" s="631">
        <f t="shared" si="3368"/>
        <v>0.328695652173913</v>
      </c>
      <c r="J2484" s="632"/>
      <c r="K2484" s="632"/>
      <c r="L2484" s="632"/>
      <c r="M2484" s="633"/>
      <c r="N2484" s="632"/>
      <c r="O2484" s="635"/>
      <c r="P2484" s="636" t="e">
        <f t="shared" ref="P2484" si="3372">G2484*O2480</f>
        <v>#REF!</v>
      </c>
    </row>
    <row r="2485" spans="1:16">
      <c r="B2485" s="627"/>
      <c r="C2485" s="627"/>
      <c r="D2485" s="627"/>
      <c r="E2485" s="628"/>
      <c r="F2485" s="638" t="s">
        <v>865</v>
      </c>
      <c r="G2485" s="639">
        <f t="shared" si="3316"/>
        <v>0.6</v>
      </c>
      <c r="H2485" s="630">
        <f>IF(F2485="",0,VLOOKUP(F2485,'Cable trays (UnitPrice)'!B:F,5,0))</f>
        <v>5.9608695652173909</v>
      </c>
      <c r="I2485" s="631">
        <f t="shared" si="3368"/>
        <v>3.5765217391304343</v>
      </c>
      <c r="J2485" s="632"/>
      <c r="K2485" s="632"/>
      <c r="L2485" s="632"/>
      <c r="M2485" s="633"/>
      <c r="N2485" s="632"/>
      <c r="O2485" s="635"/>
      <c r="P2485" s="636" t="e">
        <f t="shared" ref="P2485" si="3373">G2485*O2480</f>
        <v>#REF!</v>
      </c>
    </row>
    <row r="2486" spans="1:16">
      <c r="B2486" s="627"/>
      <c r="C2486" s="627"/>
      <c r="D2486" s="627"/>
      <c r="E2486" s="628"/>
      <c r="F2486" s="638" t="s">
        <v>855</v>
      </c>
      <c r="G2486" s="639">
        <v>2</v>
      </c>
      <c r="H2486" s="630">
        <f>IF(F2486="",0,VLOOKUP(F2486,'Cable trays (UnitPrice)'!B:F,5,0))</f>
        <v>0.78521739130434776</v>
      </c>
      <c r="I2486" s="631">
        <f t="shared" si="3368"/>
        <v>1.5704347826086955</v>
      </c>
      <c r="J2486" s="632"/>
      <c r="K2486" s="632"/>
      <c r="L2486" s="632"/>
      <c r="M2486" s="633"/>
      <c r="N2486" s="632"/>
      <c r="O2486" s="635"/>
      <c r="P2486" s="636" t="e">
        <f t="shared" ref="P2486" si="3374">G2486*O2480</f>
        <v>#REF!</v>
      </c>
    </row>
    <row r="2487" spans="1:16">
      <c r="B2487" s="627"/>
      <c r="C2487" s="627"/>
      <c r="D2487" s="627"/>
      <c r="E2487" s="628"/>
      <c r="F2487" s="638"/>
      <c r="G2487" s="639"/>
      <c r="H2487" s="630">
        <f>IF(F2487="",0,VLOOKUP(F2487,'Cable trays (UnitPrice)'!B:F,5,0))</f>
        <v>0</v>
      </c>
      <c r="I2487" s="631">
        <f t="shared" si="3368"/>
        <v>0</v>
      </c>
      <c r="J2487" s="632"/>
      <c r="K2487" s="632"/>
      <c r="L2487" s="632"/>
      <c r="M2487" s="633"/>
      <c r="N2487" s="632"/>
      <c r="O2487" s="635"/>
      <c r="P2487" s="636" t="e">
        <f t="shared" ref="P2487" si="3375">G2487*O2480</f>
        <v>#REF!</v>
      </c>
    </row>
    <row r="2488" spans="1:16">
      <c r="B2488" s="627"/>
      <c r="C2488" s="627"/>
      <c r="D2488" s="627"/>
      <c r="E2488" s="628"/>
      <c r="F2488" s="627"/>
      <c r="G2488" s="639"/>
      <c r="H2488" s="630">
        <f>IF(F2488="",0,VLOOKUP(F2488,'Cable trays (UnitPrice)'!B:F,5,0))</f>
        <v>0</v>
      </c>
      <c r="I2488" s="631">
        <f t="shared" si="3368"/>
        <v>0</v>
      </c>
      <c r="J2488" s="632"/>
      <c r="K2488" s="632"/>
      <c r="L2488" s="632"/>
      <c r="M2488" s="633"/>
      <c r="N2488" s="632"/>
      <c r="O2488" s="635"/>
      <c r="P2488" s="636" t="e">
        <f t="shared" ref="P2488" si="3376">G2488*O2480</f>
        <v>#REF!</v>
      </c>
    </row>
    <row r="2489" spans="1:16">
      <c r="B2489" s="627"/>
      <c r="C2489" s="627"/>
      <c r="D2489" s="627"/>
      <c r="E2489" s="628"/>
      <c r="F2489" s="8"/>
      <c r="G2489" s="639"/>
      <c r="H2489" s="630">
        <f>IF(F2489="",0,VLOOKUP(F2489,'Cable trays (UnitPrice)'!B:F,5,0))</f>
        <v>0</v>
      </c>
      <c r="I2489" s="631">
        <f t="shared" si="3368"/>
        <v>0</v>
      </c>
      <c r="J2489" s="632"/>
      <c r="K2489" s="632"/>
      <c r="L2489" s="632"/>
      <c r="M2489" s="633"/>
      <c r="N2489" s="632"/>
      <c r="O2489" s="635"/>
      <c r="P2489" s="636" t="e">
        <f t="shared" ref="P2489" si="3377">G2489*O2480</f>
        <v>#REF!</v>
      </c>
    </row>
    <row r="2490" spans="1:16">
      <c r="A2490" t="s">
        <v>991</v>
      </c>
      <c r="B2490" s="705" t="s">
        <v>974</v>
      </c>
      <c r="C2490" s="703" t="s">
        <v>852</v>
      </c>
      <c r="D2490" s="9" t="s">
        <v>869</v>
      </c>
      <c r="E2490" s="9" t="s">
        <v>881</v>
      </c>
      <c r="F2490" s="619"/>
      <c r="G2490" s="619"/>
      <c r="H2490" s="619"/>
      <c r="I2490" s="620">
        <f t="shared" ref="I2490" si="3378">SUM(I2491:I2499)</f>
        <v>205.71717254580255</v>
      </c>
      <c r="J2490" s="621">
        <f>I2490*NOK2EUR</f>
        <v>2365.7474842767292</v>
      </c>
      <c r="K2490" s="622"/>
      <c r="L2490" s="622">
        <f t="shared" ref="L2490" si="3379">D2490/1000</f>
        <v>0.3</v>
      </c>
      <c r="M2490" s="624">
        <f t="shared" ref="M2490" si="3380">$M$1</f>
        <v>0.5</v>
      </c>
      <c r="N2490" s="622">
        <f t="shared" ref="N2490" si="3381">L2490+L2490*M2490</f>
        <v>0.44999999999999996</v>
      </c>
      <c r="O2490" s="626" t="e">
        <f>SUMIF(#REF!,A2490,#REF!)</f>
        <v>#REF!</v>
      </c>
      <c r="P2490" s="626"/>
    </row>
    <row r="2491" spans="1:16">
      <c r="B2491" s="627"/>
      <c r="C2491" s="627"/>
      <c r="D2491" s="627"/>
      <c r="E2491" s="628"/>
      <c r="F2491" s="260" t="str">
        <f>CONCATENATE(B2490," ",C2490,D2490,"x",E2490)</f>
        <v>Ladder - Tee HDG 300 x 100</v>
      </c>
      <c r="G2491" s="629">
        <v>1</v>
      </c>
      <c r="H2491" s="630">
        <f>IF(F2491="",0,VLOOKUP(F2491,'Cable trays (UnitPrice)'!B:F,5,0))</f>
        <v>188.69565217391303</v>
      </c>
      <c r="I2491" s="631">
        <f t="shared" ref="I2491:I2499" si="3382">H2491*G2491</f>
        <v>188.69565217391303</v>
      </c>
      <c r="J2491" s="632"/>
      <c r="K2491" s="632"/>
      <c r="L2491" s="632"/>
      <c r="M2491" s="633"/>
      <c r="N2491" s="632"/>
      <c r="O2491" s="635"/>
      <c r="P2491" s="636" t="e">
        <f t="shared" ref="P2491" si="3383">G2491*O2490</f>
        <v>#REF!</v>
      </c>
    </row>
    <row r="2492" spans="1:16">
      <c r="B2492" s="627"/>
      <c r="C2492" s="627"/>
      <c r="D2492" s="627"/>
      <c r="E2492" s="628"/>
      <c r="F2492" s="260" t="str">
        <f>CONCATENATE("Ladder - Union ",C2490,D2490,"x",E2490)</f>
        <v>Ladder - Union HDG 300 x 100</v>
      </c>
      <c r="G2492" s="629">
        <v>2</v>
      </c>
      <c r="H2492" s="630">
        <f>IF(F2492="",0,VLOOKUP(F2492,'Cable trays (UnitPrice)'!B:F,5,0))</f>
        <v>4.1564123598578071</v>
      </c>
      <c r="I2492" s="631">
        <f t="shared" si="3382"/>
        <v>8.3128247197156142</v>
      </c>
      <c r="J2492" s="632"/>
      <c r="K2492" s="632"/>
      <c r="L2492" s="632"/>
      <c r="M2492" s="633"/>
      <c r="N2492" s="632"/>
      <c r="O2492" s="635"/>
      <c r="P2492" s="636" t="e">
        <f t="shared" ref="P2492" si="3384">G2492*O2490</f>
        <v>#REF!</v>
      </c>
    </row>
    <row r="2493" spans="1:16">
      <c r="B2493" s="627"/>
      <c r="C2493" s="627"/>
      <c r="D2493" s="627"/>
      <c r="E2493" s="628"/>
      <c r="F2493" s="638" t="s">
        <v>853</v>
      </c>
      <c r="G2493" s="639">
        <v>2</v>
      </c>
      <c r="H2493" s="630">
        <f>IF(F2493="",0,VLOOKUP(F2493,'Cable trays (UnitPrice)'!B:F,5,0))</f>
        <v>1.6165217391304347</v>
      </c>
      <c r="I2493" s="631">
        <f t="shared" si="3382"/>
        <v>3.2330434782608695</v>
      </c>
      <c r="J2493" s="632"/>
      <c r="K2493" s="632"/>
      <c r="L2493" s="632"/>
      <c r="M2493" s="633"/>
      <c r="N2493" s="632"/>
      <c r="O2493" s="635"/>
      <c r="P2493" s="636" t="e">
        <f t="shared" ref="P2493" si="3385">G2493*O2490</f>
        <v>#REF!</v>
      </c>
    </row>
    <row r="2494" spans="1:16">
      <c r="B2494" s="627"/>
      <c r="C2494" s="627"/>
      <c r="D2494" s="627"/>
      <c r="E2494" s="628"/>
      <c r="F2494" s="638" t="s">
        <v>854</v>
      </c>
      <c r="G2494" s="639">
        <v>2</v>
      </c>
      <c r="H2494" s="630">
        <f>IF(F2494="",0,VLOOKUP(F2494,'Cable trays (UnitPrice)'!B:F,5,0))</f>
        <v>0.1643478260869565</v>
      </c>
      <c r="I2494" s="631">
        <f t="shared" si="3382"/>
        <v>0.328695652173913</v>
      </c>
      <c r="J2494" s="632"/>
      <c r="K2494" s="632"/>
      <c r="L2494" s="632"/>
      <c r="M2494" s="633"/>
      <c r="N2494" s="632"/>
      <c r="O2494" s="635"/>
      <c r="P2494" s="636" t="e">
        <f t="shared" ref="P2494" si="3386">G2494*O2490</f>
        <v>#REF!</v>
      </c>
    </row>
    <row r="2495" spans="1:16">
      <c r="B2495" s="627"/>
      <c r="C2495" s="627"/>
      <c r="D2495" s="627"/>
      <c r="E2495" s="628"/>
      <c r="F2495" s="638" t="s">
        <v>865</v>
      </c>
      <c r="G2495" s="639">
        <f t="shared" si="3316"/>
        <v>0.6</v>
      </c>
      <c r="H2495" s="630">
        <f>IF(F2495="",0,VLOOKUP(F2495,'Cable trays (UnitPrice)'!B:F,5,0))</f>
        <v>5.9608695652173909</v>
      </c>
      <c r="I2495" s="631">
        <f t="shared" si="3382"/>
        <v>3.5765217391304343</v>
      </c>
      <c r="J2495" s="632"/>
      <c r="K2495" s="632"/>
      <c r="L2495" s="632"/>
      <c r="M2495" s="633"/>
      <c r="N2495" s="632"/>
      <c r="O2495" s="635"/>
      <c r="P2495" s="636" t="e">
        <f t="shared" ref="P2495" si="3387">G2495*O2490</f>
        <v>#REF!</v>
      </c>
    </row>
    <row r="2496" spans="1:16">
      <c r="B2496" s="627"/>
      <c r="C2496" s="627"/>
      <c r="D2496" s="627"/>
      <c r="E2496" s="628"/>
      <c r="F2496" s="638" t="s">
        <v>855</v>
      </c>
      <c r="G2496" s="639">
        <v>2</v>
      </c>
      <c r="H2496" s="630">
        <f>IF(F2496="",0,VLOOKUP(F2496,'Cable trays (UnitPrice)'!B:F,5,0))</f>
        <v>0.78521739130434776</v>
      </c>
      <c r="I2496" s="631">
        <f t="shared" si="3382"/>
        <v>1.5704347826086955</v>
      </c>
      <c r="J2496" s="632"/>
      <c r="K2496" s="632"/>
      <c r="L2496" s="632"/>
      <c r="M2496" s="633"/>
      <c r="N2496" s="632"/>
      <c r="O2496" s="635"/>
      <c r="P2496" s="636" t="e">
        <f t="shared" ref="P2496" si="3388">G2496*O2490</f>
        <v>#REF!</v>
      </c>
    </row>
    <row r="2497" spans="1:16">
      <c r="B2497" s="627"/>
      <c r="C2497" s="627"/>
      <c r="D2497" s="627"/>
      <c r="E2497" s="628"/>
      <c r="F2497" s="638"/>
      <c r="G2497" s="639"/>
      <c r="H2497" s="630">
        <f>IF(F2497="",0,VLOOKUP(F2497,'Cable trays (UnitPrice)'!B:F,5,0))</f>
        <v>0</v>
      </c>
      <c r="I2497" s="631">
        <f t="shared" si="3382"/>
        <v>0</v>
      </c>
      <c r="J2497" s="632"/>
      <c r="K2497" s="632"/>
      <c r="L2497" s="632"/>
      <c r="M2497" s="633"/>
      <c r="N2497" s="632"/>
      <c r="O2497" s="635"/>
      <c r="P2497" s="636" t="e">
        <f t="shared" ref="P2497" si="3389">G2497*O2490</f>
        <v>#REF!</v>
      </c>
    </row>
    <row r="2498" spans="1:16">
      <c r="B2498" s="627"/>
      <c r="C2498" s="627"/>
      <c r="D2498" s="627"/>
      <c r="E2498" s="628"/>
      <c r="F2498" s="627"/>
      <c r="G2498" s="639"/>
      <c r="H2498" s="630">
        <f>IF(F2498="",0,VLOOKUP(F2498,'Cable trays (UnitPrice)'!B:F,5,0))</f>
        <v>0</v>
      </c>
      <c r="I2498" s="631">
        <f t="shared" si="3382"/>
        <v>0</v>
      </c>
      <c r="J2498" s="632"/>
      <c r="K2498" s="632"/>
      <c r="L2498" s="632"/>
      <c r="M2498" s="633"/>
      <c r="N2498" s="632"/>
      <c r="O2498" s="635"/>
      <c r="P2498" s="636" t="e">
        <f t="shared" ref="P2498" si="3390">G2498*O2490</f>
        <v>#REF!</v>
      </c>
    </row>
    <row r="2499" spans="1:16">
      <c r="B2499" s="627"/>
      <c r="C2499" s="627"/>
      <c r="D2499" s="627"/>
      <c r="E2499" s="628"/>
      <c r="F2499" s="8"/>
      <c r="G2499" s="639"/>
      <c r="H2499" s="630">
        <f>IF(F2499="",0,VLOOKUP(F2499,'Cable trays (UnitPrice)'!B:F,5,0))</f>
        <v>0</v>
      </c>
      <c r="I2499" s="631">
        <f t="shared" si="3382"/>
        <v>0</v>
      </c>
      <c r="J2499" s="632"/>
      <c r="K2499" s="632"/>
      <c r="L2499" s="632"/>
      <c r="M2499" s="633"/>
      <c r="N2499" s="632"/>
      <c r="O2499" s="635"/>
      <c r="P2499" s="636" t="e">
        <f t="shared" ref="P2499" si="3391">G2499*O2490</f>
        <v>#REF!</v>
      </c>
    </row>
    <row r="2500" spans="1:16">
      <c r="A2500" t="s">
        <v>992</v>
      </c>
      <c r="B2500" s="705" t="s">
        <v>974</v>
      </c>
      <c r="C2500" s="703" t="s">
        <v>852</v>
      </c>
      <c r="D2500" s="9" t="s">
        <v>872</v>
      </c>
      <c r="E2500" s="9" t="s">
        <v>912</v>
      </c>
      <c r="F2500" s="619"/>
      <c r="G2500" s="619"/>
      <c r="H2500" s="619"/>
      <c r="I2500" s="620">
        <f t="shared" ref="I2500" si="3392">SUM(I2501:I2509)</f>
        <v>213.3737817883511</v>
      </c>
      <c r="J2500" s="621">
        <f>I2500*NOK2EUR</f>
        <v>2453.7984905660378</v>
      </c>
      <c r="K2500" s="622"/>
      <c r="L2500" s="622">
        <f t="shared" ref="L2500" si="3393">D2500/1000</f>
        <v>0.2</v>
      </c>
      <c r="M2500" s="624">
        <f t="shared" ref="M2500" si="3394">$M$1</f>
        <v>0.5</v>
      </c>
      <c r="N2500" s="622">
        <f t="shared" ref="N2500" si="3395">L2500+L2500*M2500</f>
        <v>0.30000000000000004</v>
      </c>
      <c r="O2500" s="626" t="e">
        <f>SUMIF(#REF!,A2500,#REF!)</f>
        <v>#REF!</v>
      </c>
      <c r="P2500" s="626"/>
    </row>
    <row r="2501" spans="1:16">
      <c r="B2501" s="627"/>
      <c r="C2501" s="627"/>
      <c r="D2501" s="627"/>
      <c r="E2501" s="628"/>
      <c r="F2501" s="260" t="str">
        <f>CONCATENATE(B2500," ",C2500,D2500,"x",E2500)</f>
        <v>Ladder - Tee HDG 200 x 125</v>
      </c>
      <c r="G2501" s="629">
        <v>1</v>
      </c>
      <c r="H2501" s="630">
        <f>IF(F2501="",0,VLOOKUP(F2501,'Cable trays (UnitPrice)'!B:F,5,0))</f>
        <v>177.39130434782609</v>
      </c>
      <c r="I2501" s="631">
        <f t="shared" ref="I2501:I2509" si="3396">H2501*G2501</f>
        <v>177.39130434782609</v>
      </c>
      <c r="J2501" s="632"/>
      <c r="K2501" s="632"/>
      <c r="L2501" s="632"/>
      <c r="M2501" s="633"/>
      <c r="N2501" s="632"/>
      <c r="O2501" s="635"/>
      <c r="P2501" s="636" t="e">
        <f t="shared" ref="P2501" si="3397">G2501*O2500</f>
        <v>#REF!</v>
      </c>
    </row>
    <row r="2502" spans="1:16">
      <c r="B2502" s="627"/>
      <c r="C2502" s="627"/>
      <c r="D2502" s="627"/>
      <c r="E2502" s="628"/>
      <c r="F2502" s="260" t="str">
        <f>CONCATENATE("Ladder - Union ",C2500,D2500,"x",E2500)</f>
        <v>Ladder - Union HDG 200 x 125</v>
      </c>
      <c r="G2502" s="629">
        <v>2</v>
      </c>
      <c r="H2502" s="630">
        <f>IF(F2502="",0,VLOOKUP(F2502,'Cable trays (UnitPrice)'!B:F,5,0))</f>
        <v>14.232977850697294</v>
      </c>
      <c r="I2502" s="631">
        <f t="shared" si="3396"/>
        <v>28.465955701394588</v>
      </c>
      <c r="J2502" s="632"/>
      <c r="K2502" s="632"/>
      <c r="L2502" s="632"/>
      <c r="M2502" s="633"/>
      <c r="N2502" s="632"/>
      <c r="O2502" s="635"/>
      <c r="P2502" s="636" t="e">
        <f t="shared" ref="P2502" si="3398">G2502*O2500</f>
        <v>#REF!</v>
      </c>
    </row>
    <row r="2503" spans="1:16">
      <c r="B2503" s="627"/>
      <c r="C2503" s="627"/>
      <c r="D2503" s="627"/>
      <c r="E2503" s="628"/>
      <c r="F2503" s="638" t="s">
        <v>853</v>
      </c>
      <c r="G2503" s="639">
        <v>2</v>
      </c>
      <c r="H2503" s="630">
        <f>IF(F2503="",0,VLOOKUP(F2503,'Cable trays (UnitPrice)'!B:F,5,0))</f>
        <v>1.6165217391304347</v>
      </c>
      <c r="I2503" s="631">
        <f t="shared" si="3396"/>
        <v>3.2330434782608695</v>
      </c>
      <c r="J2503" s="632"/>
      <c r="K2503" s="632"/>
      <c r="L2503" s="632"/>
      <c r="M2503" s="633"/>
      <c r="N2503" s="632"/>
      <c r="O2503" s="635"/>
      <c r="P2503" s="636" t="e">
        <f t="shared" ref="P2503" si="3399">G2503*O2500</f>
        <v>#REF!</v>
      </c>
    </row>
    <row r="2504" spans="1:16">
      <c r="B2504" s="627"/>
      <c r="C2504" s="627"/>
      <c r="D2504" s="627"/>
      <c r="E2504" s="628"/>
      <c r="F2504" s="638" t="s">
        <v>854</v>
      </c>
      <c r="G2504" s="639">
        <v>2</v>
      </c>
      <c r="H2504" s="630">
        <f>IF(F2504="",0,VLOOKUP(F2504,'Cable trays (UnitPrice)'!B:F,5,0))</f>
        <v>0.1643478260869565</v>
      </c>
      <c r="I2504" s="631">
        <f t="shared" si="3396"/>
        <v>0.328695652173913</v>
      </c>
      <c r="J2504" s="632"/>
      <c r="K2504" s="632"/>
      <c r="L2504" s="632"/>
      <c r="M2504" s="633"/>
      <c r="N2504" s="632"/>
      <c r="O2504" s="635"/>
      <c r="P2504" s="636" t="e">
        <f t="shared" ref="P2504" si="3400">G2504*O2500</f>
        <v>#REF!</v>
      </c>
    </row>
    <row r="2505" spans="1:16">
      <c r="B2505" s="627"/>
      <c r="C2505" s="627"/>
      <c r="D2505" s="627"/>
      <c r="E2505" s="628"/>
      <c r="F2505" s="638" t="s">
        <v>865</v>
      </c>
      <c r="G2505" s="639">
        <f t="shared" si="3316"/>
        <v>0.4</v>
      </c>
      <c r="H2505" s="630">
        <f>IF(F2505="",0,VLOOKUP(F2505,'Cable trays (UnitPrice)'!B:F,5,0))</f>
        <v>5.9608695652173909</v>
      </c>
      <c r="I2505" s="631">
        <f t="shared" si="3396"/>
        <v>2.3843478260869566</v>
      </c>
      <c r="J2505" s="632"/>
      <c r="K2505" s="632"/>
      <c r="L2505" s="632"/>
      <c r="M2505" s="633"/>
      <c r="N2505" s="632"/>
      <c r="O2505" s="635"/>
      <c r="P2505" s="636" t="e">
        <f t="shared" ref="P2505" si="3401">G2505*O2500</f>
        <v>#REF!</v>
      </c>
    </row>
    <row r="2506" spans="1:16">
      <c r="B2506" s="627"/>
      <c r="C2506" s="627"/>
      <c r="D2506" s="627"/>
      <c r="E2506" s="628"/>
      <c r="F2506" s="638" t="s">
        <v>855</v>
      </c>
      <c r="G2506" s="639">
        <v>2</v>
      </c>
      <c r="H2506" s="630">
        <f>IF(F2506="",0,VLOOKUP(F2506,'Cable trays (UnitPrice)'!B:F,5,0))</f>
        <v>0.78521739130434776</v>
      </c>
      <c r="I2506" s="631">
        <f t="shared" si="3396"/>
        <v>1.5704347826086955</v>
      </c>
      <c r="J2506" s="632"/>
      <c r="K2506" s="632"/>
      <c r="L2506" s="632"/>
      <c r="M2506" s="633"/>
      <c r="N2506" s="632"/>
      <c r="O2506" s="635"/>
      <c r="P2506" s="636" t="e">
        <f t="shared" ref="P2506" si="3402">G2506*O2500</f>
        <v>#REF!</v>
      </c>
    </row>
    <row r="2507" spans="1:16">
      <c r="B2507" s="627"/>
      <c r="C2507" s="627"/>
      <c r="D2507" s="627"/>
      <c r="E2507" s="628"/>
      <c r="F2507" s="638"/>
      <c r="G2507" s="639"/>
      <c r="H2507" s="630">
        <f>IF(F2507="",0,VLOOKUP(F2507,'Cable trays (UnitPrice)'!B:F,5,0))</f>
        <v>0</v>
      </c>
      <c r="I2507" s="631">
        <f t="shared" si="3396"/>
        <v>0</v>
      </c>
      <c r="J2507" s="632"/>
      <c r="K2507" s="632"/>
      <c r="L2507" s="632"/>
      <c r="M2507" s="633"/>
      <c r="N2507" s="632"/>
      <c r="O2507" s="635"/>
      <c r="P2507" s="636" t="e">
        <f t="shared" ref="P2507" si="3403">G2507*O2500</f>
        <v>#REF!</v>
      </c>
    </row>
    <row r="2508" spans="1:16">
      <c r="B2508" s="627"/>
      <c r="C2508" s="627"/>
      <c r="D2508" s="627"/>
      <c r="E2508" s="628"/>
      <c r="F2508" s="627"/>
      <c r="G2508" s="639"/>
      <c r="H2508" s="630">
        <f>IF(F2508="",0,VLOOKUP(F2508,'Cable trays (UnitPrice)'!B:F,5,0))</f>
        <v>0</v>
      </c>
      <c r="I2508" s="631">
        <f t="shared" si="3396"/>
        <v>0</v>
      </c>
      <c r="J2508" s="632"/>
      <c r="K2508" s="632"/>
      <c r="L2508" s="632"/>
      <c r="M2508" s="633"/>
      <c r="N2508" s="632"/>
      <c r="O2508" s="635"/>
      <c r="P2508" s="636" t="e">
        <f t="shared" ref="P2508" si="3404">G2508*O2500</f>
        <v>#REF!</v>
      </c>
    </row>
    <row r="2509" spans="1:16">
      <c r="B2509" s="627"/>
      <c r="C2509" s="627"/>
      <c r="D2509" s="627"/>
      <c r="E2509" s="628"/>
      <c r="F2509" s="8"/>
      <c r="G2509" s="639"/>
      <c r="H2509" s="630">
        <f>IF(F2509="",0,VLOOKUP(F2509,'Cable trays (UnitPrice)'!B:F,5,0))</f>
        <v>0</v>
      </c>
      <c r="I2509" s="631">
        <f t="shared" si="3396"/>
        <v>0</v>
      </c>
      <c r="J2509" s="632"/>
      <c r="K2509" s="632"/>
      <c r="L2509" s="632"/>
      <c r="M2509" s="633"/>
      <c r="N2509" s="632"/>
      <c r="O2509" s="635"/>
      <c r="P2509" s="636" t="e">
        <f t="shared" ref="P2509" si="3405">G2509*O2500</f>
        <v>#REF!</v>
      </c>
    </row>
    <row r="2510" spans="1:16">
      <c r="A2510" t="s">
        <v>993</v>
      </c>
      <c r="B2510" s="705" t="s">
        <v>974</v>
      </c>
      <c r="C2510" s="703" t="s">
        <v>852</v>
      </c>
      <c r="D2510" s="9" t="s">
        <v>875</v>
      </c>
      <c r="E2510" s="9" t="s">
        <v>881</v>
      </c>
      <c r="F2510" s="619"/>
      <c r="G2510" s="619"/>
      <c r="H2510" s="619"/>
      <c r="I2510" s="620">
        <f t="shared" ref="I2510" si="3406">SUM(I2511:I2519)</f>
        <v>189.14630298058518</v>
      </c>
      <c r="J2510" s="621">
        <f>I2510*NOK2EUR</f>
        <v>2175.1824842767296</v>
      </c>
      <c r="K2510" s="622"/>
      <c r="L2510" s="622">
        <f t="shared" ref="L2510" si="3407">D2510/1000</f>
        <v>0.15</v>
      </c>
      <c r="M2510" s="624">
        <f t="shared" ref="M2510" si="3408">$M$1</f>
        <v>0.5</v>
      </c>
      <c r="N2510" s="622">
        <f t="shared" ref="N2510" si="3409">L2510+L2510*M2510</f>
        <v>0.22499999999999998</v>
      </c>
      <c r="O2510" s="626" t="e">
        <f>SUMIF(#REF!,A2510,#REF!)</f>
        <v>#REF!</v>
      </c>
      <c r="P2510" s="626"/>
    </row>
    <row r="2511" spans="1:16">
      <c r="B2511" s="627"/>
      <c r="C2511" s="627"/>
      <c r="D2511" s="627"/>
      <c r="E2511" s="628"/>
      <c r="F2511" s="260" t="str">
        <f>CONCATENATE(B2510," ",C2510,D2510,"x",E2510)</f>
        <v>Ladder - Tee HDG 150 x 100</v>
      </c>
      <c r="G2511" s="629">
        <v>1</v>
      </c>
      <c r="H2511" s="630">
        <f>IF(F2511="",0,VLOOKUP(F2511,'Cable trays (UnitPrice)'!B:F,5,0))</f>
        <v>173.91304347826087</v>
      </c>
      <c r="I2511" s="631">
        <f t="shared" ref="I2511:I2519" si="3410">H2511*G2511</f>
        <v>173.91304347826087</v>
      </c>
      <c r="J2511" s="632"/>
      <c r="K2511" s="632"/>
      <c r="L2511" s="632"/>
      <c r="M2511" s="633"/>
      <c r="N2511" s="632"/>
      <c r="O2511" s="635"/>
      <c r="P2511" s="636" t="e">
        <f t="shared" ref="P2511" si="3411">G2511*O2510</f>
        <v>#REF!</v>
      </c>
    </row>
    <row r="2512" spans="1:16">
      <c r="B2512" s="627"/>
      <c r="C2512" s="627"/>
      <c r="D2512" s="627"/>
      <c r="E2512" s="628"/>
      <c r="F2512" s="260" t="str">
        <f>CONCATENATE("Ladder - Union ",C2510,D2510,"x",E2510)</f>
        <v>Ladder - Union HDG 150 x 100</v>
      </c>
      <c r="G2512" s="629">
        <v>2</v>
      </c>
      <c r="H2512" s="630">
        <f>IF(F2512="",0,VLOOKUP(F2512,'Cable trays (UnitPrice)'!B:F,5,0))</f>
        <v>4.1564123598578071</v>
      </c>
      <c r="I2512" s="631">
        <f t="shared" si="3410"/>
        <v>8.3128247197156142</v>
      </c>
      <c r="J2512" s="632"/>
      <c r="K2512" s="632"/>
      <c r="L2512" s="632"/>
      <c r="M2512" s="633"/>
      <c r="N2512" s="632"/>
      <c r="O2512" s="635"/>
      <c r="P2512" s="636" t="e">
        <f t="shared" ref="P2512" si="3412">G2512*O2510</f>
        <v>#REF!</v>
      </c>
    </row>
    <row r="2513" spans="1:16">
      <c r="B2513" s="627"/>
      <c r="C2513" s="627"/>
      <c r="D2513" s="627"/>
      <c r="E2513" s="628"/>
      <c r="F2513" s="638" t="s">
        <v>853</v>
      </c>
      <c r="G2513" s="639">
        <v>2</v>
      </c>
      <c r="H2513" s="630">
        <f>IF(F2513="",0,VLOOKUP(F2513,'Cable trays (UnitPrice)'!B:F,5,0))</f>
        <v>1.6165217391304347</v>
      </c>
      <c r="I2513" s="631">
        <f t="shared" si="3410"/>
        <v>3.2330434782608695</v>
      </c>
      <c r="J2513" s="632"/>
      <c r="K2513" s="632"/>
      <c r="L2513" s="632"/>
      <c r="M2513" s="633"/>
      <c r="N2513" s="632"/>
      <c r="O2513" s="635"/>
      <c r="P2513" s="636" t="e">
        <f t="shared" ref="P2513" si="3413">G2513*O2510</f>
        <v>#REF!</v>
      </c>
    </row>
    <row r="2514" spans="1:16">
      <c r="B2514" s="627"/>
      <c r="C2514" s="627"/>
      <c r="D2514" s="627"/>
      <c r="E2514" s="628"/>
      <c r="F2514" s="638" t="s">
        <v>854</v>
      </c>
      <c r="G2514" s="639">
        <v>2</v>
      </c>
      <c r="H2514" s="630">
        <f>IF(F2514="",0,VLOOKUP(F2514,'Cable trays (UnitPrice)'!B:F,5,0))</f>
        <v>0.1643478260869565</v>
      </c>
      <c r="I2514" s="631">
        <f t="shared" si="3410"/>
        <v>0.328695652173913</v>
      </c>
      <c r="J2514" s="632"/>
      <c r="K2514" s="632"/>
      <c r="L2514" s="632"/>
      <c r="M2514" s="633"/>
      <c r="N2514" s="632"/>
      <c r="O2514" s="635"/>
      <c r="P2514" s="636" t="e">
        <f t="shared" ref="P2514" si="3414">G2514*O2510</f>
        <v>#REF!</v>
      </c>
    </row>
    <row r="2515" spans="1:16">
      <c r="B2515" s="627"/>
      <c r="C2515" s="627"/>
      <c r="D2515" s="627"/>
      <c r="E2515" s="628"/>
      <c r="F2515" s="638" t="s">
        <v>865</v>
      </c>
      <c r="G2515" s="639">
        <f t="shared" ref="G2515:G2575" si="3415">D2510*2/1000</f>
        <v>0.3</v>
      </c>
      <c r="H2515" s="630">
        <f>IF(F2515="",0,VLOOKUP(F2515,'Cable trays (UnitPrice)'!B:F,5,0))</f>
        <v>5.9608695652173909</v>
      </c>
      <c r="I2515" s="631">
        <f t="shared" si="3410"/>
        <v>1.7882608695652171</v>
      </c>
      <c r="J2515" s="632"/>
      <c r="K2515" s="632"/>
      <c r="L2515" s="632"/>
      <c r="M2515" s="633"/>
      <c r="N2515" s="632"/>
      <c r="O2515" s="635"/>
      <c r="P2515" s="636" t="e">
        <f t="shared" ref="P2515" si="3416">G2515*O2510</f>
        <v>#REF!</v>
      </c>
    </row>
    <row r="2516" spans="1:16">
      <c r="B2516" s="627"/>
      <c r="C2516" s="627"/>
      <c r="D2516" s="627"/>
      <c r="E2516" s="628"/>
      <c r="F2516" s="638" t="s">
        <v>855</v>
      </c>
      <c r="G2516" s="639">
        <v>2</v>
      </c>
      <c r="H2516" s="630">
        <f>IF(F2516="",0,VLOOKUP(F2516,'Cable trays (UnitPrice)'!B:F,5,0))</f>
        <v>0.78521739130434776</v>
      </c>
      <c r="I2516" s="631">
        <f t="shared" si="3410"/>
        <v>1.5704347826086955</v>
      </c>
      <c r="J2516" s="632"/>
      <c r="K2516" s="632"/>
      <c r="L2516" s="632"/>
      <c r="M2516" s="633"/>
      <c r="N2516" s="632"/>
      <c r="O2516" s="635"/>
      <c r="P2516" s="636" t="e">
        <f t="shared" ref="P2516" si="3417">G2516*O2510</f>
        <v>#REF!</v>
      </c>
    </row>
    <row r="2517" spans="1:16">
      <c r="B2517" s="627"/>
      <c r="C2517" s="627"/>
      <c r="D2517" s="627"/>
      <c r="E2517" s="628"/>
      <c r="F2517" s="638"/>
      <c r="G2517" s="639"/>
      <c r="H2517" s="630">
        <f>IF(F2517="",0,VLOOKUP(F2517,'Cable trays (UnitPrice)'!B:F,5,0))</f>
        <v>0</v>
      </c>
      <c r="I2517" s="631">
        <f t="shared" si="3410"/>
        <v>0</v>
      </c>
      <c r="J2517" s="632"/>
      <c r="K2517" s="632"/>
      <c r="L2517" s="632"/>
      <c r="M2517" s="633"/>
      <c r="N2517" s="632"/>
      <c r="O2517" s="635"/>
      <c r="P2517" s="636" t="e">
        <f t="shared" ref="P2517" si="3418">G2517*O2510</f>
        <v>#REF!</v>
      </c>
    </row>
    <row r="2518" spans="1:16">
      <c r="B2518" s="627"/>
      <c r="C2518" s="627"/>
      <c r="D2518" s="627"/>
      <c r="E2518" s="628"/>
      <c r="F2518" s="627"/>
      <c r="G2518" s="639"/>
      <c r="H2518" s="630">
        <f>IF(F2518="",0,VLOOKUP(F2518,'Cable trays (UnitPrice)'!B:F,5,0))</f>
        <v>0</v>
      </c>
      <c r="I2518" s="631">
        <f t="shared" si="3410"/>
        <v>0</v>
      </c>
      <c r="J2518" s="632"/>
      <c r="K2518" s="632"/>
      <c r="L2518" s="632"/>
      <c r="M2518" s="633"/>
      <c r="N2518" s="632"/>
      <c r="O2518" s="635"/>
      <c r="P2518" s="636" t="e">
        <f t="shared" ref="P2518" si="3419">G2518*O2510</f>
        <v>#REF!</v>
      </c>
    </row>
    <row r="2519" spans="1:16">
      <c r="B2519" s="627"/>
      <c r="C2519" s="627"/>
      <c r="D2519" s="627"/>
      <c r="E2519" s="628"/>
      <c r="F2519" s="8"/>
      <c r="G2519" s="639"/>
      <c r="H2519" s="630">
        <f>IF(F2519="",0,VLOOKUP(F2519,'Cable trays (UnitPrice)'!B:F,5,0))</f>
        <v>0</v>
      </c>
      <c r="I2519" s="631">
        <f t="shared" si="3410"/>
        <v>0</v>
      </c>
      <c r="J2519" s="632"/>
      <c r="K2519" s="632"/>
      <c r="L2519" s="632"/>
      <c r="M2519" s="633"/>
      <c r="N2519" s="632"/>
      <c r="O2519" s="635"/>
      <c r="P2519" s="636" t="e">
        <f t="shared" ref="P2519" si="3420">G2519*O2510</f>
        <v>#REF!</v>
      </c>
    </row>
    <row r="2520" spans="1:16">
      <c r="A2520" t="s">
        <v>994</v>
      </c>
      <c r="B2520" s="705" t="s">
        <v>974</v>
      </c>
      <c r="C2520" s="704" t="s">
        <v>856</v>
      </c>
      <c r="D2520" s="9" t="s">
        <v>878</v>
      </c>
      <c r="E2520" s="9" t="s">
        <v>912</v>
      </c>
      <c r="F2520" s="619"/>
      <c r="G2520" s="619"/>
      <c r="H2520" s="619"/>
      <c r="I2520" s="620">
        <f t="shared" ref="I2520" si="3421">SUM(I2521:I2529)</f>
        <v>273.15478260869565</v>
      </c>
      <c r="J2520" s="621">
        <f>I2520*NOK2EUR</f>
        <v>3141.28</v>
      </c>
      <c r="K2520" s="622"/>
      <c r="L2520" s="622">
        <f t="shared" ref="L2520" si="3422">D2520/1000</f>
        <v>0.6</v>
      </c>
      <c r="M2520" s="624">
        <f t="shared" ref="M2520" si="3423">$M$1</f>
        <v>0.5</v>
      </c>
      <c r="N2520" s="622">
        <f t="shared" ref="N2520" si="3424">L2520+L2520*M2520</f>
        <v>0.89999999999999991</v>
      </c>
      <c r="O2520" s="626" t="e">
        <f>SUMIF(#REF!,A2520,#REF!)</f>
        <v>#REF!</v>
      </c>
      <c r="P2520" s="626"/>
    </row>
    <row r="2521" spans="1:16">
      <c r="B2521" s="627"/>
      <c r="C2521" s="627"/>
      <c r="D2521" s="627"/>
      <c r="E2521" s="628"/>
      <c r="F2521" s="260" t="str">
        <f>CONCATENATE(B2520," ",C2520,D2520,"x",E2520)</f>
        <v>Ladder - Tee PRE Galv. 600 x 125</v>
      </c>
      <c r="G2521" s="629">
        <v>1</v>
      </c>
      <c r="H2521" s="630">
        <f>IF(F2521="",0,VLOOKUP(F2521,'Cable trays (UnitPrice)'!B:F,5,0))</f>
        <v>234.78260869565219</v>
      </c>
      <c r="I2521" s="631">
        <f t="shared" ref="I2521:I2529" si="3425">H2521*G2521</f>
        <v>234.78260869565219</v>
      </c>
      <c r="J2521" s="632"/>
      <c r="K2521" s="632"/>
      <c r="L2521" s="632"/>
      <c r="M2521" s="633"/>
      <c r="N2521" s="632"/>
      <c r="O2521" s="635"/>
      <c r="P2521" s="636" t="e">
        <f t="shared" ref="P2521" si="3426">G2521*O2520</f>
        <v>#REF!</v>
      </c>
    </row>
    <row r="2522" spans="1:16">
      <c r="B2522" s="627"/>
      <c r="C2522" s="627"/>
      <c r="D2522" s="627"/>
      <c r="E2522" s="628"/>
      <c r="F2522" s="260" t="str">
        <f>CONCATENATE("Ladder - Union ",C2520,D2520,"x",E2520)</f>
        <v>Ladder - Union PRE Galv. 600 x 125</v>
      </c>
      <c r="G2522" s="629">
        <v>2</v>
      </c>
      <c r="H2522" s="630">
        <f>IF(F2522="",0,VLOOKUP(F2522,'Cable trays (UnitPrice)'!B:F,5,0))</f>
        <v>13.043478260869565</v>
      </c>
      <c r="I2522" s="631">
        <f t="shared" si="3425"/>
        <v>26.086956521739129</v>
      </c>
      <c r="J2522" s="632"/>
      <c r="K2522" s="632"/>
      <c r="L2522" s="632"/>
      <c r="M2522" s="633"/>
      <c r="N2522" s="632"/>
      <c r="O2522" s="635"/>
      <c r="P2522" s="636" t="e">
        <f t="shared" ref="P2522" si="3427">G2522*O2520</f>
        <v>#REF!</v>
      </c>
    </row>
    <row r="2523" spans="1:16">
      <c r="B2523" s="627"/>
      <c r="C2523" s="627"/>
      <c r="D2523" s="627"/>
      <c r="E2523" s="628"/>
      <c r="F2523" s="638" t="s">
        <v>853</v>
      </c>
      <c r="G2523" s="639">
        <v>2</v>
      </c>
      <c r="H2523" s="630">
        <f>IF(F2523="",0,VLOOKUP(F2523,'Cable trays (UnitPrice)'!B:F,5,0))</f>
        <v>1.6165217391304347</v>
      </c>
      <c r="I2523" s="631">
        <f t="shared" si="3425"/>
        <v>3.2330434782608695</v>
      </c>
      <c r="J2523" s="632"/>
      <c r="K2523" s="632"/>
      <c r="L2523" s="632"/>
      <c r="M2523" s="633"/>
      <c r="N2523" s="632"/>
      <c r="O2523" s="635"/>
      <c r="P2523" s="636" t="e">
        <f t="shared" ref="P2523" si="3428">G2523*O2520</f>
        <v>#REF!</v>
      </c>
    </row>
    <row r="2524" spans="1:16">
      <c r="B2524" s="627"/>
      <c r="C2524" s="627"/>
      <c r="D2524" s="627"/>
      <c r="E2524" s="628"/>
      <c r="F2524" s="638" t="s">
        <v>854</v>
      </c>
      <c r="G2524" s="639">
        <v>2</v>
      </c>
      <c r="H2524" s="630">
        <f>IF(F2524="",0,VLOOKUP(F2524,'Cable trays (UnitPrice)'!B:F,5,0))</f>
        <v>0.1643478260869565</v>
      </c>
      <c r="I2524" s="631">
        <f t="shared" si="3425"/>
        <v>0.328695652173913</v>
      </c>
      <c r="J2524" s="632"/>
      <c r="K2524" s="632"/>
      <c r="L2524" s="632"/>
      <c r="M2524" s="633"/>
      <c r="N2524" s="632"/>
      <c r="O2524" s="635"/>
      <c r="P2524" s="636" t="e">
        <f t="shared" ref="P2524" si="3429">G2524*O2520</f>
        <v>#REF!</v>
      </c>
    </row>
    <row r="2525" spans="1:16">
      <c r="B2525" s="627"/>
      <c r="C2525" s="627"/>
      <c r="D2525" s="627"/>
      <c r="E2525" s="628"/>
      <c r="F2525" s="638" t="s">
        <v>865</v>
      </c>
      <c r="G2525" s="639">
        <f t="shared" si="3415"/>
        <v>1.2</v>
      </c>
      <c r="H2525" s="630">
        <f>IF(F2525="",0,VLOOKUP(F2525,'Cable trays (UnitPrice)'!B:F,5,0))</f>
        <v>5.9608695652173909</v>
      </c>
      <c r="I2525" s="631">
        <f t="shared" si="3425"/>
        <v>7.1530434782608685</v>
      </c>
      <c r="J2525" s="632"/>
      <c r="K2525" s="632"/>
      <c r="L2525" s="632"/>
      <c r="M2525" s="633"/>
      <c r="N2525" s="632"/>
      <c r="O2525" s="635"/>
      <c r="P2525" s="636" t="e">
        <f t="shared" ref="P2525" si="3430">G2525*O2520</f>
        <v>#REF!</v>
      </c>
    </row>
    <row r="2526" spans="1:16">
      <c r="B2526" s="627"/>
      <c r="C2526" s="627"/>
      <c r="D2526" s="627"/>
      <c r="E2526" s="628"/>
      <c r="F2526" s="638" t="s">
        <v>855</v>
      </c>
      <c r="G2526" s="639">
        <v>2</v>
      </c>
      <c r="H2526" s="630">
        <f>IF(F2526="",0,VLOOKUP(F2526,'Cable trays (UnitPrice)'!B:F,5,0))</f>
        <v>0.78521739130434776</v>
      </c>
      <c r="I2526" s="631">
        <f t="shared" si="3425"/>
        <v>1.5704347826086955</v>
      </c>
      <c r="J2526" s="632"/>
      <c r="K2526" s="632"/>
      <c r="L2526" s="632"/>
      <c r="M2526" s="633"/>
      <c r="N2526" s="632"/>
      <c r="O2526" s="635"/>
      <c r="P2526" s="636" t="e">
        <f t="shared" ref="P2526" si="3431">G2526*O2520</f>
        <v>#REF!</v>
      </c>
    </row>
    <row r="2527" spans="1:16">
      <c r="B2527" s="627"/>
      <c r="C2527" s="627"/>
      <c r="D2527" s="627"/>
      <c r="E2527" s="628"/>
      <c r="F2527" s="638"/>
      <c r="G2527" s="639"/>
      <c r="H2527" s="630">
        <f>IF(F2527="",0,VLOOKUP(F2527,'Cable trays (UnitPrice)'!B:F,5,0))</f>
        <v>0</v>
      </c>
      <c r="I2527" s="631">
        <f t="shared" si="3425"/>
        <v>0</v>
      </c>
      <c r="J2527" s="632"/>
      <c r="K2527" s="632"/>
      <c r="L2527" s="632"/>
      <c r="M2527" s="633"/>
      <c r="N2527" s="632"/>
      <c r="O2527" s="635"/>
      <c r="P2527" s="636" t="e">
        <f t="shared" ref="P2527" si="3432">G2527*O2520</f>
        <v>#REF!</v>
      </c>
    </row>
    <row r="2528" spans="1:16">
      <c r="B2528" s="627"/>
      <c r="C2528" s="627"/>
      <c r="D2528" s="627"/>
      <c r="E2528" s="628"/>
      <c r="F2528" s="627"/>
      <c r="G2528" s="639"/>
      <c r="H2528" s="630">
        <f>IF(F2528="",0,VLOOKUP(F2528,'Cable trays (UnitPrice)'!B:F,5,0))</f>
        <v>0</v>
      </c>
      <c r="I2528" s="631">
        <f t="shared" si="3425"/>
        <v>0</v>
      </c>
      <c r="J2528" s="632"/>
      <c r="K2528" s="632"/>
      <c r="L2528" s="632"/>
      <c r="M2528" s="633"/>
      <c r="N2528" s="632"/>
      <c r="O2528" s="635"/>
      <c r="P2528" s="636" t="e">
        <f t="shared" ref="P2528" si="3433">G2528*O2520</f>
        <v>#REF!</v>
      </c>
    </row>
    <row r="2529" spans="1:16">
      <c r="B2529" s="627"/>
      <c r="C2529" s="627"/>
      <c r="D2529" s="627"/>
      <c r="E2529" s="628"/>
      <c r="F2529" s="8"/>
      <c r="G2529" s="639"/>
      <c r="H2529" s="630">
        <f>IF(F2529="",0,VLOOKUP(F2529,'Cable trays (UnitPrice)'!B:F,5,0))</f>
        <v>0</v>
      </c>
      <c r="I2529" s="631">
        <f t="shared" si="3425"/>
        <v>0</v>
      </c>
      <c r="J2529" s="632"/>
      <c r="K2529" s="632"/>
      <c r="L2529" s="632"/>
      <c r="M2529" s="633"/>
      <c r="N2529" s="632"/>
      <c r="O2529" s="635"/>
      <c r="P2529" s="636" t="e">
        <f t="shared" ref="P2529" si="3434">G2529*O2520</f>
        <v>#REF!</v>
      </c>
    </row>
    <row r="2530" spans="1:16">
      <c r="A2530" t="s">
        <v>995</v>
      </c>
      <c r="B2530" s="705" t="s">
        <v>974</v>
      </c>
      <c r="C2530" s="704" t="s">
        <v>856</v>
      </c>
      <c r="D2530" s="9" t="s">
        <v>875</v>
      </c>
      <c r="E2530" s="9" t="s">
        <v>881</v>
      </c>
      <c r="F2530" s="619"/>
      <c r="G2530" s="619"/>
      <c r="H2530" s="619"/>
      <c r="I2530" s="620">
        <f t="shared" ref="I2530" si="3435">SUM(I2531:I2539)</f>
        <v>189.52913043478259</v>
      </c>
      <c r="J2530" s="621">
        <f>I2530*NOK2EUR</f>
        <v>2179.5849999999996</v>
      </c>
      <c r="K2530" s="622"/>
      <c r="L2530" s="622">
        <f t="shared" ref="L2530" si="3436">D2530/1000</f>
        <v>0.15</v>
      </c>
      <c r="M2530" s="624">
        <f t="shared" ref="M2530" si="3437">$M$1</f>
        <v>0.5</v>
      </c>
      <c r="N2530" s="622">
        <f t="shared" ref="N2530" si="3438">L2530+L2530*M2530</f>
        <v>0.22499999999999998</v>
      </c>
      <c r="O2530" s="626" t="e">
        <f>SUMIF(#REF!,A2530,#REF!)</f>
        <v>#REF!</v>
      </c>
      <c r="P2530" s="626"/>
    </row>
    <row r="2531" spans="1:16">
      <c r="B2531" s="627"/>
      <c r="C2531" s="627"/>
      <c r="D2531" s="627"/>
      <c r="E2531" s="628"/>
      <c r="F2531" s="260" t="str">
        <f>CONCATENATE(B2530," ",C2530,D2530,"x",E2530)</f>
        <v>Ladder - Tee PRE Galv. 150 x 100</v>
      </c>
      <c r="G2531" s="629">
        <v>1</v>
      </c>
      <c r="H2531" s="630">
        <f>IF(F2531="",0,VLOOKUP(F2531,'Cable trays (UnitPrice)'!B:F,5,0))</f>
        <v>165.21739130434781</v>
      </c>
      <c r="I2531" s="631">
        <f t="shared" ref="I2531:I2539" si="3439">H2531*G2531</f>
        <v>165.21739130434781</v>
      </c>
      <c r="J2531" s="632"/>
      <c r="K2531" s="632"/>
      <c r="L2531" s="632"/>
      <c r="M2531" s="633"/>
      <c r="N2531" s="632"/>
      <c r="O2531" s="635"/>
      <c r="P2531" s="636" t="e">
        <f t="shared" ref="P2531" si="3440">G2531*O2530</f>
        <v>#REF!</v>
      </c>
    </row>
    <row r="2532" spans="1:16">
      <c r="B2532" s="627"/>
      <c r="C2532" s="627"/>
      <c r="D2532" s="627"/>
      <c r="E2532" s="628"/>
      <c r="F2532" s="260" t="str">
        <f>CONCATENATE("Ladder - Union ",C2530,D2530,"x",E2530)</f>
        <v>Ladder - Union PRE Galv. 150 x 100</v>
      </c>
      <c r="G2532" s="629">
        <v>2</v>
      </c>
      <c r="H2532" s="630">
        <f>IF(F2532="",0,VLOOKUP(F2532,'Cable trays (UnitPrice)'!B:F,5,0))</f>
        <v>8.695652173913043</v>
      </c>
      <c r="I2532" s="631">
        <f t="shared" si="3439"/>
        <v>17.391304347826086</v>
      </c>
      <c r="J2532" s="632"/>
      <c r="K2532" s="632"/>
      <c r="L2532" s="632"/>
      <c r="M2532" s="633"/>
      <c r="N2532" s="632"/>
      <c r="O2532" s="635"/>
      <c r="P2532" s="636" t="e">
        <f t="shared" ref="P2532" si="3441">G2532*O2530</f>
        <v>#REF!</v>
      </c>
    </row>
    <row r="2533" spans="1:16">
      <c r="B2533" s="627"/>
      <c r="C2533" s="627"/>
      <c r="D2533" s="627"/>
      <c r="E2533" s="628"/>
      <c r="F2533" s="638" t="s">
        <v>853</v>
      </c>
      <c r="G2533" s="639">
        <v>2</v>
      </c>
      <c r="H2533" s="630">
        <f>IF(F2533="",0,VLOOKUP(F2533,'Cable trays (UnitPrice)'!B:F,5,0))</f>
        <v>1.6165217391304347</v>
      </c>
      <c r="I2533" s="631">
        <f t="shared" si="3439"/>
        <v>3.2330434782608695</v>
      </c>
      <c r="J2533" s="632"/>
      <c r="K2533" s="632"/>
      <c r="L2533" s="632"/>
      <c r="M2533" s="633"/>
      <c r="N2533" s="632"/>
      <c r="O2533" s="635"/>
      <c r="P2533" s="636" t="e">
        <f t="shared" ref="P2533" si="3442">G2533*O2530</f>
        <v>#REF!</v>
      </c>
    </row>
    <row r="2534" spans="1:16">
      <c r="B2534" s="627"/>
      <c r="C2534" s="627"/>
      <c r="D2534" s="627"/>
      <c r="E2534" s="628"/>
      <c r="F2534" s="638" t="s">
        <v>854</v>
      </c>
      <c r="G2534" s="639">
        <v>2</v>
      </c>
      <c r="H2534" s="630">
        <f>IF(F2534="",0,VLOOKUP(F2534,'Cable trays (UnitPrice)'!B:F,5,0))</f>
        <v>0.1643478260869565</v>
      </c>
      <c r="I2534" s="631">
        <f t="shared" si="3439"/>
        <v>0.328695652173913</v>
      </c>
      <c r="J2534" s="632"/>
      <c r="K2534" s="632"/>
      <c r="L2534" s="632"/>
      <c r="M2534" s="633"/>
      <c r="N2534" s="632"/>
      <c r="O2534" s="635"/>
      <c r="P2534" s="636" t="e">
        <f t="shared" ref="P2534" si="3443">G2534*O2530</f>
        <v>#REF!</v>
      </c>
    </row>
    <row r="2535" spans="1:16">
      <c r="B2535" s="627"/>
      <c r="C2535" s="627"/>
      <c r="D2535" s="627"/>
      <c r="E2535" s="628"/>
      <c r="F2535" s="638" t="s">
        <v>865</v>
      </c>
      <c r="G2535" s="639">
        <f t="shared" si="3415"/>
        <v>0.3</v>
      </c>
      <c r="H2535" s="630">
        <f>IF(F2535="",0,VLOOKUP(F2535,'Cable trays (UnitPrice)'!B:F,5,0))</f>
        <v>5.9608695652173909</v>
      </c>
      <c r="I2535" s="631">
        <f t="shared" si="3439"/>
        <v>1.7882608695652171</v>
      </c>
      <c r="J2535" s="632"/>
      <c r="K2535" s="632"/>
      <c r="L2535" s="632"/>
      <c r="M2535" s="633"/>
      <c r="N2535" s="632"/>
      <c r="O2535" s="635"/>
      <c r="P2535" s="636" t="e">
        <f t="shared" ref="P2535" si="3444">G2535*O2530</f>
        <v>#REF!</v>
      </c>
    </row>
    <row r="2536" spans="1:16">
      <c r="B2536" s="627"/>
      <c r="C2536" s="627"/>
      <c r="D2536" s="627"/>
      <c r="E2536" s="628"/>
      <c r="F2536" s="638" t="s">
        <v>855</v>
      </c>
      <c r="G2536" s="639">
        <v>2</v>
      </c>
      <c r="H2536" s="630">
        <f>IF(F2536="",0,VLOOKUP(F2536,'Cable trays (UnitPrice)'!B:F,5,0))</f>
        <v>0.78521739130434776</v>
      </c>
      <c r="I2536" s="631">
        <f t="shared" si="3439"/>
        <v>1.5704347826086955</v>
      </c>
      <c r="J2536" s="632"/>
      <c r="K2536" s="632"/>
      <c r="L2536" s="632"/>
      <c r="M2536" s="633"/>
      <c r="N2536" s="632"/>
      <c r="O2536" s="635"/>
      <c r="P2536" s="636" t="e">
        <f t="shared" ref="P2536" si="3445">G2536*O2530</f>
        <v>#REF!</v>
      </c>
    </row>
    <row r="2537" spans="1:16">
      <c r="B2537" s="627"/>
      <c r="C2537" s="627"/>
      <c r="D2537" s="627"/>
      <c r="E2537" s="628"/>
      <c r="F2537" s="638"/>
      <c r="G2537" s="639"/>
      <c r="H2537" s="630">
        <f>IF(F2537="",0,VLOOKUP(F2537,'Cable trays (UnitPrice)'!B:F,5,0))</f>
        <v>0</v>
      </c>
      <c r="I2537" s="631">
        <f t="shared" si="3439"/>
        <v>0</v>
      </c>
      <c r="J2537" s="632"/>
      <c r="K2537" s="632"/>
      <c r="L2537" s="632"/>
      <c r="M2537" s="633"/>
      <c r="N2537" s="632"/>
      <c r="O2537" s="635"/>
      <c r="P2537" s="636" t="e">
        <f t="shared" ref="P2537" si="3446">G2537*O2530</f>
        <v>#REF!</v>
      </c>
    </row>
    <row r="2538" spans="1:16">
      <c r="B2538" s="627"/>
      <c r="C2538" s="627"/>
      <c r="D2538" s="627"/>
      <c r="E2538" s="628"/>
      <c r="F2538" s="627"/>
      <c r="G2538" s="639"/>
      <c r="H2538" s="630">
        <f>IF(F2538="",0,VLOOKUP(F2538,'Cable trays (UnitPrice)'!B:F,5,0))</f>
        <v>0</v>
      </c>
      <c r="I2538" s="631">
        <f t="shared" si="3439"/>
        <v>0</v>
      </c>
      <c r="J2538" s="632"/>
      <c r="K2538" s="632"/>
      <c r="L2538" s="632"/>
      <c r="M2538" s="633"/>
      <c r="N2538" s="632"/>
      <c r="O2538" s="635"/>
      <c r="P2538" s="636" t="e">
        <f t="shared" ref="P2538" si="3447">G2538*O2530</f>
        <v>#REF!</v>
      </c>
    </row>
    <row r="2539" spans="1:16">
      <c r="B2539" s="627"/>
      <c r="C2539" s="627"/>
      <c r="D2539" s="627"/>
      <c r="E2539" s="628"/>
      <c r="F2539" s="8"/>
      <c r="G2539" s="639"/>
      <c r="H2539" s="630">
        <f>IF(F2539="",0,VLOOKUP(F2539,'Cable trays (UnitPrice)'!B:F,5,0))</f>
        <v>0</v>
      </c>
      <c r="I2539" s="631">
        <f t="shared" si="3439"/>
        <v>0</v>
      </c>
      <c r="J2539" s="632"/>
      <c r="K2539" s="632"/>
      <c r="L2539" s="632"/>
      <c r="M2539" s="633"/>
      <c r="N2539" s="632"/>
      <c r="O2539" s="635"/>
      <c r="P2539" s="636" t="e">
        <f t="shared" ref="P2539" si="3448">G2539*O2530</f>
        <v>#REF!</v>
      </c>
    </row>
    <row r="2540" spans="1:16">
      <c r="A2540" t="s">
        <v>996</v>
      </c>
      <c r="B2540" s="705" t="s">
        <v>997</v>
      </c>
      <c r="C2540" s="703" t="s">
        <v>852</v>
      </c>
      <c r="D2540" s="9" t="s">
        <v>911</v>
      </c>
      <c r="E2540" s="9" t="s">
        <v>912</v>
      </c>
      <c r="F2540" s="619"/>
      <c r="G2540" s="619"/>
      <c r="H2540" s="619"/>
      <c r="I2540" s="620">
        <f t="shared" ref="I2540" si="3449">SUM(I2541:I2549)</f>
        <v>62.137194421657092</v>
      </c>
      <c r="J2540" s="621">
        <f>I2540*NOK2EUR</f>
        <v>714.57773584905658</v>
      </c>
      <c r="K2540" s="622"/>
      <c r="L2540" s="622">
        <f t="shared" ref="L2540" si="3450">D2540/1000</f>
        <v>1.2</v>
      </c>
      <c r="M2540" s="624">
        <f t="shared" ref="M2540" si="3451">$M$1</f>
        <v>0.5</v>
      </c>
      <c r="N2540" s="622">
        <f t="shared" ref="N2540" si="3452">L2540+L2540*M2540</f>
        <v>1.7999999999999998</v>
      </c>
      <c r="O2540" s="626" t="e">
        <f>SUMIF(#REF!,A2540,#REF!)</f>
        <v>#REF!</v>
      </c>
      <c r="P2540" s="626"/>
    </row>
    <row r="2541" spans="1:16">
      <c r="B2541" s="627"/>
      <c r="C2541" s="627"/>
      <c r="D2541" s="627"/>
      <c r="E2541" s="628"/>
      <c r="F2541" s="260" t="str">
        <f>CONCATENATE(B2540," ",C2540,D2540,"x",E2540)</f>
        <v>Ladder - Union HDG 1200 x 125</v>
      </c>
      <c r="G2541" s="629">
        <v>1</v>
      </c>
      <c r="H2541" s="630">
        <f>IF(F2541="",0,VLOOKUP(F2541,'Cable trays (UnitPrice)'!B:F,5,0))</f>
        <v>14.232977850697294</v>
      </c>
      <c r="I2541" s="631">
        <f t="shared" ref="I2541:I2549" si="3453">H2541*G2541</f>
        <v>14.232977850697294</v>
      </c>
      <c r="J2541" s="632"/>
      <c r="K2541" s="632"/>
      <c r="L2541" s="632"/>
      <c r="M2541" s="633"/>
      <c r="N2541" s="632"/>
      <c r="O2541" s="635"/>
      <c r="P2541" s="636" t="e">
        <f t="shared" ref="P2541" si="3454">G2541*O2540</f>
        <v>#REF!</v>
      </c>
    </row>
    <row r="2542" spans="1:16">
      <c r="B2542" s="627"/>
      <c r="C2542" s="627"/>
      <c r="D2542" s="627"/>
      <c r="E2542" s="628"/>
      <c r="F2542" s="260" t="str">
        <f>CONCATENATE("Ladder - Union ",C2540,D2540,"x",E2540)</f>
        <v>Ladder - Union HDG 1200 x 125</v>
      </c>
      <c r="G2542" s="629">
        <v>2</v>
      </c>
      <c r="H2542" s="630">
        <f>IF(F2542="",0,VLOOKUP(F2542,'Cable trays (UnitPrice)'!B:F,5,0))</f>
        <v>14.232977850697294</v>
      </c>
      <c r="I2542" s="631">
        <f t="shared" si="3453"/>
        <v>28.465955701394588</v>
      </c>
      <c r="J2542" s="632"/>
      <c r="K2542" s="632"/>
      <c r="L2542" s="632"/>
      <c r="M2542" s="633"/>
      <c r="N2542" s="632"/>
      <c r="O2542" s="635"/>
      <c r="P2542" s="636" t="e">
        <f t="shared" ref="P2542" si="3455">G2542*O2540</f>
        <v>#REF!</v>
      </c>
    </row>
    <row r="2543" spans="1:16">
      <c r="B2543" s="627"/>
      <c r="C2543" s="627"/>
      <c r="D2543" s="627"/>
      <c r="E2543" s="628"/>
      <c r="F2543" s="638" t="s">
        <v>853</v>
      </c>
      <c r="G2543" s="639">
        <v>2</v>
      </c>
      <c r="H2543" s="630">
        <f>IF(F2543="",0,VLOOKUP(F2543,'Cable trays (UnitPrice)'!B:F,5,0))</f>
        <v>1.6165217391304347</v>
      </c>
      <c r="I2543" s="631">
        <f t="shared" si="3453"/>
        <v>3.2330434782608695</v>
      </c>
      <c r="J2543" s="632"/>
      <c r="K2543" s="632"/>
      <c r="L2543" s="632"/>
      <c r="M2543" s="633"/>
      <c r="N2543" s="632"/>
      <c r="O2543" s="635"/>
      <c r="P2543" s="636" t="e">
        <f t="shared" ref="P2543" si="3456">G2543*O2540</f>
        <v>#REF!</v>
      </c>
    </row>
    <row r="2544" spans="1:16">
      <c r="B2544" s="627"/>
      <c r="C2544" s="627"/>
      <c r="D2544" s="627"/>
      <c r="E2544" s="628"/>
      <c r="F2544" s="638" t="s">
        <v>854</v>
      </c>
      <c r="G2544" s="639">
        <v>2</v>
      </c>
      <c r="H2544" s="630">
        <f>IF(F2544="",0,VLOOKUP(F2544,'Cable trays (UnitPrice)'!B:F,5,0))</f>
        <v>0.1643478260869565</v>
      </c>
      <c r="I2544" s="631">
        <f t="shared" si="3453"/>
        <v>0.328695652173913</v>
      </c>
      <c r="J2544" s="632"/>
      <c r="K2544" s="632"/>
      <c r="L2544" s="632"/>
      <c r="M2544" s="633"/>
      <c r="N2544" s="632"/>
      <c r="O2544" s="635"/>
      <c r="P2544" s="636" t="e">
        <f t="shared" ref="P2544" si="3457">G2544*O2540</f>
        <v>#REF!</v>
      </c>
    </row>
    <row r="2545" spans="1:16">
      <c r="B2545" s="627"/>
      <c r="C2545" s="627"/>
      <c r="D2545" s="627"/>
      <c r="E2545" s="628"/>
      <c r="F2545" s="638" t="s">
        <v>865</v>
      </c>
      <c r="G2545" s="639">
        <f t="shared" si="3415"/>
        <v>2.4</v>
      </c>
      <c r="H2545" s="630">
        <f>IF(F2545="",0,VLOOKUP(F2545,'Cable trays (UnitPrice)'!B:F,5,0))</f>
        <v>5.9608695652173909</v>
      </c>
      <c r="I2545" s="631">
        <f t="shared" si="3453"/>
        <v>14.306086956521737</v>
      </c>
      <c r="J2545" s="632"/>
      <c r="K2545" s="632"/>
      <c r="L2545" s="632"/>
      <c r="M2545" s="633"/>
      <c r="N2545" s="632"/>
      <c r="O2545" s="635"/>
      <c r="P2545" s="636" t="e">
        <f t="shared" ref="P2545" si="3458">G2545*O2540</f>
        <v>#REF!</v>
      </c>
    </row>
    <row r="2546" spans="1:16">
      <c r="B2546" s="627"/>
      <c r="C2546" s="627"/>
      <c r="D2546" s="627"/>
      <c r="E2546" s="628"/>
      <c r="F2546" s="638" t="s">
        <v>855</v>
      </c>
      <c r="G2546" s="639">
        <v>2</v>
      </c>
      <c r="H2546" s="630">
        <f>IF(F2546="",0,VLOOKUP(F2546,'Cable trays (UnitPrice)'!B:F,5,0))</f>
        <v>0.78521739130434776</v>
      </c>
      <c r="I2546" s="631">
        <f t="shared" si="3453"/>
        <v>1.5704347826086955</v>
      </c>
      <c r="J2546" s="632"/>
      <c r="K2546" s="632"/>
      <c r="L2546" s="632"/>
      <c r="M2546" s="633"/>
      <c r="N2546" s="632"/>
      <c r="O2546" s="635"/>
      <c r="P2546" s="636" t="e">
        <f t="shared" ref="P2546" si="3459">G2546*O2540</f>
        <v>#REF!</v>
      </c>
    </row>
    <row r="2547" spans="1:16">
      <c r="B2547" s="627"/>
      <c r="C2547" s="627"/>
      <c r="D2547" s="627"/>
      <c r="E2547" s="628"/>
      <c r="F2547" s="638"/>
      <c r="G2547" s="639"/>
      <c r="H2547" s="630">
        <f>IF(F2547="",0,VLOOKUP(F2547,'Cable trays (UnitPrice)'!B:F,5,0))</f>
        <v>0</v>
      </c>
      <c r="I2547" s="631">
        <f t="shared" si="3453"/>
        <v>0</v>
      </c>
      <c r="J2547" s="632"/>
      <c r="K2547" s="632"/>
      <c r="L2547" s="632"/>
      <c r="M2547" s="633"/>
      <c r="N2547" s="632"/>
      <c r="O2547" s="635"/>
      <c r="P2547" s="636" t="e">
        <f t="shared" ref="P2547" si="3460">G2547*O2540</f>
        <v>#REF!</v>
      </c>
    </row>
    <row r="2548" spans="1:16">
      <c r="B2548" s="627"/>
      <c r="C2548" s="627"/>
      <c r="D2548" s="627"/>
      <c r="E2548" s="628"/>
      <c r="F2548" s="627"/>
      <c r="G2548" s="639"/>
      <c r="H2548" s="630">
        <f>IF(F2548="",0,VLOOKUP(F2548,'Cable trays (UnitPrice)'!B:F,5,0))</f>
        <v>0</v>
      </c>
      <c r="I2548" s="631">
        <f t="shared" si="3453"/>
        <v>0</v>
      </c>
      <c r="J2548" s="632"/>
      <c r="K2548" s="632"/>
      <c r="L2548" s="632"/>
      <c r="M2548" s="633"/>
      <c r="N2548" s="632"/>
      <c r="O2548" s="635"/>
      <c r="P2548" s="636" t="e">
        <f t="shared" ref="P2548" si="3461">G2548*O2540</f>
        <v>#REF!</v>
      </c>
    </row>
    <row r="2549" spans="1:16">
      <c r="B2549" s="627"/>
      <c r="C2549" s="627"/>
      <c r="D2549" s="627"/>
      <c r="E2549" s="628"/>
      <c r="F2549" s="8"/>
      <c r="G2549" s="639"/>
      <c r="H2549" s="630">
        <f>IF(F2549="",0,VLOOKUP(F2549,'Cable trays (UnitPrice)'!B:F,5,0))</f>
        <v>0</v>
      </c>
      <c r="I2549" s="631">
        <f t="shared" si="3453"/>
        <v>0</v>
      </c>
      <c r="J2549" s="632"/>
      <c r="K2549" s="632"/>
      <c r="L2549" s="632"/>
      <c r="M2549" s="633"/>
      <c r="N2549" s="632"/>
      <c r="O2549" s="635"/>
      <c r="P2549" s="636" t="e">
        <f t="shared" ref="P2549" si="3462">G2549*O2540</f>
        <v>#REF!</v>
      </c>
    </row>
    <row r="2550" spans="1:16">
      <c r="A2550" t="s">
        <v>998</v>
      </c>
      <c r="B2550" s="705" t="s">
        <v>997</v>
      </c>
      <c r="C2550" s="703" t="s">
        <v>852</v>
      </c>
      <c r="D2550" s="9" t="s">
        <v>952</v>
      </c>
      <c r="E2550" s="9" t="s">
        <v>912</v>
      </c>
      <c r="F2550" s="619"/>
      <c r="G2550" s="619"/>
      <c r="H2550" s="619"/>
      <c r="I2550" s="620">
        <f t="shared" ref="I2550" si="3463">SUM(I2551:I2559)</f>
        <v>81.079130434782613</v>
      </c>
      <c r="J2550" s="621">
        <f>I2550*NOK2EUR</f>
        <v>932.41000000000008</v>
      </c>
      <c r="K2550" s="622"/>
      <c r="L2550" s="622">
        <f t="shared" ref="L2550" si="3464">D2550/1000</f>
        <v>0.9</v>
      </c>
      <c r="M2550" s="624">
        <f t="shared" ref="M2550" si="3465">$M$1</f>
        <v>0.5</v>
      </c>
      <c r="N2550" s="622">
        <f t="shared" ref="N2550" si="3466">L2550+L2550*M2550</f>
        <v>1.35</v>
      </c>
      <c r="O2550" s="626" t="e">
        <f>SUMIF(#REF!,A2550,#REF!)</f>
        <v>#REF!</v>
      </c>
      <c r="P2550" s="626"/>
    </row>
    <row r="2551" spans="1:16">
      <c r="B2551" s="627"/>
      <c r="C2551" s="627"/>
      <c r="D2551" s="627"/>
      <c r="E2551" s="628"/>
      <c r="F2551" s="260" t="str">
        <f>CONCATENATE(B2550," ",C2550,D2550,"x",E2550)</f>
        <v>Ladder - Union HDG 900 x 125</v>
      </c>
      <c r="G2551" s="629">
        <v>1</v>
      </c>
      <c r="H2551" s="630">
        <f>IF(F2551="",0,VLOOKUP(F2551,'Cable trays (UnitPrice)'!B:F,5,0))</f>
        <v>21.739130434782609</v>
      </c>
      <c r="I2551" s="631">
        <f t="shared" ref="I2551:I2559" si="3467">H2551*G2551</f>
        <v>21.739130434782609</v>
      </c>
      <c r="J2551" s="632"/>
      <c r="K2551" s="632"/>
      <c r="L2551" s="632"/>
      <c r="M2551" s="633"/>
      <c r="N2551" s="632"/>
      <c r="O2551" s="635"/>
      <c r="P2551" s="636" t="e">
        <f t="shared" ref="P2551" si="3468">G2551*O2550</f>
        <v>#REF!</v>
      </c>
    </row>
    <row r="2552" spans="1:16">
      <c r="B2552" s="627"/>
      <c r="C2552" s="627"/>
      <c r="D2552" s="627"/>
      <c r="E2552" s="628"/>
      <c r="F2552" s="260" t="str">
        <f>CONCATENATE("Ladder - Union ",C2550,D2550,"x",E2550)</f>
        <v>Ladder - Union HDG 900 x 125</v>
      </c>
      <c r="G2552" s="629">
        <v>2</v>
      </c>
      <c r="H2552" s="630">
        <f>IF(F2552="",0,VLOOKUP(F2552,'Cable trays (UnitPrice)'!B:F,5,0))</f>
        <v>21.739130434782609</v>
      </c>
      <c r="I2552" s="631">
        <f t="shared" si="3467"/>
        <v>43.478260869565219</v>
      </c>
      <c r="J2552" s="632"/>
      <c r="K2552" s="632"/>
      <c r="L2552" s="632"/>
      <c r="M2552" s="633"/>
      <c r="N2552" s="632"/>
      <c r="O2552" s="635"/>
      <c r="P2552" s="636" t="e">
        <f t="shared" ref="P2552" si="3469">G2552*O2550</f>
        <v>#REF!</v>
      </c>
    </row>
    <row r="2553" spans="1:16">
      <c r="B2553" s="627"/>
      <c r="C2553" s="627"/>
      <c r="D2553" s="627"/>
      <c r="E2553" s="628"/>
      <c r="F2553" s="638" t="s">
        <v>853</v>
      </c>
      <c r="G2553" s="639">
        <v>2</v>
      </c>
      <c r="H2553" s="630">
        <f>IF(F2553="",0,VLOOKUP(F2553,'Cable trays (UnitPrice)'!B:F,5,0))</f>
        <v>1.6165217391304347</v>
      </c>
      <c r="I2553" s="631">
        <f t="shared" si="3467"/>
        <v>3.2330434782608695</v>
      </c>
      <c r="J2553" s="632"/>
      <c r="K2553" s="632"/>
      <c r="L2553" s="632"/>
      <c r="M2553" s="633"/>
      <c r="N2553" s="632"/>
      <c r="O2553" s="635"/>
      <c r="P2553" s="636" t="e">
        <f t="shared" ref="P2553" si="3470">G2553*O2550</f>
        <v>#REF!</v>
      </c>
    </row>
    <row r="2554" spans="1:16">
      <c r="B2554" s="627"/>
      <c r="C2554" s="627"/>
      <c r="D2554" s="627"/>
      <c r="E2554" s="628"/>
      <c r="F2554" s="638" t="s">
        <v>854</v>
      </c>
      <c r="G2554" s="639">
        <v>2</v>
      </c>
      <c r="H2554" s="630">
        <f>IF(F2554="",0,VLOOKUP(F2554,'Cable trays (UnitPrice)'!B:F,5,0))</f>
        <v>0.1643478260869565</v>
      </c>
      <c r="I2554" s="631">
        <f t="shared" si="3467"/>
        <v>0.328695652173913</v>
      </c>
      <c r="J2554" s="632"/>
      <c r="K2554" s="632"/>
      <c r="L2554" s="632"/>
      <c r="M2554" s="633"/>
      <c r="N2554" s="632"/>
      <c r="O2554" s="635"/>
      <c r="P2554" s="636" t="e">
        <f t="shared" ref="P2554" si="3471">G2554*O2550</f>
        <v>#REF!</v>
      </c>
    </row>
    <row r="2555" spans="1:16">
      <c r="B2555" s="627"/>
      <c r="C2555" s="627"/>
      <c r="D2555" s="627"/>
      <c r="E2555" s="628"/>
      <c r="F2555" s="638" t="s">
        <v>865</v>
      </c>
      <c r="G2555" s="639">
        <f t="shared" si="3415"/>
        <v>1.8</v>
      </c>
      <c r="H2555" s="630">
        <f>IF(F2555="",0,VLOOKUP(F2555,'Cable trays (UnitPrice)'!B:F,5,0))</f>
        <v>5.9608695652173909</v>
      </c>
      <c r="I2555" s="631">
        <f t="shared" si="3467"/>
        <v>10.729565217391304</v>
      </c>
      <c r="J2555" s="632"/>
      <c r="K2555" s="632"/>
      <c r="L2555" s="632"/>
      <c r="M2555" s="633"/>
      <c r="N2555" s="632"/>
      <c r="O2555" s="635"/>
      <c r="P2555" s="636" t="e">
        <f t="shared" ref="P2555" si="3472">G2555*O2550</f>
        <v>#REF!</v>
      </c>
    </row>
    <row r="2556" spans="1:16">
      <c r="B2556" s="627"/>
      <c r="C2556" s="627"/>
      <c r="D2556" s="627"/>
      <c r="E2556" s="628"/>
      <c r="F2556" s="638" t="s">
        <v>855</v>
      </c>
      <c r="G2556" s="639">
        <v>2</v>
      </c>
      <c r="H2556" s="630">
        <f>IF(F2556="",0,VLOOKUP(F2556,'Cable trays (UnitPrice)'!B:F,5,0))</f>
        <v>0.78521739130434776</v>
      </c>
      <c r="I2556" s="631">
        <f t="shared" si="3467"/>
        <v>1.5704347826086955</v>
      </c>
      <c r="J2556" s="632"/>
      <c r="K2556" s="632"/>
      <c r="L2556" s="632"/>
      <c r="M2556" s="633"/>
      <c r="N2556" s="632"/>
      <c r="O2556" s="635"/>
      <c r="P2556" s="636" t="e">
        <f t="shared" ref="P2556" si="3473">G2556*O2550</f>
        <v>#REF!</v>
      </c>
    </row>
    <row r="2557" spans="1:16">
      <c r="B2557" s="627"/>
      <c r="C2557" s="627"/>
      <c r="D2557" s="627"/>
      <c r="E2557" s="628"/>
      <c r="F2557" s="638"/>
      <c r="G2557" s="639"/>
      <c r="H2557" s="630">
        <f>IF(F2557="",0,VLOOKUP(F2557,'Cable trays (UnitPrice)'!B:F,5,0))</f>
        <v>0</v>
      </c>
      <c r="I2557" s="631">
        <f t="shared" si="3467"/>
        <v>0</v>
      </c>
      <c r="J2557" s="632"/>
      <c r="K2557" s="632"/>
      <c r="L2557" s="632"/>
      <c r="M2557" s="633"/>
      <c r="N2557" s="632"/>
      <c r="O2557" s="635"/>
      <c r="P2557" s="636" t="e">
        <f t="shared" ref="P2557" si="3474">G2557*O2550</f>
        <v>#REF!</v>
      </c>
    </row>
    <row r="2558" spans="1:16">
      <c r="B2558" s="627"/>
      <c r="C2558" s="627"/>
      <c r="D2558" s="627"/>
      <c r="E2558" s="628"/>
      <c r="F2558" s="627"/>
      <c r="G2558" s="639"/>
      <c r="H2558" s="630">
        <f>IF(F2558="",0,VLOOKUP(F2558,'Cable trays (UnitPrice)'!B:F,5,0))</f>
        <v>0</v>
      </c>
      <c r="I2558" s="631">
        <f t="shared" si="3467"/>
        <v>0</v>
      </c>
      <c r="J2558" s="632"/>
      <c r="K2558" s="632"/>
      <c r="L2558" s="632"/>
      <c r="M2558" s="633"/>
      <c r="N2558" s="632"/>
      <c r="O2558" s="635"/>
      <c r="P2558" s="636" t="e">
        <f t="shared" ref="P2558" si="3475">G2558*O2550</f>
        <v>#REF!</v>
      </c>
    </row>
    <row r="2559" spans="1:16">
      <c r="B2559" s="627"/>
      <c r="C2559" s="627"/>
      <c r="D2559" s="627"/>
      <c r="E2559" s="628"/>
      <c r="F2559" s="8"/>
      <c r="G2559" s="639"/>
      <c r="H2559" s="630">
        <f>IF(F2559="",0,VLOOKUP(F2559,'Cable trays (UnitPrice)'!B:F,5,0))</f>
        <v>0</v>
      </c>
      <c r="I2559" s="631">
        <f t="shared" si="3467"/>
        <v>0</v>
      </c>
      <c r="J2559" s="632"/>
      <c r="K2559" s="632"/>
      <c r="L2559" s="632"/>
      <c r="M2559" s="633"/>
      <c r="N2559" s="632"/>
      <c r="O2559" s="635"/>
      <c r="P2559" s="636" t="e">
        <f t="shared" ref="P2559" si="3476">G2559*O2550</f>
        <v>#REF!</v>
      </c>
    </row>
    <row r="2560" spans="1:16">
      <c r="A2560" t="s">
        <v>999</v>
      </c>
      <c r="B2560" s="705" t="s">
        <v>997</v>
      </c>
      <c r="C2560" s="703" t="s">
        <v>852</v>
      </c>
      <c r="D2560" s="9" t="s">
        <v>918</v>
      </c>
      <c r="E2560" s="9" t="s">
        <v>912</v>
      </c>
      <c r="F2560" s="619"/>
      <c r="G2560" s="619"/>
      <c r="H2560" s="619"/>
      <c r="I2560" s="620">
        <f t="shared" ref="I2560" si="3477">SUM(I2561:I2569)</f>
        <v>56.772411812961444</v>
      </c>
      <c r="J2560" s="621">
        <f>I2560*NOK2EUR</f>
        <v>652.88273584905664</v>
      </c>
      <c r="K2560" s="622"/>
      <c r="L2560" s="622">
        <f t="shared" ref="L2560" si="3478">D2560/1000</f>
        <v>0.75</v>
      </c>
      <c r="M2560" s="624">
        <f t="shared" ref="M2560" si="3479">$M$1</f>
        <v>0.5</v>
      </c>
      <c r="N2560" s="622">
        <f t="shared" ref="N2560" si="3480">L2560+L2560*M2560</f>
        <v>1.125</v>
      </c>
      <c r="O2560" s="626" t="e">
        <f>SUMIF(#REF!,A2560,#REF!)</f>
        <v>#REF!</v>
      </c>
      <c r="P2560" s="626"/>
    </row>
    <row r="2561" spans="1:16">
      <c r="B2561" s="627"/>
      <c r="C2561" s="627"/>
      <c r="D2561" s="627"/>
      <c r="E2561" s="628"/>
      <c r="F2561" s="260" t="str">
        <f>CONCATENATE(B2560," ",C2560,D2560,"x",E2560)</f>
        <v>Ladder - Union HDG 750 x 125</v>
      </c>
      <c r="G2561" s="629">
        <v>1</v>
      </c>
      <c r="H2561" s="630">
        <f>IF(F2561="",0,VLOOKUP(F2561,'Cable trays (UnitPrice)'!B:F,5,0))</f>
        <v>14.232977850697294</v>
      </c>
      <c r="I2561" s="631">
        <f t="shared" ref="I2561:I2569" si="3481">H2561*G2561</f>
        <v>14.232977850697294</v>
      </c>
      <c r="J2561" s="632"/>
      <c r="K2561" s="632"/>
      <c r="L2561" s="632"/>
      <c r="M2561" s="633"/>
      <c r="N2561" s="632"/>
      <c r="O2561" s="635"/>
      <c r="P2561" s="636" t="e">
        <f t="shared" ref="P2561" si="3482">G2561*O2560</f>
        <v>#REF!</v>
      </c>
    </row>
    <row r="2562" spans="1:16">
      <c r="B2562" s="627"/>
      <c r="C2562" s="627"/>
      <c r="D2562" s="627"/>
      <c r="E2562" s="628"/>
      <c r="F2562" s="260" t="str">
        <f>CONCATENATE("Ladder - Union ",C2560,D2560,"x",E2560)</f>
        <v>Ladder - Union HDG 750 x 125</v>
      </c>
      <c r="G2562" s="629">
        <v>2</v>
      </c>
      <c r="H2562" s="630">
        <f>IF(F2562="",0,VLOOKUP(F2562,'Cable trays (UnitPrice)'!B:F,5,0))</f>
        <v>14.232977850697294</v>
      </c>
      <c r="I2562" s="631">
        <f t="shared" si="3481"/>
        <v>28.465955701394588</v>
      </c>
      <c r="J2562" s="632"/>
      <c r="K2562" s="632"/>
      <c r="L2562" s="632"/>
      <c r="M2562" s="633"/>
      <c r="N2562" s="632"/>
      <c r="O2562" s="635"/>
      <c r="P2562" s="636" t="e">
        <f t="shared" ref="P2562" si="3483">G2562*O2560</f>
        <v>#REF!</v>
      </c>
    </row>
    <row r="2563" spans="1:16">
      <c r="B2563" s="627"/>
      <c r="C2563" s="627"/>
      <c r="D2563" s="627"/>
      <c r="E2563" s="628"/>
      <c r="F2563" s="638" t="s">
        <v>853</v>
      </c>
      <c r="G2563" s="639">
        <v>2</v>
      </c>
      <c r="H2563" s="630">
        <f>IF(F2563="",0,VLOOKUP(F2563,'Cable trays (UnitPrice)'!B:F,5,0))</f>
        <v>1.6165217391304347</v>
      </c>
      <c r="I2563" s="631">
        <f t="shared" si="3481"/>
        <v>3.2330434782608695</v>
      </c>
      <c r="J2563" s="632"/>
      <c r="K2563" s="632"/>
      <c r="L2563" s="632"/>
      <c r="M2563" s="633"/>
      <c r="N2563" s="632"/>
      <c r="O2563" s="635"/>
      <c r="P2563" s="636" t="e">
        <f t="shared" ref="P2563" si="3484">G2563*O2560</f>
        <v>#REF!</v>
      </c>
    </row>
    <row r="2564" spans="1:16">
      <c r="B2564" s="627"/>
      <c r="C2564" s="627"/>
      <c r="D2564" s="627"/>
      <c r="E2564" s="628"/>
      <c r="F2564" s="638" t="s">
        <v>854</v>
      </c>
      <c r="G2564" s="639">
        <v>2</v>
      </c>
      <c r="H2564" s="630">
        <f>IF(F2564="",0,VLOOKUP(F2564,'Cable trays (UnitPrice)'!B:F,5,0))</f>
        <v>0.1643478260869565</v>
      </c>
      <c r="I2564" s="631">
        <f t="shared" si="3481"/>
        <v>0.328695652173913</v>
      </c>
      <c r="J2564" s="632"/>
      <c r="K2564" s="632"/>
      <c r="L2564" s="632"/>
      <c r="M2564" s="633"/>
      <c r="N2564" s="632"/>
      <c r="O2564" s="635"/>
      <c r="P2564" s="636" t="e">
        <f t="shared" ref="P2564" si="3485">G2564*O2560</f>
        <v>#REF!</v>
      </c>
    </row>
    <row r="2565" spans="1:16">
      <c r="B2565" s="627"/>
      <c r="C2565" s="627"/>
      <c r="D2565" s="627"/>
      <c r="E2565" s="628"/>
      <c r="F2565" s="638" t="s">
        <v>865</v>
      </c>
      <c r="G2565" s="639">
        <f t="shared" si="3415"/>
        <v>1.5</v>
      </c>
      <c r="H2565" s="630">
        <f>IF(F2565="",0,VLOOKUP(F2565,'Cable trays (UnitPrice)'!B:F,5,0))</f>
        <v>5.9608695652173909</v>
      </c>
      <c r="I2565" s="631">
        <f t="shared" si="3481"/>
        <v>8.9413043478260867</v>
      </c>
      <c r="J2565" s="632"/>
      <c r="K2565" s="632"/>
      <c r="L2565" s="632"/>
      <c r="M2565" s="633"/>
      <c r="N2565" s="632"/>
      <c r="O2565" s="635"/>
      <c r="P2565" s="636" t="e">
        <f t="shared" ref="P2565" si="3486">G2565*O2560</f>
        <v>#REF!</v>
      </c>
    </row>
    <row r="2566" spans="1:16">
      <c r="B2566" s="627"/>
      <c r="C2566" s="627"/>
      <c r="D2566" s="627"/>
      <c r="E2566" s="628"/>
      <c r="F2566" s="638" t="s">
        <v>855</v>
      </c>
      <c r="G2566" s="639">
        <v>2</v>
      </c>
      <c r="H2566" s="630">
        <f>IF(F2566="",0,VLOOKUP(F2566,'Cable trays (UnitPrice)'!B:F,5,0))</f>
        <v>0.78521739130434776</v>
      </c>
      <c r="I2566" s="631">
        <f t="shared" si="3481"/>
        <v>1.5704347826086955</v>
      </c>
      <c r="J2566" s="632"/>
      <c r="K2566" s="632"/>
      <c r="L2566" s="632"/>
      <c r="M2566" s="633"/>
      <c r="N2566" s="632"/>
      <c r="O2566" s="635"/>
      <c r="P2566" s="636" t="e">
        <f t="shared" ref="P2566" si="3487">G2566*O2560</f>
        <v>#REF!</v>
      </c>
    </row>
    <row r="2567" spans="1:16">
      <c r="B2567" s="627"/>
      <c r="C2567" s="627"/>
      <c r="D2567" s="627"/>
      <c r="E2567" s="628"/>
      <c r="F2567" s="638"/>
      <c r="G2567" s="639"/>
      <c r="H2567" s="630">
        <f>IF(F2567="",0,VLOOKUP(F2567,'Cable trays (UnitPrice)'!B:F,5,0))</f>
        <v>0</v>
      </c>
      <c r="I2567" s="631">
        <f t="shared" si="3481"/>
        <v>0</v>
      </c>
      <c r="J2567" s="632"/>
      <c r="K2567" s="632"/>
      <c r="L2567" s="632"/>
      <c r="M2567" s="633"/>
      <c r="N2567" s="632"/>
      <c r="O2567" s="635"/>
      <c r="P2567" s="636" t="e">
        <f t="shared" ref="P2567" si="3488">G2567*O2560</f>
        <v>#REF!</v>
      </c>
    </row>
    <row r="2568" spans="1:16">
      <c r="B2568" s="627"/>
      <c r="C2568" s="627"/>
      <c r="D2568" s="627"/>
      <c r="E2568" s="628"/>
      <c r="F2568" s="627"/>
      <c r="G2568" s="639"/>
      <c r="H2568" s="630">
        <f>IF(F2568="",0,VLOOKUP(F2568,'Cable trays (UnitPrice)'!B:F,5,0))</f>
        <v>0</v>
      </c>
      <c r="I2568" s="631">
        <f t="shared" si="3481"/>
        <v>0</v>
      </c>
      <c r="J2568" s="632"/>
      <c r="K2568" s="632"/>
      <c r="L2568" s="632"/>
      <c r="M2568" s="633"/>
      <c r="N2568" s="632"/>
      <c r="O2568" s="635"/>
      <c r="P2568" s="636" t="e">
        <f t="shared" ref="P2568" si="3489">G2568*O2560</f>
        <v>#REF!</v>
      </c>
    </row>
    <row r="2569" spans="1:16">
      <c r="B2569" s="627"/>
      <c r="C2569" s="627"/>
      <c r="D2569" s="627"/>
      <c r="E2569" s="628"/>
      <c r="F2569" s="8"/>
      <c r="G2569" s="639"/>
      <c r="H2569" s="630">
        <f>IF(F2569="",0,VLOOKUP(F2569,'Cable trays (UnitPrice)'!B:F,5,0))</f>
        <v>0</v>
      </c>
      <c r="I2569" s="631">
        <f t="shared" si="3481"/>
        <v>0</v>
      </c>
      <c r="J2569" s="632"/>
      <c r="K2569" s="632"/>
      <c r="L2569" s="632"/>
      <c r="M2569" s="633"/>
      <c r="N2569" s="632"/>
      <c r="O2569" s="635"/>
      <c r="P2569" s="636" t="e">
        <f t="shared" ref="P2569" si="3490">G2569*O2560</f>
        <v>#REF!</v>
      </c>
    </row>
    <row r="2570" spans="1:16">
      <c r="A2570" t="s">
        <v>1000</v>
      </c>
      <c r="B2570" s="705" t="s">
        <v>997</v>
      </c>
      <c r="C2570" s="703" t="s">
        <v>852</v>
      </c>
      <c r="D2570" s="9" t="s">
        <v>923</v>
      </c>
      <c r="E2570" s="9" t="s">
        <v>924</v>
      </c>
      <c r="F2570" s="619"/>
      <c r="G2570" s="619"/>
      <c r="H2570" s="619"/>
      <c r="I2570" s="620">
        <f t="shared" ref="I2570" si="3491">SUM(I2571:I2579)</f>
        <v>18.187863822805578</v>
      </c>
      <c r="J2570" s="621">
        <f>I2570*NOK2EUR</f>
        <v>209.16043396226416</v>
      </c>
      <c r="K2570" s="622"/>
      <c r="L2570" s="622">
        <f t="shared" ref="L2570" si="3492">D2570/1000</f>
        <v>0.61</v>
      </c>
      <c r="M2570" s="624">
        <f t="shared" ref="M2570" si="3493">$M$1</f>
        <v>0.5</v>
      </c>
      <c r="N2570" s="622">
        <f t="shared" ref="N2570" si="3494">L2570+L2570*M2570</f>
        <v>0.91500000000000004</v>
      </c>
      <c r="O2570" s="626" t="e">
        <f>SUMIF(#REF!,A2570,#REF!)</f>
        <v>#REF!</v>
      </c>
      <c r="P2570" s="626"/>
    </row>
    <row r="2571" spans="1:16">
      <c r="B2571" s="627"/>
      <c r="C2571" s="627"/>
      <c r="D2571" s="627"/>
      <c r="E2571" s="628"/>
      <c r="F2571" s="260" t="str">
        <f>CONCATENATE(B2570," ",C2570,D2570,"x",E2570)</f>
        <v>Ladder - Union HDG 610 x 38</v>
      </c>
      <c r="G2571" s="629">
        <v>1</v>
      </c>
      <c r="H2571" s="630">
        <f>IF(F2571="",0,VLOOKUP(F2571,'Cable trays (UnitPrice)'!B:F,5,0))</f>
        <v>1.9278096800656273</v>
      </c>
      <c r="I2571" s="631">
        <f t="shared" ref="I2571:I2579" si="3495">H2571*G2571</f>
        <v>1.9278096800656273</v>
      </c>
      <c r="J2571" s="632"/>
      <c r="K2571" s="632"/>
      <c r="L2571" s="632"/>
      <c r="M2571" s="633"/>
      <c r="N2571" s="632"/>
      <c r="O2571" s="635"/>
      <c r="P2571" s="636" t="e">
        <f t="shared" ref="P2571" si="3496">G2571*O2570</f>
        <v>#REF!</v>
      </c>
    </row>
    <row r="2572" spans="1:16">
      <c r="B2572" s="627"/>
      <c r="C2572" s="627"/>
      <c r="D2572" s="627"/>
      <c r="E2572" s="628"/>
      <c r="F2572" s="260" t="str">
        <f>CONCATENATE("Ladder - Union ",C2570,D2570,"x",E2570)</f>
        <v>Ladder - Union HDG 610 x 38</v>
      </c>
      <c r="G2572" s="629">
        <v>2</v>
      </c>
      <c r="H2572" s="630">
        <f>IF(F2572="",0,VLOOKUP(F2572,'Cable trays (UnitPrice)'!B:F,5,0))</f>
        <v>1.9278096800656273</v>
      </c>
      <c r="I2572" s="631">
        <f t="shared" si="3495"/>
        <v>3.8556193601312545</v>
      </c>
      <c r="J2572" s="632"/>
      <c r="K2572" s="632"/>
      <c r="L2572" s="632"/>
      <c r="M2572" s="633"/>
      <c r="N2572" s="632"/>
      <c r="O2572" s="635"/>
      <c r="P2572" s="636" t="e">
        <f t="shared" ref="P2572" si="3497">G2572*O2570</f>
        <v>#REF!</v>
      </c>
    </row>
    <row r="2573" spans="1:16">
      <c r="B2573" s="627"/>
      <c r="C2573" s="627"/>
      <c r="D2573" s="627"/>
      <c r="E2573" s="628"/>
      <c r="F2573" s="638" t="s">
        <v>853</v>
      </c>
      <c r="G2573" s="639">
        <v>2</v>
      </c>
      <c r="H2573" s="630">
        <f>IF(F2573="",0,VLOOKUP(F2573,'Cable trays (UnitPrice)'!B:F,5,0))</f>
        <v>1.6165217391304347</v>
      </c>
      <c r="I2573" s="631">
        <f t="shared" si="3495"/>
        <v>3.2330434782608695</v>
      </c>
      <c r="J2573" s="632"/>
      <c r="K2573" s="632"/>
      <c r="L2573" s="632"/>
      <c r="M2573" s="633"/>
      <c r="N2573" s="632"/>
      <c r="O2573" s="635"/>
      <c r="P2573" s="636" t="e">
        <f t="shared" ref="P2573" si="3498">G2573*O2570</f>
        <v>#REF!</v>
      </c>
    </row>
    <row r="2574" spans="1:16">
      <c r="B2574" s="627"/>
      <c r="C2574" s="627"/>
      <c r="D2574" s="627"/>
      <c r="E2574" s="628"/>
      <c r="F2574" s="638" t="s">
        <v>854</v>
      </c>
      <c r="G2574" s="639">
        <v>2</v>
      </c>
      <c r="H2574" s="630">
        <f>IF(F2574="",0,VLOOKUP(F2574,'Cable trays (UnitPrice)'!B:F,5,0))</f>
        <v>0.1643478260869565</v>
      </c>
      <c r="I2574" s="631">
        <f t="shared" si="3495"/>
        <v>0.328695652173913</v>
      </c>
      <c r="J2574" s="632"/>
      <c r="K2574" s="632"/>
      <c r="L2574" s="632"/>
      <c r="M2574" s="633"/>
      <c r="N2574" s="632"/>
      <c r="O2574" s="635"/>
      <c r="P2574" s="636" t="e">
        <f t="shared" ref="P2574" si="3499">G2574*O2570</f>
        <v>#REF!</v>
      </c>
    </row>
    <row r="2575" spans="1:16">
      <c r="B2575" s="627"/>
      <c r="C2575" s="627"/>
      <c r="D2575" s="627"/>
      <c r="E2575" s="628"/>
      <c r="F2575" s="638" t="s">
        <v>865</v>
      </c>
      <c r="G2575" s="639">
        <f t="shared" si="3415"/>
        <v>1.22</v>
      </c>
      <c r="H2575" s="630">
        <f>IF(F2575="",0,VLOOKUP(F2575,'Cable trays (UnitPrice)'!B:F,5,0))</f>
        <v>5.9608695652173909</v>
      </c>
      <c r="I2575" s="631">
        <f t="shared" si="3495"/>
        <v>7.2722608695652164</v>
      </c>
      <c r="J2575" s="632"/>
      <c r="K2575" s="632"/>
      <c r="L2575" s="632"/>
      <c r="M2575" s="633"/>
      <c r="N2575" s="632"/>
      <c r="O2575" s="635"/>
      <c r="P2575" s="636" t="e">
        <f t="shared" ref="P2575" si="3500">G2575*O2570</f>
        <v>#REF!</v>
      </c>
    </row>
    <row r="2576" spans="1:16">
      <c r="B2576" s="627"/>
      <c r="C2576" s="627"/>
      <c r="D2576" s="627"/>
      <c r="E2576" s="628"/>
      <c r="F2576" s="638" t="s">
        <v>855</v>
      </c>
      <c r="G2576" s="639">
        <v>2</v>
      </c>
      <c r="H2576" s="630">
        <f>IF(F2576="",0,VLOOKUP(F2576,'Cable trays (UnitPrice)'!B:F,5,0))</f>
        <v>0.78521739130434776</v>
      </c>
      <c r="I2576" s="631">
        <f t="shared" si="3495"/>
        <v>1.5704347826086955</v>
      </c>
      <c r="J2576" s="632"/>
      <c r="K2576" s="632"/>
      <c r="L2576" s="632"/>
      <c r="M2576" s="633"/>
      <c r="N2576" s="632"/>
      <c r="O2576" s="635"/>
      <c r="P2576" s="636" t="e">
        <f t="shared" ref="P2576" si="3501">G2576*O2570</f>
        <v>#REF!</v>
      </c>
    </row>
    <row r="2577" spans="1:16">
      <c r="B2577" s="627"/>
      <c r="C2577" s="627"/>
      <c r="D2577" s="627"/>
      <c r="E2577" s="628"/>
      <c r="F2577" s="638"/>
      <c r="G2577" s="639"/>
      <c r="H2577" s="630">
        <f>IF(F2577="",0,VLOOKUP(F2577,'Cable trays (UnitPrice)'!B:F,5,0))</f>
        <v>0</v>
      </c>
      <c r="I2577" s="631">
        <f t="shared" si="3495"/>
        <v>0</v>
      </c>
      <c r="J2577" s="632"/>
      <c r="K2577" s="632"/>
      <c r="L2577" s="632"/>
      <c r="M2577" s="633"/>
      <c r="N2577" s="632"/>
      <c r="O2577" s="635"/>
      <c r="P2577" s="636" t="e">
        <f t="shared" ref="P2577" si="3502">G2577*O2570</f>
        <v>#REF!</v>
      </c>
    </row>
    <row r="2578" spans="1:16">
      <c r="B2578" s="627"/>
      <c r="C2578" s="627"/>
      <c r="D2578" s="627"/>
      <c r="E2578" s="628"/>
      <c r="F2578" s="627"/>
      <c r="G2578" s="639"/>
      <c r="H2578" s="630">
        <f>IF(F2578="",0,VLOOKUP(F2578,'Cable trays (UnitPrice)'!B:F,5,0))</f>
        <v>0</v>
      </c>
      <c r="I2578" s="631">
        <f t="shared" si="3495"/>
        <v>0</v>
      </c>
      <c r="J2578" s="632"/>
      <c r="K2578" s="632"/>
      <c r="L2578" s="632"/>
      <c r="M2578" s="633"/>
      <c r="N2578" s="632"/>
      <c r="O2578" s="635"/>
      <c r="P2578" s="636" t="e">
        <f t="shared" ref="P2578" si="3503">G2578*O2570</f>
        <v>#REF!</v>
      </c>
    </row>
    <row r="2579" spans="1:16">
      <c r="B2579" s="627"/>
      <c r="C2579" s="627"/>
      <c r="D2579" s="627"/>
      <c r="E2579" s="628"/>
      <c r="F2579" s="8"/>
      <c r="G2579" s="639"/>
      <c r="H2579" s="630">
        <f>IF(F2579="",0,VLOOKUP(F2579,'Cable trays (UnitPrice)'!B:F,5,0))</f>
        <v>0</v>
      </c>
      <c r="I2579" s="631">
        <f t="shared" si="3495"/>
        <v>0</v>
      </c>
      <c r="J2579" s="632"/>
      <c r="K2579" s="632"/>
      <c r="L2579" s="632"/>
      <c r="M2579" s="633"/>
      <c r="N2579" s="632"/>
      <c r="O2579" s="635"/>
      <c r="P2579" s="636" t="e">
        <f t="shared" ref="P2579" si="3504">G2579*O2570</f>
        <v>#REF!</v>
      </c>
    </row>
    <row r="2580" spans="1:16">
      <c r="A2580" t="s">
        <v>1001</v>
      </c>
      <c r="B2580" s="705" t="s">
        <v>997</v>
      </c>
      <c r="C2580" s="703" t="s">
        <v>852</v>
      </c>
      <c r="D2580" s="9" t="s">
        <v>878</v>
      </c>
      <c r="E2580" s="9" t="s">
        <v>912</v>
      </c>
      <c r="F2580" s="619"/>
      <c r="G2580" s="619"/>
      <c r="H2580" s="619"/>
      <c r="I2580" s="620">
        <f t="shared" ref="I2580" si="3505">SUM(I2581:I2589)</f>
        <v>54.984150943396223</v>
      </c>
      <c r="J2580" s="621">
        <f>I2580*NOK2EUR</f>
        <v>632.31773584905659</v>
      </c>
      <c r="K2580" s="622"/>
      <c r="L2580" s="622">
        <f t="shared" ref="L2580" si="3506">D2580/1000</f>
        <v>0.6</v>
      </c>
      <c r="M2580" s="624">
        <f t="shared" ref="M2580" si="3507">$M$1</f>
        <v>0.5</v>
      </c>
      <c r="N2580" s="622">
        <f t="shared" ref="N2580" si="3508">L2580+L2580*M2580</f>
        <v>0.89999999999999991</v>
      </c>
      <c r="O2580" s="626" t="e">
        <f>SUMIF(#REF!,A2580,#REF!)</f>
        <v>#REF!</v>
      </c>
      <c r="P2580" s="626"/>
    </row>
    <row r="2581" spans="1:16">
      <c r="B2581" s="627"/>
      <c r="C2581" s="627"/>
      <c r="D2581" s="627"/>
      <c r="E2581" s="628"/>
      <c r="F2581" s="260" t="str">
        <f>CONCATENATE(B2580," ",C2580,D2580,"x",E2580)</f>
        <v>Ladder - Union HDG 600 x 125</v>
      </c>
      <c r="G2581" s="629">
        <v>1</v>
      </c>
      <c r="H2581" s="630">
        <f>IF(F2581="",0,VLOOKUP(F2581,'Cable trays (UnitPrice)'!B:F,5,0))</f>
        <v>14.232977850697294</v>
      </c>
      <c r="I2581" s="631">
        <f t="shared" ref="I2581:I2589" si="3509">H2581*G2581</f>
        <v>14.232977850697294</v>
      </c>
      <c r="J2581" s="632"/>
      <c r="K2581" s="632"/>
      <c r="L2581" s="632"/>
      <c r="M2581" s="633"/>
      <c r="N2581" s="632"/>
      <c r="O2581" s="635"/>
      <c r="P2581" s="636" t="e">
        <f t="shared" ref="P2581" si="3510">G2581*O2580</f>
        <v>#REF!</v>
      </c>
    </row>
    <row r="2582" spans="1:16">
      <c r="B2582" s="627"/>
      <c r="C2582" s="627"/>
      <c r="D2582" s="627"/>
      <c r="E2582" s="628"/>
      <c r="F2582" s="260" t="str">
        <f>CONCATENATE("Ladder - Union ",C2580,D2580,"x",E2580)</f>
        <v>Ladder - Union HDG 600 x 125</v>
      </c>
      <c r="G2582" s="629">
        <v>2</v>
      </c>
      <c r="H2582" s="630">
        <f>IF(F2582="",0,VLOOKUP(F2582,'Cable trays (UnitPrice)'!B:F,5,0))</f>
        <v>14.232977850697294</v>
      </c>
      <c r="I2582" s="631">
        <f t="shared" si="3509"/>
        <v>28.465955701394588</v>
      </c>
      <c r="J2582" s="632"/>
      <c r="K2582" s="632"/>
      <c r="L2582" s="632"/>
      <c r="M2582" s="633"/>
      <c r="N2582" s="632"/>
      <c r="O2582" s="635"/>
      <c r="P2582" s="636" t="e">
        <f t="shared" ref="P2582" si="3511">G2582*O2580</f>
        <v>#REF!</v>
      </c>
    </row>
    <row r="2583" spans="1:16">
      <c r="B2583" s="627"/>
      <c r="C2583" s="627"/>
      <c r="D2583" s="627"/>
      <c r="E2583" s="628"/>
      <c r="F2583" s="638" t="s">
        <v>853</v>
      </c>
      <c r="G2583" s="639">
        <v>2</v>
      </c>
      <c r="H2583" s="630">
        <f>IF(F2583="",0,VLOOKUP(F2583,'Cable trays (UnitPrice)'!B:F,5,0))</f>
        <v>1.6165217391304347</v>
      </c>
      <c r="I2583" s="631">
        <f t="shared" si="3509"/>
        <v>3.2330434782608695</v>
      </c>
      <c r="J2583" s="632"/>
      <c r="K2583" s="632"/>
      <c r="L2583" s="632"/>
      <c r="M2583" s="633"/>
      <c r="N2583" s="632"/>
      <c r="O2583" s="635"/>
      <c r="P2583" s="636" t="e">
        <f t="shared" ref="P2583" si="3512">G2583*O2580</f>
        <v>#REF!</v>
      </c>
    </row>
    <row r="2584" spans="1:16">
      <c r="B2584" s="627"/>
      <c r="C2584" s="627"/>
      <c r="D2584" s="627"/>
      <c r="E2584" s="628"/>
      <c r="F2584" s="638" t="s">
        <v>854</v>
      </c>
      <c r="G2584" s="639">
        <v>2</v>
      </c>
      <c r="H2584" s="630">
        <f>IF(F2584="",0,VLOOKUP(F2584,'Cable trays (UnitPrice)'!B:F,5,0))</f>
        <v>0.1643478260869565</v>
      </c>
      <c r="I2584" s="631">
        <f t="shared" si="3509"/>
        <v>0.328695652173913</v>
      </c>
      <c r="J2584" s="632"/>
      <c r="K2584" s="632"/>
      <c r="L2584" s="632"/>
      <c r="M2584" s="633"/>
      <c r="N2584" s="632"/>
      <c r="O2584" s="635"/>
      <c r="P2584" s="636" t="e">
        <f t="shared" ref="P2584" si="3513">G2584*O2580</f>
        <v>#REF!</v>
      </c>
    </row>
    <row r="2585" spans="1:16">
      <c r="B2585" s="627"/>
      <c r="C2585" s="627"/>
      <c r="D2585" s="627"/>
      <c r="E2585" s="628"/>
      <c r="F2585" s="638" t="s">
        <v>865</v>
      </c>
      <c r="G2585" s="639">
        <f t="shared" ref="G2585:G2645" si="3514">D2580*2/1000</f>
        <v>1.2</v>
      </c>
      <c r="H2585" s="630">
        <f>IF(F2585="",0,VLOOKUP(F2585,'Cable trays (UnitPrice)'!B:F,5,0))</f>
        <v>5.9608695652173909</v>
      </c>
      <c r="I2585" s="631">
        <f t="shared" si="3509"/>
        <v>7.1530434782608685</v>
      </c>
      <c r="J2585" s="632"/>
      <c r="K2585" s="632"/>
      <c r="L2585" s="632"/>
      <c r="M2585" s="633"/>
      <c r="N2585" s="632"/>
      <c r="O2585" s="635"/>
      <c r="P2585" s="636" t="e">
        <f t="shared" ref="P2585" si="3515">G2585*O2580</f>
        <v>#REF!</v>
      </c>
    </row>
    <row r="2586" spans="1:16">
      <c r="B2586" s="627"/>
      <c r="C2586" s="627"/>
      <c r="D2586" s="627"/>
      <c r="E2586" s="628"/>
      <c r="F2586" s="638" t="s">
        <v>855</v>
      </c>
      <c r="G2586" s="639">
        <v>2</v>
      </c>
      <c r="H2586" s="630">
        <f>IF(F2586="",0,VLOOKUP(F2586,'Cable trays (UnitPrice)'!B:F,5,0))</f>
        <v>0.78521739130434776</v>
      </c>
      <c r="I2586" s="631">
        <f t="shared" si="3509"/>
        <v>1.5704347826086955</v>
      </c>
      <c r="J2586" s="632"/>
      <c r="K2586" s="632"/>
      <c r="L2586" s="632"/>
      <c r="M2586" s="633"/>
      <c r="N2586" s="632"/>
      <c r="O2586" s="635"/>
      <c r="P2586" s="636" t="e">
        <f t="shared" ref="P2586" si="3516">G2586*O2580</f>
        <v>#REF!</v>
      </c>
    </row>
    <row r="2587" spans="1:16">
      <c r="B2587" s="627"/>
      <c r="C2587" s="627"/>
      <c r="D2587" s="627"/>
      <c r="E2587" s="628"/>
      <c r="F2587" s="638"/>
      <c r="G2587" s="639"/>
      <c r="H2587" s="630">
        <f>IF(F2587="",0,VLOOKUP(F2587,'Cable trays (UnitPrice)'!B:F,5,0))</f>
        <v>0</v>
      </c>
      <c r="I2587" s="631">
        <f t="shared" si="3509"/>
        <v>0</v>
      </c>
      <c r="J2587" s="632"/>
      <c r="K2587" s="632"/>
      <c r="L2587" s="632"/>
      <c r="M2587" s="633"/>
      <c r="N2587" s="632"/>
      <c r="O2587" s="635"/>
      <c r="P2587" s="636" t="e">
        <f t="shared" ref="P2587" si="3517">G2587*O2580</f>
        <v>#REF!</v>
      </c>
    </row>
    <row r="2588" spans="1:16">
      <c r="B2588" s="627"/>
      <c r="C2588" s="627"/>
      <c r="D2588" s="627"/>
      <c r="E2588" s="628"/>
      <c r="F2588" s="627"/>
      <c r="G2588" s="639"/>
      <c r="H2588" s="630">
        <f>IF(F2588="",0,VLOOKUP(F2588,'Cable trays (UnitPrice)'!B:F,5,0))</f>
        <v>0</v>
      </c>
      <c r="I2588" s="631">
        <f t="shared" si="3509"/>
        <v>0</v>
      </c>
      <c r="J2588" s="632"/>
      <c r="K2588" s="632"/>
      <c r="L2588" s="632"/>
      <c r="M2588" s="633"/>
      <c r="N2588" s="632"/>
      <c r="O2588" s="635"/>
      <c r="P2588" s="636" t="e">
        <f t="shared" ref="P2588" si="3518">G2588*O2580</f>
        <v>#REF!</v>
      </c>
    </row>
    <row r="2589" spans="1:16">
      <c r="B2589" s="627"/>
      <c r="C2589" s="627"/>
      <c r="D2589" s="627"/>
      <c r="E2589" s="628"/>
      <c r="F2589" s="8"/>
      <c r="G2589" s="639"/>
      <c r="H2589" s="630">
        <f>IF(F2589="",0,VLOOKUP(F2589,'Cable trays (UnitPrice)'!B:F,5,0))</f>
        <v>0</v>
      </c>
      <c r="I2589" s="631">
        <f t="shared" si="3509"/>
        <v>0</v>
      </c>
      <c r="J2589" s="632"/>
      <c r="K2589" s="632"/>
      <c r="L2589" s="632"/>
      <c r="M2589" s="633"/>
      <c r="N2589" s="632"/>
      <c r="O2589" s="635"/>
      <c r="P2589" s="636" t="e">
        <f t="shared" ref="P2589" si="3519">G2589*O2580</f>
        <v>#REF!</v>
      </c>
    </row>
    <row r="2590" spans="1:16">
      <c r="A2590" t="s">
        <v>1002</v>
      </c>
      <c r="B2590" s="705" t="s">
        <v>997</v>
      </c>
      <c r="C2590" s="703" t="s">
        <v>852</v>
      </c>
      <c r="D2590" s="9" t="s">
        <v>863</v>
      </c>
      <c r="E2590" s="9" t="s">
        <v>912</v>
      </c>
      <c r="F2590" s="619"/>
      <c r="G2590" s="619"/>
      <c r="H2590" s="619"/>
      <c r="I2590" s="620">
        <f t="shared" ref="I2590" si="3520">SUM(I2591:I2599)</f>
        <v>53.195890073831002</v>
      </c>
      <c r="J2590" s="621">
        <f>I2590*NOK2EUR</f>
        <v>611.75273584905653</v>
      </c>
      <c r="K2590" s="622"/>
      <c r="L2590" s="622">
        <f t="shared" ref="L2590" si="3521">D2590/1000</f>
        <v>0.45</v>
      </c>
      <c r="M2590" s="624">
        <f t="shared" ref="M2590" si="3522">$M$1</f>
        <v>0.5</v>
      </c>
      <c r="N2590" s="622">
        <f t="shared" ref="N2590" si="3523">L2590+L2590*M2590</f>
        <v>0.67500000000000004</v>
      </c>
      <c r="O2590" s="626" t="e">
        <f>SUMIF(#REF!,A2590,#REF!)</f>
        <v>#REF!</v>
      </c>
      <c r="P2590" s="626"/>
    </row>
    <row r="2591" spans="1:16">
      <c r="B2591" s="627"/>
      <c r="C2591" s="627"/>
      <c r="D2591" s="627"/>
      <c r="E2591" s="628"/>
      <c r="F2591" s="260" t="str">
        <f>CONCATENATE(B2590," ",C2590,D2590,"x",E2590)</f>
        <v>Ladder - Union HDG 450 x 125</v>
      </c>
      <c r="G2591" s="629">
        <v>1</v>
      </c>
      <c r="H2591" s="630">
        <f>IF(F2591="",0,VLOOKUP(F2591,'Cable trays (UnitPrice)'!B:F,5,0))</f>
        <v>14.232977850697294</v>
      </c>
      <c r="I2591" s="631">
        <f t="shared" ref="I2591:I2599" si="3524">H2591*G2591</f>
        <v>14.232977850697294</v>
      </c>
      <c r="J2591" s="632"/>
      <c r="K2591" s="632"/>
      <c r="L2591" s="632"/>
      <c r="M2591" s="633"/>
      <c r="N2591" s="632"/>
      <c r="O2591" s="635"/>
      <c r="P2591" s="636" t="e">
        <f t="shared" ref="P2591" si="3525">G2591*O2590</f>
        <v>#REF!</v>
      </c>
    </row>
    <row r="2592" spans="1:16">
      <c r="B2592" s="627"/>
      <c r="C2592" s="627"/>
      <c r="D2592" s="627"/>
      <c r="E2592" s="628"/>
      <c r="F2592" s="260" t="str">
        <f>CONCATENATE("Ladder - Union ",C2590,D2590,"x",E2590)</f>
        <v>Ladder - Union HDG 450 x 125</v>
      </c>
      <c r="G2592" s="629">
        <v>2</v>
      </c>
      <c r="H2592" s="630">
        <f>IF(F2592="",0,VLOOKUP(F2592,'Cable trays (UnitPrice)'!B:F,5,0))</f>
        <v>14.232977850697294</v>
      </c>
      <c r="I2592" s="631">
        <f t="shared" si="3524"/>
        <v>28.465955701394588</v>
      </c>
      <c r="J2592" s="632"/>
      <c r="K2592" s="632"/>
      <c r="L2592" s="632"/>
      <c r="M2592" s="633"/>
      <c r="N2592" s="632"/>
      <c r="O2592" s="635"/>
      <c r="P2592" s="636" t="e">
        <f t="shared" ref="P2592" si="3526">G2592*O2590</f>
        <v>#REF!</v>
      </c>
    </row>
    <row r="2593" spans="1:16">
      <c r="B2593" s="627"/>
      <c r="C2593" s="627"/>
      <c r="D2593" s="627"/>
      <c r="E2593" s="628"/>
      <c r="F2593" s="638" t="s">
        <v>853</v>
      </c>
      <c r="G2593" s="639">
        <v>2</v>
      </c>
      <c r="H2593" s="630">
        <f>IF(F2593="",0,VLOOKUP(F2593,'Cable trays (UnitPrice)'!B:F,5,0))</f>
        <v>1.6165217391304347</v>
      </c>
      <c r="I2593" s="631">
        <f t="shared" si="3524"/>
        <v>3.2330434782608695</v>
      </c>
      <c r="J2593" s="632"/>
      <c r="K2593" s="632"/>
      <c r="L2593" s="632"/>
      <c r="M2593" s="633"/>
      <c r="N2593" s="632"/>
      <c r="O2593" s="635"/>
      <c r="P2593" s="636" t="e">
        <f t="shared" ref="P2593" si="3527">G2593*O2590</f>
        <v>#REF!</v>
      </c>
    </row>
    <row r="2594" spans="1:16">
      <c r="B2594" s="627"/>
      <c r="C2594" s="627"/>
      <c r="D2594" s="627"/>
      <c r="E2594" s="628"/>
      <c r="F2594" s="638" t="s">
        <v>854</v>
      </c>
      <c r="G2594" s="639">
        <v>2</v>
      </c>
      <c r="H2594" s="630">
        <f>IF(F2594="",0,VLOOKUP(F2594,'Cable trays (UnitPrice)'!B:F,5,0))</f>
        <v>0.1643478260869565</v>
      </c>
      <c r="I2594" s="631">
        <f t="shared" si="3524"/>
        <v>0.328695652173913</v>
      </c>
      <c r="J2594" s="632"/>
      <c r="K2594" s="632"/>
      <c r="L2594" s="632"/>
      <c r="M2594" s="633"/>
      <c r="N2594" s="632"/>
      <c r="O2594" s="635"/>
      <c r="P2594" s="636" t="e">
        <f t="shared" ref="P2594" si="3528">G2594*O2590</f>
        <v>#REF!</v>
      </c>
    </row>
    <row r="2595" spans="1:16">
      <c r="B2595" s="627"/>
      <c r="C2595" s="627"/>
      <c r="D2595" s="627"/>
      <c r="E2595" s="628"/>
      <c r="F2595" s="638" t="s">
        <v>865</v>
      </c>
      <c r="G2595" s="639">
        <f t="shared" si="3514"/>
        <v>0.9</v>
      </c>
      <c r="H2595" s="630">
        <f>IF(F2595="",0,VLOOKUP(F2595,'Cable trays (UnitPrice)'!B:F,5,0))</f>
        <v>5.9608695652173909</v>
      </c>
      <c r="I2595" s="631">
        <f t="shared" si="3524"/>
        <v>5.364782608695652</v>
      </c>
      <c r="J2595" s="632"/>
      <c r="K2595" s="632"/>
      <c r="L2595" s="632"/>
      <c r="M2595" s="633"/>
      <c r="N2595" s="632"/>
      <c r="O2595" s="635"/>
      <c r="P2595" s="636" t="e">
        <f t="shared" ref="P2595" si="3529">G2595*O2590</f>
        <v>#REF!</v>
      </c>
    </row>
    <row r="2596" spans="1:16">
      <c r="B2596" s="627"/>
      <c r="C2596" s="627"/>
      <c r="D2596" s="627"/>
      <c r="E2596" s="628"/>
      <c r="F2596" s="638" t="s">
        <v>855</v>
      </c>
      <c r="G2596" s="639">
        <v>2</v>
      </c>
      <c r="H2596" s="630">
        <f>IF(F2596="",0,VLOOKUP(F2596,'Cable trays (UnitPrice)'!B:F,5,0))</f>
        <v>0.78521739130434776</v>
      </c>
      <c r="I2596" s="631">
        <f t="shared" si="3524"/>
        <v>1.5704347826086955</v>
      </c>
      <c r="J2596" s="632"/>
      <c r="K2596" s="632"/>
      <c r="L2596" s="632"/>
      <c r="M2596" s="633"/>
      <c r="N2596" s="632"/>
      <c r="O2596" s="635"/>
      <c r="P2596" s="636" t="e">
        <f t="shared" ref="P2596" si="3530">G2596*O2590</f>
        <v>#REF!</v>
      </c>
    </row>
    <row r="2597" spans="1:16">
      <c r="B2597" s="627"/>
      <c r="C2597" s="627"/>
      <c r="D2597" s="627"/>
      <c r="E2597" s="628"/>
      <c r="F2597" s="638"/>
      <c r="G2597" s="639"/>
      <c r="H2597" s="630">
        <f>IF(F2597="",0,VLOOKUP(F2597,'Cable trays (UnitPrice)'!B:F,5,0))</f>
        <v>0</v>
      </c>
      <c r="I2597" s="631">
        <f t="shared" si="3524"/>
        <v>0</v>
      </c>
      <c r="J2597" s="632"/>
      <c r="K2597" s="632"/>
      <c r="L2597" s="632"/>
      <c r="M2597" s="633"/>
      <c r="N2597" s="632"/>
      <c r="O2597" s="635"/>
      <c r="P2597" s="636" t="e">
        <f t="shared" ref="P2597" si="3531">G2597*O2590</f>
        <v>#REF!</v>
      </c>
    </row>
    <row r="2598" spans="1:16">
      <c r="B2598" s="627"/>
      <c r="C2598" s="627"/>
      <c r="D2598" s="627"/>
      <c r="E2598" s="628"/>
      <c r="F2598" s="627"/>
      <c r="G2598" s="639"/>
      <c r="H2598" s="630">
        <f>IF(F2598="",0,VLOOKUP(F2598,'Cable trays (UnitPrice)'!B:F,5,0))</f>
        <v>0</v>
      </c>
      <c r="I2598" s="631">
        <f t="shared" si="3524"/>
        <v>0</v>
      </c>
      <c r="J2598" s="632"/>
      <c r="K2598" s="632"/>
      <c r="L2598" s="632"/>
      <c r="M2598" s="633"/>
      <c r="N2598" s="632"/>
      <c r="O2598" s="635"/>
      <c r="P2598" s="636" t="e">
        <f t="shared" ref="P2598" si="3532">G2598*O2590</f>
        <v>#REF!</v>
      </c>
    </row>
    <row r="2599" spans="1:16">
      <c r="B2599" s="627"/>
      <c r="C2599" s="627"/>
      <c r="D2599" s="627"/>
      <c r="E2599" s="628"/>
      <c r="F2599" s="8"/>
      <c r="G2599" s="639"/>
      <c r="H2599" s="630">
        <f>IF(F2599="",0,VLOOKUP(F2599,'Cable trays (UnitPrice)'!B:F,5,0))</f>
        <v>0</v>
      </c>
      <c r="I2599" s="631">
        <f t="shared" si="3524"/>
        <v>0</v>
      </c>
      <c r="J2599" s="632"/>
      <c r="K2599" s="632"/>
      <c r="L2599" s="632"/>
      <c r="M2599" s="633"/>
      <c r="N2599" s="632"/>
      <c r="O2599" s="635"/>
      <c r="P2599" s="636" t="e">
        <f t="shared" ref="P2599" si="3533">G2599*O2590</f>
        <v>#REF!</v>
      </c>
    </row>
    <row r="2600" spans="1:16">
      <c r="A2600" t="s">
        <v>1003</v>
      </c>
      <c r="B2600" s="705" t="s">
        <v>997</v>
      </c>
      <c r="C2600" s="703" t="s">
        <v>852</v>
      </c>
      <c r="D2600" s="9" t="s">
        <v>936</v>
      </c>
      <c r="E2600" s="9" t="s">
        <v>912</v>
      </c>
      <c r="F2600" s="619"/>
      <c r="G2600" s="619"/>
      <c r="H2600" s="619"/>
      <c r="I2600" s="620">
        <f t="shared" ref="I2600" si="3534">SUM(I2601:I2609)</f>
        <v>52.003716160787526</v>
      </c>
      <c r="J2600" s="621">
        <f>I2600*NOK2EUR</f>
        <v>598.0427358490565</v>
      </c>
      <c r="K2600" s="622"/>
      <c r="L2600" s="622">
        <f t="shared" ref="L2600" si="3535">D2600/1000</f>
        <v>0.35</v>
      </c>
      <c r="M2600" s="624">
        <f t="shared" ref="M2600" si="3536">$M$1</f>
        <v>0.5</v>
      </c>
      <c r="N2600" s="622">
        <f t="shared" ref="N2600" si="3537">L2600+L2600*M2600</f>
        <v>0.52499999999999991</v>
      </c>
      <c r="O2600" s="626" t="e">
        <f>SUMIF(#REF!,A2600,#REF!)</f>
        <v>#REF!</v>
      </c>
      <c r="P2600" s="626"/>
    </row>
    <row r="2601" spans="1:16">
      <c r="B2601" s="627"/>
      <c r="C2601" s="627"/>
      <c r="D2601" s="627"/>
      <c r="E2601" s="628"/>
      <c r="F2601" s="260" t="str">
        <f>CONCATENATE(B2600," ",C2600,D2600,"x",E2600)</f>
        <v>Ladder - Union HDG 350 x 125</v>
      </c>
      <c r="G2601" s="629">
        <v>1</v>
      </c>
      <c r="H2601" s="630">
        <f>IF(F2601="",0,VLOOKUP(F2601,'Cable trays (UnitPrice)'!B:F,5,0))</f>
        <v>14.232977850697294</v>
      </c>
      <c r="I2601" s="631">
        <f t="shared" ref="I2601:I2609" si="3538">H2601*G2601</f>
        <v>14.232977850697294</v>
      </c>
      <c r="J2601" s="632"/>
      <c r="K2601" s="632"/>
      <c r="L2601" s="632"/>
      <c r="M2601" s="633"/>
      <c r="N2601" s="632"/>
      <c r="O2601" s="635"/>
      <c r="P2601" s="636" t="e">
        <f t="shared" ref="P2601" si="3539">G2601*O2600</f>
        <v>#REF!</v>
      </c>
    </row>
    <row r="2602" spans="1:16">
      <c r="B2602" s="627"/>
      <c r="C2602" s="627"/>
      <c r="D2602" s="627"/>
      <c r="E2602" s="628"/>
      <c r="F2602" s="260" t="str">
        <f>CONCATENATE("Ladder - Union ",C2600,D2600,"x",E2600)</f>
        <v>Ladder - Union HDG 350 x 125</v>
      </c>
      <c r="G2602" s="629">
        <v>2</v>
      </c>
      <c r="H2602" s="630">
        <f>IF(F2602="",0,VLOOKUP(F2602,'Cable trays (UnitPrice)'!B:F,5,0))</f>
        <v>14.232977850697294</v>
      </c>
      <c r="I2602" s="631">
        <f t="shared" si="3538"/>
        <v>28.465955701394588</v>
      </c>
      <c r="J2602" s="632"/>
      <c r="K2602" s="632"/>
      <c r="L2602" s="632"/>
      <c r="M2602" s="633"/>
      <c r="N2602" s="632"/>
      <c r="O2602" s="635"/>
      <c r="P2602" s="636" t="e">
        <f t="shared" ref="P2602" si="3540">G2602*O2600</f>
        <v>#REF!</v>
      </c>
    </row>
    <row r="2603" spans="1:16">
      <c r="B2603" s="627"/>
      <c r="C2603" s="627"/>
      <c r="D2603" s="627"/>
      <c r="E2603" s="628"/>
      <c r="F2603" s="638" t="s">
        <v>853</v>
      </c>
      <c r="G2603" s="639">
        <v>2</v>
      </c>
      <c r="H2603" s="630">
        <f>IF(F2603="",0,VLOOKUP(F2603,'Cable trays (UnitPrice)'!B:F,5,0))</f>
        <v>1.6165217391304347</v>
      </c>
      <c r="I2603" s="631">
        <f t="shared" si="3538"/>
        <v>3.2330434782608695</v>
      </c>
      <c r="J2603" s="632"/>
      <c r="K2603" s="632"/>
      <c r="L2603" s="632"/>
      <c r="M2603" s="633"/>
      <c r="N2603" s="632"/>
      <c r="O2603" s="635"/>
      <c r="P2603" s="636" t="e">
        <f t="shared" ref="P2603" si="3541">G2603*O2600</f>
        <v>#REF!</v>
      </c>
    </row>
    <row r="2604" spans="1:16">
      <c r="B2604" s="627"/>
      <c r="C2604" s="627"/>
      <c r="D2604" s="627"/>
      <c r="E2604" s="628"/>
      <c r="F2604" s="638" t="s">
        <v>854</v>
      </c>
      <c r="G2604" s="639">
        <v>2</v>
      </c>
      <c r="H2604" s="630">
        <f>IF(F2604="",0,VLOOKUP(F2604,'Cable trays (UnitPrice)'!B:F,5,0))</f>
        <v>0.1643478260869565</v>
      </c>
      <c r="I2604" s="631">
        <f t="shared" si="3538"/>
        <v>0.328695652173913</v>
      </c>
      <c r="J2604" s="632"/>
      <c r="K2604" s="632"/>
      <c r="L2604" s="632"/>
      <c r="M2604" s="633"/>
      <c r="N2604" s="632"/>
      <c r="O2604" s="635"/>
      <c r="P2604" s="636" t="e">
        <f t="shared" ref="P2604" si="3542">G2604*O2600</f>
        <v>#REF!</v>
      </c>
    </row>
    <row r="2605" spans="1:16">
      <c r="B2605" s="627"/>
      <c r="C2605" s="627"/>
      <c r="D2605" s="627"/>
      <c r="E2605" s="628"/>
      <c r="F2605" s="638" t="s">
        <v>865</v>
      </c>
      <c r="G2605" s="639">
        <f t="shared" si="3514"/>
        <v>0.7</v>
      </c>
      <c r="H2605" s="630">
        <f>IF(F2605="",0,VLOOKUP(F2605,'Cable trays (UnitPrice)'!B:F,5,0))</f>
        <v>5.9608695652173909</v>
      </c>
      <c r="I2605" s="631">
        <f t="shared" si="3538"/>
        <v>4.1726086956521735</v>
      </c>
      <c r="J2605" s="632"/>
      <c r="K2605" s="632"/>
      <c r="L2605" s="632"/>
      <c r="M2605" s="633"/>
      <c r="N2605" s="632"/>
      <c r="O2605" s="635"/>
      <c r="P2605" s="636" t="e">
        <f t="shared" ref="P2605" si="3543">G2605*O2600</f>
        <v>#REF!</v>
      </c>
    </row>
    <row r="2606" spans="1:16">
      <c r="B2606" s="627"/>
      <c r="C2606" s="627"/>
      <c r="D2606" s="627"/>
      <c r="E2606" s="628"/>
      <c r="F2606" s="638" t="s">
        <v>855</v>
      </c>
      <c r="G2606" s="639">
        <v>2</v>
      </c>
      <c r="H2606" s="630">
        <f>IF(F2606="",0,VLOOKUP(F2606,'Cable trays (UnitPrice)'!B:F,5,0))</f>
        <v>0.78521739130434776</v>
      </c>
      <c r="I2606" s="631">
        <f t="shared" si="3538"/>
        <v>1.5704347826086955</v>
      </c>
      <c r="J2606" s="632"/>
      <c r="K2606" s="632"/>
      <c r="L2606" s="632"/>
      <c r="M2606" s="633"/>
      <c r="N2606" s="632"/>
      <c r="O2606" s="635"/>
      <c r="P2606" s="636" t="e">
        <f t="shared" ref="P2606" si="3544">G2606*O2600</f>
        <v>#REF!</v>
      </c>
    </row>
    <row r="2607" spans="1:16">
      <c r="B2607" s="627"/>
      <c r="C2607" s="627"/>
      <c r="D2607" s="627"/>
      <c r="E2607" s="628"/>
      <c r="F2607" s="638"/>
      <c r="G2607" s="639"/>
      <c r="H2607" s="630">
        <f>IF(F2607="",0,VLOOKUP(F2607,'Cable trays (UnitPrice)'!B:F,5,0))</f>
        <v>0</v>
      </c>
      <c r="I2607" s="631">
        <f t="shared" si="3538"/>
        <v>0</v>
      </c>
      <c r="J2607" s="632"/>
      <c r="K2607" s="632"/>
      <c r="L2607" s="632"/>
      <c r="M2607" s="633"/>
      <c r="N2607" s="632"/>
      <c r="O2607" s="635"/>
      <c r="P2607" s="636" t="e">
        <f t="shared" ref="P2607" si="3545">G2607*O2600</f>
        <v>#REF!</v>
      </c>
    </row>
    <row r="2608" spans="1:16">
      <c r="B2608" s="627"/>
      <c r="C2608" s="627"/>
      <c r="D2608" s="627"/>
      <c r="E2608" s="628"/>
      <c r="F2608" s="627"/>
      <c r="G2608" s="639"/>
      <c r="H2608" s="630">
        <f>IF(F2608="",0,VLOOKUP(F2608,'Cable trays (UnitPrice)'!B:F,5,0))</f>
        <v>0</v>
      </c>
      <c r="I2608" s="631">
        <f t="shared" si="3538"/>
        <v>0</v>
      </c>
      <c r="J2608" s="632"/>
      <c r="K2608" s="632"/>
      <c r="L2608" s="632"/>
      <c r="M2608" s="633"/>
      <c r="N2608" s="632"/>
      <c r="O2608" s="635"/>
      <c r="P2608" s="636" t="e">
        <f t="shared" ref="P2608" si="3546">G2608*O2600</f>
        <v>#REF!</v>
      </c>
    </row>
    <row r="2609" spans="1:16">
      <c r="B2609" s="627"/>
      <c r="C2609" s="627"/>
      <c r="D2609" s="627"/>
      <c r="E2609" s="628"/>
      <c r="F2609" s="8"/>
      <c r="G2609" s="639"/>
      <c r="H2609" s="630">
        <f>IF(F2609="",0,VLOOKUP(F2609,'Cable trays (UnitPrice)'!B:F,5,0))</f>
        <v>0</v>
      </c>
      <c r="I2609" s="631">
        <f t="shared" si="3538"/>
        <v>0</v>
      </c>
      <c r="J2609" s="632"/>
      <c r="K2609" s="632"/>
      <c r="L2609" s="632"/>
      <c r="M2609" s="633"/>
      <c r="N2609" s="632"/>
      <c r="O2609" s="635"/>
      <c r="P2609" s="636" t="e">
        <f t="shared" ref="P2609" si="3547">G2609*O2600</f>
        <v>#REF!</v>
      </c>
    </row>
    <row r="2610" spans="1:16">
      <c r="A2610" t="s">
        <v>1004</v>
      </c>
      <c r="B2610" s="705" t="s">
        <v>997</v>
      </c>
      <c r="C2610" s="703" t="s">
        <v>852</v>
      </c>
      <c r="D2610" s="9" t="s">
        <v>872</v>
      </c>
      <c r="E2610" s="9" t="s">
        <v>912</v>
      </c>
      <c r="F2610" s="619"/>
      <c r="G2610" s="619"/>
      <c r="H2610" s="619"/>
      <c r="I2610" s="620">
        <f t="shared" ref="I2610" si="3548">SUM(I2611:I2619)</f>
        <v>50.215455291222312</v>
      </c>
      <c r="J2610" s="621">
        <f>I2610*NOK2EUR</f>
        <v>577.47773584905656</v>
      </c>
      <c r="K2610" s="622"/>
      <c r="L2610" s="622">
        <f t="shared" ref="L2610" si="3549">D2610/1000</f>
        <v>0.2</v>
      </c>
      <c r="M2610" s="624">
        <f t="shared" ref="M2610" si="3550">$M$1</f>
        <v>0.5</v>
      </c>
      <c r="N2610" s="622">
        <f t="shared" ref="N2610" si="3551">L2610+L2610*M2610</f>
        <v>0.30000000000000004</v>
      </c>
      <c r="O2610" s="626" t="e">
        <f>SUMIF(#REF!,A2610,#REF!)</f>
        <v>#REF!</v>
      </c>
      <c r="P2610" s="626"/>
    </row>
    <row r="2611" spans="1:16">
      <c r="B2611" s="627"/>
      <c r="C2611" s="627"/>
      <c r="D2611" s="627"/>
      <c r="E2611" s="628"/>
      <c r="F2611" s="260" t="str">
        <f>CONCATENATE(B2610," ",C2610,D2610,"x",E2610)</f>
        <v>Ladder - Union HDG 200 x 125</v>
      </c>
      <c r="G2611" s="629">
        <v>1</v>
      </c>
      <c r="H2611" s="630">
        <f>IF(F2611="",0,VLOOKUP(F2611,'Cable trays (UnitPrice)'!B:F,5,0))</f>
        <v>14.232977850697294</v>
      </c>
      <c r="I2611" s="631">
        <f t="shared" ref="I2611:I2619" si="3552">H2611*G2611</f>
        <v>14.232977850697294</v>
      </c>
      <c r="J2611" s="632"/>
      <c r="K2611" s="632"/>
      <c r="L2611" s="632"/>
      <c r="M2611" s="633"/>
      <c r="N2611" s="632"/>
      <c r="O2611" s="635"/>
      <c r="P2611" s="636" t="e">
        <f t="shared" ref="P2611" si="3553">G2611*O2610</f>
        <v>#REF!</v>
      </c>
    </row>
    <row r="2612" spans="1:16">
      <c r="B2612" s="627"/>
      <c r="C2612" s="627"/>
      <c r="D2612" s="627"/>
      <c r="E2612" s="628"/>
      <c r="F2612" s="260" t="str">
        <f>CONCATENATE("Ladder - Union ",C2610,D2610,"x",E2610)</f>
        <v>Ladder - Union HDG 200 x 125</v>
      </c>
      <c r="G2612" s="629">
        <v>2</v>
      </c>
      <c r="H2612" s="630">
        <f>IF(F2612="",0,VLOOKUP(F2612,'Cable trays (UnitPrice)'!B:F,5,0))</f>
        <v>14.232977850697294</v>
      </c>
      <c r="I2612" s="631">
        <f t="shared" si="3552"/>
        <v>28.465955701394588</v>
      </c>
      <c r="J2612" s="632"/>
      <c r="K2612" s="632"/>
      <c r="L2612" s="632"/>
      <c r="M2612" s="633"/>
      <c r="N2612" s="632"/>
      <c r="O2612" s="635"/>
      <c r="P2612" s="636" t="e">
        <f t="shared" ref="P2612" si="3554">G2612*O2610</f>
        <v>#REF!</v>
      </c>
    </row>
    <row r="2613" spans="1:16">
      <c r="B2613" s="627"/>
      <c r="C2613" s="627"/>
      <c r="D2613" s="627"/>
      <c r="E2613" s="628"/>
      <c r="F2613" s="638" t="s">
        <v>853</v>
      </c>
      <c r="G2613" s="639">
        <v>2</v>
      </c>
      <c r="H2613" s="630">
        <f>IF(F2613="",0,VLOOKUP(F2613,'Cable trays (UnitPrice)'!B:F,5,0))</f>
        <v>1.6165217391304347</v>
      </c>
      <c r="I2613" s="631">
        <f t="shared" si="3552"/>
        <v>3.2330434782608695</v>
      </c>
      <c r="J2613" s="632"/>
      <c r="K2613" s="632"/>
      <c r="L2613" s="632"/>
      <c r="M2613" s="633"/>
      <c r="N2613" s="632"/>
      <c r="O2613" s="635"/>
      <c r="P2613" s="636" t="e">
        <f t="shared" ref="P2613" si="3555">G2613*O2610</f>
        <v>#REF!</v>
      </c>
    </row>
    <row r="2614" spans="1:16">
      <c r="B2614" s="627"/>
      <c r="C2614" s="627"/>
      <c r="D2614" s="627"/>
      <c r="E2614" s="628"/>
      <c r="F2614" s="638" t="s">
        <v>854</v>
      </c>
      <c r="G2614" s="639">
        <v>2</v>
      </c>
      <c r="H2614" s="630">
        <f>IF(F2614="",0,VLOOKUP(F2614,'Cable trays (UnitPrice)'!B:F,5,0))</f>
        <v>0.1643478260869565</v>
      </c>
      <c r="I2614" s="631">
        <f t="shared" si="3552"/>
        <v>0.328695652173913</v>
      </c>
      <c r="J2614" s="632"/>
      <c r="K2614" s="632"/>
      <c r="L2614" s="632"/>
      <c r="M2614" s="633"/>
      <c r="N2614" s="632"/>
      <c r="O2614" s="635"/>
      <c r="P2614" s="636" t="e">
        <f t="shared" ref="P2614" si="3556">G2614*O2610</f>
        <v>#REF!</v>
      </c>
    </row>
    <row r="2615" spans="1:16">
      <c r="B2615" s="627"/>
      <c r="C2615" s="627"/>
      <c r="D2615" s="627"/>
      <c r="E2615" s="628"/>
      <c r="F2615" s="638" t="s">
        <v>865</v>
      </c>
      <c r="G2615" s="639">
        <f t="shared" si="3514"/>
        <v>0.4</v>
      </c>
      <c r="H2615" s="630">
        <f>IF(F2615="",0,VLOOKUP(F2615,'Cable trays (UnitPrice)'!B:F,5,0))</f>
        <v>5.9608695652173909</v>
      </c>
      <c r="I2615" s="631">
        <f t="shared" si="3552"/>
        <v>2.3843478260869566</v>
      </c>
      <c r="J2615" s="632"/>
      <c r="K2615" s="632"/>
      <c r="L2615" s="632"/>
      <c r="M2615" s="633"/>
      <c r="N2615" s="632"/>
      <c r="O2615" s="635"/>
      <c r="P2615" s="636" t="e">
        <f t="shared" ref="P2615" si="3557">G2615*O2610</f>
        <v>#REF!</v>
      </c>
    </row>
    <row r="2616" spans="1:16">
      <c r="B2616" s="627"/>
      <c r="C2616" s="627"/>
      <c r="D2616" s="627"/>
      <c r="E2616" s="628"/>
      <c r="F2616" s="638" t="s">
        <v>855</v>
      </c>
      <c r="G2616" s="639">
        <v>2</v>
      </c>
      <c r="H2616" s="630">
        <f>IF(F2616="",0,VLOOKUP(F2616,'Cable trays (UnitPrice)'!B:F,5,0))</f>
        <v>0.78521739130434776</v>
      </c>
      <c r="I2616" s="631">
        <f t="shared" si="3552"/>
        <v>1.5704347826086955</v>
      </c>
      <c r="J2616" s="632"/>
      <c r="K2616" s="632"/>
      <c r="L2616" s="632"/>
      <c r="M2616" s="633"/>
      <c r="N2616" s="632"/>
      <c r="O2616" s="635"/>
      <c r="P2616" s="636" t="e">
        <f t="shared" ref="P2616" si="3558">G2616*O2610</f>
        <v>#REF!</v>
      </c>
    </row>
    <row r="2617" spans="1:16">
      <c r="B2617" s="627"/>
      <c r="C2617" s="627"/>
      <c r="D2617" s="627"/>
      <c r="E2617" s="628"/>
      <c r="F2617" s="638"/>
      <c r="G2617" s="639"/>
      <c r="H2617" s="630">
        <f>IF(F2617="",0,VLOOKUP(F2617,'Cable trays (UnitPrice)'!B:F,5,0))</f>
        <v>0</v>
      </c>
      <c r="I2617" s="631">
        <f t="shared" si="3552"/>
        <v>0</v>
      </c>
      <c r="J2617" s="632"/>
      <c r="K2617" s="632"/>
      <c r="L2617" s="632"/>
      <c r="M2617" s="633"/>
      <c r="N2617" s="632"/>
      <c r="O2617" s="635"/>
      <c r="P2617" s="636" t="e">
        <f t="shared" ref="P2617" si="3559">G2617*O2610</f>
        <v>#REF!</v>
      </c>
    </row>
    <row r="2618" spans="1:16">
      <c r="B2618" s="627"/>
      <c r="C2618" s="627"/>
      <c r="D2618" s="627"/>
      <c r="E2618" s="628"/>
      <c r="F2618" s="627"/>
      <c r="G2618" s="639"/>
      <c r="H2618" s="630">
        <f>IF(F2618="",0,VLOOKUP(F2618,'Cable trays (UnitPrice)'!B:F,5,0))</f>
        <v>0</v>
      </c>
      <c r="I2618" s="631">
        <f t="shared" si="3552"/>
        <v>0</v>
      </c>
      <c r="J2618" s="632"/>
      <c r="K2618" s="632"/>
      <c r="L2618" s="632"/>
      <c r="M2618" s="633"/>
      <c r="N2618" s="632"/>
      <c r="O2618" s="635"/>
      <c r="P2618" s="636" t="e">
        <f t="shared" ref="P2618" si="3560">G2618*O2610</f>
        <v>#REF!</v>
      </c>
    </row>
    <row r="2619" spans="1:16">
      <c r="B2619" s="627"/>
      <c r="C2619" s="627"/>
      <c r="D2619" s="627"/>
      <c r="E2619" s="628"/>
      <c r="F2619" s="8"/>
      <c r="G2619" s="639"/>
      <c r="H2619" s="630">
        <f>IF(F2619="",0,VLOOKUP(F2619,'Cable trays (UnitPrice)'!B:F,5,0))</f>
        <v>0</v>
      </c>
      <c r="I2619" s="631">
        <f t="shared" si="3552"/>
        <v>0</v>
      </c>
      <c r="J2619" s="632"/>
      <c r="K2619" s="632"/>
      <c r="L2619" s="632"/>
      <c r="M2619" s="633"/>
      <c r="N2619" s="632"/>
      <c r="O2619" s="635"/>
      <c r="P2619" s="636" t="e">
        <f t="shared" ref="P2619" si="3561">G2619*O2610</f>
        <v>#REF!</v>
      </c>
    </row>
    <row r="2620" spans="1:16">
      <c r="A2620" t="s">
        <v>1005</v>
      </c>
      <c r="B2620" s="705" t="s">
        <v>997</v>
      </c>
      <c r="C2620" s="704" t="s">
        <v>856</v>
      </c>
      <c r="D2620" s="9" t="s">
        <v>878</v>
      </c>
      <c r="E2620" s="9" t="s">
        <v>924</v>
      </c>
      <c r="F2620" s="619"/>
      <c r="G2620" s="619"/>
      <c r="H2620" s="619"/>
      <c r="I2620" s="620">
        <f t="shared" ref="I2620" si="3562">SUM(I2621:I2629)</f>
        <v>16.058802296964725</v>
      </c>
      <c r="J2620" s="621">
        <f>I2620*NOK2EUR</f>
        <v>184.67622641509433</v>
      </c>
      <c r="K2620" s="622"/>
      <c r="L2620" s="622">
        <f t="shared" ref="L2620" si="3563">D2620/1000</f>
        <v>0.6</v>
      </c>
      <c r="M2620" s="624">
        <f t="shared" ref="M2620" si="3564">$M$1</f>
        <v>0.5</v>
      </c>
      <c r="N2620" s="622">
        <f t="shared" ref="N2620" si="3565">L2620+L2620*M2620</f>
        <v>0.89999999999999991</v>
      </c>
      <c r="O2620" s="626" t="e">
        <f>SUMIF(#REF!,A2620,#REF!)</f>
        <v>#REF!</v>
      </c>
      <c r="P2620" s="626"/>
    </row>
    <row r="2621" spans="1:16">
      <c r="B2621" s="627"/>
      <c r="C2621" s="627"/>
      <c r="D2621" s="627"/>
      <c r="E2621" s="628"/>
      <c r="F2621" s="260" t="str">
        <f>CONCATENATE(B2620," ",C2620,D2620,"x",E2620)</f>
        <v>Ladder - Union PRE Galv. 600 x 38</v>
      </c>
      <c r="G2621" s="629">
        <v>1</v>
      </c>
      <c r="H2621" s="630">
        <f>IF(F2621="",0,VLOOKUP(F2621,'Cable trays (UnitPrice)'!B:F,5,0))</f>
        <v>1.2578616352201257</v>
      </c>
      <c r="I2621" s="631">
        <f t="shared" ref="I2621:I2629" si="3566">H2621*G2621</f>
        <v>1.2578616352201257</v>
      </c>
      <c r="J2621" s="632"/>
      <c r="K2621" s="632"/>
      <c r="L2621" s="632"/>
      <c r="M2621" s="633"/>
      <c r="N2621" s="632"/>
      <c r="O2621" s="635"/>
      <c r="P2621" s="636" t="e">
        <f t="shared" ref="P2621" si="3567">G2621*O2620</f>
        <v>#REF!</v>
      </c>
    </row>
    <row r="2622" spans="1:16">
      <c r="B2622" s="627"/>
      <c r="C2622" s="627"/>
      <c r="D2622" s="627"/>
      <c r="E2622" s="628"/>
      <c r="F2622" s="260" t="str">
        <f>CONCATENATE("Ladder - Union ",C2620,D2620,"x",E2620)</f>
        <v>Ladder - Union PRE Galv. 600 x 38</v>
      </c>
      <c r="G2622" s="629">
        <v>2</v>
      </c>
      <c r="H2622" s="630">
        <f>IF(F2622="",0,VLOOKUP(F2622,'Cable trays (UnitPrice)'!B:F,5,0))</f>
        <v>1.2578616352201257</v>
      </c>
      <c r="I2622" s="631">
        <f t="shared" si="3566"/>
        <v>2.5157232704402515</v>
      </c>
      <c r="J2622" s="632"/>
      <c r="K2622" s="632"/>
      <c r="L2622" s="632"/>
      <c r="M2622" s="633"/>
      <c r="N2622" s="632"/>
      <c r="O2622" s="635"/>
      <c r="P2622" s="636" t="e">
        <f t="shared" ref="P2622" si="3568">G2622*O2620</f>
        <v>#REF!</v>
      </c>
    </row>
    <row r="2623" spans="1:16">
      <c r="B2623" s="627"/>
      <c r="C2623" s="627"/>
      <c r="D2623" s="627"/>
      <c r="E2623" s="628"/>
      <c r="F2623" s="638" t="s">
        <v>853</v>
      </c>
      <c r="G2623" s="639">
        <v>2</v>
      </c>
      <c r="H2623" s="630">
        <f>IF(F2623="",0,VLOOKUP(F2623,'Cable trays (UnitPrice)'!B:F,5,0))</f>
        <v>1.6165217391304347</v>
      </c>
      <c r="I2623" s="631">
        <f t="shared" si="3566"/>
        <v>3.2330434782608695</v>
      </c>
      <c r="J2623" s="632"/>
      <c r="K2623" s="632"/>
      <c r="L2623" s="632"/>
      <c r="M2623" s="633"/>
      <c r="N2623" s="632"/>
      <c r="O2623" s="635"/>
      <c r="P2623" s="636" t="e">
        <f t="shared" ref="P2623" si="3569">G2623*O2620</f>
        <v>#REF!</v>
      </c>
    </row>
    <row r="2624" spans="1:16">
      <c r="B2624" s="627"/>
      <c r="C2624" s="627"/>
      <c r="D2624" s="627"/>
      <c r="E2624" s="628"/>
      <c r="F2624" s="638" t="s">
        <v>854</v>
      </c>
      <c r="G2624" s="639">
        <v>2</v>
      </c>
      <c r="H2624" s="630">
        <f>IF(F2624="",0,VLOOKUP(F2624,'Cable trays (UnitPrice)'!B:F,5,0))</f>
        <v>0.1643478260869565</v>
      </c>
      <c r="I2624" s="631">
        <f t="shared" si="3566"/>
        <v>0.328695652173913</v>
      </c>
      <c r="J2624" s="632"/>
      <c r="K2624" s="632"/>
      <c r="L2624" s="632"/>
      <c r="M2624" s="633"/>
      <c r="N2624" s="632"/>
      <c r="O2624" s="635"/>
      <c r="P2624" s="636" t="e">
        <f t="shared" ref="P2624" si="3570">G2624*O2620</f>
        <v>#REF!</v>
      </c>
    </row>
    <row r="2625" spans="1:16">
      <c r="B2625" s="627"/>
      <c r="C2625" s="627"/>
      <c r="D2625" s="627"/>
      <c r="E2625" s="628"/>
      <c r="F2625" s="638" t="s">
        <v>865</v>
      </c>
      <c r="G2625" s="639">
        <f t="shared" si="3514"/>
        <v>1.2</v>
      </c>
      <c r="H2625" s="630">
        <f>IF(F2625="",0,VLOOKUP(F2625,'Cable trays (UnitPrice)'!B:F,5,0))</f>
        <v>5.9608695652173909</v>
      </c>
      <c r="I2625" s="631">
        <f t="shared" si="3566"/>
        <v>7.1530434782608685</v>
      </c>
      <c r="J2625" s="632"/>
      <c r="K2625" s="632"/>
      <c r="L2625" s="632"/>
      <c r="M2625" s="633"/>
      <c r="N2625" s="632"/>
      <c r="O2625" s="635"/>
      <c r="P2625" s="636" t="e">
        <f t="shared" ref="P2625" si="3571">G2625*O2620</f>
        <v>#REF!</v>
      </c>
    </row>
    <row r="2626" spans="1:16">
      <c r="B2626" s="627"/>
      <c r="C2626" s="627"/>
      <c r="D2626" s="627"/>
      <c r="E2626" s="628"/>
      <c r="F2626" s="638" t="s">
        <v>855</v>
      </c>
      <c r="G2626" s="639">
        <v>2</v>
      </c>
      <c r="H2626" s="630">
        <f>IF(F2626="",0,VLOOKUP(F2626,'Cable trays (UnitPrice)'!B:F,5,0))</f>
        <v>0.78521739130434776</v>
      </c>
      <c r="I2626" s="631">
        <f t="shared" si="3566"/>
        <v>1.5704347826086955</v>
      </c>
      <c r="J2626" s="632"/>
      <c r="K2626" s="632"/>
      <c r="L2626" s="632"/>
      <c r="M2626" s="633"/>
      <c r="N2626" s="632"/>
      <c r="O2626" s="635"/>
      <c r="P2626" s="636" t="e">
        <f t="shared" ref="P2626" si="3572">G2626*O2620</f>
        <v>#REF!</v>
      </c>
    </row>
    <row r="2627" spans="1:16">
      <c r="B2627" s="627"/>
      <c r="C2627" s="627"/>
      <c r="D2627" s="627"/>
      <c r="E2627" s="628"/>
      <c r="F2627" s="638"/>
      <c r="G2627" s="639"/>
      <c r="H2627" s="630">
        <f>IF(F2627="",0,VLOOKUP(F2627,'Cable trays (UnitPrice)'!B:F,5,0))</f>
        <v>0</v>
      </c>
      <c r="I2627" s="631">
        <f t="shared" si="3566"/>
        <v>0</v>
      </c>
      <c r="J2627" s="632"/>
      <c r="K2627" s="632"/>
      <c r="L2627" s="632"/>
      <c r="M2627" s="633"/>
      <c r="N2627" s="632"/>
      <c r="O2627" s="635"/>
      <c r="P2627" s="636" t="e">
        <f t="shared" ref="P2627" si="3573">G2627*O2620</f>
        <v>#REF!</v>
      </c>
    </row>
    <row r="2628" spans="1:16">
      <c r="B2628" s="627"/>
      <c r="C2628" s="627"/>
      <c r="D2628" s="627"/>
      <c r="E2628" s="628"/>
      <c r="F2628" s="627"/>
      <c r="G2628" s="639"/>
      <c r="H2628" s="630">
        <f>IF(F2628="",0,VLOOKUP(F2628,'Cable trays (UnitPrice)'!B:F,5,0))</f>
        <v>0</v>
      </c>
      <c r="I2628" s="631">
        <f t="shared" si="3566"/>
        <v>0</v>
      </c>
      <c r="J2628" s="632"/>
      <c r="K2628" s="632"/>
      <c r="L2628" s="632"/>
      <c r="M2628" s="633"/>
      <c r="N2628" s="632"/>
      <c r="O2628" s="635"/>
      <c r="P2628" s="636" t="e">
        <f t="shared" ref="P2628" si="3574">G2628*O2620</f>
        <v>#REF!</v>
      </c>
    </row>
    <row r="2629" spans="1:16">
      <c r="B2629" s="627"/>
      <c r="C2629" s="627"/>
      <c r="D2629" s="627"/>
      <c r="E2629" s="628"/>
      <c r="F2629" s="8"/>
      <c r="G2629" s="639"/>
      <c r="H2629" s="630">
        <f>IF(F2629="",0,VLOOKUP(F2629,'Cable trays (UnitPrice)'!B:F,5,0))</f>
        <v>0</v>
      </c>
      <c r="I2629" s="631">
        <f t="shared" si="3566"/>
        <v>0</v>
      </c>
      <c r="J2629" s="632"/>
      <c r="K2629" s="632"/>
      <c r="L2629" s="632"/>
      <c r="M2629" s="633"/>
      <c r="N2629" s="632"/>
      <c r="O2629" s="635"/>
      <c r="P2629" s="636" t="e">
        <f t="shared" ref="P2629" si="3575">G2629*O2620</f>
        <v>#REF!</v>
      </c>
    </row>
    <row r="2630" spans="1:16">
      <c r="A2630" t="s">
        <v>1006</v>
      </c>
      <c r="B2630" s="705" t="s">
        <v>997</v>
      </c>
      <c r="C2630" s="704" t="s">
        <v>856</v>
      </c>
      <c r="D2630" s="9" t="s">
        <v>869</v>
      </c>
      <c r="E2630" s="9" t="s">
        <v>912</v>
      </c>
      <c r="F2630" s="619"/>
      <c r="G2630" s="619"/>
      <c r="H2630" s="619"/>
      <c r="I2630" s="620">
        <f t="shared" ref="I2630" si="3576">SUM(I2631:I2639)</f>
        <v>33.770221493027073</v>
      </c>
      <c r="J2630" s="621">
        <f>I2630*NOK2EUR</f>
        <v>388.35754716981131</v>
      </c>
      <c r="K2630" s="622"/>
      <c r="L2630" s="622">
        <f t="shared" ref="L2630" si="3577">D2630/1000</f>
        <v>0.3</v>
      </c>
      <c r="M2630" s="624">
        <f t="shared" ref="M2630" si="3578">$M$1</f>
        <v>0.5</v>
      </c>
      <c r="N2630" s="622">
        <f t="shared" ref="N2630" si="3579">L2630+L2630*M2630</f>
        <v>0.44999999999999996</v>
      </c>
      <c r="O2630" s="626" t="e">
        <f>SUMIF(#REF!,A2630,#REF!)</f>
        <v>#REF!</v>
      </c>
      <c r="P2630" s="626"/>
    </row>
    <row r="2631" spans="1:16">
      <c r="B2631" s="627"/>
      <c r="C2631" s="627"/>
      <c r="D2631" s="627"/>
      <c r="E2631" s="628"/>
      <c r="F2631" s="260" t="str">
        <f>CONCATENATE(B2630," ",C2630,D2630,"x",E2630)</f>
        <v>Ladder - Union PRE Galv. 300 x 125</v>
      </c>
      <c r="G2631" s="629">
        <v>1</v>
      </c>
      <c r="H2631" s="630">
        <f>IF(F2631="",0,VLOOKUP(F2631,'Cable trays (UnitPrice)'!B:F,5,0))</f>
        <v>8.3538419469510536</v>
      </c>
      <c r="I2631" s="631">
        <f t="shared" ref="I2631:I2639" si="3580">H2631*G2631</f>
        <v>8.3538419469510536</v>
      </c>
      <c r="J2631" s="632"/>
      <c r="K2631" s="632"/>
      <c r="L2631" s="632"/>
      <c r="M2631" s="633"/>
      <c r="N2631" s="632"/>
      <c r="O2631" s="635"/>
      <c r="P2631" s="636" t="e">
        <f t="shared" ref="P2631" si="3581">G2631*O2630</f>
        <v>#REF!</v>
      </c>
    </row>
    <row r="2632" spans="1:16">
      <c r="B2632" s="627"/>
      <c r="C2632" s="627"/>
      <c r="D2632" s="627"/>
      <c r="E2632" s="628"/>
      <c r="F2632" s="260" t="str">
        <f>CONCATENATE("Ladder - Union ",C2630,D2630,"x",E2630)</f>
        <v>Ladder - Union PRE Galv. 300 x 125</v>
      </c>
      <c r="G2632" s="629">
        <v>2</v>
      </c>
      <c r="H2632" s="630">
        <f>IF(F2632="",0,VLOOKUP(F2632,'Cable trays (UnitPrice)'!B:F,5,0))</f>
        <v>8.3538419469510536</v>
      </c>
      <c r="I2632" s="631">
        <f t="shared" si="3580"/>
        <v>16.707683893902107</v>
      </c>
      <c r="J2632" s="632"/>
      <c r="K2632" s="632"/>
      <c r="L2632" s="632"/>
      <c r="M2632" s="633"/>
      <c r="N2632" s="632"/>
      <c r="O2632" s="635"/>
      <c r="P2632" s="636" t="e">
        <f t="shared" ref="P2632" si="3582">G2632*O2630</f>
        <v>#REF!</v>
      </c>
    </row>
    <row r="2633" spans="1:16">
      <c r="B2633" s="627"/>
      <c r="C2633" s="627"/>
      <c r="D2633" s="627"/>
      <c r="E2633" s="628"/>
      <c r="F2633" s="638" t="s">
        <v>853</v>
      </c>
      <c r="G2633" s="639">
        <v>2</v>
      </c>
      <c r="H2633" s="630">
        <f>IF(F2633="",0,VLOOKUP(F2633,'Cable trays (UnitPrice)'!B:F,5,0))</f>
        <v>1.6165217391304347</v>
      </c>
      <c r="I2633" s="631">
        <f t="shared" si="3580"/>
        <v>3.2330434782608695</v>
      </c>
      <c r="J2633" s="632"/>
      <c r="K2633" s="632"/>
      <c r="L2633" s="632"/>
      <c r="M2633" s="633"/>
      <c r="N2633" s="632"/>
      <c r="O2633" s="635"/>
      <c r="P2633" s="636" t="e">
        <f t="shared" ref="P2633" si="3583">G2633*O2630</f>
        <v>#REF!</v>
      </c>
    </row>
    <row r="2634" spans="1:16">
      <c r="B2634" s="627"/>
      <c r="C2634" s="627"/>
      <c r="D2634" s="627"/>
      <c r="E2634" s="628"/>
      <c r="F2634" s="638" t="s">
        <v>854</v>
      </c>
      <c r="G2634" s="639">
        <v>2</v>
      </c>
      <c r="H2634" s="630">
        <f>IF(F2634="",0,VLOOKUP(F2634,'Cable trays (UnitPrice)'!B:F,5,0))</f>
        <v>0.1643478260869565</v>
      </c>
      <c r="I2634" s="631">
        <f t="shared" si="3580"/>
        <v>0.328695652173913</v>
      </c>
      <c r="J2634" s="632"/>
      <c r="K2634" s="632"/>
      <c r="L2634" s="632"/>
      <c r="M2634" s="633"/>
      <c r="N2634" s="632"/>
      <c r="O2634" s="635"/>
      <c r="P2634" s="636" t="e">
        <f t="shared" ref="P2634" si="3584">G2634*O2630</f>
        <v>#REF!</v>
      </c>
    </row>
    <row r="2635" spans="1:16">
      <c r="B2635" s="627"/>
      <c r="C2635" s="627"/>
      <c r="D2635" s="627"/>
      <c r="E2635" s="628"/>
      <c r="F2635" s="638" t="s">
        <v>865</v>
      </c>
      <c r="G2635" s="639">
        <f t="shared" si="3514"/>
        <v>0.6</v>
      </c>
      <c r="H2635" s="630">
        <f>IF(F2635="",0,VLOOKUP(F2635,'Cable trays (UnitPrice)'!B:F,5,0))</f>
        <v>5.9608695652173909</v>
      </c>
      <c r="I2635" s="631">
        <f t="shared" si="3580"/>
        <v>3.5765217391304343</v>
      </c>
      <c r="J2635" s="632"/>
      <c r="K2635" s="632"/>
      <c r="L2635" s="632"/>
      <c r="M2635" s="633"/>
      <c r="N2635" s="632"/>
      <c r="O2635" s="635"/>
      <c r="P2635" s="636" t="e">
        <f t="shared" ref="P2635" si="3585">G2635*O2630</f>
        <v>#REF!</v>
      </c>
    </row>
    <row r="2636" spans="1:16">
      <c r="B2636" s="627"/>
      <c r="C2636" s="627"/>
      <c r="D2636" s="627"/>
      <c r="E2636" s="628"/>
      <c r="F2636" s="638" t="s">
        <v>855</v>
      </c>
      <c r="G2636" s="639">
        <v>2</v>
      </c>
      <c r="H2636" s="630">
        <f>IF(F2636="",0,VLOOKUP(F2636,'Cable trays (UnitPrice)'!B:F,5,0))</f>
        <v>0.78521739130434776</v>
      </c>
      <c r="I2636" s="631">
        <f t="shared" si="3580"/>
        <v>1.5704347826086955</v>
      </c>
      <c r="J2636" s="632"/>
      <c r="K2636" s="632"/>
      <c r="L2636" s="632"/>
      <c r="M2636" s="633"/>
      <c r="N2636" s="632"/>
      <c r="O2636" s="635"/>
      <c r="P2636" s="636" t="e">
        <f t="shared" ref="P2636" si="3586">G2636*O2630</f>
        <v>#REF!</v>
      </c>
    </row>
    <row r="2637" spans="1:16">
      <c r="B2637" s="627"/>
      <c r="C2637" s="627"/>
      <c r="D2637" s="627"/>
      <c r="E2637" s="628"/>
      <c r="F2637" s="638"/>
      <c r="G2637" s="639"/>
      <c r="H2637" s="630">
        <f>IF(F2637="",0,VLOOKUP(F2637,'Cable trays (UnitPrice)'!B:F,5,0))</f>
        <v>0</v>
      </c>
      <c r="I2637" s="631">
        <f t="shared" si="3580"/>
        <v>0</v>
      </c>
      <c r="J2637" s="632"/>
      <c r="K2637" s="632"/>
      <c r="L2637" s="632"/>
      <c r="M2637" s="633"/>
      <c r="N2637" s="632"/>
      <c r="O2637" s="635"/>
      <c r="P2637" s="636" t="e">
        <f t="shared" ref="P2637" si="3587">G2637*O2630</f>
        <v>#REF!</v>
      </c>
    </row>
    <row r="2638" spans="1:16">
      <c r="B2638" s="627"/>
      <c r="C2638" s="627"/>
      <c r="D2638" s="627"/>
      <c r="E2638" s="628"/>
      <c r="F2638" s="627"/>
      <c r="G2638" s="639"/>
      <c r="H2638" s="630">
        <f>IF(F2638="",0,VLOOKUP(F2638,'Cable trays (UnitPrice)'!B:F,5,0))</f>
        <v>0</v>
      </c>
      <c r="I2638" s="631">
        <f t="shared" si="3580"/>
        <v>0</v>
      </c>
      <c r="J2638" s="632"/>
      <c r="K2638" s="632"/>
      <c r="L2638" s="632"/>
      <c r="M2638" s="633"/>
      <c r="N2638" s="632"/>
      <c r="O2638" s="635"/>
      <c r="P2638" s="636" t="e">
        <f t="shared" ref="P2638" si="3588">G2638*O2630</f>
        <v>#REF!</v>
      </c>
    </row>
    <row r="2639" spans="1:16">
      <c r="B2639" s="627"/>
      <c r="C2639" s="627"/>
      <c r="D2639" s="627"/>
      <c r="E2639" s="628"/>
      <c r="F2639" s="8"/>
      <c r="G2639" s="639"/>
      <c r="H2639" s="630">
        <f>IF(F2639="",0,VLOOKUP(F2639,'Cable trays (UnitPrice)'!B:F,5,0))</f>
        <v>0</v>
      </c>
      <c r="I2639" s="631">
        <f t="shared" si="3580"/>
        <v>0</v>
      </c>
      <c r="J2639" s="632"/>
      <c r="K2639" s="632"/>
      <c r="L2639" s="632"/>
      <c r="M2639" s="633"/>
      <c r="N2639" s="632"/>
      <c r="O2639" s="635"/>
      <c r="P2639" s="636" t="e">
        <f t="shared" ref="P2639" si="3589">G2639*O2630</f>
        <v>#REF!</v>
      </c>
    </row>
    <row r="2640" spans="1:16">
      <c r="A2640" t="s">
        <v>1007</v>
      </c>
      <c r="B2640" s="705" t="s">
        <v>997</v>
      </c>
      <c r="C2640" s="704" t="s">
        <v>856</v>
      </c>
      <c r="D2640" s="9" t="s">
        <v>875</v>
      </c>
      <c r="E2640" s="9" t="s">
        <v>912</v>
      </c>
      <c r="F2640" s="619"/>
      <c r="G2640" s="619"/>
      <c r="H2640" s="619"/>
      <c r="I2640" s="620">
        <f t="shared" ref="I2640" si="3590">SUM(I2641:I2649)</f>
        <v>31.981960623461859</v>
      </c>
      <c r="J2640" s="621">
        <f>I2640*NOK2EUR</f>
        <v>367.79254716981137</v>
      </c>
      <c r="K2640" s="622"/>
      <c r="L2640" s="622">
        <f t="shared" ref="L2640" si="3591">D2640/1000</f>
        <v>0.15</v>
      </c>
      <c r="M2640" s="624">
        <f t="shared" ref="M2640" si="3592">$M$1</f>
        <v>0.5</v>
      </c>
      <c r="N2640" s="622">
        <f t="shared" ref="N2640" si="3593">L2640+L2640*M2640</f>
        <v>0.22499999999999998</v>
      </c>
      <c r="O2640" s="626" t="e">
        <f>SUMIF(#REF!,A2640,#REF!)</f>
        <v>#REF!</v>
      </c>
      <c r="P2640" s="626"/>
    </row>
    <row r="2641" spans="1:16">
      <c r="B2641" s="627"/>
      <c r="C2641" s="627"/>
      <c r="D2641" s="627"/>
      <c r="E2641" s="628"/>
      <c r="F2641" s="260" t="str">
        <f>CONCATENATE(B2640," ",C2640,D2640,"x",E2640)</f>
        <v>Ladder - Union PRE Galv. 150 x 125</v>
      </c>
      <c r="G2641" s="629">
        <v>1</v>
      </c>
      <c r="H2641" s="630">
        <f>IF(F2641="",0,VLOOKUP(F2641,'Cable trays (UnitPrice)'!B:F,5,0))</f>
        <v>8.3538419469510536</v>
      </c>
      <c r="I2641" s="631">
        <f t="shared" ref="I2641:I2649" si="3594">H2641*G2641</f>
        <v>8.3538419469510536</v>
      </c>
      <c r="J2641" s="632"/>
      <c r="K2641" s="632"/>
      <c r="L2641" s="632"/>
      <c r="M2641" s="633"/>
      <c r="N2641" s="632"/>
      <c r="O2641" s="635"/>
      <c r="P2641" s="636" t="e">
        <f t="shared" ref="P2641" si="3595">G2641*O2640</f>
        <v>#REF!</v>
      </c>
    </row>
    <row r="2642" spans="1:16">
      <c r="B2642" s="627"/>
      <c r="C2642" s="627"/>
      <c r="D2642" s="627"/>
      <c r="E2642" s="628"/>
      <c r="F2642" s="260" t="str">
        <f>CONCATENATE("Ladder - Union ",C2640,D2640,"x",E2640)</f>
        <v>Ladder - Union PRE Galv. 150 x 125</v>
      </c>
      <c r="G2642" s="629">
        <v>2</v>
      </c>
      <c r="H2642" s="630">
        <f>IF(F2642="",0,VLOOKUP(F2642,'Cable trays (UnitPrice)'!B:F,5,0))</f>
        <v>8.3538419469510536</v>
      </c>
      <c r="I2642" s="631">
        <f t="shared" si="3594"/>
        <v>16.707683893902107</v>
      </c>
      <c r="J2642" s="632"/>
      <c r="K2642" s="632"/>
      <c r="L2642" s="632"/>
      <c r="M2642" s="633"/>
      <c r="N2642" s="632"/>
      <c r="O2642" s="635"/>
      <c r="P2642" s="636" t="e">
        <f t="shared" ref="P2642" si="3596">G2642*O2640</f>
        <v>#REF!</v>
      </c>
    </row>
    <row r="2643" spans="1:16">
      <c r="B2643" s="627"/>
      <c r="C2643" s="627"/>
      <c r="D2643" s="627"/>
      <c r="E2643" s="628"/>
      <c r="F2643" s="638" t="s">
        <v>853</v>
      </c>
      <c r="G2643" s="639">
        <v>2</v>
      </c>
      <c r="H2643" s="630">
        <f>IF(F2643="",0,VLOOKUP(F2643,'Cable trays (UnitPrice)'!B:F,5,0))</f>
        <v>1.6165217391304347</v>
      </c>
      <c r="I2643" s="631">
        <f t="shared" si="3594"/>
        <v>3.2330434782608695</v>
      </c>
      <c r="J2643" s="632"/>
      <c r="K2643" s="632"/>
      <c r="L2643" s="632"/>
      <c r="M2643" s="633"/>
      <c r="N2643" s="632"/>
      <c r="O2643" s="635"/>
      <c r="P2643" s="636" t="e">
        <f t="shared" ref="P2643" si="3597">G2643*O2640</f>
        <v>#REF!</v>
      </c>
    </row>
    <row r="2644" spans="1:16">
      <c r="B2644" s="627"/>
      <c r="C2644" s="627"/>
      <c r="D2644" s="627"/>
      <c r="E2644" s="628"/>
      <c r="F2644" s="638" t="s">
        <v>854</v>
      </c>
      <c r="G2644" s="639">
        <v>2</v>
      </c>
      <c r="H2644" s="630">
        <f>IF(F2644="",0,VLOOKUP(F2644,'Cable trays (UnitPrice)'!B:F,5,0))</f>
        <v>0.1643478260869565</v>
      </c>
      <c r="I2644" s="631">
        <f t="shared" si="3594"/>
        <v>0.328695652173913</v>
      </c>
      <c r="J2644" s="632"/>
      <c r="K2644" s="632"/>
      <c r="L2644" s="632"/>
      <c r="M2644" s="633"/>
      <c r="N2644" s="632"/>
      <c r="O2644" s="635"/>
      <c r="P2644" s="636" t="e">
        <f t="shared" ref="P2644" si="3598">G2644*O2640</f>
        <v>#REF!</v>
      </c>
    </row>
    <row r="2645" spans="1:16">
      <c r="B2645" s="627"/>
      <c r="C2645" s="627"/>
      <c r="D2645" s="627"/>
      <c r="E2645" s="628"/>
      <c r="F2645" s="638" t="s">
        <v>865</v>
      </c>
      <c r="G2645" s="639">
        <f t="shared" si="3514"/>
        <v>0.3</v>
      </c>
      <c r="H2645" s="630">
        <f>IF(F2645="",0,VLOOKUP(F2645,'Cable trays (UnitPrice)'!B:F,5,0))</f>
        <v>5.9608695652173909</v>
      </c>
      <c r="I2645" s="631">
        <f t="shared" si="3594"/>
        <v>1.7882608695652171</v>
      </c>
      <c r="J2645" s="632"/>
      <c r="K2645" s="632"/>
      <c r="L2645" s="632"/>
      <c r="M2645" s="633"/>
      <c r="N2645" s="632"/>
      <c r="O2645" s="635"/>
      <c r="P2645" s="636" t="e">
        <f t="shared" ref="P2645" si="3599">G2645*O2640</f>
        <v>#REF!</v>
      </c>
    </row>
    <row r="2646" spans="1:16">
      <c r="B2646" s="627"/>
      <c r="C2646" s="627"/>
      <c r="D2646" s="627"/>
      <c r="E2646" s="628"/>
      <c r="F2646" s="638" t="s">
        <v>855</v>
      </c>
      <c r="G2646" s="639">
        <v>2</v>
      </c>
      <c r="H2646" s="630">
        <f>IF(F2646="",0,VLOOKUP(F2646,'Cable trays (UnitPrice)'!B:F,5,0))</f>
        <v>0.78521739130434776</v>
      </c>
      <c r="I2646" s="631">
        <f t="shared" si="3594"/>
        <v>1.5704347826086955</v>
      </c>
      <c r="J2646" s="632"/>
      <c r="K2646" s="632"/>
      <c r="L2646" s="632"/>
      <c r="M2646" s="633"/>
      <c r="N2646" s="632"/>
      <c r="O2646" s="635"/>
      <c r="P2646" s="636" t="e">
        <f t="shared" ref="P2646" si="3600">G2646*O2640</f>
        <v>#REF!</v>
      </c>
    </row>
    <row r="2647" spans="1:16">
      <c r="B2647" s="627"/>
      <c r="C2647" s="627"/>
      <c r="D2647" s="627"/>
      <c r="E2647" s="628"/>
      <c r="F2647" s="638"/>
      <c r="G2647" s="639"/>
      <c r="H2647" s="630">
        <f>IF(F2647="",0,VLOOKUP(F2647,'Cable trays (UnitPrice)'!B:F,5,0))</f>
        <v>0</v>
      </c>
      <c r="I2647" s="631">
        <f t="shared" si="3594"/>
        <v>0</v>
      </c>
      <c r="J2647" s="632"/>
      <c r="K2647" s="632"/>
      <c r="L2647" s="632"/>
      <c r="M2647" s="633"/>
      <c r="N2647" s="632"/>
      <c r="O2647" s="635"/>
      <c r="P2647" s="636" t="e">
        <f t="shared" ref="P2647" si="3601">G2647*O2640</f>
        <v>#REF!</v>
      </c>
    </row>
    <row r="2648" spans="1:16">
      <c r="B2648" s="627"/>
      <c r="C2648" s="627"/>
      <c r="D2648" s="627"/>
      <c r="E2648" s="628"/>
      <c r="F2648" s="627"/>
      <c r="G2648" s="639"/>
      <c r="H2648" s="630">
        <f>IF(F2648="",0,VLOOKUP(F2648,'Cable trays (UnitPrice)'!B:F,5,0))</f>
        <v>0</v>
      </c>
      <c r="I2648" s="631">
        <f t="shared" si="3594"/>
        <v>0</v>
      </c>
      <c r="J2648" s="632"/>
      <c r="K2648" s="632"/>
      <c r="L2648" s="632"/>
      <c r="M2648" s="633"/>
      <c r="N2648" s="632"/>
      <c r="O2648" s="635"/>
      <c r="P2648" s="636" t="e">
        <f t="shared" ref="P2648" si="3602">G2648*O2640</f>
        <v>#REF!</v>
      </c>
    </row>
    <row r="2649" spans="1:16">
      <c r="B2649" s="627"/>
      <c r="C2649" s="627"/>
      <c r="D2649" s="627"/>
      <c r="E2649" s="628"/>
      <c r="F2649" s="8"/>
      <c r="G2649" s="639"/>
      <c r="H2649" s="630">
        <f>IF(F2649="",0,VLOOKUP(F2649,'Cable trays (UnitPrice)'!B:F,5,0))</f>
        <v>0</v>
      </c>
      <c r="I2649" s="631">
        <f t="shared" si="3594"/>
        <v>0</v>
      </c>
      <c r="J2649" s="632"/>
      <c r="K2649" s="632"/>
      <c r="L2649" s="632"/>
      <c r="M2649" s="633"/>
      <c r="N2649" s="632"/>
      <c r="O2649" s="635"/>
      <c r="P2649" s="636" t="e">
        <f t="shared" ref="P2649" si="3603">G2649*O2640</f>
        <v>#REF!</v>
      </c>
    </row>
    <row r="2650" spans="1:16">
      <c r="A2650" t="s">
        <v>1008</v>
      </c>
      <c r="B2650" s="640" t="s">
        <v>862</v>
      </c>
      <c r="C2650" s="704" t="s">
        <v>856</v>
      </c>
      <c r="D2650" s="9" t="s">
        <v>869</v>
      </c>
      <c r="E2650" s="9" t="s">
        <v>881</v>
      </c>
      <c r="F2650" s="619"/>
      <c r="G2650" s="619"/>
      <c r="H2650" s="619"/>
      <c r="I2650" s="620" t="e">
        <f t="shared" ref="I2650" si="3604">SUM(I2651:I2659)</f>
        <v>#N/A</v>
      </c>
      <c r="J2650" s="621" t="e">
        <f>I2650*NOK2EUR</f>
        <v>#N/A</v>
      </c>
      <c r="K2650" s="622"/>
      <c r="L2650" s="622">
        <f t="shared" ref="L2650" si="3605">D2650/1000</f>
        <v>0.3</v>
      </c>
      <c r="M2650" s="624">
        <f t="shared" ref="M2650" si="3606">$M$1</f>
        <v>0.5</v>
      </c>
      <c r="N2650" s="622">
        <f t="shared" ref="N2650" si="3607">L2650+L2650*M2650</f>
        <v>0.44999999999999996</v>
      </c>
      <c r="O2650" s="626" t="e">
        <f>SUMIF(#REF!,A2650,#REF!)</f>
        <v>#REF!</v>
      </c>
      <c r="P2650" s="626"/>
    </row>
    <row r="2651" spans="1:16">
      <c r="B2651" s="627"/>
      <c r="C2651" s="627"/>
      <c r="D2651" s="627"/>
      <c r="E2651" s="628"/>
      <c r="F2651" s="260" t="str">
        <f>CONCATENATE(B2650," ",C2650,D2650,"x",E2650)</f>
        <v>Basket - Bend PRE Galv. 300 x 100</v>
      </c>
      <c r="G2651" s="629">
        <v>1</v>
      </c>
      <c r="H2651" s="630" t="e">
        <f>IF(F2651="",0,VLOOKUP(F2651,'Cable trays (UnitPrice)'!B:F,5,0))</f>
        <v>#N/A</v>
      </c>
      <c r="I2651" s="631" t="e">
        <f t="shared" ref="I2651:I2659" si="3608">H2651*G2651</f>
        <v>#N/A</v>
      </c>
      <c r="J2651" s="632"/>
      <c r="K2651" s="632"/>
      <c r="L2651" s="632"/>
      <c r="M2651" s="633"/>
      <c r="N2651" s="632"/>
      <c r="O2651" s="635"/>
      <c r="P2651" s="636" t="e">
        <f t="shared" ref="P2651" si="3609">G2651*O2650</f>
        <v>#REF!</v>
      </c>
    </row>
    <row r="2652" spans="1:16">
      <c r="B2652" s="627"/>
      <c r="C2652" s="627"/>
      <c r="D2652" s="627"/>
      <c r="E2652" s="628"/>
      <c r="F2652" s="260" t="str">
        <f>CONCATENATE("Ladder - Union ",C2650,D2650,"x",E2650)</f>
        <v>Ladder - Union PRE Galv. 300 x 100</v>
      </c>
      <c r="G2652" s="629">
        <v>2</v>
      </c>
      <c r="H2652" s="630">
        <f>IF(F2652="",0,VLOOKUP(F2652,'Cable trays (UnitPrice)'!B:F,5,0))</f>
        <v>10.869565217391305</v>
      </c>
      <c r="I2652" s="631">
        <f t="shared" si="3608"/>
        <v>21.739130434782609</v>
      </c>
      <c r="J2652" s="632"/>
      <c r="K2652" s="632"/>
      <c r="L2652" s="632"/>
      <c r="M2652" s="633"/>
      <c r="N2652" s="632"/>
      <c r="O2652" s="635"/>
      <c r="P2652" s="636" t="e">
        <f t="shared" ref="P2652" si="3610">G2652*O2650</f>
        <v>#REF!</v>
      </c>
    </row>
    <row r="2653" spans="1:16">
      <c r="B2653" s="627"/>
      <c r="C2653" s="627"/>
      <c r="D2653" s="627"/>
      <c r="E2653" s="628"/>
      <c r="F2653" s="638" t="s">
        <v>853</v>
      </c>
      <c r="G2653" s="639">
        <v>2</v>
      </c>
      <c r="H2653" s="630">
        <f>IF(F2653="",0,VLOOKUP(F2653,'Cable trays (UnitPrice)'!B:F,5,0))</f>
        <v>1.6165217391304347</v>
      </c>
      <c r="I2653" s="631">
        <f t="shared" si="3608"/>
        <v>3.2330434782608695</v>
      </c>
      <c r="J2653" s="632"/>
      <c r="K2653" s="632"/>
      <c r="L2653" s="632"/>
      <c r="M2653" s="633"/>
      <c r="N2653" s="632"/>
      <c r="O2653" s="635"/>
      <c r="P2653" s="636" t="e">
        <f t="shared" ref="P2653" si="3611">G2653*O2650</f>
        <v>#REF!</v>
      </c>
    </row>
    <row r="2654" spans="1:16">
      <c r="B2654" s="627"/>
      <c r="C2654" s="627"/>
      <c r="D2654" s="627"/>
      <c r="E2654" s="628"/>
      <c r="F2654" s="638" t="s">
        <v>854</v>
      </c>
      <c r="G2654" s="639">
        <v>2</v>
      </c>
      <c r="H2654" s="630">
        <f>IF(F2654="",0,VLOOKUP(F2654,'Cable trays (UnitPrice)'!B:F,5,0))</f>
        <v>0.1643478260869565</v>
      </c>
      <c r="I2654" s="631">
        <f t="shared" si="3608"/>
        <v>0.328695652173913</v>
      </c>
      <c r="J2654" s="632"/>
      <c r="K2654" s="632"/>
      <c r="L2654" s="632"/>
      <c r="M2654" s="633"/>
      <c r="N2654" s="632"/>
      <c r="O2654" s="635"/>
      <c r="P2654" s="636" t="e">
        <f t="shared" ref="P2654" si="3612">G2654*O2650</f>
        <v>#REF!</v>
      </c>
    </row>
    <row r="2655" spans="1:16">
      <c r="B2655" s="627"/>
      <c r="C2655" s="627"/>
      <c r="D2655" s="627"/>
      <c r="E2655" s="628"/>
      <c r="F2655" s="638" t="s">
        <v>865</v>
      </c>
      <c r="G2655" s="639">
        <f t="shared" ref="G2655:G2715" si="3613">D2650*2/1000</f>
        <v>0.6</v>
      </c>
      <c r="H2655" s="630">
        <f>IF(F2655="",0,VLOOKUP(F2655,'Cable trays (UnitPrice)'!B:F,5,0))</f>
        <v>5.9608695652173909</v>
      </c>
      <c r="I2655" s="631">
        <f t="shared" si="3608"/>
        <v>3.5765217391304343</v>
      </c>
      <c r="J2655" s="632"/>
      <c r="K2655" s="632"/>
      <c r="L2655" s="632"/>
      <c r="M2655" s="633"/>
      <c r="N2655" s="632"/>
      <c r="O2655" s="635"/>
      <c r="P2655" s="636" t="e">
        <f t="shared" ref="P2655" si="3614">G2655*O2650</f>
        <v>#REF!</v>
      </c>
    </row>
    <row r="2656" spans="1:16">
      <c r="B2656" s="627"/>
      <c r="C2656" s="627"/>
      <c r="D2656" s="627"/>
      <c r="E2656" s="628"/>
      <c r="F2656" s="638" t="s">
        <v>855</v>
      </c>
      <c r="G2656" s="639">
        <v>2</v>
      </c>
      <c r="H2656" s="630">
        <f>IF(F2656="",0,VLOOKUP(F2656,'Cable trays (UnitPrice)'!B:F,5,0))</f>
        <v>0.78521739130434776</v>
      </c>
      <c r="I2656" s="631">
        <f t="shared" si="3608"/>
        <v>1.5704347826086955</v>
      </c>
      <c r="J2656" s="632"/>
      <c r="K2656" s="632"/>
      <c r="L2656" s="632"/>
      <c r="M2656" s="633"/>
      <c r="N2656" s="632"/>
      <c r="O2656" s="635"/>
      <c r="P2656" s="636" t="e">
        <f t="shared" ref="P2656" si="3615">G2656*O2650</f>
        <v>#REF!</v>
      </c>
    </row>
    <row r="2657" spans="1:16">
      <c r="B2657" s="627"/>
      <c r="C2657" s="627"/>
      <c r="D2657" s="627"/>
      <c r="E2657" s="628"/>
      <c r="F2657" s="638"/>
      <c r="G2657" s="639"/>
      <c r="H2657" s="630">
        <f>IF(F2657="",0,VLOOKUP(F2657,'Cable trays (UnitPrice)'!B:F,5,0))</f>
        <v>0</v>
      </c>
      <c r="I2657" s="631">
        <f t="shared" si="3608"/>
        <v>0</v>
      </c>
      <c r="J2657" s="632"/>
      <c r="K2657" s="632"/>
      <c r="L2657" s="632"/>
      <c r="M2657" s="633"/>
      <c r="N2657" s="632"/>
      <c r="O2657" s="635"/>
      <c r="P2657" s="636" t="e">
        <f t="shared" ref="P2657" si="3616">G2657*O2650</f>
        <v>#REF!</v>
      </c>
    </row>
    <row r="2658" spans="1:16">
      <c r="B2658" s="627"/>
      <c r="C2658" s="627"/>
      <c r="D2658" s="627"/>
      <c r="E2658" s="628"/>
      <c r="F2658" s="627"/>
      <c r="G2658" s="639"/>
      <c r="H2658" s="630">
        <f>IF(F2658="",0,VLOOKUP(F2658,'Cable trays (UnitPrice)'!B:F,5,0))</f>
        <v>0</v>
      </c>
      <c r="I2658" s="631">
        <f t="shared" si="3608"/>
        <v>0</v>
      </c>
      <c r="J2658" s="632"/>
      <c r="K2658" s="632"/>
      <c r="L2658" s="632"/>
      <c r="M2658" s="633"/>
      <c r="N2658" s="632"/>
      <c r="O2658" s="635"/>
      <c r="P2658" s="636" t="e">
        <f t="shared" ref="P2658" si="3617">G2658*O2650</f>
        <v>#REF!</v>
      </c>
    </row>
    <row r="2659" spans="1:16">
      <c r="B2659" s="627"/>
      <c r="C2659" s="627"/>
      <c r="D2659" s="627"/>
      <c r="E2659" s="628"/>
      <c r="F2659" s="8"/>
      <c r="G2659" s="639"/>
      <c r="H2659" s="630">
        <f>IF(F2659="",0,VLOOKUP(F2659,'Cable trays (UnitPrice)'!B:F,5,0))</f>
        <v>0</v>
      </c>
      <c r="I2659" s="631">
        <f t="shared" si="3608"/>
        <v>0</v>
      </c>
      <c r="J2659" s="632"/>
      <c r="K2659" s="632"/>
      <c r="L2659" s="632"/>
      <c r="M2659" s="633"/>
      <c r="N2659" s="632"/>
      <c r="O2659" s="635"/>
      <c r="P2659" s="636" t="e">
        <f t="shared" ref="P2659" si="3618">G2659*O2650</f>
        <v>#REF!</v>
      </c>
    </row>
    <row r="2660" spans="1:16">
      <c r="A2660" t="s">
        <v>1009</v>
      </c>
      <c r="B2660" s="640" t="s">
        <v>862</v>
      </c>
      <c r="C2660" s="704" t="s">
        <v>856</v>
      </c>
      <c r="D2660" s="9" t="s">
        <v>869</v>
      </c>
      <c r="E2660" s="9" t="s">
        <v>924</v>
      </c>
      <c r="F2660" s="619"/>
      <c r="G2660" s="619"/>
      <c r="H2660" s="619"/>
      <c r="I2660" s="620" t="e">
        <f t="shared" ref="I2660" si="3619">SUM(I2661:I2669)</f>
        <v>#N/A</v>
      </c>
      <c r="J2660" s="621" t="e">
        <f>I2660*NOK2EUR</f>
        <v>#N/A</v>
      </c>
      <c r="K2660" s="622"/>
      <c r="L2660" s="622">
        <f t="shared" ref="L2660" si="3620">D2660/1000</f>
        <v>0.3</v>
      </c>
      <c r="M2660" s="624">
        <f t="shared" ref="M2660" si="3621">$M$1</f>
        <v>0.5</v>
      </c>
      <c r="N2660" s="622">
        <f t="shared" ref="N2660" si="3622">L2660+L2660*M2660</f>
        <v>0.44999999999999996</v>
      </c>
      <c r="O2660" s="626" t="e">
        <f>SUMIF(#REF!,A2660,#REF!)</f>
        <v>#REF!</v>
      </c>
      <c r="P2660" s="626"/>
    </row>
    <row r="2661" spans="1:16">
      <c r="B2661" s="627"/>
      <c r="C2661" s="627"/>
      <c r="D2661" s="627"/>
      <c r="E2661" s="628"/>
      <c r="F2661" s="260" t="str">
        <f>CONCATENATE(B2660," ",C2660,D2660,"x",E2660)</f>
        <v>Basket - Bend PRE Galv. 300 x 38</v>
      </c>
      <c r="G2661" s="629">
        <v>1</v>
      </c>
      <c r="H2661" s="630" t="e">
        <f>IF(F2661="",0,VLOOKUP(F2661,'Cable trays (UnitPrice)'!B:F,5,0))</f>
        <v>#N/A</v>
      </c>
      <c r="I2661" s="631" t="e">
        <f t="shared" ref="I2661:I2669" si="3623">H2661*G2661</f>
        <v>#N/A</v>
      </c>
      <c r="J2661" s="632"/>
      <c r="K2661" s="632"/>
      <c r="L2661" s="632"/>
      <c r="M2661" s="633"/>
      <c r="N2661" s="632"/>
      <c r="O2661" s="635"/>
      <c r="P2661" s="636" t="e">
        <f t="shared" ref="P2661" si="3624">G2661*O2660</f>
        <v>#REF!</v>
      </c>
    </row>
    <row r="2662" spans="1:16">
      <c r="B2662" s="627"/>
      <c r="C2662" s="627"/>
      <c r="D2662" s="627"/>
      <c r="E2662" s="628"/>
      <c r="F2662" s="260" t="str">
        <f>CONCATENATE("Ladder - Union ",C2660,D2660,"x",E2660)</f>
        <v>Ladder - Union PRE Galv. 300 x 38</v>
      </c>
      <c r="G2662" s="629">
        <v>2</v>
      </c>
      <c r="H2662" s="630">
        <f>IF(F2662="",0,VLOOKUP(F2662,'Cable trays (UnitPrice)'!B:F,5,0))</f>
        <v>10.869565217391305</v>
      </c>
      <c r="I2662" s="631">
        <f t="shared" si="3623"/>
        <v>21.739130434782609</v>
      </c>
      <c r="J2662" s="632"/>
      <c r="K2662" s="632"/>
      <c r="L2662" s="632"/>
      <c r="M2662" s="633"/>
      <c r="N2662" s="632"/>
      <c r="O2662" s="635"/>
      <c r="P2662" s="636" t="e">
        <f t="shared" ref="P2662" si="3625">G2662*O2660</f>
        <v>#REF!</v>
      </c>
    </row>
    <row r="2663" spans="1:16">
      <c r="B2663" s="627"/>
      <c r="C2663" s="627"/>
      <c r="D2663" s="627"/>
      <c r="E2663" s="628"/>
      <c r="F2663" s="638" t="s">
        <v>853</v>
      </c>
      <c r="G2663" s="639">
        <v>2</v>
      </c>
      <c r="H2663" s="630">
        <f>IF(F2663="",0,VLOOKUP(F2663,'Cable trays (UnitPrice)'!B:F,5,0))</f>
        <v>1.6165217391304347</v>
      </c>
      <c r="I2663" s="631">
        <f t="shared" si="3623"/>
        <v>3.2330434782608695</v>
      </c>
      <c r="J2663" s="632"/>
      <c r="K2663" s="632"/>
      <c r="L2663" s="632"/>
      <c r="M2663" s="633"/>
      <c r="N2663" s="632"/>
      <c r="O2663" s="635"/>
      <c r="P2663" s="636" t="e">
        <f t="shared" ref="P2663" si="3626">G2663*O2660</f>
        <v>#REF!</v>
      </c>
    </row>
    <row r="2664" spans="1:16">
      <c r="B2664" s="627"/>
      <c r="C2664" s="627"/>
      <c r="D2664" s="627"/>
      <c r="E2664" s="628"/>
      <c r="F2664" s="638" t="s">
        <v>854</v>
      </c>
      <c r="G2664" s="639">
        <v>2</v>
      </c>
      <c r="H2664" s="630">
        <f>IF(F2664="",0,VLOOKUP(F2664,'Cable trays (UnitPrice)'!B:F,5,0))</f>
        <v>0.1643478260869565</v>
      </c>
      <c r="I2664" s="631">
        <f t="shared" si="3623"/>
        <v>0.328695652173913</v>
      </c>
      <c r="J2664" s="632"/>
      <c r="K2664" s="632"/>
      <c r="L2664" s="632"/>
      <c r="M2664" s="633"/>
      <c r="N2664" s="632"/>
      <c r="O2664" s="635"/>
      <c r="P2664" s="636" t="e">
        <f t="shared" ref="P2664" si="3627">G2664*O2660</f>
        <v>#REF!</v>
      </c>
    </row>
    <row r="2665" spans="1:16">
      <c r="B2665" s="627"/>
      <c r="C2665" s="627"/>
      <c r="D2665" s="627"/>
      <c r="E2665" s="628"/>
      <c r="F2665" s="638" t="s">
        <v>865</v>
      </c>
      <c r="G2665" s="639">
        <f t="shared" si="3613"/>
        <v>0.6</v>
      </c>
      <c r="H2665" s="630">
        <f>IF(F2665="",0,VLOOKUP(F2665,'Cable trays (UnitPrice)'!B:F,5,0))</f>
        <v>5.9608695652173909</v>
      </c>
      <c r="I2665" s="631">
        <f t="shared" si="3623"/>
        <v>3.5765217391304343</v>
      </c>
      <c r="J2665" s="632"/>
      <c r="K2665" s="632"/>
      <c r="L2665" s="632"/>
      <c r="M2665" s="633"/>
      <c r="N2665" s="632"/>
      <c r="O2665" s="635"/>
      <c r="P2665" s="636" t="e">
        <f t="shared" ref="P2665" si="3628">G2665*O2660</f>
        <v>#REF!</v>
      </c>
    </row>
    <row r="2666" spans="1:16">
      <c r="B2666" s="627"/>
      <c r="C2666" s="627"/>
      <c r="D2666" s="627"/>
      <c r="E2666" s="628"/>
      <c r="F2666" s="638" t="s">
        <v>855</v>
      </c>
      <c r="G2666" s="639">
        <v>2</v>
      </c>
      <c r="H2666" s="630">
        <f>IF(F2666="",0,VLOOKUP(F2666,'Cable trays (UnitPrice)'!B:F,5,0))</f>
        <v>0.78521739130434776</v>
      </c>
      <c r="I2666" s="631">
        <f t="shared" si="3623"/>
        <v>1.5704347826086955</v>
      </c>
      <c r="J2666" s="632"/>
      <c r="K2666" s="632"/>
      <c r="L2666" s="632"/>
      <c r="M2666" s="633"/>
      <c r="N2666" s="632"/>
      <c r="O2666" s="635"/>
      <c r="P2666" s="636" t="e">
        <f t="shared" ref="P2666" si="3629">G2666*O2660</f>
        <v>#REF!</v>
      </c>
    </row>
    <row r="2667" spans="1:16">
      <c r="B2667" s="627"/>
      <c r="C2667" s="627"/>
      <c r="D2667" s="627"/>
      <c r="E2667" s="628"/>
      <c r="F2667" s="638"/>
      <c r="G2667" s="639"/>
      <c r="H2667" s="630">
        <f>IF(F2667="",0,VLOOKUP(F2667,'Cable trays (UnitPrice)'!B:F,5,0))</f>
        <v>0</v>
      </c>
      <c r="I2667" s="631">
        <f t="shared" si="3623"/>
        <v>0</v>
      </c>
      <c r="J2667" s="632"/>
      <c r="K2667" s="632"/>
      <c r="L2667" s="632"/>
      <c r="M2667" s="633"/>
      <c r="N2667" s="632"/>
      <c r="O2667" s="635"/>
      <c r="P2667" s="636" t="e">
        <f t="shared" ref="P2667" si="3630">G2667*O2660</f>
        <v>#REF!</v>
      </c>
    </row>
    <row r="2668" spans="1:16">
      <c r="B2668" s="627"/>
      <c r="C2668" s="627"/>
      <c r="D2668" s="627"/>
      <c r="E2668" s="628"/>
      <c r="F2668" s="627"/>
      <c r="G2668" s="639"/>
      <c r="H2668" s="630">
        <f>IF(F2668="",0,VLOOKUP(F2668,'Cable trays (UnitPrice)'!B:F,5,0))</f>
        <v>0</v>
      </c>
      <c r="I2668" s="631">
        <f t="shared" si="3623"/>
        <v>0</v>
      </c>
      <c r="J2668" s="632"/>
      <c r="K2668" s="632"/>
      <c r="L2668" s="632"/>
      <c r="M2668" s="633"/>
      <c r="N2668" s="632"/>
      <c r="O2668" s="635"/>
      <c r="P2668" s="636" t="e">
        <f t="shared" ref="P2668" si="3631">G2668*O2660</f>
        <v>#REF!</v>
      </c>
    </row>
    <row r="2669" spans="1:16">
      <c r="B2669" s="627"/>
      <c r="C2669" s="627"/>
      <c r="D2669" s="627"/>
      <c r="E2669" s="628"/>
      <c r="F2669" s="8"/>
      <c r="G2669" s="639"/>
      <c r="H2669" s="630">
        <f>IF(F2669="",0,VLOOKUP(F2669,'Cable trays (UnitPrice)'!B:F,5,0))</f>
        <v>0</v>
      </c>
      <c r="I2669" s="631">
        <f t="shared" si="3623"/>
        <v>0</v>
      </c>
      <c r="J2669" s="632"/>
      <c r="K2669" s="632"/>
      <c r="L2669" s="632"/>
      <c r="M2669" s="633"/>
      <c r="N2669" s="632"/>
      <c r="O2669" s="635"/>
      <c r="P2669" s="636" t="e">
        <f t="shared" ref="P2669" si="3632">G2669*O2660</f>
        <v>#REF!</v>
      </c>
    </row>
    <row r="2670" spans="1:16">
      <c r="A2670" t="s">
        <v>1010</v>
      </c>
      <c r="B2670" s="640" t="s">
        <v>862</v>
      </c>
      <c r="C2670" s="704" t="s">
        <v>856</v>
      </c>
      <c r="D2670" s="9" t="s">
        <v>887</v>
      </c>
      <c r="E2670" s="9" t="s">
        <v>1011</v>
      </c>
      <c r="F2670" s="619"/>
      <c r="G2670" s="619"/>
      <c r="H2670" s="619"/>
      <c r="I2670" s="620" t="e">
        <f t="shared" ref="I2670" si="3633">SUM(I2671:I2679)</f>
        <v>#N/A</v>
      </c>
      <c r="J2670" s="621" t="e">
        <f>I2670*NOK2EUR</f>
        <v>#N/A</v>
      </c>
      <c r="K2670" s="622"/>
      <c r="L2670" s="622">
        <f t="shared" ref="L2670" si="3634">D2670/1000</f>
        <v>0.1</v>
      </c>
      <c r="M2670" s="624">
        <f t="shared" ref="M2670" si="3635">$M$1</f>
        <v>0.5</v>
      </c>
      <c r="N2670" s="622">
        <f t="shared" ref="N2670" si="3636">L2670+L2670*M2670</f>
        <v>0.15000000000000002</v>
      </c>
      <c r="O2670" s="626" t="e">
        <f>SUMIF(#REF!,A2670,#REF!)</f>
        <v>#REF!</v>
      </c>
      <c r="P2670" s="626"/>
    </row>
    <row r="2671" spans="1:16">
      <c r="B2671" s="627"/>
      <c r="C2671" s="627"/>
      <c r="D2671" s="627"/>
      <c r="E2671" s="628"/>
      <c r="F2671" s="260" t="str">
        <f>CONCATENATE(B2670," ",C2670,D2670,"x",E2670)</f>
        <v>Basket - Bend PRE Galv. 100 x 300</v>
      </c>
      <c r="G2671" s="629">
        <v>1</v>
      </c>
      <c r="H2671" s="630" t="e">
        <f>IF(F2671="",0,VLOOKUP(F2671,'Cable trays (UnitPrice)'!B:F,5,0))</f>
        <v>#N/A</v>
      </c>
      <c r="I2671" s="631" t="e">
        <f t="shared" ref="I2671:I2679" si="3637">H2671*G2671</f>
        <v>#N/A</v>
      </c>
      <c r="J2671" s="632"/>
      <c r="K2671" s="632"/>
      <c r="L2671" s="632"/>
      <c r="M2671" s="633"/>
      <c r="N2671" s="632"/>
      <c r="O2671" s="635"/>
      <c r="P2671" s="636" t="e">
        <f t="shared" ref="P2671" si="3638">G2671*O2670</f>
        <v>#REF!</v>
      </c>
    </row>
    <row r="2672" spans="1:16">
      <c r="B2672" s="627"/>
      <c r="C2672" s="627"/>
      <c r="D2672" s="627"/>
      <c r="E2672" s="628"/>
      <c r="F2672" s="260" t="str">
        <f>CONCATENATE("Ladder - Union ",C2670,D2670,"x",E2670)</f>
        <v>Ladder - Union PRE Galv. 100 x 300</v>
      </c>
      <c r="G2672" s="629">
        <v>2</v>
      </c>
      <c r="H2672" s="630">
        <f>IF(F2672="",0,VLOOKUP(F2672,'Cable trays (UnitPrice)'!B:F,5,0))</f>
        <v>8.695652173913043</v>
      </c>
      <c r="I2672" s="631">
        <f t="shared" si="3637"/>
        <v>17.391304347826086</v>
      </c>
      <c r="J2672" s="632"/>
      <c r="K2672" s="632"/>
      <c r="L2672" s="632"/>
      <c r="M2672" s="633"/>
      <c r="N2672" s="632"/>
      <c r="O2672" s="635"/>
      <c r="P2672" s="636" t="e">
        <f t="shared" ref="P2672" si="3639">G2672*O2670</f>
        <v>#REF!</v>
      </c>
    </row>
    <row r="2673" spans="1:16">
      <c r="B2673" s="627"/>
      <c r="C2673" s="627"/>
      <c r="D2673" s="627"/>
      <c r="E2673" s="628"/>
      <c r="F2673" s="638" t="s">
        <v>853</v>
      </c>
      <c r="G2673" s="639">
        <v>2</v>
      </c>
      <c r="H2673" s="630">
        <f>IF(F2673="",0,VLOOKUP(F2673,'Cable trays (UnitPrice)'!B:F,5,0))</f>
        <v>1.6165217391304347</v>
      </c>
      <c r="I2673" s="631">
        <f t="shared" si="3637"/>
        <v>3.2330434782608695</v>
      </c>
      <c r="J2673" s="632"/>
      <c r="K2673" s="632"/>
      <c r="L2673" s="632"/>
      <c r="M2673" s="633"/>
      <c r="N2673" s="632"/>
      <c r="O2673" s="635"/>
      <c r="P2673" s="636" t="e">
        <f t="shared" ref="P2673" si="3640">G2673*O2670</f>
        <v>#REF!</v>
      </c>
    </row>
    <row r="2674" spans="1:16">
      <c r="B2674" s="627"/>
      <c r="C2674" s="627"/>
      <c r="D2674" s="627"/>
      <c r="E2674" s="628"/>
      <c r="F2674" s="638" t="s">
        <v>854</v>
      </c>
      <c r="G2674" s="639">
        <v>2</v>
      </c>
      <c r="H2674" s="630">
        <f>IF(F2674="",0,VLOOKUP(F2674,'Cable trays (UnitPrice)'!B:F,5,0))</f>
        <v>0.1643478260869565</v>
      </c>
      <c r="I2674" s="631">
        <f t="shared" si="3637"/>
        <v>0.328695652173913</v>
      </c>
      <c r="J2674" s="632"/>
      <c r="K2674" s="632"/>
      <c r="L2674" s="632"/>
      <c r="M2674" s="633"/>
      <c r="N2674" s="632"/>
      <c r="O2674" s="635"/>
      <c r="P2674" s="636" t="e">
        <f t="shared" ref="P2674" si="3641">G2674*O2670</f>
        <v>#REF!</v>
      </c>
    </row>
    <row r="2675" spans="1:16">
      <c r="B2675" s="627"/>
      <c r="C2675" s="627"/>
      <c r="D2675" s="627"/>
      <c r="E2675" s="628"/>
      <c r="F2675" s="638" t="s">
        <v>865</v>
      </c>
      <c r="G2675" s="639">
        <f t="shared" si="3613"/>
        <v>0.2</v>
      </c>
      <c r="H2675" s="630">
        <f>IF(F2675="",0,VLOOKUP(F2675,'Cable trays (UnitPrice)'!B:F,5,0))</f>
        <v>5.9608695652173909</v>
      </c>
      <c r="I2675" s="631">
        <f t="shared" si="3637"/>
        <v>1.1921739130434783</v>
      </c>
      <c r="J2675" s="632"/>
      <c r="K2675" s="632"/>
      <c r="L2675" s="632"/>
      <c r="M2675" s="633"/>
      <c r="N2675" s="632"/>
      <c r="O2675" s="635"/>
      <c r="P2675" s="636" t="e">
        <f t="shared" ref="P2675" si="3642">G2675*O2670</f>
        <v>#REF!</v>
      </c>
    </row>
    <row r="2676" spans="1:16">
      <c r="B2676" s="627"/>
      <c r="C2676" s="627"/>
      <c r="D2676" s="627"/>
      <c r="E2676" s="628"/>
      <c r="F2676" s="638" t="s">
        <v>855</v>
      </c>
      <c r="G2676" s="639">
        <v>2</v>
      </c>
      <c r="H2676" s="630">
        <f>IF(F2676="",0,VLOOKUP(F2676,'Cable trays (UnitPrice)'!B:F,5,0))</f>
        <v>0.78521739130434776</v>
      </c>
      <c r="I2676" s="631">
        <f t="shared" si="3637"/>
        <v>1.5704347826086955</v>
      </c>
      <c r="J2676" s="632"/>
      <c r="K2676" s="632"/>
      <c r="L2676" s="632"/>
      <c r="M2676" s="633"/>
      <c r="N2676" s="632"/>
      <c r="O2676" s="635"/>
      <c r="P2676" s="636" t="e">
        <f t="shared" ref="P2676" si="3643">G2676*O2670</f>
        <v>#REF!</v>
      </c>
    </row>
    <row r="2677" spans="1:16">
      <c r="B2677" s="627"/>
      <c r="C2677" s="627"/>
      <c r="D2677" s="627"/>
      <c r="E2677" s="628"/>
      <c r="F2677" s="638"/>
      <c r="G2677" s="639"/>
      <c r="H2677" s="630">
        <f>IF(F2677="",0,VLOOKUP(F2677,'Cable trays (UnitPrice)'!B:F,5,0))</f>
        <v>0</v>
      </c>
      <c r="I2677" s="631">
        <f t="shared" si="3637"/>
        <v>0</v>
      </c>
      <c r="J2677" s="632"/>
      <c r="K2677" s="632"/>
      <c r="L2677" s="632"/>
      <c r="M2677" s="633"/>
      <c r="N2677" s="632"/>
      <c r="O2677" s="635"/>
      <c r="P2677" s="636" t="e">
        <f t="shared" ref="P2677" si="3644">G2677*O2670</f>
        <v>#REF!</v>
      </c>
    </row>
    <row r="2678" spans="1:16">
      <c r="B2678" s="627"/>
      <c r="C2678" s="627"/>
      <c r="D2678" s="627"/>
      <c r="E2678" s="628"/>
      <c r="F2678" s="627"/>
      <c r="G2678" s="639"/>
      <c r="H2678" s="630">
        <f>IF(F2678="",0,VLOOKUP(F2678,'Cable trays (UnitPrice)'!B:F,5,0))</f>
        <v>0</v>
      </c>
      <c r="I2678" s="631">
        <f t="shared" si="3637"/>
        <v>0</v>
      </c>
      <c r="J2678" s="632"/>
      <c r="K2678" s="632"/>
      <c r="L2678" s="632"/>
      <c r="M2678" s="633"/>
      <c r="N2678" s="632"/>
      <c r="O2678" s="635"/>
      <c r="P2678" s="636" t="e">
        <f t="shared" ref="P2678" si="3645">G2678*O2670</f>
        <v>#REF!</v>
      </c>
    </row>
    <row r="2679" spans="1:16">
      <c r="B2679" s="627"/>
      <c r="C2679" s="627"/>
      <c r="D2679" s="627"/>
      <c r="E2679" s="628"/>
      <c r="F2679" s="8"/>
      <c r="G2679" s="639"/>
      <c r="H2679" s="630">
        <f>IF(F2679="",0,VLOOKUP(F2679,'Cable trays (UnitPrice)'!B:F,5,0))</f>
        <v>0</v>
      </c>
      <c r="I2679" s="631">
        <f t="shared" si="3637"/>
        <v>0</v>
      </c>
      <c r="J2679" s="632"/>
      <c r="K2679" s="632"/>
      <c r="L2679" s="632"/>
      <c r="M2679" s="633"/>
      <c r="N2679" s="632"/>
      <c r="O2679" s="635"/>
      <c r="P2679" s="636" t="e">
        <f t="shared" ref="P2679" si="3646">G2679*O2670</f>
        <v>#REF!</v>
      </c>
    </row>
    <row r="2680" spans="1:16">
      <c r="A2680" t="s">
        <v>1012</v>
      </c>
      <c r="B2680" s="706" t="s">
        <v>1013</v>
      </c>
      <c r="C2680" s="703" t="s">
        <v>852</v>
      </c>
      <c r="D2680" s="9" t="s">
        <v>878</v>
      </c>
      <c r="E2680" s="9" t="s">
        <v>864</v>
      </c>
      <c r="F2680" s="619"/>
      <c r="G2680" s="619"/>
      <c r="H2680" s="619"/>
      <c r="I2680" s="620">
        <f t="shared" ref="I2680" si="3647">SUM(I2681:I2689)</f>
        <v>142.71999999999997</v>
      </c>
      <c r="J2680" s="621">
        <f>I2680*NOK2EUR</f>
        <v>1641.2799999999997</v>
      </c>
      <c r="K2680" s="622"/>
      <c r="L2680" s="622">
        <f t="shared" ref="L2680" si="3648">D2680/1000</f>
        <v>0.6</v>
      </c>
      <c r="M2680" s="624">
        <f t="shared" ref="M2680" si="3649">$M$1</f>
        <v>0.5</v>
      </c>
      <c r="N2680" s="622">
        <f t="shared" ref="N2680" si="3650">L2680+L2680*M2680</f>
        <v>0.89999999999999991</v>
      </c>
      <c r="O2680" s="626" t="e">
        <f>SUMIF(#REF!,A2680,#REF!)</f>
        <v>#REF!</v>
      </c>
      <c r="P2680" s="626"/>
    </row>
    <row r="2681" spans="1:16">
      <c r="B2681" s="627"/>
      <c r="C2681" s="627"/>
      <c r="D2681" s="627"/>
      <c r="E2681" s="628"/>
      <c r="F2681" s="260" t="str">
        <f>CONCATENATE(B2680," ",C2680,D2680,"x",E2680)</f>
        <v>Tray - Bend HDG 600 x 60</v>
      </c>
      <c r="G2681" s="629">
        <v>1</v>
      </c>
      <c r="H2681" s="630">
        <f>IF(F2681="",0,VLOOKUP(F2681,'Cable trays (UnitPrice)'!B:F,5,0))</f>
        <v>86.956521739130437</v>
      </c>
      <c r="I2681" s="631">
        <f t="shared" ref="I2681:I2689" si="3651">H2681*G2681</f>
        <v>86.956521739130437</v>
      </c>
      <c r="J2681" s="632"/>
      <c r="K2681" s="632"/>
      <c r="L2681" s="632"/>
      <c r="M2681" s="633"/>
      <c r="N2681" s="632"/>
      <c r="O2681" s="635"/>
      <c r="P2681" s="636" t="e">
        <f t="shared" ref="P2681" si="3652">G2681*O2680</f>
        <v>#REF!</v>
      </c>
    </row>
    <row r="2682" spans="1:16">
      <c r="B2682" s="627"/>
      <c r="C2682" s="627"/>
      <c r="D2682" s="627"/>
      <c r="E2682" s="628"/>
      <c r="F2682" s="260" t="str">
        <f>CONCATENATE("Ladder - Union ",C2680,D2680,"x",E2680)</f>
        <v>Ladder - Union HDG 600 x 60</v>
      </c>
      <c r="G2682" s="629">
        <v>2</v>
      </c>
      <c r="H2682" s="630">
        <f>IF(F2682="",0,VLOOKUP(F2682,'Cable trays (UnitPrice)'!B:F,5,0))</f>
        <v>21.739130434782609</v>
      </c>
      <c r="I2682" s="631">
        <f t="shared" si="3651"/>
        <v>43.478260869565219</v>
      </c>
      <c r="J2682" s="632"/>
      <c r="K2682" s="632"/>
      <c r="L2682" s="632"/>
      <c r="M2682" s="633"/>
      <c r="N2682" s="632"/>
      <c r="O2682" s="635"/>
      <c r="P2682" s="636" t="e">
        <f t="shared" ref="P2682" si="3653">G2682*O2680</f>
        <v>#REF!</v>
      </c>
    </row>
    <row r="2683" spans="1:16">
      <c r="B2683" s="627"/>
      <c r="C2683" s="627"/>
      <c r="D2683" s="627"/>
      <c r="E2683" s="628"/>
      <c r="F2683" s="638" t="s">
        <v>853</v>
      </c>
      <c r="G2683" s="639">
        <v>2</v>
      </c>
      <c r="H2683" s="630">
        <f>IF(F2683="",0,VLOOKUP(F2683,'Cable trays (UnitPrice)'!B:F,5,0))</f>
        <v>1.6165217391304347</v>
      </c>
      <c r="I2683" s="631">
        <f t="shared" si="3651"/>
        <v>3.2330434782608695</v>
      </c>
      <c r="J2683" s="632"/>
      <c r="K2683" s="632"/>
      <c r="L2683" s="632"/>
      <c r="M2683" s="633"/>
      <c r="N2683" s="632"/>
      <c r="O2683" s="635"/>
      <c r="P2683" s="636" t="e">
        <f t="shared" ref="P2683" si="3654">G2683*O2680</f>
        <v>#REF!</v>
      </c>
    </row>
    <row r="2684" spans="1:16">
      <c r="B2684" s="627"/>
      <c r="C2684" s="627"/>
      <c r="D2684" s="627"/>
      <c r="E2684" s="628"/>
      <c r="F2684" s="638" t="s">
        <v>854</v>
      </c>
      <c r="G2684" s="639">
        <v>2</v>
      </c>
      <c r="H2684" s="630">
        <f>IF(F2684="",0,VLOOKUP(F2684,'Cable trays (UnitPrice)'!B:F,5,0))</f>
        <v>0.1643478260869565</v>
      </c>
      <c r="I2684" s="631">
        <f t="shared" si="3651"/>
        <v>0.328695652173913</v>
      </c>
      <c r="J2684" s="632"/>
      <c r="K2684" s="632"/>
      <c r="L2684" s="632"/>
      <c r="M2684" s="633"/>
      <c r="N2684" s="632"/>
      <c r="O2684" s="635"/>
      <c r="P2684" s="636" t="e">
        <f t="shared" ref="P2684" si="3655">G2684*O2680</f>
        <v>#REF!</v>
      </c>
    </row>
    <row r="2685" spans="1:16">
      <c r="B2685" s="627"/>
      <c r="C2685" s="627"/>
      <c r="D2685" s="627"/>
      <c r="E2685" s="628"/>
      <c r="F2685" s="638" t="s">
        <v>865</v>
      </c>
      <c r="G2685" s="639">
        <f t="shared" si="3613"/>
        <v>1.2</v>
      </c>
      <c r="H2685" s="630">
        <f>IF(F2685="",0,VLOOKUP(F2685,'Cable trays (UnitPrice)'!B:F,5,0))</f>
        <v>5.9608695652173909</v>
      </c>
      <c r="I2685" s="631">
        <f t="shared" si="3651"/>
        <v>7.1530434782608685</v>
      </c>
      <c r="J2685" s="632"/>
      <c r="K2685" s="632"/>
      <c r="L2685" s="632"/>
      <c r="M2685" s="633"/>
      <c r="N2685" s="632"/>
      <c r="O2685" s="635"/>
      <c r="P2685" s="636" t="e">
        <f t="shared" ref="P2685" si="3656">G2685*O2680</f>
        <v>#REF!</v>
      </c>
    </row>
    <row r="2686" spans="1:16">
      <c r="B2686" s="627"/>
      <c r="C2686" s="627"/>
      <c r="D2686" s="627"/>
      <c r="E2686" s="628"/>
      <c r="F2686" s="638" t="s">
        <v>855</v>
      </c>
      <c r="G2686" s="639">
        <v>2</v>
      </c>
      <c r="H2686" s="630">
        <f>IF(F2686="",0,VLOOKUP(F2686,'Cable trays (UnitPrice)'!B:F,5,0))</f>
        <v>0.78521739130434776</v>
      </c>
      <c r="I2686" s="631">
        <f t="shared" si="3651"/>
        <v>1.5704347826086955</v>
      </c>
      <c r="J2686" s="632"/>
      <c r="K2686" s="632"/>
      <c r="L2686" s="632"/>
      <c r="M2686" s="633"/>
      <c r="N2686" s="632"/>
      <c r="O2686" s="635"/>
      <c r="P2686" s="636" t="e">
        <f t="shared" ref="P2686" si="3657">G2686*O2680</f>
        <v>#REF!</v>
      </c>
    </row>
    <row r="2687" spans="1:16">
      <c r="B2687" s="627"/>
      <c r="C2687" s="627"/>
      <c r="D2687" s="627"/>
      <c r="E2687" s="628"/>
      <c r="F2687" s="638"/>
      <c r="G2687" s="639"/>
      <c r="H2687" s="630">
        <f>IF(F2687="",0,VLOOKUP(F2687,'Cable trays (UnitPrice)'!B:F,5,0))</f>
        <v>0</v>
      </c>
      <c r="I2687" s="631">
        <f t="shared" si="3651"/>
        <v>0</v>
      </c>
      <c r="J2687" s="632"/>
      <c r="K2687" s="632"/>
      <c r="L2687" s="632"/>
      <c r="M2687" s="633"/>
      <c r="N2687" s="632"/>
      <c r="O2687" s="635"/>
      <c r="P2687" s="636" t="e">
        <f t="shared" ref="P2687" si="3658">G2687*O2680</f>
        <v>#REF!</v>
      </c>
    </row>
    <row r="2688" spans="1:16">
      <c r="B2688" s="627"/>
      <c r="C2688" s="627"/>
      <c r="D2688" s="627"/>
      <c r="E2688" s="628"/>
      <c r="F2688" s="627"/>
      <c r="G2688" s="639"/>
      <c r="H2688" s="630">
        <f>IF(F2688="",0,VLOOKUP(F2688,'Cable trays (UnitPrice)'!B:F,5,0))</f>
        <v>0</v>
      </c>
      <c r="I2688" s="631">
        <f t="shared" si="3651"/>
        <v>0</v>
      </c>
      <c r="J2688" s="632"/>
      <c r="K2688" s="632"/>
      <c r="L2688" s="632"/>
      <c r="M2688" s="633"/>
      <c r="N2688" s="632"/>
      <c r="O2688" s="635"/>
      <c r="P2688" s="636" t="e">
        <f t="shared" ref="P2688" si="3659">G2688*O2680</f>
        <v>#REF!</v>
      </c>
    </row>
    <row r="2689" spans="1:16">
      <c r="B2689" s="627"/>
      <c r="C2689" s="627"/>
      <c r="D2689" s="627"/>
      <c r="E2689" s="628"/>
      <c r="F2689" s="8"/>
      <c r="G2689" s="639"/>
      <c r="H2689" s="630">
        <f>IF(F2689="",0,VLOOKUP(F2689,'Cable trays (UnitPrice)'!B:F,5,0))</f>
        <v>0</v>
      </c>
      <c r="I2689" s="631">
        <f t="shared" si="3651"/>
        <v>0</v>
      </c>
      <c r="J2689" s="632"/>
      <c r="K2689" s="632"/>
      <c r="L2689" s="632"/>
      <c r="M2689" s="633"/>
      <c r="N2689" s="632"/>
      <c r="O2689" s="635"/>
      <c r="P2689" s="636" t="e">
        <f t="shared" ref="P2689" si="3660">G2689*O2680</f>
        <v>#REF!</v>
      </c>
    </row>
    <row r="2690" spans="1:16">
      <c r="A2690" t="s">
        <v>1014</v>
      </c>
      <c r="B2690" s="706" t="s">
        <v>1013</v>
      </c>
      <c r="C2690" s="703" t="s">
        <v>852</v>
      </c>
      <c r="D2690" s="9" t="s">
        <v>878</v>
      </c>
      <c r="E2690" s="9" t="s">
        <v>867</v>
      </c>
      <c r="F2690" s="619"/>
      <c r="G2690" s="619"/>
      <c r="H2690" s="619"/>
      <c r="I2690" s="620">
        <f t="shared" ref="I2690" si="3661">SUM(I2691:I2699)</f>
        <v>140.54608695652169</v>
      </c>
      <c r="J2690" s="621">
        <f>I2690*NOK2EUR</f>
        <v>1616.2799999999995</v>
      </c>
      <c r="K2690" s="622"/>
      <c r="L2690" s="622">
        <f t="shared" ref="L2690" si="3662">D2690/1000</f>
        <v>0.6</v>
      </c>
      <c r="M2690" s="624">
        <f t="shared" ref="M2690" si="3663">$M$1</f>
        <v>0.5</v>
      </c>
      <c r="N2690" s="622">
        <f t="shared" ref="N2690" si="3664">L2690+L2690*M2690</f>
        <v>0.89999999999999991</v>
      </c>
      <c r="O2690" s="626" t="e">
        <f>SUMIF(#REF!,A2690,#REF!)</f>
        <v>#REF!</v>
      </c>
      <c r="P2690" s="626"/>
    </row>
    <row r="2691" spans="1:16">
      <c r="B2691" s="627"/>
      <c r="C2691" s="627"/>
      <c r="D2691" s="627"/>
      <c r="E2691" s="628"/>
      <c r="F2691" s="260" t="str">
        <f>CONCATENATE(B2690," ",C2690,D2690,"x",E2690)</f>
        <v>Tray - Bend HDG 600 x 50</v>
      </c>
      <c r="G2691" s="629">
        <v>1</v>
      </c>
      <c r="H2691" s="630">
        <f>IF(F2691="",0,VLOOKUP(F2691,'Cable trays (UnitPrice)'!B:F,5,0))</f>
        <v>84.782608695652172</v>
      </c>
      <c r="I2691" s="631">
        <f t="shared" ref="I2691:I2699" si="3665">H2691*G2691</f>
        <v>84.782608695652172</v>
      </c>
      <c r="J2691" s="632"/>
      <c r="K2691" s="632"/>
      <c r="L2691" s="632"/>
      <c r="M2691" s="633"/>
      <c r="N2691" s="632"/>
      <c r="O2691" s="635"/>
      <c r="P2691" s="636" t="e">
        <f t="shared" ref="P2691" si="3666">G2691*O2690</f>
        <v>#REF!</v>
      </c>
    </row>
    <row r="2692" spans="1:16">
      <c r="B2692" s="627"/>
      <c r="C2692" s="627"/>
      <c r="D2692" s="627"/>
      <c r="E2692" s="628"/>
      <c r="F2692" s="260" t="str">
        <f>CONCATENATE("Ladder - Union ",C2690,D2690,"x",E2690)</f>
        <v>Ladder - Union HDG 600 x 50</v>
      </c>
      <c r="G2692" s="629">
        <v>2</v>
      </c>
      <c r="H2692" s="630">
        <f>IF(F2692="",0,VLOOKUP(F2692,'Cable trays (UnitPrice)'!B:F,5,0))</f>
        <v>21.739130434782609</v>
      </c>
      <c r="I2692" s="631">
        <f t="shared" si="3665"/>
        <v>43.478260869565219</v>
      </c>
      <c r="J2692" s="632"/>
      <c r="K2692" s="632"/>
      <c r="L2692" s="632"/>
      <c r="M2692" s="633"/>
      <c r="N2692" s="632"/>
      <c r="O2692" s="635"/>
      <c r="P2692" s="636" t="e">
        <f t="shared" ref="P2692" si="3667">G2692*O2690</f>
        <v>#REF!</v>
      </c>
    </row>
    <row r="2693" spans="1:16">
      <c r="B2693" s="627"/>
      <c r="C2693" s="627"/>
      <c r="D2693" s="627"/>
      <c r="E2693" s="628"/>
      <c r="F2693" s="638" t="s">
        <v>853</v>
      </c>
      <c r="G2693" s="639">
        <v>2</v>
      </c>
      <c r="H2693" s="630">
        <f>IF(F2693="",0,VLOOKUP(F2693,'Cable trays (UnitPrice)'!B:F,5,0))</f>
        <v>1.6165217391304347</v>
      </c>
      <c r="I2693" s="631">
        <f t="shared" si="3665"/>
        <v>3.2330434782608695</v>
      </c>
      <c r="J2693" s="632"/>
      <c r="K2693" s="632"/>
      <c r="L2693" s="632"/>
      <c r="M2693" s="633"/>
      <c r="N2693" s="632"/>
      <c r="O2693" s="635"/>
      <c r="P2693" s="636" t="e">
        <f t="shared" ref="P2693" si="3668">G2693*O2690</f>
        <v>#REF!</v>
      </c>
    </row>
    <row r="2694" spans="1:16">
      <c r="B2694" s="627"/>
      <c r="C2694" s="627"/>
      <c r="D2694" s="627"/>
      <c r="E2694" s="628"/>
      <c r="F2694" s="638" t="s">
        <v>854</v>
      </c>
      <c r="G2694" s="639">
        <v>2</v>
      </c>
      <c r="H2694" s="630">
        <f>IF(F2694="",0,VLOOKUP(F2694,'Cable trays (UnitPrice)'!B:F,5,0))</f>
        <v>0.1643478260869565</v>
      </c>
      <c r="I2694" s="631">
        <f t="shared" si="3665"/>
        <v>0.328695652173913</v>
      </c>
      <c r="J2694" s="632"/>
      <c r="K2694" s="632"/>
      <c r="L2694" s="632"/>
      <c r="M2694" s="633"/>
      <c r="N2694" s="632"/>
      <c r="O2694" s="635"/>
      <c r="P2694" s="636" t="e">
        <f t="shared" ref="P2694" si="3669">G2694*O2690</f>
        <v>#REF!</v>
      </c>
    </row>
    <row r="2695" spans="1:16">
      <c r="B2695" s="627"/>
      <c r="C2695" s="627"/>
      <c r="D2695" s="627"/>
      <c r="E2695" s="628"/>
      <c r="F2695" s="638" t="s">
        <v>865</v>
      </c>
      <c r="G2695" s="639">
        <f t="shared" si="3613"/>
        <v>1.2</v>
      </c>
      <c r="H2695" s="630">
        <f>IF(F2695="",0,VLOOKUP(F2695,'Cable trays (UnitPrice)'!B:F,5,0))</f>
        <v>5.9608695652173909</v>
      </c>
      <c r="I2695" s="631">
        <f t="shared" si="3665"/>
        <v>7.1530434782608685</v>
      </c>
      <c r="J2695" s="632"/>
      <c r="K2695" s="632"/>
      <c r="L2695" s="632"/>
      <c r="M2695" s="633"/>
      <c r="N2695" s="632"/>
      <c r="O2695" s="635"/>
      <c r="P2695" s="636" t="e">
        <f t="shared" ref="P2695" si="3670">G2695*O2690</f>
        <v>#REF!</v>
      </c>
    </row>
    <row r="2696" spans="1:16">
      <c r="B2696" s="627"/>
      <c r="C2696" s="627"/>
      <c r="D2696" s="627"/>
      <c r="E2696" s="628"/>
      <c r="F2696" s="638" t="s">
        <v>855</v>
      </c>
      <c r="G2696" s="639">
        <v>2</v>
      </c>
      <c r="H2696" s="630">
        <f>IF(F2696="",0,VLOOKUP(F2696,'Cable trays (UnitPrice)'!B:F,5,0))</f>
        <v>0.78521739130434776</v>
      </c>
      <c r="I2696" s="631">
        <f t="shared" si="3665"/>
        <v>1.5704347826086955</v>
      </c>
      <c r="J2696" s="632"/>
      <c r="K2696" s="632"/>
      <c r="L2696" s="632"/>
      <c r="M2696" s="633"/>
      <c r="N2696" s="632"/>
      <c r="O2696" s="635"/>
      <c r="P2696" s="636" t="e">
        <f t="shared" ref="P2696" si="3671">G2696*O2690</f>
        <v>#REF!</v>
      </c>
    </row>
    <row r="2697" spans="1:16">
      <c r="B2697" s="627"/>
      <c r="C2697" s="627"/>
      <c r="D2697" s="627"/>
      <c r="E2697" s="628"/>
      <c r="F2697" s="638"/>
      <c r="G2697" s="639"/>
      <c r="H2697" s="630">
        <f>IF(F2697="",0,VLOOKUP(F2697,'Cable trays (UnitPrice)'!B:F,5,0))</f>
        <v>0</v>
      </c>
      <c r="I2697" s="631">
        <f t="shared" si="3665"/>
        <v>0</v>
      </c>
      <c r="J2697" s="632"/>
      <c r="K2697" s="632"/>
      <c r="L2697" s="632"/>
      <c r="M2697" s="633"/>
      <c r="N2697" s="632"/>
      <c r="O2697" s="635"/>
      <c r="P2697" s="636" t="e">
        <f t="shared" ref="P2697" si="3672">G2697*O2690</f>
        <v>#REF!</v>
      </c>
    </row>
    <row r="2698" spans="1:16">
      <c r="B2698" s="627"/>
      <c r="C2698" s="627"/>
      <c r="D2698" s="627"/>
      <c r="E2698" s="628"/>
      <c r="F2698" s="627"/>
      <c r="G2698" s="639"/>
      <c r="H2698" s="630">
        <f>IF(F2698="",0,VLOOKUP(F2698,'Cable trays (UnitPrice)'!B:F,5,0))</f>
        <v>0</v>
      </c>
      <c r="I2698" s="631">
        <f t="shared" si="3665"/>
        <v>0</v>
      </c>
      <c r="J2698" s="632"/>
      <c r="K2698" s="632"/>
      <c r="L2698" s="632"/>
      <c r="M2698" s="633"/>
      <c r="N2698" s="632"/>
      <c r="O2698" s="635"/>
      <c r="P2698" s="636" t="e">
        <f t="shared" ref="P2698" si="3673">G2698*O2690</f>
        <v>#REF!</v>
      </c>
    </row>
    <row r="2699" spans="1:16">
      <c r="B2699" s="627"/>
      <c r="C2699" s="627"/>
      <c r="D2699" s="627"/>
      <c r="E2699" s="628"/>
      <c r="F2699" s="8"/>
      <c r="G2699" s="639"/>
      <c r="H2699" s="630">
        <f>IF(F2699="",0,VLOOKUP(F2699,'Cable trays (UnitPrice)'!B:F,5,0))</f>
        <v>0</v>
      </c>
      <c r="I2699" s="631">
        <f t="shared" si="3665"/>
        <v>0</v>
      </c>
      <c r="J2699" s="632"/>
      <c r="K2699" s="632"/>
      <c r="L2699" s="632"/>
      <c r="M2699" s="633"/>
      <c r="N2699" s="632"/>
      <c r="O2699" s="635"/>
      <c r="P2699" s="636" t="e">
        <f t="shared" ref="P2699" si="3674">G2699*O2690</f>
        <v>#REF!</v>
      </c>
    </row>
    <row r="2700" spans="1:16">
      <c r="A2700" t="s">
        <v>1015</v>
      </c>
      <c r="B2700" s="706" t="s">
        <v>1013</v>
      </c>
      <c r="C2700" s="703" t="s">
        <v>852</v>
      </c>
      <c r="D2700" s="9" t="s">
        <v>863</v>
      </c>
      <c r="E2700" s="9" t="s">
        <v>1016</v>
      </c>
      <c r="F2700" s="619"/>
      <c r="G2700" s="619"/>
      <c r="H2700" s="619"/>
      <c r="I2700" s="620">
        <f t="shared" ref="I2700" si="3675">SUM(I2701:I2709)</f>
        <v>62.698214383374342</v>
      </c>
      <c r="J2700" s="621">
        <f>I2700*NOK2EUR</f>
        <v>721.02946540880498</v>
      </c>
      <c r="K2700" s="622"/>
      <c r="L2700" s="622">
        <f t="shared" ref="L2700" si="3676">D2700/1000</f>
        <v>0.45</v>
      </c>
      <c r="M2700" s="624">
        <f t="shared" ref="M2700" si="3677">$M$1</f>
        <v>0.5</v>
      </c>
      <c r="N2700" s="622">
        <f t="shared" ref="N2700" si="3678">L2700+L2700*M2700</f>
        <v>0.67500000000000004</v>
      </c>
      <c r="O2700" s="626" t="e">
        <f>SUMIF(#REF!,A2700,#REF!)</f>
        <v>#REF!</v>
      </c>
      <c r="P2700" s="626"/>
    </row>
    <row r="2701" spans="1:16">
      <c r="B2701" s="627"/>
      <c r="C2701" s="627"/>
      <c r="D2701" s="627"/>
      <c r="E2701" s="628"/>
      <c r="F2701" s="260" t="str">
        <f>CONCATENATE(B2700," ",C2700,D2700,"x",E2700)</f>
        <v>Tray - Bend HDG 450 x 75</v>
      </c>
      <c r="G2701" s="629">
        <v>1</v>
      </c>
      <c r="H2701" s="630">
        <f>IF(F2701="",0,VLOOKUP(F2701,'Cable trays (UnitPrice)'!B:F,5,0))</f>
        <v>43.888433141919606</v>
      </c>
      <c r="I2701" s="631">
        <f t="shared" ref="I2701:I2709" si="3679">H2701*G2701</f>
        <v>43.888433141919606</v>
      </c>
      <c r="J2701" s="632"/>
      <c r="K2701" s="632"/>
      <c r="L2701" s="632"/>
      <c r="M2701" s="633"/>
      <c r="N2701" s="632"/>
      <c r="O2701" s="635"/>
      <c r="P2701" s="636" t="e">
        <f t="shared" ref="P2701" si="3680">G2701*O2700</f>
        <v>#REF!</v>
      </c>
    </row>
    <row r="2702" spans="1:16">
      <c r="B2702" s="627"/>
      <c r="C2702" s="627"/>
      <c r="D2702" s="627"/>
      <c r="E2702" s="628"/>
      <c r="F2702" s="260" t="str">
        <f>CONCATENATE("Ladder - Union ",C2700,D2700,"x",E2700)</f>
        <v>Ladder - Union HDG 450 x 75</v>
      </c>
      <c r="G2702" s="629">
        <v>2</v>
      </c>
      <c r="H2702" s="630">
        <f>IF(F2702="",0,VLOOKUP(F2702,'Cable trays (UnitPrice)'!B:F,5,0))</f>
        <v>4.1564123598578071</v>
      </c>
      <c r="I2702" s="631">
        <f t="shared" si="3679"/>
        <v>8.3128247197156142</v>
      </c>
      <c r="J2702" s="632"/>
      <c r="K2702" s="632"/>
      <c r="L2702" s="632"/>
      <c r="M2702" s="633"/>
      <c r="N2702" s="632"/>
      <c r="O2702" s="635"/>
      <c r="P2702" s="636" t="e">
        <f t="shared" ref="P2702" si="3681">G2702*O2700</f>
        <v>#REF!</v>
      </c>
    </row>
    <row r="2703" spans="1:16">
      <c r="B2703" s="627"/>
      <c r="C2703" s="627"/>
      <c r="D2703" s="627"/>
      <c r="E2703" s="628"/>
      <c r="F2703" s="638" t="s">
        <v>853</v>
      </c>
      <c r="G2703" s="639">
        <v>2</v>
      </c>
      <c r="H2703" s="630">
        <f>IF(F2703="",0,VLOOKUP(F2703,'Cable trays (UnitPrice)'!B:F,5,0))</f>
        <v>1.6165217391304347</v>
      </c>
      <c r="I2703" s="631">
        <f t="shared" si="3679"/>
        <v>3.2330434782608695</v>
      </c>
      <c r="J2703" s="632"/>
      <c r="K2703" s="632"/>
      <c r="L2703" s="632"/>
      <c r="M2703" s="633"/>
      <c r="N2703" s="632"/>
      <c r="O2703" s="635"/>
      <c r="P2703" s="636" t="e">
        <f t="shared" ref="P2703" si="3682">G2703*O2700</f>
        <v>#REF!</v>
      </c>
    </row>
    <row r="2704" spans="1:16">
      <c r="B2704" s="627"/>
      <c r="C2704" s="627"/>
      <c r="D2704" s="627"/>
      <c r="E2704" s="628"/>
      <c r="F2704" s="638" t="s">
        <v>854</v>
      </c>
      <c r="G2704" s="639">
        <v>2</v>
      </c>
      <c r="H2704" s="630">
        <f>IF(F2704="",0,VLOOKUP(F2704,'Cable trays (UnitPrice)'!B:F,5,0))</f>
        <v>0.1643478260869565</v>
      </c>
      <c r="I2704" s="631">
        <f t="shared" si="3679"/>
        <v>0.328695652173913</v>
      </c>
      <c r="J2704" s="632"/>
      <c r="K2704" s="632"/>
      <c r="L2704" s="632"/>
      <c r="M2704" s="633"/>
      <c r="N2704" s="632"/>
      <c r="O2704" s="635"/>
      <c r="P2704" s="636" t="e">
        <f t="shared" ref="P2704" si="3683">G2704*O2700</f>
        <v>#REF!</v>
      </c>
    </row>
    <row r="2705" spans="1:16">
      <c r="B2705" s="627"/>
      <c r="C2705" s="627"/>
      <c r="D2705" s="627"/>
      <c r="E2705" s="628"/>
      <c r="F2705" s="638" t="s">
        <v>865</v>
      </c>
      <c r="G2705" s="639">
        <f t="shared" si="3613"/>
        <v>0.9</v>
      </c>
      <c r="H2705" s="630">
        <f>IF(F2705="",0,VLOOKUP(F2705,'Cable trays (UnitPrice)'!B:F,5,0))</f>
        <v>5.9608695652173909</v>
      </c>
      <c r="I2705" s="631">
        <f t="shared" si="3679"/>
        <v>5.364782608695652</v>
      </c>
      <c r="J2705" s="632"/>
      <c r="K2705" s="632"/>
      <c r="L2705" s="632"/>
      <c r="M2705" s="633"/>
      <c r="N2705" s="632"/>
      <c r="O2705" s="635"/>
      <c r="P2705" s="636" t="e">
        <f t="shared" ref="P2705" si="3684">G2705*O2700</f>
        <v>#REF!</v>
      </c>
    </row>
    <row r="2706" spans="1:16">
      <c r="B2706" s="627"/>
      <c r="C2706" s="627"/>
      <c r="D2706" s="627"/>
      <c r="E2706" s="628"/>
      <c r="F2706" s="638" t="s">
        <v>855</v>
      </c>
      <c r="G2706" s="639">
        <v>2</v>
      </c>
      <c r="H2706" s="630">
        <f>IF(F2706="",0,VLOOKUP(F2706,'Cable trays (UnitPrice)'!B:F,5,0))</f>
        <v>0.78521739130434776</v>
      </c>
      <c r="I2706" s="631">
        <f t="shared" si="3679"/>
        <v>1.5704347826086955</v>
      </c>
      <c r="J2706" s="632"/>
      <c r="K2706" s="632"/>
      <c r="L2706" s="632"/>
      <c r="M2706" s="633"/>
      <c r="N2706" s="632"/>
      <c r="O2706" s="635"/>
      <c r="P2706" s="636" t="e">
        <f t="shared" ref="P2706" si="3685">G2706*O2700</f>
        <v>#REF!</v>
      </c>
    </row>
    <row r="2707" spans="1:16">
      <c r="B2707" s="627"/>
      <c r="C2707" s="627"/>
      <c r="D2707" s="627"/>
      <c r="E2707" s="628"/>
      <c r="F2707" s="638"/>
      <c r="G2707" s="639"/>
      <c r="H2707" s="630">
        <f>IF(F2707="",0,VLOOKUP(F2707,'Cable trays (UnitPrice)'!B:F,5,0))</f>
        <v>0</v>
      </c>
      <c r="I2707" s="631">
        <f t="shared" si="3679"/>
        <v>0</v>
      </c>
      <c r="J2707" s="632"/>
      <c r="K2707" s="632"/>
      <c r="L2707" s="632"/>
      <c r="M2707" s="633"/>
      <c r="N2707" s="632"/>
      <c r="O2707" s="635"/>
      <c r="P2707" s="636" t="e">
        <f t="shared" ref="P2707" si="3686">G2707*O2700</f>
        <v>#REF!</v>
      </c>
    </row>
    <row r="2708" spans="1:16">
      <c r="B2708" s="627"/>
      <c r="C2708" s="627"/>
      <c r="D2708" s="627"/>
      <c r="E2708" s="628"/>
      <c r="F2708" s="627"/>
      <c r="G2708" s="639"/>
      <c r="H2708" s="630">
        <f>IF(F2708="",0,VLOOKUP(F2708,'Cable trays (UnitPrice)'!B:F,5,0))</f>
        <v>0</v>
      </c>
      <c r="I2708" s="631">
        <f t="shared" si="3679"/>
        <v>0</v>
      </c>
      <c r="J2708" s="632"/>
      <c r="K2708" s="632"/>
      <c r="L2708" s="632"/>
      <c r="M2708" s="633"/>
      <c r="N2708" s="632"/>
      <c r="O2708" s="635"/>
      <c r="P2708" s="636" t="e">
        <f t="shared" ref="P2708" si="3687">G2708*O2700</f>
        <v>#REF!</v>
      </c>
    </row>
    <row r="2709" spans="1:16">
      <c r="B2709" s="627"/>
      <c r="C2709" s="627"/>
      <c r="D2709" s="627"/>
      <c r="E2709" s="628"/>
      <c r="F2709" s="8"/>
      <c r="G2709" s="639"/>
      <c r="H2709" s="630">
        <f>IF(F2709="",0,VLOOKUP(F2709,'Cable trays (UnitPrice)'!B:F,5,0))</f>
        <v>0</v>
      </c>
      <c r="I2709" s="631">
        <f t="shared" si="3679"/>
        <v>0</v>
      </c>
      <c r="J2709" s="632"/>
      <c r="K2709" s="632"/>
      <c r="L2709" s="632"/>
      <c r="M2709" s="633"/>
      <c r="N2709" s="632"/>
      <c r="O2709" s="635"/>
      <c r="P2709" s="636" t="e">
        <f t="shared" ref="P2709" si="3688">G2709*O2700</f>
        <v>#REF!</v>
      </c>
    </row>
    <row r="2710" spans="1:16">
      <c r="A2710" t="s">
        <v>1017</v>
      </c>
      <c r="B2710" s="706" t="s">
        <v>1013</v>
      </c>
      <c r="C2710" s="703" t="s">
        <v>852</v>
      </c>
      <c r="D2710" s="9" t="s">
        <v>863</v>
      </c>
      <c r="E2710" s="9" t="s">
        <v>867</v>
      </c>
      <c r="F2710" s="619"/>
      <c r="G2710" s="619"/>
      <c r="H2710" s="619"/>
      <c r="I2710" s="620">
        <f t="shared" ref="I2710" si="3689">SUM(I2711:I2719)</f>
        <v>125.71434782608696</v>
      </c>
      <c r="J2710" s="621">
        <f>I2710*NOK2EUR</f>
        <v>1445.7150000000001</v>
      </c>
      <c r="K2710" s="622"/>
      <c r="L2710" s="622">
        <f t="shared" ref="L2710" si="3690">D2710/1000</f>
        <v>0.45</v>
      </c>
      <c r="M2710" s="624">
        <f t="shared" ref="M2710" si="3691">$M$1</f>
        <v>0.5</v>
      </c>
      <c r="N2710" s="622">
        <f t="shared" ref="N2710" si="3692">L2710+L2710*M2710</f>
        <v>0.67500000000000004</v>
      </c>
      <c r="O2710" s="626" t="e">
        <f>SUMIF(#REF!,A2710,#REF!)</f>
        <v>#REF!</v>
      </c>
      <c r="P2710" s="626"/>
    </row>
    <row r="2711" spans="1:16">
      <c r="B2711" s="627"/>
      <c r="C2711" s="627"/>
      <c r="D2711" s="627"/>
      <c r="E2711" s="628"/>
      <c r="F2711" s="260" t="str">
        <f>CONCATENATE(B2710," ",C2710,D2710,"x",E2710)</f>
        <v>Tray - Bend HDG 450 x 50</v>
      </c>
      <c r="G2711" s="629">
        <v>1</v>
      </c>
      <c r="H2711" s="630">
        <f>IF(F2711="",0,VLOOKUP(F2711,'Cable trays (UnitPrice)'!B:F,5,0))</f>
        <v>80.434782608695656</v>
      </c>
      <c r="I2711" s="631">
        <f t="shared" ref="I2711:I2719" si="3693">H2711*G2711</f>
        <v>80.434782608695656</v>
      </c>
      <c r="J2711" s="632"/>
      <c r="K2711" s="632"/>
      <c r="L2711" s="632"/>
      <c r="M2711" s="633"/>
      <c r="N2711" s="632"/>
      <c r="O2711" s="635"/>
      <c r="P2711" s="636" t="e">
        <f t="shared" ref="P2711" si="3694">G2711*O2710</f>
        <v>#REF!</v>
      </c>
    </row>
    <row r="2712" spans="1:16">
      <c r="B2712" s="627"/>
      <c r="C2712" s="627"/>
      <c r="D2712" s="627"/>
      <c r="E2712" s="628"/>
      <c r="F2712" s="260" t="str">
        <f>CONCATENATE("Ladder - Union ",C2710,D2710,"x",E2710)</f>
        <v>Ladder - Union HDG 450 x 50</v>
      </c>
      <c r="G2712" s="629">
        <v>2</v>
      </c>
      <c r="H2712" s="630">
        <f>IF(F2712="",0,VLOOKUP(F2712,'Cable trays (UnitPrice)'!B:F,5,0))</f>
        <v>17.391304347826086</v>
      </c>
      <c r="I2712" s="631">
        <f t="shared" si="3693"/>
        <v>34.782608695652172</v>
      </c>
      <c r="J2712" s="632"/>
      <c r="K2712" s="632"/>
      <c r="L2712" s="632"/>
      <c r="M2712" s="633"/>
      <c r="N2712" s="632"/>
      <c r="O2712" s="635"/>
      <c r="P2712" s="636" t="e">
        <f t="shared" ref="P2712" si="3695">G2712*O2710</f>
        <v>#REF!</v>
      </c>
    </row>
    <row r="2713" spans="1:16">
      <c r="B2713" s="627"/>
      <c r="C2713" s="627"/>
      <c r="D2713" s="627"/>
      <c r="E2713" s="628"/>
      <c r="F2713" s="638" t="s">
        <v>853</v>
      </c>
      <c r="G2713" s="639">
        <v>2</v>
      </c>
      <c r="H2713" s="630">
        <f>IF(F2713="",0,VLOOKUP(F2713,'Cable trays (UnitPrice)'!B:F,5,0))</f>
        <v>1.6165217391304347</v>
      </c>
      <c r="I2713" s="631">
        <f t="shared" si="3693"/>
        <v>3.2330434782608695</v>
      </c>
      <c r="J2713" s="632"/>
      <c r="K2713" s="632"/>
      <c r="L2713" s="632"/>
      <c r="M2713" s="633"/>
      <c r="N2713" s="632"/>
      <c r="O2713" s="635"/>
      <c r="P2713" s="636" t="e">
        <f t="shared" ref="P2713" si="3696">G2713*O2710</f>
        <v>#REF!</v>
      </c>
    </row>
    <row r="2714" spans="1:16">
      <c r="B2714" s="627"/>
      <c r="C2714" s="627"/>
      <c r="D2714" s="627"/>
      <c r="E2714" s="628"/>
      <c r="F2714" s="638" t="s">
        <v>854</v>
      </c>
      <c r="G2714" s="639">
        <v>2</v>
      </c>
      <c r="H2714" s="630">
        <f>IF(F2714="",0,VLOOKUP(F2714,'Cable trays (UnitPrice)'!B:F,5,0))</f>
        <v>0.1643478260869565</v>
      </c>
      <c r="I2714" s="631">
        <f t="shared" si="3693"/>
        <v>0.328695652173913</v>
      </c>
      <c r="J2714" s="632"/>
      <c r="K2714" s="632"/>
      <c r="L2714" s="632"/>
      <c r="M2714" s="633"/>
      <c r="N2714" s="632"/>
      <c r="O2714" s="635"/>
      <c r="P2714" s="636" t="e">
        <f t="shared" ref="P2714" si="3697">G2714*O2710</f>
        <v>#REF!</v>
      </c>
    </row>
    <row r="2715" spans="1:16">
      <c r="B2715" s="627"/>
      <c r="C2715" s="627"/>
      <c r="D2715" s="627"/>
      <c r="E2715" s="628"/>
      <c r="F2715" s="638" t="s">
        <v>865</v>
      </c>
      <c r="G2715" s="639">
        <f t="shared" si="3613"/>
        <v>0.9</v>
      </c>
      <c r="H2715" s="630">
        <f>IF(F2715="",0,VLOOKUP(F2715,'Cable trays (UnitPrice)'!B:F,5,0))</f>
        <v>5.9608695652173909</v>
      </c>
      <c r="I2715" s="631">
        <f t="shared" si="3693"/>
        <v>5.364782608695652</v>
      </c>
      <c r="J2715" s="632"/>
      <c r="K2715" s="632"/>
      <c r="L2715" s="632"/>
      <c r="M2715" s="633"/>
      <c r="N2715" s="632"/>
      <c r="O2715" s="635"/>
      <c r="P2715" s="636" t="e">
        <f t="shared" ref="P2715" si="3698">G2715*O2710</f>
        <v>#REF!</v>
      </c>
    </row>
    <row r="2716" spans="1:16">
      <c r="B2716" s="627"/>
      <c r="C2716" s="627"/>
      <c r="D2716" s="627"/>
      <c r="E2716" s="628"/>
      <c r="F2716" s="638" t="s">
        <v>855</v>
      </c>
      <c r="G2716" s="639">
        <v>2</v>
      </c>
      <c r="H2716" s="630">
        <f>IF(F2716="",0,VLOOKUP(F2716,'Cable trays (UnitPrice)'!B:F,5,0))</f>
        <v>0.78521739130434776</v>
      </c>
      <c r="I2716" s="631">
        <f t="shared" si="3693"/>
        <v>1.5704347826086955</v>
      </c>
      <c r="J2716" s="632"/>
      <c r="K2716" s="632"/>
      <c r="L2716" s="632"/>
      <c r="M2716" s="633"/>
      <c r="N2716" s="632"/>
      <c r="O2716" s="635"/>
      <c r="P2716" s="636" t="e">
        <f t="shared" ref="P2716" si="3699">G2716*O2710</f>
        <v>#REF!</v>
      </c>
    </row>
    <row r="2717" spans="1:16">
      <c r="B2717" s="627"/>
      <c r="C2717" s="627"/>
      <c r="D2717" s="627"/>
      <c r="E2717" s="628"/>
      <c r="F2717" s="638"/>
      <c r="G2717" s="639"/>
      <c r="H2717" s="630">
        <f>IF(F2717="",0,VLOOKUP(F2717,'Cable trays (UnitPrice)'!B:F,5,0))</f>
        <v>0</v>
      </c>
      <c r="I2717" s="631">
        <f t="shared" si="3693"/>
        <v>0</v>
      </c>
      <c r="J2717" s="632"/>
      <c r="K2717" s="632"/>
      <c r="L2717" s="632"/>
      <c r="M2717" s="633"/>
      <c r="N2717" s="632"/>
      <c r="O2717" s="635"/>
      <c r="P2717" s="636" t="e">
        <f t="shared" ref="P2717" si="3700">G2717*O2710</f>
        <v>#REF!</v>
      </c>
    </row>
    <row r="2718" spans="1:16">
      <c r="B2718" s="627"/>
      <c r="C2718" s="627"/>
      <c r="D2718" s="627"/>
      <c r="E2718" s="628"/>
      <c r="F2718" s="627"/>
      <c r="G2718" s="639"/>
      <c r="H2718" s="630">
        <f>IF(F2718="",0,VLOOKUP(F2718,'Cable trays (UnitPrice)'!B:F,5,0))</f>
        <v>0</v>
      </c>
      <c r="I2718" s="631">
        <f t="shared" si="3693"/>
        <v>0</v>
      </c>
      <c r="J2718" s="632"/>
      <c r="K2718" s="632"/>
      <c r="L2718" s="632"/>
      <c r="M2718" s="633"/>
      <c r="N2718" s="632"/>
      <c r="O2718" s="635"/>
      <c r="P2718" s="636" t="e">
        <f t="shared" ref="P2718" si="3701">G2718*O2710</f>
        <v>#REF!</v>
      </c>
    </row>
    <row r="2719" spans="1:16">
      <c r="B2719" s="627"/>
      <c r="C2719" s="627"/>
      <c r="D2719" s="627"/>
      <c r="E2719" s="628"/>
      <c r="F2719" s="8"/>
      <c r="G2719" s="639"/>
      <c r="H2719" s="630">
        <f>IF(F2719="",0,VLOOKUP(F2719,'Cable trays (UnitPrice)'!B:F,5,0))</f>
        <v>0</v>
      </c>
      <c r="I2719" s="631">
        <f t="shared" si="3693"/>
        <v>0</v>
      </c>
      <c r="J2719" s="632"/>
      <c r="K2719" s="632"/>
      <c r="L2719" s="632"/>
      <c r="M2719" s="633"/>
      <c r="N2719" s="632"/>
      <c r="O2719" s="635"/>
      <c r="P2719" s="636" t="e">
        <f t="shared" ref="P2719" si="3702">G2719*O2710</f>
        <v>#REF!</v>
      </c>
    </row>
    <row r="2720" spans="1:16">
      <c r="A2720" t="s">
        <v>1018</v>
      </c>
      <c r="B2720" s="706" t="s">
        <v>1013</v>
      </c>
      <c r="C2720" s="703" t="s">
        <v>852</v>
      </c>
      <c r="D2720" s="9" t="s">
        <v>934</v>
      </c>
      <c r="E2720" s="9" t="s">
        <v>881</v>
      </c>
      <c r="F2720" s="619"/>
      <c r="G2720" s="619"/>
      <c r="H2720" s="619"/>
      <c r="I2720" s="620">
        <f t="shared" ref="I2720" si="3703">SUM(I2721:I2729)</f>
        <v>122.94434782608697</v>
      </c>
      <c r="J2720" s="621">
        <f>I2720*NOK2EUR</f>
        <v>1413.8600000000001</v>
      </c>
      <c r="K2720" s="622"/>
      <c r="L2720" s="622">
        <f t="shared" ref="L2720" si="3704">D2720/1000</f>
        <v>0.4</v>
      </c>
      <c r="M2720" s="624">
        <f t="shared" ref="M2720" si="3705">$M$1</f>
        <v>0.5</v>
      </c>
      <c r="N2720" s="622">
        <f t="shared" ref="N2720" si="3706">L2720+L2720*M2720</f>
        <v>0.60000000000000009</v>
      </c>
      <c r="O2720" s="626" t="e">
        <f>SUMIF(#REF!,A2720,#REF!)</f>
        <v>#REF!</v>
      </c>
      <c r="P2720" s="626"/>
    </row>
    <row r="2721" spans="1:16">
      <c r="B2721" s="627"/>
      <c r="C2721" s="627"/>
      <c r="D2721" s="627"/>
      <c r="E2721" s="628"/>
      <c r="F2721" s="260" t="str">
        <f>CONCATENATE(B2720," ",C2720,D2720,"x",E2720)</f>
        <v>Tray - Bend HDG 400 x 100</v>
      </c>
      <c r="G2721" s="629">
        <v>1</v>
      </c>
      <c r="H2721" s="630">
        <f>IF(F2721="",0,VLOOKUP(F2721,'Cable trays (UnitPrice)'!B:F,5,0))</f>
        <v>78.260869565217391</v>
      </c>
      <c r="I2721" s="631">
        <f t="shared" ref="I2721:I2729" si="3707">H2721*G2721</f>
        <v>78.260869565217391</v>
      </c>
      <c r="J2721" s="632"/>
      <c r="K2721" s="632"/>
      <c r="L2721" s="632"/>
      <c r="M2721" s="633"/>
      <c r="N2721" s="632"/>
      <c r="O2721" s="635"/>
      <c r="P2721" s="636" t="e">
        <f t="shared" ref="P2721" si="3708">G2721*O2720</f>
        <v>#REF!</v>
      </c>
    </row>
    <row r="2722" spans="1:16">
      <c r="B2722" s="627"/>
      <c r="C2722" s="627"/>
      <c r="D2722" s="627"/>
      <c r="E2722" s="628"/>
      <c r="F2722" s="260" t="str">
        <f>CONCATENATE("Ladder - Union ",C2720,D2720,"x",E2720)</f>
        <v>Ladder - Union HDG 400 x 100</v>
      </c>
      <c r="G2722" s="629">
        <v>2</v>
      </c>
      <c r="H2722" s="630">
        <f>IF(F2722="",0,VLOOKUP(F2722,'Cable trays (UnitPrice)'!B:F,5,0))</f>
        <v>17.391304347826086</v>
      </c>
      <c r="I2722" s="631">
        <f t="shared" si="3707"/>
        <v>34.782608695652172</v>
      </c>
      <c r="J2722" s="632"/>
      <c r="K2722" s="632"/>
      <c r="L2722" s="632"/>
      <c r="M2722" s="633"/>
      <c r="N2722" s="632"/>
      <c r="O2722" s="635"/>
      <c r="P2722" s="636" t="e">
        <f t="shared" ref="P2722" si="3709">G2722*O2720</f>
        <v>#REF!</v>
      </c>
    </row>
    <row r="2723" spans="1:16">
      <c r="B2723" s="627"/>
      <c r="C2723" s="627"/>
      <c r="D2723" s="627"/>
      <c r="E2723" s="628"/>
      <c r="F2723" s="638" t="s">
        <v>853</v>
      </c>
      <c r="G2723" s="639">
        <v>2</v>
      </c>
      <c r="H2723" s="630">
        <f>IF(F2723="",0,VLOOKUP(F2723,'Cable trays (UnitPrice)'!B:F,5,0))</f>
        <v>1.6165217391304347</v>
      </c>
      <c r="I2723" s="631">
        <f t="shared" si="3707"/>
        <v>3.2330434782608695</v>
      </c>
      <c r="J2723" s="632"/>
      <c r="K2723" s="632"/>
      <c r="L2723" s="632"/>
      <c r="M2723" s="633"/>
      <c r="N2723" s="632"/>
      <c r="O2723" s="635"/>
      <c r="P2723" s="636" t="e">
        <f t="shared" ref="P2723" si="3710">G2723*O2720</f>
        <v>#REF!</v>
      </c>
    </row>
    <row r="2724" spans="1:16">
      <c r="B2724" s="627"/>
      <c r="C2724" s="627"/>
      <c r="D2724" s="627"/>
      <c r="E2724" s="628"/>
      <c r="F2724" s="638" t="s">
        <v>854</v>
      </c>
      <c r="G2724" s="639">
        <v>2</v>
      </c>
      <c r="H2724" s="630">
        <f>IF(F2724="",0,VLOOKUP(F2724,'Cable trays (UnitPrice)'!B:F,5,0))</f>
        <v>0.1643478260869565</v>
      </c>
      <c r="I2724" s="631">
        <f t="shared" si="3707"/>
        <v>0.328695652173913</v>
      </c>
      <c r="J2724" s="632"/>
      <c r="K2724" s="632"/>
      <c r="L2724" s="632"/>
      <c r="M2724" s="633"/>
      <c r="N2724" s="632"/>
      <c r="O2724" s="635"/>
      <c r="P2724" s="636" t="e">
        <f t="shared" ref="P2724" si="3711">G2724*O2720</f>
        <v>#REF!</v>
      </c>
    </row>
    <row r="2725" spans="1:16">
      <c r="B2725" s="627"/>
      <c r="C2725" s="627"/>
      <c r="D2725" s="627"/>
      <c r="E2725" s="628"/>
      <c r="F2725" s="638" t="s">
        <v>865</v>
      </c>
      <c r="G2725" s="639">
        <f t="shared" ref="G2725:G2785" si="3712">D2720*2/1000</f>
        <v>0.8</v>
      </c>
      <c r="H2725" s="630">
        <f>IF(F2725="",0,VLOOKUP(F2725,'Cable trays (UnitPrice)'!B:F,5,0))</f>
        <v>5.9608695652173909</v>
      </c>
      <c r="I2725" s="631">
        <f t="shared" si="3707"/>
        <v>4.7686956521739132</v>
      </c>
      <c r="J2725" s="632"/>
      <c r="K2725" s="632"/>
      <c r="L2725" s="632"/>
      <c r="M2725" s="633"/>
      <c r="N2725" s="632"/>
      <c r="O2725" s="635"/>
      <c r="P2725" s="636" t="e">
        <f t="shared" ref="P2725" si="3713">G2725*O2720</f>
        <v>#REF!</v>
      </c>
    </row>
    <row r="2726" spans="1:16">
      <c r="B2726" s="627"/>
      <c r="C2726" s="627"/>
      <c r="D2726" s="627"/>
      <c r="E2726" s="628"/>
      <c r="F2726" s="638" t="s">
        <v>855</v>
      </c>
      <c r="G2726" s="639">
        <v>2</v>
      </c>
      <c r="H2726" s="630">
        <f>IF(F2726="",0,VLOOKUP(F2726,'Cable trays (UnitPrice)'!B:F,5,0))</f>
        <v>0.78521739130434776</v>
      </c>
      <c r="I2726" s="631">
        <f t="shared" si="3707"/>
        <v>1.5704347826086955</v>
      </c>
      <c r="J2726" s="632"/>
      <c r="K2726" s="632"/>
      <c r="L2726" s="632"/>
      <c r="M2726" s="633"/>
      <c r="N2726" s="632"/>
      <c r="O2726" s="635"/>
      <c r="P2726" s="636" t="e">
        <f t="shared" ref="P2726" si="3714">G2726*O2720</f>
        <v>#REF!</v>
      </c>
    </row>
    <row r="2727" spans="1:16">
      <c r="B2727" s="627"/>
      <c r="C2727" s="627"/>
      <c r="D2727" s="627"/>
      <c r="E2727" s="628"/>
      <c r="F2727" s="638"/>
      <c r="G2727" s="639"/>
      <c r="H2727" s="630">
        <f>IF(F2727="",0,VLOOKUP(F2727,'Cable trays (UnitPrice)'!B:F,5,0))</f>
        <v>0</v>
      </c>
      <c r="I2727" s="631">
        <f t="shared" si="3707"/>
        <v>0</v>
      </c>
      <c r="J2727" s="632"/>
      <c r="K2727" s="632"/>
      <c r="L2727" s="632"/>
      <c r="M2727" s="633"/>
      <c r="N2727" s="632"/>
      <c r="O2727" s="635"/>
      <c r="P2727" s="636" t="e">
        <f t="shared" ref="P2727" si="3715">G2727*O2720</f>
        <v>#REF!</v>
      </c>
    </row>
    <row r="2728" spans="1:16">
      <c r="B2728" s="627"/>
      <c r="C2728" s="627"/>
      <c r="D2728" s="627"/>
      <c r="E2728" s="628"/>
      <c r="F2728" s="627"/>
      <c r="G2728" s="639"/>
      <c r="H2728" s="630">
        <f>IF(F2728="",0,VLOOKUP(F2728,'Cable trays (UnitPrice)'!B:F,5,0))</f>
        <v>0</v>
      </c>
      <c r="I2728" s="631">
        <f t="shared" si="3707"/>
        <v>0</v>
      </c>
      <c r="J2728" s="632"/>
      <c r="K2728" s="632"/>
      <c r="L2728" s="632"/>
      <c r="M2728" s="633"/>
      <c r="N2728" s="632"/>
      <c r="O2728" s="635"/>
      <c r="P2728" s="636" t="e">
        <f t="shared" ref="P2728" si="3716">G2728*O2720</f>
        <v>#REF!</v>
      </c>
    </row>
    <row r="2729" spans="1:16">
      <c r="B2729" s="627"/>
      <c r="C2729" s="627"/>
      <c r="D2729" s="627"/>
      <c r="E2729" s="628"/>
      <c r="F2729" s="8"/>
      <c r="G2729" s="639"/>
      <c r="H2729" s="630">
        <f>IF(F2729="",0,VLOOKUP(F2729,'Cable trays (UnitPrice)'!B:F,5,0))</f>
        <v>0</v>
      </c>
      <c r="I2729" s="631">
        <f t="shared" si="3707"/>
        <v>0</v>
      </c>
      <c r="J2729" s="632"/>
      <c r="K2729" s="632"/>
      <c r="L2729" s="632"/>
      <c r="M2729" s="633"/>
      <c r="N2729" s="632"/>
      <c r="O2729" s="635"/>
      <c r="P2729" s="636" t="e">
        <f t="shared" ref="P2729" si="3717">G2729*O2720</f>
        <v>#REF!</v>
      </c>
    </row>
    <row r="2730" spans="1:16">
      <c r="A2730" t="s">
        <v>1019</v>
      </c>
      <c r="B2730" s="706" t="s">
        <v>1013</v>
      </c>
      <c r="C2730" s="703" t="s">
        <v>852</v>
      </c>
      <c r="D2730" s="9" t="s">
        <v>936</v>
      </c>
      <c r="E2730" s="9" t="s">
        <v>867</v>
      </c>
      <c r="F2730" s="619"/>
      <c r="G2730" s="619"/>
      <c r="H2730" s="619"/>
      <c r="I2730" s="620">
        <f t="shared" ref="I2730" si="3718">SUM(I2731:I2739)</f>
        <v>120.60913043478261</v>
      </c>
      <c r="J2730" s="621">
        <f>I2730*NOK2EUR</f>
        <v>1387.0050000000001</v>
      </c>
      <c r="K2730" s="622"/>
      <c r="L2730" s="622">
        <f t="shared" ref="L2730" si="3719">D2730/1000</f>
        <v>0.35</v>
      </c>
      <c r="M2730" s="624">
        <f t="shared" ref="M2730" si="3720">$M$1</f>
        <v>0.5</v>
      </c>
      <c r="N2730" s="622">
        <f t="shared" ref="N2730" si="3721">L2730+L2730*M2730</f>
        <v>0.52499999999999991</v>
      </c>
      <c r="O2730" s="626" t="e">
        <f>SUMIF(#REF!,A2730,#REF!)</f>
        <v>#REF!</v>
      </c>
      <c r="P2730" s="626"/>
    </row>
    <row r="2731" spans="1:16">
      <c r="B2731" s="627"/>
      <c r="C2731" s="627"/>
      <c r="D2731" s="627"/>
      <c r="E2731" s="628"/>
      <c r="F2731" s="260" t="str">
        <f>CONCATENATE(B2730," ",C2730,D2730,"x",E2730)</f>
        <v>Tray - Bend HDG 350 x 50</v>
      </c>
      <c r="G2731" s="629">
        <v>1</v>
      </c>
      <c r="H2731" s="630">
        <f>IF(F2731="",0,VLOOKUP(F2731,'Cable trays (UnitPrice)'!B:F,5,0))</f>
        <v>76.521739130434781</v>
      </c>
      <c r="I2731" s="631">
        <f t="shared" ref="I2731:I2739" si="3722">H2731*G2731</f>
        <v>76.521739130434781</v>
      </c>
      <c r="J2731" s="632"/>
      <c r="K2731" s="632"/>
      <c r="L2731" s="632"/>
      <c r="M2731" s="633"/>
      <c r="N2731" s="632"/>
      <c r="O2731" s="635"/>
      <c r="P2731" s="636" t="e">
        <f t="shared" ref="P2731" si="3723">G2731*O2730</f>
        <v>#REF!</v>
      </c>
    </row>
    <row r="2732" spans="1:16">
      <c r="B2732" s="627"/>
      <c r="C2732" s="627"/>
      <c r="D2732" s="627"/>
      <c r="E2732" s="628"/>
      <c r="F2732" s="260" t="str">
        <f>CONCATENATE("Ladder - Union ",C2730,D2730,"x",E2730)</f>
        <v>Ladder - Union HDG 350 x 50</v>
      </c>
      <c r="G2732" s="629">
        <v>2</v>
      </c>
      <c r="H2732" s="630">
        <f>IF(F2732="",0,VLOOKUP(F2732,'Cable trays (UnitPrice)'!B:F,5,0))</f>
        <v>17.391304347826086</v>
      </c>
      <c r="I2732" s="631">
        <f t="shared" si="3722"/>
        <v>34.782608695652172</v>
      </c>
      <c r="J2732" s="632"/>
      <c r="K2732" s="632"/>
      <c r="L2732" s="632"/>
      <c r="M2732" s="633"/>
      <c r="N2732" s="632"/>
      <c r="O2732" s="635"/>
      <c r="P2732" s="636" t="e">
        <f t="shared" ref="P2732" si="3724">G2732*O2730</f>
        <v>#REF!</v>
      </c>
    </row>
    <row r="2733" spans="1:16">
      <c r="B2733" s="627"/>
      <c r="C2733" s="627"/>
      <c r="D2733" s="627"/>
      <c r="E2733" s="628"/>
      <c r="F2733" s="638" t="s">
        <v>853</v>
      </c>
      <c r="G2733" s="639">
        <v>2</v>
      </c>
      <c r="H2733" s="630">
        <f>IF(F2733="",0,VLOOKUP(F2733,'Cable trays (UnitPrice)'!B:F,5,0))</f>
        <v>1.6165217391304347</v>
      </c>
      <c r="I2733" s="631">
        <f t="shared" si="3722"/>
        <v>3.2330434782608695</v>
      </c>
      <c r="J2733" s="632"/>
      <c r="K2733" s="632"/>
      <c r="L2733" s="632"/>
      <c r="M2733" s="633"/>
      <c r="N2733" s="632"/>
      <c r="O2733" s="635"/>
      <c r="P2733" s="636" t="e">
        <f t="shared" ref="P2733" si="3725">G2733*O2730</f>
        <v>#REF!</v>
      </c>
    </row>
    <row r="2734" spans="1:16">
      <c r="B2734" s="627"/>
      <c r="C2734" s="627"/>
      <c r="D2734" s="627"/>
      <c r="E2734" s="628"/>
      <c r="F2734" s="638" t="s">
        <v>854</v>
      </c>
      <c r="G2734" s="639">
        <v>2</v>
      </c>
      <c r="H2734" s="630">
        <f>IF(F2734="",0,VLOOKUP(F2734,'Cable trays (UnitPrice)'!B:F,5,0))</f>
        <v>0.1643478260869565</v>
      </c>
      <c r="I2734" s="631">
        <f t="shared" si="3722"/>
        <v>0.328695652173913</v>
      </c>
      <c r="J2734" s="632"/>
      <c r="K2734" s="632"/>
      <c r="L2734" s="632"/>
      <c r="M2734" s="633"/>
      <c r="N2734" s="632"/>
      <c r="O2734" s="635"/>
      <c r="P2734" s="636" t="e">
        <f t="shared" ref="P2734" si="3726">G2734*O2730</f>
        <v>#REF!</v>
      </c>
    </row>
    <row r="2735" spans="1:16">
      <c r="B2735" s="627"/>
      <c r="C2735" s="627"/>
      <c r="D2735" s="627"/>
      <c r="E2735" s="628"/>
      <c r="F2735" s="638" t="s">
        <v>865</v>
      </c>
      <c r="G2735" s="639">
        <f t="shared" si="3712"/>
        <v>0.7</v>
      </c>
      <c r="H2735" s="630">
        <f>IF(F2735="",0,VLOOKUP(F2735,'Cable trays (UnitPrice)'!B:F,5,0))</f>
        <v>5.9608695652173909</v>
      </c>
      <c r="I2735" s="631">
        <f t="shared" si="3722"/>
        <v>4.1726086956521735</v>
      </c>
      <c r="J2735" s="632"/>
      <c r="K2735" s="632"/>
      <c r="L2735" s="632"/>
      <c r="M2735" s="633"/>
      <c r="N2735" s="632"/>
      <c r="O2735" s="635"/>
      <c r="P2735" s="636" t="e">
        <f t="shared" ref="P2735" si="3727">G2735*O2730</f>
        <v>#REF!</v>
      </c>
    </row>
    <row r="2736" spans="1:16">
      <c r="B2736" s="627"/>
      <c r="C2736" s="627"/>
      <c r="D2736" s="627"/>
      <c r="E2736" s="628"/>
      <c r="F2736" s="638" t="s">
        <v>855</v>
      </c>
      <c r="G2736" s="639">
        <v>2</v>
      </c>
      <c r="H2736" s="630">
        <f>IF(F2736="",0,VLOOKUP(F2736,'Cable trays (UnitPrice)'!B:F,5,0))</f>
        <v>0.78521739130434776</v>
      </c>
      <c r="I2736" s="631">
        <f t="shared" si="3722"/>
        <v>1.5704347826086955</v>
      </c>
      <c r="J2736" s="632"/>
      <c r="K2736" s="632"/>
      <c r="L2736" s="632"/>
      <c r="M2736" s="633"/>
      <c r="N2736" s="632"/>
      <c r="O2736" s="635"/>
      <c r="P2736" s="636" t="e">
        <f t="shared" ref="P2736" si="3728">G2736*O2730</f>
        <v>#REF!</v>
      </c>
    </row>
    <row r="2737" spans="1:16">
      <c r="B2737" s="627"/>
      <c r="C2737" s="627"/>
      <c r="D2737" s="627"/>
      <c r="E2737" s="628"/>
      <c r="F2737" s="638"/>
      <c r="G2737" s="639"/>
      <c r="H2737" s="630">
        <f>IF(F2737="",0,VLOOKUP(F2737,'Cable trays (UnitPrice)'!B:F,5,0))</f>
        <v>0</v>
      </c>
      <c r="I2737" s="631">
        <f t="shared" si="3722"/>
        <v>0</v>
      </c>
      <c r="J2737" s="632"/>
      <c r="K2737" s="632"/>
      <c r="L2737" s="632"/>
      <c r="M2737" s="633"/>
      <c r="N2737" s="632"/>
      <c r="O2737" s="635"/>
      <c r="P2737" s="636" t="e">
        <f t="shared" ref="P2737" si="3729">G2737*O2730</f>
        <v>#REF!</v>
      </c>
    </row>
    <row r="2738" spans="1:16">
      <c r="B2738" s="627"/>
      <c r="C2738" s="627"/>
      <c r="D2738" s="627"/>
      <c r="E2738" s="628"/>
      <c r="F2738" s="627"/>
      <c r="G2738" s="639"/>
      <c r="H2738" s="630">
        <f>IF(F2738="",0,VLOOKUP(F2738,'Cable trays (UnitPrice)'!B:F,5,0))</f>
        <v>0</v>
      </c>
      <c r="I2738" s="631">
        <f t="shared" si="3722"/>
        <v>0</v>
      </c>
      <c r="J2738" s="632"/>
      <c r="K2738" s="632"/>
      <c r="L2738" s="632"/>
      <c r="M2738" s="633"/>
      <c r="N2738" s="632"/>
      <c r="O2738" s="635"/>
      <c r="P2738" s="636" t="e">
        <f t="shared" ref="P2738" si="3730">G2738*O2730</f>
        <v>#REF!</v>
      </c>
    </row>
    <row r="2739" spans="1:16">
      <c r="B2739" s="627"/>
      <c r="C2739" s="627"/>
      <c r="D2739" s="627"/>
      <c r="E2739" s="628"/>
      <c r="F2739" s="8"/>
      <c r="G2739" s="639"/>
      <c r="H2739" s="630">
        <f>IF(F2739="",0,VLOOKUP(F2739,'Cable trays (UnitPrice)'!B:F,5,0))</f>
        <v>0</v>
      </c>
      <c r="I2739" s="631">
        <f t="shared" si="3722"/>
        <v>0</v>
      </c>
      <c r="J2739" s="632"/>
      <c r="K2739" s="632"/>
      <c r="L2739" s="632"/>
      <c r="M2739" s="633"/>
      <c r="N2739" s="632"/>
      <c r="O2739" s="635"/>
      <c r="P2739" s="636" t="e">
        <f t="shared" ref="P2739" si="3731">G2739*O2730</f>
        <v>#REF!</v>
      </c>
    </row>
    <row r="2740" spans="1:16">
      <c r="A2740" t="s">
        <v>1020</v>
      </c>
      <c r="B2740" s="706" t="s">
        <v>1013</v>
      </c>
      <c r="C2740" s="703" t="s">
        <v>852</v>
      </c>
      <c r="D2740" s="9" t="s">
        <v>869</v>
      </c>
      <c r="E2740" s="9" t="s">
        <v>881</v>
      </c>
      <c r="F2740" s="619"/>
      <c r="G2740" s="619"/>
      <c r="H2740" s="619"/>
      <c r="I2740" s="620">
        <f t="shared" ref="I2740" si="3732">SUM(I2741:I2749)</f>
        <v>45.405441618813235</v>
      </c>
      <c r="J2740" s="621">
        <f>I2740*NOK2EUR</f>
        <v>522.16257861635222</v>
      </c>
      <c r="K2740" s="622"/>
      <c r="L2740" s="622">
        <f t="shared" ref="L2740" si="3733">D2740/1000</f>
        <v>0.3</v>
      </c>
      <c r="M2740" s="624">
        <f t="shared" ref="M2740" si="3734">$M$1</f>
        <v>0.5</v>
      </c>
      <c r="N2740" s="622">
        <f t="shared" ref="N2740" si="3735">L2740+L2740*M2740</f>
        <v>0.44999999999999996</v>
      </c>
      <c r="O2740" s="626" t="e">
        <f>SUMIF(#REF!,A2740,#REF!)</f>
        <v>#REF!</v>
      </c>
      <c r="P2740" s="626"/>
    </row>
    <row r="2741" spans="1:16">
      <c r="B2741" s="627"/>
      <c r="C2741" s="627"/>
      <c r="D2741" s="627"/>
      <c r="E2741" s="628"/>
      <c r="F2741" s="260" t="str">
        <f>CONCATENATE(B2740," ",C2740,D2740,"x",E2740)</f>
        <v>Tray - Bend HDG 300 x 100</v>
      </c>
      <c r="G2741" s="629">
        <v>1</v>
      </c>
      <c r="H2741" s="630">
        <f>IF(F2741="",0,VLOOKUP(F2741,'Cable trays (UnitPrice)'!B:F,5,0))</f>
        <v>28.383921246923709</v>
      </c>
      <c r="I2741" s="631">
        <f t="shared" ref="I2741:I2749" si="3736">H2741*G2741</f>
        <v>28.383921246923709</v>
      </c>
      <c r="J2741" s="632"/>
      <c r="K2741" s="632"/>
      <c r="L2741" s="632"/>
      <c r="M2741" s="633"/>
      <c r="N2741" s="632"/>
      <c r="O2741" s="635"/>
      <c r="P2741" s="636" t="e">
        <f t="shared" ref="P2741" si="3737">G2741*O2740</f>
        <v>#REF!</v>
      </c>
    </row>
    <row r="2742" spans="1:16">
      <c r="B2742" s="627"/>
      <c r="C2742" s="627"/>
      <c r="D2742" s="627"/>
      <c r="E2742" s="628"/>
      <c r="F2742" s="260" t="str">
        <f>CONCATENATE("Ladder - Union ",C2740,D2740,"x",E2740)</f>
        <v>Ladder - Union HDG 300 x 100</v>
      </c>
      <c r="G2742" s="629">
        <v>2</v>
      </c>
      <c r="H2742" s="630">
        <f>IF(F2742="",0,VLOOKUP(F2742,'Cable trays (UnitPrice)'!B:F,5,0))</f>
        <v>4.1564123598578071</v>
      </c>
      <c r="I2742" s="631">
        <f t="shared" si="3736"/>
        <v>8.3128247197156142</v>
      </c>
      <c r="J2742" s="632"/>
      <c r="K2742" s="632"/>
      <c r="L2742" s="632"/>
      <c r="M2742" s="633"/>
      <c r="N2742" s="632"/>
      <c r="O2742" s="635"/>
      <c r="P2742" s="636" t="e">
        <f t="shared" ref="P2742" si="3738">G2742*O2740</f>
        <v>#REF!</v>
      </c>
    </row>
    <row r="2743" spans="1:16">
      <c r="B2743" s="627"/>
      <c r="C2743" s="627"/>
      <c r="D2743" s="627"/>
      <c r="E2743" s="628"/>
      <c r="F2743" s="638" t="s">
        <v>853</v>
      </c>
      <c r="G2743" s="639">
        <v>2</v>
      </c>
      <c r="H2743" s="630">
        <f>IF(F2743="",0,VLOOKUP(F2743,'Cable trays (UnitPrice)'!B:F,5,0))</f>
        <v>1.6165217391304347</v>
      </c>
      <c r="I2743" s="631">
        <f t="shared" si="3736"/>
        <v>3.2330434782608695</v>
      </c>
      <c r="J2743" s="632"/>
      <c r="K2743" s="632"/>
      <c r="L2743" s="632"/>
      <c r="M2743" s="633"/>
      <c r="N2743" s="632"/>
      <c r="O2743" s="635"/>
      <c r="P2743" s="636" t="e">
        <f t="shared" ref="P2743" si="3739">G2743*O2740</f>
        <v>#REF!</v>
      </c>
    </row>
    <row r="2744" spans="1:16">
      <c r="B2744" s="627"/>
      <c r="C2744" s="627"/>
      <c r="D2744" s="627"/>
      <c r="E2744" s="628"/>
      <c r="F2744" s="638" t="s">
        <v>854</v>
      </c>
      <c r="G2744" s="639">
        <v>2</v>
      </c>
      <c r="H2744" s="630">
        <f>IF(F2744="",0,VLOOKUP(F2744,'Cable trays (UnitPrice)'!B:F,5,0))</f>
        <v>0.1643478260869565</v>
      </c>
      <c r="I2744" s="631">
        <f t="shared" si="3736"/>
        <v>0.328695652173913</v>
      </c>
      <c r="J2744" s="632"/>
      <c r="K2744" s="632"/>
      <c r="L2744" s="632"/>
      <c r="M2744" s="633"/>
      <c r="N2744" s="632"/>
      <c r="O2744" s="635"/>
      <c r="P2744" s="636" t="e">
        <f t="shared" ref="P2744" si="3740">G2744*O2740</f>
        <v>#REF!</v>
      </c>
    </row>
    <row r="2745" spans="1:16">
      <c r="B2745" s="627"/>
      <c r="C2745" s="627"/>
      <c r="D2745" s="627"/>
      <c r="E2745" s="628"/>
      <c r="F2745" s="638" t="s">
        <v>865</v>
      </c>
      <c r="G2745" s="639">
        <f t="shared" si="3712"/>
        <v>0.6</v>
      </c>
      <c r="H2745" s="630">
        <f>IF(F2745="",0,VLOOKUP(F2745,'Cable trays (UnitPrice)'!B:F,5,0))</f>
        <v>5.9608695652173909</v>
      </c>
      <c r="I2745" s="631">
        <f t="shared" si="3736"/>
        <v>3.5765217391304343</v>
      </c>
      <c r="J2745" s="632"/>
      <c r="K2745" s="632"/>
      <c r="L2745" s="632"/>
      <c r="M2745" s="633"/>
      <c r="N2745" s="632"/>
      <c r="O2745" s="635"/>
      <c r="P2745" s="636" t="e">
        <f t="shared" ref="P2745" si="3741">G2745*O2740</f>
        <v>#REF!</v>
      </c>
    </row>
    <row r="2746" spans="1:16">
      <c r="B2746" s="627"/>
      <c r="C2746" s="627"/>
      <c r="D2746" s="627"/>
      <c r="E2746" s="628"/>
      <c r="F2746" s="638" t="s">
        <v>855</v>
      </c>
      <c r="G2746" s="639">
        <v>2</v>
      </c>
      <c r="H2746" s="630">
        <f>IF(F2746="",0,VLOOKUP(F2746,'Cable trays (UnitPrice)'!B:F,5,0))</f>
        <v>0.78521739130434776</v>
      </c>
      <c r="I2746" s="631">
        <f t="shared" si="3736"/>
        <v>1.5704347826086955</v>
      </c>
      <c r="J2746" s="632"/>
      <c r="K2746" s="632"/>
      <c r="L2746" s="632"/>
      <c r="M2746" s="633"/>
      <c r="N2746" s="632"/>
      <c r="O2746" s="635"/>
      <c r="P2746" s="636" t="e">
        <f t="shared" ref="P2746" si="3742">G2746*O2740</f>
        <v>#REF!</v>
      </c>
    </row>
    <row r="2747" spans="1:16">
      <c r="B2747" s="627"/>
      <c r="C2747" s="627"/>
      <c r="D2747" s="627"/>
      <c r="E2747" s="628"/>
      <c r="F2747" s="638"/>
      <c r="G2747" s="639"/>
      <c r="H2747" s="630">
        <f>IF(F2747="",0,VLOOKUP(F2747,'Cable trays (UnitPrice)'!B:F,5,0))</f>
        <v>0</v>
      </c>
      <c r="I2747" s="631">
        <f t="shared" si="3736"/>
        <v>0</v>
      </c>
      <c r="J2747" s="632"/>
      <c r="K2747" s="632"/>
      <c r="L2747" s="632"/>
      <c r="M2747" s="633"/>
      <c r="N2747" s="632"/>
      <c r="O2747" s="635"/>
      <c r="P2747" s="636" t="e">
        <f t="shared" ref="P2747" si="3743">G2747*O2740</f>
        <v>#REF!</v>
      </c>
    </row>
    <row r="2748" spans="1:16">
      <c r="B2748" s="627"/>
      <c r="C2748" s="627"/>
      <c r="D2748" s="627"/>
      <c r="E2748" s="628"/>
      <c r="F2748" s="627"/>
      <c r="G2748" s="639"/>
      <c r="H2748" s="630">
        <f>IF(F2748="",0,VLOOKUP(F2748,'Cable trays (UnitPrice)'!B:F,5,0))</f>
        <v>0</v>
      </c>
      <c r="I2748" s="631">
        <f t="shared" si="3736"/>
        <v>0</v>
      </c>
      <c r="J2748" s="632"/>
      <c r="K2748" s="632"/>
      <c r="L2748" s="632"/>
      <c r="M2748" s="633"/>
      <c r="N2748" s="632"/>
      <c r="O2748" s="635"/>
      <c r="P2748" s="636" t="e">
        <f t="shared" ref="P2748" si="3744">G2748*O2740</f>
        <v>#REF!</v>
      </c>
    </row>
    <row r="2749" spans="1:16">
      <c r="B2749" s="627"/>
      <c r="C2749" s="627"/>
      <c r="D2749" s="627"/>
      <c r="E2749" s="628"/>
      <c r="F2749" s="8"/>
      <c r="G2749" s="639"/>
      <c r="H2749" s="630">
        <f>IF(F2749="",0,VLOOKUP(F2749,'Cable trays (UnitPrice)'!B:F,5,0))</f>
        <v>0</v>
      </c>
      <c r="I2749" s="631">
        <f t="shared" si="3736"/>
        <v>0</v>
      </c>
      <c r="J2749" s="632"/>
      <c r="K2749" s="632"/>
      <c r="L2749" s="632"/>
      <c r="M2749" s="633"/>
      <c r="N2749" s="632"/>
      <c r="O2749" s="635"/>
      <c r="P2749" s="636" t="e">
        <f t="shared" ref="P2749" si="3745">G2749*O2740</f>
        <v>#REF!</v>
      </c>
    </row>
    <row r="2750" spans="1:16">
      <c r="A2750" t="s">
        <v>1021</v>
      </c>
      <c r="B2750" s="706" t="s">
        <v>1013</v>
      </c>
      <c r="C2750" s="703" t="s">
        <v>852</v>
      </c>
      <c r="D2750" s="9" t="s">
        <v>869</v>
      </c>
      <c r="E2750" s="9" t="s">
        <v>883</v>
      </c>
      <c r="F2750" s="619"/>
      <c r="G2750" s="619"/>
      <c r="H2750" s="619"/>
      <c r="I2750" s="620">
        <f t="shared" ref="I2750" si="3746">SUM(I2751:I2759)</f>
        <v>43.354580257041285</v>
      </c>
      <c r="J2750" s="621">
        <f>I2750*NOK2EUR</f>
        <v>498.57767295597478</v>
      </c>
      <c r="K2750" s="622"/>
      <c r="L2750" s="622">
        <f t="shared" ref="L2750" si="3747">D2750/1000</f>
        <v>0.3</v>
      </c>
      <c r="M2750" s="624">
        <f t="shared" ref="M2750" si="3748">$M$1</f>
        <v>0.5</v>
      </c>
      <c r="N2750" s="622">
        <f t="shared" ref="N2750" si="3749">L2750+L2750*M2750</f>
        <v>0.44999999999999996</v>
      </c>
      <c r="O2750" s="626" t="e">
        <f>SUMIF(#REF!,A2750,#REF!)</f>
        <v>#REF!</v>
      </c>
      <c r="P2750" s="626"/>
    </row>
    <row r="2751" spans="1:16">
      <c r="B2751" s="627"/>
      <c r="C2751" s="627"/>
      <c r="D2751" s="627"/>
      <c r="E2751" s="628"/>
      <c r="F2751" s="260" t="str">
        <f>CONCATENATE(B2750," ",C2750,D2750,"x",E2750)</f>
        <v>Tray - Bend HDG 300 x 80</v>
      </c>
      <c r="G2751" s="629">
        <v>1</v>
      </c>
      <c r="H2751" s="630">
        <f>IF(F2751="",0,VLOOKUP(F2751,'Cable trays (UnitPrice)'!B:F,5,0))</f>
        <v>26.333059885151762</v>
      </c>
      <c r="I2751" s="631">
        <f t="shared" ref="I2751:I2759" si="3750">H2751*G2751</f>
        <v>26.333059885151762</v>
      </c>
      <c r="J2751" s="632"/>
      <c r="K2751" s="632"/>
      <c r="L2751" s="632"/>
      <c r="M2751" s="633"/>
      <c r="N2751" s="632"/>
      <c r="O2751" s="635"/>
      <c r="P2751" s="636" t="e">
        <f t="shared" ref="P2751" si="3751">G2751*O2750</f>
        <v>#REF!</v>
      </c>
    </row>
    <row r="2752" spans="1:16">
      <c r="B2752" s="627"/>
      <c r="C2752" s="627"/>
      <c r="D2752" s="627"/>
      <c r="E2752" s="628"/>
      <c r="F2752" s="260" t="str">
        <f>CONCATENATE("Ladder - Union ",C2750,D2750,"x",E2750)</f>
        <v>Ladder - Union HDG 300 x 80</v>
      </c>
      <c r="G2752" s="629">
        <v>2</v>
      </c>
      <c r="H2752" s="630">
        <f>IF(F2752="",0,VLOOKUP(F2752,'Cable trays (UnitPrice)'!B:F,5,0))</f>
        <v>4.1564123598578071</v>
      </c>
      <c r="I2752" s="631">
        <f t="shared" si="3750"/>
        <v>8.3128247197156142</v>
      </c>
      <c r="J2752" s="632"/>
      <c r="K2752" s="632"/>
      <c r="L2752" s="632"/>
      <c r="M2752" s="633"/>
      <c r="N2752" s="632"/>
      <c r="O2752" s="635"/>
      <c r="P2752" s="636" t="e">
        <f t="shared" ref="P2752" si="3752">G2752*O2750</f>
        <v>#REF!</v>
      </c>
    </row>
    <row r="2753" spans="1:16">
      <c r="B2753" s="627"/>
      <c r="C2753" s="627"/>
      <c r="D2753" s="627"/>
      <c r="E2753" s="628"/>
      <c r="F2753" s="638" t="s">
        <v>853</v>
      </c>
      <c r="G2753" s="639">
        <v>2</v>
      </c>
      <c r="H2753" s="630">
        <f>IF(F2753="",0,VLOOKUP(F2753,'Cable trays (UnitPrice)'!B:F,5,0))</f>
        <v>1.6165217391304347</v>
      </c>
      <c r="I2753" s="631">
        <f t="shared" si="3750"/>
        <v>3.2330434782608695</v>
      </c>
      <c r="J2753" s="632"/>
      <c r="K2753" s="632"/>
      <c r="L2753" s="632"/>
      <c r="M2753" s="633"/>
      <c r="N2753" s="632"/>
      <c r="O2753" s="635"/>
      <c r="P2753" s="636" t="e">
        <f t="shared" ref="P2753" si="3753">G2753*O2750</f>
        <v>#REF!</v>
      </c>
    </row>
    <row r="2754" spans="1:16">
      <c r="B2754" s="627"/>
      <c r="C2754" s="627"/>
      <c r="D2754" s="627"/>
      <c r="E2754" s="628"/>
      <c r="F2754" s="638" t="s">
        <v>854</v>
      </c>
      <c r="G2754" s="639">
        <v>2</v>
      </c>
      <c r="H2754" s="630">
        <f>IF(F2754="",0,VLOOKUP(F2754,'Cable trays (UnitPrice)'!B:F,5,0))</f>
        <v>0.1643478260869565</v>
      </c>
      <c r="I2754" s="631">
        <f t="shared" si="3750"/>
        <v>0.328695652173913</v>
      </c>
      <c r="J2754" s="632"/>
      <c r="K2754" s="632"/>
      <c r="L2754" s="632"/>
      <c r="M2754" s="633"/>
      <c r="N2754" s="632"/>
      <c r="O2754" s="635"/>
      <c r="P2754" s="636" t="e">
        <f t="shared" ref="P2754" si="3754">G2754*O2750</f>
        <v>#REF!</v>
      </c>
    </row>
    <row r="2755" spans="1:16">
      <c r="B2755" s="627"/>
      <c r="C2755" s="627"/>
      <c r="D2755" s="627"/>
      <c r="E2755" s="628"/>
      <c r="F2755" s="638" t="s">
        <v>865</v>
      </c>
      <c r="G2755" s="639">
        <f t="shared" si="3712"/>
        <v>0.6</v>
      </c>
      <c r="H2755" s="630">
        <f>IF(F2755="",0,VLOOKUP(F2755,'Cable trays (UnitPrice)'!B:F,5,0))</f>
        <v>5.9608695652173909</v>
      </c>
      <c r="I2755" s="631">
        <f t="shared" si="3750"/>
        <v>3.5765217391304343</v>
      </c>
      <c r="J2755" s="632"/>
      <c r="K2755" s="632"/>
      <c r="L2755" s="632"/>
      <c r="M2755" s="633"/>
      <c r="N2755" s="632"/>
      <c r="O2755" s="635"/>
      <c r="P2755" s="636" t="e">
        <f t="shared" ref="P2755" si="3755">G2755*O2750</f>
        <v>#REF!</v>
      </c>
    </row>
    <row r="2756" spans="1:16">
      <c r="B2756" s="627"/>
      <c r="C2756" s="627"/>
      <c r="D2756" s="627"/>
      <c r="E2756" s="628"/>
      <c r="F2756" s="638" t="s">
        <v>855</v>
      </c>
      <c r="G2756" s="639">
        <v>2</v>
      </c>
      <c r="H2756" s="630">
        <f>IF(F2756="",0,VLOOKUP(F2756,'Cable trays (UnitPrice)'!B:F,5,0))</f>
        <v>0.78521739130434776</v>
      </c>
      <c r="I2756" s="631">
        <f t="shared" si="3750"/>
        <v>1.5704347826086955</v>
      </c>
      <c r="J2756" s="632"/>
      <c r="K2756" s="632"/>
      <c r="L2756" s="632"/>
      <c r="M2756" s="633"/>
      <c r="N2756" s="632"/>
      <c r="O2756" s="635"/>
      <c r="P2756" s="636" t="e">
        <f t="shared" ref="P2756" si="3756">G2756*O2750</f>
        <v>#REF!</v>
      </c>
    </row>
    <row r="2757" spans="1:16">
      <c r="B2757" s="627"/>
      <c r="C2757" s="627"/>
      <c r="D2757" s="627"/>
      <c r="E2757" s="628"/>
      <c r="F2757" s="638"/>
      <c r="G2757" s="639"/>
      <c r="H2757" s="630">
        <f>IF(F2757="",0,VLOOKUP(F2757,'Cable trays (UnitPrice)'!B:F,5,0))</f>
        <v>0</v>
      </c>
      <c r="I2757" s="631">
        <f t="shared" si="3750"/>
        <v>0</v>
      </c>
      <c r="J2757" s="632"/>
      <c r="K2757" s="632"/>
      <c r="L2757" s="632"/>
      <c r="M2757" s="633"/>
      <c r="N2757" s="632"/>
      <c r="O2757" s="635"/>
      <c r="P2757" s="636" t="e">
        <f t="shared" ref="P2757" si="3757">G2757*O2750</f>
        <v>#REF!</v>
      </c>
    </row>
    <row r="2758" spans="1:16">
      <c r="B2758" s="627"/>
      <c r="C2758" s="627"/>
      <c r="D2758" s="627"/>
      <c r="E2758" s="628"/>
      <c r="F2758" s="627"/>
      <c r="G2758" s="639"/>
      <c r="H2758" s="630">
        <f>IF(F2758="",0,VLOOKUP(F2758,'Cable trays (UnitPrice)'!B:F,5,0))</f>
        <v>0</v>
      </c>
      <c r="I2758" s="631">
        <f t="shared" si="3750"/>
        <v>0</v>
      </c>
      <c r="J2758" s="632"/>
      <c r="K2758" s="632"/>
      <c r="L2758" s="632"/>
      <c r="M2758" s="633"/>
      <c r="N2758" s="632"/>
      <c r="O2758" s="635"/>
      <c r="P2758" s="636" t="e">
        <f t="shared" ref="P2758" si="3758">G2758*O2750</f>
        <v>#REF!</v>
      </c>
    </row>
    <row r="2759" spans="1:16">
      <c r="B2759" s="627"/>
      <c r="C2759" s="627"/>
      <c r="D2759" s="627"/>
      <c r="E2759" s="628"/>
      <c r="F2759" s="8"/>
      <c r="G2759" s="639"/>
      <c r="H2759" s="630">
        <f>IF(F2759="",0,VLOOKUP(F2759,'Cable trays (UnitPrice)'!B:F,5,0))</f>
        <v>0</v>
      </c>
      <c r="I2759" s="631">
        <f t="shared" si="3750"/>
        <v>0</v>
      </c>
      <c r="J2759" s="632"/>
      <c r="K2759" s="632"/>
      <c r="L2759" s="632"/>
      <c r="M2759" s="633"/>
      <c r="N2759" s="632"/>
      <c r="O2759" s="635"/>
      <c r="P2759" s="636" t="e">
        <f t="shared" ref="P2759" si="3759">G2759*O2750</f>
        <v>#REF!</v>
      </c>
    </row>
    <row r="2760" spans="1:16">
      <c r="A2760" t="s">
        <v>1022</v>
      </c>
      <c r="B2760" s="706" t="s">
        <v>1013</v>
      </c>
      <c r="C2760" s="703" t="s">
        <v>852</v>
      </c>
      <c r="D2760" s="9" t="s">
        <v>869</v>
      </c>
      <c r="E2760" s="9" t="s">
        <v>1016</v>
      </c>
      <c r="F2760" s="619"/>
      <c r="G2760" s="619"/>
      <c r="H2760" s="619"/>
      <c r="I2760" s="620">
        <f t="shared" ref="I2760" si="3760">SUM(I2761:I2769)</f>
        <v>43.354580257041285</v>
      </c>
      <c r="J2760" s="621">
        <f>I2760*NOK2EUR</f>
        <v>498.57767295597478</v>
      </c>
      <c r="K2760" s="622"/>
      <c r="L2760" s="622">
        <f t="shared" ref="L2760" si="3761">D2760/1000</f>
        <v>0.3</v>
      </c>
      <c r="M2760" s="624">
        <f t="shared" ref="M2760" si="3762">$M$1</f>
        <v>0.5</v>
      </c>
      <c r="N2760" s="622">
        <f t="shared" ref="N2760" si="3763">L2760+L2760*M2760</f>
        <v>0.44999999999999996</v>
      </c>
      <c r="O2760" s="626" t="e">
        <f>SUMIF(#REF!,A2760,#REF!)</f>
        <v>#REF!</v>
      </c>
      <c r="P2760" s="626"/>
    </row>
    <row r="2761" spans="1:16">
      <c r="B2761" s="627"/>
      <c r="C2761" s="627"/>
      <c r="D2761" s="627"/>
      <c r="E2761" s="628"/>
      <c r="F2761" s="260" t="str">
        <f>CONCATENATE(B2760," ",C2760,D2760,"x",E2760)</f>
        <v>Tray - Bend HDG 300 x 75</v>
      </c>
      <c r="G2761" s="629">
        <v>1</v>
      </c>
      <c r="H2761" s="630">
        <f>IF(F2761="",0,VLOOKUP(F2761,'Cable trays (UnitPrice)'!B:F,5,0))</f>
        <v>26.333059885151762</v>
      </c>
      <c r="I2761" s="631">
        <f t="shared" ref="I2761:I2769" si="3764">H2761*G2761</f>
        <v>26.333059885151762</v>
      </c>
      <c r="J2761" s="632"/>
      <c r="K2761" s="632"/>
      <c r="L2761" s="632"/>
      <c r="M2761" s="633"/>
      <c r="N2761" s="632"/>
      <c r="O2761" s="635"/>
      <c r="P2761" s="636" t="e">
        <f t="shared" ref="P2761" si="3765">G2761*O2760</f>
        <v>#REF!</v>
      </c>
    </row>
    <row r="2762" spans="1:16">
      <c r="B2762" s="627"/>
      <c r="C2762" s="627"/>
      <c r="D2762" s="627"/>
      <c r="E2762" s="628"/>
      <c r="F2762" s="260" t="str">
        <f>CONCATENATE("Ladder - Union ",C2760,D2760,"x",E2760)</f>
        <v>Ladder - Union HDG 300 x 75</v>
      </c>
      <c r="G2762" s="629">
        <v>2</v>
      </c>
      <c r="H2762" s="630">
        <f>IF(F2762="",0,VLOOKUP(F2762,'Cable trays (UnitPrice)'!B:F,5,0))</f>
        <v>4.1564123598578071</v>
      </c>
      <c r="I2762" s="631">
        <f t="shared" si="3764"/>
        <v>8.3128247197156142</v>
      </c>
      <c r="J2762" s="632"/>
      <c r="K2762" s="632"/>
      <c r="L2762" s="632"/>
      <c r="M2762" s="633"/>
      <c r="N2762" s="632"/>
      <c r="O2762" s="635"/>
      <c r="P2762" s="636" t="e">
        <f t="shared" ref="P2762" si="3766">G2762*O2760</f>
        <v>#REF!</v>
      </c>
    </row>
    <row r="2763" spans="1:16">
      <c r="B2763" s="627"/>
      <c r="C2763" s="627"/>
      <c r="D2763" s="627"/>
      <c r="E2763" s="628"/>
      <c r="F2763" s="638" t="s">
        <v>853</v>
      </c>
      <c r="G2763" s="639">
        <v>2</v>
      </c>
      <c r="H2763" s="630">
        <f>IF(F2763="",0,VLOOKUP(F2763,'Cable trays (UnitPrice)'!B:F,5,0))</f>
        <v>1.6165217391304347</v>
      </c>
      <c r="I2763" s="631">
        <f t="shared" si="3764"/>
        <v>3.2330434782608695</v>
      </c>
      <c r="J2763" s="632"/>
      <c r="K2763" s="632"/>
      <c r="L2763" s="632"/>
      <c r="M2763" s="633"/>
      <c r="N2763" s="632"/>
      <c r="O2763" s="635"/>
      <c r="P2763" s="636" t="e">
        <f t="shared" ref="P2763" si="3767">G2763*O2760</f>
        <v>#REF!</v>
      </c>
    </row>
    <row r="2764" spans="1:16">
      <c r="B2764" s="627"/>
      <c r="C2764" s="627"/>
      <c r="D2764" s="627"/>
      <c r="E2764" s="628"/>
      <c r="F2764" s="638" t="s">
        <v>854</v>
      </c>
      <c r="G2764" s="639">
        <v>2</v>
      </c>
      <c r="H2764" s="630">
        <f>IF(F2764="",0,VLOOKUP(F2764,'Cable trays (UnitPrice)'!B:F,5,0))</f>
        <v>0.1643478260869565</v>
      </c>
      <c r="I2764" s="631">
        <f t="shared" si="3764"/>
        <v>0.328695652173913</v>
      </c>
      <c r="J2764" s="632"/>
      <c r="K2764" s="632"/>
      <c r="L2764" s="632"/>
      <c r="M2764" s="633"/>
      <c r="N2764" s="632"/>
      <c r="O2764" s="635"/>
      <c r="P2764" s="636" t="e">
        <f t="shared" ref="P2764" si="3768">G2764*O2760</f>
        <v>#REF!</v>
      </c>
    </row>
    <row r="2765" spans="1:16">
      <c r="B2765" s="627"/>
      <c r="C2765" s="627"/>
      <c r="D2765" s="627"/>
      <c r="E2765" s="628"/>
      <c r="F2765" s="638" t="s">
        <v>865</v>
      </c>
      <c r="G2765" s="639">
        <f t="shared" si="3712"/>
        <v>0.6</v>
      </c>
      <c r="H2765" s="630">
        <f>IF(F2765="",0,VLOOKUP(F2765,'Cable trays (UnitPrice)'!B:F,5,0))</f>
        <v>5.9608695652173909</v>
      </c>
      <c r="I2765" s="631">
        <f t="shared" si="3764"/>
        <v>3.5765217391304343</v>
      </c>
      <c r="J2765" s="632"/>
      <c r="K2765" s="632"/>
      <c r="L2765" s="632"/>
      <c r="M2765" s="633"/>
      <c r="N2765" s="632"/>
      <c r="O2765" s="635"/>
      <c r="P2765" s="636" t="e">
        <f t="shared" ref="P2765" si="3769">G2765*O2760</f>
        <v>#REF!</v>
      </c>
    </row>
    <row r="2766" spans="1:16">
      <c r="B2766" s="627"/>
      <c r="C2766" s="627"/>
      <c r="D2766" s="627"/>
      <c r="E2766" s="628"/>
      <c r="F2766" s="638" t="s">
        <v>855</v>
      </c>
      <c r="G2766" s="639">
        <v>2</v>
      </c>
      <c r="H2766" s="630">
        <f>IF(F2766="",0,VLOOKUP(F2766,'Cable trays (UnitPrice)'!B:F,5,0))</f>
        <v>0.78521739130434776</v>
      </c>
      <c r="I2766" s="631">
        <f t="shared" si="3764"/>
        <v>1.5704347826086955</v>
      </c>
      <c r="J2766" s="632"/>
      <c r="K2766" s="632"/>
      <c r="L2766" s="632"/>
      <c r="M2766" s="633"/>
      <c r="N2766" s="632"/>
      <c r="O2766" s="635"/>
      <c r="P2766" s="636" t="e">
        <f t="shared" ref="P2766" si="3770">G2766*O2760</f>
        <v>#REF!</v>
      </c>
    </row>
    <row r="2767" spans="1:16">
      <c r="B2767" s="627"/>
      <c r="C2767" s="627"/>
      <c r="D2767" s="627"/>
      <c r="E2767" s="628"/>
      <c r="F2767" s="638"/>
      <c r="G2767" s="639"/>
      <c r="H2767" s="630">
        <f>IF(F2767="",0,VLOOKUP(F2767,'Cable trays (UnitPrice)'!B:F,5,0))</f>
        <v>0</v>
      </c>
      <c r="I2767" s="631">
        <f t="shared" si="3764"/>
        <v>0</v>
      </c>
      <c r="J2767" s="632"/>
      <c r="K2767" s="632"/>
      <c r="L2767" s="632"/>
      <c r="M2767" s="633"/>
      <c r="N2767" s="632"/>
      <c r="O2767" s="635"/>
      <c r="P2767" s="636" t="e">
        <f t="shared" ref="P2767" si="3771">G2767*O2760</f>
        <v>#REF!</v>
      </c>
    </row>
    <row r="2768" spans="1:16">
      <c r="B2768" s="627"/>
      <c r="C2768" s="627"/>
      <c r="D2768" s="627"/>
      <c r="E2768" s="628"/>
      <c r="F2768" s="627"/>
      <c r="G2768" s="639"/>
      <c r="H2768" s="630">
        <f>IF(F2768="",0,VLOOKUP(F2768,'Cable trays (UnitPrice)'!B:F,5,0))</f>
        <v>0</v>
      </c>
      <c r="I2768" s="631">
        <f t="shared" si="3764"/>
        <v>0</v>
      </c>
      <c r="J2768" s="632"/>
      <c r="K2768" s="632"/>
      <c r="L2768" s="632"/>
      <c r="M2768" s="633"/>
      <c r="N2768" s="632"/>
      <c r="O2768" s="635"/>
      <c r="P2768" s="636" t="e">
        <f t="shared" ref="P2768" si="3772">G2768*O2760</f>
        <v>#REF!</v>
      </c>
    </row>
    <row r="2769" spans="1:16">
      <c r="B2769" s="627"/>
      <c r="C2769" s="627"/>
      <c r="D2769" s="627"/>
      <c r="E2769" s="628"/>
      <c r="F2769" s="8"/>
      <c r="G2769" s="639"/>
      <c r="H2769" s="630">
        <f>IF(F2769="",0,VLOOKUP(F2769,'Cable trays (UnitPrice)'!B:F,5,0))</f>
        <v>0</v>
      </c>
      <c r="I2769" s="631">
        <f t="shared" si="3764"/>
        <v>0</v>
      </c>
      <c r="J2769" s="632"/>
      <c r="K2769" s="632"/>
      <c r="L2769" s="632"/>
      <c r="M2769" s="633"/>
      <c r="N2769" s="632"/>
      <c r="O2769" s="635"/>
      <c r="P2769" s="636" t="e">
        <f t="shared" ref="P2769" si="3773">G2769*O2760</f>
        <v>#REF!</v>
      </c>
    </row>
    <row r="2770" spans="1:16">
      <c r="A2770" t="s">
        <v>1023</v>
      </c>
      <c r="B2770" s="706" t="s">
        <v>1013</v>
      </c>
      <c r="C2770" s="703" t="s">
        <v>852</v>
      </c>
      <c r="D2770" s="9" t="s">
        <v>869</v>
      </c>
      <c r="E2770" s="9" t="s">
        <v>864</v>
      </c>
      <c r="F2770" s="619"/>
      <c r="G2770" s="619"/>
      <c r="H2770" s="619"/>
      <c r="I2770" s="620">
        <f t="shared" ref="I2770" si="3774">SUM(I2771:I2779)</f>
        <v>104.36086956521739</v>
      </c>
      <c r="J2770" s="621">
        <f>I2770*NOK2EUR</f>
        <v>1200.1499999999999</v>
      </c>
      <c r="K2770" s="622"/>
      <c r="L2770" s="622">
        <f t="shared" ref="L2770" si="3775">D2770/1000</f>
        <v>0.3</v>
      </c>
      <c r="M2770" s="624">
        <f t="shared" ref="M2770" si="3776">$M$1</f>
        <v>0.5</v>
      </c>
      <c r="N2770" s="622">
        <f t="shared" ref="N2770" si="3777">L2770+L2770*M2770</f>
        <v>0.44999999999999996</v>
      </c>
      <c r="O2770" s="626" t="e">
        <f>SUMIF(#REF!,A2770,#REF!)</f>
        <v>#REF!</v>
      </c>
      <c r="P2770" s="626"/>
    </row>
    <row r="2771" spans="1:16">
      <c r="B2771" s="627"/>
      <c r="C2771" s="627"/>
      <c r="D2771" s="627"/>
      <c r="E2771" s="628"/>
      <c r="F2771" s="260" t="str">
        <f>CONCATENATE(B2770," ",C2770,D2770,"x",E2770)</f>
        <v>Tray - Bend HDG 300 x 60</v>
      </c>
      <c r="G2771" s="629">
        <v>1</v>
      </c>
      <c r="H2771" s="630">
        <f>IF(F2771="",0,VLOOKUP(F2771,'Cable trays (UnitPrice)'!B:F,5,0))</f>
        <v>60.869565217391305</v>
      </c>
      <c r="I2771" s="631">
        <f t="shared" ref="I2771:I2779" si="3778">H2771*G2771</f>
        <v>60.869565217391305</v>
      </c>
      <c r="J2771" s="632"/>
      <c r="K2771" s="632"/>
      <c r="L2771" s="632"/>
      <c r="M2771" s="633"/>
      <c r="N2771" s="632"/>
      <c r="O2771" s="635"/>
      <c r="P2771" s="636" t="e">
        <f t="shared" ref="P2771" si="3779">G2771*O2770</f>
        <v>#REF!</v>
      </c>
    </row>
    <row r="2772" spans="1:16">
      <c r="B2772" s="627"/>
      <c r="C2772" s="627"/>
      <c r="D2772" s="627"/>
      <c r="E2772" s="628"/>
      <c r="F2772" s="260" t="str">
        <f>CONCATENATE("Ladder - Union ",C2770,D2770,"x",E2770)</f>
        <v>Ladder - Union HDG 300 x 60</v>
      </c>
      <c r="G2772" s="629">
        <v>2</v>
      </c>
      <c r="H2772" s="630">
        <f>IF(F2772="",0,VLOOKUP(F2772,'Cable trays (UnitPrice)'!B:F,5,0))</f>
        <v>17.391304347826086</v>
      </c>
      <c r="I2772" s="631">
        <f t="shared" si="3778"/>
        <v>34.782608695652172</v>
      </c>
      <c r="J2772" s="632"/>
      <c r="K2772" s="632"/>
      <c r="L2772" s="632"/>
      <c r="M2772" s="633"/>
      <c r="N2772" s="632"/>
      <c r="O2772" s="635"/>
      <c r="P2772" s="636" t="e">
        <f t="shared" ref="P2772" si="3780">G2772*O2770</f>
        <v>#REF!</v>
      </c>
    </row>
    <row r="2773" spans="1:16">
      <c r="B2773" s="627"/>
      <c r="C2773" s="627"/>
      <c r="D2773" s="627"/>
      <c r="E2773" s="628"/>
      <c r="F2773" s="638" t="s">
        <v>853</v>
      </c>
      <c r="G2773" s="639">
        <v>2</v>
      </c>
      <c r="H2773" s="630">
        <f>IF(F2773="",0,VLOOKUP(F2773,'Cable trays (UnitPrice)'!B:F,5,0))</f>
        <v>1.6165217391304347</v>
      </c>
      <c r="I2773" s="631">
        <f t="shared" si="3778"/>
        <v>3.2330434782608695</v>
      </c>
      <c r="J2773" s="632"/>
      <c r="K2773" s="632"/>
      <c r="L2773" s="632"/>
      <c r="M2773" s="633"/>
      <c r="N2773" s="632"/>
      <c r="O2773" s="635"/>
      <c r="P2773" s="636" t="e">
        <f t="shared" ref="P2773" si="3781">G2773*O2770</f>
        <v>#REF!</v>
      </c>
    </row>
    <row r="2774" spans="1:16">
      <c r="B2774" s="627"/>
      <c r="C2774" s="627"/>
      <c r="D2774" s="627"/>
      <c r="E2774" s="628"/>
      <c r="F2774" s="638" t="s">
        <v>854</v>
      </c>
      <c r="G2774" s="639">
        <v>2</v>
      </c>
      <c r="H2774" s="630">
        <f>IF(F2774="",0,VLOOKUP(F2774,'Cable trays (UnitPrice)'!B:F,5,0))</f>
        <v>0.1643478260869565</v>
      </c>
      <c r="I2774" s="631">
        <f t="shared" si="3778"/>
        <v>0.328695652173913</v>
      </c>
      <c r="J2774" s="632"/>
      <c r="K2774" s="632"/>
      <c r="L2774" s="632"/>
      <c r="M2774" s="633"/>
      <c r="N2774" s="632"/>
      <c r="O2774" s="635"/>
      <c r="P2774" s="636" t="e">
        <f t="shared" ref="P2774" si="3782">G2774*O2770</f>
        <v>#REF!</v>
      </c>
    </row>
    <row r="2775" spans="1:16">
      <c r="B2775" s="627"/>
      <c r="C2775" s="627"/>
      <c r="D2775" s="627"/>
      <c r="E2775" s="628"/>
      <c r="F2775" s="638" t="s">
        <v>865</v>
      </c>
      <c r="G2775" s="639">
        <f t="shared" si="3712"/>
        <v>0.6</v>
      </c>
      <c r="H2775" s="630">
        <f>IF(F2775="",0,VLOOKUP(F2775,'Cable trays (UnitPrice)'!B:F,5,0))</f>
        <v>5.9608695652173909</v>
      </c>
      <c r="I2775" s="631">
        <f t="shared" si="3778"/>
        <v>3.5765217391304343</v>
      </c>
      <c r="J2775" s="632"/>
      <c r="K2775" s="632"/>
      <c r="L2775" s="632"/>
      <c r="M2775" s="633"/>
      <c r="N2775" s="632"/>
      <c r="O2775" s="635"/>
      <c r="P2775" s="636" t="e">
        <f t="shared" ref="P2775" si="3783">G2775*O2770</f>
        <v>#REF!</v>
      </c>
    </row>
    <row r="2776" spans="1:16">
      <c r="B2776" s="627"/>
      <c r="C2776" s="627"/>
      <c r="D2776" s="627"/>
      <c r="E2776" s="628"/>
      <c r="F2776" s="638" t="s">
        <v>855</v>
      </c>
      <c r="G2776" s="639">
        <v>2</v>
      </c>
      <c r="H2776" s="630">
        <f>IF(F2776="",0,VLOOKUP(F2776,'Cable trays (UnitPrice)'!B:F,5,0))</f>
        <v>0.78521739130434776</v>
      </c>
      <c r="I2776" s="631">
        <f t="shared" si="3778"/>
        <v>1.5704347826086955</v>
      </c>
      <c r="J2776" s="632"/>
      <c r="K2776" s="632"/>
      <c r="L2776" s="632"/>
      <c r="M2776" s="633"/>
      <c r="N2776" s="632"/>
      <c r="O2776" s="635"/>
      <c r="P2776" s="636" t="e">
        <f t="shared" ref="P2776" si="3784">G2776*O2770</f>
        <v>#REF!</v>
      </c>
    </row>
    <row r="2777" spans="1:16">
      <c r="B2777" s="627"/>
      <c r="C2777" s="627"/>
      <c r="D2777" s="627"/>
      <c r="E2777" s="628"/>
      <c r="F2777" s="638"/>
      <c r="G2777" s="639"/>
      <c r="H2777" s="630">
        <f>IF(F2777="",0,VLOOKUP(F2777,'Cable trays (UnitPrice)'!B:F,5,0))</f>
        <v>0</v>
      </c>
      <c r="I2777" s="631">
        <f t="shared" si="3778"/>
        <v>0</v>
      </c>
      <c r="J2777" s="632"/>
      <c r="K2777" s="632"/>
      <c r="L2777" s="632"/>
      <c r="M2777" s="633"/>
      <c r="N2777" s="632"/>
      <c r="O2777" s="635"/>
      <c r="P2777" s="636" t="e">
        <f t="shared" ref="P2777" si="3785">G2777*O2770</f>
        <v>#REF!</v>
      </c>
    </row>
    <row r="2778" spans="1:16">
      <c r="B2778" s="627"/>
      <c r="C2778" s="627"/>
      <c r="D2778" s="627"/>
      <c r="E2778" s="628"/>
      <c r="F2778" s="627"/>
      <c r="G2778" s="639"/>
      <c r="H2778" s="630">
        <f>IF(F2778="",0,VLOOKUP(F2778,'Cable trays (UnitPrice)'!B:F,5,0))</f>
        <v>0</v>
      </c>
      <c r="I2778" s="631">
        <f t="shared" si="3778"/>
        <v>0</v>
      </c>
      <c r="J2778" s="632"/>
      <c r="K2778" s="632"/>
      <c r="L2778" s="632"/>
      <c r="M2778" s="633"/>
      <c r="N2778" s="632"/>
      <c r="O2778" s="635"/>
      <c r="P2778" s="636" t="e">
        <f t="shared" ref="P2778" si="3786">G2778*O2770</f>
        <v>#REF!</v>
      </c>
    </row>
    <row r="2779" spans="1:16">
      <c r="B2779" s="627"/>
      <c r="C2779" s="627"/>
      <c r="D2779" s="627"/>
      <c r="E2779" s="628"/>
      <c r="F2779" s="8"/>
      <c r="G2779" s="639"/>
      <c r="H2779" s="630">
        <f>IF(F2779="",0,VLOOKUP(F2779,'Cable trays (UnitPrice)'!B:F,5,0))</f>
        <v>0</v>
      </c>
      <c r="I2779" s="631">
        <f t="shared" si="3778"/>
        <v>0</v>
      </c>
      <c r="J2779" s="632"/>
      <c r="K2779" s="632"/>
      <c r="L2779" s="632"/>
      <c r="M2779" s="633"/>
      <c r="N2779" s="632"/>
      <c r="O2779" s="635"/>
      <c r="P2779" s="636" t="e">
        <f t="shared" ref="P2779" si="3787">G2779*O2770</f>
        <v>#REF!</v>
      </c>
    </row>
    <row r="2780" spans="1:16">
      <c r="A2780" t="s">
        <v>1024</v>
      </c>
      <c r="B2780" s="706" t="s">
        <v>1013</v>
      </c>
      <c r="C2780" s="703" t="s">
        <v>852</v>
      </c>
      <c r="D2780" s="9" t="s">
        <v>869</v>
      </c>
      <c r="E2780" s="9" t="s">
        <v>867</v>
      </c>
      <c r="F2780" s="619"/>
      <c r="G2780" s="619"/>
      <c r="H2780" s="619"/>
      <c r="I2780" s="620">
        <f t="shared" ref="I2780" si="3788">SUM(I2781:I2789)</f>
        <v>28.287585452556744</v>
      </c>
      <c r="J2780" s="621">
        <f>I2780*NOK2EUR</f>
        <v>325.30723270440257</v>
      </c>
      <c r="K2780" s="622"/>
      <c r="L2780" s="622">
        <f t="shared" ref="L2780" si="3789">D2780/1000</f>
        <v>0.3</v>
      </c>
      <c r="M2780" s="624">
        <f t="shared" ref="M2780" si="3790">$M$1</f>
        <v>0.5</v>
      </c>
      <c r="N2780" s="622">
        <f t="shared" ref="N2780" si="3791">L2780+L2780*M2780</f>
        <v>0.44999999999999996</v>
      </c>
      <c r="O2780" s="626" t="e">
        <f>SUMIF(#REF!,A2780,#REF!)</f>
        <v>#REF!</v>
      </c>
      <c r="P2780" s="626"/>
    </row>
    <row r="2781" spans="1:16">
      <c r="B2781" s="627"/>
      <c r="C2781" s="627"/>
      <c r="D2781" s="627"/>
      <c r="E2781" s="628"/>
      <c r="F2781" s="260" t="str">
        <f>CONCATENATE(B2780," ",C2780,D2780,"x",E2780)</f>
        <v>Tray - Bend HDG 300 x 50</v>
      </c>
      <c r="G2781" s="629">
        <v>1</v>
      </c>
      <c r="H2781" s="630">
        <f>IF(F2781="",0,VLOOKUP(F2781,'Cable trays (UnitPrice)'!B:F,5,0))</f>
        <v>15.723270440251573</v>
      </c>
      <c r="I2781" s="631">
        <f t="shared" ref="I2781:I2789" si="3792">H2781*G2781</f>
        <v>15.723270440251573</v>
      </c>
      <c r="J2781" s="632"/>
      <c r="K2781" s="632"/>
      <c r="L2781" s="632"/>
      <c r="M2781" s="633"/>
      <c r="N2781" s="632"/>
      <c r="O2781" s="635"/>
      <c r="P2781" s="636" t="e">
        <f t="shared" ref="P2781" si="3793">G2781*O2780</f>
        <v>#REF!</v>
      </c>
    </row>
    <row r="2782" spans="1:16">
      <c r="B2782" s="627"/>
      <c r="C2782" s="627"/>
      <c r="D2782" s="627"/>
      <c r="E2782" s="628"/>
      <c r="F2782" s="260" t="str">
        <f>CONCATENATE("Ladder - Union ",C2780,D2780,"x",E2780)</f>
        <v>Ladder - Union HDG 300 x 50</v>
      </c>
      <c r="G2782" s="629">
        <v>2</v>
      </c>
      <c r="H2782" s="630">
        <f>IF(F2782="",0,VLOOKUP(F2782,'Cable trays (UnitPrice)'!B:F,5,0))</f>
        <v>1.9278096800656273</v>
      </c>
      <c r="I2782" s="631">
        <f t="shared" si="3792"/>
        <v>3.8556193601312545</v>
      </c>
      <c r="J2782" s="632"/>
      <c r="K2782" s="632"/>
      <c r="L2782" s="632"/>
      <c r="M2782" s="633"/>
      <c r="N2782" s="632"/>
      <c r="O2782" s="635"/>
      <c r="P2782" s="636" t="e">
        <f t="shared" ref="P2782" si="3794">G2782*O2780</f>
        <v>#REF!</v>
      </c>
    </row>
    <row r="2783" spans="1:16">
      <c r="B2783" s="627"/>
      <c r="C2783" s="627"/>
      <c r="D2783" s="627"/>
      <c r="E2783" s="628"/>
      <c r="F2783" s="638" t="s">
        <v>853</v>
      </c>
      <c r="G2783" s="639">
        <v>2</v>
      </c>
      <c r="H2783" s="630">
        <f>IF(F2783="",0,VLOOKUP(F2783,'Cable trays (UnitPrice)'!B:F,5,0))</f>
        <v>1.6165217391304347</v>
      </c>
      <c r="I2783" s="631">
        <f t="shared" si="3792"/>
        <v>3.2330434782608695</v>
      </c>
      <c r="J2783" s="632"/>
      <c r="K2783" s="632"/>
      <c r="L2783" s="632"/>
      <c r="M2783" s="633"/>
      <c r="N2783" s="632"/>
      <c r="O2783" s="635"/>
      <c r="P2783" s="636" t="e">
        <f t="shared" ref="P2783" si="3795">G2783*O2780</f>
        <v>#REF!</v>
      </c>
    </row>
    <row r="2784" spans="1:16">
      <c r="B2784" s="627"/>
      <c r="C2784" s="627"/>
      <c r="D2784" s="627"/>
      <c r="E2784" s="628"/>
      <c r="F2784" s="638" t="s">
        <v>854</v>
      </c>
      <c r="G2784" s="639">
        <v>2</v>
      </c>
      <c r="H2784" s="630">
        <f>IF(F2784="",0,VLOOKUP(F2784,'Cable trays (UnitPrice)'!B:F,5,0))</f>
        <v>0.1643478260869565</v>
      </c>
      <c r="I2784" s="631">
        <f t="shared" si="3792"/>
        <v>0.328695652173913</v>
      </c>
      <c r="J2784" s="632"/>
      <c r="K2784" s="632"/>
      <c r="L2784" s="632"/>
      <c r="M2784" s="633"/>
      <c r="N2784" s="632"/>
      <c r="O2784" s="635"/>
      <c r="P2784" s="636" t="e">
        <f t="shared" ref="P2784" si="3796">G2784*O2780</f>
        <v>#REF!</v>
      </c>
    </row>
    <row r="2785" spans="1:16">
      <c r="B2785" s="627"/>
      <c r="C2785" s="627"/>
      <c r="D2785" s="627"/>
      <c r="E2785" s="628"/>
      <c r="F2785" s="638" t="s">
        <v>865</v>
      </c>
      <c r="G2785" s="639">
        <f t="shared" si="3712"/>
        <v>0.6</v>
      </c>
      <c r="H2785" s="630">
        <f>IF(F2785="",0,VLOOKUP(F2785,'Cable trays (UnitPrice)'!B:F,5,0))</f>
        <v>5.9608695652173909</v>
      </c>
      <c r="I2785" s="631">
        <f t="shared" si="3792"/>
        <v>3.5765217391304343</v>
      </c>
      <c r="J2785" s="632"/>
      <c r="K2785" s="632"/>
      <c r="L2785" s="632"/>
      <c r="M2785" s="633"/>
      <c r="N2785" s="632"/>
      <c r="O2785" s="635"/>
      <c r="P2785" s="636" t="e">
        <f t="shared" ref="P2785" si="3797">G2785*O2780</f>
        <v>#REF!</v>
      </c>
    </row>
    <row r="2786" spans="1:16">
      <c r="B2786" s="627"/>
      <c r="C2786" s="627"/>
      <c r="D2786" s="627"/>
      <c r="E2786" s="628"/>
      <c r="F2786" s="638" t="s">
        <v>855</v>
      </c>
      <c r="G2786" s="639">
        <v>2</v>
      </c>
      <c r="H2786" s="630">
        <f>IF(F2786="",0,VLOOKUP(F2786,'Cable trays (UnitPrice)'!B:F,5,0))</f>
        <v>0.78521739130434776</v>
      </c>
      <c r="I2786" s="631">
        <f t="shared" si="3792"/>
        <v>1.5704347826086955</v>
      </c>
      <c r="J2786" s="632"/>
      <c r="K2786" s="632"/>
      <c r="L2786" s="632"/>
      <c r="M2786" s="633"/>
      <c r="N2786" s="632"/>
      <c r="O2786" s="635"/>
      <c r="P2786" s="636" t="e">
        <f t="shared" ref="P2786" si="3798">G2786*O2780</f>
        <v>#REF!</v>
      </c>
    </row>
    <row r="2787" spans="1:16">
      <c r="B2787" s="627"/>
      <c r="C2787" s="627"/>
      <c r="D2787" s="627"/>
      <c r="E2787" s="628"/>
      <c r="F2787" s="638"/>
      <c r="G2787" s="639"/>
      <c r="H2787" s="630">
        <f>IF(F2787="",0,VLOOKUP(F2787,'Cable trays (UnitPrice)'!B:F,5,0))</f>
        <v>0</v>
      </c>
      <c r="I2787" s="631">
        <f t="shared" si="3792"/>
        <v>0</v>
      </c>
      <c r="J2787" s="632"/>
      <c r="K2787" s="632"/>
      <c r="L2787" s="632"/>
      <c r="M2787" s="633"/>
      <c r="N2787" s="632"/>
      <c r="O2787" s="635"/>
      <c r="P2787" s="636" t="e">
        <f t="shared" ref="P2787" si="3799">G2787*O2780</f>
        <v>#REF!</v>
      </c>
    </row>
    <row r="2788" spans="1:16">
      <c r="B2788" s="627"/>
      <c r="C2788" s="627"/>
      <c r="D2788" s="627"/>
      <c r="E2788" s="628"/>
      <c r="F2788" s="627"/>
      <c r="G2788" s="639"/>
      <c r="H2788" s="630">
        <f>IF(F2788="",0,VLOOKUP(F2788,'Cable trays (UnitPrice)'!B:F,5,0))</f>
        <v>0</v>
      </c>
      <c r="I2788" s="631">
        <f t="shared" si="3792"/>
        <v>0</v>
      </c>
      <c r="J2788" s="632"/>
      <c r="K2788" s="632"/>
      <c r="L2788" s="632"/>
      <c r="M2788" s="633"/>
      <c r="N2788" s="632"/>
      <c r="O2788" s="635"/>
      <c r="P2788" s="636" t="e">
        <f t="shared" ref="P2788" si="3800">G2788*O2780</f>
        <v>#REF!</v>
      </c>
    </row>
    <row r="2789" spans="1:16">
      <c r="B2789" s="627"/>
      <c r="C2789" s="627"/>
      <c r="D2789" s="627"/>
      <c r="E2789" s="628"/>
      <c r="F2789" s="8"/>
      <c r="G2789" s="639"/>
      <c r="H2789" s="630">
        <f>IF(F2789="",0,VLOOKUP(F2789,'Cable trays (UnitPrice)'!B:F,5,0))</f>
        <v>0</v>
      </c>
      <c r="I2789" s="631">
        <f t="shared" si="3792"/>
        <v>0</v>
      </c>
      <c r="J2789" s="632"/>
      <c r="K2789" s="632"/>
      <c r="L2789" s="632"/>
      <c r="M2789" s="633"/>
      <c r="N2789" s="632"/>
      <c r="O2789" s="635"/>
      <c r="P2789" s="636" t="e">
        <f t="shared" ref="P2789" si="3801">G2789*O2780</f>
        <v>#REF!</v>
      </c>
    </row>
    <row r="2790" spans="1:16">
      <c r="A2790" t="s">
        <v>1025</v>
      </c>
      <c r="B2790" s="706" t="s">
        <v>1013</v>
      </c>
      <c r="C2790" s="703" t="s">
        <v>852</v>
      </c>
      <c r="D2790" s="9" t="s">
        <v>941</v>
      </c>
      <c r="E2790" s="9" t="s">
        <v>881</v>
      </c>
      <c r="F2790" s="619"/>
      <c r="G2790" s="619"/>
      <c r="H2790" s="619"/>
      <c r="I2790" s="620">
        <f t="shared" ref="I2790" si="3802">SUM(I2791:I2799)</f>
        <v>44.511311184030625</v>
      </c>
      <c r="J2790" s="621">
        <f>I2790*NOK2EUR</f>
        <v>511.88007861635219</v>
      </c>
      <c r="K2790" s="622"/>
      <c r="L2790" s="622">
        <f t="shared" ref="L2790" si="3803">D2790/1000</f>
        <v>0.22500000000000001</v>
      </c>
      <c r="M2790" s="624">
        <f t="shared" ref="M2790" si="3804">$M$1</f>
        <v>0.5</v>
      </c>
      <c r="N2790" s="622">
        <f t="shared" ref="N2790" si="3805">L2790+L2790*M2790</f>
        <v>0.33750000000000002</v>
      </c>
      <c r="O2790" s="626" t="e">
        <f>SUMIF(#REF!,A2790,#REF!)</f>
        <v>#REF!</v>
      </c>
      <c r="P2790" s="626"/>
    </row>
    <row r="2791" spans="1:16">
      <c r="B2791" s="627"/>
      <c r="C2791" s="627"/>
      <c r="D2791" s="627"/>
      <c r="E2791" s="628"/>
      <c r="F2791" s="260" t="str">
        <f>CONCATENATE(B2790," ",C2790,D2790,"x",E2790)</f>
        <v>Tray - Bend HDG 225 x 100</v>
      </c>
      <c r="G2791" s="629">
        <v>1</v>
      </c>
      <c r="H2791" s="630">
        <f>IF(F2791="",0,VLOOKUP(F2791,'Cable trays (UnitPrice)'!B:F,5,0))</f>
        <v>28.383921246923709</v>
      </c>
      <c r="I2791" s="631">
        <f t="shared" ref="I2791:I2799" si="3806">H2791*G2791</f>
        <v>28.383921246923709</v>
      </c>
      <c r="J2791" s="632"/>
      <c r="K2791" s="632"/>
      <c r="L2791" s="632"/>
      <c r="M2791" s="633"/>
      <c r="N2791" s="632"/>
      <c r="O2791" s="635"/>
      <c r="P2791" s="636" t="e">
        <f t="shared" ref="P2791" si="3807">G2791*O2790</f>
        <v>#REF!</v>
      </c>
    </row>
    <row r="2792" spans="1:16">
      <c r="B2792" s="627"/>
      <c r="C2792" s="627"/>
      <c r="D2792" s="627"/>
      <c r="E2792" s="628"/>
      <c r="F2792" s="260" t="str">
        <f>CONCATENATE("Ladder - Union ",C2790,D2790,"x",E2790)</f>
        <v>Ladder - Union HDG 225 x 100</v>
      </c>
      <c r="G2792" s="629">
        <v>2</v>
      </c>
      <c r="H2792" s="630">
        <f>IF(F2792="",0,VLOOKUP(F2792,'Cable trays (UnitPrice)'!B:F,5,0))</f>
        <v>4.1564123598578071</v>
      </c>
      <c r="I2792" s="631">
        <f t="shared" si="3806"/>
        <v>8.3128247197156142</v>
      </c>
      <c r="J2792" s="632"/>
      <c r="K2792" s="632"/>
      <c r="L2792" s="632"/>
      <c r="M2792" s="633"/>
      <c r="N2792" s="632"/>
      <c r="O2792" s="635"/>
      <c r="P2792" s="636" t="e">
        <f t="shared" ref="P2792" si="3808">G2792*O2790</f>
        <v>#REF!</v>
      </c>
    </row>
    <row r="2793" spans="1:16">
      <c r="B2793" s="627"/>
      <c r="C2793" s="627"/>
      <c r="D2793" s="627"/>
      <c r="E2793" s="628"/>
      <c r="F2793" s="638" t="s">
        <v>853</v>
      </c>
      <c r="G2793" s="639">
        <v>2</v>
      </c>
      <c r="H2793" s="630">
        <f>IF(F2793="",0,VLOOKUP(F2793,'Cable trays (UnitPrice)'!B:F,5,0))</f>
        <v>1.6165217391304347</v>
      </c>
      <c r="I2793" s="631">
        <f t="shared" si="3806"/>
        <v>3.2330434782608695</v>
      </c>
      <c r="J2793" s="632"/>
      <c r="K2793" s="632"/>
      <c r="L2793" s="632"/>
      <c r="M2793" s="633"/>
      <c r="N2793" s="632"/>
      <c r="O2793" s="635"/>
      <c r="P2793" s="636" t="e">
        <f t="shared" ref="P2793" si="3809">G2793*O2790</f>
        <v>#REF!</v>
      </c>
    </row>
    <row r="2794" spans="1:16">
      <c r="B2794" s="627"/>
      <c r="C2794" s="627"/>
      <c r="D2794" s="627"/>
      <c r="E2794" s="628"/>
      <c r="F2794" s="638" t="s">
        <v>854</v>
      </c>
      <c r="G2794" s="639">
        <v>2</v>
      </c>
      <c r="H2794" s="630">
        <f>IF(F2794="",0,VLOOKUP(F2794,'Cable trays (UnitPrice)'!B:F,5,0))</f>
        <v>0.1643478260869565</v>
      </c>
      <c r="I2794" s="631">
        <f t="shared" si="3806"/>
        <v>0.328695652173913</v>
      </c>
      <c r="J2794" s="632"/>
      <c r="K2794" s="632"/>
      <c r="L2794" s="632"/>
      <c r="M2794" s="633"/>
      <c r="N2794" s="632"/>
      <c r="O2794" s="635"/>
      <c r="P2794" s="636" t="e">
        <f t="shared" ref="P2794" si="3810">G2794*O2790</f>
        <v>#REF!</v>
      </c>
    </row>
    <row r="2795" spans="1:16">
      <c r="B2795" s="627"/>
      <c r="C2795" s="627"/>
      <c r="D2795" s="627"/>
      <c r="E2795" s="628"/>
      <c r="F2795" s="638" t="s">
        <v>865</v>
      </c>
      <c r="G2795" s="639">
        <f t="shared" ref="G2795:G2855" si="3811">D2790*2/1000</f>
        <v>0.45</v>
      </c>
      <c r="H2795" s="630">
        <f>IF(F2795="",0,VLOOKUP(F2795,'Cable trays (UnitPrice)'!B:F,5,0))</f>
        <v>5.9608695652173909</v>
      </c>
      <c r="I2795" s="631">
        <f t="shared" si="3806"/>
        <v>2.682391304347826</v>
      </c>
      <c r="J2795" s="632"/>
      <c r="K2795" s="632"/>
      <c r="L2795" s="632"/>
      <c r="M2795" s="633"/>
      <c r="N2795" s="632"/>
      <c r="O2795" s="635"/>
      <c r="P2795" s="636" t="e">
        <f t="shared" ref="P2795" si="3812">G2795*O2790</f>
        <v>#REF!</v>
      </c>
    </row>
    <row r="2796" spans="1:16">
      <c r="B2796" s="627"/>
      <c r="C2796" s="627"/>
      <c r="D2796" s="627"/>
      <c r="E2796" s="628"/>
      <c r="F2796" s="638" t="s">
        <v>855</v>
      </c>
      <c r="G2796" s="639">
        <v>2</v>
      </c>
      <c r="H2796" s="630">
        <f>IF(F2796="",0,VLOOKUP(F2796,'Cable trays (UnitPrice)'!B:F,5,0))</f>
        <v>0.78521739130434776</v>
      </c>
      <c r="I2796" s="631">
        <f t="shared" si="3806"/>
        <v>1.5704347826086955</v>
      </c>
      <c r="J2796" s="632"/>
      <c r="K2796" s="632"/>
      <c r="L2796" s="632"/>
      <c r="M2796" s="633"/>
      <c r="N2796" s="632"/>
      <c r="O2796" s="635"/>
      <c r="P2796" s="636" t="e">
        <f t="shared" ref="P2796" si="3813">G2796*O2790</f>
        <v>#REF!</v>
      </c>
    </row>
    <row r="2797" spans="1:16">
      <c r="B2797" s="627"/>
      <c r="C2797" s="627"/>
      <c r="D2797" s="627"/>
      <c r="E2797" s="628"/>
      <c r="F2797" s="638"/>
      <c r="G2797" s="639"/>
      <c r="H2797" s="630">
        <f>IF(F2797="",0,VLOOKUP(F2797,'Cable trays (UnitPrice)'!B:F,5,0))</f>
        <v>0</v>
      </c>
      <c r="I2797" s="631">
        <f t="shared" si="3806"/>
        <v>0</v>
      </c>
      <c r="J2797" s="632"/>
      <c r="K2797" s="632"/>
      <c r="L2797" s="632"/>
      <c r="M2797" s="633"/>
      <c r="N2797" s="632"/>
      <c r="O2797" s="635"/>
      <c r="P2797" s="636" t="e">
        <f t="shared" ref="P2797" si="3814">G2797*O2790</f>
        <v>#REF!</v>
      </c>
    </row>
    <row r="2798" spans="1:16">
      <c r="B2798" s="627"/>
      <c r="C2798" s="627"/>
      <c r="D2798" s="627"/>
      <c r="E2798" s="628"/>
      <c r="F2798" s="627"/>
      <c r="G2798" s="639"/>
      <c r="H2798" s="630">
        <f>IF(F2798="",0,VLOOKUP(F2798,'Cable trays (UnitPrice)'!B:F,5,0))</f>
        <v>0</v>
      </c>
      <c r="I2798" s="631">
        <f t="shared" si="3806"/>
        <v>0</v>
      </c>
      <c r="J2798" s="632"/>
      <c r="K2798" s="632"/>
      <c r="L2798" s="632"/>
      <c r="M2798" s="633"/>
      <c r="N2798" s="632"/>
      <c r="O2798" s="635"/>
      <c r="P2798" s="636" t="e">
        <f t="shared" ref="P2798" si="3815">G2798*O2790</f>
        <v>#REF!</v>
      </c>
    </row>
    <row r="2799" spans="1:16">
      <c r="B2799" s="627"/>
      <c r="C2799" s="627"/>
      <c r="D2799" s="627"/>
      <c r="E2799" s="628"/>
      <c r="F2799" s="8"/>
      <c r="G2799" s="639"/>
      <c r="H2799" s="630">
        <f>IF(F2799="",0,VLOOKUP(F2799,'Cable trays (UnitPrice)'!B:F,5,0))</f>
        <v>0</v>
      </c>
      <c r="I2799" s="631">
        <f t="shared" si="3806"/>
        <v>0</v>
      </c>
      <c r="J2799" s="632"/>
      <c r="K2799" s="632"/>
      <c r="L2799" s="632"/>
      <c r="M2799" s="633"/>
      <c r="N2799" s="632"/>
      <c r="O2799" s="635"/>
      <c r="P2799" s="636" t="e">
        <f t="shared" ref="P2799" si="3816">G2799*O2790</f>
        <v>#REF!</v>
      </c>
    </row>
    <row r="2800" spans="1:16">
      <c r="A2800" t="s">
        <v>1026</v>
      </c>
      <c r="B2800" s="706" t="s">
        <v>1013</v>
      </c>
      <c r="C2800" s="703" t="s">
        <v>852</v>
      </c>
      <c r="D2800" s="9" t="s">
        <v>941</v>
      </c>
      <c r="E2800" s="9" t="s">
        <v>890</v>
      </c>
      <c r="F2800" s="619"/>
      <c r="G2800" s="619"/>
      <c r="H2800" s="619"/>
      <c r="I2800" s="620">
        <f t="shared" ref="I2800" si="3817">SUM(I2801:I2809)</f>
        <v>59.496271534044297</v>
      </c>
      <c r="J2800" s="621">
        <f>I2800*NOK2EUR</f>
        <v>684.20712264150939</v>
      </c>
      <c r="K2800" s="622"/>
      <c r="L2800" s="622">
        <f t="shared" ref="L2800" si="3818">D2800/1000</f>
        <v>0.22500000000000001</v>
      </c>
      <c r="M2800" s="624">
        <f t="shared" ref="M2800" si="3819">$M$1</f>
        <v>0.5</v>
      </c>
      <c r="N2800" s="622">
        <f t="shared" ref="N2800" si="3820">L2800+L2800*M2800</f>
        <v>0.33750000000000002</v>
      </c>
      <c r="O2800" s="626" t="e">
        <f>SUMIF(#REF!,A2800,#REF!)</f>
        <v>#REF!</v>
      </c>
      <c r="P2800" s="626"/>
    </row>
    <row r="2801" spans="1:16">
      <c r="B2801" s="627"/>
      <c r="C2801" s="627"/>
      <c r="D2801" s="627"/>
      <c r="E2801" s="628"/>
      <c r="F2801" s="260" t="str">
        <f>CONCATENATE(B2800," ",C2800,D2800,"x",E2800)</f>
        <v>Tray - Bend HDG 225 x 25</v>
      </c>
      <c r="G2801" s="629">
        <v>1</v>
      </c>
      <c r="H2801" s="630">
        <f>IF(F2801="",0,VLOOKUP(F2801,'Cable trays (UnitPrice)'!B:F,5,0))</f>
        <v>47.826086956521742</v>
      </c>
      <c r="I2801" s="631">
        <f t="shared" ref="I2801:I2809" si="3821">H2801*G2801</f>
        <v>47.826086956521742</v>
      </c>
      <c r="J2801" s="632"/>
      <c r="K2801" s="632"/>
      <c r="L2801" s="632"/>
      <c r="M2801" s="633"/>
      <c r="N2801" s="632"/>
      <c r="O2801" s="635"/>
      <c r="P2801" s="636" t="e">
        <f t="shared" ref="P2801" si="3822">G2801*O2800</f>
        <v>#REF!</v>
      </c>
    </row>
    <row r="2802" spans="1:16">
      <c r="B2802" s="627"/>
      <c r="C2802" s="627"/>
      <c r="D2802" s="627"/>
      <c r="E2802" s="628"/>
      <c r="F2802" s="260" t="str">
        <f>CONCATENATE("Ladder - Union ",C2800,D2800,"x",E2800)</f>
        <v>Ladder - Union HDG 225 x 25</v>
      </c>
      <c r="G2802" s="629">
        <v>2</v>
      </c>
      <c r="H2802" s="630">
        <f>IF(F2802="",0,VLOOKUP(F2802,'Cable trays (UnitPrice)'!B:F,5,0))</f>
        <v>1.9278096800656273</v>
      </c>
      <c r="I2802" s="631">
        <f t="shared" si="3821"/>
        <v>3.8556193601312545</v>
      </c>
      <c r="J2802" s="632"/>
      <c r="K2802" s="632"/>
      <c r="L2802" s="632"/>
      <c r="M2802" s="633"/>
      <c r="N2802" s="632"/>
      <c r="O2802" s="635"/>
      <c r="P2802" s="636" t="e">
        <f t="shared" ref="P2802" si="3823">G2802*O2800</f>
        <v>#REF!</v>
      </c>
    </row>
    <row r="2803" spans="1:16">
      <c r="B2803" s="627"/>
      <c r="C2803" s="627"/>
      <c r="D2803" s="627"/>
      <c r="E2803" s="628"/>
      <c r="F2803" s="638" t="s">
        <v>853</v>
      </c>
      <c r="G2803" s="639">
        <v>2</v>
      </c>
      <c r="H2803" s="630">
        <f>IF(F2803="",0,VLOOKUP(F2803,'Cable trays (UnitPrice)'!B:F,5,0))</f>
        <v>1.6165217391304347</v>
      </c>
      <c r="I2803" s="631">
        <f t="shared" si="3821"/>
        <v>3.2330434782608695</v>
      </c>
      <c r="J2803" s="632"/>
      <c r="K2803" s="632"/>
      <c r="L2803" s="632"/>
      <c r="M2803" s="633"/>
      <c r="N2803" s="632"/>
      <c r="O2803" s="635"/>
      <c r="P2803" s="636" t="e">
        <f t="shared" ref="P2803" si="3824">G2803*O2800</f>
        <v>#REF!</v>
      </c>
    </row>
    <row r="2804" spans="1:16">
      <c r="B2804" s="627"/>
      <c r="C2804" s="627"/>
      <c r="D2804" s="627"/>
      <c r="E2804" s="628"/>
      <c r="F2804" s="638" t="s">
        <v>854</v>
      </c>
      <c r="G2804" s="639">
        <v>2</v>
      </c>
      <c r="H2804" s="630">
        <f>IF(F2804="",0,VLOOKUP(F2804,'Cable trays (UnitPrice)'!B:F,5,0))</f>
        <v>0.1643478260869565</v>
      </c>
      <c r="I2804" s="631">
        <f t="shared" si="3821"/>
        <v>0.328695652173913</v>
      </c>
      <c r="J2804" s="632"/>
      <c r="K2804" s="632"/>
      <c r="L2804" s="632"/>
      <c r="M2804" s="633"/>
      <c r="N2804" s="632"/>
      <c r="O2804" s="635"/>
      <c r="P2804" s="636" t="e">
        <f t="shared" ref="P2804" si="3825">G2804*O2800</f>
        <v>#REF!</v>
      </c>
    </row>
    <row r="2805" spans="1:16">
      <c r="B2805" s="627"/>
      <c r="C2805" s="627"/>
      <c r="D2805" s="627"/>
      <c r="E2805" s="628"/>
      <c r="F2805" s="638" t="s">
        <v>865</v>
      </c>
      <c r="G2805" s="639">
        <f t="shared" si="3811"/>
        <v>0.45</v>
      </c>
      <c r="H2805" s="630">
        <f>IF(F2805="",0,VLOOKUP(F2805,'Cable trays (UnitPrice)'!B:F,5,0))</f>
        <v>5.9608695652173909</v>
      </c>
      <c r="I2805" s="631">
        <f t="shared" si="3821"/>
        <v>2.682391304347826</v>
      </c>
      <c r="J2805" s="632"/>
      <c r="K2805" s="632"/>
      <c r="L2805" s="632"/>
      <c r="M2805" s="633"/>
      <c r="N2805" s="632"/>
      <c r="O2805" s="635"/>
      <c r="P2805" s="636" t="e">
        <f t="shared" ref="P2805" si="3826">G2805*O2800</f>
        <v>#REF!</v>
      </c>
    </row>
    <row r="2806" spans="1:16">
      <c r="B2806" s="627"/>
      <c r="C2806" s="627"/>
      <c r="D2806" s="627"/>
      <c r="E2806" s="628"/>
      <c r="F2806" s="638" t="s">
        <v>855</v>
      </c>
      <c r="G2806" s="639">
        <v>2</v>
      </c>
      <c r="H2806" s="630">
        <f>IF(F2806="",0,VLOOKUP(F2806,'Cable trays (UnitPrice)'!B:F,5,0))</f>
        <v>0.78521739130434776</v>
      </c>
      <c r="I2806" s="631">
        <f t="shared" si="3821"/>
        <v>1.5704347826086955</v>
      </c>
      <c r="J2806" s="632"/>
      <c r="K2806" s="632"/>
      <c r="L2806" s="632"/>
      <c r="M2806" s="633"/>
      <c r="N2806" s="632"/>
      <c r="O2806" s="635"/>
      <c r="P2806" s="636" t="e">
        <f t="shared" ref="P2806" si="3827">G2806*O2800</f>
        <v>#REF!</v>
      </c>
    </row>
    <row r="2807" spans="1:16">
      <c r="B2807" s="627"/>
      <c r="C2807" s="627"/>
      <c r="D2807" s="627"/>
      <c r="E2807" s="628"/>
      <c r="F2807" s="638"/>
      <c r="G2807" s="639"/>
      <c r="H2807" s="630">
        <f>IF(F2807="",0,VLOOKUP(F2807,'Cable trays (UnitPrice)'!B:F,5,0))</f>
        <v>0</v>
      </c>
      <c r="I2807" s="631">
        <f t="shared" si="3821"/>
        <v>0</v>
      </c>
      <c r="J2807" s="632"/>
      <c r="K2807" s="632"/>
      <c r="L2807" s="632"/>
      <c r="M2807" s="633"/>
      <c r="N2807" s="632"/>
      <c r="O2807" s="635"/>
      <c r="P2807" s="636" t="e">
        <f t="shared" ref="P2807" si="3828">G2807*O2800</f>
        <v>#REF!</v>
      </c>
    </row>
    <row r="2808" spans="1:16">
      <c r="B2808" s="627"/>
      <c r="C2808" s="627"/>
      <c r="D2808" s="627"/>
      <c r="E2808" s="628"/>
      <c r="F2808" s="627"/>
      <c r="G2808" s="639"/>
      <c r="H2808" s="630">
        <f>IF(F2808="",0,VLOOKUP(F2808,'Cable trays (UnitPrice)'!B:F,5,0))</f>
        <v>0</v>
      </c>
      <c r="I2808" s="631">
        <f t="shared" si="3821"/>
        <v>0</v>
      </c>
      <c r="J2808" s="632"/>
      <c r="K2808" s="632"/>
      <c r="L2808" s="632"/>
      <c r="M2808" s="633"/>
      <c r="N2808" s="632"/>
      <c r="O2808" s="635"/>
      <c r="P2808" s="636" t="e">
        <f t="shared" ref="P2808" si="3829">G2808*O2800</f>
        <v>#REF!</v>
      </c>
    </row>
    <row r="2809" spans="1:16">
      <c r="B2809" s="627"/>
      <c r="C2809" s="627"/>
      <c r="D2809" s="627"/>
      <c r="E2809" s="628"/>
      <c r="F2809" s="8"/>
      <c r="G2809" s="639"/>
      <c r="H2809" s="630">
        <f>IF(F2809="",0,VLOOKUP(F2809,'Cable trays (UnitPrice)'!B:F,5,0))</f>
        <v>0</v>
      </c>
      <c r="I2809" s="631">
        <f t="shared" si="3821"/>
        <v>0</v>
      </c>
      <c r="J2809" s="632"/>
      <c r="K2809" s="632"/>
      <c r="L2809" s="632"/>
      <c r="M2809" s="633"/>
      <c r="N2809" s="632"/>
      <c r="O2809" s="635"/>
      <c r="P2809" s="636" t="e">
        <f t="shared" ref="P2809" si="3830">G2809*O2800</f>
        <v>#REF!</v>
      </c>
    </row>
    <row r="2810" spans="1:16">
      <c r="A2810" t="s">
        <v>1027</v>
      </c>
      <c r="B2810" s="706" t="s">
        <v>1013</v>
      </c>
      <c r="C2810" s="703" t="s">
        <v>852</v>
      </c>
      <c r="D2810" s="9" t="s">
        <v>872</v>
      </c>
      <c r="E2810" s="9" t="s">
        <v>881</v>
      </c>
      <c r="F2810" s="619"/>
      <c r="G2810" s="619"/>
      <c r="H2810" s="619"/>
      <c r="I2810" s="620">
        <f t="shared" ref="I2810" si="3831">SUM(I2811:I2819)</f>
        <v>77.081739130434784</v>
      </c>
      <c r="J2810" s="621">
        <f>I2810*NOK2EUR</f>
        <v>886.44</v>
      </c>
      <c r="K2810" s="622"/>
      <c r="L2810" s="622">
        <f t="shared" ref="L2810" si="3832">D2810/1000</f>
        <v>0.2</v>
      </c>
      <c r="M2810" s="624">
        <f t="shared" ref="M2810" si="3833">$M$1</f>
        <v>0.5</v>
      </c>
      <c r="N2810" s="622">
        <f t="shared" ref="N2810" si="3834">L2810+L2810*M2810</f>
        <v>0.30000000000000004</v>
      </c>
      <c r="O2810" s="626" t="e">
        <f>SUMIF(#REF!,A2810,#REF!)</f>
        <v>#REF!</v>
      </c>
      <c r="P2810" s="626"/>
    </row>
    <row r="2811" spans="1:16">
      <c r="B2811" s="627"/>
      <c r="C2811" s="627"/>
      <c r="D2811" s="627"/>
      <c r="E2811" s="628"/>
      <c r="F2811" s="260" t="str">
        <f>CONCATENATE(B2810," ",C2810,D2810,"x",E2810)</f>
        <v>Tray - Bend HDG 200 x 100</v>
      </c>
      <c r="G2811" s="629">
        <v>1</v>
      </c>
      <c r="H2811" s="630">
        <f>IF(F2811="",0,VLOOKUP(F2811,'Cable trays (UnitPrice)'!B:F,5,0))</f>
        <v>43.478260869565219</v>
      </c>
      <c r="I2811" s="631">
        <f t="shared" ref="I2811:I2819" si="3835">H2811*G2811</f>
        <v>43.478260869565219</v>
      </c>
      <c r="J2811" s="632"/>
      <c r="K2811" s="632"/>
      <c r="L2811" s="632"/>
      <c r="M2811" s="633"/>
      <c r="N2811" s="632"/>
      <c r="O2811" s="635"/>
      <c r="P2811" s="636" t="e">
        <f t="shared" ref="P2811" si="3836">G2811*O2810</f>
        <v>#REF!</v>
      </c>
    </row>
    <row r="2812" spans="1:16">
      <c r="B2812" s="627"/>
      <c r="C2812" s="627"/>
      <c r="D2812" s="627"/>
      <c r="E2812" s="628"/>
      <c r="F2812" s="260" t="str">
        <f>CONCATENATE("Ladder - Union ",C2810,D2810,"x",E2810)</f>
        <v>Ladder - Union HDG 200 x 100</v>
      </c>
      <c r="G2812" s="629">
        <v>2</v>
      </c>
      <c r="H2812" s="630">
        <f>IF(F2812="",0,VLOOKUP(F2812,'Cable trays (UnitPrice)'!B:F,5,0))</f>
        <v>13.043478260869565</v>
      </c>
      <c r="I2812" s="631">
        <f t="shared" si="3835"/>
        <v>26.086956521739129</v>
      </c>
      <c r="J2812" s="632"/>
      <c r="K2812" s="632"/>
      <c r="L2812" s="632"/>
      <c r="M2812" s="633"/>
      <c r="N2812" s="632"/>
      <c r="O2812" s="635"/>
      <c r="P2812" s="636" t="e">
        <f t="shared" ref="P2812" si="3837">G2812*O2810</f>
        <v>#REF!</v>
      </c>
    </row>
    <row r="2813" spans="1:16">
      <c r="B2813" s="627"/>
      <c r="C2813" s="627"/>
      <c r="D2813" s="627"/>
      <c r="E2813" s="628"/>
      <c r="F2813" s="638" t="s">
        <v>853</v>
      </c>
      <c r="G2813" s="639">
        <v>2</v>
      </c>
      <c r="H2813" s="630">
        <f>IF(F2813="",0,VLOOKUP(F2813,'Cable trays (UnitPrice)'!B:F,5,0))</f>
        <v>1.6165217391304347</v>
      </c>
      <c r="I2813" s="631">
        <f t="shared" si="3835"/>
        <v>3.2330434782608695</v>
      </c>
      <c r="J2813" s="632"/>
      <c r="K2813" s="632"/>
      <c r="L2813" s="632"/>
      <c r="M2813" s="633"/>
      <c r="N2813" s="632"/>
      <c r="O2813" s="635"/>
      <c r="P2813" s="636" t="e">
        <f t="shared" ref="P2813" si="3838">G2813*O2810</f>
        <v>#REF!</v>
      </c>
    </row>
    <row r="2814" spans="1:16">
      <c r="B2814" s="627"/>
      <c r="C2814" s="627"/>
      <c r="D2814" s="627"/>
      <c r="E2814" s="628"/>
      <c r="F2814" s="638" t="s">
        <v>854</v>
      </c>
      <c r="G2814" s="639">
        <v>2</v>
      </c>
      <c r="H2814" s="630">
        <f>IF(F2814="",0,VLOOKUP(F2814,'Cable trays (UnitPrice)'!B:F,5,0))</f>
        <v>0.1643478260869565</v>
      </c>
      <c r="I2814" s="631">
        <f t="shared" si="3835"/>
        <v>0.328695652173913</v>
      </c>
      <c r="J2814" s="632"/>
      <c r="K2814" s="632"/>
      <c r="L2814" s="632"/>
      <c r="M2814" s="633"/>
      <c r="N2814" s="632"/>
      <c r="O2814" s="635"/>
      <c r="P2814" s="636" t="e">
        <f t="shared" ref="P2814" si="3839">G2814*O2810</f>
        <v>#REF!</v>
      </c>
    </row>
    <row r="2815" spans="1:16">
      <c r="B2815" s="627"/>
      <c r="C2815" s="627"/>
      <c r="D2815" s="627"/>
      <c r="E2815" s="628"/>
      <c r="F2815" s="638" t="s">
        <v>865</v>
      </c>
      <c r="G2815" s="639">
        <f t="shared" si="3811"/>
        <v>0.4</v>
      </c>
      <c r="H2815" s="630">
        <f>IF(F2815="",0,VLOOKUP(F2815,'Cable trays (UnitPrice)'!B:F,5,0))</f>
        <v>5.9608695652173909</v>
      </c>
      <c r="I2815" s="631">
        <f t="shared" si="3835"/>
        <v>2.3843478260869566</v>
      </c>
      <c r="J2815" s="632"/>
      <c r="K2815" s="632"/>
      <c r="L2815" s="632"/>
      <c r="M2815" s="633"/>
      <c r="N2815" s="632"/>
      <c r="O2815" s="635"/>
      <c r="P2815" s="636" t="e">
        <f t="shared" ref="P2815" si="3840">G2815*O2810</f>
        <v>#REF!</v>
      </c>
    </row>
    <row r="2816" spans="1:16">
      <c r="B2816" s="627"/>
      <c r="C2816" s="627"/>
      <c r="D2816" s="627"/>
      <c r="E2816" s="628"/>
      <c r="F2816" s="638" t="s">
        <v>855</v>
      </c>
      <c r="G2816" s="639">
        <v>2</v>
      </c>
      <c r="H2816" s="630">
        <f>IF(F2816="",0,VLOOKUP(F2816,'Cable trays (UnitPrice)'!B:F,5,0))</f>
        <v>0.78521739130434776</v>
      </c>
      <c r="I2816" s="631">
        <f t="shared" si="3835"/>
        <v>1.5704347826086955</v>
      </c>
      <c r="J2816" s="632"/>
      <c r="K2816" s="632"/>
      <c r="L2816" s="632"/>
      <c r="M2816" s="633"/>
      <c r="N2816" s="632"/>
      <c r="O2816" s="635"/>
      <c r="P2816" s="636" t="e">
        <f t="shared" ref="P2816" si="3841">G2816*O2810</f>
        <v>#REF!</v>
      </c>
    </row>
    <row r="2817" spans="1:16">
      <c r="B2817" s="627"/>
      <c r="C2817" s="627"/>
      <c r="D2817" s="627"/>
      <c r="E2817" s="628"/>
      <c r="F2817" s="638"/>
      <c r="G2817" s="639"/>
      <c r="H2817" s="630">
        <f>IF(F2817="",0,VLOOKUP(F2817,'Cable trays (UnitPrice)'!B:F,5,0))</f>
        <v>0</v>
      </c>
      <c r="I2817" s="631">
        <f t="shared" si="3835"/>
        <v>0</v>
      </c>
      <c r="J2817" s="632"/>
      <c r="K2817" s="632"/>
      <c r="L2817" s="632"/>
      <c r="M2817" s="633"/>
      <c r="N2817" s="632"/>
      <c r="O2817" s="635"/>
      <c r="P2817" s="636" t="e">
        <f t="shared" ref="P2817" si="3842">G2817*O2810</f>
        <v>#REF!</v>
      </c>
    </row>
    <row r="2818" spans="1:16">
      <c r="B2818" s="627"/>
      <c r="C2818" s="627"/>
      <c r="D2818" s="627"/>
      <c r="E2818" s="628"/>
      <c r="F2818" s="627"/>
      <c r="G2818" s="639"/>
      <c r="H2818" s="630">
        <f>IF(F2818="",0,VLOOKUP(F2818,'Cable trays (UnitPrice)'!B:F,5,0))</f>
        <v>0</v>
      </c>
      <c r="I2818" s="631">
        <f t="shared" si="3835"/>
        <v>0</v>
      </c>
      <c r="J2818" s="632"/>
      <c r="K2818" s="632"/>
      <c r="L2818" s="632"/>
      <c r="M2818" s="633"/>
      <c r="N2818" s="632"/>
      <c r="O2818" s="635"/>
      <c r="P2818" s="636" t="e">
        <f t="shared" ref="P2818" si="3843">G2818*O2810</f>
        <v>#REF!</v>
      </c>
    </row>
    <row r="2819" spans="1:16">
      <c r="B2819" s="627"/>
      <c r="C2819" s="627"/>
      <c r="D2819" s="627"/>
      <c r="E2819" s="628"/>
      <c r="F2819" s="8"/>
      <c r="G2819" s="639"/>
      <c r="H2819" s="630">
        <f>IF(F2819="",0,VLOOKUP(F2819,'Cable trays (UnitPrice)'!B:F,5,0))</f>
        <v>0</v>
      </c>
      <c r="I2819" s="631">
        <f t="shared" si="3835"/>
        <v>0</v>
      </c>
      <c r="J2819" s="632"/>
      <c r="K2819" s="632"/>
      <c r="L2819" s="632"/>
      <c r="M2819" s="633"/>
      <c r="N2819" s="632"/>
      <c r="O2819" s="635"/>
      <c r="P2819" s="636" t="e">
        <f t="shared" ref="P2819" si="3844">G2819*O2810</f>
        <v>#REF!</v>
      </c>
    </row>
    <row r="2820" spans="1:16">
      <c r="A2820" t="s">
        <v>1028</v>
      </c>
      <c r="B2820" s="706" t="s">
        <v>1013</v>
      </c>
      <c r="C2820" s="703" t="s">
        <v>852</v>
      </c>
      <c r="D2820" s="9" t="s">
        <v>872</v>
      </c>
      <c r="E2820" s="9" t="s">
        <v>864</v>
      </c>
      <c r="F2820" s="619"/>
      <c r="G2820" s="619"/>
      <c r="H2820" s="619"/>
      <c r="I2820" s="620">
        <f t="shared" ref="I2820" si="3845">SUM(I2821:I2829)</f>
        <v>22.788602679792177</v>
      </c>
      <c r="J2820" s="621">
        <f>I2820*NOK2EUR</f>
        <v>262.06893081761007</v>
      </c>
      <c r="K2820" s="622"/>
      <c r="L2820" s="622">
        <f t="shared" ref="L2820" si="3846">D2820/1000</f>
        <v>0.2</v>
      </c>
      <c r="M2820" s="624">
        <f t="shared" ref="M2820" si="3847">$M$1</f>
        <v>0.5</v>
      </c>
      <c r="N2820" s="622">
        <f t="shared" ref="N2820" si="3848">L2820+L2820*M2820</f>
        <v>0.30000000000000004</v>
      </c>
      <c r="O2820" s="626" t="e">
        <f>SUMIF(#REF!,A2820,#REF!)</f>
        <v>#REF!</v>
      </c>
      <c r="P2820" s="626"/>
    </row>
    <row r="2821" spans="1:16">
      <c r="B2821" s="627"/>
      <c r="C2821" s="627"/>
      <c r="D2821" s="627"/>
      <c r="E2821" s="628"/>
      <c r="F2821" s="260" t="str">
        <f>CONCATENATE(B2820," ",C2820,D2820,"x",E2820)</f>
        <v>Tray - Bend HDG 200 x 60</v>
      </c>
      <c r="G2821" s="629">
        <v>1</v>
      </c>
      <c r="H2821" s="630">
        <f>IF(F2821="",0,VLOOKUP(F2821,'Cable trays (UnitPrice)'!B:F,5,0))</f>
        <v>11.225047853431775</v>
      </c>
      <c r="I2821" s="631">
        <f t="shared" ref="I2821:I2829" si="3849">H2821*G2821</f>
        <v>11.225047853431775</v>
      </c>
      <c r="J2821" s="632"/>
      <c r="K2821" s="632"/>
      <c r="L2821" s="632"/>
      <c r="M2821" s="633"/>
      <c r="N2821" s="632"/>
      <c r="O2821" s="635"/>
      <c r="P2821" s="636" t="e">
        <f t="shared" ref="P2821" si="3850">G2821*O2820</f>
        <v>#REF!</v>
      </c>
    </row>
    <row r="2822" spans="1:16">
      <c r="B2822" s="627"/>
      <c r="C2822" s="627"/>
      <c r="D2822" s="627"/>
      <c r="E2822" s="628"/>
      <c r="F2822" s="260" t="str">
        <f>CONCATENATE("Ladder - Union ",C2820,D2820,"x",E2820)</f>
        <v>Ladder - Union HDG 200 x 60</v>
      </c>
      <c r="G2822" s="629">
        <v>2</v>
      </c>
      <c r="H2822" s="630">
        <f>IF(F2822="",0,VLOOKUP(F2822,'Cable trays (UnitPrice)'!B:F,5,0))</f>
        <v>2.0235165436149849</v>
      </c>
      <c r="I2822" s="631">
        <f t="shared" si="3849"/>
        <v>4.0470330872299698</v>
      </c>
      <c r="J2822" s="632"/>
      <c r="K2822" s="632"/>
      <c r="L2822" s="632"/>
      <c r="M2822" s="633"/>
      <c r="N2822" s="632"/>
      <c r="O2822" s="635"/>
      <c r="P2822" s="636" t="e">
        <f t="shared" ref="P2822" si="3851">G2822*O2820</f>
        <v>#REF!</v>
      </c>
    </row>
    <row r="2823" spans="1:16">
      <c r="B2823" s="627"/>
      <c r="C2823" s="627"/>
      <c r="D2823" s="627"/>
      <c r="E2823" s="628"/>
      <c r="F2823" s="638" t="s">
        <v>853</v>
      </c>
      <c r="G2823" s="639">
        <v>2</v>
      </c>
      <c r="H2823" s="630">
        <f>IF(F2823="",0,VLOOKUP(F2823,'Cable trays (UnitPrice)'!B:F,5,0))</f>
        <v>1.6165217391304347</v>
      </c>
      <c r="I2823" s="631">
        <f t="shared" si="3849"/>
        <v>3.2330434782608695</v>
      </c>
      <c r="J2823" s="632"/>
      <c r="K2823" s="632"/>
      <c r="L2823" s="632"/>
      <c r="M2823" s="633"/>
      <c r="N2823" s="632"/>
      <c r="O2823" s="635"/>
      <c r="P2823" s="636" t="e">
        <f t="shared" ref="P2823" si="3852">G2823*O2820</f>
        <v>#REF!</v>
      </c>
    </row>
    <row r="2824" spans="1:16">
      <c r="B2824" s="627"/>
      <c r="C2824" s="627"/>
      <c r="D2824" s="627"/>
      <c r="E2824" s="628"/>
      <c r="F2824" s="638" t="s">
        <v>854</v>
      </c>
      <c r="G2824" s="639">
        <v>2</v>
      </c>
      <c r="H2824" s="630">
        <f>IF(F2824="",0,VLOOKUP(F2824,'Cable trays (UnitPrice)'!B:F,5,0))</f>
        <v>0.1643478260869565</v>
      </c>
      <c r="I2824" s="631">
        <f t="shared" si="3849"/>
        <v>0.328695652173913</v>
      </c>
      <c r="J2824" s="632"/>
      <c r="K2824" s="632"/>
      <c r="L2824" s="632"/>
      <c r="M2824" s="633"/>
      <c r="N2824" s="632"/>
      <c r="O2824" s="635"/>
      <c r="P2824" s="636" t="e">
        <f t="shared" ref="P2824" si="3853">G2824*O2820</f>
        <v>#REF!</v>
      </c>
    </row>
    <row r="2825" spans="1:16">
      <c r="B2825" s="627"/>
      <c r="C2825" s="627"/>
      <c r="D2825" s="627"/>
      <c r="E2825" s="628"/>
      <c r="F2825" s="638" t="s">
        <v>865</v>
      </c>
      <c r="G2825" s="639">
        <f t="shared" si="3811"/>
        <v>0.4</v>
      </c>
      <c r="H2825" s="630">
        <f>IF(F2825="",0,VLOOKUP(F2825,'Cable trays (UnitPrice)'!B:F,5,0))</f>
        <v>5.9608695652173909</v>
      </c>
      <c r="I2825" s="631">
        <f t="shared" si="3849"/>
        <v>2.3843478260869566</v>
      </c>
      <c r="J2825" s="632"/>
      <c r="K2825" s="632"/>
      <c r="L2825" s="632"/>
      <c r="M2825" s="633"/>
      <c r="N2825" s="632"/>
      <c r="O2825" s="635"/>
      <c r="P2825" s="636" t="e">
        <f t="shared" ref="P2825" si="3854">G2825*O2820</f>
        <v>#REF!</v>
      </c>
    </row>
    <row r="2826" spans="1:16">
      <c r="B2826" s="627"/>
      <c r="C2826" s="627"/>
      <c r="D2826" s="627"/>
      <c r="E2826" s="628"/>
      <c r="F2826" s="638" t="s">
        <v>855</v>
      </c>
      <c r="G2826" s="639">
        <v>2</v>
      </c>
      <c r="H2826" s="630">
        <f>IF(F2826="",0,VLOOKUP(F2826,'Cable trays (UnitPrice)'!B:F,5,0))</f>
        <v>0.78521739130434776</v>
      </c>
      <c r="I2826" s="631">
        <f t="shared" si="3849"/>
        <v>1.5704347826086955</v>
      </c>
      <c r="J2826" s="632"/>
      <c r="K2826" s="632"/>
      <c r="L2826" s="632"/>
      <c r="M2826" s="633"/>
      <c r="N2826" s="632"/>
      <c r="O2826" s="635"/>
      <c r="P2826" s="636" t="e">
        <f t="shared" ref="P2826" si="3855">G2826*O2820</f>
        <v>#REF!</v>
      </c>
    </row>
    <row r="2827" spans="1:16">
      <c r="B2827" s="627"/>
      <c r="C2827" s="627"/>
      <c r="D2827" s="627"/>
      <c r="E2827" s="628"/>
      <c r="F2827" s="638"/>
      <c r="G2827" s="639"/>
      <c r="H2827" s="630">
        <f>IF(F2827="",0,VLOOKUP(F2827,'Cable trays (UnitPrice)'!B:F,5,0))</f>
        <v>0</v>
      </c>
      <c r="I2827" s="631">
        <f t="shared" si="3849"/>
        <v>0</v>
      </c>
      <c r="J2827" s="632"/>
      <c r="K2827" s="632"/>
      <c r="L2827" s="632"/>
      <c r="M2827" s="633"/>
      <c r="N2827" s="632"/>
      <c r="O2827" s="635"/>
      <c r="P2827" s="636" t="e">
        <f t="shared" ref="P2827" si="3856">G2827*O2820</f>
        <v>#REF!</v>
      </c>
    </row>
    <row r="2828" spans="1:16">
      <c r="B2828" s="627"/>
      <c r="C2828" s="627"/>
      <c r="D2828" s="627"/>
      <c r="E2828" s="628"/>
      <c r="F2828" s="627"/>
      <c r="G2828" s="639"/>
      <c r="H2828" s="630">
        <f>IF(F2828="",0,VLOOKUP(F2828,'Cable trays (UnitPrice)'!B:F,5,0))</f>
        <v>0</v>
      </c>
      <c r="I2828" s="631">
        <f t="shared" si="3849"/>
        <v>0</v>
      </c>
      <c r="J2828" s="632"/>
      <c r="K2828" s="632"/>
      <c r="L2828" s="632"/>
      <c r="M2828" s="633"/>
      <c r="N2828" s="632"/>
      <c r="O2828" s="635"/>
      <c r="P2828" s="636" t="e">
        <f t="shared" ref="P2828" si="3857">G2828*O2820</f>
        <v>#REF!</v>
      </c>
    </row>
    <row r="2829" spans="1:16">
      <c r="B2829" s="627"/>
      <c r="C2829" s="627"/>
      <c r="D2829" s="627"/>
      <c r="E2829" s="628"/>
      <c r="F2829" s="8"/>
      <c r="G2829" s="639"/>
      <c r="H2829" s="630">
        <f>IF(F2829="",0,VLOOKUP(F2829,'Cable trays (UnitPrice)'!B:F,5,0))</f>
        <v>0</v>
      </c>
      <c r="I2829" s="631">
        <f t="shared" si="3849"/>
        <v>0</v>
      </c>
      <c r="J2829" s="632"/>
      <c r="K2829" s="632"/>
      <c r="L2829" s="632"/>
      <c r="M2829" s="633"/>
      <c r="N2829" s="632"/>
      <c r="O2829" s="635"/>
      <c r="P2829" s="636" t="e">
        <f t="shared" ref="P2829" si="3858">G2829*O2820</f>
        <v>#REF!</v>
      </c>
    </row>
    <row r="2830" spans="1:16">
      <c r="A2830" t="s">
        <v>1029</v>
      </c>
      <c r="B2830" s="706" t="s">
        <v>1013</v>
      </c>
      <c r="C2830" s="703" t="s">
        <v>852</v>
      </c>
      <c r="D2830" s="9" t="s">
        <v>872</v>
      </c>
      <c r="E2830" s="9" t="s">
        <v>867</v>
      </c>
      <c r="F2830" s="619"/>
      <c r="G2830" s="619"/>
      <c r="H2830" s="619"/>
      <c r="I2830" s="620">
        <f t="shared" ref="I2830" si="3859">SUM(I2831:I2839)</f>
        <v>22.597188952693465</v>
      </c>
      <c r="J2830" s="621">
        <f>I2830*NOK2EUR</f>
        <v>259.86767295597485</v>
      </c>
      <c r="K2830" s="622"/>
      <c r="L2830" s="622">
        <f t="shared" ref="L2830" si="3860">D2830/1000</f>
        <v>0.2</v>
      </c>
      <c r="M2830" s="624">
        <f t="shared" ref="M2830" si="3861">$M$1</f>
        <v>0.5</v>
      </c>
      <c r="N2830" s="622">
        <f t="shared" ref="N2830" si="3862">L2830+L2830*M2830</f>
        <v>0.30000000000000004</v>
      </c>
      <c r="O2830" s="626" t="e">
        <f>SUMIF(#REF!,A2830,#REF!)</f>
        <v>#REF!</v>
      </c>
      <c r="P2830" s="626"/>
    </row>
    <row r="2831" spans="1:16">
      <c r="B2831" s="627"/>
      <c r="C2831" s="627"/>
      <c r="D2831" s="627"/>
      <c r="E2831" s="628"/>
      <c r="F2831" s="260" t="str">
        <f>CONCATENATE(B2830," ",C2830,D2830,"x",E2830)</f>
        <v>Tray - Bend HDG 200 x 50</v>
      </c>
      <c r="G2831" s="629">
        <v>1</v>
      </c>
      <c r="H2831" s="630">
        <f>IF(F2831="",0,VLOOKUP(F2831,'Cable trays (UnitPrice)'!B:F,5,0))</f>
        <v>11.225047853431775</v>
      </c>
      <c r="I2831" s="631">
        <f t="shared" ref="I2831:I2839" si="3863">H2831*G2831</f>
        <v>11.225047853431775</v>
      </c>
      <c r="J2831" s="632"/>
      <c r="K2831" s="632"/>
      <c r="L2831" s="632"/>
      <c r="M2831" s="633"/>
      <c r="N2831" s="632"/>
      <c r="O2831" s="635"/>
      <c r="P2831" s="636" t="e">
        <f t="shared" ref="P2831" si="3864">G2831*O2830</f>
        <v>#REF!</v>
      </c>
    </row>
    <row r="2832" spans="1:16">
      <c r="B2832" s="627"/>
      <c r="C2832" s="627"/>
      <c r="D2832" s="627"/>
      <c r="E2832" s="628"/>
      <c r="F2832" s="260" t="str">
        <f>CONCATENATE("Ladder - Union ",C2830,D2830,"x",E2830)</f>
        <v>Ladder - Union HDG 200 x 50</v>
      </c>
      <c r="G2832" s="629">
        <v>2</v>
      </c>
      <c r="H2832" s="630">
        <f>IF(F2832="",0,VLOOKUP(F2832,'Cable trays (UnitPrice)'!B:F,5,0))</f>
        <v>1.9278096800656273</v>
      </c>
      <c r="I2832" s="631">
        <f t="shared" si="3863"/>
        <v>3.8556193601312545</v>
      </c>
      <c r="J2832" s="632"/>
      <c r="K2832" s="632"/>
      <c r="L2832" s="632"/>
      <c r="M2832" s="633"/>
      <c r="N2832" s="632"/>
      <c r="O2832" s="635"/>
      <c r="P2832" s="636" t="e">
        <f t="shared" ref="P2832" si="3865">G2832*O2830</f>
        <v>#REF!</v>
      </c>
    </row>
    <row r="2833" spans="1:16">
      <c r="B2833" s="627"/>
      <c r="C2833" s="627"/>
      <c r="D2833" s="627"/>
      <c r="E2833" s="628"/>
      <c r="F2833" s="638" t="s">
        <v>853</v>
      </c>
      <c r="G2833" s="639">
        <v>2</v>
      </c>
      <c r="H2833" s="630">
        <f>IF(F2833="",0,VLOOKUP(F2833,'Cable trays (UnitPrice)'!B:F,5,0))</f>
        <v>1.6165217391304347</v>
      </c>
      <c r="I2833" s="631">
        <f t="shared" si="3863"/>
        <v>3.2330434782608695</v>
      </c>
      <c r="J2833" s="632"/>
      <c r="K2833" s="632"/>
      <c r="L2833" s="632"/>
      <c r="M2833" s="633"/>
      <c r="N2833" s="632"/>
      <c r="O2833" s="635"/>
      <c r="P2833" s="636" t="e">
        <f t="shared" ref="P2833" si="3866">G2833*O2830</f>
        <v>#REF!</v>
      </c>
    </row>
    <row r="2834" spans="1:16">
      <c r="B2834" s="627"/>
      <c r="C2834" s="627"/>
      <c r="D2834" s="627"/>
      <c r="E2834" s="628"/>
      <c r="F2834" s="638" t="s">
        <v>854</v>
      </c>
      <c r="G2834" s="639">
        <v>2</v>
      </c>
      <c r="H2834" s="630">
        <f>IF(F2834="",0,VLOOKUP(F2834,'Cable trays (UnitPrice)'!B:F,5,0))</f>
        <v>0.1643478260869565</v>
      </c>
      <c r="I2834" s="631">
        <f t="shared" si="3863"/>
        <v>0.328695652173913</v>
      </c>
      <c r="J2834" s="632"/>
      <c r="K2834" s="632"/>
      <c r="L2834" s="632"/>
      <c r="M2834" s="633"/>
      <c r="N2834" s="632"/>
      <c r="O2834" s="635"/>
      <c r="P2834" s="636" t="e">
        <f t="shared" ref="P2834" si="3867">G2834*O2830</f>
        <v>#REF!</v>
      </c>
    </row>
    <row r="2835" spans="1:16">
      <c r="B2835" s="627"/>
      <c r="C2835" s="627"/>
      <c r="D2835" s="627"/>
      <c r="E2835" s="628"/>
      <c r="F2835" s="638" t="s">
        <v>865</v>
      </c>
      <c r="G2835" s="639">
        <f t="shared" si="3811"/>
        <v>0.4</v>
      </c>
      <c r="H2835" s="630">
        <f>IF(F2835="",0,VLOOKUP(F2835,'Cable trays (UnitPrice)'!B:F,5,0))</f>
        <v>5.9608695652173909</v>
      </c>
      <c r="I2835" s="631">
        <f t="shared" si="3863"/>
        <v>2.3843478260869566</v>
      </c>
      <c r="J2835" s="632"/>
      <c r="K2835" s="632"/>
      <c r="L2835" s="632"/>
      <c r="M2835" s="633"/>
      <c r="N2835" s="632"/>
      <c r="O2835" s="635"/>
      <c r="P2835" s="636" t="e">
        <f t="shared" ref="P2835" si="3868">G2835*O2830</f>
        <v>#REF!</v>
      </c>
    </row>
    <row r="2836" spans="1:16">
      <c r="B2836" s="627"/>
      <c r="C2836" s="627"/>
      <c r="D2836" s="627"/>
      <c r="E2836" s="628"/>
      <c r="F2836" s="638" t="s">
        <v>855</v>
      </c>
      <c r="G2836" s="639">
        <v>2</v>
      </c>
      <c r="H2836" s="630">
        <f>IF(F2836="",0,VLOOKUP(F2836,'Cable trays (UnitPrice)'!B:F,5,0))</f>
        <v>0.78521739130434776</v>
      </c>
      <c r="I2836" s="631">
        <f t="shared" si="3863"/>
        <v>1.5704347826086955</v>
      </c>
      <c r="J2836" s="632"/>
      <c r="K2836" s="632"/>
      <c r="L2836" s="632"/>
      <c r="M2836" s="633"/>
      <c r="N2836" s="632"/>
      <c r="O2836" s="635"/>
      <c r="P2836" s="636" t="e">
        <f t="shared" ref="P2836" si="3869">G2836*O2830</f>
        <v>#REF!</v>
      </c>
    </row>
    <row r="2837" spans="1:16">
      <c r="B2837" s="627"/>
      <c r="C2837" s="627"/>
      <c r="D2837" s="627"/>
      <c r="E2837" s="628"/>
      <c r="F2837" s="638"/>
      <c r="G2837" s="639"/>
      <c r="H2837" s="630">
        <f>IF(F2837="",0,VLOOKUP(F2837,'Cable trays (UnitPrice)'!B:F,5,0))</f>
        <v>0</v>
      </c>
      <c r="I2837" s="631">
        <f t="shared" si="3863"/>
        <v>0</v>
      </c>
      <c r="J2837" s="632"/>
      <c r="K2837" s="632"/>
      <c r="L2837" s="632"/>
      <c r="M2837" s="633"/>
      <c r="N2837" s="632"/>
      <c r="O2837" s="635"/>
      <c r="P2837" s="636" t="e">
        <f t="shared" ref="P2837" si="3870">G2837*O2830</f>
        <v>#REF!</v>
      </c>
    </row>
    <row r="2838" spans="1:16">
      <c r="B2838" s="627"/>
      <c r="C2838" s="627"/>
      <c r="D2838" s="627"/>
      <c r="E2838" s="628"/>
      <c r="F2838" s="627"/>
      <c r="G2838" s="639"/>
      <c r="H2838" s="630">
        <f>IF(F2838="",0,VLOOKUP(F2838,'Cable trays (UnitPrice)'!B:F,5,0))</f>
        <v>0</v>
      </c>
      <c r="I2838" s="631">
        <f t="shared" si="3863"/>
        <v>0</v>
      </c>
      <c r="J2838" s="632"/>
      <c r="K2838" s="632"/>
      <c r="L2838" s="632"/>
      <c r="M2838" s="633"/>
      <c r="N2838" s="632"/>
      <c r="O2838" s="635"/>
      <c r="P2838" s="636" t="e">
        <f t="shared" ref="P2838" si="3871">G2838*O2830</f>
        <v>#REF!</v>
      </c>
    </row>
    <row r="2839" spans="1:16">
      <c r="B2839" s="627"/>
      <c r="C2839" s="627"/>
      <c r="D2839" s="627"/>
      <c r="E2839" s="628"/>
      <c r="F2839" s="8"/>
      <c r="G2839" s="639"/>
      <c r="H2839" s="630">
        <f>IF(F2839="",0,VLOOKUP(F2839,'Cable trays (UnitPrice)'!B:F,5,0))</f>
        <v>0</v>
      </c>
      <c r="I2839" s="631">
        <f t="shared" si="3863"/>
        <v>0</v>
      </c>
      <c r="J2839" s="632"/>
      <c r="K2839" s="632"/>
      <c r="L2839" s="632"/>
      <c r="M2839" s="633"/>
      <c r="N2839" s="632"/>
      <c r="O2839" s="635"/>
      <c r="P2839" s="636" t="e">
        <f t="shared" ref="P2839" si="3872">G2839*O2830</f>
        <v>#REF!</v>
      </c>
    </row>
    <row r="2840" spans="1:16">
      <c r="A2840" t="s">
        <v>1030</v>
      </c>
      <c r="B2840" s="706" t="s">
        <v>1013</v>
      </c>
      <c r="C2840" s="703" t="s">
        <v>852</v>
      </c>
      <c r="D2840" s="9" t="s">
        <v>1031</v>
      </c>
      <c r="E2840" s="9" t="s">
        <v>1032</v>
      </c>
      <c r="F2840" s="619"/>
      <c r="G2840" s="619"/>
      <c r="H2840" s="619"/>
      <c r="I2840" s="620">
        <f t="shared" ref="I2840" si="3873">SUM(I2841:I2849)</f>
        <v>75.639930434782627</v>
      </c>
      <c r="J2840" s="621">
        <f>I2840*NOK2EUR</f>
        <v>869.85920000000021</v>
      </c>
      <c r="K2840" s="622"/>
      <c r="L2840" s="622">
        <f t="shared" ref="L2840" si="3874">D2840/1000</f>
        <v>0.152</v>
      </c>
      <c r="M2840" s="624">
        <f t="shared" ref="M2840" si="3875">$M$1</f>
        <v>0.5</v>
      </c>
      <c r="N2840" s="622">
        <f t="shared" ref="N2840" si="3876">L2840+L2840*M2840</f>
        <v>0.22799999999999998</v>
      </c>
      <c r="O2840" s="626" t="e">
        <f>SUMIF(#REF!,A2840,#REF!)</f>
        <v>#REF!</v>
      </c>
      <c r="P2840" s="626"/>
    </row>
    <row r="2841" spans="1:16">
      <c r="B2841" s="627"/>
      <c r="C2841" s="627"/>
      <c r="D2841" s="627"/>
      <c r="E2841" s="628"/>
      <c r="F2841" s="260" t="str">
        <f>CONCATENATE(B2840," ",C2840,D2840,"x",E2840)</f>
        <v>Tray - Bend HDG 152 x 127</v>
      </c>
      <c r="G2841" s="629">
        <v>1</v>
      </c>
      <c r="H2841" s="630">
        <f>IF(F2841="",0,VLOOKUP(F2841,'Cable trays (UnitPrice)'!B:F,5,0))</f>
        <v>42.608695652173914</v>
      </c>
      <c r="I2841" s="631">
        <f t="shared" ref="I2841:I2849" si="3877">H2841*G2841</f>
        <v>42.608695652173914</v>
      </c>
      <c r="J2841" s="632"/>
      <c r="K2841" s="632"/>
      <c r="L2841" s="632"/>
      <c r="M2841" s="633"/>
      <c r="N2841" s="632"/>
      <c r="O2841" s="635"/>
      <c r="P2841" s="636" t="e">
        <f t="shared" ref="P2841" si="3878">G2841*O2840</f>
        <v>#REF!</v>
      </c>
    </row>
    <row r="2842" spans="1:16">
      <c r="B2842" s="627"/>
      <c r="C2842" s="627"/>
      <c r="D2842" s="627"/>
      <c r="E2842" s="628"/>
      <c r="F2842" s="260" t="str">
        <f>CONCATENATE("Ladder - Union ",C2840,D2840,"x",E2840)</f>
        <v>Ladder - Union HDG 152 x 127</v>
      </c>
      <c r="G2842" s="629">
        <v>2</v>
      </c>
      <c r="H2842" s="630">
        <f>IF(F2842="",0,VLOOKUP(F2842,'Cable trays (UnitPrice)'!B:F,5,0))</f>
        <v>13.043478260869565</v>
      </c>
      <c r="I2842" s="631">
        <f t="shared" si="3877"/>
        <v>26.086956521739129</v>
      </c>
      <c r="J2842" s="632"/>
      <c r="K2842" s="632"/>
      <c r="L2842" s="632"/>
      <c r="M2842" s="633"/>
      <c r="N2842" s="632"/>
      <c r="O2842" s="635"/>
      <c r="P2842" s="636" t="e">
        <f t="shared" ref="P2842" si="3879">G2842*O2840</f>
        <v>#REF!</v>
      </c>
    </row>
    <row r="2843" spans="1:16">
      <c r="B2843" s="627"/>
      <c r="C2843" s="627"/>
      <c r="D2843" s="627"/>
      <c r="E2843" s="628"/>
      <c r="F2843" s="638" t="s">
        <v>853</v>
      </c>
      <c r="G2843" s="639">
        <v>2</v>
      </c>
      <c r="H2843" s="630">
        <f>IF(F2843="",0,VLOOKUP(F2843,'Cable trays (UnitPrice)'!B:F,5,0))</f>
        <v>1.6165217391304347</v>
      </c>
      <c r="I2843" s="631">
        <f t="shared" si="3877"/>
        <v>3.2330434782608695</v>
      </c>
      <c r="J2843" s="632"/>
      <c r="K2843" s="632"/>
      <c r="L2843" s="632"/>
      <c r="M2843" s="633"/>
      <c r="N2843" s="632"/>
      <c r="O2843" s="635"/>
      <c r="P2843" s="636" t="e">
        <f t="shared" ref="P2843" si="3880">G2843*O2840</f>
        <v>#REF!</v>
      </c>
    </row>
    <row r="2844" spans="1:16">
      <c r="B2844" s="627"/>
      <c r="C2844" s="627"/>
      <c r="D2844" s="627"/>
      <c r="E2844" s="628"/>
      <c r="F2844" s="638" t="s">
        <v>854</v>
      </c>
      <c r="G2844" s="639">
        <v>2</v>
      </c>
      <c r="H2844" s="630">
        <f>IF(F2844="",0,VLOOKUP(F2844,'Cable trays (UnitPrice)'!B:F,5,0))</f>
        <v>0.1643478260869565</v>
      </c>
      <c r="I2844" s="631">
        <f t="shared" si="3877"/>
        <v>0.328695652173913</v>
      </c>
      <c r="J2844" s="632"/>
      <c r="K2844" s="632"/>
      <c r="L2844" s="632"/>
      <c r="M2844" s="633"/>
      <c r="N2844" s="632"/>
      <c r="O2844" s="635"/>
      <c r="P2844" s="636" t="e">
        <f t="shared" ref="P2844" si="3881">G2844*O2840</f>
        <v>#REF!</v>
      </c>
    </row>
    <row r="2845" spans="1:16">
      <c r="B2845" s="627"/>
      <c r="C2845" s="627"/>
      <c r="D2845" s="627"/>
      <c r="E2845" s="628"/>
      <c r="F2845" s="638" t="s">
        <v>865</v>
      </c>
      <c r="G2845" s="639">
        <f t="shared" si="3811"/>
        <v>0.30399999999999999</v>
      </c>
      <c r="H2845" s="630">
        <f>IF(F2845="",0,VLOOKUP(F2845,'Cable trays (UnitPrice)'!B:F,5,0))</f>
        <v>5.9608695652173909</v>
      </c>
      <c r="I2845" s="631">
        <f t="shared" si="3877"/>
        <v>1.8121043478260868</v>
      </c>
      <c r="J2845" s="632"/>
      <c r="K2845" s="632"/>
      <c r="L2845" s="632"/>
      <c r="M2845" s="633"/>
      <c r="N2845" s="632"/>
      <c r="O2845" s="635"/>
      <c r="P2845" s="636" t="e">
        <f t="shared" ref="P2845" si="3882">G2845*O2840</f>
        <v>#REF!</v>
      </c>
    </row>
    <row r="2846" spans="1:16">
      <c r="B2846" s="627"/>
      <c r="C2846" s="627"/>
      <c r="D2846" s="627"/>
      <c r="E2846" s="628"/>
      <c r="F2846" s="638" t="s">
        <v>855</v>
      </c>
      <c r="G2846" s="639">
        <v>2</v>
      </c>
      <c r="H2846" s="630">
        <f>IF(F2846="",0,VLOOKUP(F2846,'Cable trays (UnitPrice)'!B:F,5,0))</f>
        <v>0.78521739130434776</v>
      </c>
      <c r="I2846" s="631">
        <f t="shared" si="3877"/>
        <v>1.5704347826086955</v>
      </c>
      <c r="J2846" s="632"/>
      <c r="K2846" s="632"/>
      <c r="L2846" s="632"/>
      <c r="M2846" s="633"/>
      <c r="N2846" s="632"/>
      <c r="O2846" s="635"/>
      <c r="P2846" s="636" t="e">
        <f t="shared" ref="P2846" si="3883">G2846*O2840</f>
        <v>#REF!</v>
      </c>
    </row>
    <row r="2847" spans="1:16">
      <c r="B2847" s="627"/>
      <c r="C2847" s="627"/>
      <c r="D2847" s="627"/>
      <c r="E2847" s="628"/>
      <c r="F2847" s="638"/>
      <c r="G2847" s="639"/>
      <c r="H2847" s="630">
        <f>IF(F2847="",0,VLOOKUP(F2847,'Cable trays (UnitPrice)'!B:F,5,0))</f>
        <v>0</v>
      </c>
      <c r="I2847" s="631">
        <f t="shared" si="3877"/>
        <v>0</v>
      </c>
      <c r="J2847" s="632"/>
      <c r="K2847" s="632"/>
      <c r="L2847" s="632"/>
      <c r="M2847" s="633"/>
      <c r="N2847" s="632"/>
      <c r="O2847" s="635"/>
      <c r="P2847" s="636" t="e">
        <f t="shared" ref="P2847" si="3884">G2847*O2840</f>
        <v>#REF!</v>
      </c>
    </row>
    <row r="2848" spans="1:16">
      <c r="B2848" s="627"/>
      <c r="C2848" s="627"/>
      <c r="D2848" s="627"/>
      <c r="E2848" s="628"/>
      <c r="F2848" s="627"/>
      <c r="G2848" s="639"/>
      <c r="H2848" s="630">
        <f>IF(F2848="",0,VLOOKUP(F2848,'Cable trays (UnitPrice)'!B:F,5,0))</f>
        <v>0</v>
      </c>
      <c r="I2848" s="631">
        <f t="shared" si="3877"/>
        <v>0</v>
      </c>
      <c r="J2848" s="632"/>
      <c r="K2848" s="632"/>
      <c r="L2848" s="632"/>
      <c r="M2848" s="633"/>
      <c r="N2848" s="632"/>
      <c r="O2848" s="635"/>
      <c r="P2848" s="636" t="e">
        <f t="shared" ref="P2848" si="3885">G2848*O2840</f>
        <v>#REF!</v>
      </c>
    </row>
    <row r="2849" spans="1:16">
      <c r="B2849" s="627"/>
      <c r="C2849" s="627"/>
      <c r="D2849" s="627"/>
      <c r="E2849" s="628"/>
      <c r="F2849" s="8"/>
      <c r="G2849" s="639"/>
      <c r="H2849" s="630">
        <f>IF(F2849="",0,VLOOKUP(F2849,'Cable trays (UnitPrice)'!B:F,5,0))</f>
        <v>0</v>
      </c>
      <c r="I2849" s="631">
        <f t="shared" si="3877"/>
        <v>0</v>
      </c>
      <c r="J2849" s="632"/>
      <c r="K2849" s="632"/>
      <c r="L2849" s="632"/>
      <c r="M2849" s="633"/>
      <c r="N2849" s="632"/>
      <c r="O2849" s="635"/>
      <c r="P2849" s="636" t="e">
        <f t="shared" ref="P2849" si="3886">G2849*O2840</f>
        <v>#REF!</v>
      </c>
    </row>
    <row r="2850" spans="1:16">
      <c r="A2850" t="s">
        <v>1033</v>
      </c>
      <c r="B2850" s="706" t="s">
        <v>1013</v>
      </c>
      <c r="C2850" s="703" t="s">
        <v>852</v>
      </c>
      <c r="D2850" s="9" t="s">
        <v>1031</v>
      </c>
      <c r="E2850" s="9" t="s">
        <v>1034</v>
      </c>
      <c r="F2850" s="619"/>
      <c r="G2850" s="619"/>
      <c r="H2850" s="619"/>
      <c r="I2850" s="620">
        <f t="shared" ref="I2850" si="3887">SUM(I2851:I2859)</f>
        <v>75.205147826086971</v>
      </c>
      <c r="J2850" s="621">
        <f>I2850*NOK2EUR</f>
        <v>864.85920000000021</v>
      </c>
      <c r="K2850" s="622"/>
      <c r="L2850" s="622">
        <f t="shared" ref="L2850" si="3888">D2850/1000</f>
        <v>0.152</v>
      </c>
      <c r="M2850" s="624">
        <f t="shared" ref="M2850" si="3889">$M$1</f>
        <v>0.5</v>
      </c>
      <c r="N2850" s="622">
        <f t="shared" ref="N2850" si="3890">L2850+L2850*M2850</f>
        <v>0.22799999999999998</v>
      </c>
      <c r="O2850" s="626" t="e">
        <f>SUMIF(#REF!,A2850,#REF!)</f>
        <v>#REF!</v>
      </c>
      <c r="P2850" s="626"/>
    </row>
    <row r="2851" spans="1:16">
      <c r="B2851" s="627"/>
      <c r="C2851" s="627"/>
      <c r="D2851" s="627"/>
      <c r="E2851" s="628"/>
      <c r="F2851" s="260" t="str">
        <f>CONCATENATE(B2850," ",C2850,D2850,"x",E2850)</f>
        <v>Tray - Bend HDG 152 x 102</v>
      </c>
      <c r="G2851" s="629">
        <v>1</v>
      </c>
      <c r="H2851" s="630">
        <f>IF(F2851="",0,VLOOKUP(F2851,'Cable trays (UnitPrice)'!B:F,5,0))</f>
        <v>42.173913043478258</v>
      </c>
      <c r="I2851" s="631">
        <f t="shared" ref="I2851:I2859" si="3891">H2851*G2851</f>
        <v>42.173913043478258</v>
      </c>
      <c r="J2851" s="632"/>
      <c r="K2851" s="632"/>
      <c r="L2851" s="632"/>
      <c r="M2851" s="633"/>
      <c r="N2851" s="632"/>
      <c r="O2851" s="635"/>
      <c r="P2851" s="636" t="e">
        <f t="shared" ref="P2851" si="3892">G2851*O2850</f>
        <v>#REF!</v>
      </c>
    </row>
    <row r="2852" spans="1:16">
      <c r="B2852" s="627"/>
      <c r="C2852" s="627"/>
      <c r="D2852" s="627"/>
      <c r="E2852" s="628"/>
      <c r="F2852" s="260" t="str">
        <f>CONCATENATE("Ladder - Union ",C2850,D2850,"x",E2850)</f>
        <v>Ladder - Union HDG 152 x 102</v>
      </c>
      <c r="G2852" s="629">
        <v>2</v>
      </c>
      <c r="H2852" s="630">
        <f>IF(F2852="",0,VLOOKUP(F2852,'Cable trays (UnitPrice)'!B:F,5,0))</f>
        <v>13.043478260869565</v>
      </c>
      <c r="I2852" s="631">
        <f t="shared" si="3891"/>
        <v>26.086956521739129</v>
      </c>
      <c r="J2852" s="632"/>
      <c r="K2852" s="632"/>
      <c r="L2852" s="632"/>
      <c r="M2852" s="633"/>
      <c r="N2852" s="632"/>
      <c r="O2852" s="635"/>
      <c r="P2852" s="636" t="e">
        <f t="shared" ref="P2852" si="3893">G2852*O2850</f>
        <v>#REF!</v>
      </c>
    </row>
    <row r="2853" spans="1:16">
      <c r="B2853" s="627"/>
      <c r="C2853" s="627"/>
      <c r="D2853" s="627"/>
      <c r="E2853" s="628"/>
      <c r="F2853" s="638" t="s">
        <v>853</v>
      </c>
      <c r="G2853" s="639">
        <v>2</v>
      </c>
      <c r="H2853" s="630">
        <f>IF(F2853="",0,VLOOKUP(F2853,'Cable trays (UnitPrice)'!B:F,5,0))</f>
        <v>1.6165217391304347</v>
      </c>
      <c r="I2853" s="631">
        <f t="shared" si="3891"/>
        <v>3.2330434782608695</v>
      </c>
      <c r="J2853" s="632"/>
      <c r="K2853" s="632"/>
      <c r="L2853" s="632"/>
      <c r="M2853" s="633"/>
      <c r="N2853" s="632"/>
      <c r="O2853" s="635"/>
      <c r="P2853" s="636" t="e">
        <f t="shared" ref="P2853" si="3894">G2853*O2850</f>
        <v>#REF!</v>
      </c>
    </row>
    <row r="2854" spans="1:16">
      <c r="B2854" s="627"/>
      <c r="C2854" s="627"/>
      <c r="D2854" s="627"/>
      <c r="E2854" s="628"/>
      <c r="F2854" s="638" t="s">
        <v>854</v>
      </c>
      <c r="G2854" s="639">
        <v>2</v>
      </c>
      <c r="H2854" s="630">
        <f>IF(F2854="",0,VLOOKUP(F2854,'Cable trays (UnitPrice)'!B:F,5,0))</f>
        <v>0.1643478260869565</v>
      </c>
      <c r="I2854" s="631">
        <f t="shared" si="3891"/>
        <v>0.328695652173913</v>
      </c>
      <c r="J2854" s="632"/>
      <c r="K2854" s="632"/>
      <c r="L2854" s="632"/>
      <c r="M2854" s="633"/>
      <c r="N2854" s="632"/>
      <c r="O2854" s="635"/>
      <c r="P2854" s="636" t="e">
        <f t="shared" ref="P2854" si="3895">G2854*O2850</f>
        <v>#REF!</v>
      </c>
    </row>
    <row r="2855" spans="1:16">
      <c r="B2855" s="627"/>
      <c r="C2855" s="627"/>
      <c r="D2855" s="627"/>
      <c r="E2855" s="628"/>
      <c r="F2855" s="638" t="s">
        <v>865</v>
      </c>
      <c r="G2855" s="639">
        <f t="shared" si="3811"/>
        <v>0.30399999999999999</v>
      </c>
      <c r="H2855" s="630">
        <f>IF(F2855="",0,VLOOKUP(F2855,'Cable trays (UnitPrice)'!B:F,5,0))</f>
        <v>5.9608695652173909</v>
      </c>
      <c r="I2855" s="631">
        <f t="shared" si="3891"/>
        <v>1.8121043478260868</v>
      </c>
      <c r="J2855" s="632"/>
      <c r="K2855" s="632"/>
      <c r="L2855" s="632"/>
      <c r="M2855" s="633"/>
      <c r="N2855" s="632"/>
      <c r="O2855" s="635"/>
      <c r="P2855" s="636" t="e">
        <f t="shared" ref="P2855" si="3896">G2855*O2850</f>
        <v>#REF!</v>
      </c>
    </row>
    <row r="2856" spans="1:16">
      <c r="B2856" s="627"/>
      <c r="C2856" s="627"/>
      <c r="D2856" s="627"/>
      <c r="E2856" s="628"/>
      <c r="F2856" s="638" t="s">
        <v>855</v>
      </c>
      <c r="G2856" s="639">
        <v>2</v>
      </c>
      <c r="H2856" s="630">
        <f>IF(F2856="",0,VLOOKUP(F2856,'Cable trays (UnitPrice)'!B:F,5,0))</f>
        <v>0.78521739130434776</v>
      </c>
      <c r="I2856" s="631">
        <f t="shared" si="3891"/>
        <v>1.5704347826086955</v>
      </c>
      <c r="J2856" s="632"/>
      <c r="K2856" s="632"/>
      <c r="L2856" s="632"/>
      <c r="M2856" s="633"/>
      <c r="N2856" s="632"/>
      <c r="O2856" s="635"/>
      <c r="P2856" s="636" t="e">
        <f t="shared" ref="P2856" si="3897">G2856*O2850</f>
        <v>#REF!</v>
      </c>
    </row>
    <row r="2857" spans="1:16">
      <c r="B2857" s="627"/>
      <c r="C2857" s="627"/>
      <c r="D2857" s="627"/>
      <c r="E2857" s="628"/>
      <c r="F2857" s="638"/>
      <c r="G2857" s="639"/>
      <c r="H2857" s="630">
        <f>IF(F2857="",0,VLOOKUP(F2857,'Cable trays (UnitPrice)'!B:F,5,0))</f>
        <v>0</v>
      </c>
      <c r="I2857" s="631">
        <f t="shared" si="3891"/>
        <v>0</v>
      </c>
      <c r="J2857" s="632"/>
      <c r="K2857" s="632"/>
      <c r="L2857" s="632"/>
      <c r="M2857" s="633"/>
      <c r="N2857" s="632"/>
      <c r="O2857" s="635"/>
      <c r="P2857" s="636" t="e">
        <f t="shared" ref="P2857" si="3898">G2857*O2850</f>
        <v>#REF!</v>
      </c>
    </row>
    <row r="2858" spans="1:16">
      <c r="B2858" s="627"/>
      <c r="C2858" s="627"/>
      <c r="D2858" s="627"/>
      <c r="E2858" s="628"/>
      <c r="F2858" s="627"/>
      <c r="G2858" s="639"/>
      <c r="H2858" s="630">
        <f>IF(F2858="",0,VLOOKUP(F2858,'Cable trays (UnitPrice)'!B:F,5,0))</f>
        <v>0</v>
      </c>
      <c r="I2858" s="631">
        <f t="shared" si="3891"/>
        <v>0</v>
      </c>
      <c r="J2858" s="632"/>
      <c r="K2858" s="632"/>
      <c r="L2858" s="632"/>
      <c r="M2858" s="633"/>
      <c r="N2858" s="632"/>
      <c r="O2858" s="635"/>
      <c r="P2858" s="636" t="e">
        <f t="shared" ref="P2858" si="3899">G2858*O2850</f>
        <v>#REF!</v>
      </c>
    </row>
    <row r="2859" spans="1:16">
      <c r="B2859" s="627"/>
      <c r="C2859" s="627"/>
      <c r="D2859" s="627"/>
      <c r="E2859" s="628"/>
      <c r="F2859" s="8"/>
      <c r="G2859" s="639"/>
      <c r="H2859" s="630">
        <f>IF(F2859="",0,VLOOKUP(F2859,'Cable trays (UnitPrice)'!B:F,5,0))</f>
        <v>0</v>
      </c>
      <c r="I2859" s="631">
        <f t="shared" si="3891"/>
        <v>0</v>
      </c>
      <c r="J2859" s="632"/>
      <c r="K2859" s="632"/>
      <c r="L2859" s="632"/>
      <c r="M2859" s="633"/>
      <c r="N2859" s="632"/>
      <c r="O2859" s="635"/>
      <c r="P2859" s="636" t="e">
        <f t="shared" ref="P2859" si="3900">G2859*O2850</f>
        <v>#REF!</v>
      </c>
    </row>
    <row r="2860" spans="1:16">
      <c r="A2860" t="s">
        <v>1035</v>
      </c>
      <c r="B2860" s="706" t="s">
        <v>1013</v>
      </c>
      <c r="C2860" s="703" t="s">
        <v>852</v>
      </c>
      <c r="D2860" s="9" t="s">
        <v>875</v>
      </c>
      <c r="E2860" s="9" t="s">
        <v>912</v>
      </c>
      <c r="F2860" s="619"/>
      <c r="G2860" s="619"/>
      <c r="H2860" s="619"/>
      <c r="I2860" s="620">
        <f t="shared" ref="I2860" si="3901">SUM(I2861:I2869)</f>
        <v>77.125520918785909</v>
      </c>
      <c r="J2860" s="621">
        <f>I2860*NOK2EUR</f>
        <v>886.94349056603801</v>
      </c>
      <c r="K2860" s="622"/>
      <c r="L2860" s="622">
        <f t="shared" ref="L2860" si="3902">D2860/1000</f>
        <v>0.15</v>
      </c>
      <c r="M2860" s="624">
        <f t="shared" ref="M2860" si="3903">$M$1</f>
        <v>0.5</v>
      </c>
      <c r="N2860" s="622">
        <f t="shared" ref="N2860" si="3904">L2860+L2860*M2860</f>
        <v>0.22499999999999998</v>
      </c>
      <c r="O2860" s="626" t="e">
        <f>SUMIF(#REF!,A2860,#REF!)</f>
        <v>#REF!</v>
      </c>
      <c r="P2860" s="626"/>
    </row>
    <row r="2861" spans="1:16">
      <c r="B2861" s="627"/>
      <c r="C2861" s="627"/>
      <c r="D2861" s="627"/>
      <c r="E2861" s="628"/>
      <c r="F2861" s="260" t="str">
        <f>CONCATENATE(B2860," ",C2860,D2860,"x",E2860)</f>
        <v>Tray - Bend HDG 150 x 125</v>
      </c>
      <c r="G2861" s="629">
        <v>1</v>
      </c>
      <c r="H2861" s="630">
        <f>IF(F2861="",0,VLOOKUP(F2861,'Cable trays (UnitPrice)'!B:F,5,0))</f>
        <v>41.739130434782609</v>
      </c>
      <c r="I2861" s="631">
        <f t="shared" ref="I2861:I2869" si="3905">H2861*G2861</f>
        <v>41.739130434782609</v>
      </c>
      <c r="J2861" s="632"/>
      <c r="K2861" s="632"/>
      <c r="L2861" s="632"/>
      <c r="M2861" s="633"/>
      <c r="N2861" s="632"/>
      <c r="O2861" s="635"/>
      <c r="P2861" s="636" t="e">
        <f t="shared" ref="P2861" si="3906">G2861*O2860</f>
        <v>#REF!</v>
      </c>
    </row>
    <row r="2862" spans="1:16">
      <c r="B2862" s="627"/>
      <c r="C2862" s="627"/>
      <c r="D2862" s="627"/>
      <c r="E2862" s="628"/>
      <c r="F2862" s="260" t="str">
        <f>CONCATENATE("Ladder - Union ",C2860,D2860,"x",E2860)</f>
        <v>Ladder - Union HDG 150 x 125</v>
      </c>
      <c r="G2862" s="629">
        <v>2</v>
      </c>
      <c r="H2862" s="630">
        <f>IF(F2862="",0,VLOOKUP(F2862,'Cable trays (UnitPrice)'!B:F,5,0))</f>
        <v>14.232977850697294</v>
      </c>
      <c r="I2862" s="631">
        <f t="shared" si="3905"/>
        <v>28.465955701394588</v>
      </c>
      <c r="J2862" s="632"/>
      <c r="K2862" s="632"/>
      <c r="L2862" s="632"/>
      <c r="M2862" s="633"/>
      <c r="N2862" s="632"/>
      <c r="O2862" s="635"/>
      <c r="P2862" s="636" t="e">
        <f t="shared" ref="P2862" si="3907">G2862*O2860</f>
        <v>#REF!</v>
      </c>
    </row>
    <row r="2863" spans="1:16">
      <c r="B2863" s="627"/>
      <c r="C2863" s="627"/>
      <c r="D2863" s="627"/>
      <c r="E2863" s="628"/>
      <c r="F2863" s="638" t="s">
        <v>853</v>
      </c>
      <c r="G2863" s="639">
        <v>2</v>
      </c>
      <c r="H2863" s="630">
        <f>IF(F2863="",0,VLOOKUP(F2863,'Cable trays (UnitPrice)'!B:F,5,0))</f>
        <v>1.6165217391304347</v>
      </c>
      <c r="I2863" s="631">
        <f t="shared" si="3905"/>
        <v>3.2330434782608695</v>
      </c>
      <c r="J2863" s="632"/>
      <c r="K2863" s="632"/>
      <c r="L2863" s="632"/>
      <c r="M2863" s="633"/>
      <c r="N2863" s="632"/>
      <c r="O2863" s="635"/>
      <c r="P2863" s="636" t="e">
        <f t="shared" ref="P2863" si="3908">G2863*O2860</f>
        <v>#REF!</v>
      </c>
    </row>
    <row r="2864" spans="1:16">
      <c r="B2864" s="627"/>
      <c r="C2864" s="627"/>
      <c r="D2864" s="627"/>
      <c r="E2864" s="628"/>
      <c r="F2864" s="638" t="s">
        <v>854</v>
      </c>
      <c r="G2864" s="639">
        <v>2</v>
      </c>
      <c r="H2864" s="630">
        <f>IF(F2864="",0,VLOOKUP(F2864,'Cable trays (UnitPrice)'!B:F,5,0))</f>
        <v>0.1643478260869565</v>
      </c>
      <c r="I2864" s="631">
        <f t="shared" si="3905"/>
        <v>0.328695652173913</v>
      </c>
      <c r="J2864" s="632"/>
      <c r="K2864" s="632"/>
      <c r="L2864" s="632"/>
      <c r="M2864" s="633"/>
      <c r="N2864" s="632"/>
      <c r="O2864" s="635"/>
      <c r="P2864" s="636" t="e">
        <f t="shared" ref="P2864" si="3909">G2864*O2860</f>
        <v>#REF!</v>
      </c>
    </row>
    <row r="2865" spans="1:16">
      <c r="B2865" s="627"/>
      <c r="C2865" s="627"/>
      <c r="D2865" s="627"/>
      <c r="E2865" s="628"/>
      <c r="F2865" s="638" t="s">
        <v>865</v>
      </c>
      <c r="G2865" s="639">
        <f t="shared" ref="G2865:G2925" si="3910">D2860*2/1000</f>
        <v>0.3</v>
      </c>
      <c r="H2865" s="630">
        <f>IF(F2865="",0,VLOOKUP(F2865,'Cable trays (UnitPrice)'!B:F,5,0))</f>
        <v>5.9608695652173909</v>
      </c>
      <c r="I2865" s="631">
        <f t="shared" si="3905"/>
        <v>1.7882608695652171</v>
      </c>
      <c r="J2865" s="632"/>
      <c r="K2865" s="632"/>
      <c r="L2865" s="632"/>
      <c r="M2865" s="633"/>
      <c r="N2865" s="632"/>
      <c r="O2865" s="635"/>
      <c r="P2865" s="636" t="e">
        <f t="shared" ref="P2865" si="3911">G2865*O2860</f>
        <v>#REF!</v>
      </c>
    </row>
    <row r="2866" spans="1:16">
      <c r="B2866" s="627"/>
      <c r="C2866" s="627"/>
      <c r="D2866" s="627"/>
      <c r="E2866" s="628"/>
      <c r="F2866" s="638" t="s">
        <v>855</v>
      </c>
      <c r="G2866" s="639">
        <v>2</v>
      </c>
      <c r="H2866" s="630">
        <f>IF(F2866="",0,VLOOKUP(F2866,'Cable trays (UnitPrice)'!B:F,5,0))</f>
        <v>0.78521739130434776</v>
      </c>
      <c r="I2866" s="631">
        <f t="shared" si="3905"/>
        <v>1.5704347826086955</v>
      </c>
      <c r="J2866" s="632"/>
      <c r="K2866" s="632"/>
      <c r="L2866" s="632"/>
      <c r="M2866" s="633"/>
      <c r="N2866" s="632"/>
      <c r="O2866" s="635"/>
      <c r="P2866" s="636" t="e">
        <f t="shared" ref="P2866" si="3912">G2866*O2860</f>
        <v>#REF!</v>
      </c>
    </row>
    <row r="2867" spans="1:16">
      <c r="B2867" s="627"/>
      <c r="C2867" s="627"/>
      <c r="D2867" s="627"/>
      <c r="E2867" s="628"/>
      <c r="F2867" s="638"/>
      <c r="G2867" s="639"/>
      <c r="H2867" s="630">
        <f>IF(F2867="",0,VLOOKUP(F2867,'Cable trays (UnitPrice)'!B:F,5,0))</f>
        <v>0</v>
      </c>
      <c r="I2867" s="631">
        <f t="shared" si="3905"/>
        <v>0</v>
      </c>
      <c r="J2867" s="632"/>
      <c r="K2867" s="632"/>
      <c r="L2867" s="632"/>
      <c r="M2867" s="633"/>
      <c r="N2867" s="632"/>
      <c r="O2867" s="635"/>
      <c r="P2867" s="636" t="e">
        <f t="shared" ref="P2867" si="3913">G2867*O2860</f>
        <v>#REF!</v>
      </c>
    </row>
    <row r="2868" spans="1:16">
      <c r="B2868" s="627"/>
      <c r="C2868" s="627"/>
      <c r="D2868" s="627"/>
      <c r="E2868" s="628"/>
      <c r="F2868" s="627"/>
      <c r="G2868" s="639"/>
      <c r="H2868" s="630">
        <f>IF(F2868="",0,VLOOKUP(F2868,'Cable trays (UnitPrice)'!B:F,5,0))</f>
        <v>0</v>
      </c>
      <c r="I2868" s="631">
        <f t="shared" si="3905"/>
        <v>0</v>
      </c>
      <c r="J2868" s="632"/>
      <c r="K2868" s="632"/>
      <c r="L2868" s="632"/>
      <c r="M2868" s="633"/>
      <c r="N2868" s="632"/>
      <c r="O2868" s="635"/>
      <c r="P2868" s="636" t="e">
        <f t="shared" ref="P2868" si="3914">G2868*O2860</f>
        <v>#REF!</v>
      </c>
    </row>
    <row r="2869" spans="1:16">
      <c r="B2869" s="627"/>
      <c r="C2869" s="627"/>
      <c r="D2869" s="627"/>
      <c r="E2869" s="628"/>
      <c r="F2869" s="8"/>
      <c r="G2869" s="639"/>
      <c r="H2869" s="630">
        <f>IF(F2869="",0,VLOOKUP(F2869,'Cable trays (UnitPrice)'!B:F,5,0))</f>
        <v>0</v>
      </c>
      <c r="I2869" s="631">
        <f t="shared" si="3905"/>
        <v>0</v>
      </c>
      <c r="J2869" s="632"/>
      <c r="K2869" s="632"/>
      <c r="L2869" s="632"/>
      <c r="M2869" s="633"/>
      <c r="N2869" s="632"/>
      <c r="O2869" s="635"/>
      <c r="P2869" s="636" t="e">
        <f t="shared" ref="P2869" si="3915">G2869*O2860</f>
        <v>#REF!</v>
      </c>
    </row>
    <row r="2870" spans="1:16">
      <c r="A2870" t="s">
        <v>1036</v>
      </c>
      <c r="B2870" s="706" t="s">
        <v>1013</v>
      </c>
      <c r="C2870" s="703" t="s">
        <v>852</v>
      </c>
      <c r="D2870" s="9" t="s">
        <v>875</v>
      </c>
      <c r="E2870" s="9" t="s">
        <v>881</v>
      </c>
      <c r="F2870" s="619"/>
      <c r="G2870" s="619"/>
      <c r="H2870" s="619"/>
      <c r="I2870" s="620">
        <f t="shared" ref="I2870" si="3916">SUM(I2871:I2879)</f>
        <v>39.529130434782594</v>
      </c>
      <c r="J2870" s="621">
        <f>I2870*NOK2EUR</f>
        <v>454.58499999999981</v>
      </c>
      <c r="K2870" s="622"/>
      <c r="L2870" s="622">
        <f t="shared" ref="L2870" si="3917">D2870/1000</f>
        <v>0.15</v>
      </c>
      <c r="M2870" s="624">
        <f t="shared" ref="M2870" si="3918">$M$1</f>
        <v>0.5</v>
      </c>
      <c r="N2870" s="622">
        <f t="shared" ref="N2870" si="3919">L2870+L2870*M2870</f>
        <v>0.22499999999999998</v>
      </c>
      <c r="O2870" s="626" t="e">
        <f>SUMIF(#REF!,A2870,#REF!)</f>
        <v>#REF!</v>
      </c>
      <c r="P2870" s="626"/>
    </row>
    <row r="2871" spans="1:16">
      <c r="B2871" s="627"/>
      <c r="C2871" s="627"/>
      <c r="D2871" s="627"/>
      <c r="E2871" s="628"/>
      <c r="F2871" s="260" t="str">
        <f>CONCATENATE(B2870," ",C2870,D2870,"x",E2870)</f>
        <v>Tray - Bend HDG 150 x 100</v>
      </c>
      <c r="G2871" s="629">
        <v>1</v>
      </c>
      <c r="H2871" s="630">
        <f>IF(F2871="",0,VLOOKUP(F2871,'Cable trays (UnitPrice)'!B:F,5,0))</f>
        <v>24.295870932458296</v>
      </c>
      <c r="I2871" s="631">
        <f t="shared" ref="I2871:I2879" si="3920">H2871*G2871</f>
        <v>24.295870932458296</v>
      </c>
      <c r="J2871" s="632"/>
      <c r="K2871" s="632"/>
      <c r="L2871" s="632"/>
      <c r="M2871" s="633"/>
      <c r="N2871" s="632"/>
      <c r="O2871" s="635"/>
      <c r="P2871" s="636" t="e">
        <f t="shared" ref="P2871" si="3921">G2871*O2870</f>
        <v>#REF!</v>
      </c>
    </row>
    <row r="2872" spans="1:16">
      <c r="B2872" s="627"/>
      <c r="C2872" s="627"/>
      <c r="D2872" s="627"/>
      <c r="E2872" s="628"/>
      <c r="F2872" s="260" t="str">
        <f>CONCATENATE("Ladder - Union ",C2870,D2870,"x",E2870)</f>
        <v>Ladder - Union HDG 150 x 100</v>
      </c>
      <c r="G2872" s="629">
        <v>2</v>
      </c>
      <c r="H2872" s="630">
        <f>IF(F2872="",0,VLOOKUP(F2872,'Cable trays (UnitPrice)'!B:F,5,0))</f>
        <v>4.1564123598578071</v>
      </c>
      <c r="I2872" s="631">
        <f t="shared" si="3920"/>
        <v>8.3128247197156142</v>
      </c>
      <c r="J2872" s="632"/>
      <c r="K2872" s="632"/>
      <c r="L2872" s="632"/>
      <c r="M2872" s="633"/>
      <c r="N2872" s="632"/>
      <c r="O2872" s="635"/>
      <c r="P2872" s="636" t="e">
        <f t="shared" ref="P2872" si="3922">G2872*O2870</f>
        <v>#REF!</v>
      </c>
    </row>
    <row r="2873" spans="1:16">
      <c r="B2873" s="627"/>
      <c r="C2873" s="627"/>
      <c r="D2873" s="627"/>
      <c r="E2873" s="628"/>
      <c r="F2873" s="638" t="s">
        <v>853</v>
      </c>
      <c r="G2873" s="639">
        <v>2</v>
      </c>
      <c r="H2873" s="630">
        <f>IF(F2873="",0,VLOOKUP(F2873,'Cable trays (UnitPrice)'!B:F,5,0))</f>
        <v>1.6165217391304347</v>
      </c>
      <c r="I2873" s="631">
        <f t="shared" si="3920"/>
        <v>3.2330434782608695</v>
      </c>
      <c r="J2873" s="632"/>
      <c r="K2873" s="632"/>
      <c r="L2873" s="632"/>
      <c r="M2873" s="633"/>
      <c r="N2873" s="632"/>
      <c r="O2873" s="635"/>
      <c r="P2873" s="636" t="e">
        <f t="shared" ref="P2873" si="3923">G2873*O2870</f>
        <v>#REF!</v>
      </c>
    </row>
    <row r="2874" spans="1:16">
      <c r="B2874" s="627"/>
      <c r="C2874" s="627"/>
      <c r="D2874" s="627"/>
      <c r="E2874" s="628"/>
      <c r="F2874" s="638" t="s">
        <v>854</v>
      </c>
      <c r="G2874" s="639">
        <v>2</v>
      </c>
      <c r="H2874" s="630">
        <f>IF(F2874="",0,VLOOKUP(F2874,'Cable trays (UnitPrice)'!B:F,5,0))</f>
        <v>0.1643478260869565</v>
      </c>
      <c r="I2874" s="631">
        <f t="shared" si="3920"/>
        <v>0.328695652173913</v>
      </c>
      <c r="J2874" s="632"/>
      <c r="K2874" s="632"/>
      <c r="L2874" s="632"/>
      <c r="M2874" s="633"/>
      <c r="N2874" s="632"/>
      <c r="O2874" s="635"/>
      <c r="P2874" s="636" t="e">
        <f t="shared" ref="P2874" si="3924">G2874*O2870</f>
        <v>#REF!</v>
      </c>
    </row>
    <row r="2875" spans="1:16">
      <c r="B2875" s="627"/>
      <c r="C2875" s="627"/>
      <c r="D2875" s="627"/>
      <c r="E2875" s="628"/>
      <c r="F2875" s="638" t="s">
        <v>865</v>
      </c>
      <c r="G2875" s="639">
        <f t="shared" si="3910"/>
        <v>0.3</v>
      </c>
      <c r="H2875" s="630">
        <f>IF(F2875="",0,VLOOKUP(F2875,'Cable trays (UnitPrice)'!B:F,5,0))</f>
        <v>5.9608695652173909</v>
      </c>
      <c r="I2875" s="631">
        <f t="shared" si="3920"/>
        <v>1.7882608695652171</v>
      </c>
      <c r="J2875" s="632"/>
      <c r="K2875" s="632"/>
      <c r="L2875" s="632"/>
      <c r="M2875" s="633"/>
      <c r="N2875" s="632"/>
      <c r="O2875" s="635"/>
      <c r="P2875" s="636" t="e">
        <f t="shared" ref="P2875" si="3925">G2875*O2870</f>
        <v>#REF!</v>
      </c>
    </row>
    <row r="2876" spans="1:16">
      <c r="B2876" s="627"/>
      <c r="C2876" s="627"/>
      <c r="D2876" s="627"/>
      <c r="E2876" s="628"/>
      <c r="F2876" s="638" t="s">
        <v>855</v>
      </c>
      <c r="G2876" s="639">
        <v>2</v>
      </c>
      <c r="H2876" s="630">
        <f>IF(F2876="",0,VLOOKUP(F2876,'Cable trays (UnitPrice)'!B:F,5,0))</f>
        <v>0.78521739130434776</v>
      </c>
      <c r="I2876" s="631">
        <f t="shared" si="3920"/>
        <v>1.5704347826086955</v>
      </c>
      <c r="J2876" s="632"/>
      <c r="K2876" s="632"/>
      <c r="L2876" s="632"/>
      <c r="M2876" s="633"/>
      <c r="N2876" s="632"/>
      <c r="O2876" s="635"/>
      <c r="P2876" s="636" t="e">
        <f t="shared" ref="P2876" si="3926">G2876*O2870</f>
        <v>#REF!</v>
      </c>
    </row>
    <row r="2877" spans="1:16">
      <c r="B2877" s="627"/>
      <c r="C2877" s="627"/>
      <c r="D2877" s="627"/>
      <c r="E2877" s="628"/>
      <c r="F2877" s="638"/>
      <c r="G2877" s="639"/>
      <c r="H2877" s="630">
        <f>IF(F2877="",0,VLOOKUP(F2877,'Cable trays (UnitPrice)'!B:F,5,0))</f>
        <v>0</v>
      </c>
      <c r="I2877" s="631">
        <f t="shared" si="3920"/>
        <v>0</v>
      </c>
      <c r="J2877" s="632"/>
      <c r="K2877" s="632"/>
      <c r="L2877" s="632"/>
      <c r="M2877" s="633"/>
      <c r="N2877" s="632"/>
      <c r="O2877" s="635"/>
      <c r="P2877" s="636" t="e">
        <f t="shared" ref="P2877" si="3927">G2877*O2870</f>
        <v>#REF!</v>
      </c>
    </row>
    <row r="2878" spans="1:16">
      <c r="B2878" s="627"/>
      <c r="C2878" s="627"/>
      <c r="D2878" s="627"/>
      <c r="E2878" s="628"/>
      <c r="F2878" s="627"/>
      <c r="G2878" s="639"/>
      <c r="H2878" s="630">
        <f>IF(F2878="",0,VLOOKUP(F2878,'Cable trays (UnitPrice)'!B:F,5,0))</f>
        <v>0</v>
      </c>
      <c r="I2878" s="631">
        <f t="shared" si="3920"/>
        <v>0</v>
      </c>
      <c r="J2878" s="632"/>
      <c r="K2878" s="632"/>
      <c r="L2878" s="632"/>
      <c r="M2878" s="633"/>
      <c r="N2878" s="632"/>
      <c r="O2878" s="635"/>
      <c r="P2878" s="636" t="e">
        <f t="shared" ref="P2878" si="3928">G2878*O2870</f>
        <v>#REF!</v>
      </c>
    </row>
    <row r="2879" spans="1:16">
      <c r="B2879" s="627"/>
      <c r="C2879" s="627"/>
      <c r="D2879" s="627"/>
      <c r="E2879" s="628"/>
      <c r="F2879" s="8"/>
      <c r="G2879" s="639"/>
      <c r="H2879" s="630">
        <f>IF(F2879="",0,VLOOKUP(F2879,'Cable trays (UnitPrice)'!B:F,5,0))</f>
        <v>0</v>
      </c>
      <c r="I2879" s="631">
        <f t="shared" si="3920"/>
        <v>0</v>
      </c>
      <c r="J2879" s="632"/>
      <c r="K2879" s="632"/>
      <c r="L2879" s="632"/>
      <c r="M2879" s="633"/>
      <c r="N2879" s="632"/>
      <c r="O2879" s="635"/>
      <c r="P2879" s="636" t="e">
        <f t="shared" ref="P2879" si="3929">G2879*O2870</f>
        <v>#REF!</v>
      </c>
    </row>
    <row r="2880" spans="1:16">
      <c r="A2880" t="s">
        <v>1037</v>
      </c>
      <c r="B2880" s="706" t="s">
        <v>1013</v>
      </c>
      <c r="C2880" s="703" t="s">
        <v>852</v>
      </c>
      <c r="D2880" s="9" t="s">
        <v>875</v>
      </c>
      <c r="E2880" s="9" t="s">
        <v>883</v>
      </c>
      <c r="F2880" s="619"/>
      <c r="G2880" s="619"/>
      <c r="H2880" s="619"/>
      <c r="I2880" s="620">
        <f t="shared" ref="I2880" si="3930">SUM(I2881:I2889)</f>
        <v>35.714528301886787</v>
      </c>
      <c r="J2880" s="621">
        <f>I2880*NOK2EUR</f>
        <v>410.71707547169808</v>
      </c>
      <c r="K2880" s="622"/>
      <c r="L2880" s="622">
        <f t="shared" ref="L2880" si="3931">D2880/1000</f>
        <v>0.15</v>
      </c>
      <c r="M2880" s="624">
        <f t="shared" ref="M2880" si="3932">$M$1</f>
        <v>0.5</v>
      </c>
      <c r="N2880" s="622">
        <f t="shared" ref="N2880" si="3933">L2880+L2880*M2880</f>
        <v>0.22499999999999998</v>
      </c>
      <c r="O2880" s="626" t="e">
        <f>SUMIF(#REF!,A2880,#REF!)</f>
        <v>#REF!</v>
      </c>
      <c r="P2880" s="626"/>
    </row>
    <row r="2881" spans="1:16">
      <c r="B2881" s="627"/>
      <c r="C2881" s="627"/>
      <c r="D2881" s="627"/>
      <c r="E2881" s="628"/>
      <c r="F2881" s="260" t="str">
        <f>CONCATENATE(B2880," ",C2880,D2880,"x",E2880)</f>
        <v>Tray - Bend HDG 150 x 80</v>
      </c>
      <c r="G2881" s="629">
        <v>1</v>
      </c>
      <c r="H2881" s="630">
        <f>IF(F2881="",0,VLOOKUP(F2881,'Cable trays (UnitPrice)'!B:F,5,0))</f>
        <v>20.481268799562482</v>
      </c>
      <c r="I2881" s="631">
        <f t="shared" ref="I2881:I2889" si="3934">H2881*G2881</f>
        <v>20.481268799562482</v>
      </c>
      <c r="J2881" s="632"/>
      <c r="K2881" s="632"/>
      <c r="L2881" s="632"/>
      <c r="M2881" s="633"/>
      <c r="N2881" s="632"/>
      <c r="O2881" s="635"/>
      <c r="P2881" s="636" t="e">
        <f t="shared" ref="P2881" si="3935">G2881*O2880</f>
        <v>#REF!</v>
      </c>
    </row>
    <row r="2882" spans="1:16">
      <c r="B2882" s="627"/>
      <c r="C2882" s="627"/>
      <c r="D2882" s="627"/>
      <c r="E2882" s="628"/>
      <c r="F2882" s="260" t="str">
        <f>CONCATENATE("Ladder - Union ",C2880,D2880,"x",E2880)</f>
        <v>Ladder - Union HDG 150 x 80</v>
      </c>
      <c r="G2882" s="629">
        <v>2</v>
      </c>
      <c r="H2882" s="630">
        <f>IF(F2882="",0,VLOOKUP(F2882,'Cable trays (UnitPrice)'!B:F,5,0))</f>
        <v>4.1564123598578071</v>
      </c>
      <c r="I2882" s="631">
        <f t="shared" si="3934"/>
        <v>8.3128247197156142</v>
      </c>
      <c r="J2882" s="632"/>
      <c r="K2882" s="632"/>
      <c r="L2882" s="632"/>
      <c r="M2882" s="633"/>
      <c r="N2882" s="632"/>
      <c r="O2882" s="635"/>
      <c r="P2882" s="636" t="e">
        <f t="shared" ref="P2882" si="3936">G2882*O2880</f>
        <v>#REF!</v>
      </c>
    </row>
    <row r="2883" spans="1:16">
      <c r="B2883" s="627"/>
      <c r="C2883" s="627"/>
      <c r="D2883" s="627"/>
      <c r="E2883" s="628"/>
      <c r="F2883" s="638" t="s">
        <v>853</v>
      </c>
      <c r="G2883" s="639">
        <v>2</v>
      </c>
      <c r="H2883" s="630">
        <f>IF(F2883="",0,VLOOKUP(F2883,'Cable trays (UnitPrice)'!B:F,5,0))</f>
        <v>1.6165217391304347</v>
      </c>
      <c r="I2883" s="631">
        <f t="shared" si="3934"/>
        <v>3.2330434782608695</v>
      </c>
      <c r="J2883" s="632"/>
      <c r="K2883" s="632"/>
      <c r="L2883" s="632"/>
      <c r="M2883" s="633"/>
      <c r="N2883" s="632"/>
      <c r="O2883" s="635"/>
      <c r="P2883" s="636" t="e">
        <f t="shared" ref="P2883" si="3937">G2883*O2880</f>
        <v>#REF!</v>
      </c>
    </row>
    <row r="2884" spans="1:16">
      <c r="B2884" s="627"/>
      <c r="C2884" s="627"/>
      <c r="D2884" s="627"/>
      <c r="E2884" s="628"/>
      <c r="F2884" s="638" t="s">
        <v>854</v>
      </c>
      <c r="G2884" s="639">
        <v>2</v>
      </c>
      <c r="H2884" s="630">
        <f>IF(F2884="",0,VLOOKUP(F2884,'Cable trays (UnitPrice)'!B:F,5,0))</f>
        <v>0.1643478260869565</v>
      </c>
      <c r="I2884" s="631">
        <f t="shared" si="3934"/>
        <v>0.328695652173913</v>
      </c>
      <c r="J2884" s="632"/>
      <c r="K2884" s="632"/>
      <c r="L2884" s="632"/>
      <c r="M2884" s="633"/>
      <c r="N2884" s="632"/>
      <c r="O2884" s="635"/>
      <c r="P2884" s="636" t="e">
        <f t="shared" ref="P2884" si="3938">G2884*O2880</f>
        <v>#REF!</v>
      </c>
    </row>
    <row r="2885" spans="1:16">
      <c r="B2885" s="627"/>
      <c r="C2885" s="627"/>
      <c r="D2885" s="627"/>
      <c r="E2885" s="628"/>
      <c r="F2885" s="638" t="s">
        <v>865</v>
      </c>
      <c r="G2885" s="639">
        <f t="shared" si="3910"/>
        <v>0.3</v>
      </c>
      <c r="H2885" s="630">
        <f>IF(F2885="",0,VLOOKUP(F2885,'Cable trays (UnitPrice)'!B:F,5,0))</f>
        <v>5.9608695652173909</v>
      </c>
      <c r="I2885" s="631">
        <f t="shared" si="3934"/>
        <v>1.7882608695652171</v>
      </c>
      <c r="J2885" s="632"/>
      <c r="K2885" s="632"/>
      <c r="L2885" s="632"/>
      <c r="M2885" s="633"/>
      <c r="N2885" s="632"/>
      <c r="O2885" s="635"/>
      <c r="P2885" s="636" t="e">
        <f t="shared" ref="P2885" si="3939">G2885*O2880</f>
        <v>#REF!</v>
      </c>
    </row>
    <row r="2886" spans="1:16">
      <c r="B2886" s="627"/>
      <c r="C2886" s="627"/>
      <c r="D2886" s="627"/>
      <c r="E2886" s="628"/>
      <c r="F2886" s="638" t="s">
        <v>855</v>
      </c>
      <c r="G2886" s="639">
        <v>2</v>
      </c>
      <c r="H2886" s="630">
        <f>IF(F2886="",0,VLOOKUP(F2886,'Cable trays (UnitPrice)'!B:F,5,0))</f>
        <v>0.78521739130434776</v>
      </c>
      <c r="I2886" s="631">
        <f t="shared" si="3934"/>
        <v>1.5704347826086955</v>
      </c>
      <c r="J2886" s="632"/>
      <c r="K2886" s="632"/>
      <c r="L2886" s="632"/>
      <c r="M2886" s="633"/>
      <c r="N2886" s="632"/>
      <c r="O2886" s="635"/>
      <c r="P2886" s="636" t="e">
        <f t="shared" ref="P2886" si="3940">G2886*O2880</f>
        <v>#REF!</v>
      </c>
    </row>
    <row r="2887" spans="1:16">
      <c r="B2887" s="627"/>
      <c r="C2887" s="627"/>
      <c r="D2887" s="627"/>
      <c r="E2887" s="628"/>
      <c r="F2887" s="638"/>
      <c r="G2887" s="639"/>
      <c r="H2887" s="630">
        <f>IF(F2887="",0,VLOOKUP(F2887,'Cable trays (UnitPrice)'!B:F,5,0))</f>
        <v>0</v>
      </c>
      <c r="I2887" s="631">
        <f t="shared" si="3934"/>
        <v>0</v>
      </c>
      <c r="J2887" s="632"/>
      <c r="K2887" s="632"/>
      <c r="L2887" s="632"/>
      <c r="M2887" s="633"/>
      <c r="N2887" s="632"/>
      <c r="O2887" s="635"/>
      <c r="P2887" s="636" t="e">
        <f t="shared" ref="P2887" si="3941">G2887*O2880</f>
        <v>#REF!</v>
      </c>
    </row>
    <row r="2888" spans="1:16">
      <c r="B2888" s="627"/>
      <c r="C2888" s="627"/>
      <c r="D2888" s="627"/>
      <c r="E2888" s="628"/>
      <c r="F2888" s="627"/>
      <c r="G2888" s="639"/>
      <c r="H2888" s="630">
        <f>IF(F2888="",0,VLOOKUP(F2888,'Cable trays (UnitPrice)'!B:F,5,0))</f>
        <v>0</v>
      </c>
      <c r="I2888" s="631">
        <f t="shared" si="3934"/>
        <v>0</v>
      </c>
      <c r="J2888" s="632"/>
      <c r="K2888" s="632"/>
      <c r="L2888" s="632"/>
      <c r="M2888" s="633"/>
      <c r="N2888" s="632"/>
      <c r="O2888" s="635"/>
      <c r="P2888" s="636" t="e">
        <f t="shared" ref="P2888" si="3942">G2888*O2880</f>
        <v>#REF!</v>
      </c>
    </row>
    <row r="2889" spans="1:16">
      <c r="B2889" s="627"/>
      <c r="C2889" s="627"/>
      <c r="D2889" s="627"/>
      <c r="E2889" s="628"/>
      <c r="F2889" s="8"/>
      <c r="G2889" s="639"/>
      <c r="H2889" s="630">
        <f>IF(F2889="",0,VLOOKUP(F2889,'Cable trays (UnitPrice)'!B:F,5,0))</f>
        <v>0</v>
      </c>
      <c r="I2889" s="631">
        <f t="shared" si="3934"/>
        <v>0</v>
      </c>
      <c r="J2889" s="632"/>
      <c r="K2889" s="632"/>
      <c r="L2889" s="632"/>
      <c r="M2889" s="633"/>
      <c r="N2889" s="632"/>
      <c r="O2889" s="635"/>
      <c r="P2889" s="636" t="e">
        <f t="shared" ref="P2889" si="3943">G2889*O2880</f>
        <v>#REF!</v>
      </c>
    </row>
    <row r="2890" spans="1:16">
      <c r="A2890" t="s">
        <v>1038</v>
      </c>
      <c r="B2890" s="706" t="s">
        <v>1013</v>
      </c>
      <c r="C2890" s="703" t="s">
        <v>852</v>
      </c>
      <c r="D2890" s="9" t="s">
        <v>875</v>
      </c>
      <c r="E2890" s="9" t="s">
        <v>1016</v>
      </c>
      <c r="F2890" s="619"/>
      <c r="G2890" s="619"/>
      <c r="H2890" s="619"/>
      <c r="I2890" s="620">
        <f t="shared" ref="I2890" si="3944">SUM(I2891:I2899)</f>
        <v>35.714528301886787</v>
      </c>
      <c r="J2890" s="621">
        <f>I2890*NOK2EUR</f>
        <v>410.71707547169808</v>
      </c>
      <c r="K2890" s="622"/>
      <c r="L2890" s="622">
        <f t="shared" ref="L2890" si="3945">D2890/1000</f>
        <v>0.15</v>
      </c>
      <c r="M2890" s="624">
        <f t="shared" ref="M2890" si="3946">$M$1</f>
        <v>0.5</v>
      </c>
      <c r="N2890" s="622">
        <f t="shared" ref="N2890" si="3947">L2890+L2890*M2890</f>
        <v>0.22499999999999998</v>
      </c>
      <c r="O2890" s="626" t="e">
        <f>SUMIF(#REF!,A2890,#REF!)</f>
        <v>#REF!</v>
      </c>
      <c r="P2890" s="626"/>
    </row>
    <row r="2891" spans="1:16">
      <c r="B2891" s="627"/>
      <c r="C2891" s="627"/>
      <c r="D2891" s="627"/>
      <c r="E2891" s="628"/>
      <c r="F2891" s="260" t="str">
        <f>CONCATENATE(B2890," ",C2890,D2890,"x",E2890)</f>
        <v>Tray - Bend HDG 150 x 75</v>
      </c>
      <c r="G2891" s="629">
        <v>1</v>
      </c>
      <c r="H2891" s="630">
        <f>IF(F2891="",0,VLOOKUP(F2891,'Cable trays (UnitPrice)'!B:F,5,0))</f>
        <v>20.481268799562482</v>
      </c>
      <c r="I2891" s="631">
        <f t="shared" ref="I2891:I2899" si="3948">H2891*G2891</f>
        <v>20.481268799562482</v>
      </c>
      <c r="J2891" s="632"/>
      <c r="K2891" s="632"/>
      <c r="L2891" s="632"/>
      <c r="M2891" s="633"/>
      <c r="N2891" s="632"/>
      <c r="O2891" s="635"/>
      <c r="P2891" s="636" t="e">
        <f t="shared" ref="P2891" si="3949">G2891*O2890</f>
        <v>#REF!</v>
      </c>
    </row>
    <row r="2892" spans="1:16">
      <c r="B2892" s="627"/>
      <c r="C2892" s="627"/>
      <c r="D2892" s="627"/>
      <c r="E2892" s="628"/>
      <c r="F2892" s="260" t="str">
        <f>CONCATENATE("Ladder - Union ",C2890,D2890,"x",E2890)</f>
        <v>Ladder - Union HDG 150 x 75</v>
      </c>
      <c r="G2892" s="629">
        <v>2</v>
      </c>
      <c r="H2892" s="630">
        <f>IF(F2892="",0,VLOOKUP(F2892,'Cable trays (UnitPrice)'!B:F,5,0))</f>
        <v>4.1564123598578071</v>
      </c>
      <c r="I2892" s="631">
        <f t="shared" si="3948"/>
        <v>8.3128247197156142</v>
      </c>
      <c r="J2892" s="632"/>
      <c r="K2892" s="632"/>
      <c r="L2892" s="632"/>
      <c r="M2892" s="633"/>
      <c r="N2892" s="632"/>
      <c r="O2892" s="635"/>
      <c r="P2892" s="636" t="e">
        <f t="shared" ref="P2892" si="3950">G2892*O2890</f>
        <v>#REF!</v>
      </c>
    </row>
    <row r="2893" spans="1:16">
      <c r="B2893" s="627"/>
      <c r="C2893" s="627"/>
      <c r="D2893" s="627"/>
      <c r="E2893" s="628"/>
      <c r="F2893" s="638" t="s">
        <v>853</v>
      </c>
      <c r="G2893" s="639">
        <v>2</v>
      </c>
      <c r="H2893" s="630">
        <f>IF(F2893="",0,VLOOKUP(F2893,'Cable trays (UnitPrice)'!B:F,5,0))</f>
        <v>1.6165217391304347</v>
      </c>
      <c r="I2893" s="631">
        <f t="shared" si="3948"/>
        <v>3.2330434782608695</v>
      </c>
      <c r="J2893" s="632"/>
      <c r="K2893" s="632"/>
      <c r="L2893" s="632"/>
      <c r="M2893" s="633"/>
      <c r="N2893" s="632"/>
      <c r="O2893" s="635"/>
      <c r="P2893" s="636" t="e">
        <f t="shared" ref="P2893" si="3951">G2893*O2890</f>
        <v>#REF!</v>
      </c>
    </row>
    <row r="2894" spans="1:16">
      <c r="B2894" s="627"/>
      <c r="C2894" s="627"/>
      <c r="D2894" s="627"/>
      <c r="E2894" s="628"/>
      <c r="F2894" s="638" t="s">
        <v>854</v>
      </c>
      <c r="G2894" s="639">
        <v>2</v>
      </c>
      <c r="H2894" s="630">
        <f>IF(F2894="",0,VLOOKUP(F2894,'Cable trays (UnitPrice)'!B:F,5,0))</f>
        <v>0.1643478260869565</v>
      </c>
      <c r="I2894" s="631">
        <f t="shared" si="3948"/>
        <v>0.328695652173913</v>
      </c>
      <c r="J2894" s="632"/>
      <c r="K2894" s="632"/>
      <c r="L2894" s="632"/>
      <c r="M2894" s="633"/>
      <c r="N2894" s="632"/>
      <c r="O2894" s="635"/>
      <c r="P2894" s="636" t="e">
        <f t="shared" ref="P2894" si="3952">G2894*O2890</f>
        <v>#REF!</v>
      </c>
    </row>
    <row r="2895" spans="1:16">
      <c r="B2895" s="627"/>
      <c r="C2895" s="627"/>
      <c r="D2895" s="627"/>
      <c r="E2895" s="628"/>
      <c r="F2895" s="638" t="s">
        <v>865</v>
      </c>
      <c r="G2895" s="639">
        <f t="shared" si="3910"/>
        <v>0.3</v>
      </c>
      <c r="H2895" s="630">
        <f>IF(F2895="",0,VLOOKUP(F2895,'Cable trays (UnitPrice)'!B:F,5,0))</f>
        <v>5.9608695652173909</v>
      </c>
      <c r="I2895" s="631">
        <f t="shared" si="3948"/>
        <v>1.7882608695652171</v>
      </c>
      <c r="J2895" s="632"/>
      <c r="K2895" s="632"/>
      <c r="L2895" s="632"/>
      <c r="M2895" s="633"/>
      <c r="N2895" s="632"/>
      <c r="O2895" s="635"/>
      <c r="P2895" s="636" t="e">
        <f t="shared" ref="P2895" si="3953">G2895*O2890</f>
        <v>#REF!</v>
      </c>
    </row>
    <row r="2896" spans="1:16">
      <c r="B2896" s="627"/>
      <c r="C2896" s="627"/>
      <c r="D2896" s="627"/>
      <c r="E2896" s="628"/>
      <c r="F2896" s="638" t="s">
        <v>855</v>
      </c>
      <c r="G2896" s="639">
        <v>2</v>
      </c>
      <c r="H2896" s="630">
        <f>IF(F2896="",0,VLOOKUP(F2896,'Cable trays (UnitPrice)'!B:F,5,0))</f>
        <v>0.78521739130434776</v>
      </c>
      <c r="I2896" s="631">
        <f t="shared" si="3948"/>
        <v>1.5704347826086955</v>
      </c>
      <c r="J2896" s="632"/>
      <c r="K2896" s="632"/>
      <c r="L2896" s="632"/>
      <c r="M2896" s="633"/>
      <c r="N2896" s="632"/>
      <c r="O2896" s="635"/>
      <c r="P2896" s="636" t="e">
        <f t="shared" ref="P2896" si="3954">G2896*O2890</f>
        <v>#REF!</v>
      </c>
    </row>
    <row r="2897" spans="1:16">
      <c r="B2897" s="627"/>
      <c r="C2897" s="627"/>
      <c r="D2897" s="627"/>
      <c r="E2897" s="628"/>
      <c r="F2897" s="638"/>
      <c r="G2897" s="639"/>
      <c r="H2897" s="630">
        <f>IF(F2897="",0,VLOOKUP(F2897,'Cable trays (UnitPrice)'!B:F,5,0))</f>
        <v>0</v>
      </c>
      <c r="I2897" s="631">
        <f t="shared" si="3948"/>
        <v>0</v>
      </c>
      <c r="J2897" s="632"/>
      <c r="K2897" s="632"/>
      <c r="L2897" s="632"/>
      <c r="M2897" s="633"/>
      <c r="N2897" s="632"/>
      <c r="O2897" s="635"/>
      <c r="P2897" s="636" t="e">
        <f t="shared" ref="P2897" si="3955">G2897*O2890</f>
        <v>#REF!</v>
      </c>
    </row>
    <row r="2898" spans="1:16">
      <c r="B2898" s="627"/>
      <c r="C2898" s="627"/>
      <c r="D2898" s="627"/>
      <c r="E2898" s="628"/>
      <c r="F2898" s="627"/>
      <c r="G2898" s="639"/>
      <c r="H2898" s="630">
        <f>IF(F2898="",0,VLOOKUP(F2898,'Cable trays (UnitPrice)'!B:F,5,0))</f>
        <v>0</v>
      </c>
      <c r="I2898" s="631">
        <f t="shared" si="3948"/>
        <v>0</v>
      </c>
      <c r="J2898" s="632"/>
      <c r="K2898" s="632"/>
      <c r="L2898" s="632"/>
      <c r="M2898" s="633"/>
      <c r="N2898" s="632"/>
      <c r="O2898" s="635"/>
      <c r="P2898" s="636" t="e">
        <f t="shared" ref="P2898" si="3956">G2898*O2890</f>
        <v>#REF!</v>
      </c>
    </row>
    <row r="2899" spans="1:16">
      <c r="B2899" s="627"/>
      <c r="C2899" s="627"/>
      <c r="D2899" s="627"/>
      <c r="E2899" s="628"/>
      <c r="F2899" s="8"/>
      <c r="G2899" s="639"/>
      <c r="H2899" s="630">
        <f>IF(F2899="",0,VLOOKUP(F2899,'Cable trays (UnitPrice)'!B:F,5,0))</f>
        <v>0</v>
      </c>
      <c r="I2899" s="631">
        <f t="shared" si="3948"/>
        <v>0</v>
      </c>
      <c r="J2899" s="632"/>
      <c r="K2899" s="632"/>
      <c r="L2899" s="632"/>
      <c r="M2899" s="633"/>
      <c r="N2899" s="632"/>
      <c r="O2899" s="635"/>
      <c r="P2899" s="636" t="e">
        <f t="shared" ref="P2899" si="3957">G2899*O2890</f>
        <v>#REF!</v>
      </c>
    </row>
    <row r="2900" spans="1:16">
      <c r="A2900" t="s">
        <v>1039</v>
      </c>
      <c r="B2900" s="706" t="s">
        <v>1013</v>
      </c>
      <c r="C2900" s="703" t="s">
        <v>852</v>
      </c>
      <c r="D2900" s="9" t="s">
        <v>875</v>
      </c>
      <c r="E2900" s="9" t="s">
        <v>864</v>
      </c>
      <c r="F2900" s="619"/>
      <c r="G2900" s="619"/>
      <c r="H2900" s="619"/>
      <c r="I2900" s="620">
        <f t="shared" ref="I2900" si="3958">SUM(I2901:I2909)</f>
        <v>22.192515723270439</v>
      </c>
      <c r="J2900" s="621">
        <f>I2900*NOK2EUR</f>
        <v>255.21393081761005</v>
      </c>
      <c r="K2900" s="622"/>
      <c r="L2900" s="622">
        <f t="shared" ref="L2900" si="3959">D2900/1000</f>
        <v>0.15</v>
      </c>
      <c r="M2900" s="624">
        <f t="shared" ref="M2900" si="3960">$M$1</f>
        <v>0.5</v>
      </c>
      <c r="N2900" s="622">
        <f t="shared" ref="N2900" si="3961">L2900+L2900*M2900</f>
        <v>0.22499999999999998</v>
      </c>
      <c r="O2900" s="626" t="e">
        <f>SUMIF(#REF!,A2900,#REF!)</f>
        <v>#REF!</v>
      </c>
      <c r="P2900" s="626"/>
    </row>
    <row r="2901" spans="1:16">
      <c r="B2901" s="627"/>
      <c r="C2901" s="627"/>
      <c r="D2901" s="627"/>
      <c r="E2901" s="628"/>
      <c r="F2901" s="260" t="str">
        <f>CONCATENATE(B2900," ",C2900,D2900,"x",E2900)</f>
        <v>Tray - Bend HDG 150 x 60</v>
      </c>
      <c r="G2901" s="629">
        <v>1</v>
      </c>
      <c r="H2901" s="630">
        <f>IF(F2901="",0,VLOOKUP(F2901,'Cable trays (UnitPrice)'!B:F,5,0))</f>
        <v>11.225047853431775</v>
      </c>
      <c r="I2901" s="631">
        <f t="shared" ref="I2901:I2909" si="3962">H2901*G2901</f>
        <v>11.225047853431775</v>
      </c>
      <c r="J2901" s="632"/>
      <c r="K2901" s="632"/>
      <c r="L2901" s="632"/>
      <c r="M2901" s="633"/>
      <c r="N2901" s="632"/>
      <c r="O2901" s="635"/>
      <c r="P2901" s="636" t="e">
        <f t="shared" ref="P2901" si="3963">G2901*O2900</f>
        <v>#REF!</v>
      </c>
    </row>
    <row r="2902" spans="1:16">
      <c r="B2902" s="627"/>
      <c r="C2902" s="627"/>
      <c r="D2902" s="627"/>
      <c r="E2902" s="628"/>
      <c r="F2902" s="260" t="str">
        <f>CONCATENATE("Ladder - Union ",C2900,D2900,"x",E2900)</f>
        <v>Ladder - Union HDG 150 x 60</v>
      </c>
      <c r="G2902" s="629">
        <v>2</v>
      </c>
      <c r="H2902" s="630">
        <f>IF(F2902="",0,VLOOKUP(F2902,'Cable trays (UnitPrice)'!B:F,5,0))</f>
        <v>2.0235165436149849</v>
      </c>
      <c r="I2902" s="631">
        <f t="shared" si="3962"/>
        <v>4.0470330872299698</v>
      </c>
      <c r="J2902" s="632"/>
      <c r="K2902" s="632"/>
      <c r="L2902" s="632"/>
      <c r="M2902" s="633"/>
      <c r="N2902" s="632"/>
      <c r="O2902" s="635"/>
      <c r="P2902" s="636" t="e">
        <f t="shared" ref="P2902" si="3964">G2902*O2900</f>
        <v>#REF!</v>
      </c>
    </row>
    <row r="2903" spans="1:16">
      <c r="B2903" s="627"/>
      <c r="C2903" s="627"/>
      <c r="D2903" s="627"/>
      <c r="E2903" s="628"/>
      <c r="F2903" s="638" t="s">
        <v>853</v>
      </c>
      <c r="G2903" s="639">
        <v>2</v>
      </c>
      <c r="H2903" s="630">
        <f>IF(F2903="",0,VLOOKUP(F2903,'Cable trays (UnitPrice)'!B:F,5,0))</f>
        <v>1.6165217391304347</v>
      </c>
      <c r="I2903" s="631">
        <f t="shared" si="3962"/>
        <v>3.2330434782608695</v>
      </c>
      <c r="J2903" s="632"/>
      <c r="K2903" s="632"/>
      <c r="L2903" s="632"/>
      <c r="M2903" s="633"/>
      <c r="N2903" s="632"/>
      <c r="O2903" s="635"/>
      <c r="P2903" s="636" t="e">
        <f t="shared" ref="P2903" si="3965">G2903*O2900</f>
        <v>#REF!</v>
      </c>
    </row>
    <row r="2904" spans="1:16">
      <c r="B2904" s="627"/>
      <c r="C2904" s="627"/>
      <c r="D2904" s="627"/>
      <c r="E2904" s="628"/>
      <c r="F2904" s="638" t="s">
        <v>854</v>
      </c>
      <c r="G2904" s="639">
        <v>2</v>
      </c>
      <c r="H2904" s="630">
        <f>IF(F2904="",0,VLOOKUP(F2904,'Cable trays (UnitPrice)'!B:F,5,0))</f>
        <v>0.1643478260869565</v>
      </c>
      <c r="I2904" s="631">
        <f t="shared" si="3962"/>
        <v>0.328695652173913</v>
      </c>
      <c r="J2904" s="632"/>
      <c r="K2904" s="632"/>
      <c r="L2904" s="632"/>
      <c r="M2904" s="633"/>
      <c r="N2904" s="632"/>
      <c r="O2904" s="635"/>
      <c r="P2904" s="636" t="e">
        <f t="shared" ref="P2904" si="3966">G2904*O2900</f>
        <v>#REF!</v>
      </c>
    </row>
    <row r="2905" spans="1:16">
      <c r="B2905" s="627"/>
      <c r="C2905" s="627"/>
      <c r="D2905" s="627"/>
      <c r="E2905" s="628"/>
      <c r="F2905" s="638" t="s">
        <v>865</v>
      </c>
      <c r="G2905" s="639">
        <f t="shared" si="3910"/>
        <v>0.3</v>
      </c>
      <c r="H2905" s="630">
        <f>IF(F2905="",0,VLOOKUP(F2905,'Cable trays (UnitPrice)'!B:F,5,0))</f>
        <v>5.9608695652173909</v>
      </c>
      <c r="I2905" s="631">
        <f t="shared" si="3962"/>
        <v>1.7882608695652171</v>
      </c>
      <c r="J2905" s="632"/>
      <c r="K2905" s="632"/>
      <c r="L2905" s="632"/>
      <c r="M2905" s="633"/>
      <c r="N2905" s="632"/>
      <c r="O2905" s="635"/>
      <c r="P2905" s="636" t="e">
        <f t="shared" ref="P2905" si="3967">G2905*O2900</f>
        <v>#REF!</v>
      </c>
    </row>
    <row r="2906" spans="1:16">
      <c r="B2906" s="627"/>
      <c r="C2906" s="627"/>
      <c r="D2906" s="627"/>
      <c r="E2906" s="628"/>
      <c r="F2906" s="638" t="s">
        <v>855</v>
      </c>
      <c r="G2906" s="639">
        <v>2</v>
      </c>
      <c r="H2906" s="630">
        <f>IF(F2906="",0,VLOOKUP(F2906,'Cable trays (UnitPrice)'!B:F,5,0))</f>
        <v>0.78521739130434776</v>
      </c>
      <c r="I2906" s="631">
        <f t="shared" si="3962"/>
        <v>1.5704347826086955</v>
      </c>
      <c r="J2906" s="632"/>
      <c r="K2906" s="632"/>
      <c r="L2906" s="632"/>
      <c r="M2906" s="633"/>
      <c r="N2906" s="632"/>
      <c r="O2906" s="635"/>
      <c r="P2906" s="636" t="e">
        <f t="shared" ref="P2906" si="3968">G2906*O2900</f>
        <v>#REF!</v>
      </c>
    </row>
    <row r="2907" spans="1:16">
      <c r="B2907" s="627"/>
      <c r="C2907" s="627"/>
      <c r="D2907" s="627"/>
      <c r="E2907" s="628"/>
      <c r="F2907" s="638"/>
      <c r="G2907" s="639"/>
      <c r="H2907" s="630">
        <f>IF(F2907="",0,VLOOKUP(F2907,'Cable trays (UnitPrice)'!B:F,5,0))</f>
        <v>0</v>
      </c>
      <c r="I2907" s="631">
        <f t="shared" si="3962"/>
        <v>0</v>
      </c>
      <c r="J2907" s="632"/>
      <c r="K2907" s="632"/>
      <c r="L2907" s="632"/>
      <c r="M2907" s="633"/>
      <c r="N2907" s="632"/>
      <c r="O2907" s="635"/>
      <c r="P2907" s="636" t="e">
        <f t="shared" ref="P2907" si="3969">G2907*O2900</f>
        <v>#REF!</v>
      </c>
    </row>
    <row r="2908" spans="1:16">
      <c r="B2908" s="627"/>
      <c r="C2908" s="627"/>
      <c r="D2908" s="627"/>
      <c r="E2908" s="628"/>
      <c r="F2908" s="627"/>
      <c r="G2908" s="639"/>
      <c r="H2908" s="630">
        <f>IF(F2908="",0,VLOOKUP(F2908,'Cable trays (UnitPrice)'!B:F,5,0))</f>
        <v>0</v>
      </c>
      <c r="I2908" s="631">
        <f t="shared" si="3962"/>
        <v>0</v>
      </c>
      <c r="J2908" s="632"/>
      <c r="K2908" s="632"/>
      <c r="L2908" s="632"/>
      <c r="M2908" s="633"/>
      <c r="N2908" s="632"/>
      <c r="O2908" s="635"/>
      <c r="P2908" s="636" t="e">
        <f t="shared" ref="P2908" si="3970">G2908*O2900</f>
        <v>#REF!</v>
      </c>
    </row>
    <row r="2909" spans="1:16">
      <c r="B2909" s="627"/>
      <c r="C2909" s="627"/>
      <c r="D2909" s="627"/>
      <c r="E2909" s="628"/>
      <c r="F2909" s="8"/>
      <c r="G2909" s="639"/>
      <c r="H2909" s="630">
        <f>IF(F2909="",0,VLOOKUP(F2909,'Cable trays (UnitPrice)'!B:F,5,0))</f>
        <v>0</v>
      </c>
      <c r="I2909" s="631">
        <f t="shared" si="3962"/>
        <v>0</v>
      </c>
      <c r="J2909" s="632"/>
      <c r="K2909" s="632"/>
      <c r="L2909" s="632"/>
      <c r="M2909" s="633"/>
      <c r="N2909" s="632"/>
      <c r="O2909" s="635"/>
      <c r="P2909" s="636" t="e">
        <f t="shared" ref="P2909" si="3971">G2909*O2900</f>
        <v>#REF!</v>
      </c>
    </row>
    <row r="2910" spans="1:16">
      <c r="A2910" t="s">
        <v>1040</v>
      </c>
      <c r="B2910" s="706" t="s">
        <v>1013</v>
      </c>
      <c r="C2910" s="703" t="s">
        <v>852</v>
      </c>
      <c r="D2910" s="9" t="s">
        <v>875</v>
      </c>
      <c r="E2910" s="9" t="s">
        <v>867</v>
      </c>
      <c r="F2910" s="619"/>
      <c r="G2910" s="619"/>
      <c r="H2910" s="619"/>
      <c r="I2910" s="620">
        <f t="shared" ref="I2910" si="3972">SUM(I2911:I2919)</f>
        <v>22.001101996171727</v>
      </c>
      <c r="J2910" s="621">
        <f>I2910*NOK2EUR</f>
        <v>253.01267295597486</v>
      </c>
      <c r="K2910" s="622"/>
      <c r="L2910" s="622">
        <f t="shared" ref="L2910" si="3973">D2910/1000</f>
        <v>0.15</v>
      </c>
      <c r="M2910" s="624">
        <f t="shared" ref="M2910" si="3974">$M$1</f>
        <v>0.5</v>
      </c>
      <c r="N2910" s="622">
        <f t="shared" ref="N2910" si="3975">L2910+L2910*M2910</f>
        <v>0.22499999999999998</v>
      </c>
      <c r="O2910" s="626" t="e">
        <f>SUMIF(#REF!,A2910,#REF!)</f>
        <v>#REF!</v>
      </c>
      <c r="P2910" s="626"/>
    </row>
    <row r="2911" spans="1:16">
      <c r="B2911" s="627"/>
      <c r="C2911" s="627"/>
      <c r="D2911" s="627"/>
      <c r="E2911" s="628"/>
      <c r="F2911" s="260" t="str">
        <f>CONCATENATE(B2910," ",C2910,D2910,"x",E2910)</f>
        <v>Tray - Bend HDG 150 x 50</v>
      </c>
      <c r="G2911" s="629">
        <v>1</v>
      </c>
      <c r="H2911" s="630">
        <f>IF(F2911="",0,VLOOKUP(F2911,'Cable trays (UnitPrice)'!B:F,5,0))</f>
        <v>11.225047853431775</v>
      </c>
      <c r="I2911" s="631">
        <f t="shared" ref="I2911:I2919" si="3976">H2911*G2911</f>
        <v>11.225047853431775</v>
      </c>
      <c r="J2911" s="632"/>
      <c r="K2911" s="632"/>
      <c r="L2911" s="632"/>
      <c r="M2911" s="633"/>
      <c r="N2911" s="632"/>
      <c r="O2911" s="635"/>
      <c r="P2911" s="636" t="e">
        <f t="shared" ref="P2911" si="3977">G2911*O2910</f>
        <v>#REF!</v>
      </c>
    </row>
    <row r="2912" spans="1:16">
      <c r="B2912" s="627"/>
      <c r="C2912" s="627"/>
      <c r="D2912" s="627"/>
      <c r="E2912" s="628"/>
      <c r="F2912" s="260" t="str">
        <f>CONCATENATE("Ladder - Union ",C2910,D2910,"x",E2910)</f>
        <v>Ladder - Union HDG 150 x 50</v>
      </c>
      <c r="G2912" s="629">
        <v>2</v>
      </c>
      <c r="H2912" s="630">
        <f>IF(F2912="",0,VLOOKUP(F2912,'Cable trays (UnitPrice)'!B:F,5,0))</f>
        <v>1.9278096800656273</v>
      </c>
      <c r="I2912" s="631">
        <f t="shared" si="3976"/>
        <v>3.8556193601312545</v>
      </c>
      <c r="J2912" s="632"/>
      <c r="K2912" s="632"/>
      <c r="L2912" s="632"/>
      <c r="M2912" s="633"/>
      <c r="N2912" s="632"/>
      <c r="O2912" s="635"/>
      <c r="P2912" s="636" t="e">
        <f t="shared" ref="P2912" si="3978">G2912*O2910</f>
        <v>#REF!</v>
      </c>
    </row>
    <row r="2913" spans="1:16">
      <c r="B2913" s="627"/>
      <c r="C2913" s="627"/>
      <c r="D2913" s="627"/>
      <c r="E2913" s="628"/>
      <c r="F2913" s="638" t="s">
        <v>853</v>
      </c>
      <c r="G2913" s="639">
        <v>2</v>
      </c>
      <c r="H2913" s="630">
        <f>IF(F2913="",0,VLOOKUP(F2913,'Cable trays (UnitPrice)'!B:F,5,0))</f>
        <v>1.6165217391304347</v>
      </c>
      <c r="I2913" s="631">
        <f t="shared" si="3976"/>
        <v>3.2330434782608695</v>
      </c>
      <c r="J2913" s="632"/>
      <c r="K2913" s="632"/>
      <c r="L2913" s="632"/>
      <c r="M2913" s="633"/>
      <c r="N2913" s="632"/>
      <c r="O2913" s="635"/>
      <c r="P2913" s="636" t="e">
        <f t="shared" ref="P2913" si="3979">G2913*O2910</f>
        <v>#REF!</v>
      </c>
    </row>
    <row r="2914" spans="1:16">
      <c r="B2914" s="627"/>
      <c r="C2914" s="627"/>
      <c r="D2914" s="627"/>
      <c r="E2914" s="628"/>
      <c r="F2914" s="638" t="s">
        <v>854</v>
      </c>
      <c r="G2914" s="639">
        <v>2</v>
      </c>
      <c r="H2914" s="630">
        <f>IF(F2914="",0,VLOOKUP(F2914,'Cable trays (UnitPrice)'!B:F,5,0))</f>
        <v>0.1643478260869565</v>
      </c>
      <c r="I2914" s="631">
        <f t="shared" si="3976"/>
        <v>0.328695652173913</v>
      </c>
      <c r="J2914" s="632"/>
      <c r="K2914" s="632"/>
      <c r="L2914" s="632"/>
      <c r="M2914" s="633"/>
      <c r="N2914" s="632"/>
      <c r="O2914" s="635"/>
      <c r="P2914" s="636" t="e">
        <f t="shared" ref="P2914" si="3980">G2914*O2910</f>
        <v>#REF!</v>
      </c>
    </row>
    <row r="2915" spans="1:16">
      <c r="B2915" s="627"/>
      <c r="C2915" s="627"/>
      <c r="D2915" s="627"/>
      <c r="E2915" s="628"/>
      <c r="F2915" s="638" t="s">
        <v>865</v>
      </c>
      <c r="G2915" s="639">
        <f t="shared" si="3910"/>
        <v>0.3</v>
      </c>
      <c r="H2915" s="630">
        <f>IF(F2915="",0,VLOOKUP(F2915,'Cable trays (UnitPrice)'!B:F,5,0))</f>
        <v>5.9608695652173909</v>
      </c>
      <c r="I2915" s="631">
        <f t="shared" si="3976"/>
        <v>1.7882608695652171</v>
      </c>
      <c r="J2915" s="632"/>
      <c r="K2915" s="632"/>
      <c r="L2915" s="632"/>
      <c r="M2915" s="633"/>
      <c r="N2915" s="632"/>
      <c r="O2915" s="635"/>
      <c r="P2915" s="636" t="e">
        <f t="shared" ref="P2915" si="3981">G2915*O2910</f>
        <v>#REF!</v>
      </c>
    </row>
    <row r="2916" spans="1:16">
      <c r="B2916" s="627"/>
      <c r="C2916" s="627"/>
      <c r="D2916" s="627"/>
      <c r="E2916" s="628"/>
      <c r="F2916" s="638" t="s">
        <v>855</v>
      </c>
      <c r="G2916" s="639">
        <v>2</v>
      </c>
      <c r="H2916" s="630">
        <f>IF(F2916="",0,VLOOKUP(F2916,'Cable trays (UnitPrice)'!B:F,5,0))</f>
        <v>0.78521739130434776</v>
      </c>
      <c r="I2916" s="631">
        <f t="shared" si="3976"/>
        <v>1.5704347826086955</v>
      </c>
      <c r="J2916" s="632"/>
      <c r="K2916" s="632"/>
      <c r="L2916" s="632"/>
      <c r="M2916" s="633"/>
      <c r="N2916" s="632"/>
      <c r="O2916" s="635"/>
      <c r="P2916" s="636" t="e">
        <f t="shared" ref="P2916" si="3982">G2916*O2910</f>
        <v>#REF!</v>
      </c>
    </row>
    <row r="2917" spans="1:16">
      <c r="B2917" s="627"/>
      <c r="C2917" s="627"/>
      <c r="D2917" s="627"/>
      <c r="E2917" s="628"/>
      <c r="F2917" s="638"/>
      <c r="G2917" s="639"/>
      <c r="H2917" s="630">
        <f>IF(F2917="",0,VLOOKUP(F2917,'Cable trays (UnitPrice)'!B:F,5,0))</f>
        <v>0</v>
      </c>
      <c r="I2917" s="631">
        <f t="shared" si="3976"/>
        <v>0</v>
      </c>
      <c r="J2917" s="632"/>
      <c r="K2917" s="632"/>
      <c r="L2917" s="632"/>
      <c r="M2917" s="633"/>
      <c r="N2917" s="632"/>
      <c r="O2917" s="635"/>
      <c r="P2917" s="636" t="e">
        <f t="shared" ref="P2917" si="3983">G2917*O2910</f>
        <v>#REF!</v>
      </c>
    </row>
    <row r="2918" spans="1:16">
      <c r="B2918" s="627"/>
      <c r="C2918" s="627"/>
      <c r="D2918" s="627"/>
      <c r="E2918" s="628"/>
      <c r="F2918" s="627"/>
      <c r="G2918" s="639"/>
      <c r="H2918" s="630">
        <f>IF(F2918="",0,VLOOKUP(F2918,'Cable trays (UnitPrice)'!B:F,5,0))</f>
        <v>0</v>
      </c>
      <c r="I2918" s="631">
        <f t="shared" si="3976"/>
        <v>0</v>
      </c>
      <c r="J2918" s="632"/>
      <c r="K2918" s="632"/>
      <c r="L2918" s="632"/>
      <c r="M2918" s="633"/>
      <c r="N2918" s="632"/>
      <c r="O2918" s="635"/>
      <c r="P2918" s="636" t="e">
        <f t="shared" ref="P2918" si="3984">G2918*O2910</f>
        <v>#REF!</v>
      </c>
    </row>
    <row r="2919" spans="1:16">
      <c r="B2919" s="627"/>
      <c r="C2919" s="627"/>
      <c r="D2919" s="627"/>
      <c r="E2919" s="628"/>
      <c r="F2919" s="8"/>
      <c r="G2919" s="639"/>
      <c r="H2919" s="630">
        <f>IF(F2919="",0,VLOOKUP(F2919,'Cable trays (UnitPrice)'!B:F,5,0))</f>
        <v>0</v>
      </c>
      <c r="I2919" s="631">
        <f t="shared" si="3976"/>
        <v>0</v>
      </c>
      <c r="J2919" s="632"/>
      <c r="K2919" s="632"/>
      <c r="L2919" s="632"/>
      <c r="M2919" s="633"/>
      <c r="N2919" s="632"/>
      <c r="O2919" s="635"/>
      <c r="P2919" s="636" t="e">
        <f t="shared" ref="P2919" si="3985">G2919*O2910</f>
        <v>#REF!</v>
      </c>
    </row>
    <row r="2920" spans="1:16">
      <c r="A2920" t="s">
        <v>1041</v>
      </c>
      <c r="B2920" s="706" t="s">
        <v>1013</v>
      </c>
      <c r="C2920" s="703" t="s">
        <v>852</v>
      </c>
      <c r="D2920" s="9" t="s">
        <v>875</v>
      </c>
      <c r="E2920" s="9" t="s">
        <v>890</v>
      </c>
      <c r="F2920" s="619"/>
      <c r="G2920" s="619"/>
      <c r="H2920" s="619"/>
      <c r="I2920" s="620">
        <f t="shared" ref="I2920" si="3986">SUM(I2921:I2929)</f>
        <v>22.001101996171727</v>
      </c>
      <c r="J2920" s="621">
        <f>I2920*NOK2EUR</f>
        <v>253.01267295597486</v>
      </c>
      <c r="K2920" s="622"/>
      <c r="L2920" s="622">
        <f t="shared" ref="L2920" si="3987">D2920/1000</f>
        <v>0.15</v>
      </c>
      <c r="M2920" s="624">
        <f t="shared" ref="M2920" si="3988">$M$1</f>
        <v>0.5</v>
      </c>
      <c r="N2920" s="622">
        <f t="shared" ref="N2920" si="3989">L2920+L2920*M2920</f>
        <v>0.22499999999999998</v>
      </c>
      <c r="O2920" s="626" t="e">
        <f>SUMIF(#REF!,A2920,#REF!)</f>
        <v>#REF!</v>
      </c>
      <c r="P2920" s="626"/>
    </row>
    <row r="2921" spans="1:16">
      <c r="B2921" s="627"/>
      <c r="C2921" s="627"/>
      <c r="D2921" s="627"/>
      <c r="E2921" s="628"/>
      <c r="F2921" s="260" t="str">
        <f>CONCATENATE(B2920," ",C2920,D2920,"x",E2920)</f>
        <v>Tray - Bend HDG 150 x 25</v>
      </c>
      <c r="G2921" s="629">
        <v>1</v>
      </c>
      <c r="H2921" s="630">
        <f>IF(F2921="",0,VLOOKUP(F2921,'Cable trays (UnitPrice)'!B:F,5,0))</f>
        <v>11.225047853431775</v>
      </c>
      <c r="I2921" s="631">
        <f t="shared" ref="I2921:I2929" si="3990">H2921*G2921</f>
        <v>11.225047853431775</v>
      </c>
      <c r="J2921" s="632"/>
      <c r="K2921" s="632"/>
      <c r="L2921" s="632"/>
      <c r="M2921" s="633"/>
      <c r="N2921" s="632"/>
      <c r="O2921" s="635"/>
      <c r="P2921" s="636" t="e">
        <f t="shared" ref="P2921" si="3991">G2921*O2920</f>
        <v>#REF!</v>
      </c>
    </row>
    <row r="2922" spans="1:16">
      <c r="B2922" s="627"/>
      <c r="C2922" s="627"/>
      <c r="D2922" s="627"/>
      <c r="E2922" s="628"/>
      <c r="F2922" s="260" t="str">
        <f>CONCATENATE("Ladder - Union ",C2920,D2920,"x",E2920)</f>
        <v>Ladder - Union HDG 150 x 25</v>
      </c>
      <c r="G2922" s="629">
        <v>2</v>
      </c>
      <c r="H2922" s="630">
        <f>IF(F2922="",0,VLOOKUP(F2922,'Cable trays (UnitPrice)'!B:F,5,0))</f>
        <v>1.9278096800656273</v>
      </c>
      <c r="I2922" s="631">
        <f t="shared" si="3990"/>
        <v>3.8556193601312545</v>
      </c>
      <c r="J2922" s="632"/>
      <c r="K2922" s="632"/>
      <c r="L2922" s="632"/>
      <c r="M2922" s="633"/>
      <c r="N2922" s="632"/>
      <c r="O2922" s="635"/>
      <c r="P2922" s="636" t="e">
        <f t="shared" ref="P2922" si="3992">G2922*O2920</f>
        <v>#REF!</v>
      </c>
    </row>
    <row r="2923" spans="1:16">
      <c r="B2923" s="627"/>
      <c r="C2923" s="627"/>
      <c r="D2923" s="627"/>
      <c r="E2923" s="628"/>
      <c r="F2923" s="638" t="s">
        <v>853</v>
      </c>
      <c r="G2923" s="639">
        <v>2</v>
      </c>
      <c r="H2923" s="630">
        <f>IF(F2923="",0,VLOOKUP(F2923,'Cable trays (UnitPrice)'!B:F,5,0))</f>
        <v>1.6165217391304347</v>
      </c>
      <c r="I2923" s="631">
        <f t="shared" si="3990"/>
        <v>3.2330434782608695</v>
      </c>
      <c r="J2923" s="632"/>
      <c r="K2923" s="632"/>
      <c r="L2923" s="632"/>
      <c r="M2923" s="633"/>
      <c r="N2923" s="632"/>
      <c r="O2923" s="635"/>
      <c r="P2923" s="636" t="e">
        <f t="shared" ref="P2923" si="3993">G2923*O2920</f>
        <v>#REF!</v>
      </c>
    </row>
    <row r="2924" spans="1:16">
      <c r="B2924" s="627"/>
      <c r="C2924" s="627"/>
      <c r="D2924" s="627"/>
      <c r="E2924" s="628"/>
      <c r="F2924" s="638" t="s">
        <v>854</v>
      </c>
      <c r="G2924" s="639">
        <v>2</v>
      </c>
      <c r="H2924" s="630">
        <f>IF(F2924="",0,VLOOKUP(F2924,'Cable trays (UnitPrice)'!B:F,5,0))</f>
        <v>0.1643478260869565</v>
      </c>
      <c r="I2924" s="631">
        <f t="shared" si="3990"/>
        <v>0.328695652173913</v>
      </c>
      <c r="J2924" s="632"/>
      <c r="K2924" s="632"/>
      <c r="L2924" s="632"/>
      <c r="M2924" s="633"/>
      <c r="N2924" s="632"/>
      <c r="O2924" s="635"/>
      <c r="P2924" s="636" t="e">
        <f t="shared" ref="P2924" si="3994">G2924*O2920</f>
        <v>#REF!</v>
      </c>
    </row>
    <row r="2925" spans="1:16">
      <c r="B2925" s="627"/>
      <c r="C2925" s="627"/>
      <c r="D2925" s="627"/>
      <c r="E2925" s="628"/>
      <c r="F2925" s="638" t="s">
        <v>865</v>
      </c>
      <c r="G2925" s="639">
        <f t="shared" si="3910"/>
        <v>0.3</v>
      </c>
      <c r="H2925" s="630">
        <f>IF(F2925="",0,VLOOKUP(F2925,'Cable trays (UnitPrice)'!B:F,5,0))</f>
        <v>5.9608695652173909</v>
      </c>
      <c r="I2925" s="631">
        <f t="shared" si="3990"/>
        <v>1.7882608695652171</v>
      </c>
      <c r="J2925" s="632"/>
      <c r="K2925" s="632"/>
      <c r="L2925" s="632"/>
      <c r="M2925" s="633"/>
      <c r="N2925" s="632"/>
      <c r="O2925" s="635"/>
      <c r="P2925" s="636" t="e">
        <f t="shared" ref="P2925" si="3995">G2925*O2920</f>
        <v>#REF!</v>
      </c>
    </row>
    <row r="2926" spans="1:16">
      <c r="B2926" s="627"/>
      <c r="C2926" s="627"/>
      <c r="D2926" s="627"/>
      <c r="E2926" s="628"/>
      <c r="F2926" s="638" t="s">
        <v>855</v>
      </c>
      <c r="G2926" s="639">
        <v>2</v>
      </c>
      <c r="H2926" s="630">
        <f>IF(F2926="",0,VLOOKUP(F2926,'Cable trays (UnitPrice)'!B:F,5,0))</f>
        <v>0.78521739130434776</v>
      </c>
      <c r="I2926" s="631">
        <f t="shared" si="3990"/>
        <v>1.5704347826086955</v>
      </c>
      <c r="J2926" s="632"/>
      <c r="K2926" s="632"/>
      <c r="L2926" s="632"/>
      <c r="M2926" s="633"/>
      <c r="N2926" s="632"/>
      <c r="O2926" s="635"/>
      <c r="P2926" s="636" t="e">
        <f t="shared" ref="P2926" si="3996">G2926*O2920</f>
        <v>#REF!</v>
      </c>
    </row>
    <row r="2927" spans="1:16">
      <c r="B2927" s="627"/>
      <c r="C2927" s="627"/>
      <c r="D2927" s="627"/>
      <c r="E2927" s="628"/>
      <c r="F2927" s="638"/>
      <c r="G2927" s="639"/>
      <c r="H2927" s="630">
        <f>IF(F2927="",0,VLOOKUP(F2927,'Cable trays (UnitPrice)'!B:F,5,0))</f>
        <v>0</v>
      </c>
      <c r="I2927" s="631">
        <f t="shared" si="3990"/>
        <v>0</v>
      </c>
      <c r="J2927" s="632"/>
      <c r="K2927" s="632"/>
      <c r="L2927" s="632"/>
      <c r="M2927" s="633"/>
      <c r="N2927" s="632"/>
      <c r="O2927" s="635"/>
      <c r="P2927" s="636" t="e">
        <f t="shared" ref="P2927" si="3997">G2927*O2920</f>
        <v>#REF!</v>
      </c>
    </row>
    <row r="2928" spans="1:16">
      <c r="B2928" s="627"/>
      <c r="C2928" s="627"/>
      <c r="D2928" s="627"/>
      <c r="E2928" s="628"/>
      <c r="F2928" s="627"/>
      <c r="G2928" s="639"/>
      <c r="H2928" s="630">
        <f>IF(F2928="",0,VLOOKUP(F2928,'Cable trays (UnitPrice)'!B:F,5,0))</f>
        <v>0</v>
      </c>
      <c r="I2928" s="631">
        <f t="shared" si="3990"/>
        <v>0</v>
      </c>
      <c r="J2928" s="632"/>
      <c r="K2928" s="632"/>
      <c r="L2928" s="632"/>
      <c r="M2928" s="633"/>
      <c r="N2928" s="632"/>
      <c r="O2928" s="635"/>
      <c r="P2928" s="636" t="e">
        <f t="shared" ref="P2928" si="3998">G2928*O2920</f>
        <v>#REF!</v>
      </c>
    </row>
    <row r="2929" spans="1:16">
      <c r="B2929" s="627"/>
      <c r="C2929" s="627"/>
      <c r="D2929" s="627"/>
      <c r="E2929" s="628"/>
      <c r="F2929" s="8"/>
      <c r="G2929" s="639"/>
      <c r="H2929" s="630">
        <f>IF(F2929="",0,VLOOKUP(F2929,'Cable trays (UnitPrice)'!B:F,5,0))</f>
        <v>0</v>
      </c>
      <c r="I2929" s="631">
        <f t="shared" si="3990"/>
        <v>0</v>
      </c>
      <c r="J2929" s="632"/>
      <c r="K2929" s="632"/>
      <c r="L2929" s="632"/>
      <c r="M2929" s="633"/>
      <c r="N2929" s="632"/>
      <c r="O2929" s="635"/>
      <c r="P2929" s="636" t="e">
        <f t="shared" ref="P2929" si="3999">G2929*O2920</f>
        <v>#REF!</v>
      </c>
    </row>
    <row r="2930" spans="1:16">
      <c r="A2930" t="s">
        <v>1042</v>
      </c>
      <c r="B2930" s="706" t="s">
        <v>1013</v>
      </c>
      <c r="C2930" s="703" t="s">
        <v>852</v>
      </c>
      <c r="D2930" s="9" t="s">
        <v>1043</v>
      </c>
      <c r="E2930" s="9" t="s">
        <v>1034</v>
      </c>
      <c r="F2930" s="619"/>
      <c r="G2930" s="619"/>
      <c r="H2930" s="619"/>
      <c r="I2930" s="620">
        <f t="shared" ref="I2930" si="4000">SUM(I2931:I2939)</f>
        <v>70.696017391304352</v>
      </c>
      <c r="J2930" s="621">
        <f>I2930*NOK2EUR</f>
        <v>813.00420000000008</v>
      </c>
      <c r="K2930" s="622"/>
      <c r="L2930" s="622">
        <f t="shared" ref="L2930" si="4001">D2930/1000</f>
        <v>0.10199999999999999</v>
      </c>
      <c r="M2930" s="624">
        <f t="shared" ref="M2930" si="4002">$M$1</f>
        <v>0.5</v>
      </c>
      <c r="N2930" s="622">
        <f t="shared" ref="N2930" si="4003">L2930+L2930*M2930</f>
        <v>0.153</v>
      </c>
      <c r="O2930" s="626" t="e">
        <f>SUMIF(#REF!,A2930,#REF!)</f>
        <v>#REF!</v>
      </c>
      <c r="P2930" s="626"/>
    </row>
    <row r="2931" spans="1:16">
      <c r="B2931" s="627"/>
      <c r="C2931" s="627"/>
      <c r="D2931" s="627"/>
      <c r="E2931" s="628"/>
      <c r="F2931" s="260" t="str">
        <f>CONCATENATE(B2930," ",C2930,D2930,"x",E2930)</f>
        <v>Tray - Bend HDG 102 x 102</v>
      </c>
      <c r="G2931" s="629">
        <v>1</v>
      </c>
      <c r="H2931" s="630">
        <f>IF(F2931="",0,VLOOKUP(F2931,'Cable trays (UnitPrice)'!B:F,5,0))</f>
        <v>38.260869565217391</v>
      </c>
      <c r="I2931" s="631">
        <f t="shared" ref="I2931:I2939" si="4004">H2931*G2931</f>
        <v>38.260869565217391</v>
      </c>
      <c r="J2931" s="632"/>
      <c r="K2931" s="632"/>
      <c r="L2931" s="632"/>
      <c r="M2931" s="633"/>
      <c r="N2931" s="632"/>
      <c r="O2931" s="635"/>
      <c r="P2931" s="636" t="e">
        <f t="shared" ref="P2931" si="4005">G2931*O2930</f>
        <v>#REF!</v>
      </c>
    </row>
    <row r="2932" spans="1:16">
      <c r="B2932" s="627"/>
      <c r="C2932" s="627"/>
      <c r="D2932" s="627"/>
      <c r="E2932" s="628"/>
      <c r="F2932" s="260" t="str">
        <f>CONCATENATE("Ladder - Union ",C2930,D2930,"x",E2930)</f>
        <v>Ladder - Union HDG 102 x 102</v>
      </c>
      <c r="G2932" s="629">
        <v>2</v>
      </c>
      <c r="H2932" s="630">
        <f>IF(F2932="",0,VLOOKUP(F2932,'Cable trays (UnitPrice)'!B:F,5,0))</f>
        <v>13.043478260869565</v>
      </c>
      <c r="I2932" s="631">
        <f t="shared" si="4004"/>
        <v>26.086956521739129</v>
      </c>
      <c r="J2932" s="632"/>
      <c r="K2932" s="632"/>
      <c r="L2932" s="632"/>
      <c r="M2932" s="633"/>
      <c r="N2932" s="632"/>
      <c r="O2932" s="635"/>
      <c r="P2932" s="636" t="e">
        <f t="shared" ref="P2932" si="4006">G2932*O2930</f>
        <v>#REF!</v>
      </c>
    </row>
    <row r="2933" spans="1:16">
      <c r="B2933" s="627"/>
      <c r="C2933" s="627"/>
      <c r="D2933" s="627"/>
      <c r="E2933" s="628"/>
      <c r="F2933" s="638" t="s">
        <v>853</v>
      </c>
      <c r="G2933" s="639">
        <v>2</v>
      </c>
      <c r="H2933" s="630">
        <f>IF(F2933="",0,VLOOKUP(F2933,'Cable trays (UnitPrice)'!B:F,5,0))</f>
        <v>1.6165217391304347</v>
      </c>
      <c r="I2933" s="631">
        <f t="shared" si="4004"/>
        <v>3.2330434782608695</v>
      </c>
      <c r="J2933" s="632"/>
      <c r="K2933" s="632"/>
      <c r="L2933" s="632"/>
      <c r="M2933" s="633"/>
      <c r="N2933" s="632"/>
      <c r="O2933" s="635"/>
      <c r="P2933" s="636" t="e">
        <f t="shared" ref="P2933" si="4007">G2933*O2930</f>
        <v>#REF!</v>
      </c>
    </row>
    <row r="2934" spans="1:16">
      <c r="B2934" s="627"/>
      <c r="C2934" s="627"/>
      <c r="D2934" s="627"/>
      <c r="E2934" s="628"/>
      <c r="F2934" s="638" t="s">
        <v>854</v>
      </c>
      <c r="G2934" s="639">
        <v>2</v>
      </c>
      <c r="H2934" s="630">
        <f>IF(F2934="",0,VLOOKUP(F2934,'Cable trays (UnitPrice)'!B:F,5,0))</f>
        <v>0.1643478260869565</v>
      </c>
      <c r="I2934" s="631">
        <f t="shared" si="4004"/>
        <v>0.328695652173913</v>
      </c>
      <c r="J2934" s="632"/>
      <c r="K2934" s="632"/>
      <c r="L2934" s="632"/>
      <c r="M2934" s="633"/>
      <c r="N2934" s="632"/>
      <c r="O2934" s="635"/>
      <c r="P2934" s="636" t="e">
        <f t="shared" ref="P2934" si="4008">G2934*O2930</f>
        <v>#REF!</v>
      </c>
    </row>
    <row r="2935" spans="1:16">
      <c r="B2935" s="627"/>
      <c r="C2935" s="627"/>
      <c r="D2935" s="627"/>
      <c r="E2935" s="628"/>
      <c r="F2935" s="638" t="s">
        <v>865</v>
      </c>
      <c r="G2935" s="639">
        <f t="shared" ref="G2935:G2995" si="4009">D2930*2/1000</f>
        <v>0.20399999999999999</v>
      </c>
      <c r="H2935" s="630">
        <f>IF(F2935="",0,VLOOKUP(F2935,'Cable trays (UnitPrice)'!B:F,5,0))</f>
        <v>5.9608695652173909</v>
      </c>
      <c r="I2935" s="631">
        <f t="shared" si="4004"/>
        <v>1.2160173913043477</v>
      </c>
      <c r="J2935" s="632"/>
      <c r="K2935" s="632"/>
      <c r="L2935" s="632"/>
      <c r="M2935" s="633"/>
      <c r="N2935" s="632"/>
      <c r="O2935" s="635"/>
      <c r="P2935" s="636" t="e">
        <f t="shared" ref="P2935" si="4010">G2935*O2930</f>
        <v>#REF!</v>
      </c>
    </row>
    <row r="2936" spans="1:16">
      <c r="B2936" s="627"/>
      <c r="C2936" s="627"/>
      <c r="D2936" s="627"/>
      <c r="E2936" s="628"/>
      <c r="F2936" s="638" t="s">
        <v>855</v>
      </c>
      <c r="G2936" s="639">
        <v>2</v>
      </c>
      <c r="H2936" s="630">
        <f>IF(F2936="",0,VLOOKUP(F2936,'Cable trays (UnitPrice)'!B:F,5,0))</f>
        <v>0.78521739130434776</v>
      </c>
      <c r="I2936" s="631">
        <f t="shared" si="4004"/>
        <v>1.5704347826086955</v>
      </c>
      <c r="J2936" s="632"/>
      <c r="K2936" s="632"/>
      <c r="L2936" s="632"/>
      <c r="M2936" s="633"/>
      <c r="N2936" s="632"/>
      <c r="O2936" s="635"/>
      <c r="P2936" s="636" t="e">
        <f t="shared" ref="P2936" si="4011">G2936*O2930</f>
        <v>#REF!</v>
      </c>
    </row>
    <row r="2937" spans="1:16">
      <c r="B2937" s="627"/>
      <c r="C2937" s="627"/>
      <c r="D2937" s="627"/>
      <c r="E2937" s="628"/>
      <c r="F2937" s="638"/>
      <c r="G2937" s="639"/>
      <c r="H2937" s="630">
        <f>IF(F2937="",0,VLOOKUP(F2937,'Cable trays (UnitPrice)'!B:F,5,0))</f>
        <v>0</v>
      </c>
      <c r="I2937" s="631">
        <f t="shared" si="4004"/>
        <v>0</v>
      </c>
      <c r="J2937" s="632"/>
      <c r="K2937" s="632"/>
      <c r="L2937" s="632"/>
      <c r="M2937" s="633"/>
      <c r="N2937" s="632"/>
      <c r="O2937" s="635"/>
      <c r="P2937" s="636" t="e">
        <f t="shared" ref="P2937" si="4012">G2937*O2930</f>
        <v>#REF!</v>
      </c>
    </row>
    <row r="2938" spans="1:16">
      <c r="B2938" s="627"/>
      <c r="C2938" s="627"/>
      <c r="D2938" s="627"/>
      <c r="E2938" s="628"/>
      <c r="F2938" s="627"/>
      <c r="G2938" s="639"/>
      <c r="H2938" s="630">
        <f>IF(F2938="",0,VLOOKUP(F2938,'Cable trays (UnitPrice)'!B:F,5,0))</f>
        <v>0</v>
      </c>
      <c r="I2938" s="631">
        <f t="shared" si="4004"/>
        <v>0</v>
      </c>
      <c r="J2938" s="632"/>
      <c r="K2938" s="632"/>
      <c r="L2938" s="632"/>
      <c r="M2938" s="633"/>
      <c r="N2938" s="632"/>
      <c r="O2938" s="635"/>
      <c r="P2938" s="636" t="e">
        <f t="shared" ref="P2938" si="4013">G2938*O2930</f>
        <v>#REF!</v>
      </c>
    </row>
    <row r="2939" spans="1:16">
      <c r="B2939" s="627"/>
      <c r="C2939" s="627"/>
      <c r="D2939" s="627"/>
      <c r="E2939" s="628"/>
      <c r="F2939" s="8"/>
      <c r="G2939" s="639"/>
      <c r="H2939" s="630">
        <f>IF(F2939="",0,VLOOKUP(F2939,'Cable trays (UnitPrice)'!B:F,5,0))</f>
        <v>0</v>
      </c>
      <c r="I2939" s="631">
        <f t="shared" si="4004"/>
        <v>0</v>
      </c>
      <c r="J2939" s="632"/>
      <c r="K2939" s="632"/>
      <c r="L2939" s="632"/>
      <c r="M2939" s="633"/>
      <c r="N2939" s="632"/>
      <c r="O2939" s="635"/>
      <c r="P2939" s="636" t="e">
        <f t="shared" ref="P2939" si="4014">G2939*O2930</f>
        <v>#REF!</v>
      </c>
    </row>
    <row r="2940" spans="1:16">
      <c r="A2940" t="s">
        <v>1044</v>
      </c>
      <c r="B2940" s="706" t="s">
        <v>1013</v>
      </c>
      <c r="C2940" s="703" t="s">
        <v>852</v>
      </c>
      <c r="D2940" s="9" t="s">
        <v>887</v>
      </c>
      <c r="E2940" s="9" t="s">
        <v>879</v>
      </c>
      <c r="F2940" s="619"/>
      <c r="G2940" s="619"/>
      <c r="H2940" s="619"/>
      <c r="I2940" s="620">
        <f t="shared" ref="I2940" si="4015">SUM(I2941:I2949)</f>
        <v>72.181607875307634</v>
      </c>
      <c r="J2940" s="621">
        <f>I2940*NOK2EUR</f>
        <v>830.08849056603776</v>
      </c>
      <c r="K2940" s="622"/>
      <c r="L2940" s="622">
        <f t="shared" ref="L2940" si="4016">D2940/1000</f>
        <v>0.1</v>
      </c>
      <c r="M2940" s="624">
        <f t="shared" ref="M2940" si="4017">$M$1</f>
        <v>0.5</v>
      </c>
      <c r="N2940" s="622">
        <f t="shared" ref="N2940" si="4018">L2940+L2940*M2940</f>
        <v>0.15000000000000002</v>
      </c>
      <c r="O2940" s="626" t="e">
        <f>SUMIF(#REF!,A2940,#REF!)</f>
        <v>#REF!</v>
      </c>
      <c r="P2940" s="626"/>
    </row>
    <row r="2941" spans="1:16">
      <c r="B2941" s="627"/>
      <c r="C2941" s="627"/>
      <c r="D2941" s="627"/>
      <c r="E2941" s="628"/>
      <c r="F2941" s="260" t="str">
        <f>CONCATENATE(B2940," ",C2940,D2940,"x",E2940)</f>
        <v>Tray - Bend HDG 100 x 150</v>
      </c>
      <c r="G2941" s="629">
        <v>1</v>
      </c>
      <c r="H2941" s="630">
        <f>IF(F2941="",0,VLOOKUP(F2941,'Cable trays (UnitPrice)'!B:F,5,0))</f>
        <v>37.391304347826086</v>
      </c>
      <c r="I2941" s="631">
        <f t="shared" ref="I2941:I2949" si="4019">H2941*G2941</f>
        <v>37.391304347826086</v>
      </c>
      <c r="J2941" s="632"/>
      <c r="K2941" s="632"/>
      <c r="L2941" s="632"/>
      <c r="M2941" s="633"/>
      <c r="N2941" s="632"/>
      <c r="O2941" s="635"/>
      <c r="P2941" s="636" t="e">
        <f t="shared" ref="P2941" si="4020">G2941*O2940</f>
        <v>#REF!</v>
      </c>
    </row>
    <row r="2942" spans="1:16">
      <c r="B2942" s="627"/>
      <c r="C2942" s="627"/>
      <c r="D2942" s="627"/>
      <c r="E2942" s="628"/>
      <c r="F2942" s="260" t="str">
        <f>CONCATENATE("Ladder - Union ",C2940,D2940,"x",E2940)</f>
        <v>Ladder - Union HDG 100 x 150</v>
      </c>
      <c r="G2942" s="629">
        <v>2</v>
      </c>
      <c r="H2942" s="630">
        <f>IF(F2942="",0,VLOOKUP(F2942,'Cable trays (UnitPrice)'!B:F,5,0))</f>
        <v>14.232977850697294</v>
      </c>
      <c r="I2942" s="631">
        <f t="shared" si="4019"/>
        <v>28.465955701394588</v>
      </c>
      <c r="J2942" s="632"/>
      <c r="K2942" s="632"/>
      <c r="L2942" s="632"/>
      <c r="M2942" s="633"/>
      <c r="N2942" s="632"/>
      <c r="O2942" s="635"/>
      <c r="P2942" s="636" t="e">
        <f t="shared" ref="P2942" si="4021">G2942*O2940</f>
        <v>#REF!</v>
      </c>
    </row>
    <row r="2943" spans="1:16">
      <c r="B2943" s="627"/>
      <c r="C2943" s="627"/>
      <c r="D2943" s="627"/>
      <c r="E2943" s="628"/>
      <c r="F2943" s="638" t="s">
        <v>853</v>
      </c>
      <c r="G2943" s="639">
        <v>2</v>
      </c>
      <c r="H2943" s="630">
        <f>IF(F2943="",0,VLOOKUP(F2943,'Cable trays (UnitPrice)'!B:F,5,0))</f>
        <v>1.6165217391304347</v>
      </c>
      <c r="I2943" s="631">
        <f t="shared" si="4019"/>
        <v>3.2330434782608695</v>
      </c>
      <c r="J2943" s="632"/>
      <c r="K2943" s="632"/>
      <c r="L2943" s="632"/>
      <c r="M2943" s="633"/>
      <c r="N2943" s="632"/>
      <c r="O2943" s="635"/>
      <c r="P2943" s="636" t="e">
        <f t="shared" ref="P2943" si="4022">G2943*O2940</f>
        <v>#REF!</v>
      </c>
    </row>
    <row r="2944" spans="1:16">
      <c r="B2944" s="627"/>
      <c r="C2944" s="627"/>
      <c r="D2944" s="627"/>
      <c r="E2944" s="628"/>
      <c r="F2944" s="638" t="s">
        <v>854</v>
      </c>
      <c r="G2944" s="639">
        <v>2</v>
      </c>
      <c r="H2944" s="630">
        <f>IF(F2944="",0,VLOOKUP(F2944,'Cable trays (UnitPrice)'!B:F,5,0))</f>
        <v>0.1643478260869565</v>
      </c>
      <c r="I2944" s="631">
        <f t="shared" si="4019"/>
        <v>0.328695652173913</v>
      </c>
      <c r="J2944" s="632"/>
      <c r="K2944" s="632"/>
      <c r="L2944" s="632"/>
      <c r="M2944" s="633"/>
      <c r="N2944" s="632"/>
      <c r="O2944" s="635"/>
      <c r="P2944" s="636" t="e">
        <f t="shared" ref="P2944" si="4023">G2944*O2940</f>
        <v>#REF!</v>
      </c>
    </row>
    <row r="2945" spans="1:16">
      <c r="B2945" s="627"/>
      <c r="C2945" s="627"/>
      <c r="D2945" s="627"/>
      <c r="E2945" s="628"/>
      <c r="F2945" s="638" t="s">
        <v>865</v>
      </c>
      <c r="G2945" s="639">
        <f t="shared" si="4009"/>
        <v>0.2</v>
      </c>
      <c r="H2945" s="630">
        <f>IF(F2945="",0,VLOOKUP(F2945,'Cable trays (UnitPrice)'!B:F,5,0))</f>
        <v>5.9608695652173909</v>
      </c>
      <c r="I2945" s="631">
        <f t="shared" si="4019"/>
        <v>1.1921739130434783</v>
      </c>
      <c r="J2945" s="632"/>
      <c r="K2945" s="632"/>
      <c r="L2945" s="632"/>
      <c r="M2945" s="633"/>
      <c r="N2945" s="632"/>
      <c r="O2945" s="635"/>
      <c r="P2945" s="636" t="e">
        <f t="shared" ref="P2945" si="4024">G2945*O2940</f>
        <v>#REF!</v>
      </c>
    </row>
    <row r="2946" spans="1:16">
      <c r="B2946" s="627"/>
      <c r="C2946" s="627"/>
      <c r="D2946" s="627"/>
      <c r="E2946" s="628"/>
      <c r="F2946" s="638" t="s">
        <v>855</v>
      </c>
      <c r="G2946" s="639">
        <v>2</v>
      </c>
      <c r="H2946" s="630">
        <f>IF(F2946="",0,VLOOKUP(F2946,'Cable trays (UnitPrice)'!B:F,5,0))</f>
        <v>0.78521739130434776</v>
      </c>
      <c r="I2946" s="631">
        <f t="shared" si="4019"/>
        <v>1.5704347826086955</v>
      </c>
      <c r="J2946" s="632"/>
      <c r="K2946" s="632"/>
      <c r="L2946" s="632"/>
      <c r="M2946" s="633"/>
      <c r="N2946" s="632"/>
      <c r="O2946" s="635"/>
      <c r="P2946" s="636" t="e">
        <f t="shared" ref="P2946" si="4025">G2946*O2940</f>
        <v>#REF!</v>
      </c>
    </row>
    <row r="2947" spans="1:16">
      <c r="B2947" s="627"/>
      <c r="C2947" s="627"/>
      <c r="D2947" s="627"/>
      <c r="E2947" s="628"/>
      <c r="F2947" s="638"/>
      <c r="G2947" s="639"/>
      <c r="H2947" s="630">
        <f>IF(F2947="",0,VLOOKUP(F2947,'Cable trays (UnitPrice)'!B:F,5,0))</f>
        <v>0</v>
      </c>
      <c r="I2947" s="631">
        <f t="shared" si="4019"/>
        <v>0</v>
      </c>
      <c r="J2947" s="632"/>
      <c r="K2947" s="632"/>
      <c r="L2947" s="632"/>
      <c r="M2947" s="633"/>
      <c r="N2947" s="632"/>
      <c r="O2947" s="635"/>
      <c r="P2947" s="636" t="e">
        <f t="shared" ref="P2947" si="4026">G2947*O2940</f>
        <v>#REF!</v>
      </c>
    </row>
    <row r="2948" spans="1:16">
      <c r="B2948" s="627"/>
      <c r="C2948" s="627"/>
      <c r="D2948" s="627"/>
      <c r="E2948" s="628"/>
      <c r="F2948" s="627"/>
      <c r="G2948" s="639"/>
      <c r="H2948" s="630">
        <f>IF(F2948="",0,VLOOKUP(F2948,'Cable trays (UnitPrice)'!B:F,5,0))</f>
        <v>0</v>
      </c>
      <c r="I2948" s="631">
        <f t="shared" si="4019"/>
        <v>0</v>
      </c>
      <c r="J2948" s="632"/>
      <c r="K2948" s="632"/>
      <c r="L2948" s="632"/>
      <c r="M2948" s="633"/>
      <c r="N2948" s="632"/>
      <c r="O2948" s="635"/>
      <c r="P2948" s="636" t="e">
        <f t="shared" ref="P2948" si="4027">G2948*O2940</f>
        <v>#REF!</v>
      </c>
    </row>
    <row r="2949" spans="1:16">
      <c r="B2949" s="627"/>
      <c r="C2949" s="627"/>
      <c r="D2949" s="627"/>
      <c r="E2949" s="628"/>
      <c r="F2949" s="8"/>
      <c r="G2949" s="639"/>
      <c r="H2949" s="630">
        <f>IF(F2949="",0,VLOOKUP(F2949,'Cable trays (UnitPrice)'!B:F,5,0))</f>
        <v>0</v>
      </c>
      <c r="I2949" s="631">
        <f t="shared" si="4019"/>
        <v>0</v>
      </c>
      <c r="J2949" s="632"/>
      <c r="K2949" s="632"/>
      <c r="L2949" s="632"/>
      <c r="M2949" s="633"/>
      <c r="N2949" s="632"/>
      <c r="O2949" s="635"/>
      <c r="P2949" s="636" t="e">
        <f t="shared" ref="P2949" si="4028">G2949*O2940</f>
        <v>#REF!</v>
      </c>
    </row>
    <row r="2950" spans="1:16">
      <c r="A2950" t="s">
        <v>1045</v>
      </c>
      <c r="B2950" s="706" t="s">
        <v>1013</v>
      </c>
      <c r="C2950" s="703" t="s">
        <v>852</v>
      </c>
      <c r="D2950" s="9" t="s">
        <v>887</v>
      </c>
      <c r="E2950" s="9" t="s">
        <v>1034</v>
      </c>
      <c r="F2950" s="619"/>
      <c r="G2950" s="619"/>
      <c r="H2950" s="619"/>
      <c r="I2950" s="620">
        <f t="shared" ref="I2950" si="4029">SUM(I2951:I2959)</f>
        <v>68.933043478260871</v>
      </c>
      <c r="J2950" s="621">
        <f>I2950*NOK2EUR</f>
        <v>792.73</v>
      </c>
      <c r="K2950" s="622"/>
      <c r="L2950" s="622">
        <f t="shared" ref="L2950" si="4030">D2950/1000</f>
        <v>0.1</v>
      </c>
      <c r="M2950" s="624">
        <f t="shared" ref="M2950" si="4031">$M$1</f>
        <v>0.5</v>
      </c>
      <c r="N2950" s="622">
        <f t="shared" ref="N2950" si="4032">L2950+L2950*M2950</f>
        <v>0.15000000000000002</v>
      </c>
      <c r="O2950" s="626" t="e">
        <f>SUMIF(#REF!,A2950,#REF!)</f>
        <v>#REF!</v>
      </c>
      <c r="P2950" s="626"/>
    </row>
    <row r="2951" spans="1:16">
      <c r="B2951" s="627"/>
      <c r="C2951" s="627"/>
      <c r="D2951" s="627"/>
      <c r="E2951" s="628"/>
      <c r="F2951" s="260" t="str">
        <f>CONCATENATE(B2950," ",C2950,D2950,"x",E2950)</f>
        <v>Tray - Bend HDG 100 x 102</v>
      </c>
      <c r="G2951" s="629">
        <v>1</v>
      </c>
      <c r="H2951" s="630">
        <f>IF(F2951="",0,VLOOKUP(F2951,'Cable trays (UnitPrice)'!B:F,5,0))</f>
        <v>36.521739130434781</v>
      </c>
      <c r="I2951" s="631">
        <f t="shared" ref="I2951:I2959" si="4033">H2951*G2951</f>
        <v>36.521739130434781</v>
      </c>
      <c r="J2951" s="632"/>
      <c r="K2951" s="632"/>
      <c r="L2951" s="632"/>
      <c r="M2951" s="633"/>
      <c r="N2951" s="632"/>
      <c r="O2951" s="635"/>
      <c r="P2951" s="636" t="e">
        <f t="shared" ref="P2951" si="4034">G2951*O2950</f>
        <v>#REF!</v>
      </c>
    </row>
    <row r="2952" spans="1:16">
      <c r="B2952" s="627"/>
      <c r="C2952" s="627"/>
      <c r="D2952" s="627"/>
      <c r="E2952" s="628"/>
      <c r="F2952" s="260" t="str">
        <f>CONCATENATE("Ladder - Union ",C2950,D2950,"x",E2950)</f>
        <v>Ladder - Union HDG 100 x 102</v>
      </c>
      <c r="G2952" s="629">
        <v>2</v>
      </c>
      <c r="H2952" s="630">
        <f>IF(F2952="",0,VLOOKUP(F2952,'Cable trays (UnitPrice)'!B:F,5,0))</f>
        <v>13.043478260869565</v>
      </c>
      <c r="I2952" s="631">
        <f t="shared" si="4033"/>
        <v>26.086956521739129</v>
      </c>
      <c r="J2952" s="632"/>
      <c r="K2952" s="632"/>
      <c r="L2952" s="632"/>
      <c r="M2952" s="633"/>
      <c r="N2952" s="632"/>
      <c r="O2952" s="635"/>
      <c r="P2952" s="636" t="e">
        <f t="shared" ref="P2952" si="4035">G2952*O2950</f>
        <v>#REF!</v>
      </c>
    </row>
    <row r="2953" spans="1:16">
      <c r="B2953" s="627"/>
      <c r="C2953" s="627"/>
      <c r="D2953" s="627"/>
      <c r="E2953" s="628"/>
      <c r="F2953" s="638" t="s">
        <v>853</v>
      </c>
      <c r="G2953" s="639">
        <v>2</v>
      </c>
      <c r="H2953" s="630">
        <f>IF(F2953="",0,VLOOKUP(F2953,'Cable trays (UnitPrice)'!B:F,5,0))</f>
        <v>1.6165217391304347</v>
      </c>
      <c r="I2953" s="631">
        <f t="shared" si="4033"/>
        <v>3.2330434782608695</v>
      </c>
      <c r="J2953" s="632"/>
      <c r="K2953" s="632"/>
      <c r="L2953" s="632"/>
      <c r="M2953" s="633"/>
      <c r="N2953" s="632"/>
      <c r="O2953" s="635"/>
      <c r="P2953" s="636" t="e">
        <f t="shared" ref="P2953" si="4036">G2953*O2950</f>
        <v>#REF!</v>
      </c>
    </row>
    <row r="2954" spans="1:16">
      <c r="B2954" s="627"/>
      <c r="C2954" s="627"/>
      <c r="D2954" s="627"/>
      <c r="E2954" s="628"/>
      <c r="F2954" s="638" t="s">
        <v>854</v>
      </c>
      <c r="G2954" s="639">
        <v>2</v>
      </c>
      <c r="H2954" s="630">
        <f>IF(F2954="",0,VLOOKUP(F2954,'Cable trays (UnitPrice)'!B:F,5,0))</f>
        <v>0.1643478260869565</v>
      </c>
      <c r="I2954" s="631">
        <f t="shared" si="4033"/>
        <v>0.328695652173913</v>
      </c>
      <c r="J2954" s="632"/>
      <c r="K2954" s="632"/>
      <c r="L2954" s="632"/>
      <c r="M2954" s="633"/>
      <c r="N2954" s="632"/>
      <c r="O2954" s="635"/>
      <c r="P2954" s="636" t="e">
        <f t="shared" ref="P2954" si="4037">G2954*O2950</f>
        <v>#REF!</v>
      </c>
    </row>
    <row r="2955" spans="1:16">
      <c r="B2955" s="627"/>
      <c r="C2955" s="627"/>
      <c r="D2955" s="627"/>
      <c r="E2955" s="628"/>
      <c r="F2955" s="638" t="s">
        <v>865</v>
      </c>
      <c r="G2955" s="639">
        <f t="shared" si="4009"/>
        <v>0.2</v>
      </c>
      <c r="H2955" s="630">
        <f>IF(F2955="",0,VLOOKUP(F2955,'Cable trays (UnitPrice)'!B:F,5,0))</f>
        <v>5.9608695652173909</v>
      </c>
      <c r="I2955" s="631">
        <f t="shared" si="4033"/>
        <v>1.1921739130434783</v>
      </c>
      <c r="J2955" s="632"/>
      <c r="K2955" s="632"/>
      <c r="L2955" s="632"/>
      <c r="M2955" s="633"/>
      <c r="N2955" s="632"/>
      <c r="O2955" s="635"/>
      <c r="P2955" s="636" t="e">
        <f t="shared" ref="P2955" si="4038">G2955*O2950</f>
        <v>#REF!</v>
      </c>
    </row>
    <row r="2956" spans="1:16">
      <c r="B2956" s="627"/>
      <c r="C2956" s="627"/>
      <c r="D2956" s="627"/>
      <c r="E2956" s="628"/>
      <c r="F2956" s="638" t="s">
        <v>855</v>
      </c>
      <c r="G2956" s="639">
        <v>2</v>
      </c>
      <c r="H2956" s="630">
        <f>IF(F2956="",0,VLOOKUP(F2956,'Cable trays (UnitPrice)'!B:F,5,0))</f>
        <v>0.78521739130434776</v>
      </c>
      <c r="I2956" s="631">
        <f t="shared" si="4033"/>
        <v>1.5704347826086955</v>
      </c>
      <c r="J2956" s="632"/>
      <c r="K2956" s="632"/>
      <c r="L2956" s="632"/>
      <c r="M2956" s="633"/>
      <c r="N2956" s="632"/>
      <c r="O2956" s="635"/>
      <c r="P2956" s="636" t="e">
        <f t="shared" ref="P2956" si="4039">G2956*O2950</f>
        <v>#REF!</v>
      </c>
    </row>
    <row r="2957" spans="1:16">
      <c r="B2957" s="627"/>
      <c r="C2957" s="627"/>
      <c r="D2957" s="627"/>
      <c r="E2957" s="628"/>
      <c r="F2957" s="638"/>
      <c r="G2957" s="639"/>
      <c r="H2957" s="630">
        <f>IF(F2957="",0,VLOOKUP(F2957,'Cable trays (UnitPrice)'!B:F,5,0))</f>
        <v>0</v>
      </c>
      <c r="I2957" s="631">
        <f t="shared" si="4033"/>
        <v>0</v>
      </c>
      <c r="J2957" s="632"/>
      <c r="K2957" s="632"/>
      <c r="L2957" s="632"/>
      <c r="M2957" s="633"/>
      <c r="N2957" s="632"/>
      <c r="O2957" s="635"/>
      <c r="P2957" s="636" t="e">
        <f t="shared" ref="P2957" si="4040">G2957*O2950</f>
        <v>#REF!</v>
      </c>
    </row>
    <row r="2958" spans="1:16">
      <c r="B2958" s="627"/>
      <c r="C2958" s="627"/>
      <c r="D2958" s="627"/>
      <c r="E2958" s="628"/>
      <c r="F2958" s="627"/>
      <c r="G2958" s="639"/>
      <c r="H2958" s="630">
        <f>IF(F2958="",0,VLOOKUP(F2958,'Cable trays (UnitPrice)'!B:F,5,0))</f>
        <v>0</v>
      </c>
      <c r="I2958" s="631">
        <f t="shared" si="4033"/>
        <v>0</v>
      </c>
      <c r="J2958" s="632"/>
      <c r="K2958" s="632"/>
      <c r="L2958" s="632"/>
      <c r="M2958" s="633"/>
      <c r="N2958" s="632"/>
      <c r="O2958" s="635"/>
      <c r="P2958" s="636" t="e">
        <f t="shared" ref="P2958" si="4041">G2958*O2950</f>
        <v>#REF!</v>
      </c>
    </row>
    <row r="2959" spans="1:16">
      <c r="B2959" s="627"/>
      <c r="C2959" s="627"/>
      <c r="D2959" s="627"/>
      <c r="E2959" s="628"/>
      <c r="F2959" s="8"/>
      <c r="G2959" s="639"/>
      <c r="H2959" s="630">
        <f>IF(F2959="",0,VLOOKUP(F2959,'Cable trays (UnitPrice)'!B:F,5,0))</f>
        <v>0</v>
      </c>
      <c r="I2959" s="631">
        <f t="shared" si="4033"/>
        <v>0</v>
      </c>
      <c r="J2959" s="632"/>
      <c r="K2959" s="632"/>
      <c r="L2959" s="632"/>
      <c r="M2959" s="633"/>
      <c r="N2959" s="632"/>
      <c r="O2959" s="635"/>
      <c r="P2959" s="636" t="e">
        <f t="shared" ref="P2959" si="4042">G2959*O2950</f>
        <v>#REF!</v>
      </c>
    </row>
    <row r="2960" spans="1:16">
      <c r="A2960" t="s">
        <v>1046</v>
      </c>
      <c r="B2960" s="706" t="s">
        <v>1013</v>
      </c>
      <c r="C2960" s="703" t="s">
        <v>852</v>
      </c>
      <c r="D2960" s="9" t="s">
        <v>887</v>
      </c>
      <c r="E2960" s="9" t="s">
        <v>881</v>
      </c>
      <c r="F2960" s="619"/>
      <c r="G2960" s="619"/>
      <c r="H2960" s="619"/>
      <c r="I2960" s="620">
        <f t="shared" ref="I2960" si="4043">SUM(I2961:I2969)</f>
        <v>28.391616078753074</v>
      </c>
      <c r="J2960" s="621">
        <f>I2960*NOK2EUR</f>
        <v>326.50358490566038</v>
      </c>
      <c r="K2960" s="622"/>
      <c r="L2960" s="622">
        <f t="shared" ref="L2960" si="4044">D2960/1000</f>
        <v>0.1</v>
      </c>
      <c r="M2960" s="624">
        <f t="shared" ref="M2960" si="4045">$M$1</f>
        <v>0.5</v>
      </c>
      <c r="N2960" s="622">
        <f t="shared" ref="N2960" si="4046">L2960+L2960*M2960</f>
        <v>0.15000000000000002</v>
      </c>
      <c r="O2960" s="626" t="e">
        <f>SUMIF(#REF!,A2960,#REF!)</f>
        <v>#REF!</v>
      </c>
      <c r="P2960" s="626"/>
    </row>
    <row r="2961" spans="1:16">
      <c r="B2961" s="627"/>
      <c r="C2961" s="627"/>
      <c r="D2961" s="627"/>
      <c r="E2961" s="628"/>
      <c r="F2961" s="260" t="str">
        <f>CONCATENATE(B2960," ",C2960,D2960,"x",E2960)</f>
        <v>Tray - Bend HDG 100 x 100</v>
      </c>
      <c r="G2961" s="629">
        <v>1</v>
      </c>
      <c r="H2961" s="630">
        <f>IF(F2961="",0,VLOOKUP(F2961,'Cable trays (UnitPrice)'!B:F,5,0))</f>
        <v>13.754443532950505</v>
      </c>
      <c r="I2961" s="631">
        <f t="shared" ref="I2961:I2969" si="4047">H2961*G2961</f>
        <v>13.754443532950505</v>
      </c>
      <c r="J2961" s="632"/>
      <c r="K2961" s="632"/>
      <c r="L2961" s="632"/>
      <c r="M2961" s="633"/>
      <c r="N2961" s="632"/>
      <c r="O2961" s="635"/>
      <c r="P2961" s="636" t="e">
        <f t="shared" ref="P2961" si="4048">G2961*O2960</f>
        <v>#REF!</v>
      </c>
    </row>
    <row r="2962" spans="1:16">
      <c r="B2962" s="627"/>
      <c r="C2962" s="627"/>
      <c r="D2962" s="627"/>
      <c r="E2962" s="628"/>
      <c r="F2962" s="260" t="str">
        <f>CONCATENATE("Ladder - Union ",C2960,D2960,"x",E2960)</f>
        <v>Ladder - Union HDG 100 x 100</v>
      </c>
      <c r="G2962" s="629">
        <v>2</v>
      </c>
      <c r="H2962" s="630">
        <f>IF(F2962="",0,VLOOKUP(F2962,'Cable trays (UnitPrice)'!B:F,5,0))</f>
        <v>4.1564123598578071</v>
      </c>
      <c r="I2962" s="631">
        <f t="shared" si="4047"/>
        <v>8.3128247197156142</v>
      </c>
      <c r="J2962" s="632"/>
      <c r="K2962" s="632"/>
      <c r="L2962" s="632"/>
      <c r="M2962" s="633"/>
      <c r="N2962" s="632"/>
      <c r="O2962" s="635"/>
      <c r="P2962" s="636" t="e">
        <f t="shared" ref="P2962" si="4049">G2962*O2960</f>
        <v>#REF!</v>
      </c>
    </row>
    <row r="2963" spans="1:16">
      <c r="B2963" s="627"/>
      <c r="C2963" s="627"/>
      <c r="D2963" s="627"/>
      <c r="E2963" s="628"/>
      <c r="F2963" s="638" t="s">
        <v>853</v>
      </c>
      <c r="G2963" s="639">
        <v>2</v>
      </c>
      <c r="H2963" s="630">
        <f>IF(F2963="",0,VLOOKUP(F2963,'Cable trays (UnitPrice)'!B:F,5,0))</f>
        <v>1.6165217391304347</v>
      </c>
      <c r="I2963" s="631">
        <f t="shared" si="4047"/>
        <v>3.2330434782608695</v>
      </c>
      <c r="J2963" s="632"/>
      <c r="K2963" s="632"/>
      <c r="L2963" s="632"/>
      <c r="M2963" s="633"/>
      <c r="N2963" s="632"/>
      <c r="O2963" s="635"/>
      <c r="P2963" s="636" t="e">
        <f t="shared" ref="P2963" si="4050">G2963*O2960</f>
        <v>#REF!</v>
      </c>
    </row>
    <row r="2964" spans="1:16">
      <c r="B2964" s="627"/>
      <c r="C2964" s="627"/>
      <c r="D2964" s="627"/>
      <c r="E2964" s="628"/>
      <c r="F2964" s="638" t="s">
        <v>854</v>
      </c>
      <c r="G2964" s="639">
        <v>2</v>
      </c>
      <c r="H2964" s="630">
        <f>IF(F2964="",0,VLOOKUP(F2964,'Cable trays (UnitPrice)'!B:F,5,0))</f>
        <v>0.1643478260869565</v>
      </c>
      <c r="I2964" s="631">
        <f t="shared" si="4047"/>
        <v>0.328695652173913</v>
      </c>
      <c r="J2964" s="632"/>
      <c r="K2964" s="632"/>
      <c r="L2964" s="632"/>
      <c r="M2964" s="633"/>
      <c r="N2964" s="632"/>
      <c r="O2964" s="635"/>
      <c r="P2964" s="636" t="e">
        <f t="shared" ref="P2964" si="4051">G2964*O2960</f>
        <v>#REF!</v>
      </c>
    </row>
    <row r="2965" spans="1:16">
      <c r="B2965" s="627"/>
      <c r="C2965" s="627"/>
      <c r="D2965" s="627"/>
      <c r="E2965" s="628"/>
      <c r="F2965" s="638" t="s">
        <v>865</v>
      </c>
      <c r="G2965" s="639">
        <f t="shared" si="4009"/>
        <v>0.2</v>
      </c>
      <c r="H2965" s="630">
        <f>IF(F2965="",0,VLOOKUP(F2965,'Cable trays (UnitPrice)'!B:F,5,0))</f>
        <v>5.9608695652173909</v>
      </c>
      <c r="I2965" s="631">
        <f t="shared" si="4047"/>
        <v>1.1921739130434783</v>
      </c>
      <c r="J2965" s="632"/>
      <c r="K2965" s="632"/>
      <c r="L2965" s="632"/>
      <c r="M2965" s="633"/>
      <c r="N2965" s="632"/>
      <c r="O2965" s="635"/>
      <c r="P2965" s="636" t="e">
        <f t="shared" ref="P2965" si="4052">G2965*O2960</f>
        <v>#REF!</v>
      </c>
    </row>
    <row r="2966" spans="1:16">
      <c r="B2966" s="627"/>
      <c r="C2966" s="627"/>
      <c r="D2966" s="627"/>
      <c r="E2966" s="628"/>
      <c r="F2966" s="638" t="s">
        <v>855</v>
      </c>
      <c r="G2966" s="639">
        <v>2</v>
      </c>
      <c r="H2966" s="630">
        <f>IF(F2966="",0,VLOOKUP(F2966,'Cable trays (UnitPrice)'!B:F,5,0))</f>
        <v>0.78521739130434776</v>
      </c>
      <c r="I2966" s="631">
        <f t="shared" si="4047"/>
        <v>1.5704347826086955</v>
      </c>
      <c r="J2966" s="632"/>
      <c r="K2966" s="632"/>
      <c r="L2966" s="632"/>
      <c r="M2966" s="633"/>
      <c r="N2966" s="632"/>
      <c r="O2966" s="635"/>
      <c r="P2966" s="636" t="e">
        <f t="shared" ref="P2966" si="4053">G2966*O2960</f>
        <v>#REF!</v>
      </c>
    </row>
    <row r="2967" spans="1:16">
      <c r="B2967" s="627"/>
      <c r="C2967" s="627"/>
      <c r="D2967" s="627"/>
      <c r="E2967" s="628"/>
      <c r="F2967" s="638"/>
      <c r="G2967" s="639"/>
      <c r="H2967" s="630">
        <f>IF(F2967="",0,VLOOKUP(F2967,'Cable trays (UnitPrice)'!B:F,5,0))</f>
        <v>0</v>
      </c>
      <c r="I2967" s="631">
        <f t="shared" si="4047"/>
        <v>0</v>
      </c>
      <c r="J2967" s="632"/>
      <c r="K2967" s="632"/>
      <c r="L2967" s="632"/>
      <c r="M2967" s="633"/>
      <c r="N2967" s="632"/>
      <c r="O2967" s="635"/>
      <c r="P2967" s="636" t="e">
        <f t="shared" ref="P2967" si="4054">G2967*O2960</f>
        <v>#REF!</v>
      </c>
    </row>
    <row r="2968" spans="1:16">
      <c r="B2968" s="627"/>
      <c r="C2968" s="627"/>
      <c r="D2968" s="627"/>
      <c r="E2968" s="628"/>
      <c r="F2968" s="627"/>
      <c r="G2968" s="639"/>
      <c r="H2968" s="630">
        <f>IF(F2968="",0,VLOOKUP(F2968,'Cable trays (UnitPrice)'!B:F,5,0))</f>
        <v>0</v>
      </c>
      <c r="I2968" s="631">
        <f t="shared" si="4047"/>
        <v>0</v>
      </c>
      <c r="J2968" s="632"/>
      <c r="K2968" s="632"/>
      <c r="L2968" s="632"/>
      <c r="M2968" s="633"/>
      <c r="N2968" s="632"/>
      <c r="O2968" s="635"/>
      <c r="P2968" s="636" t="e">
        <f t="shared" ref="P2968" si="4055">G2968*O2960</f>
        <v>#REF!</v>
      </c>
    </row>
    <row r="2969" spans="1:16">
      <c r="B2969" s="627"/>
      <c r="C2969" s="627"/>
      <c r="D2969" s="627"/>
      <c r="E2969" s="628"/>
      <c r="F2969" s="8"/>
      <c r="G2969" s="639"/>
      <c r="H2969" s="630">
        <f>IF(F2969="",0,VLOOKUP(F2969,'Cable trays (UnitPrice)'!B:F,5,0))</f>
        <v>0</v>
      </c>
      <c r="I2969" s="631">
        <f t="shared" si="4047"/>
        <v>0</v>
      </c>
      <c r="J2969" s="632"/>
      <c r="K2969" s="632"/>
      <c r="L2969" s="632"/>
      <c r="M2969" s="633"/>
      <c r="N2969" s="632"/>
      <c r="O2969" s="635"/>
      <c r="P2969" s="636" t="e">
        <f t="shared" ref="P2969" si="4056">G2969*O2960</f>
        <v>#REF!</v>
      </c>
    </row>
    <row r="2970" spans="1:16">
      <c r="A2970" t="s">
        <v>1047</v>
      </c>
      <c r="B2970" s="706" t="s">
        <v>1013</v>
      </c>
      <c r="C2970" s="703" t="s">
        <v>852</v>
      </c>
      <c r="D2970" s="9" t="s">
        <v>887</v>
      </c>
      <c r="E2970" s="9" t="s">
        <v>883</v>
      </c>
      <c r="F2970" s="619"/>
      <c r="G2970" s="619"/>
      <c r="H2970" s="619"/>
      <c r="I2970" s="620">
        <f t="shared" ref="I2970" si="4057">SUM(I2971:I2979)</f>
        <v>67.193913043478261</v>
      </c>
      <c r="J2970" s="621">
        <f>I2970*NOK2EUR</f>
        <v>772.73</v>
      </c>
      <c r="K2970" s="622"/>
      <c r="L2970" s="622">
        <f t="shared" ref="L2970" si="4058">D2970/1000</f>
        <v>0.1</v>
      </c>
      <c r="M2970" s="624">
        <f t="shared" ref="M2970" si="4059">$M$1</f>
        <v>0.5</v>
      </c>
      <c r="N2970" s="622">
        <f t="shared" ref="N2970" si="4060">L2970+L2970*M2970</f>
        <v>0.15000000000000002</v>
      </c>
      <c r="O2970" s="626" t="e">
        <f>SUMIF(#REF!,A2970,#REF!)</f>
        <v>#REF!</v>
      </c>
      <c r="P2970" s="626"/>
    </row>
    <row r="2971" spans="1:16">
      <c r="B2971" s="627"/>
      <c r="C2971" s="627"/>
      <c r="D2971" s="627"/>
      <c r="E2971" s="628"/>
      <c r="F2971" s="260" t="str">
        <f>CONCATENATE(B2970," ",C2970,D2970,"x",E2970)</f>
        <v>Tray - Bend HDG 100 x 80</v>
      </c>
      <c r="G2971" s="629">
        <v>1</v>
      </c>
      <c r="H2971" s="630">
        <f>IF(F2971="",0,VLOOKUP(F2971,'Cable trays (UnitPrice)'!B:F,5,0))</f>
        <v>34.782608695652172</v>
      </c>
      <c r="I2971" s="631">
        <f t="shared" ref="I2971:I2979" si="4061">H2971*G2971</f>
        <v>34.782608695652172</v>
      </c>
      <c r="J2971" s="632"/>
      <c r="K2971" s="632"/>
      <c r="L2971" s="632"/>
      <c r="M2971" s="633"/>
      <c r="N2971" s="632"/>
      <c r="O2971" s="635"/>
      <c r="P2971" s="636" t="e">
        <f t="shared" ref="P2971" si="4062">G2971*O2970</f>
        <v>#REF!</v>
      </c>
    </row>
    <row r="2972" spans="1:16">
      <c r="B2972" s="627"/>
      <c r="C2972" s="627"/>
      <c r="D2972" s="627"/>
      <c r="E2972" s="628"/>
      <c r="F2972" s="260" t="str">
        <f>CONCATENATE("Ladder - Union ",C2970,D2970,"x",E2970)</f>
        <v>Ladder - Union HDG 100 x 80</v>
      </c>
      <c r="G2972" s="629">
        <v>2</v>
      </c>
      <c r="H2972" s="630">
        <f>IF(F2972="",0,VLOOKUP(F2972,'Cable trays (UnitPrice)'!B:F,5,0))</f>
        <v>13.043478260869565</v>
      </c>
      <c r="I2972" s="631">
        <f t="shared" si="4061"/>
        <v>26.086956521739129</v>
      </c>
      <c r="J2972" s="632"/>
      <c r="K2972" s="632"/>
      <c r="L2972" s="632"/>
      <c r="M2972" s="633"/>
      <c r="N2972" s="632"/>
      <c r="O2972" s="635"/>
      <c r="P2972" s="636" t="e">
        <f t="shared" ref="P2972" si="4063">G2972*O2970</f>
        <v>#REF!</v>
      </c>
    </row>
    <row r="2973" spans="1:16">
      <c r="B2973" s="627"/>
      <c r="C2973" s="627"/>
      <c r="D2973" s="627"/>
      <c r="E2973" s="628"/>
      <c r="F2973" s="638" t="s">
        <v>853</v>
      </c>
      <c r="G2973" s="639">
        <v>2</v>
      </c>
      <c r="H2973" s="630">
        <f>IF(F2973="",0,VLOOKUP(F2973,'Cable trays (UnitPrice)'!B:F,5,0))</f>
        <v>1.6165217391304347</v>
      </c>
      <c r="I2973" s="631">
        <f t="shared" si="4061"/>
        <v>3.2330434782608695</v>
      </c>
      <c r="J2973" s="632"/>
      <c r="K2973" s="632"/>
      <c r="L2973" s="632"/>
      <c r="M2973" s="633"/>
      <c r="N2973" s="632"/>
      <c r="O2973" s="635"/>
      <c r="P2973" s="636" t="e">
        <f t="shared" ref="P2973" si="4064">G2973*O2970</f>
        <v>#REF!</v>
      </c>
    </row>
    <row r="2974" spans="1:16">
      <c r="B2974" s="627"/>
      <c r="C2974" s="627"/>
      <c r="D2974" s="627"/>
      <c r="E2974" s="628"/>
      <c r="F2974" s="638" t="s">
        <v>854</v>
      </c>
      <c r="G2974" s="639">
        <v>2</v>
      </c>
      <c r="H2974" s="630">
        <f>IF(F2974="",0,VLOOKUP(F2974,'Cable trays (UnitPrice)'!B:F,5,0))</f>
        <v>0.1643478260869565</v>
      </c>
      <c r="I2974" s="631">
        <f t="shared" si="4061"/>
        <v>0.328695652173913</v>
      </c>
      <c r="J2974" s="632"/>
      <c r="K2974" s="632"/>
      <c r="L2974" s="632"/>
      <c r="M2974" s="633"/>
      <c r="N2974" s="632"/>
      <c r="O2974" s="635"/>
      <c r="P2974" s="636" t="e">
        <f t="shared" ref="P2974" si="4065">G2974*O2970</f>
        <v>#REF!</v>
      </c>
    </row>
    <row r="2975" spans="1:16">
      <c r="B2975" s="627"/>
      <c r="C2975" s="627"/>
      <c r="D2975" s="627"/>
      <c r="E2975" s="628"/>
      <c r="F2975" s="638" t="s">
        <v>865</v>
      </c>
      <c r="G2975" s="639">
        <f t="shared" si="4009"/>
        <v>0.2</v>
      </c>
      <c r="H2975" s="630">
        <f>IF(F2975="",0,VLOOKUP(F2975,'Cable trays (UnitPrice)'!B:F,5,0))</f>
        <v>5.9608695652173909</v>
      </c>
      <c r="I2975" s="631">
        <f t="shared" si="4061"/>
        <v>1.1921739130434783</v>
      </c>
      <c r="J2975" s="632"/>
      <c r="K2975" s="632"/>
      <c r="L2975" s="632"/>
      <c r="M2975" s="633"/>
      <c r="N2975" s="632"/>
      <c r="O2975" s="635"/>
      <c r="P2975" s="636" t="e">
        <f t="shared" ref="P2975" si="4066">G2975*O2970</f>
        <v>#REF!</v>
      </c>
    </row>
    <row r="2976" spans="1:16">
      <c r="B2976" s="627"/>
      <c r="C2976" s="627"/>
      <c r="D2976" s="627"/>
      <c r="E2976" s="628"/>
      <c r="F2976" s="638" t="s">
        <v>855</v>
      </c>
      <c r="G2976" s="639">
        <v>2</v>
      </c>
      <c r="H2976" s="630">
        <f>IF(F2976="",0,VLOOKUP(F2976,'Cable trays (UnitPrice)'!B:F,5,0))</f>
        <v>0.78521739130434776</v>
      </c>
      <c r="I2976" s="631">
        <f t="shared" si="4061"/>
        <v>1.5704347826086955</v>
      </c>
      <c r="J2976" s="632"/>
      <c r="K2976" s="632"/>
      <c r="L2976" s="632"/>
      <c r="M2976" s="633"/>
      <c r="N2976" s="632"/>
      <c r="O2976" s="635"/>
      <c r="P2976" s="636" t="e">
        <f t="shared" ref="P2976" si="4067">G2976*O2970</f>
        <v>#REF!</v>
      </c>
    </row>
    <row r="2977" spans="1:16">
      <c r="B2977" s="627"/>
      <c r="C2977" s="627"/>
      <c r="D2977" s="627"/>
      <c r="E2977" s="628"/>
      <c r="F2977" s="638"/>
      <c r="G2977" s="639"/>
      <c r="H2977" s="630">
        <f>IF(F2977="",0,VLOOKUP(F2977,'Cable trays (UnitPrice)'!B:F,5,0))</f>
        <v>0</v>
      </c>
      <c r="I2977" s="631">
        <f t="shared" si="4061"/>
        <v>0</v>
      </c>
      <c r="J2977" s="632"/>
      <c r="K2977" s="632"/>
      <c r="L2977" s="632"/>
      <c r="M2977" s="633"/>
      <c r="N2977" s="632"/>
      <c r="O2977" s="635"/>
      <c r="P2977" s="636" t="e">
        <f t="shared" ref="P2977" si="4068">G2977*O2970</f>
        <v>#REF!</v>
      </c>
    </row>
    <row r="2978" spans="1:16">
      <c r="B2978" s="627"/>
      <c r="C2978" s="627"/>
      <c r="D2978" s="627"/>
      <c r="E2978" s="628"/>
      <c r="F2978" s="627"/>
      <c r="G2978" s="639"/>
      <c r="H2978" s="630">
        <f>IF(F2978="",0,VLOOKUP(F2978,'Cable trays (UnitPrice)'!B:F,5,0))</f>
        <v>0</v>
      </c>
      <c r="I2978" s="631">
        <f t="shared" si="4061"/>
        <v>0</v>
      </c>
      <c r="J2978" s="632"/>
      <c r="K2978" s="632"/>
      <c r="L2978" s="632"/>
      <c r="M2978" s="633"/>
      <c r="N2978" s="632"/>
      <c r="O2978" s="635"/>
      <c r="P2978" s="636" t="e">
        <f t="shared" ref="P2978" si="4069">G2978*O2970</f>
        <v>#REF!</v>
      </c>
    </row>
    <row r="2979" spans="1:16">
      <c r="B2979" s="627"/>
      <c r="C2979" s="627"/>
      <c r="D2979" s="627"/>
      <c r="E2979" s="628"/>
      <c r="F2979" s="8"/>
      <c r="G2979" s="639"/>
      <c r="H2979" s="630">
        <f>IF(F2979="",0,VLOOKUP(F2979,'Cable trays (UnitPrice)'!B:F,5,0))</f>
        <v>0</v>
      </c>
      <c r="I2979" s="631">
        <f t="shared" si="4061"/>
        <v>0</v>
      </c>
      <c r="J2979" s="632"/>
      <c r="K2979" s="632"/>
      <c r="L2979" s="632"/>
      <c r="M2979" s="633"/>
      <c r="N2979" s="632"/>
      <c r="O2979" s="635"/>
      <c r="P2979" s="636" t="e">
        <f t="shared" ref="P2979" si="4070">G2979*O2970</f>
        <v>#REF!</v>
      </c>
    </row>
    <row r="2980" spans="1:16">
      <c r="A2980" t="s">
        <v>1048</v>
      </c>
      <c r="B2980" s="706" t="s">
        <v>1013</v>
      </c>
      <c r="C2980" s="703" t="s">
        <v>852</v>
      </c>
      <c r="D2980" s="9" t="s">
        <v>887</v>
      </c>
      <c r="E2980" s="9" t="s">
        <v>1016</v>
      </c>
      <c r="F2980" s="619"/>
      <c r="G2980" s="619"/>
      <c r="H2980" s="619"/>
      <c r="I2980" s="620">
        <f t="shared" ref="I2980" si="4071">SUM(I2981:I2989)</f>
        <v>48.550216024063431</v>
      </c>
      <c r="J2980" s="621">
        <f>I2980*NOK2EUR</f>
        <v>558.32748427672948</v>
      </c>
      <c r="K2980" s="622"/>
      <c r="L2980" s="622">
        <f t="shared" ref="L2980" si="4072">D2980/1000</f>
        <v>0.1</v>
      </c>
      <c r="M2980" s="624">
        <f t="shared" ref="M2980" si="4073">$M$1</f>
        <v>0.5</v>
      </c>
      <c r="N2980" s="622">
        <f t="shared" ref="N2980" si="4074">L2980+L2980*M2980</f>
        <v>0.15000000000000002</v>
      </c>
      <c r="O2980" s="626" t="e">
        <f>SUMIF(#REF!,A2980,#REF!)</f>
        <v>#REF!</v>
      </c>
      <c r="P2980" s="626"/>
    </row>
    <row r="2981" spans="1:16">
      <c r="B2981" s="627"/>
      <c r="C2981" s="627"/>
      <c r="D2981" s="627"/>
      <c r="E2981" s="628"/>
      <c r="F2981" s="260" t="str">
        <f>CONCATENATE(B2980," ",C2980,D2980,"x",E2980)</f>
        <v>Tray - Bend HDG 100 x 75</v>
      </c>
      <c r="G2981" s="629">
        <v>1</v>
      </c>
      <c r="H2981" s="630">
        <f>IF(F2981="",0,VLOOKUP(F2981,'Cable trays (UnitPrice)'!B:F,5,0))</f>
        <v>33.913043478260867</v>
      </c>
      <c r="I2981" s="631">
        <f t="shared" ref="I2981:I2989" si="4075">H2981*G2981</f>
        <v>33.913043478260867</v>
      </c>
      <c r="J2981" s="632"/>
      <c r="K2981" s="632"/>
      <c r="L2981" s="632"/>
      <c r="M2981" s="633"/>
      <c r="N2981" s="632"/>
      <c r="O2981" s="635"/>
      <c r="P2981" s="636" t="e">
        <f t="shared" ref="P2981" si="4076">G2981*O2980</f>
        <v>#REF!</v>
      </c>
    </row>
    <row r="2982" spans="1:16">
      <c r="B2982" s="627"/>
      <c r="C2982" s="627"/>
      <c r="D2982" s="627"/>
      <c r="E2982" s="628"/>
      <c r="F2982" s="260" t="str">
        <f>CONCATENATE("Ladder - Union ",C2980,D2980,"x",E2980)</f>
        <v>Ladder - Union HDG 100 x 75</v>
      </c>
      <c r="G2982" s="629">
        <v>2</v>
      </c>
      <c r="H2982" s="630">
        <f>IF(F2982="",0,VLOOKUP(F2982,'Cable trays (UnitPrice)'!B:F,5,0))</f>
        <v>4.1564123598578071</v>
      </c>
      <c r="I2982" s="631">
        <f t="shared" si="4075"/>
        <v>8.3128247197156142</v>
      </c>
      <c r="J2982" s="632"/>
      <c r="K2982" s="632"/>
      <c r="L2982" s="632"/>
      <c r="M2982" s="633"/>
      <c r="N2982" s="632"/>
      <c r="O2982" s="635"/>
      <c r="P2982" s="636" t="e">
        <f t="shared" ref="P2982" si="4077">G2982*O2980</f>
        <v>#REF!</v>
      </c>
    </row>
    <row r="2983" spans="1:16">
      <c r="B2983" s="627"/>
      <c r="C2983" s="627"/>
      <c r="D2983" s="627"/>
      <c r="E2983" s="628"/>
      <c r="F2983" s="638" t="s">
        <v>853</v>
      </c>
      <c r="G2983" s="639">
        <v>2</v>
      </c>
      <c r="H2983" s="630">
        <f>IF(F2983="",0,VLOOKUP(F2983,'Cable trays (UnitPrice)'!B:F,5,0))</f>
        <v>1.6165217391304347</v>
      </c>
      <c r="I2983" s="631">
        <f t="shared" si="4075"/>
        <v>3.2330434782608695</v>
      </c>
      <c r="J2983" s="632"/>
      <c r="K2983" s="632"/>
      <c r="L2983" s="632"/>
      <c r="M2983" s="633"/>
      <c r="N2983" s="632"/>
      <c r="O2983" s="635"/>
      <c r="P2983" s="636" t="e">
        <f t="shared" ref="P2983" si="4078">G2983*O2980</f>
        <v>#REF!</v>
      </c>
    </row>
    <row r="2984" spans="1:16">
      <c r="B2984" s="627"/>
      <c r="C2984" s="627"/>
      <c r="D2984" s="627"/>
      <c r="E2984" s="628"/>
      <c r="F2984" s="638" t="s">
        <v>854</v>
      </c>
      <c r="G2984" s="639">
        <v>2</v>
      </c>
      <c r="H2984" s="630">
        <f>IF(F2984="",0,VLOOKUP(F2984,'Cable trays (UnitPrice)'!B:F,5,0))</f>
        <v>0.1643478260869565</v>
      </c>
      <c r="I2984" s="631">
        <f t="shared" si="4075"/>
        <v>0.328695652173913</v>
      </c>
      <c r="J2984" s="632"/>
      <c r="K2984" s="632"/>
      <c r="L2984" s="632"/>
      <c r="M2984" s="633"/>
      <c r="N2984" s="632"/>
      <c r="O2984" s="635"/>
      <c r="P2984" s="636" t="e">
        <f t="shared" ref="P2984" si="4079">G2984*O2980</f>
        <v>#REF!</v>
      </c>
    </row>
    <row r="2985" spans="1:16">
      <c r="B2985" s="627"/>
      <c r="C2985" s="627"/>
      <c r="D2985" s="627"/>
      <c r="E2985" s="628"/>
      <c r="F2985" s="638" t="s">
        <v>865</v>
      </c>
      <c r="G2985" s="639">
        <f t="shared" si="4009"/>
        <v>0.2</v>
      </c>
      <c r="H2985" s="630">
        <f>IF(F2985="",0,VLOOKUP(F2985,'Cable trays (UnitPrice)'!B:F,5,0))</f>
        <v>5.9608695652173909</v>
      </c>
      <c r="I2985" s="631">
        <f t="shared" si="4075"/>
        <v>1.1921739130434783</v>
      </c>
      <c r="J2985" s="632"/>
      <c r="K2985" s="632"/>
      <c r="L2985" s="632"/>
      <c r="M2985" s="633"/>
      <c r="N2985" s="632"/>
      <c r="O2985" s="635"/>
      <c r="P2985" s="636" t="e">
        <f t="shared" ref="P2985" si="4080">G2985*O2980</f>
        <v>#REF!</v>
      </c>
    </row>
    <row r="2986" spans="1:16">
      <c r="B2986" s="627"/>
      <c r="C2986" s="627"/>
      <c r="D2986" s="627"/>
      <c r="E2986" s="628"/>
      <c r="F2986" s="638" t="s">
        <v>855</v>
      </c>
      <c r="G2986" s="639">
        <v>2</v>
      </c>
      <c r="H2986" s="630">
        <f>IF(F2986="",0,VLOOKUP(F2986,'Cable trays (UnitPrice)'!B:F,5,0))</f>
        <v>0.78521739130434776</v>
      </c>
      <c r="I2986" s="631">
        <f t="shared" si="4075"/>
        <v>1.5704347826086955</v>
      </c>
      <c r="J2986" s="632"/>
      <c r="K2986" s="632"/>
      <c r="L2986" s="632"/>
      <c r="M2986" s="633"/>
      <c r="N2986" s="632"/>
      <c r="O2986" s="635"/>
      <c r="P2986" s="636" t="e">
        <f t="shared" ref="P2986" si="4081">G2986*O2980</f>
        <v>#REF!</v>
      </c>
    </row>
    <row r="2987" spans="1:16">
      <c r="B2987" s="627"/>
      <c r="C2987" s="627"/>
      <c r="D2987" s="627"/>
      <c r="E2987" s="628"/>
      <c r="F2987" s="638"/>
      <c r="G2987" s="639"/>
      <c r="H2987" s="630">
        <f>IF(F2987="",0,VLOOKUP(F2987,'Cable trays (UnitPrice)'!B:F,5,0))</f>
        <v>0</v>
      </c>
      <c r="I2987" s="631">
        <f t="shared" si="4075"/>
        <v>0</v>
      </c>
      <c r="J2987" s="632"/>
      <c r="K2987" s="632"/>
      <c r="L2987" s="632"/>
      <c r="M2987" s="633"/>
      <c r="N2987" s="632"/>
      <c r="O2987" s="635"/>
      <c r="P2987" s="636" t="e">
        <f t="shared" ref="P2987" si="4082">G2987*O2980</f>
        <v>#REF!</v>
      </c>
    </row>
    <row r="2988" spans="1:16">
      <c r="B2988" s="627"/>
      <c r="C2988" s="627"/>
      <c r="D2988" s="627"/>
      <c r="E2988" s="628"/>
      <c r="F2988" s="627"/>
      <c r="G2988" s="639"/>
      <c r="H2988" s="630">
        <f>IF(F2988="",0,VLOOKUP(F2988,'Cable trays (UnitPrice)'!B:F,5,0))</f>
        <v>0</v>
      </c>
      <c r="I2988" s="631">
        <f t="shared" si="4075"/>
        <v>0</v>
      </c>
      <c r="J2988" s="632"/>
      <c r="K2988" s="632"/>
      <c r="L2988" s="632"/>
      <c r="M2988" s="633"/>
      <c r="N2988" s="632"/>
      <c r="O2988" s="635"/>
      <c r="P2988" s="636" t="e">
        <f t="shared" ref="P2988" si="4083">G2988*O2980</f>
        <v>#REF!</v>
      </c>
    </row>
    <row r="2989" spans="1:16">
      <c r="B2989" s="627"/>
      <c r="C2989" s="627"/>
      <c r="D2989" s="627"/>
      <c r="E2989" s="628"/>
      <c r="F2989" s="8"/>
      <c r="G2989" s="639"/>
      <c r="H2989" s="630">
        <f>IF(F2989="",0,VLOOKUP(F2989,'Cable trays (UnitPrice)'!B:F,5,0))</f>
        <v>0</v>
      </c>
      <c r="I2989" s="631">
        <f t="shared" si="4075"/>
        <v>0</v>
      </c>
      <c r="J2989" s="632"/>
      <c r="K2989" s="632"/>
      <c r="L2989" s="632"/>
      <c r="M2989" s="633"/>
      <c r="N2989" s="632"/>
      <c r="O2989" s="635"/>
      <c r="P2989" s="636" t="e">
        <f t="shared" ref="P2989" si="4084">G2989*O2980</f>
        <v>#REF!</v>
      </c>
    </row>
    <row r="2990" spans="1:16">
      <c r="A2990" t="s">
        <v>1049</v>
      </c>
      <c r="B2990" s="706" t="s">
        <v>1013</v>
      </c>
      <c r="C2990" s="703" t="s">
        <v>852</v>
      </c>
      <c r="D2990" s="9" t="s">
        <v>887</v>
      </c>
      <c r="E2990" s="9" t="s">
        <v>867</v>
      </c>
      <c r="F2990" s="619"/>
      <c r="G2990" s="619"/>
      <c r="H2990" s="619"/>
      <c r="I2990" s="620">
        <f t="shared" ref="I2990" si="4085">SUM(I2991:I2999)</f>
        <v>19.381498496035</v>
      </c>
      <c r="J2990" s="621">
        <f>I2990*NOK2EUR</f>
        <v>222.88723270440249</v>
      </c>
      <c r="K2990" s="622"/>
      <c r="L2990" s="622">
        <f t="shared" ref="L2990" si="4086">D2990/1000</f>
        <v>0.1</v>
      </c>
      <c r="M2990" s="624">
        <f t="shared" ref="M2990" si="4087">$M$1</f>
        <v>0.5</v>
      </c>
      <c r="N2990" s="622">
        <f t="shared" ref="N2990" si="4088">L2990+L2990*M2990</f>
        <v>0.15000000000000002</v>
      </c>
      <c r="O2990" s="626" t="e">
        <f>SUMIF(#REF!,A2990,#REF!)</f>
        <v>#REF!</v>
      </c>
      <c r="P2990" s="626"/>
    </row>
    <row r="2991" spans="1:16">
      <c r="B2991" s="627"/>
      <c r="C2991" s="627"/>
      <c r="D2991" s="627"/>
      <c r="E2991" s="628"/>
      <c r="F2991" s="260" t="str">
        <f>CONCATENATE(B2990," ",C2990,D2990,"x",E2990)</f>
        <v>Tray - Bend HDG 100 x 50</v>
      </c>
      <c r="G2991" s="629">
        <v>1</v>
      </c>
      <c r="H2991" s="630">
        <f>IF(F2991="",0,VLOOKUP(F2991,'Cable trays (UnitPrice)'!B:F,5,0))</f>
        <v>9.2015313098167901</v>
      </c>
      <c r="I2991" s="631">
        <f t="shared" ref="I2991:I2999" si="4089">H2991*G2991</f>
        <v>9.2015313098167901</v>
      </c>
      <c r="J2991" s="632"/>
      <c r="K2991" s="632"/>
      <c r="L2991" s="632"/>
      <c r="M2991" s="633"/>
      <c r="N2991" s="632"/>
      <c r="O2991" s="635"/>
      <c r="P2991" s="636" t="e">
        <f t="shared" ref="P2991" si="4090">G2991*O2990</f>
        <v>#REF!</v>
      </c>
    </row>
    <row r="2992" spans="1:16">
      <c r="B2992" s="627"/>
      <c r="C2992" s="627"/>
      <c r="D2992" s="627"/>
      <c r="E2992" s="628"/>
      <c r="F2992" s="260" t="str">
        <f>CONCATENATE("Ladder - Union ",C2990,D2990,"x",E2990)</f>
        <v>Ladder - Union HDG 100 x 50</v>
      </c>
      <c r="G2992" s="629">
        <v>2</v>
      </c>
      <c r="H2992" s="630">
        <f>IF(F2992="",0,VLOOKUP(F2992,'Cable trays (UnitPrice)'!B:F,5,0))</f>
        <v>1.9278096800656273</v>
      </c>
      <c r="I2992" s="631">
        <f t="shared" si="4089"/>
        <v>3.8556193601312545</v>
      </c>
      <c r="J2992" s="632"/>
      <c r="K2992" s="632"/>
      <c r="L2992" s="632"/>
      <c r="M2992" s="633"/>
      <c r="N2992" s="632"/>
      <c r="O2992" s="635"/>
      <c r="P2992" s="636" t="e">
        <f t="shared" ref="P2992" si="4091">G2992*O2990</f>
        <v>#REF!</v>
      </c>
    </row>
    <row r="2993" spans="1:16">
      <c r="B2993" s="627"/>
      <c r="C2993" s="627"/>
      <c r="D2993" s="627"/>
      <c r="E2993" s="628"/>
      <c r="F2993" s="638" t="s">
        <v>853</v>
      </c>
      <c r="G2993" s="639">
        <v>2</v>
      </c>
      <c r="H2993" s="630">
        <f>IF(F2993="",0,VLOOKUP(F2993,'Cable trays (UnitPrice)'!B:F,5,0))</f>
        <v>1.6165217391304347</v>
      </c>
      <c r="I2993" s="631">
        <f t="shared" si="4089"/>
        <v>3.2330434782608695</v>
      </c>
      <c r="J2993" s="632"/>
      <c r="K2993" s="632"/>
      <c r="L2993" s="632"/>
      <c r="M2993" s="633"/>
      <c r="N2993" s="632"/>
      <c r="O2993" s="635"/>
      <c r="P2993" s="636" t="e">
        <f t="shared" ref="P2993" si="4092">G2993*O2990</f>
        <v>#REF!</v>
      </c>
    </row>
    <row r="2994" spans="1:16">
      <c r="B2994" s="627"/>
      <c r="C2994" s="627"/>
      <c r="D2994" s="627"/>
      <c r="E2994" s="628"/>
      <c r="F2994" s="638" t="s">
        <v>854</v>
      </c>
      <c r="G2994" s="639">
        <v>2</v>
      </c>
      <c r="H2994" s="630">
        <f>IF(F2994="",0,VLOOKUP(F2994,'Cable trays (UnitPrice)'!B:F,5,0))</f>
        <v>0.1643478260869565</v>
      </c>
      <c r="I2994" s="631">
        <f t="shared" si="4089"/>
        <v>0.328695652173913</v>
      </c>
      <c r="J2994" s="632"/>
      <c r="K2994" s="632"/>
      <c r="L2994" s="632"/>
      <c r="M2994" s="633"/>
      <c r="N2994" s="632"/>
      <c r="O2994" s="635"/>
      <c r="P2994" s="636" t="e">
        <f t="shared" ref="P2994" si="4093">G2994*O2990</f>
        <v>#REF!</v>
      </c>
    </row>
    <row r="2995" spans="1:16">
      <c r="B2995" s="627"/>
      <c r="C2995" s="627"/>
      <c r="D2995" s="627"/>
      <c r="E2995" s="628"/>
      <c r="F2995" s="638" t="s">
        <v>865</v>
      </c>
      <c r="G2995" s="639">
        <f t="shared" si="4009"/>
        <v>0.2</v>
      </c>
      <c r="H2995" s="630">
        <f>IF(F2995="",0,VLOOKUP(F2995,'Cable trays (UnitPrice)'!B:F,5,0))</f>
        <v>5.9608695652173909</v>
      </c>
      <c r="I2995" s="631">
        <f t="shared" si="4089"/>
        <v>1.1921739130434783</v>
      </c>
      <c r="J2995" s="632"/>
      <c r="K2995" s="632"/>
      <c r="L2995" s="632"/>
      <c r="M2995" s="633"/>
      <c r="N2995" s="632"/>
      <c r="O2995" s="635"/>
      <c r="P2995" s="636" t="e">
        <f t="shared" ref="P2995" si="4094">G2995*O2990</f>
        <v>#REF!</v>
      </c>
    </row>
    <row r="2996" spans="1:16">
      <c r="B2996" s="627"/>
      <c r="C2996" s="627"/>
      <c r="D2996" s="627"/>
      <c r="E2996" s="628"/>
      <c r="F2996" s="638" t="s">
        <v>855</v>
      </c>
      <c r="G2996" s="639">
        <v>2</v>
      </c>
      <c r="H2996" s="630">
        <f>IF(F2996="",0,VLOOKUP(F2996,'Cable trays (UnitPrice)'!B:F,5,0))</f>
        <v>0.78521739130434776</v>
      </c>
      <c r="I2996" s="631">
        <f t="shared" si="4089"/>
        <v>1.5704347826086955</v>
      </c>
      <c r="J2996" s="632"/>
      <c r="K2996" s="632"/>
      <c r="L2996" s="632"/>
      <c r="M2996" s="633"/>
      <c r="N2996" s="632"/>
      <c r="O2996" s="635"/>
      <c r="P2996" s="636" t="e">
        <f t="shared" ref="P2996" si="4095">G2996*O2990</f>
        <v>#REF!</v>
      </c>
    </row>
    <row r="2997" spans="1:16">
      <c r="B2997" s="627"/>
      <c r="C2997" s="627"/>
      <c r="D2997" s="627"/>
      <c r="E2997" s="628"/>
      <c r="F2997" s="638"/>
      <c r="G2997" s="639"/>
      <c r="H2997" s="630">
        <f>IF(F2997="",0,VLOOKUP(F2997,'Cable trays (UnitPrice)'!B:F,5,0))</f>
        <v>0</v>
      </c>
      <c r="I2997" s="631">
        <f t="shared" si="4089"/>
        <v>0</v>
      </c>
      <c r="J2997" s="632"/>
      <c r="K2997" s="632"/>
      <c r="L2997" s="632"/>
      <c r="M2997" s="633"/>
      <c r="N2997" s="632"/>
      <c r="O2997" s="635"/>
      <c r="P2997" s="636" t="e">
        <f t="shared" ref="P2997" si="4096">G2997*O2990</f>
        <v>#REF!</v>
      </c>
    </row>
    <row r="2998" spans="1:16">
      <c r="B2998" s="627"/>
      <c r="C2998" s="627"/>
      <c r="D2998" s="627"/>
      <c r="E2998" s="628"/>
      <c r="F2998" s="627"/>
      <c r="G2998" s="639"/>
      <c r="H2998" s="630">
        <f>IF(F2998="",0,VLOOKUP(F2998,'Cable trays (UnitPrice)'!B:F,5,0))</f>
        <v>0</v>
      </c>
      <c r="I2998" s="631">
        <f t="shared" si="4089"/>
        <v>0</v>
      </c>
      <c r="J2998" s="632"/>
      <c r="K2998" s="632"/>
      <c r="L2998" s="632"/>
      <c r="M2998" s="633"/>
      <c r="N2998" s="632"/>
      <c r="O2998" s="635"/>
      <c r="P2998" s="636" t="e">
        <f t="shared" ref="P2998" si="4097">G2998*O2990</f>
        <v>#REF!</v>
      </c>
    </row>
    <row r="2999" spans="1:16">
      <c r="B2999" s="627"/>
      <c r="C2999" s="627"/>
      <c r="D2999" s="627"/>
      <c r="E2999" s="628"/>
      <c r="F2999" s="8"/>
      <c r="G2999" s="639"/>
      <c r="H2999" s="630">
        <f>IF(F2999="",0,VLOOKUP(F2999,'Cable trays (UnitPrice)'!B:F,5,0))</f>
        <v>0</v>
      </c>
      <c r="I2999" s="631">
        <f t="shared" si="4089"/>
        <v>0</v>
      </c>
      <c r="J2999" s="632"/>
      <c r="K2999" s="632"/>
      <c r="L2999" s="632"/>
      <c r="M2999" s="633"/>
      <c r="N2999" s="632"/>
      <c r="O2999" s="635"/>
      <c r="P2999" s="636" t="e">
        <f t="shared" ref="P2999" si="4098">G2999*O2990</f>
        <v>#REF!</v>
      </c>
    </row>
    <row r="3000" spans="1:16">
      <c r="A3000" t="s">
        <v>1050</v>
      </c>
      <c r="B3000" s="706" t="s">
        <v>1013</v>
      </c>
      <c r="C3000" s="703" t="s">
        <v>852</v>
      </c>
      <c r="D3000" s="9" t="s">
        <v>887</v>
      </c>
      <c r="E3000" s="9" t="s">
        <v>890</v>
      </c>
      <c r="F3000" s="619"/>
      <c r="G3000" s="619"/>
      <c r="H3000" s="619"/>
      <c r="I3000" s="620">
        <f t="shared" ref="I3000" si="4099">SUM(I3001:I3009)</f>
        <v>19.381498496035</v>
      </c>
      <c r="J3000" s="621">
        <f>I3000*NOK2EUR</f>
        <v>222.88723270440249</v>
      </c>
      <c r="K3000" s="622"/>
      <c r="L3000" s="622">
        <f t="shared" ref="L3000" si="4100">D3000/1000</f>
        <v>0.1</v>
      </c>
      <c r="M3000" s="624">
        <f t="shared" ref="M3000" si="4101">$M$1</f>
        <v>0.5</v>
      </c>
      <c r="N3000" s="622">
        <f t="shared" ref="N3000" si="4102">L3000+L3000*M3000</f>
        <v>0.15000000000000002</v>
      </c>
      <c r="O3000" s="626" t="e">
        <f>SUMIF(#REF!,A3000,#REF!)</f>
        <v>#REF!</v>
      </c>
      <c r="P3000" s="626"/>
    </row>
    <row r="3001" spans="1:16">
      <c r="B3001" s="627"/>
      <c r="C3001" s="627"/>
      <c r="D3001" s="627"/>
      <c r="E3001" s="628"/>
      <c r="F3001" s="260" t="str">
        <f>CONCATENATE(B3000," ",C3000,D3000,"x",E3000)</f>
        <v>Tray - Bend HDG 100 x 25</v>
      </c>
      <c r="G3001" s="629">
        <v>1</v>
      </c>
      <c r="H3001" s="630">
        <f>IF(F3001="",0,VLOOKUP(F3001,'Cable trays (UnitPrice)'!B:F,5,0))</f>
        <v>9.2015313098167901</v>
      </c>
      <c r="I3001" s="631">
        <f t="shared" ref="I3001:I3009" si="4103">H3001*G3001</f>
        <v>9.2015313098167901</v>
      </c>
      <c r="J3001" s="632"/>
      <c r="K3001" s="632"/>
      <c r="L3001" s="632"/>
      <c r="M3001" s="633"/>
      <c r="N3001" s="632"/>
      <c r="O3001" s="635"/>
      <c r="P3001" s="636" t="e">
        <f t="shared" ref="P3001" si="4104">G3001*O3000</f>
        <v>#REF!</v>
      </c>
    </row>
    <row r="3002" spans="1:16">
      <c r="B3002" s="627"/>
      <c r="C3002" s="627"/>
      <c r="D3002" s="627"/>
      <c r="E3002" s="628"/>
      <c r="F3002" s="260" t="str">
        <f>CONCATENATE("Ladder - Union ",C3000,D3000,"x",E3000)</f>
        <v>Ladder - Union HDG 100 x 25</v>
      </c>
      <c r="G3002" s="629">
        <v>2</v>
      </c>
      <c r="H3002" s="630">
        <f>IF(F3002="",0,VLOOKUP(F3002,'Cable trays (UnitPrice)'!B:F,5,0))</f>
        <v>1.9278096800656273</v>
      </c>
      <c r="I3002" s="631">
        <f t="shared" si="4103"/>
        <v>3.8556193601312545</v>
      </c>
      <c r="J3002" s="632"/>
      <c r="K3002" s="632"/>
      <c r="L3002" s="632"/>
      <c r="M3002" s="633"/>
      <c r="N3002" s="632"/>
      <c r="O3002" s="635"/>
      <c r="P3002" s="636" t="e">
        <f t="shared" ref="P3002" si="4105">G3002*O3000</f>
        <v>#REF!</v>
      </c>
    </row>
    <row r="3003" spans="1:16">
      <c r="B3003" s="627"/>
      <c r="C3003" s="627"/>
      <c r="D3003" s="627"/>
      <c r="E3003" s="628"/>
      <c r="F3003" s="638" t="s">
        <v>853</v>
      </c>
      <c r="G3003" s="639">
        <v>2</v>
      </c>
      <c r="H3003" s="630">
        <f>IF(F3003="",0,VLOOKUP(F3003,'Cable trays (UnitPrice)'!B:F,5,0))</f>
        <v>1.6165217391304347</v>
      </c>
      <c r="I3003" s="631">
        <f t="shared" si="4103"/>
        <v>3.2330434782608695</v>
      </c>
      <c r="J3003" s="632"/>
      <c r="K3003" s="632"/>
      <c r="L3003" s="632"/>
      <c r="M3003" s="633"/>
      <c r="N3003" s="632"/>
      <c r="O3003" s="635"/>
      <c r="P3003" s="636" t="e">
        <f t="shared" ref="P3003" si="4106">G3003*O3000</f>
        <v>#REF!</v>
      </c>
    </row>
    <row r="3004" spans="1:16">
      <c r="B3004" s="627"/>
      <c r="C3004" s="627"/>
      <c r="D3004" s="627"/>
      <c r="E3004" s="628"/>
      <c r="F3004" s="638" t="s">
        <v>854</v>
      </c>
      <c r="G3004" s="639">
        <v>2</v>
      </c>
      <c r="H3004" s="630">
        <f>IF(F3004="",0,VLOOKUP(F3004,'Cable trays (UnitPrice)'!B:F,5,0))</f>
        <v>0.1643478260869565</v>
      </c>
      <c r="I3004" s="631">
        <f t="shared" si="4103"/>
        <v>0.328695652173913</v>
      </c>
      <c r="J3004" s="632"/>
      <c r="K3004" s="632"/>
      <c r="L3004" s="632"/>
      <c r="M3004" s="633"/>
      <c r="N3004" s="632"/>
      <c r="O3004" s="635"/>
      <c r="P3004" s="636" t="e">
        <f t="shared" ref="P3004" si="4107">G3004*O3000</f>
        <v>#REF!</v>
      </c>
    </row>
    <row r="3005" spans="1:16">
      <c r="B3005" s="627"/>
      <c r="C3005" s="627"/>
      <c r="D3005" s="627"/>
      <c r="E3005" s="628"/>
      <c r="F3005" s="638" t="s">
        <v>865</v>
      </c>
      <c r="G3005" s="639">
        <f t="shared" ref="G3005:G3065" si="4108">D3000*2/1000</f>
        <v>0.2</v>
      </c>
      <c r="H3005" s="630">
        <f>IF(F3005="",0,VLOOKUP(F3005,'Cable trays (UnitPrice)'!B:F,5,0))</f>
        <v>5.9608695652173909</v>
      </c>
      <c r="I3005" s="631">
        <f t="shared" si="4103"/>
        <v>1.1921739130434783</v>
      </c>
      <c r="J3005" s="632"/>
      <c r="K3005" s="632"/>
      <c r="L3005" s="632"/>
      <c r="M3005" s="633"/>
      <c r="N3005" s="632"/>
      <c r="O3005" s="635"/>
      <c r="P3005" s="636" t="e">
        <f t="shared" ref="P3005" si="4109">G3005*O3000</f>
        <v>#REF!</v>
      </c>
    </row>
    <row r="3006" spans="1:16">
      <c r="B3006" s="627"/>
      <c r="C3006" s="627"/>
      <c r="D3006" s="627"/>
      <c r="E3006" s="628"/>
      <c r="F3006" s="638" t="s">
        <v>855</v>
      </c>
      <c r="G3006" s="639">
        <v>2</v>
      </c>
      <c r="H3006" s="630">
        <f>IF(F3006="",0,VLOOKUP(F3006,'Cable trays (UnitPrice)'!B:F,5,0))</f>
        <v>0.78521739130434776</v>
      </c>
      <c r="I3006" s="631">
        <f t="shared" si="4103"/>
        <v>1.5704347826086955</v>
      </c>
      <c r="J3006" s="632"/>
      <c r="K3006" s="632"/>
      <c r="L3006" s="632"/>
      <c r="M3006" s="633"/>
      <c r="N3006" s="632"/>
      <c r="O3006" s="635"/>
      <c r="P3006" s="636" t="e">
        <f t="shared" ref="P3006" si="4110">G3006*O3000</f>
        <v>#REF!</v>
      </c>
    </row>
    <row r="3007" spans="1:16">
      <c r="B3007" s="627"/>
      <c r="C3007" s="627"/>
      <c r="D3007" s="627"/>
      <c r="E3007" s="628"/>
      <c r="F3007" s="638"/>
      <c r="G3007" s="639"/>
      <c r="H3007" s="630">
        <f>IF(F3007="",0,VLOOKUP(F3007,'Cable trays (UnitPrice)'!B:F,5,0))</f>
        <v>0</v>
      </c>
      <c r="I3007" s="631">
        <f t="shared" si="4103"/>
        <v>0</v>
      </c>
      <c r="J3007" s="632"/>
      <c r="K3007" s="632"/>
      <c r="L3007" s="632"/>
      <c r="M3007" s="633"/>
      <c r="N3007" s="632"/>
      <c r="O3007" s="635"/>
      <c r="P3007" s="636" t="e">
        <f t="shared" ref="P3007" si="4111">G3007*O3000</f>
        <v>#REF!</v>
      </c>
    </row>
    <row r="3008" spans="1:16">
      <c r="B3008" s="627"/>
      <c r="C3008" s="627"/>
      <c r="D3008" s="627"/>
      <c r="E3008" s="628"/>
      <c r="F3008" s="627"/>
      <c r="G3008" s="639"/>
      <c r="H3008" s="630">
        <f>IF(F3008="",0,VLOOKUP(F3008,'Cable trays (UnitPrice)'!B:F,5,0))</f>
        <v>0</v>
      </c>
      <c r="I3008" s="631">
        <f t="shared" si="4103"/>
        <v>0</v>
      </c>
      <c r="J3008" s="632"/>
      <c r="K3008" s="632"/>
      <c r="L3008" s="632"/>
      <c r="M3008" s="633"/>
      <c r="N3008" s="632"/>
      <c r="O3008" s="635"/>
      <c r="P3008" s="636" t="e">
        <f t="shared" ref="P3008" si="4112">G3008*O3000</f>
        <v>#REF!</v>
      </c>
    </row>
    <row r="3009" spans="1:16">
      <c r="B3009" s="627"/>
      <c r="C3009" s="627"/>
      <c r="D3009" s="627"/>
      <c r="E3009" s="628"/>
      <c r="F3009" s="8"/>
      <c r="G3009" s="639"/>
      <c r="H3009" s="630">
        <f>IF(F3009="",0,VLOOKUP(F3009,'Cable trays (UnitPrice)'!B:F,5,0))</f>
        <v>0</v>
      </c>
      <c r="I3009" s="631">
        <f t="shared" si="4103"/>
        <v>0</v>
      </c>
      <c r="J3009" s="632"/>
      <c r="K3009" s="632"/>
      <c r="L3009" s="632"/>
      <c r="M3009" s="633"/>
      <c r="N3009" s="632"/>
      <c r="O3009" s="635"/>
      <c r="P3009" s="636" t="e">
        <f t="shared" ref="P3009" si="4113">G3009*O3000</f>
        <v>#REF!</v>
      </c>
    </row>
    <row r="3010" spans="1:16">
      <c r="A3010" t="s">
        <v>1051</v>
      </c>
      <c r="B3010" s="706" t="s">
        <v>1013</v>
      </c>
      <c r="C3010" s="703" t="s">
        <v>852</v>
      </c>
      <c r="D3010" s="9" t="s">
        <v>1052</v>
      </c>
      <c r="E3010" s="9" t="s">
        <v>879</v>
      </c>
      <c r="F3010" s="619"/>
      <c r="G3010" s="619"/>
      <c r="H3010" s="619"/>
      <c r="I3010" s="620">
        <f t="shared" ref="I3010" si="4114">SUM(I3011:I3019)</f>
        <v>63.477217391304343</v>
      </c>
      <c r="J3010" s="621">
        <f>I3010*NOK2EUR</f>
        <v>729.98799999999994</v>
      </c>
      <c r="K3010" s="622"/>
      <c r="L3010" s="622">
        <f t="shared" ref="L3010" si="4115">D3010/1000</f>
        <v>0.08</v>
      </c>
      <c r="M3010" s="624">
        <f t="shared" ref="M3010" si="4116">$M$1</f>
        <v>0.5</v>
      </c>
      <c r="N3010" s="622">
        <f t="shared" ref="N3010" si="4117">L3010+L3010*M3010</f>
        <v>0.12</v>
      </c>
      <c r="O3010" s="626" t="e">
        <f>SUMIF(#REF!,A3010,#REF!)</f>
        <v>#REF!</v>
      </c>
      <c r="P3010" s="626"/>
    </row>
    <row r="3011" spans="1:16">
      <c r="B3011" s="627"/>
      <c r="C3011" s="627"/>
      <c r="D3011" s="627"/>
      <c r="E3011" s="628"/>
      <c r="F3011" s="260" t="str">
        <f>CONCATENATE(B3010," ",C3010,D3010,"x",E3010)</f>
        <v>Tray - Bend HDG 80 x 150</v>
      </c>
      <c r="G3011" s="629">
        <v>1</v>
      </c>
      <c r="H3011" s="630">
        <f>IF(F3011="",0,VLOOKUP(F3011,'Cable trays (UnitPrice)'!B:F,5,0))</f>
        <v>31.304347826086957</v>
      </c>
      <c r="I3011" s="631">
        <f t="shared" ref="I3011:I3019" si="4118">H3011*G3011</f>
        <v>31.304347826086957</v>
      </c>
      <c r="J3011" s="632"/>
      <c r="K3011" s="632"/>
      <c r="L3011" s="632"/>
      <c r="M3011" s="633"/>
      <c r="N3011" s="632"/>
      <c r="O3011" s="635"/>
      <c r="P3011" s="636" t="e">
        <f t="shared" ref="P3011" si="4119">G3011*O3010</f>
        <v>#REF!</v>
      </c>
    </row>
    <row r="3012" spans="1:16">
      <c r="B3012" s="627"/>
      <c r="C3012" s="627"/>
      <c r="D3012" s="627"/>
      <c r="E3012" s="628"/>
      <c r="F3012" s="260" t="str">
        <f>CONCATENATE("Ladder - Union ",C3010,D3010,"x",E3010)</f>
        <v>Ladder - Union HDG 80 x 150</v>
      </c>
      <c r="G3012" s="629">
        <v>2</v>
      </c>
      <c r="H3012" s="630">
        <f>IF(F3012="",0,VLOOKUP(F3012,'Cable trays (UnitPrice)'!B:F,5,0))</f>
        <v>13.043478260869565</v>
      </c>
      <c r="I3012" s="631">
        <f t="shared" si="4118"/>
        <v>26.086956521739129</v>
      </c>
      <c r="J3012" s="632"/>
      <c r="K3012" s="632"/>
      <c r="L3012" s="632"/>
      <c r="M3012" s="633"/>
      <c r="N3012" s="632"/>
      <c r="O3012" s="635"/>
      <c r="P3012" s="636" t="e">
        <f t="shared" ref="P3012" si="4120">G3012*O3010</f>
        <v>#REF!</v>
      </c>
    </row>
    <row r="3013" spans="1:16">
      <c r="B3013" s="627"/>
      <c r="C3013" s="627"/>
      <c r="D3013" s="627"/>
      <c r="E3013" s="628"/>
      <c r="F3013" s="638" t="s">
        <v>853</v>
      </c>
      <c r="G3013" s="639">
        <v>2</v>
      </c>
      <c r="H3013" s="630">
        <f>IF(F3013="",0,VLOOKUP(F3013,'Cable trays (UnitPrice)'!B:F,5,0))</f>
        <v>1.6165217391304347</v>
      </c>
      <c r="I3013" s="631">
        <f t="shared" si="4118"/>
        <v>3.2330434782608695</v>
      </c>
      <c r="J3013" s="632"/>
      <c r="K3013" s="632"/>
      <c r="L3013" s="632"/>
      <c r="M3013" s="633"/>
      <c r="N3013" s="632"/>
      <c r="O3013" s="635"/>
      <c r="P3013" s="636" t="e">
        <f t="shared" ref="P3013" si="4121">G3013*O3010</f>
        <v>#REF!</v>
      </c>
    </row>
    <row r="3014" spans="1:16">
      <c r="B3014" s="627"/>
      <c r="C3014" s="627"/>
      <c r="D3014" s="627"/>
      <c r="E3014" s="628"/>
      <c r="F3014" s="638" t="s">
        <v>854</v>
      </c>
      <c r="G3014" s="639">
        <v>2</v>
      </c>
      <c r="H3014" s="630">
        <f>IF(F3014="",0,VLOOKUP(F3014,'Cable trays (UnitPrice)'!B:F,5,0))</f>
        <v>0.1643478260869565</v>
      </c>
      <c r="I3014" s="631">
        <f t="shared" si="4118"/>
        <v>0.328695652173913</v>
      </c>
      <c r="J3014" s="632"/>
      <c r="K3014" s="632"/>
      <c r="L3014" s="632"/>
      <c r="M3014" s="633"/>
      <c r="N3014" s="632"/>
      <c r="O3014" s="635"/>
      <c r="P3014" s="636" t="e">
        <f t="shared" ref="P3014" si="4122">G3014*O3010</f>
        <v>#REF!</v>
      </c>
    </row>
    <row r="3015" spans="1:16">
      <c r="B3015" s="627"/>
      <c r="C3015" s="627"/>
      <c r="D3015" s="627"/>
      <c r="E3015" s="628"/>
      <c r="F3015" s="638" t="s">
        <v>865</v>
      </c>
      <c r="G3015" s="639">
        <f t="shared" si="4108"/>
        <v>0.16</v>
      </c>
      <c r="H3015" s="630">
        <f>IF(F3015="",0,VLOOKUP(F3015,'Cable trays (UnitPrice)'!B:F,5,0))</f>
        <v>5.9608695652173909</v>
      </c>
      <c r="I3015" s="631">
        <f t="shared" si="4118"/>
        <v>0.95373913043478253</v>
      </c>
      <c r="J3015" s="632"/>
      <c r="K3015" s="632"/>
      <c r="L3015" s="632"/>
      <c r="M3015" s="633"/>
      <c r="N3015" s="632"/>
      <c r="O3015" s="635"/>
      <c r="P3015" s="636" t="e">
        <f t="shared" ref="P3015" si="4123">G3015*O3010</f>
        <v>#REF!</v>
      </c>
    </row>
    <row r="3016" spans="1:16">
      <c r="B3016" s="627"/>
      <c r="C3016" s="627"/>
      <c r="D3016" s="627"/>
      <c r="E3016" s="628"/>
      <c r="F3016" s="638" t="s">
        <v>855</v>
      </c>
      <c r="G3016" s="639">
        <v>2</v>
      </c>
      <c r="H3016" s="630">
        <f>IF(F3016="",0,VLOOKUP(F3016,'Cable trays (UnitPrice)'!B:F,5,0))</f>
        <v>0.78521739130434776</v>
      </c>
      <c r="I3016" s="631">
        <f t="shared" si="4118"/>
        <v>1.5704347826086955</v>
      </c>
      <c r="J3016" s="632"/>
      <c r="K3016" s="632"/>
      <c r="L3016" s="632"/>
      <c r="M3016" s="633"/>
      <c r="N3016" s="632"/>
      <c r="O3016" s="635"/>
      <c r="P3016" s="636" t="e">
        <f t="shared" ref="P3016" si="4124">G3016*O3010</f>
        <v>#REF!</v>
      </c>
    </row>
    <row r="3017" spans="1:16">
      <c r="B3017" s="627"/>
      <c r="C3017" s="627"/>
      <c r="D3017" s="627"/>
      <c r="E3017" s="628"/>
      <c r="F3017" s="638"/>
      <c r="G3017" s="639"/>
      <c r="H3017" s="630">
        <f>IF(F3017="",0,VLOOKUP(F3017,'Cable trays (UnitPrice)'!B:F,5,0))</f>
        <v>0</v>
      </c>
      <c r="I3017" s="631">
        <f t="shared" si="4118"/>
        <v>0</v>
      </c>
      <c r="J3017" s="632"/>
      <c r="K3017" s="632"/>
      <c r="L3017" s="632"/>
      <c r="M3017" s="633"/>
      <c r="N3017" s="632"/>
      <c r="O3017" s="635"/>
      <c r="P3017" s="636" t="e">
        <f t="shared" ref="P3017" si="4125">G3017*O3010</f>
        <v>#REF!</v>
      </c>
    </row>
    <row r="3018" spans="1:16">
      <c r="B3018" s="627"/>
      <c r="C3018" s="627"/>
      <c r="D3018" s="627"/>
      <c r="E3018" s="628"/>
      <c r="F3018" s="627"/>
      <c r="G3018" s="639"/>
      <c r="H3018" s="630">
        <f>IF(F3018="",0,VLOOKUP(F3018,'Cable trays (UnitPrice)'!B:F,5,0))</f>
        <v>0</v>
      </c>
      <c r="I3018" s="631">
        <f t="shared" si="4118"/>
        <v>0</v>
      </c>
      <c r="J3018" s="632"/>
      <c r="K3018" s="632"/>
      <c r="L3018" s="632"/>
      <c r="M3018" s="633"/>
      <c r="N3018" s="632"/>
      <c r="O3018" s="635"/>
      <c r="P3018" s="636" t="e">
        <f t="shared" ref="P3018" si="4126">G3018*O3010</f>
        <v>#REF!</v>
      </c>
    </row>
    <row r="3019" spans="1:16">
      <c r="B3019" s="627"/>
      <c r="C3019" s="627"/>
      <c r="D3019" s="627"/>
      <c r="E3019" s="628"/>
      <c r="F3019" s="8"/>
      <c r="G3019" s="639"/>
      <c r="H3019" s="630">
        <f>IF(F3019="",0,VLOOKUP(F3019,'Cable trays (UnitPrice)'!B:F,5,0))</f>
        <v>0</v>
      </c>
      <c r="I3019" s="631">
        <f t="shared" si="4118"/>
        <v>0</v>
      </c>
      <c r="J3019" s="632"/>
      <c r="K3019" s="632"/>
      <c r="L3019" s="632"/>
      <c r="M3019" s="633"/>
      <c r="N3019" s="632"/>
      <c r="O3019" s="635"/>
      <c r="P3019" s="636" t="e">
        <f t="shared" ref="P3019" si="4127">G3019*O3010</f>
        <v>#REF!</v>
      </c>
    </row>
    <row r="3020" spans="1:16">
      <c r="A3020" t="s">
        <v>1053</v>
      </c>
      <c r="B3020" s="706" t="s">
        <v>1013</v>
      </c>
      <c r="C3020" s="703" t="s">
        <v>852</v>
      </c>
      <c r="D3020" s="9" t="s">
        <v>1054</v>
      </c>
      <c r="E3020" s="9" t="s">
        <v>879</v>
      </c>
      <c r="F3020" s="619"/>
      <c r="G3020" s="619"/>
      <c r="H3020" s="619"/>
      <c r="I3020" s="620">
        <f t="shared" ref="I3020" si="4128">SUM(I3021:I3029)</f>
        <v>62.548043478260865</v>
      </c>
      <c r="J3020" s="621">
        <f>I3020*NOK2EUR</f>
        <v>719.30250000000001</v>
      </c>
      <c r="K3020" s="622"/>
      <c r="L3020" s="622">
        <f t="shared" ref="L3020" si="4129">D3020/1000</f>
        <v>7.4999999999999997E-2</v>
      </c>
      <c r="M3020" s="624">
        <f t="shared" ref="M3020" si="4130">$M$1</f>
        <v>0.5</v>
      </c>
      <c r="N3020" s="622">
        <f t="shared" ref="N3020" si="4131">L3020+L3020*M3020</f>
        <v>0.11249999999999999</v>
      </c>
      <c r="O3020" s="626" t="e">
        <f>SUMIF(#REF!,A3020,#REF!)</f>
        <v>#REF!</v>
      </c>
      <c r="P3020" s="626"/>
    </row>
    <row r="3021" spans="1:16">
      <c r="B3021" s="627"/>
      <c r="C3021" s="627"/>
      <c r="D3021" s="627"/>
      <c r="E3021" s="628"/>
      <c r="F3021" s="260" t="str">
        <f>CONCATENATE(B3020," ",C3020,D3020,"x",E3020)</f>
        <v>Tray - Bend HDG 75 x 150</v>
      </c>
      <c r="G3021" s="629">
        <v>1</v>
      </c>
      <c r="H3021" s="630">
        <f>IF(F3021="",0,VLOOKUP(F3021,'Cable trays (UnitPrice)'!B:F,5,0))</f>
        <v>30.434782608695652</v>
      </c>
      <c r="I3021" s="631">
        <f t="shared" ref="I3021:I3029" si="4132">H3021*G3021</f>
        <v>30.434782608695652</v>
      </c>
      <c r="J3021" s="632"/>
      <c r="K3021" s="632"/>
      <c r="L3021" s="632"/>
      <c r="M3021" s="633"/>
      <c r="N3021" s="632"/>
      <c r="O3021" s="635"/>
      <c r="P3021" s="636" t="e">
        <f t="shared" ref="P3021" si="4133">G3021*O3020</f>
        <v>#REF!</v>
      </c>
    </row>
    <row r="3022" spans="1:16">
      <c r="B3022" s="627"/>
      <c r="C3022" s="627"/>
      <c r="D3022" s="627"/>
      <c r="E3022" s="628"/>
      <c r="F3022" s="260" t="str">
        <f>CONCATENATE("Ladder - Union ",C3020,D3020,"x",E3020)</f>
        <v>Ladder - Union HDG 75 x 150</v>
      </c>
      <c r="G3022" s="629">
        <v>2</v>
      </c>
      <c r="H3022" s="630">
        <f>IF(F3022="",0,VLOOKUP(F3022,'Cable trays (UnitPrice)'!B:F,5,0))</f>
        <v>13.043478260869565</v>
      </c>
      <c r="I3022" s="631">
        <f t="shared" si="4132"/>
        <v>26.086956521739129</v>
      </c>
      <c r="J3022" s="632"/>
      <c r="K3022" s="632"/>
      <c r="L3022" s="632"/>
      <c r="M3022" s="633"/>
      <c r="N3022" s="632"/>
      <c r="O3022" s="635"/>
      <c r="P3022" s="636" t="e">
        <f t="shared" ref="P3022" si="4134">G3022*O3020</f>
        <v>#REF!</v>
      </c>
    </row>
    <row r="3023" spans="1:16">
      <c r="B3023" s="627"/>
      <c r="C3023" s="627"/>
      <c r="D3023" s="627"/>
      <c r="E3023" s="628"/>
      <c r="F3023" s="638" t="s">
        <v>853</v>
      </c>
      <c r="G3023" s="639">
        <v>2</v>
      </c>
      <c r="H3023" s="630">
        <f>IF(F3023="",0,VLOOKUP(F3023,'Cable trays (UnitPrice)'!B:F,5,0))</f>
        <v>1.6165217391304347</v>
      </c>
      <c r="I3023" s="631">
        <f t="shared" si="4132"/>
        <v>3.2330434782608695</v>
      </c>
      <c r="J3023" s="632"/>
      <c r="K3023" s="632"/>
      <c r="L3023" s="632"/>
      <c r="M3023" s="633"/>
      <c r="N3023" s="632"/>
      <c r="O3023" s="635"/>
      <c r="P3023" s="636" t="e">
        <f t="shared" ref="P3023" si="4135">G3023*O3020</f>
        <v>#REF!</v>
      </c>
    </row>
    <row r="3024" spans="1:16">
      <c r="B3024" s="627"/>
      <c r="C3024" s="627"/>
      <c r="D3024" s="627"/>
      <c r="E3024" s="628"/>
      <c r="F3024" s="638" t="s">
        <v>854</v>
      </c>
      <c r="G3024" s="639">
        <v>2</v>
      </c>
      <c r="H3024" s="630">
        <f>IF(F3024="",0,VLOOKUP(F3024,'Cable trays (UnitPrice)'!B:F,5,0))</f>
        <v>0.1643478260869565</v>
      </c>
      <c r="I3024" s="631">
        <f t="shared" si="4132"/>
        <v>0.328695652173913</v>
      </c>
      <c r="J3024" s="632"/>
      <c r="K3024" s="632"/>
      <c r="L3024" s="632"/>
      <c r="M3024" s="633"/>
      <c r="N3024" s="632"/>
      <c r="O3024" s="635"/>
      <c r="P3024" s="636" t="e">
        <f t="shared" ref="P3024" si="4136">G3024*O3020</f>
        <v>#REF!</v>
      </c>
    </row>
    <row r="3025" spans="1:16">
      <c r="B3025" s="627"/>
      <c r="C3025" s="627"/>
      <c r="D3025" s="627"/>
      <c r="E3025" s="628"/>
      <c r="F3025" s="638" t="s">
        <v>865</v>
      </c>
      <c r="G3025" s="639">
        <f t="shared" si="4108"/>
        <v>0.15</v>
      </c>
      <c r="H3025" s="630">
        <f>IF(F3025="",0,VLOOKUP(F3025,'Cable trays (UnitPrice)'!B:F,5,0))</f>
        <v>5.9608695652173909</v>
      </c>
      <c r="I3025" s="631">
        <f t="shared" si="4132"/>
        <v>0.89413043478260856</v>
      </c>
      <c r="J3025" s="632"/>
      <c r="K3025" s="632"/>
      <c r="L3025" s="632"/>
      <c r="M3025" s="633"/>
      <c r="N3025" s="632"/>
      <c r="O3025" s="635"/>
      <c r="P3025" s="636" t="e">
        <f t="shared" ref="P3025" si="4137">G3025*O3020</f>
        <v>#REF!</v>
      </c>
    </row>
    <row r="3026" spans="1:16">
      <c r="B3026" s="627"/>
      <c r="C3026" s="627"/>
      <c r="D3026" s="627"/>
      <c r="E3026" s="628"/>
      <c r="F3026" s="638" t="s">
        <v>855</v>
      </c>
      <c r="G3026" s="639">
        <v>2</v>
      </c>
      <c r="H3026" s="630">
        <f>IF(F3026="",0,VLOOKUP(F3026,'Cable trays (UnitPrice)'!B:F,5,0))</f>
        <v>0.78521739130434776</v>
      </c>
      <c r="I3026" s="631">
        <f t="shared" si="4132"/>
        <v>1.5704347826086955</v>
      </c>
      <c r="J3026" s="632"/>
      <c r="K3026" s="632"/>
      <c r="L3026" s="632"/>
      <c r="M3026" s="633"/>
      <c r="N3026" s="632"/>
      <c r="O3026" s="635"/>
      <c r="P3026" s="636" t="e">
        <f t="shared" ref="P3026" si="4138">G3026*O3020</f>
        <v>#REF!</v>
      </c>
    </row>
    <row r="3027" spans="1:16">
      <c r="B3027" s="627"/>
      <c r="C3027" s="627"/>
      <c r="D3027" s="627"/>
      <c r="E3027" s="628"/>
      <c r="F3027" s="638"/>
      <c r="G3027" s="639"/>
      <c r="H3027" s="630">
        <f>IF(F3027="",0,VLOOKUP(F3027,'Cable trays (UnitPrice)'!B:F,5,0))</f>
        <v>0</v>
      </c>
      <c r="I3027" s="631">
        <f t="shared" si="4132"/>
        <v>0</v>
      </c>
      <c r="J3027" s="632"/>
      <c r="K3027" s="632"/>
      <c r="L3027" s="632"/>
      <c r="M3027" s="633"/>
      <c r="N3027" s="632"/>
      <c r="O3027" s="635"/>
      <c r="P3027" s="636" t="e">
        <f t="shared" ref="P3027" si="4139">G3027*O3020</f>
        <v>#REF!</v>
      </c>
    </row>
    <row r="3028" spans="1:16">
      <c r="B3028" s="627"/>
      <c r="C3028" s="627"/>
      <c r="D3028" s="627"/>
      <c r="E3028" s="628"/>
      <c r="F3028" s="627"/>
      <c r="G3028" s="639"/>
      <c r="H3028" s="630">
        <f>IF(F3028="",0,VLOOKUP(F3028,'Cable trays (UnitPrice)'!B:F,5,0))</f>
        <v>0</v>
      </c>
      <c r="I3028" s="631">
        <f t="shared" si="4132"/>
        <v>0</v>
      </c>
      <c r="J3028" s="632"/>
      <c r="K3028" s="632"/>
      <c r="L3028" s="632"/>
      <c r="M3028" s="633"/>
      <c r="N3028" s="632"/>
      <c r="O3028" s="635"/>
      <c r="P3028" s="636" t="e">
        <f t="shared" ref="P3028" si="4140">G3028*O3020</f>
        <v>#REF!</v>
      </c>
    </row>
    <row r="3029" spans="1:16">
      <c r="B3029" s="627"/>
      <c r="C3029" s="627"/>
      <c r="D3029" s="627"/>
      <c r="E3029" s="628"/>
      <c r="F3029" s="8"/>
      <c r="G3029" s="639"/>
      <c r="H3029" s="630">
        <f>IF(F3029="",0,VLOOKUP(F3029,'Cable trays (UnitPrice)'!B:F,5,0))</f>
        <v>0</v>
      </c>
      <c r="I3029" s="631">
        <f t="shared" si="4132"/>
        <v>0</v>
      </c>
      <c r="J3029" s="632"/>
      <c r="K3029" s="632"/>
      <c r="L3029" s="632"/>
      <c r="M3029" s="633"/>
      <c r="N3029" s="632"/>
      <c r="O3029" s="635"/>
      <c r="P3029" s="636" t="e">
        <f t="shared" ref="P3029" si="4141">G3029*O3020</f>
        <v>#REF!</v>
      </c>
    </row>
    <row r="3030" spans="1:16">
      <c r="A3030" t="s">
        <v>1055</v>
      </c>
      <c r="B3030" s="706" t="s">
        <v>1013</v>
      </c>
      <c r="C3030" s="703" t="s">
        <v>852</v>
      </c>
      <c r="D3030" s="9" t="s">
        <v>1056</v>
      </c>
      <c r="E3030" s="9" t="s">
        <v>879</v>
      </c>
      <c r="F3030" s="619"/>
      <c r="G3030" s="619"/>
      <c r="H3030" s="619"/>
      <c r="I3030" s="620">
        <f t="shared" ref="I3030" si="4142">SUM(I3031:I3039)</f>
        <v>61.499652173913034</v>
      </c>
      <c r="J3030" s="621">
        <f>I3030*NOK2EUR</f>
        <v>707.24599999999987</v>
      </c>
      <c r="K3030" s="622"/>
      <c r="L3030" s="622">
        <f t="shared" ref="L3030" si="4143">D3030/1000</f>
        <v>0.06</v>
      </c>
      <c r="M3030" s="624">
        <f t="shared" ref="M3030" si="4144">$M$1</f>
        <v>0.5</v>
      </c>
      <c r="N3030" s="622">
        <f t="shared" ref="N3030" si="4145">L3030+L3030*M3030</f>
        <v>0.09</v>
      </c>
      <c r="O3030" s="626" t="e">
        <f>SUMIF(#REF!,A3030,#REF!)</f>
        <v>#REF!</v>
      </c>
      <c r="P3030" s="626"/>
    </row>
    <row r="3031" spans="1:16">
      <c r="B3031" s="627"/>
      <c r="C3031" s="627"/>
      <c r="D3031" s="627"/>
      <c r="E3031" s="628"/>
      <c r="F3031" s="260" t="str">
        <f>CONCATENATE(B3030," ",C3030,D3030,"x",E3030)</f>
        <v>Tray - Bend HDG 60 x 150</v>
      </c>
      <c r="G3031" s="629">
        <v>1</v>
      </c>
      <c r="H3031" s="630">
        <f>IF(F3031="",0,VLOOKUP(F3031,'Cable trays (UnitPrice)'!B:F,5,0))</f>
        <v>29.565217391304348</v>
      </c>
      <c r="I3031" s="631">
        <f t="shared" ref="I3031:I3039" si="4146">H3031*G3031</f>
        <v>29.565217391304348</v>
      </c>
      <c r="J3031" s="632"/>
      <c r="K3031" s="632"/>
      <c r="L3031" s="632"/>
      <c r="M3031" s="633"/>
      <c r="N3031" s="632"/>
      <c r="O3031" s="635"/>
      <c r="P3031" s="636" t="e">
        <f t="shared" ref="P3031" si="4147">G3031*O3030</f>
        <v>#REF!</v>
      </c>
    </row>
    <row r="3032" spans="1:16">
      <c r="B3032" s="627"/>
      <c r="C3032" s="627"/>
      <c r="D3032" s="627"/>
      <c r="E3032" s="628"/>
      <c r="F3032" s="260" t="str">
        <f>CONCATENATE("Ladder - Union ",C3030,D3030,"x",E3030)</f>
        <v>Ladder - Union HDG 60 x 150</v>
      </c>
      <c r="G3032" s="629">
        <v>2</v>
      </c>
      <c r="H3032" s="630">
        <f>IF(F3032="",0,VLOOKUP(F3032,'Cable trays (UnitPrice)'!B:F,5,0))</f>
        <v>13.043478260869565</v>
      </c>
      <c r="I3032" s="631">
        <f t="shared" si="4146"/>
        <v>26.086956521739129</v>
      </c>
      <c r="J3032" s="632"/>
      <c r="K3032" s="632"/>
      <c r="L3032" s="632"/>
      <c r="M3032" s="633"/>
      <c r="N3032" s="632"/>
      <c r="O3032" s="635"/>
      <c r="P3032" s="636" t="e">
        <f t="shared" ref="P3032" si="4148">G3032*O3030</f>
        <v>#REF!</v>
      </c>
    </row>
    <row r="3033" spans="1:16">
      <c r="B3033" s="627"/>
      <c r="C3033" s="627"/>
      <c r="D3033" s="627"/>
      <c r="E3033" s="628"/>
      <c r="F3033" s="638" t="s">
        <v>853</v>
      </c>
      <c r="G3033" s="639">
        <v>2</v>
      </c>
      <c r="H3033" s="630">
        <f>IF(F3033="",0,VLOOKUP(F3033,'Cable trays (UnitPrice)'!B:F,5,0))</f>
        <v>1.6165217391304347</v>
      </c>
      <c r="I3033" s="631">
        <f t="shared" si="4146"/>
        <v>3.2330434782608695</v>
      </c>
      <c r="J3033" s="632"/>
      <c r="K3033" s="632"/>
      <c r="L3033" s="632"/>
      <c r="M3033" s="633"/>
      <c r="N3033" s="632"/>
      <c r="O3033" s="635"/>
      <c r="P3033" s="636" t="e">
        <f t="shared" ref="P3033" si="4149">G3033*O3030</f>
        <v>#REF!</v>
      </c>
    </row>
    <row r="3034" spans="1:16">
      <c r="B3034" s="627"/>
      <c r="C3034" s="627"/>
      <c r="D3034" s="627"/>
      <c r="E3034" s="628"/>
      <c r="F3034" s="638" t="s">
        <v>854</v>
      </c>
      <c r="G3034" s="639">
        <v>2</v>
      </c>
      <c r="H3034" s="630">
        <f>IF(F3034="",0,VLOOKUP(F3034,'Cable trays (UnitPrice)'!B:F,5,0))</f>
        <v>0.1643478260869565</v>
      </c>
      <c r="I3034" s="631">
        <f t="shared" si="4146"/>
        <v>0.328695652173913</v>
      </c>
      <c r="J3034" s="632"/>
      <c r="K3034" s="632"/>
      <c r="L3034" s="632"/>
      <c r="M3034" s="633"/>
      <c r="N3034" s="632"/>
      <c r="O3034" s="635"/>
      <c r="P3034" s="636" t="e">
        <f t="shared" ref="P3034" si="4150">G3034*O3030</f>
        <v>#REF!</v>
      </c>
    </row>
    <row r="3035" spans="1:16">
      <c r="B3035" s="627"/>
      <c r="C3035" s="627"/>
      <c r="D3035" s="627"/>
      <c r="E3035" s="628"/>
      <c r="F3035" s="638" t="s">
        <v>865</v>
      </c>
      <c r="G3035" s="639">
        <f t="shared" si="4108"/>
        <v>0.12</v>
      </c>
      <c r="H3035" s="630">
        <f>IF(F3035="",0,VLOOKUP(F3035,'Cable trays (UnitPrice)'!B:F,5,0))</f>
        <v>5.9608695652173909</v>
      </c>
      <c r="I3035" s="631">
        <f t="shared" si="4146"/>
        <v>0.71530434782608687</v>
      </c>
      <c r="J3035" s="632"/>
      <c r="K3035" s="632"/>
      <c r="L3035" s="632"/>
      <c r="M3035" s="633"/>
      <c r="N3035" s="632"/>
      <c r="O3035" s="635"/>
      <c r="P3035" s="636" t="e">
        <f t="shared" ref="P3035" si="4151">G3035*O3030</f>
        <v>#REF!</v>
      </c>
    </row>
    <row r="3036" spans="1:16">
      <c r="B3036" s="627"/>
      <c r="C3036" s="627"/>
      <c r="D3036" s="627"/>
      <c r="E3036" s="628"/>
      <c r="F3036" s="638" t="s">
        <v>855</v>
      </c>
      <c r="G3036" s="639">
        <v>2</v>
      </c>
      <c r="H3036" s="630">
        <f>IF(F3036="",0,VLOOKUP(F3036,'Cable trays (UnitPrice)'!B:F,5,0))</f>
        <v>0.78521739130434776</v>
      </c>
      <c r="I3036" s="631">
        <f t="shared" si="4146"/>
        <v>1.5704347826086955</v>
      </c>
      <c r="J3036" s="632"/>
      <c r="K3036" s="632"/>
      <c r="L3036" s="632"/>
      <c r="M3036" s="633"/>
      <c r="N3036" s="632"/>
      <c r="O3036" s="635"/>
      <c r="P3036" s="636" t="e">
        <f t="shared" ref="P3036" si="4152">G3036*O3030</f>
        <v>#REF!</v>
      </c>
    </row>
    <row r="3037" spans="1:16">
      <c r="B3037" s="627"/>
      <c r="C3037" s="627"/>
      <c r="D3037" s="627"/>
      <c r="E3037" s="628"/>
      <c r="F3037" s="638"/>
      <c r="G3037" s="639"/>
      <c r="H3037" s="630">
        <f>IF(F3037="",0,VLOOKUP(F3037,'Cable trays (UnitPrice)'!B:F,5,0))</f>
        <v>0</v>
      </c>
      <c r="I3037" s="631">
        <f t="shared" si="4146"/>
        <v>0</v>
      </c>
      <c r="J3037" s="632"/>
      <c r="K3037" s="632"/>
      <c r="L3037" s="632"/>
      <c r="M3037" s="633"/>
      <c r="N3037" s="632"/>
      <c r="O3037" s="635"/>
      <c r="P3037" s="636" t="e">
        <f t="shared" ref="P3037" si="4153">G3037*O3030</f>
        <v>#REF!</v>
      </c>
    </row>
    <row r="3038" spans="1:16">
      <c r="B3038" s="627"/>
      <c r="C3038" s="627"/>
      <c r="D3038" s="627"/>
      <c r="E3038" s="628"/>
      <c r="F3038" s="627"/>
      <c r="G3038" s="639"/>
      <c r="H3038" s="630">
        <f>IF(F3038="",0,VLOOKUP(F3038,'Cable trays (UnitPrice)'!B:F,5,0))</f>
        <v>0</v>
      </c>
      <c r="I3038" s="631">
        <f t="shared" si="4146"/>
        <v>0</v>
      </c>
      <c r="J3038" s="632"/>
      <c r="K3038" s="632"/>
      <c r="L3038" s="632"/>
      <c r="M3038" s="633"/>
      <c r="N3038" s="632"/>
      <c r="O3038" s="635"/>
      <c r="P3038" s="636" t="e">
        <f t="shared" ref="P3038" si="4154">G3038*O3030</f>
        <v>#REF!</v>
      </c>
    </row>
    <row r="3039" spans="1:16">
      <c r="B3039" s="627"/>
      <c r="C3039" s="627"/>
      <c r="D3039" s="627"/>
      <c r="E3039" s="628"/>
      <c r="F3039" s="8"/>
      <c r="G3039" s="639"/>
      <c r="H3039" s="630">
        <f>IF(F3039="",0,VLOOKUP(F3039,'Cable trays (UnitPrice)'!B:F,5,0))</f>
        <v>0</v>
      </c>
      <c r="I3039" s="631">
        <f t="shared" si="4146"/>
        <v>0</v>
      </c>
      <c r="J3039" s="632"/>
      <c r="K3039" s="632"/>
      <c r="L3039" s="632"/>
      <c r="M3039" s="633"/>
      <c r="N3039" s="632"/>
      <c r="O3039" s="635"/>
      <c r="P3039" s="636" t="e">
        <f t="shared" ref="P3039" si="4155">G3039*O3030</f>
        <v>#REF!</v>
      </c>
    </row>
    <row r="3040" spans="1:16">
      <c r="A3040" t="s">
        <v>1057</v>
      </c>
      <c r="B3040" s="706" t="s">
        <v>1013</v>
      </c>
      <c r="C3040" s="703" t="s">
        <v>852</v>
      </c>
      <c r="D3040" s="9" t="s">
        <v>1058</v>
      </c>
      <c r="E3040" s="9" t="s">
        <v>949</v>
      </c>
      <c r="F3040" s="619"/>
      <c r="G3040" s="619"/>
      <c r="H3040" s="619"/>
      <c r="I3040" s="620">
        <f t="shared" ref="I3040" si="4156">SUM(I3041:I3049)</f>
        <v>60.510869565217384</v>
      </c>
      <c r="J3040" s="621">
        <f>I3040*NOK2EUR</f>
        <v>695.87499999999989</v>
      </c>
      <c r="K3040" s="622"/>
      <c r="L3040" s="622">
        <f t="shared" ref="L3040" si="4157">D3040/1000</f>
        <v>0.05</v>
      </c>
      <c r="M3040" s="624">
        <f t="shared" ref="M3040" si="4158">$M$1</f>
        <v>0.5</v>
      </c>
      <c r="N3040" s="622">
        <f t="shared" ref="N3040" si="4159">L3040+L3040*M3040</f>
        <v>7.5000000000000011E-2</v>
      </c>
      <c r="O3040" s="626" t="e">
        <f>SUMIF(#REF!,A3040,#REF!)</f>
        <v>#REF!</v>
      </c>
      <c r="P3040" s="626"/>
    </row>
    <row r="3041" spans="1:16">
      <c r="B3041" s="627"/>
      <c r="C3041" s="627"/>
      <c r="D3041" s="627"/>
      <c r="E3041" s="628"/>
      <c r="F3041" s="260" t="str">
        <f>CONCATENATE(B3040," ",C3040,D3040,"x",E3040)</f>
        <v>Tray - Bend HDG 50 x 200</v>
      </c>
      <c r="G3041" s="629">
        <v>1</v>
      </c>
      <c r="H3041" s="630">
        <f>IF(F3041="",0,VLOOKUP(F3041,'Cable trays (UnitPrice)'!B:F,5,0))</f>
        <v>28.695652173913043</v>
      </c>
      <c r="I3041" s="631">
        <f t="shared" ref="I3041:I3049" si="4160">H3041*G3041</f>
        <v>28.695652173913043</v>
      </c>
      <c r="J3041" s="632"/>
      <c r="K3041" s="632"/>
      <c r="L3041" s="632"/>
      <c r="M3041" s="633"/>
      <c r="N3041" s="632"/>
      <c r="O3041" s="635"/>
      <c r="P3041" s="636" t="e">
        <f t="shared" ref="P3041" si="4161">G3041*O3040</f>
        <v>#REF!</v>
      </c>
    </row>
    <row r="3042" spans="1:16">
      <c r="B3042" s="627"/>
      <c r="C3042" s="627"/>
      <c r="D3042" s="627"/>
      <c r="E3042" s="628"/>
      <c r="F3042" s="260" t="str">
        <f>CONCATENATE("Ladder - Union ",C3040,D3040,"x",E3040)</f>
        <v>Ladder - Union HDG 50 x 200</v>
      </c>
      <c r="G3042" s="629">
        <v>2</v>
      </c>
      <c r="H3042" s="630">
        <f>IF(F3042="",0,VLOOKUP(F3042,'Cable trays (UnitPrice)'!B:F,5,0))</f>
        <v>13.043478260869565</v>
      </c>
      <c r="I3042" s="631">
        <f t="shared" si="4160"/>
        <v>26.086956521739129</v>
      </c>
      <c r="J3042" s="632"/>
      <c r="K3042" s="632"/>
      <c r="L3042" s="632"/>
      <c r="M3042" s="633"/>
      <c r="N3042" s="632"/>
      <c r="O3042" s="635"/>
      <c r="P3042" s="636" t="e">
        <f t="shared" ref="P3042" si="4162">G3042*O3040</f>
        <v>#REF!</v>
      </c>
    </row>
    <row r="3043" spans="1:16">
      <c r="B3043" s="627"/>
      <c r="C3043" s="627"/>
      <c r="D3043" s="627"/>
      <c r="E3043" s="628"/>
      <c r="F3043" s="638" t="s">
        <v>853</v>
      </c>
      <c r="G3043" s="639">
        <v>2</v>
      </c>
      <c r="H3043" s="630">
        <f>IF(F3043="",0,VLOOKUP(F3043,'Cable trays (UnitPrice)'!B:F,5,0))</f>
        <v>1.6165217391304347</v>
      </c>
      <c r="I3043" s="631">
        <f t="shared" si="4160"/>
        <v>3.2330434782608695</v>
      </c>
      <c r="J3043" s="632"/>
      <c r="K3043" s="632"/>
      <c r="L3043" s="632"/>
      <c r="M3043" s="633"/>
      <c r="N3043" s="632"/>
      <c r="O3043" s="635"/>
      <c r="P3043" s="636" t="e">
        <f t="shared" ref="P3043" si="4163">G3043*O3040</f>
        <v>#REF!</v>
      </c>
    </row>
    <row r="3044" spans="1:16">
      <c r="B3044" s="627"/>
      <c r="C3044" s="627"/>
      <c r="D3044" s="627"/>
      <c r="E3044" s="628"/>
      <c r="F3044" s="638" t="s">
        <v>854</v>
      </c>
      <c r="G3044" s="639">
        <v>2</v>
      </c>
      <c r="H3044" s="630">
        <f>IF(F3044="",0,VLOOKUP(F3044,'Cable trays (UnitPrice)'!B:F,5,0))</f>
        <v>0.1643478260869565</v>
      </c>
      <c r="I3044" s="631">
        <f t="shared" si="4160"/>
        <v>0.328695652173913</v>
      </c>
      <c r="J3044" s="632"/>
      <c r="K3044" s="632"/>
      <c r="L3044" s="632"/>
      <c r="M3044" s="633"/>
      <c r="N3044" s="632"/>
      <c r="O3044" s="635"/>
      <c r="P3044" s="636" t="e">
        <f t="shared" ref="P3044" si="4164">G3044*O3040</f>
        <v>#REF!</v>
      </c>
    </row>
    <row r="3045" spans="1:16">
      <c r="B3045" s="627"/>
      <c r="C3045" s="627"/>
      <c r="D3045" s="627"/>
      <c r="E3045" s="628"/>
      <c r="F3045" s="638" t="s">
        <v>865</v>
      </c>
      <c r="G3045" s="639">
        <f t="shared" si="4108"/>
        <v>0.1</v>
      </c>
      <c r="H3045" s="630">
        <f>IF(F3045="",0,VLOOKUP(F3045,'Cable trays (UnitPrice)'!B:F,5,0))</f>
        <v>5.9608695652173909</v>
      </c>
      <c r="I3045" s="631">
        <f t="shared" si="4160"/>
        <v>0.59608695652173915</v>
      </c>
      <c r="J3045" s="632"/>
      <c r="K3045" s="632"/>
      <c r="L3045" s="632"/>
      <c r="M3045" s="633"/>
      <c r="N3045" s="632"/>
      <c r="O3045" s="635"/>
      <c r="P3045" s="636" t="e">
        <f t="shared" ref="P3045" si="4165">G3045*O3040</f>
        <v>#REF!</v>
      </c>
    </row>
    <row r="3046" spans="1:16">
      <c r="B3046" s="627"/>
      <c r="C3046" s="627"/>
      <c r="D3046" s="627"/>
      <c r="E3046" s="628"/>
      <c r="F3046" s="638" t="s">
        <v>855</v>
      </c>
      <c r="G3046" s="639">
        <v>2</v>
      </c>
      <c r="H3046" s="630">
        <f>IF(F3046="",0,VLOOKUP(F3046,'Cable trays (UnitPrice)'!B:F,5,0))</f>
        <v>0.78521739130434776</v>
      </c>
      <c r="I3046" s="631">
        <f t="shared" si="4160"/>
        <v>1.5704347826086955</v>
      </c>
      <c r="J3046" s="632"/>
      <c r="K3046" s="632"/>
      <c r="L3046" s="632"/>
      <c r="M3046" s="633"/>
      <c r="N3046" s="632"/>
      <c r="O3046" s="635"/>
      <c r="P3046" s="636" t="e">
        <f t="shared" ref="P3046" si="4166">G3046*O3040</f>
        <v>#REF!</v>
      </c>
    </row>
    <row r="3047" spans="1:16">
      <c r="B3047" s="627"/>
      <c r="C3047" s="627"/>
      <c r="D3047" s="627"/>
      <c r="E3047" s="628"/>
      <c r="F3047" s="638"/>
      <c r="G3047" s="639"/>
      <c r="H3047" s="630">
        <f>IF(F3047="",0,VLOOKUP(F3047,'Cable trays (UnitPrice)'!B:F,5,0))</f>
        <v>0</v>
      </c>
      <c r="I3047" s="631">
        <f t="shared" si="4160"/>
        <v>0</v>
      </c>
      <c r="J3047" s="632"/>
      <c r="K3047" s="632"/>
      <c r="L3047" s="632"/>
      <c r="M3047" s="633"/>
      <c r="N3047" s="632"/>
      <c r="O3047" s="635"/>
      <c r="P3047" s="636" t="e">
        <f t="shared" ref="P3047" si="4167">G3047*O3040</f>
        <v>#REF!</v>
      </c>
    </row>
    <row r="3048" spans="1:16">
      <c r="B3048" s="627"/>
      <c r="C3048" s="627"/>
      <c r="D3048" s="627"/>
      <c r="E3048" s="628"/>
      <c r="F3048" s="627"/>
      <c r="G3048" s="639"/>
      <c r="H3048" s="630">
        <f>IF(F3048="",0,VLOOKUP(F3048,'Cable trays (UnitPrice)'!B:F,5,0))</f>
        <v>0</v>
      </c>
      <c r="I3048" s="631">
        <f t="shared" si="4160"/>
        <v>0</v>
      </c>
      <c r="J3048" s="632"/>
      <c r="K3048" s="632"/>
      <c r="L3048" s="632"/>
      <c r="M3048" s="633"/>
      <c r="N3048" s="632"/>
      <c r="O3048" s="635"/>
      <c r="P3048" s="636" t="e">
        <f t="shared" ref="P3048" si="4168">G3048*O3040</f>
        <v>#REF!</v>
      </c>
    </row>
    <row r="3049" spans="1:16">
      <c r="B3049" s="627"/>
      <c r="C3049" s="627"/>
      <c r="D3049" s="627"/>
      <c r="E3049" s="628"/>
      <c r="F3049" s="8"/>
      <c r="G3049" s="639"/>
      <c r="H3049" s="630">
        <f>IF(F3049="",0,VLOOKUP(F3049,'Cable trays (UnitPrice)'!B:F,5,0))</f>
        <v>0</v>
      </c>
      <c r="I3049" s="631">
        <f t="shared" si="4160"/>
        <v>0</v>
      </c>
      <c r="J3049" s="632"/>
      <c r="K3049" s="632"/>
      <c r="L3049" s="632"/>
      <c r="M3049" s="633"/>
      <c r="N3049" s="632"/>
      <c r="O3049" s="635"/>
      <c r="P3049" s="636" t="e">
        <f t="shared" ref="P3049" si="4169">G3049*O3040</f>
        <v>#REF!</v>
      </c>
    </row>
    <row r="3050" spans="1:16">
      <c r="A3050" t="s">
        <v>1059</v>
      </c>
      <c r="B3050" s="706" t="s">
        <v>1013</v>
      </c>
      <c r="C3050" s="703" t="s">
        <v>852</v>
      </c>
      <c r="D3050" s="9" t="s">
        <v>1058</v>
      </c>
      <c r="E3050" s="9" t="s">
        <v>879</v>
      </c>
      <c r="F3050" s="619"/>
      <c r="G3050" s="619"/>
      <c r="H3050" s="619"/>
      <c r="I3050" s="620">
        <f t="shared" ref="I3050" si="4170">SUM(I3051:I3059)</f>
        <v>59.641304347826079</v>
      </c>
      <c r="J3050" s="621">
        <f>I3050*NOK2EUR</f>
        <v>685.87499999999989</v>
      </c>
      <c r="K3050" s="622"/>
      <c r="L3050" s="622">
        <f t="shared" ref="L3050" si="4171">D3050/1000</f>
        <v>0.05</v>
      </c>
      <c r="M3050" s="624">
        <f t="shared" ref="M3050" si="4172">$M$1</f>
        <v>0.5</v>
      </c>
      <c r="N3050" s="622">
        <f t="shared" ref="N3050" si="4173">L3050+L3050*M3050</f>
        <v>7.5000000000000011E-2</v>
      </c>
      <c r="O3050" s="626" t="e">
        <f>SUMIF(#REF!,A3050,#REF!)</f>
        <v>#REF!</v>
      </c>
      <c r="P3050" s="626"/>
    </row>
    <row r="3051" spans="1:16">
      <c r="B3051" s="627"/>
      <c r="C3051" s="627"/>
      <c r="D3051" s="627"/>
      <c r="E3051" s="628"/>
      <c r="F3051" s="260" t="str">
        <f>CONCATENATE(B3050," ",C3050,D3050,"x",E3050)</f>
        <v>Tray - Bend HDG 50 x 150</v>
      </c>
      <c r="G3051" s="629">
        <v>1</v>
      </c>
      <c r="H3051" s="630">
        <f>IF(F3051="",0,VLOOKUP(F3051,'Cable trays (UnitPrice)'!B:F,5,0))</f>
        <v>27.826086956521738</v>
      </c>
      <c r="I3051" s="631">
        <f t="shared" ref="I3051:I3059" si="4174">H3051*G3051</f>
        <v>27.826086956521738</v>
      </c>
      <c r="J3051" s="632"/>
      <c r="K3051" s="632"/>
      <c r="L3051" s="632"/>
      <c r="M3051" s="633"/>
      <c r="N3051" s="632"/>
      <c r="O3051" s="635"/>
      <c r="P3051" s="636" t="e">
        <f t="shared" ref="P3051" si="4175">G3051*O3050</f>
        <v>#REF!</v>
      </c>
    </row>
    <row r="3052" spans="1:16">
      <c r="B3052" s="627"/>
      <c r="C3052" s="627"/>
      <c r="D3052" s="627"/>
      <c r="E3052" s="628"/>
      <c r="F3052" s="260" t="str">
        <f>CONCATENATE("Ladder - Union ",C3050,D3050,"x",E3050)</f>
        <v>Ladder - Union HDG 50 x 150</v>
      </c>
      <c r="G3052" s="629">
        <v>2</v>
      </c>
      <c r="H3052" s="630">
        <f>IF(F3052="",0,VLOOKUP(F3052,'Cable trays (UnitPrice)'!B:F,5,0))</f>
        <v>13.043478260869565</v>
      </c>
      <c r="I3052" s="631">
        <f t="shared" si="4174"/>
        <v>26.086956521739129</v>
      </c>
      <c r="J3052" s="632"/>
      <c r="K3052" s="632"/>
      <c r="L3052" s="632"/>
      <c r="M3052" s="633"/>
      <c r="N3052" s="632"/>
      <c r="O3052" s="635"/>
      <c r="P3052" s="636" t="e">
        <f t="shared" ref="P3052" si="4176">G3052*O3050</f>
        <v>#REF!</v>
      </c>
    </row>
    <row r="3053" spans="1:16">
      <c r="B3053" s="627"/>
      <c r="C3053" s="627"/>
      <c r="D3053" s="627"/>
      <c r="E3053" s="628"/>
      <c r="F3053" s="638" t="s">
        <v>853</v>
      </c>
      <c r="G3053" s="639">
        <v>2</v>
      </c>
      <c r="H3053" s="630">
        <f>IF(F3053="",0,VLOOKUP(F3053,'Cable trays (UnitPrice)'!B:F,5,0))</f>
        <v>1.6165217391304347</v>
      </c>
      <c r="I3053" s="631">
        <f t="shared" si="4174"/>
        <v>3.2330434782608695</v>
      </c>
      <c r="J3053" s="632"/>
      <c r="K3053" s="632"/>
      <c r="L3053" s="632"/>
      <c r="M3053" s="633"/>
      <c r="N3053" s="632"/>
      <c r="O3053" s="635"/>
      <c r="P3053" s="636" t="e">
        <f t="shared" ref="P3053" si="4177">G3053*O3050</f>
        <v>#REF!</v>
      </c>
    </row>
    <row r="3054" spans="1:16">
      <c r="B3054" s="627"/>
      <c r="C3054" s="627"/>
      <c r="D3054" s="627"/>
      <c r="E3054" s="628"/>
      <c r="F3054" s="638" t="s">
        <v>854</v>
      </c>
      <c r="G3054" s="639">
        <v>2</v>
      </c>
      <c r="H3054" s="630">
        <f>IF(F3054="",0,VLOOKUP(F3054,'Cable trays (UnitPrice)'!B:F,5,0))</f>
        <v>0.1643478260869565</v>
      </c>
      <c r="I3054" s="631">
        <f t="shared" si="4174"/>
        <v>0.328695652173913</v>
      </c>
      <c r="J3054" s="632"/>
      <c r="K3054" s="632"/>
      <c r="L3054" s="632"/>
      <c r="M3054" s="633"/>
      <c r="N3054" s="632"/>
      <c r="O3054" s="635"/>
      <c r="P3054" s="636" t="e">
        <f t="shared" ref="P3054" si="4178">G3054*O3050</f>
        <v>#REF!</v>
      </c>
    </row>
    <row r="3055" spans="1:16">
      <c r="B3055" s="627"/>
      <c r="C3055" s="627"/>
      <c r="D3055" s="627"/>
      <c r="E3055" s="628"/>
      <c r="F3055" s="638" t="s">
        <v>865</v>
      </c>
      <c r="G3055" s="639">
        <f t="shared" si="4108"/>
        <v>0.1</v>
      </c>
      <c r="H3055" s="630">
        <f>IF(F3055="",0,VLOOKUP(F3055,'Cable trays (UnitPrice)'!B:F,5,0))</f>
        <v>5.9608695652173909</v>
      </c>
      <c r="I3055" s="631">
        <f t="shared" si="4174"/>
        <v>0.59608695652173915</v>
      </c>
      <c r="J3055" s="632"/>
      <c r="K3055" s="632"/>
      <c r="L3055" s="632"/>
      <c r="M3055" s="633"/>
      <c r="N3055" s="632"/>
      <c r="O3055" s="635"/>
      <c r="P3055" s="636" t="e">
        <f t="shared" ref="P3055" si="4179">G3055*O3050</f>
        <v>#REF!</v>
      </c>
    </row>
    <row r="3056" spans="1:16">
      <c r="B3056" s="627"/>
      <c r="C3056" s="627"/>
      <c r="D3056" s="627"/>
      <c r="E3056" s="628"/>
      <c r="F3056" s="638" t="s">
        <v>855</v>
      </c>
      <c r="G3056" s="639">
        <v>2</v>
      </c>
      <c r="H3056" s="630">
        <f>IF(F3056="",0,VLOOKUP(F3056,'Cable trays (UnitPrice)'!B:F,5,0))</f>
        <v>0.78521739130434776</v>
      </c>
      <c r="I3056" s="631">
        <f t="shared" si="4174"/>
        <v>1.5704347826086955</v>
      </c>
      <c r="J3056" s="632"/>
      <c r="K3056" s="632"/>
      <c r="L3056" s="632"/>
      <c r="M3056" s="633"/>
      <c r="N3056" s="632"/>
      <c r="O3056" s="635"/>
      <c r="P3056" s="636" t="e">
        <f t="shared" ref="P3056" si="4180">G3056*O3050</f>
        <v>#REF!</v>
      </c>
    </row>
    <row r="3057" spans="1:16">
      <c r="B3057" s="627"/>
      <c r="C3057" s="627"/>
      <c r="D3057" s="627"/>
      <c r="E3057" s="628"/>
      <c r="F3057" s="638"/>
      <c r="G3057" s="639"/>
      <c r="H3057" s="630">
        <f>IF(F3057="",0,VLOOKUP(F3057,'Cable trays (UnitPrice)'!B:F,5,0))</f>
        <v>0</v>
      </c>
      <c r="I3057" s="631">
        <f t="shared" si="4174"/>
        <v>0</v>
      </c>
      <c r="J3057" s="632"/>
      <c r="K3057" s="632"/>
      <c r="L3057" s="632"/>
      <c r="M3057" s="633"/>
      <c r="N3057" s="632"/>
      <c r="O3057" s="635"/>
      <c r="P3057" s="636" t="e">
        <f t="shared" ref="P3057" si="4181">G3057*O3050</f>
        <v>#REF!</v>
      </c>
    </row>
    <row r="3058" spans="1:16">
      <c r="B3058" s="627"/>
      <c r="C3058" s="627"/>
      <c r="D3058" s="627"/>
      <c r="E3058" s="628"/>
      <c r="F3058" s="627"/>
      <c r="G3058" s="639"/>
      <c r="H3058" s="630">
        <f>IF(F3058="",0,VLOOKUP(F3058,'Cable trays (UnitPrice)'!B:F,5,0))</f>
        <v>0</v>
      </c>
      <c r="I3058" s="631">
        <f t="shared" si="4174"/>
        <v>0</v>
      </c>
      <c r="J3058" s="632"/>
      <c r="K3058" s="632"/>
      <c r="L3058" s="632"/>
      <c r="M3058" s="633"/>
      <c r="N3058" s="632"/>
      <c r="O3058" s="635"/>
      <c r="P3058" s="636" t="e">
        <f t="shared" ref="P3058" si="4182">G3058*O3050</f>
        <v>#REF!</v>
      </c>
    </row>
    <row r="3059" spans="1:16">
      <c r="B3059" s="627"/>
      <c r="C3059" s="627"/>
      <c r="D3059" s="627"/>
      <c r="E3059" s="628"/>
      <c r="F3059" s="8"/>
      <c r="G3059" s="639"/>
      <c r="H3059" s="630">
        <f>IF(F3059="",0,VLOOKUP(F3059,'Cable trays (UnitPrice)'!B:F,5,0))</f>
        <v>0</v>
      </c>
      <c r="I3059" s="631">
        <f t="shared" si="4174"/>
        <v>0</v>
      </c>
      <c r="J3059" s="632"/>
      <c r="K3059" s="632"/>
      <c r="L3059" s="632"/>
      <c r="M3059" s="633"/>
      <c r="N3059" s="632"/>
      <c r="O3059" s="635"/>
      <c r="P3059" s="636" t="e">
        <f t="shared" ref="P3059" si="4183">G3059*O3050</f>
        <v>#REF!</v>
      </c>
    </row>
    <row r="3060" spans="1:16">
      <c r="A3060" t="s">
        <v>1060</v>
      </c>
      <c r="B3060" s="706" t="s">
        <v>1013</v>
      </c>
      <c r="C3060" s="703" t="s">
        <v>852</v>
      </c>
      <c r="D3060" s="9" t="s">
        <v>1058</v>
      </c>
      <c r="E3060" s="9" t="s">
        <v>881</v>
      </c>
      <c r="F3060" s="619"/>
      <c r="G3060" s="619"/>
      <c r="H3060" s="619"/>
      <c r="I3060" s="620">
        <f t="shared" ref="I3060" si="4184">SUM(I3061:I3069)</f>
        <v>58.771739130434774</v>
      </c>
      <c r="J3060" s="621">
        <f>I3060*NOK2EUR</f>
        <v>675.87499999999989</v>
      </c>
      <c r="K3060" s="622"/>
      <c r="L3060" s="622">
        <f t="shared" ref="L3060" si="4185">D3060/1000</f>
        <v>0.05</v>
      </c>
      <c r="M3060" s="624">
        <f t="shared" ref="M3060" si="4186">$M$1</f>
        <v>0.5</v>
      </c>
      <c r="N3060" s="622">
        <f t="shared" ref="N3060" si="4187">L3060+L3060*M3060</f>
        <v>7.5000000000000011E-2</v>
      </c>
      <c r="O3060" s="626" t="e">
        <f>SUMIF(#REF!,A3060,#REF!)</f>
        <v>#REF!</v>
      </c>
      <c r="P3060" s="626"/>
    </row>
    <row r="3061" spans="1:16">
      <c r="B3061" s="627"/>
      <c r="C3061" s="627"/>
      <c r="D3061" s="627"/>
      <c r="E3061" s="628"/>
      <c r="F3061" s="260" t="str">
        <f>CONCATENATE(B3060," ",C3060,D3060,"x",E3060)</f>
        <v>Tray - Bend HDG 50 x 100</v>
      </c>
      <c r="G3061" s="629">
        <v>1</v>
      </c>
      <c r="H3061" s="630">
        <f>IF(F3061="",0,VLOOKUP(F3061,'Cable trays (UnitPrice)'!B:F,5,0))</f>
        <v>26.956521739130434</v>
      </c>
      <c r="I3061" s="631">
        <f t="shared" ref="I3061:I3069" si="4188">H3061*G3061</f>
        <v>26.956521739130434</v>
      </c>
      <c r="J3061" s="632"/>
      <c r="K3061" s="632"/>
      <c r="L3061" s="632"/>
      <c r="M3061" s="633"/>
      <c r="N3061" s="632"/>
      <c r="O3061" s="635"/>
      <c r="P3061" s="636" t="e">
        <f t="shared" ref="P3061" si="4189">G3061*O3060</f>
        <v>#REF!</v>
      </c>
    </row>
    <row r="3062" spans="1:16">
      <c r="B3062" s="627"/>
      <c r="C3062" s="627"/>
      <c r="D3062" s="627"/>
      <c r="E3062" s="628"/>
      <c r="F3062" s="260" t="str">
        <f>CONCATENATE("Ladder - Union ",C3060,D3060,"x",E3060)</f>
        <v>Ladder - Union HDG 50 x 100</v>
      </c>
      <c r="G3062" s="629">
        <v>2</v>
      </c>
      <c r="H3062" s="630">
        <f>IF(F3062="",0,VLOOKUP(F3062,'Cable trays (UnitPrice)'!B:F,5,0))</f>
        <v>13.043478260869565</v>
      </c>
      <c r="I3062" s="631">
        <f t="shared" si="4188"/>
        <v>26.086956521739129</v>
      </c>
      <c r="J3062" s="632"/>
      <c r="K3062" s="632"/>
      <c r="L3062" s="632"/>
      <c r="M3062" s="633"/>
      <c r="N3062" s="632"/>
      <c r="O3062" s="635"/>
      <c r="P3062" s="636" t="e">
        <f t="shared" ref="P3062" si="4190">G3062*O3060</f>
        <v>#REF!</v>
      </c>
    </row>
    <row r="3063" spans="1:16">
      <c r="B3063" s="627"/>
      <c r="C3063" s="627"/>
      <c r="D3063" s="627"/>
      <c r="E3063" s="628"/>
      <c r="F3063" s="638" t="s">
        <v>853</v>
      </c>
      <c r="G3063" s="639">
        <v>2</v>
      </c>
      <c r="H3063" s="630">
        <f>IF(F3063="",0,VLOOKUP(F3063,'Cable trays (UnitPrice)'!B:F,5,0))</f>
        <v>1.6165217391304347</v>
      </c>
      <c r="I3063" s="631">
        <f t="shared" si="4188"/>
        <v>3.2330434782608695</v>
      </c>
      <c r="J3063" s="632"/>
      <c r="K3063" s="632"/>
      <c r="L3063" s="632"/>
      <c r="M3063" s="633"/>
      <c r="N3063" s="632"/>
      <c r="O3063" s="635"/>
      <c r="P3063" s="636" t="e">
        <f t="shared" ref="P3063" si="4191">G3063*O3060</f>
        <v>#REF!</v>
      </c>
    </row>
    <row r="3064" spans="1:16">
      <c r="B3064" s="627"/>
      <c r="C3064" s="627"/>
      <c r="D3064" s="627"/>
      <c r="E3064" s="628"/>
      <c r="F3064" s="638" t="s">
        <v>854</v>
      </c>
      <c r="G3064" s="639">
        <v>2</v>
      </c>
      <c r="H3064" s="630">
        <f>IF(F3064="",0,VLOOKUP(F3064,'Cable trays (UnitPrice)'!B:F,5,0))</f>
        <v>0.1643478260869565</v>
      </c>
      <c r="I3064" s="631">
        <f t="shared" si="4188"/>
        <v>0.328695652173913</v>
      </c>
      <c r="J3064" s="632"/>
      <c r="K3064" s="632"/>
      <c r="L3064" s="632"/>
      <c r="M3064" s="633"/>
      <c r="N3064" s="632"/>
      <c r="O3064" s="635"/>
      <c r="P3064" s="636" t="e">
        <f t="shared" ref="P3064" si="4192">G3064*O3060</f>
        <v>#REF!</v>
      </c>
    </row>
    <row r="3065" spans="1:16">
      <c r="B3065" s="627"/>
      <c r="C3065" s="627"/>
      <c r="D3065" s="627"/>
      <c r="E3065" s="628"/>
      <c r="F3065" s="638" t="s">
        <v>865</v>
      </c>
      <c r="G3065" s="639">
        <f t="shared" si="4108"/>
        <v>0.1</v>
      </c>
      <c r="H3065" s="630">
        <f>IF(F3065="",0,VLOOKUP(F3065,'Cable trays (UnitPrice)'!B:F,5,0))</f>
        <v>5.9608695652173909</v>
      </c>
      <c r="I3065" s="631">
        <f t="shared" si="4188"/>
        <v>0.59608695652173915</v>
      </c>
      <c r="J3065" s="632"/>
      <c r="K3065" s="632"/>
      <c r="L3065" s="632"/>
      <c r="M3065" s="633"/>
      <c r="N3065" s="632"/>
      <c r="O3065" s="635"/>
      <c r="P3065" s="636" t="e">
        <f t="shared" ref="P3065" si="4193">G3065*O3060</f>
        <v>#REF!</v>
      </c>
    </row>
    <row r="3066" spans="1:16">
      <c r="B3066" s="627"/>
      <c r="C3066" s="627"/>
      <c r="D3066" s="627"/>
      <c r="E3066" s="628"/>
      <c r="F3066" s="638" t="s">
        <v>855</v>
      </c>
      <c r="G3066" s="639">
        <v>2</v>
      </c>
      <c r="H3066" s="630">
        <f>IF(F3066="",0,VLOOKUP(F3066,'Cable trays (UnitPrice)'!B:F,5,0))</f>
        <v>0.78521739130434776</v>
      </c>
      <c r="I3066" s="631">
        <f t="shared" si="4188"/>
        <v>1.5704347826086955</v>
      </c>
      <c r="J3066" s="632"/>
      <c r="K3066" s="632"/>
      <c r="L3066" s="632"/>
      <c r="M3066" s="633"/>
      <c r="N3066" s="632"/>
      <c r="O3066" s="635"/>
      <c r="P3066" s="636" t="e">
        <f t="shared" ref="P3066" si="4194">G3066*O3060</f>
        <v>#REF!</v>
      </c>
    </row>
    <row r="3067" spans="1:16">
      <c r="B3067" s="627"/>
      <c r="C3067" s="627"/>
      <c r="D3067" s="627"/>
      <c r="E3067" s="628"/>
      <c r="F3067" s="638"/>
      <c r="G3067" s="639"/>
      <c r="H3067" s="630">
        <f>IF(F3067="",0,VLOOKUP(F3067,'Cable trays (UnitPrice)'!B:F,5,0))</f>
        <v>0</v>
      </c>
      <c r="I3067" s="631">
        <f t="shared" si="4188"/>
        <v>0</v>
      </c>
      <c r="J3067" s="632"/>
      <c r="K3067" s="632"/>
      <c r="L3067" s="632"/>
      <c r="M3067" s="633"/>
      <c r="N3067" s="632"/>
      <c r="O3067" s="635"/>
      <c r="P3067" s="636" t="e">
        <f t="shared" ref="P3067" si="4195">G3067*O3060</f>
        <v>#REF!</v>
      </c>
    </row>
    <row r="3068" spans="1:16">
      <c r="B3068" s="627"/>
      <c r="C3068" s="627"/>
      <c r="D3068" s="627"/>
      <c r="E3068" s="628"/>
      <c r="F3068" s="627"/>
      <c r="G3068" s="639"/>
      <c r="H3068" s="630">
        <f>IF(F3068="",0,VLOOKUP(F3068,'Cable trays (UnitPrice)'!B:F,5,0))</f>
        <v>0</v>
      </c>
      <c r="I3068" s="631">
        <f t="shared" si="4188"/>
        <v>0</v>
      </c>
      <c r="J3068" s="632"/>
      <c r="K3068" s="632"/>
      <c r="L3068" s="632"/>
      <c r="M3068" s="633"/>
      <c r="N3068" s="632"/>
      <c r="O3068" s="635"/>
      <c r="P3068" s="636" t="e">
        <f t="shared" ref="P3068" si="4196">G3068*O3060</f>
        <v>#REF!</v>
      </c>
    </row>
    <row r="3069" spans="1:16">
      <c r="B3069" s="627"/>
      <c r="C3069" s="627"/>
      <c r="D3069" s="627"/>
      <c r="E3069" s="628"/>
      <c r="F3069" s="8"/>
      <c r="G3069" s="639"/>
      <c r="H3069" s="630">
        <f>IF(F3069="",0,VLOOKUP(F3069,'Cable trays (UnitPrice)'!B:F,5,0))</f>
        <v>0</v>
      </c>
      <c r="I3069" s="631">
        <f t="shared" si="4188"/>
        <v>0</v>
      </c>
      <c r="J3069" s="632"/>
      <c r="K3069" s="632"/>
      <c r="L3069" s="632"/>
      <c r="M3069" s="633"/>
      <c r="N3069" s="632"/>
      <c r="O3069" s="635"/>
      <c r="P3069" s="636" t="e">
        <f t="shared" ref="P3069" si="4197">G3069*O3060</f>
        <v>#REF!</v>
      </c>
    </row>
    <row r="3070" spans="1:16">
      <c r="A3070" t="s">
        <v>1061</v>
      </c>
      <c r="B3070" s="706" t="s">
        <v>1013</v>
      </c>
      <c r="C3070" s="703" t="s">
        <v>852</v>
      </c>
      <c r="D3070" s="9" t="s">
        <v>1058</v>
      </c>
      <c r="E3070" s="9" t="s">
        <v>867</v>
      </c>
      <c r="F3070" s="619"/>
      <c r="G3070" s="619"/>
      <c r="H3070" s="619"/>
      <c r="I3070" s="620">
        <f t="shared" ref="I3070" si="4198">SUM(I3071:I3079)</f>
        <v>57.90217391304347</v>
      </c>
      <c r="J3070" s="621">
        <f>I3070*NOK2EUR</f>
        <v>665.87499999999989</v>
      </c>
      <c r="K3070" s="622"/>
      <c r="L3070" s="622">
        <f t="shared" ref="L3070" si="4199">D3070/1000</f>
        <v>0.05</v>
      </c>
      <c r="M3070" s="624">
        <f t="shared" ref="M3070" si="4200">$M$1</f>
        <v>0.5</v>
      </c>
      <c r="N3070" s="622">
        <f t="shared" ref="N3070" si="4201">L3070+L3070*M3070</f>
        <v>7.5000000000000011E-2</v>
      </c>
      <c r="O3070" s="626" t="e">
        <f>SUMIF(#REF!,A3070,#REF!)</f>
        <v>#REF!</v>
      </c>
      <c r="P3070" s="626"/>
    </row>
    <row r="3071" spans="1:16">
      <c r="B3071" s="627"/>
      <c r="C3071" s="627"/>
      <c r="D3071" s="627"/>
      <c r="E3071" s="628"/>
      <c r="F3071" s="260" t="str">
        <f>CONCATENATE(B3070," ",C3070,D3070,"x",E3070)</f>
        <v>Tray - Bend HDG 50 x 50</v>
      </c>
      <c r="G3071" s="629">
        <v>1</v>
      </c>
      <c r="H3071" s="630">
        <f>IF(F3071="",0,VLOOKUP(F3071,'Cable trays (UnitPrice)'!B:F,5,0))</f>
        <v>26.086956521739129</v>
      </c>
      <c r="I3071" s="631">
        <f t="shared" ref="I3071:I3079" si="4202">H3071*G3071</f>
        <v>26.086956521739129</v>
      </c>
      <c r="J3071" s="632"/>
      <c r="K3071" s="632"/>
      <c r="L3071" s="632"/>
      <c r="M3071" s="633"/>
      <c r="N3071" s="632"/>
      <c r="O3071" s="635"/>
      <c r="P3071" s="636" t="e">
        <f t="shared" ref="P3071" si="4203">G3071*O3070</f>
        <v>#REF!</v>
      </c>
    </row>
    <row r="3072" spans="1:16">
      <c r="B3072" s="627"/>
      <c r="C3072" s="627"/>
      <c r="D3072" s="627"/>
      <c r="E3072" s="628"/>
      <c r="F3072" s="260" t="str">
        <f>CONCATENATE("Ladder - Union ",C3070,D3070,"x",E3070)</f>
        <v>Ladder - Union HDG 50 x 50</v>
      </c>
      <c r="G3072" s="629">
        <v>2</v>
      </c>
      <c r="H3072" s="630">
        <f>IF(F3072="",0,VLOOKUP(F3072,'Cable trays (UnitPrice)'!B:F,5,0))</f>
        <v>13.043478260869565</v>
      </c>
      <c r="I3072" s="631">
        <f t="shared" si="4202"/>
        <v>26.086956521739129</v>
      </c>
      <c r="J3072" s="632"/>
      <c r="K3072" s="632"/>
      <c r="L3072" s="632"/>
      <c r="M3072" s="633"/>
      <c r="N3072" s="632"/>
      <c r="O3072" s="635"/>
      <c r="P3072" s="636" t="e">
        <f t="shared" ref="P3072" si="4204">G3072*O3070</f>
        <v>#REF!</v>
      </c>
    </row>
    <row r="3073" spans="1:16">
      <c r="B3073" s="627"/>
      <c r="C3073" s="627"/>
      <c r="D3073" s="627"/>
      <c r="E3073" s="628"/>
      <c r="F3073" s="638" t="s">
        <v>853</v>
      </c>
      <c r="G3073" s="639">
        <v>2</v>
      </c>
      <c r="H3073" s="630">
        <f>IF(F3073="",0,VLOOKUP(F3073,'Cable trays (UnitPrice)'!B:F,5,0))</f>
        <v>1.6165217391304347</v>
      </c>
      <c r="I3073" s="631">
        <f t="shared" si="4202"/>
        <v>3.2330434782608695</v>
      </c>
      <c r="J3073" s="632"/>
      <c r="K3073" s="632"/>
      <c r="L3073" s="632"/>
      <c r="M3073" s="633"/>
      <c r="N3073" s="632"/>
      <c r="O3073" s="635"/>
      <c r="P3073" s="636" t="e">
        <f t="shared" ref="P3073" si="4205">G3073*O3070</f>
        <v>#REF!</v>
      </c>
    </row>
    <row r="3074" spans="1:16">
      <c r="B3074" s="627"/>
      <c r="C3074" s="627"/>
      <c r="D3074" s="627"/>
      <c r="E3074" s="628"/>
      <c r="F3074" s="638" t="s">
        <v>854</v>
      </c>
      <c r="G3074" s="639">
        <v>2</v>
      </c>
      <c r="H3074" s="630">
        <f>IF(F3074="",0,VLOOKUP(F3074,'Cable trays (UnitPrice)'!B:F,5,0))</f>
        <v>0.1643478260869565</v>
      </c>
      <c r="I3074" s="631">
        <f t="shared" si="4202"/>
        <v>0.328695652173913</v>
      </c>
      <c r="J3074" s="632"/>
      <c r="K3074" s="632"/>
      <c r="L3074" s="632"/>
      <c r="M3074" s="633"/>
      <c r="N3074" s="632"/>
      <c r="O3074" s="635"/>
      <c r="P3074" s="636" t="e">
        <f t="shared" ref="P3074" si="4206">G3074*O3070</f>
        <v>#REF!</v>
      </c>
    </row>
    <row r="3075" spans="1:16">
      <c r="B3075" s="627"/>
      <c r="C3075" s="627"/>
      <c r="D3075" s="627"/>
      <c r="E3075" s="628"/>
      <c r="F3075" s="638" t="s">
        <v>865</v>
      </c>
      <c r="G3075" s="639">
        <f t="shared" ref="G3075:G3135" si="4207">D3070*2/1000</f>
        <v>0.1</v>
      </c>
      <c r="H3075" s="630">
        <f>IF(F3075="",0,VLOOKUP(F3075,'Cable trays (UnitPrice)'!B:F,5,0))</f>
        <v>5.9608695652173909</v>
      </c>
      <c r="I3075" s="631">
        <f t="shared" si="4202"/>
        <v>0.59608695652173915</v>
      </c>
      <c r="J3075" s="632"/>
      <c r="K3075" s="632"/>
      <c r="L3075" s="632"/>
      <c r="M3075" s="633"/>
      <c r="N3075" s="632"/>
      <c r="O3075" s="635"/>
      <c r="P3075" s="636" t="e">
        <f t="shared" ref="P3075" si="4208">G3075*O3070</f>
        <v>#REF!</v>
      </c>
    </row>
    <row r="3076" spans="1:16">
      <c r="B3076" s="627"/>
      <c r="C3076" s="627"/>
      <c r="D3076" s="627"/>
      <c r="E3076" s="628"/>
      <c r="F3076" s="638" t="s">
        <v>855</v>
      </c>
      <c r="G3076" s="639">
        <v>2</v>
      </c>
      <c r="H3076" s="630">
        <f>IF(F3076="",0,VLOOKUP(F3076,'Cable trays (UnitPrice)'!B:F,5,0))</f>
        <v>0.78521739130434776</v>
      </c>
      <c r="I3076" s="631">
        <f t="shared" si="4202"/>
        <v>1.5704347826086955</v>
      </c>
      <c r="J3076" s="632"/>
      <c r="K3076" s="632"/>
      <c r="L3076" s="632"/>
      <c r="M3076" s="633"/>
      <c r="N3076" s="632"/>
      <c r="O3076" s="635"/>
      <c r="P3076" s="636" t="e">
        <f t="shared" ref="P3076" si="4209">G3076*O3070</f>
        <v>#REF!</v>
      </c>
    </row>
    <row r="3077" spans="1:16">
      <c r="B3077" s="627"/>
      <c r="C3077" s="627"/>
      <c r="D3077" s="627"/>
      <c r="E3077" s="628"/>
      <c r="F3077" s="638"/>
      <c r="G3077" s="639"/>
      <c r="H3077" s="630">
        <f>IF(F3077="",0,VLOOKUP(F3077,'Cable trays (UnitPrice)'!B:F,5,0))</f>
        <v>0</v>
      </c>
      <c r="I3077" s="631">
        <f t="shared" si="4202"/>
        <v>0</v>
      </c>
      <c r="J3077" s="632"/>
      <c r="K3077" s="632"/>
      <c r="L3077" s="632"/>
      <c r="M3077" s="633"/>
      <c r="N3077" s="632"/>
      <c r="O3077" s="635"/>
      <c r="P3077" s="636" t="e">
        <f t="shared" ref="P3077" si="4210">G3077*O3070</f>
        <v>#REF!</v>
      </c>
    </row>
    <row r="3078" spans="1:16">
      <c r="B3078" s="627"/>
      <c r="C3078" s="627"/>
      <c r="D3078" s="627"/>
      <c r="E3078" s="628"/>
      <c r="F3078" s="627"/>
      <c r="G3078" s="639"/>
      <c r="H3078" s="630">
        <f>IF(F3078="",0,VLOOKUP(F3078,'Cable trays (UnitPrice)'!B:F,5,0))</f>
        <v>0</v>
      </c>
      <c r="I3078" s="631">
        <f t="shared" si="4202"/>
        <v>0</v>
      </c>
      <c r="J3078" s="632"/>
      <c r="K3078" s="632"/>
      <c r="L3078" s="632"/>
      <c r="M3078" s="633"/>
      <c r="N3078" s="632"/>
      <c r="O3078" s="635"/>
      <c r="P3078" s="636" t="e">
        <f t="shared" ref="P3078" si="4211">G3078*O3070</f>
        <v>#REF!</v>
      </c>
    </row>
    <row r="3079" spans="1:16">
      <c r="B3079" s="627"/>
      <c r="C3079" s="627"/>
      <c r="D3079" s="627"/>
      <c r="E3079" s="628"/>
      <c r="F3079" s="8"/>
      <c r="G3079" s="639"/>
      <c r="H3079" s="630">
        <f>IF(F3079="",0,VLOOKUP(F3079,'Cable trays (UnitPrice)'!B:F,5,0))</f>
        <v>0</v>
      </c>
      <c r="I3079" s="631">
        <f t="shared" si="4202"/>
        <v>0</v>
      </c>
      <c r="J3079" s="632"/>
      <c r="K3079" s="632"/>
      <c r="L3079" s="632"/>
      <c r="M3079" s="633"/>
      <c r="N3079" s="632"/>
      <c r="O3079" s="635"/>
      <c r="P3079" s="636" t="e">
        <f t="shared" ref="P3079" si="4212">G3079*O3070</f>
        <v>#REF!</v>
      </c>
    </row>
    <row r="3080" spans="1:16">
      <c r="A3080" t="s">
        <v>1062</v>
      </c>
      <c r="B3080" s="706" t="s">
        <v>1013</v>
      </c>
      <c r="C3080" s="704" t="s">
        <v>856</v>
      </c>
      <c r="D3080" s="9" t="s">
        <v>878</v>
      </c>
      <c r="E3080" s="9" t="s">
        <v>881</v>
      </c>
      <c r="F3080" s="619"/>
      <c r="G3080" s="619"/>
      <c r="H3080" s="619"/>
      <c r="I3080" s="620">
        <f t="shared" ref="I3080" si="4213">SUM(I3081:I3089)</f>
        <v>116.63304347826087</v>
      </c>
      <c r="J3080" s="621">
        <f>I3080*NOK2EUR</f>
        <v>1341.28</v>
      </c>
      <c r="K3080" s="622"/>
      <c r="L3080" s="622">
        <f t="shared" ref="L3080" si="4214">D3080/1000</f>
        <v>0.6</v>
      </c>
      <c r="M3080" s="624">
        <f t="shared" ref="M3080" si="4215">$M$1</f>
        <v>0.5</v>
      </c>
      <c r="N3080" s="622">
        <f t="shared" ref="N3080" si="4216">L3080+L3080*M3080</f>
        <v>0.89999999999999991</v>
      </c>
      <c r="O3080" s="626" t="e">
        <f>SUMIF(#REF!,A3080,#REF!)</f>
        <v>#REF!</v>
      </c>
      <c r="P3080" s="626"/>
    </row>
    <row r="3081" spans="1:16">
      <c r="B3081" s="627"/>
      <c r="C3081" s="627"/>
      <c r="D3081" s="627"/>
      <c r="E3081" s="628"/>
      <c r="F3081" s="260" t="str">
        <f>CONCATENATE(B3080," ",C3080,D3080,"x",E3080)</f>
        <v>Tray - Bend PRE Galv. 600 x 100</v>
      </c>
      <c r="G3081" s="629">
        <v>1</v>
      </c>
      <c r="H3081" s="630">
        <f>IF(F3081="",0,VLOOKUP(F3081,'Cable trays (UnitPrice)'!B:F,5,0))</f>
        <v>78.260869565217391</v>
      </c>
      <c r="I3081" s="631">
        <f t="shared" ref="I3081:I3089" si="4217">H3081*G3081</f>
        <v>78.260869565217391</v>
      </c>
      <c r="J3081" s="632"/>
      <c r="K3081" s="632"/>
      <c r="L3081" s="632"/>
      <c r="M3081" s="633"/>
      <c r="N3081" s="632"/>
      <c r="O3081" s="635"/>
      <c r="P3081" s="636" t="e">
        <f t="shared" ref="P3081" si="4218">G3081*O3080</f>
        <v>#REF!</v>
      </c>
    </row>
    <row r="3082" spans="1:16">
      <c r="B3082" s="627"/>
      <c r="C3082" s="627"/>
      <c r="D3082" s="627"/>
      <c r="E3082" s="628"/>
      <c r="F3082" s="260" t="str">
        <f>CONCATENATE("Ladder - Union ",C3080,D3080,"x",E3080)</f>
        <v>Ladder - Union PRE Galv. 600 x 100</v>
      </c>
      <c r="G3082" s="629">
        <v>2</v>
      </c>
      <c r="H3082" s="630">
        <f>IF(F3082="",0,VLOOKUP(F3082,'Cable trays (UnitPrice)'!B:F,5,0))</f>
        <v>13.043478260869565</v>
      </c>
      <c r="I3082" s="631">
        <f t="shared" si="4217"/>
        <v>26.086956521739129</v>
      </c>
      <c r="J3082" s="632"/>
      <c r="K3082" s="632"/>
      <c r="L3082" s="632"/>
      <c r="M3082" s="633"/>
      <c r="N3082" s="632"/>
      <c r="O3082" s="635"/>
      <c r="P3082" s="636" t="e">
        <f t="shared" ref="P3082" si="4219">G3082*O3080</f>
        <v>#REF!</v>
      </c>
    </row>
    <row r="3083" spans="1:16">
      <c r="B3083" s="627"/>
      <c r="C3083" s="627"/>
      <c r="D3083" s="627"/>
      <c r="E3083" s="628"/>
      <c r="F3083" s="638" t="s">
        <v>853</v>
      </c>
      <c r="G3083" s="639">
        <v>2</v>
      </c>
      <c r="H3083" s="630">
        <f>IF(F3083="",0,VLOOKUP(F3083,'Cable trays (UnitPrice)'!B:F,5,0))</f>
        <v>1.6165217391304347</v>
      </c>
      <c r="I3083" s="631">
        <f t="shared" si="4217"/>
        <v>3.2330434782608695</v>
      </c>
      <c r="J3083" s="632"/>
      <c r="K3083" s="632"/>
      <c r="L3083" s="632"/>
      <c r="M3083" s="633"/>
      <c r="N3083" s="632"/>
      <c r="O3083" s="635"/>
      <c r="P3083" s="636" t="e">
        <f t="shared" ref="P3083" si="4220">G3083*O3080</f>
        <v>#REF!</v>
      </c>
    </row>
    <row r="3084" spans="1:16">
      <c r="B3084" s="627"/>
      <c r="C3084" s="627"/>
      <c r="D3084" s="627"/>
      <c r="E3084" s="628"/>
      <c r="F3084" s="638" t="s">
        <v>854</v>
      </c>
      <c r="G3084" s="639">
        <v>2</v>
      </c>
      <c r="H3084" s="630">
        <f>IF(F3084="",0,VLOOKUP(F3084,'Cable trays (UnitPrice)'!B:F,5,0))</f>
        <v>0.1643478260869565</v>
      </c>
      <c r="I3084" s="631">
        <f t="shared" si="4217"/>
        <v>0.328695652173913</v>
      </c>
      <c r="J3084" s="632"/>
      <c r="K3084" s="632"/>
      <c r="L3084" s="632"/>
      <c r="M3084" s="633"/>
      <c r="N3084" s="632"/>
      <c r="O3084" s="635"/>
      <c r="P3084" s="636" t="e">
        <f t="shared" ref="P3084" si="4221">G3084*O3080</f>
        <v>#REF!</v>
      </c>
    </row>
    <row r="3085" spans="1:16">
      <c r="B3085" s="627"/>
      <c r="C3085" s="627"/>
      <c r="D3085" s="627"/>
      <c r="E3085" s="628"/>
      <c r="F3085" s="638" t="s">
        <v>865</v>
      </c>
      <c r="G3085" s="639">
        <f t="shared" si="4207"/>
        <v>1.2</v>
      </c>
      <c r="H3085" s="630">
        <f>IF(F3085="",0,VLOOKUP(F3085,'Cable trays (UnitPrice)'!B:F,5,0))</f>
        <v>5.9608695652173909</v>
      </c>
      <c r="I3085" s="631">
        <f t="shared" si="4217"/>
        <v>7.1530434782608685</v>
      </c>
      <c r="J3085" s="632"/>
      <c r="K3085" s="632"/>
      <c r="L3085" s="632"/>
      <c r="M3085" s="633"/>
      <c r="N3085" s="632"/>
      <c r="O3085" s="635"/>
      <c r="P3085" s="636" t="e">
        <f t="shared" ref="P3085" si="4222">G3085*O3080</f>
        <v>#REF!</v>
      </c>
    </row>
    <row r="3086" spans="1:16">
      <c r="B3086" s="627"/>
      <c r="C3086" s="627"/>
      <c r="D3086" s="627"/>
      <c r="E3086" s="628"/>
      <c r="F3086" s="638" t="s">
        <v>855</v>
      </c>
      <c r="G3086" s="639">
        <v>2</v>
      </c>
      <c r="H3086" s="630">
        <f>IF(F3086="",0,VLOOKUP(F3086,'Cable trays (UnitPrice)'!B:F,5,0))</f>
        <v>0.78521739130434776</v>
      </c>
      <c r="I3086" s="631">
        <f t="shared" si="4217"/>
        <v>1.5704347826086955</v>
      </c>
      <c r="J3086" s="632"/>
      <c r="K3086" s="632"/>
      <c r="L3086" s="632"/>
      <c r="M3086" s="633"/>
      <c r="N3086" s="632"/>
      <c r="O3086" s="635"/>
      <c r="P3086" s="636" t="e">
        <f t="shared" ref="P3086" si="4223">G3086*O3080</f>
        <v>#REF!</v>
      </c>
    </row>
    <row r="3087" spans="1:16">
      <c r="B3087" s="627"/>
      <c r="C3087" s="627"/>
      <c r="D3087" s="627"/>
      <c r="E3087" s="628"/>
      <c r="F3087" s="638"/>
      <c r="G3087" s="639"/>
      <c r="H3087" s="630">
        <f>IF(F3087="",0,VLOOKUP(F3087,'Cable trays (UnitPrice)'!B:F,5,0))</f>
        <v>0</v>
      </c>
      <c r="I3087" s="631">
        <f t="shared" si="4217"/>
        <v>0</v>
      </c>
      <c r="J3087" s="632"/>
      <c r="K3087" s="632"/>
      <c r="L3087" s="632"/>
      <c r="M3087" s="633"/>
      <c r="N3087" s="632"/>
      <c r="O3087" s="635"/>
      <c r="P3087" s="636" t="e">
        <f t="shared" ref="P3087" si="4224">G3087*O3080</f>
        <v>#REF!</v>
      </c>
    </row>
    <row r="3088" spans="1:16">
      <c r="B3088" s="627"/>
      <c r="C3088" s="627"/>
      <c r="D3088" s="627"/>
      <c r="E3088" s="628"/>
      <c r="F3088" s="627"/>
      <c r="G3088" s="639"/>
      <c r="H3088" s="630">
        <f>IF(F3088="",0,VLOOKUP(F3088,'Cable trays (UnitPrice)'!B:F,5,0))</f>
        <v>0</v>
      </c>
      <c r="I3088" s="631">
        <f t="shared" si="4217"/>
        <v>0</v>
      </c>
      <c r="J3088" s="632"/>
      <c r="K3088" s="632"/>
      <c r="L3088" s="632"/>
      <c r="M3088" s="633"/>
      <c r="N3088" s="632"/>
      <c r="O3088" s="635"/>
      <c r="P3088" s="636" t="e">
        <f t="shared" ref="P3088" si="4225">G3088*O3080</f>
        <v>#REF!</v>
      </c>
    </row>
    <row r="3089" spans="1:16">
      <c r="B3089" s="627"/>
      <c r="C3089" s="627"/>
      <c r="D3089" s="627"/>
      <c r="E3089" s="628"/>
      <c r="F3089" s="8"/>
      <c r="G3089" s="639"/>
      <c r="H3089" s="630">
        <f>IF(F3089="",0,VLOOKUP(F3089,'Cable trays (UnitPrice)'!B:F,5,0))</f>
        <v>0</v>
      </c>
      <c r="I3089" s="631">
        <f t="shared" si="4217"/>
        <v>0</v>
      </c>
      <c r="J3089" s="632"/>
      <c r="K3089" s="632"/>
      <c r="L3089" s="632"/>
      <c r="M3089" s="633"/>
      <c r="N3089" s="632"/>
      <c r="O3089" s="635"/>
      <c r="P3089" s="636" t="e">
        <f t="shared" ref="P3089" si="4226">G3089*O3080</f>
        <v>#REF!</v>
      </c>
    </row>
    <row r="3090" spans="1:16">
      <c r="A3090" t="s">
        <v>1063</v>
      </c>
      <c r="B3090" s="706" t="s">
        <v>1013</v>
      </c>
      <c r="C3090" s="704" t="s">
        <v>856</v>
      </c>
      <c r="D3090" s="9" t="s">
        <v>869</v>
      </c>
      <c r="E3090" s="9" t="s">
        <v>924</v>
      </c>
      <c r="F3090" s="619"/>
      <c r="G3090" s="619"/>
      <c r="H3090" s="619"/>
      <c r="I3090" s="620">
        <f t="shared" ref="I3090" si="4227">SUM(I3091:I3099)</f>
        <v>100.01304347826087</v>
      </c>
      <c r="J3090" s="621">
        <f>I3090*NOK2EUR</f>
        <v>1150.1500000000001</v>
      </c>
      <c r="K3090" s="622"/>
      <c r="L3090" s="622">
        <f t="shared" ref="L3090" si="4228">D3090/1000</f>
        <v>0.3</v>
      </c>
      <c r="M3090" s="624">
        <f t="shared" ref="M3090" si="4229">$M$1</f>
        <v>0.5</v>
      </c>
      <c r="N3090" s="622">
        <f t="shared" ref="N3090" si="4230">L3090+L3090*M3090</f>
        <v>0.44999999999999996</v>
      </c>
      <c r="O3090" s="626" t="e">
        <f>SUMIF(#REF!,A3090,#REF!)</f>
        <v>#REF!</v>
      </c>
      <c r="P3090" s="626"/>
    </row>
    <row r="3091" spans="1:16">
      <c r="B3091" s="627"/>
      <c r="C3091" s="627"/>
      <c r="D3091" s="627"/>
      <c r="E3091" s="628"/>
      <c r="F3091" s="260" t="str">
        <f>CONCATENATE(B3090," ",C3090,D3090,"x",E3090)</f>
        <v>Tray - Bend PRE Galv. 300 x 38</v>
      </c>
      <c r="G3091" s="629">
        <v>1</v>
      </c>
      <c r="H3091" s="630">
        <f>IF(F3091="",0,VLOOKUP(F3091,'Cable trays (UnitPrice)'!B:F,5,0))</f>
        <v>69.565217391304344</v>
      </c>
      <c r="I3091" s="631">
        <f t="shared" ref="I3091:I3099" si="4231">H3091*G3091</f>
        <v>69.565217391304344</v>
      </c>
      <c r="J3091" s="632"/>
      <c r="K3091" s="632"/>
      <c r="L3091" s="632"/>
      <c r="M3091" s="633"/>
      <c r="N3091" s="632"/>
      <c r="O3091" s="635"/>
      <c r="P3091" s="636" t="e">
        <f t="shared" ref="P3091" si="4232">G3091*O3090</f>
        <v>#REF!</v>
      </c>
    </row>
    <row r="3092" spans="1:16">
      <c r="B3092" s="627"/>
      <c r="C3092" s="627"/>
      <c r="D3092" s="627"/>
      <c r="E3092" s="628"/>
      <c r="F3092" s="260" t="str">
        <f>CONCATENATE("Ladder - Union ",C3090,D3090,"x",E3090)</f>
        <v>Ladder - Union PRE Galv. 300 x 38</v>
      </c>
      <c r="G3092" s="629">
        <v>2</v>
      </c>
      <c r="H3092" s="630">
        <f>IF(F3092="",0,VLOOKUP(F3092,'Cable trays (UnitPrice)'!B:F,5,0))</f>
        <v>10.869565217391305</v>
      </c>
      <c r="I3092" s="631">
        <f t="shared" si="4231"/>
        <v>21.739130434782609</v>
      </c>
      <c r="J3092" s="632"/>
      <c r="K3092" s="632"/>
      <c r="L3092" s="632"/>
      <c r="M3092" s="633"/>
      <c r="N3092" s="632"/>
      <c r="O3092" s="635"/>
      <c r="P3092" s="636" t="e">
        <f t="shared" ref="P3092" si="4233">G3092*O3090</f>
        <v>#REF!</v>
      </c>
    </row>
    <row r="3093" spans="1:16">
      <c r="B3093" s="627"/>
      <c r="C3093" s="627"/>
      <c r="D3093" s="627"/>
      <c r="E3093" s="628"/>
      <c r="F3093" s="638" t="s">
        <v>853</v>
      </c>
      <c r="G3093" s="639">
        <v>2</v>
      </c>
      <c r="H3093" s="630">
        <f>IF(F3093="",0,VLOOKUP(F3093,'Cable trays (UnitPrice)'!B:F,5,0))</f>
        <v>1.6165217391304347</v>
      </c>
      <c r="I3093" s="631">
        <f t="shared" si="4231"/>
        <v>3.2330434782608695</v>
      </c>
      <c r="J3093" s="632"/>
      <c r="K3093" s="632"/>
      <c r="L3093" s="632"/>
      <c r="M3093" s="633"/>
      <c r="N3093" s="632"/>
      <c r="O3093" s="635"/>
      <c r="P3093" s="636" t="e">
        <f t="shared" ref="P3093" si="4234">G3093*O3090</f>
        <v>#REF!</v>
      </c>
    </row>
    <row r="3094" spans="1:16">
      <c r="B3094" s="627"/>
      <c r="C3094" s="627"/>
      <c r="D3094" s="627"/>
      <c r="E3094" s="628"/>
      <c r="F3094" s="638" t="s">
        <v>854</v>
      </c>
      <c r="G3094" s="639">
        <v>2</v>
      </c>
      <c r="H3094" s="630">
        <f>IF(F3094="",0,VLOOKUP(F3094,'Cable trays (UnitPrice)'!B:F,5,0))</f>
        <v>0.1643478260869565</v>
      </c>
      <c r="I3094" s="631">
        <f t="shared" si="4231"/>
        <v>0.328695652173913</v>
      </c>
      <c r="J3094" s="632"/>
      <c r="K3094" s="632"/>
      <c r="L3094" s="632"/>
      <c r="M3094" s="633"/>
      <c r="N3094" s="632"/>
      <c r="O3094" s="635"/>
      <c r="P3094" s="636" t="e">
        <f t="shared" ref="P3094" si="4235">G3094*O3090</f>
        <v>#REF!</v>
      </c>
    </row>
    <row r="3095" spans="1:16">
      <c r="B3095" s="627"/>
      <c r="C3095" s="627"/>
      <c r="D3095" s="627"/>
      <c r="E3095" s="628"/>
      <c r="F3095" s="638" t="s">
        <v>865</v>
      </c>
      <c r="G3095" s="639">
        <f t="shared" si="4207"/>
        <v>0.6</v>
      </c>
      <c r="H3095" s="630">
        <f>IF(F3095="",0,VLOOKUP(F3095,'Cable trays (UnitPrice)'!B:F,5,0))</f>
        <v>5.9608695652173909</v>
      </c>
      <c r="I3095" s="631">
        <f t="shared" si="4231"/>
        <v>3.5765217391304343</v>
      </c>
      <c r="J3095" s="632"/>
      <c r="K3095" s="632"/>
      <c r="L3095" s="632"/>
      <c r="M3095" s="633"/>
      <c r="N3095" s="632"/>
      <c r="O3095" s="635"/>
      <c r="P3095" s="636" t="e">
        <f t="shared" ref="P3095" si="4236">G3095*O3090</f>
        <v>#REF!</v>
      </c>
    </row>
    <row r="3096" spans="1:16">
      <c r="B3096" s="627"/>
      <c r="C3096" s="627"/>
      <c r="D3096" s="627"/>
      <c r="E3096" s="628"/>
      <c r="F3096" s="638" t="s">
        <v>855</v>
      </c>
      <c r="G3096" s="639">
        <v>2</v>
      </c>
      <c r="H3096" s="630">
        <f>IF(F3096="",0,VLOOKUP(F3096,'Cable trays (UnitPrice)'!B:F,5,0))</f>
        <v>0.78521739130434776</v>
      </c>
      <c r="I3096" s="631">
        <f t="shared" si="4231"/>
        <v>1.5704347826086955</v>
      </c>
      <c r="J3096" s="632"/>
      <c r="K3096" s="632"/>
      <c r="L3096" s="632"/>
      <c r="M3096" s="633"/>
      <c r="N3096" s="632"/>
      <c r="O3096" s="635"/>
      <c r="P3096" s="636" t="e">
        <f t="shared" ref="P3096" si="4237">G3096*O3090</f>
        <v>#REF!</v>
      </c>
    </row>
    <row r="3097" spans="1:16">
      <c r="B3097" s="627"/>
      <c r="C3097" s="627"/>
      <c r="D3097" s="627"/>
      <c r="E3097" s="628"/>
      <c r="F3097" s="638"/>
      <c r="G3097" s="639"/>
      <c r="H3097" s="630">
        <f>IF(F3097="",0,VLOOKUP(F3097,'Cable trays (UnitPrice)'!B:F,5,0))</f>
        <v>0</v>
      </c>
      <c r="I3097" s="631">
        <f t="shared" si="4231"/>
        <v>0</v>
      </c>
      <c r="J3097" s="632"/>
      <c r="K3097" s="632"/>
      <c r="L3097" s="632"/>
      <c r="M3097" s="633"/>
      <c r="N3097" s="632"/>
      <c r="O3097" s="635"/>
      <c r="P3097" s="636" t="e">
        <f t="shared" ref="P3097" si="4238">G3097*O3090</f>
        <v>#REF!</v>
      </c>
    </row>
    <row r="3098" spans="1:16">
      <c r="B3098" s="627"/>
      <c r="C3098" s="627"/>
      <c r="D3098" s="627"/>
      <c r="E3098" s="628"/>
      <c r="F3098" s="627"/>
      <c r="G3098" s="639"/>
      <c r="H3098" s="630">
        <f>IF(F3098="",0,VLOOKUP(F3098,'Cable trays (UnitPrice)'!B:F,5,0))</f>
        <v>0</v>
      </c>
      <c r="I3098" s="631">
        <f t="shared" si="4231"/>
        <v>0</v>
      </c>
      <c r="J3098" s="632"/>
      <c r="K3098" s="632"/>
      <c r="L3098" s="632"/>
      <c r="M3098" s="633"/>
      <c r="N3098" s="632"/>
      <c r="O3098" s="635"/>
      <c r="P3098" s="636" t="e">
        <f t="shared" ref="P3098" si="4239">G3098*O3090</f>
        <v>#REF!</v>
      </c>
    </row>
    <row r="3099" spans="1:16">
      <c r="B3099" s="627"/>
      <c r="C3099" s="627"/>
      <c r="D3099" s="627"/>
      <c r="E3099" s="628"/>
      <c r="F3099" s="8"/>
      <c r="G3099" s="639"/>
      <c r="H3099" s="630">
        <f>IF(F3099="",0,VLOOKUP(F3099,'Cable trays (UnitPrice)'!B:F,5,0))</f>
        <v>0</v>
      </c>
      <c r="I3099" s="631">
        <f t="shared" si="4231"/>
        <v>0</v>
      </c>
      <c r="J3099" s="632"/>
      <c r="K3099" s="632"/>
      <c r="L3099" s="632"/>
      <c r="M3099" s="633"/>
      <c r="N3099" s="632"/>
      <c r="O3099" s="635"/>
      <c r="P3099" s="636" t="e">
        <f t="shared" ref="P3099" si="4240">G3099*O3090</f>
        <v>#REF!</v>
      </c>
    </row>
    <row r="3100" spans="1:16">
      <c r="A3100" t="s">
        <v>1064</v>
      </c>
      <c r="B3100" s="706" t="s">
        <v>1013</v>
      </c>
      <c r="C3100" s="704" t="s">
        <v>856</v>
      </c>
      <c r="D3100" s="9" t="s">
        <v>941</v>
      </c>
      <c r="E3100" s="9" t="s">
        <v>883</v>
      </c>
      <c r="F3100" s="619"/>
      <c r="G3100" s="619"/>
      <c r="H3100" s="619"/>
      <c r="I3100" s="620">
        <f t="shared" ref="I3100" si="4241">SUM(I3101:I3109)</f>
        <v>28.200127153404427</v>
      </c>
      <c r="J3100" s="621">
        <f>I3100*NOK2EUR</f>
        <v>324.30146226415093</v>
      </c>
      <c r="K3100" s="622"/>
      <c r="L3100" s="622">
        <f t="shared" ref="L3100" si="4242">D3100/1000</f>
        <v>0.22500000000000001</v>
      </c>
      <c r="M3100" s="624">
        <f t="shared" ref="M3100" si="4243">$M$1</f>
        <v>0.5</v>
      </c>
      <c r="N3100" s="622">
        <f t="shared" ref="N3100" si="4244">L3100+L3100*M3100</f>
        <v>0.33750000000000002</v>
      </c>
      <c r="O3100" s="626" t="e">
        <f>SUMIF(#REF!,A3100,#REF!)</f>
        <v>#REF!</v>
      </c>
      <c r="P3100" s="626"/>
    </row>
    <row r="3101" spans="1:16">
      <c r="B3101" s="627"/>
      <c r="C3101" s="627"/>
      <c r="D3101" s="627"/>
      <c r="E3101" s="628"/>
      <c r="F3101" s="260" t="str">
        <f>CONCATENATE(B3100," ",C3100,D3100,"x",E3100)</f>
        <v>Tray - Bend PRE Galv. 225 x 80</v>
      </c>
      <c r="G3101" s="629">
        <v>1</v>
      </c>
      <c r="H3101" s="630">
        <f>IF(F3101="",0,VLOOKUP(F3101,'Cable trays (UnitPrice)'!B:F,5,0))</f>
        <v>15.326770576975663</v>
      </c>
      <c r="I3101" s="631">
        <f t="shared" ref="I3101:I3109" si="4245">H3101*G3101</f>
        <v>15.326770576975663</v>
      </c>
      <c r="J3101" s="632"/>
      <c r="K3101" s="632"/>
      <c r="L3101" s="632"/>
      <c r="M3101" s="633"/>
      <c r="N3101" s="632"/>
      <c r="O3101" s="635"/>
      <c r="P3101" s="636" t="e">
        <f t="shared" ref="P3101" si="4246">G3101*O3100</f>
        <v>#REF!</v>
      </c>
    </row>
    <row r="3102" spans="1:16">
      <c r="B3102" s="627"/>
      <c r="C3102" s="627"/>
      <c r="D3102" s="627"/>
      <c r="E3102" s="628"/>
      <c r="F3102" s="260" t="str">
        <f>CONCATENATE("Ladder - Union ",C3100,D3100,"x",E3100)</f>
        <v>Ladder - Union PRE Galv. 225 x 80</v>
      </c>
      <c r="G3102" s="629">
        <v>2</v>
      </c>
      <c r="H3102" s="630">
        <f>IF(F3102="",0,VLOOKUP(F3102,'Cable trays (UnitPrice)'!B:F,5,0))</f>
        <v>2.5293956795187311</v>
      </c>
      <c r="I3102" s="631">
        <f t="shared" si="4245"/>
        <v>5.0587913590374622</v>
      </c>
      <c r="J3102" s="632"/>
      <c r="K3102" s="632"/>
      <c r="L3102" s="632"/>
      <c r="M3102" s="633"/>
      <c r="N3102" s="632"/>
      <c r="O3102" s="635"/>
      <c r="P3102" s="636" t="e">
        <f t="shared" ref="P3102" si="4247">G3102*O3100</f>
        <v>#REF!</v>
      </c>
    </row>
    <row r="3103" spans="1:16">
      <c r="B3103" s="627"/>
      <c r="C3103" s="627"/>
      <c r="D3103" s="627"/>
      <c r="E3103" s="628"/>
      <c r="F3103" s="638" t="s">
        <v>853</v>
      </c>
      <c r="G3103" s="639">
        <v>2</v>
      </c>
      <c r="H3103" s="630">
        <f>IF(F3103="",0,VLOOKUP(F3103,'Cable trays (UnitPrice)'!B:F,5,0))</f>
        <v>1.6165217391304347</v>
      </c>
      <c r="I3103" s="631">
        <f t="shared" si="4245"/>
        <v>3.2330434782608695</v>
      </c>
      <c r="J3103" s="632"/>
      <c r="K3103" s="632"/>
      <c r="L3103" s="632"/>
      <c r="M3103" s="633"/>
      <c r="N3103" s="632"/>
      <c r="O3103" s="635"/>
      <c r="P3103" s="636" t="e">
        <f t="shared" ref="P3103" si="4248">G3103*O3100</f>
        <v>#REF!</v>
      </c>
    </row>
    <row r="3104" spans="1:16">
      <c r="B3104" s="627"/>
      <c r="C3104" s="627"/>
      <c r="D3104" s="627"/>
      <c r="E3104" s="628"/>
      <c r="F3104" s="638" t="s">
        <v>854</v>
      </c>
      <c r="G3104" s="639">
        <v>2</v>
      </c>
      <c r="H3104" s="630">
        <f>IF(F3104="",0,VLOOKUP(F3104,'Cable trays (UnitPrice)'!B:F,5,0))</f>
        <v>0.1643478260869565</v>
      </c>
      <c r="I3104" s="631">
        <f t="shared" si="4245"/>
        <v>0.328695652173913</v>
      </c>
      <c r="J3104" s="632"/>
      <c r="K3104" s="632"/>
      <c r="L3104" s="632"/>
      <c r="M3104" s="633"/>
      <c r="N3104" s="632"/>
      <c r="O3104" s="635"/>
      <c r="P3104" s="636" t="e">
        <f t="shared" ref="P3104" si="4249">G3104*O3100</f>
        <v>#REF!</v>
      </c>
    </row>
    <row r="3105" spans="1:16">
      <c r="B3105" s="627"/>
      <c r="C3105" s="627"/>
      <c r="D3105" s="627"/>
      <c r="E3105" s="628"/>
      <c r="F3105" s="638" t="s">
        <v>865</v>
      </c>
      <c r="G3105" s="639">
        <f t="shared" si="4207"/>
        <v>0.45</v>
      </c>
      <c r="H3105" s="630">
        <f>IF(F3105="",0,VLOOKUP(F3105,'Cable trays (UnitPrice)'!B:F,5,0))</f>
        <v>5.9608695652173909</v>
      </c>
      <c r="I3105" s="631">
        <f t="shared" si="4245"/>
        <v>2.682391304347826</v>
      </c>
      <c r="J3105" s="632"/>
      <c r="K3105" s="632"/>
      <c r="L3105" s="632"/>
      <c r="M3105" s="633"/>
      <c r="N3105" s="632"/>
      <c r="O3105" s="635"/>
      <c r="P3105" s="636" t="e">
        <f t="shared" ref="P3105" si="4250">G3105*O3100</f>
        <v>#REF!</v>
      </c>
    </row>
    <row r="3106" spans="1:16">
      <c r="B3106" s="627"/>
      <c r="C3106" s="627"/>
      <c r="D3106" s="627"/>
      <c r="E3106" s="628"/>
      <c r="F3106" s="638" t="s">
        <v>855</v>
      </c>
      <c r="G3106" s="639">
        <v>2</v>
      </c>
      <c r="H3106" s="630">
        <f>IF(F3106="",0,VLOOKUP(F3106,'Cable trays (UnitPrice)'!B:F,5,0))</f>
        <v>0.78521739130434776</v>
      </c>
      <c r="I3106" s="631">
        <f t="shared" si="4245"/>
        <v>1.5704347826086955</v>
      </c>
      <c r="J3106" s="632"/>
      <c r="K3106" s="632"/>
      <c r="L3106" s="632"/>
      <c r="M3106" s="633"/>
      <c r="N3106" s="632"/>
      <c r="O3106" s="635"/>
      <c r="P3106" s="636" t="e">
        <f t="shared" ref="P3106" si="4251">G3106*O3100</f>
        <v>#REF!</v>
      </c>
    </row>
    <row r="3107" spans="1:16">
      <c r="B3107" s="627"/>
      <c r="C3107" s="627"/>
      <c r="D3107" s="627"/>
      <c r="E3107" s="628"/>
      <c r="F3107" s="638"/>
      <c r="G3107" s="639"/>
      <c r="H3107" s="630">
        <f>IF(F3107="",0,VLOOKUP(F3107,'Cable trays (UnitPrice)'!B:F,5,0))</f>
        <v>0</v>
      </c>
      <c r="I3107" s="631">
        <f t="shared" si="4245"/>
        <v>0</v>
      </c>
      <c r="J3107" s="632"/>
      <c r="K3107" s="632"/>
      <c r="L3107" s="632"/>
      <c r="M3107" s="633"/>
      <c r="N3107" s="632"/>
      <c r="O3107" s="635"/>
      <c r="P3107" s="636" t="e">
        <f t="shared" ref="P3107" si="4252">G3107*O3100</f>
        <v>#REF!</v>
      </c>
    </row>
    <row r="3108" spans="1:16">
      <c r="B3108" s="627"/>
      <c r="C3108" s="627"/>
      <c r="D3108" s="627"/>
      <c r="E3108" s="628"/>
      <c r="F3108" s="627"/>
      <c r="G3108" s="639"/>
      <c r="H3108" s="630">
        <f>IF(F3108="",0,VLOOKUP(F3108,'Cable trays (UnitPrice)'!B:F,5,0))</f>
        <v>0</v>
      </c>
      <c r="I3108" s="631">
        <f t="shared" si="4245"/>
        <v>0</v>
      </c>
      <c r="J3108" s="632"/>
      <c r="K3108" s="632"/>
      <c r="L3108" s="632"/>
      <c r="M3108" s="633"/>
      <c r="N3108" s="632"/>
      <c r="O3108" s="635"/>
      <c r="P3108" s="636" t="e">
        <f t="shared" ref="P3108" si="4253">G3108*O3100</f>
        <v>#REF!</v>
      </c>
    </row>
    <row r="3109" spans="1:16">
      <c r="B3109" s="627"/>
      <c r="C3109" s="627"/>
      <c r="D3109" s="627"/>
      <c r="E3109" s="628"/>
      <c r="F3109" s="8"/>
      <c r="G3109" s="639"/>
      <c r="H3109" s="630">
        <f>IF(F3109="",0,VLOOKUP(F3109,'Cable trays (UnitPrice)'!B:F,5,0))</f>
        <v>0</v>
      </c>
      <c r="I3109" s="631">
        <f t="shared" si="4245"/>
        <v>0</v>
      </c>
      <c r="J3109" s="632"/>
      <c r="K3109" s="632"/>
      <c r="L3109" s="632"/>
      <c r="M3109" s="633"/>
      <c r="N3109" s="632"/>
      <c r="O3109" s="635"/>
      <c r="P3109" s="636" t="e">
        <f t="shared" ref="P3109" si="4254">G3109*O3100</f>
        <v>#REF!</v>
      </c>
    </row>
    <row r="3110" spans="1:16">
      <c r="A3110" t="s">
        <v>1065</v>
      </c>
      <c r="B3110" s="706" t="s">
        <v>1013</v>
      </c>
      <c r="C3110" s="704" t="s">
        <v>856</v>
      </c>
      <c r="D3110" s="9" t="s">
        <v>941</v>
      </c>
      <c r="E3110" s="9" t="s">
        <v>1016</v>
      </c>
      <c r="F3110" s="619"/>
      <c r="G3110" s="619"/>
      <c r="H3110" s="619"/>
      <c r="I3110" s="620">
        <f t="shared" ref="I3110" si="4255">SUM(I3111:I3119)</f>
        <v>28.200127153404427</v>
      </c>
      <c r="J3110" s="621">
        <f>I3110*NOK2EUR</f>
        <v>324.30146226415093</v>
      </c>
      <c r="K3110" s="622"/>
      <c r="L3110" s="622">
        <f t="shared" ref="L3110" si="4256">D3110/1000</f>
        <v>0.22500000000000001</v>
      </c>
      <c r="M3110" s="624">
        <f t="shared" ref="M3110" si="4257">$M$1</f>
        <v>0.5</v>
      </c>
      <c r="N3110" s="622">
        <f t="shared" ref="N3110" si="4258">L3110+L3110*M3110</f>
        <v>0.33750000000000002</v>
      </c>
      <c r="O3110" s="626" t="e">
        <f>SUMIF(#REF!,A3110,#REF!)</f>
        <v>#REF!</v>
      </c>
      <c r="P3110" s="626"/>
    </row>
    <row r="3111" spans="1:16">
      <c r="B3111" s="627"/>
      <c r="C3111" s="627"/>
      <c r="D3111" s="627"/>
      <c r="E3111" s="628"/>
      <c r="F3111" s="260" t="str">
        <f>CONCATENATE(B3110," ",C3110,D3110,"x",E3110)</f>
        <v>Tray - Bend PRE Galv. 225 x 75</v>
      </c>
      <c r="G3111" s="629">
        <v>1</v>
      </c>
      <c r="H3111" s="630">
        <f>IF(F3111="",0,VLOOKUP(F3111,'Cable trays (UnitPrice)'!B:F,5,0))</f>
        <v>15.326770576975663</v>
      </c>
      <c r="I3111" s="631">
        <f t="shared" ref="I3111:I3119" si="4259">H3111*G3111</f>
        <v>15.326770576975663</v>
      </c>
      <c r="J3111" s="632"/>
      <c r="K3111" s="632"/>
      <c r="L3111" s="632"/>
      <c r="M3111" s="633"/>
      <c r="N3111" s="632"/>
      <c r="O3111" s="635"/>
      <c r="P3111" s="636" t="e">
        <f t="shared" ref="P3111" si="4260">G3111*O3110</f>
        <v>#REF!</v>
      </c>
    </row>
    <row r="3112" spans="1:16">
      <c r="B3112" s="627"/>
      <c r="C3112" s="627"/>
      <c r="D3112" s="627"/>
      <c r="E3112" s="628"/>
      <c r="F3112" s="260" t="str">
        <f>CONCATENATE("Ladder - Union ",C3110,D3110,"x",E3110)</f>
        <v>Ladder - Union PRE Galv. 225 x 75</v>
      </c>
      <c r="G3112" s="629">
        <v>2</v>
      </c>
      <c r="H3112" s="630">
        <f>IF(F3112="",0,VLOOKUP(F3112,'Cable trays (UnitPrice)'!B:F,5,0))</f>
        <v>2.5293956795187311</v>
      </c>
      <c r="I3112" s="631">
        <f t="shared" si="4259"/>
        <v>5.0587913590374622</v>
      </c>
      <c r="J3112" s="632"/>
      <c r="K3112" s="632"/>
      <c r="L3112" s="632"/>
      <c r="M3112" s="633"/>
      <c r="N3112" s="632"/>
      <c r="O3112" s="635"/>
      <c r="P3112" s="636" t="e">
        <f t="shared" ref="P3112" si="4261">G3112*O3110</f>
        <v>#REF!</v>
      </c>
    </row>
    <row r="3113" spans="1:16">
      <c r="B3113" s="627"/>
      <c r="C3113" s="627"/>
      <c r="D3113" s="627"/>
      <c r="E3113" s="628"/>
      <c r="F3113" s="638" t="s">
        <v>853</v>
      </c>
      <c r="G3113" s="639">
        <v>2</v>
      </c>
      <c r="H3113" s="630">
        <f>IF(F3113="",0,VLOOKUP(F3113,'Cable trays (UnitPrice)'!B:F,5,0))</f>
        <v>1.6165217391304347</v>
      </c>
      <c r="I3113" s="631">
        <f t="shared" si="4259"/>
        <v>3.2330434782608695</v>
      </c>
      <c r="J3113" s="632"/>
      <c r="K3113" s="632"/>
      <c r="L3113" s="632"/>
      <c r="M3113" s="633"/>
      <c r="N3113" s="632"/>
      <c r="O3113" s="635"/>
      <c r="P3113" s="636" t="e">
        <f t="shared" ref="P3113" si="4262">G3113*O3110</f>
        <v>#REF!</v>
      </c>
    </row>
    <row r="3114" spans="1:16">
      <c r="B3114" s="627"/>
      <c r="C3114" s="627"/>
      <c r="D3114" s="627"/>
      <c r="E3114" s="628"/>
      <c r="F3114" s="638" t="s">
        <v>854</v>
      </c>
      <c r="G3114" s="639">
        <v>2</v>
      </c>
      <c r="H3114" s="630">
        <f>IF(F3114="",0,VLOOKUP(F3114,'Cable trays (UnitPrice)'!B:F,5,0))</f>
        <v>0.1643478260869565</v>
      </c>
      <c r="I3114" s="631">
        <f t="shared" si="4259"/>
        <v>0.328695652173913</v>
      </c>
      <c r="J3114" s="632"/>
      <c r="K3114" s="632"/>
      <c r="L3114" s="632"/>
      <c r="M3114" s="633"/>
      <c r="N3114" s="632"/>
      <c r="O3114" s="635"/>
      <c r="P3114" s="636" t="e">
        <f t="shared" ref="P3114" si="4263">G3114*O3110</f>
        <v>#REF!</v>
      </c>
    </row>
    <row r="3115" spans="1:16">
      <c r="B3115" s="627"/>
      <c r="C3115" s="627"/>
      <c r="D3115" s="627"/>
      <c r="E3115" s="628"/>
      <c r="F3115" s="638" t="s">
        <v>865</v>
      </c>
      <c r="G3115" s="639">
        <f t="shared" si="4207"/>
        <v>0.45</v>
      </c>
      <c r="H3115" s="630">
        <f>IF(F3115="",0,VLOOKUP(F3115,'Cable trays (UnitPrice)'!B:F,5,0))</f>
        <v>5.9608695652173909</v>
      </c>
      <c r="I3115" s="631">
        <f t="shared" si="4259"/>
        <v>2.682391304347826</v>
      </c>
      <c r="J3115" s="632"/>
      <c r="K3115" s="632"/>
      <c r="L3115" s="632"/>
      <c r="M3115" s="633"/>
      <c r="N3115" s="632"/>
      <c r="O3115" s="635"/>
      <c r="P3115" s="636" t="e">
        <f t="shared" ref="P3115" si="4264">G3115*O3110</f>
        <v>#REF!</v>
      </c>
    </row>
    <row r="3116" spans="1:16">
      <c r="B3116" s="627"/>
      <c r="C3116" s="627"/>
      <c r="D3116" s="627"/>
      <c r="E3116" s="628"/>
      <c r="F3116" s="638" t="s">
        <v>855</v>
      </c>
      <c r="G3116" s="639">
        <v>2</v>
      </c>
      <c r="H3116" s="630">
        <f>IF(F3116="",0,VLOOKUP(F3116,'Cable trays (UnitPrice)'!B:F,5,0))</f>
        <v>0.78521739130434776</v>
      </c>
      <c r="I3116" s="631">
        <f t="shared" si="4259"/>
        <v>1.5704347826086955</v>
      </c>
      <c r="J3116" s="632"/>
      <c r="K3116" s="632"/>
      <c r="L3116" s="632"/>
      <c r="M3116" s="633"/>
      <c r="N3116" s="632"/>
      <c r="O3116" s="635"/>
      <c r="P3116" s="636" t="e">
        <f t="shared" ref="P3116" si="4265">G3116*O3110</f>
        <v>#REF!</v>
      </c>
    </row>
    <row r="3117" spans="1:16">
      <c r="B3117" s="627"/>
      <c r="C3117" s="627"/>
      <c r="D3117" s="627"/>
      <c r="E3117" s="628"/>
      <c r="F3117" s="638"/>
      <c r="G3117" s="639"/>
      <c r="H3117" s="630">
        <f>IF(F3117="",0,VLOOKUP(F3117,'Cable trays (UnitPrice)'!B:F,5,0))</f>
        <v>0</v>
      </c>
      <c r="I3117" s="631">
        <f t="shared" si="4259"/>
        <v>0</v>
      </c>
      <c r="J3117" s="632"/>
      <c r="K3117" s="632"/>
      <c r="L3117" s="632"/>
      <c r="M3117" s="633"/>
      <c r="N3117" s="632"/>
      <c r="O3117" s="635"/>
      <c r="P3117" s="636" t="e">
        <f t="shared" ref="P3117" si="4266">G3117*O3110</f>
        <v>#REF!</v>
      </c>
    </row>
    <row r="3118" spans="1:16">
      <c r="B3118" s="627"/>
      <c r="C3118" s="627"/>
      <c r="D3118" s="627"/>
      <c r="E3118" s="628"/>
      <c r="F3118" s="627"/>
      <c r="G3118" s="639"/>
      <c r="H3118" s="630">
        <f>IF(F3118="",0,VLOOKUP(F3118,'Cable trays (UnitPrice)'!B:F,5,0))</f>
        <v>0</v>
      </c>
      <c r="I3118" s="631">
        <f t="shared" si="4259"/>
        <v>0</v>
      </c>
      <c r="J3118" s="632"/>
      <c r="K3118" s="632"/>
      <c r="L3118" s="632"/>
      <c r="M3118" s="633"/>
      <c r="N3118" s="632"/>
      <c r="O3118" s="635"/>
      <c r="P3118" s="636" t="e">
        <f t="shared" ref="P3118" si="4267">G3118*O3110</f>
        <v>#REF!</v>
      </c>
    </row>
    <row r="3119" spans="1:16">
      <c r="B3119" s="627"/>
      <c r="C3119" s="627"/>
      <c r="D3119" s="627"/>
      <c r="E3119" s="628"/>
      <c r="F3119" s="8"/>
      <c r="G3119" s="639"/>
      <c r="H3119" s="630">
        <f>IF(F3119="",0,VLOOKUP(F3119,'Cable trays (UnitPrice)'!B:F,5,0))</f>
        <v>0</v>
      </c>
      <c r="I3119" s="631">
        <f t="shared" si="4259"/>
        <v>0</v>
      </c>
      <c r="J3119" s="632"/>
      <c r="K3119" s="632"/>
      <c r="L3119" s="632"/>
      <c r="M3119" s="633"/>
      <c r="N3119" s="632"/>
      <c r="O3119" s="635"/>
      <c r="P3119" s="636" t="e">
        <f t="shared" ref="P3119" si="4268">G3119*O3110</f>
        <v>#REF!</v>
      </c>
    </row>
    <row r="3120" spans="1:16">
      <c r="A3120" t="s">
        <v>1066</v>
      </c>
      <c r="B3120" s="706" t="s">
        <v>1013</v>
      </c>
      <c r="C3120" s="704" t="s">
        <v>856</v>
      </c>
      <c r="D3120" s="9" t="s">
        <v>941</v>
      </c>
      <c r="E3120" s="9" t="s">
        <v>867</v>
      </c>
      <c r="F3120" s="619"/>
      <c r="G3120" s="619"/>
      <c r="H3120" s="619"/>
      <c r="I3120" s="620">
        <f t="shared" ref="I3120" si="4269">SUM(I3121:I3129)</f>
        <v>21.076802023516546</v>
      </c>
      <c r="J3120" s="621">
        <f>I3120*NOK2EUR</f>
        <v>242.38322327044028</v>
      </c>
      <c r="K3120" s="622"/>
      <c r="L3120" s="622">
        <f t="shared" ref="L3120" si="4270">D3120/1000</f>
        <v>0.22500000000000001</v>
      </c>
      <c r="M3120" s="624">
        <f t="shared" ref="M3120" si="4271">$M$1</f>
        <v>0.5</v>
      </c>
      <c r="N3120" s="622">
        <f t="shared" ref="N3120" si="4272">L3120+L3120*M3120</f>
        <v>0.33750000000000002</v>
      </c>
      <c r="O3120" s="626" t="e">
        <f>SUMIF(#REF!,A3120,#REF!)</f>
        <v>#REF!</v>
      </c>
      <c r="P3120" s="626"/>
    </row>
    <row r="3121" spans="1:16">
      <c r="B3121" s="627"/>
      <c r="C3121" s="627"/>
      <c r="D3121" s="627"/>
      <c r="E3121" s="628"/>
      <c r="F3121" s="260" t="str">
        <f>CONCATENATE(B3120," ",C3120,D3120,"x",E3120)</f>
        <v>Tray - Bend PRE Galv. 225 x 50</v>
      </c>
      <c r="G3121" s="629">
        <v>1</v>
      </c>
      <c r="H3121" s="630">
        <f>IF(F3121="",0,VLOOKUP(F3121,'Cable trays (UnitPrice)'!B:F,5,0))</f>
        <v>10.746513535684988</v>
      </c>
      <c r="I3121" s="631">
        <f t="shared" ref="I3121:I3129" si="4273">H3121*G3121</f>
        <v>10.746513535684988</v>
      </c>
      <c r="J3121" s="632"/>
      <c r="K3121" s="632"/>
      <c r="L3121" s="632"/>
      <c r="M3121" s="633"/>
      <c r="N3121" s="632"/>
      <c r="O3121" s="635"/>
      <c r="P3121" s="636" t="e">
        <f t="shared" ref="P3121" si="4274">G3121*O3120</f>
        <v>#REF!</v>
      </c>
    </row>
    <row r="3122" spans="1:16">
      <c r="B3122" s="627"/>
      <c r="C3122" s="627"/>
      <c r="D3122" s="627"/>
      <c r="E3122" s="628"/>
      <c r="F3122" s="260" t="str">
        <f>CONCATENATE("Ladder - Union ",C3120,D3120,"x",E3120)</f>
        <v>Ladder - Union PRE Galv. 225 x 50</v>
      </c>
      <c r="G3122" s="629">
        <v>2</v>
      </c>
      <c r="H3122" s="630">
        <f>IF(F3122="",0,VLOOKUP(F3122,'Cable trays (UnitPrice)'!B:F,5,0))</f>
        <v>1.2578616352201257</v>
      </c>
      <c r="I3122" s="631">
        <f t="shared" si="4273"/>
        <v>2.5157232704402515</v>
      </c>
      <c r="J3122" s="632"/>
      <c r="K3122" s="632"/>
      <c r="L3122" s="632"/>
      <c r="M3122" s="633"/>
      <c r="N3122" s="632"/>
      <c r="O3122" s="635"/>
      <c r="P3122" s="636" t="e">
        <f t="shared" ref="P3122" si="4275">G3122*O3120</f>
        <v>#REF!</v>
      </c>
    </row>
    <row r="3123" spans="1:16">
      <c r="B3123" s="627"/>
      <c r="C3123" s="627"/>
      <c r="D3123" s="627"/>
      <c r="E3123" s="628"/>
      <c r="F3123" s="638" t="s">
        <v>853</v>
      </c>
      <c r="G3123" s="639">
        <v>2</v>
      </c>
      <c r="H3123" s="630">
        <f>IF(F3123="",0,VLOOKUP(F3123,'Cable trays (UnitPrice)'!B:F,5,0))</f>
        <v>1.6165217391304347</v>
      </c>
      <c r="I3123" s="631">
        <f t="shared" si="4273"/>
        <v>3.2330434782608695</v>
      </c>
      <c r="J3123" s="632"/>
      <c r="K3123" s="632"/>
      <c r="L3123" s="632"/>
      <c r="M3123" s="633"/>
      <c r="N3123" s="632"/>
      <c r="O3123" s="635"/>
      <c r="P3123" s="636" t="e">
        <f t="shared" ref="P3123" si="4276">G3123*O3120</f>
        <v>#REF!</v>
      </c>
    </row>
    <row r="3124" spans="1:16">
      <c r="B3124" s="627"/>
      <c r="C3124" s="627"/>
      <c r="D3124" s="627"/>
      <c r="E3124" s="628"/>
      <c r="F3124" s="638" t="s">
        <v>854</v>
      </c>
      <c r="G3124" s="639">
        <v>2</v>
      </c>
      <c r="H3124" s="630">
        <f>IF(F3124="",0,VLOOKUP(F3124,'Cable trays (UnitPrice)'!B:F,5,0))</f>
        <v>0.1643478260869565</v>
      </c>
      <c r="I3124" s="631">
        <f t="shared" si="4273"/>
        <v>0.328695652173913</v>
      </c>
      <c r="J3124" s="632"/>
      <c r="K3124" s="632"/>
      <c r="L3124" s="632"/>
      <c r="M3124" s="633"/>
      <c r="N3124" s="632"/>
      <c r="O3124" s="635"/>
      <c r="P3124" s="636" t="e">
        <f t="shared" ref="P3124" si="4277">G3124*O3120</f>
        <v>#REF!</v>
      </c>
    </row>
    <row r="3125" spans="1:16">
      <c r="B3125" s="627"/>
      <c r="C3125" s="627"/>
      <c r="D3125" s="627"/>
      <c r="E3125" s="628"/>
      <c r="F3125" s="638" t="s">
        <v>865</v>
      </c>
      <c r="G3125" s="639">
        <f t="shared" si="4207"/>
        <v>0.45</v>
      </c>
      <c r="H3125" s="630">
        <f>IF(F3125="",0,VLOOKUP(F3125,'Cable trays (UnitPrice)'!B:F,5,0))</f>
        <v>5.9608695652173909</v>
      </c>
      <c r="I3125" s="631">
        <f t="shared" si="4273"/>
        <v>2.682391304347826</v>
      </c>
      <c r="J3125" s="632"/>
      <c r="K3125" s="632"/>
      <c r="L3125" s="632"/>
      <c r="M3125" s="633"/>
      <c r="N3125" s="632"/>
      <c r="O3125" s="635"/>
      <c r="P3125" s="636" t="e">
        <f t="shared" ref="P3125" si="4278">G3125*O3120</f>
        <v>#REF!</v>
      </c>
    </row>
    <row r="3126" spans="1:16">
      <c r="B3126" s="627"/>
      <c r="C3126" s="627"/>
      <c r="D3126" s="627"/>
      <c r="E3126" s="628"/>
      <c r="F3126" s="638" t="s">
        <v>855</v>
      </c>
      <c r="G3126" s="639">
        <v>2</v>
      </c>
      <c r="H3126" s="630">
        <f>IF(F3126="",0,VLOOKUP(F3126,'Cable trays (UnitPrice)'!B:F,5,0))</f>
        <v>0.78521739130434776</v>
      </c>
      <c r="I3126" s="631">
        <f t="shared" si="4273"/>
        <v>1.5704347826086955</v>
      </c>
      <c r="J3126" s="632"/>
      <c r="K3126" s="632"/>
      <c r="L3126" s="632"/>
      <c r="M3126" s="633"/>
      <c r="N3126" s="632"/>
      <c r="O3126" s="635"/>
      <c r="P3126" s="636" t="e">
        <f t="shared" ref="P3126" si="4279">G3126*O3120</f>
        <v>#REF!</v>
      </c>
    </row>
    <row r="3127" spans="1:16">
      <c r="B3127" s="627"/>
      <c r="C3127" s="627"/>
      <c r="D3127" s="627"/>
      <c r="E3127" s="628"/>
      <c r="F3127" s="638"/>
      <c r="G3127" s="639"/>
      <c r="H3127" s="630">
        <f>IF(F3127="",0,VLOOKUP(F3127,'Cable trays (UnitPrice)'!B:F,5,0))</f>
        <v>0</v>
      </c>
      <c r="I3127" s="631">
        <f t="shared" si="4273"/>
        <v>0</v>
      </c>
      <c r="J3127" s="632"/>
      <c r="K3127" s="632"/>
      <c r="L3127" s="632"/>
      <c r="M3127" s="633"/>
      <c r="N3127" s="632"/>
      <c r="O3127" s="635"/>
      <c r="P3127" s="636" t="e">
        <f t="shared" ref="P3127" si="4280">G3127*O3120</f>
        <v>#REF!</v>
      </c>
    </row>
    <row r="3128" spans="1:16">
      <c r="B3128" s="627"/>
      <c r="C3128" s="627"/>
      <c r="D3128" s="627"/>
      <c r="E3128" s="628"/>
      <c r="F3128" s="627"/>
      <c r="G3128" s="639"/>
      <c r="H3128" s="630">
        <f>IF(F3128="",0,VLOOKUP(F3128,'Cable trays (UnitPrice)'!B:F,5,0))</f>
        <v>0</v>
      </c>
      <c r="I3128" s="631">
        <f t="shared" si="4273"/>
        <v>0</v>
      </c>
      <c r="J3128" s="632"/>
      <c r="K3128" s="632"/>
      <c r="L3128" s="632"/>
      <c r="M3128" s="633"/>
      <c r="N3128" s="632"/>
      <c r="O3128" s="635"/>
      <c r="P3128" s="636" t="e">
        <f t="shared" ref="P3128" si="4281">G3128*O3120</f>
        <v>#REF!</v>
      </c>
    </row>
    <row r="3129" spans="1:16">
      <c r="B3129" s="627"/>
      <c r="C3129" s="627"/>
      <c r="D3129" s="627"/>
      <c r="E3129" s="628"/>
      <c r="F3129" s="8"/>
      <c r="G3129" s="639"/>
      <c r="H3129" s="630">
        <f>IF(F3129="",0,VLOOKUP(F3129,'Cable trays (UnitPrice)'!B:F,5,0))</f>
        <v>0</v>
      </c>
      <c r="I3129" s="631">
        <f t="shared" si="4273"/>
        <v>0</v>
      </c>
      <c r="J3129" s="632"/>
      <c r="K3129" s="632"/>
      <c r="L3129" s="632"/>
      <c r="M3129" s="633"/>
      <c r="N3129" s="632"/>
      <c r="O3129" s="635"/>
      <c r="P3129" s="636" t="e">
        <f t="shared" ref="P3129" si="4282">G3129*O3120</f>
        <v>#REF!</v>
      </c>
    </row>
    <row r="3130" spans="1:16">
      <c r="A3130" t="s">
        <v>1067</v>
      </c>
      <c r="B3130" s="706" t="s">
        <v>1013</v>
      </c>
      <c r="C3130" s="704" t="s">
        <v>856</v>
      </c>
      <c r="D3130" s="9" t="s">
        <v>948</v>
      </c>
      <c r="E3130" s="9" t="s">
        <v>879</v>
      </c>
      <c r="F3130" s="619"/>
      <c r="G3130" s="619"/>
      <c r="H3130" s="619"/>
      <c r="I3130" s="620">
        <f t="shared" ref="I3130" si="4283">SUM(I3131:I3139)</f>
        <v>67.491956521739141</v>
      </c>
      <c r="J3130" s="621">
        <f>I3130*NOK2EUR</f>
        <v>776.15750000000014</v>
      </c>
      <c r="K3130" s="622"/>
      <c r="L3130" s="622">
        <f t="shared" ref="L3130" si="4284">D3130/1000</f>
        <v>0.125</v>
      </c>
      <c r="M3130" s="624">
        <f t="shared" ref="M3130" si="4285">$M$1</f>
        <v>0.5</v>
      </c>
      <c r="N3130" s="622">
        <f t="shared" ref="N3130" si="4286">L3130+L3130*M3130</f>
        <v>0.1875</v>
      </c>
      <c r="O3130" s="626" t="e">
        <f>SUMIF(#REF!,A3130,#REF!)</f>
        <v>#REF!</v>
      </c>
      <c r="P3130" s="626"/>
    </row>
    <row r="3131" spans="1:16">
      <c r="B3131" s="627"/>
      <c r="C3131" s="627"/>
      <c r="D3131" s="627"/>
      <c r="E3131" s="628"/>
      <c r="F3131" s="260" t="str">
        <f>CONCATENATE(B3130," ",C3130,D3130,"x",E3130)</f>
        <v>Tray - Bend PRE Galv. 125 x 150</v>
      </c>
      <c r="G3131" s="629">
        <v>1</v>
      </c>
      <c r="H3131" s="630">
        <f>IF(F3131="",0,VLOOKUP(F3131,'Cable trays (UnitPrice)'!B:F,5,0))</f>
        <v>43.478260869565219</v>
      </c>
      <c r="I3131" s="631">
        <f t="shared" ref="I3131:I3139" si="4287">H3131*G3131</f>
        <v>43.478260869565219</v>
      </c>
      <c r="J3131" s="632"/>
      <c r="K3131" s="632"/>
      <c r="L3131" s="632"/>
      <c r="M3131" s="633"/>
      <c r="N3131" s="632"/>
      <c r="O3131" s="635"/>
      <c r="P3131" s="636" t="e">
        <f t="shared" ref="P3131" si="4288">G3131*O3130</f>
        <v>#REF!</v>
      </c>
    </row>
    <row r="3132" spans="1:16">
      <c r="B3132" s="627"/>
      <c r="C3132" s="627"/>
      <c r="D3132" s="627"/>
      <c r="E3132" s="628"/>
      <c r="F3132" s="260" t="str">
        <f>CONCATENATE("Ladder - Union ",C3130,D3130,"x",E3130)</f>
        <v>Ladder - Union PRE Galv. 125 x 150</v>
      </c>
      <c r="G3132" s="629">
        <v>2</v>
      </c>
      <c r="H3132" s="630">
        <f>IF(F3132="",0,VLOOKUP(F3132,'Cable trays (UnitPrice)'!B:F,5,0))</f>
        <v>8.695652173913043</v>
      </c>
      <c r="I3132" s="631">
        <f t="shared" si="4287"/>
        <v>17.391304347826086</v>
      </c>
      <c r="J3132" s="632"/>
      <c r="K3132" s="632"/>
      <c r="L3132" s="632"/>
      <c r="M3132" s="633"/>
      <c r="N3132" s="632"/>
      <c r="O3132" s="635"/>
      <c r="P3132" s="636" t="e">
        <f t="shared" ref="P3132" si="4289">G3132*O3130</f>
        <v>#REF!</v>
      </c>
    </row>
    <row r="3133" spans="1:16">
      <c r="B3133" s="627"/>
      <c r="C3133" s="627"/>
      <c r="D3133" s="627"/>
      <c r="E3133" s="628"/>
      <c r="F3133" s="638" t="s">
        <v>853</v>
      </c>
      <c r="G3133" s="639">
        <v>2</v>
      </c>
      <c r="H3133" s="630">
        <f>IF(F3133="",0,VLOOKUP(F3133,'Cable trays (UnitPrice)'!B:F,5,0))</f>
        <v>1.6165217391304347</v>
      </c>
      <c r="I3133" s="631">
        <f t="shared" si="4287"/>
        <v>3.2330434782608695</v>
      </c>
      <c r="J3133" s="632"/>
      <c r="K3133" s="632"/>
      <c r="L3133" s="632"/>
      <c r="M3133" s="633"/>
      <c r="N3133" s="632"/>
      <c r="O3133" s="635"/>
      <c r="P3133" s="636" t="e">
        <f t="shared" ref="P3133" si="4290">G3133*O3130</f>
        <v>#REF!</v>
      </c>
    </row>
    <row r="3134" spans="1:16">
      <c r="B3134" s="627"/>
      <c r="C3134" s="627"/>
      <c r="D3134" s="627"/>
      <c r="E3134" s="628"/>
      <c r="F3134" s="638" t="s">
        <v>854</v>
      </c>
      <c r="G3134" s="639">
        <v>2</v>
      </c>
      <c r="H3134" s="630">
        <f>IF(F3134="",0,VLOOKUP(F3134,'Cable trays (UnitPrice)'!B:F,5,0))</f>
        <v>0.1643478260869565</v>
      </c>
      <c r="I3134" s="631">
        <f t="shared" si="4287"/>
        <v>0.328695652173913</v>
      </c>
      <c r="J3134" s="632"/>
      <c r="K3134" s="632"/>
      <c r="L3134" s="632"/>
      <c r="M3134" s="633"/>
      <c r="N3134" s="632"/>
      <c r="O3134" s="635"/>
      <c r="P3134" s="636" t="e">
        <f t="shared" ref="P3134" si="4291">G3134*O3130</f>
        <v>#REF!</v>
      </c>
    </row>
    <row r="3135" spans="1:16">
      <c r="B3135" s="627"/>
      <c r="C3135" s="627"/>
      <c r="D3135" s="627"/>
      <c r="E3135" s="628"/>
      <c r="F3135" s="638" t="s">
        <v>865</v>
      </c>
      <c r="G3135" s="639">
        <f t="shared" si="4207"/>
        <v>0.25</v>
      </c>
      <c r="H3135" s="630">
        <f>IF(F3135="",0,VLOOKUP(F3135,'Cable trays (UnitPrice)'!B:F,5,0))</f>
        <v>5.9608695652173909</v>
      </c>
      <c r="I3135" s="631">
        <f t="shared" si="4287"/>
        <v>1.4902173913043477</v>
      </c>
      <c r="J3135" s="632"/>
      <c r="K3135" s="632"/>
      <c r="L3135" s="632"/>
      <c r="M3135" s="633"/>
      <c r="N3135" s="632"/>
      <c r="O3135" s="635"/>
      <c r="P3135" s="636" t="e">
        <f t="shared" ref="P3135" si="4292">G3135*O3130</f>
        <v>#REF!</v>
      </c>
    </row>
    <row r="3136" spans="1:16">
      <c r="B3136" s="627"/>
      <c r="C3136" s="627"/>
      <c r="D3136" s="627"/>
      <c r="E3136" s="628"/>
      <c r="F3136" s="638" t="s">
        <v>855</v>
      </c>
      <c r="G3136" s="639">
        <v>2</v>
      </c>
      <c r="H3136" s="630">
        <f>IF(F3136="",0,VLOOKUP(F3136,'Cable trays (UnitPrice)'!B:F,5,0))</f>
        <v>0.78521739130434776</v>
      </c>
      <c r="I3136" s="631">
        <f t="shared" si="4287"/>
        <v>1.5704347826086955</v>
      </c>
      <c r="J3136" s="632"/>
      <c r="K3136" s="632"/>
      <c r="L3136" s="632"/>
      <c r="M3136" s="633"/>
      <c r="N3136" s="632"/>
      <c r="O3136" s="635"/>
      <c r="P3136" s="636" t="e">
        <f t="shared" ref="P3136" si="4293">G3136*O3130</f>
        <v>#REF!</v>
      </c>
    </row>
    <row r="3137" spans="1:16">
      <c r="B3137" s="627"/>
      <c r="C3137" s="627"/>
      <c r="D3137" s="627"/>
      <c r="E3137" s="628"/>
      <c r="F3137" s="638"/>
      <c r="G3137" s="639"/>
      <c r="H3137" s="630">
        <f>IF(F3137="",0,VLOOKUP(F3137,'Cable trays (UnitPrice)'!B:F,5,0))</f>
        <v>0</v>
      </c>
      <c r="I3137" s="631">
        <f t="shared" si="4287"/>
        <v>0</v>
      </c>
      <c r="J3137" s="632"/>
      <c r="K3137" s="632"/>
      <c r="L3137" s="632"/>
      <c r="M3137" s="633"/>
      <c r="N3137" s="632"/>
      <c r="O3137" s="635"/>
      <c r="P3137" s="636" t="e">
        <f t="shared" ref="P3137" si="4294">G3137*O3130</f>
        <v>#REF!</v>
      </c>
    </row>
    <row r="3138" spans="1:16">
      <c r="B3138" s="627"/>
      <c r="C3138" s="627"/>
      <c r="D3138" s="627"/>
      <c r="E3138" s="628"/>
      <c r="F3138" s="627"/>
      <c r="G3138" s="639"/>
      <c r="H3138" s="630">
        <f>IF(F3138="",0,VLOOKUP(F3138,'Cable trays (UnitPrice)'!B:F,5,0))</f>
        <v>0</v>
      </c>
      <c r="I3138" s="631">
        <f t="shared" si="4287"/>
        <v>0</v>
      </c>
      <c r="J3138" s="632"/>
      <c r="K3138" s="632"/>
      <c r="L3138" s="632"/>
      <c r="M3138" s="633"/>
      <c r="N3138" s="632"/>
      <c r="O3138" s="635"/>
      <c r="P3138" s="636" t="e">
        <f t="shared" ref="P3138" si="4295">G3138*O3130</f>
        <v>#REF!</v>
      </c>
    </row>
    <row r="3139" spans="1:16">
      <c r="B3139" s="627"/>
      <c r="C3139" s="627"/>
      <c r="D3139" s="627"/>
      <c r="E3139" s="628"/>
      <c r="F3139" s="8"/>
      <c r="G3139" s="639"/>
      <c r="H3139" s="630">
        <f>IF(F3139="",0,VLOOKUP(F3139,'Cable trays (UnitPrice)'!B:F,5,0))</f>
        <v>0</v>
      </c>
      <c r="I3139" s="631">
        <f t="shared" si="4287"/>
        <v>0</v>
      </c>
      <c r="J3139" s="632"/>
      <c r="K3139" s="632"/>
      <c r="L3139" s="632"/>
      <c r="M3139" s="633"/>
      <c r="N3139" s="632"/>
      <c r="O3139" s="635"/>
      <c r="P3139" s="636" t="e">
        <f t="shared" ref="P3139" si="4296">G3139*O3130</f>
        <v>#REF!</v>
      </c>
    </row>
    <row r="3140" spans="1:16">
      <c r="A3140" t="s">
        <v>1068</v>
      </c>
      <c r="B3140" s="706" t="s">
        <v>1013</v>
      </c>
      <c r="C3140" s="704" t="s">
        <v>856</v>
      </c>
      <c r="D3140" s="9" t="s">
        <v>887</v>
      </c>
      <c r="E3140" s="9" t="s">
        <v>1011</v>
      </c>
      <c r="F3140" s="619"/>
      <c r="G3140" s="619"/>
      <c r="H3140" s="619"/>
      <c r="I3140" s="620">
        <f t="shared" ref="I3140" si="4297">SUM(I3141:I3149)</f>
        <v>62.846086956521731</v>
      </c>
      <c r="J3140" s="621">
        <f>I3140*NOK2EUR</f>
        <v>722.7299999999999</v>
      </c>
      <c r="K3140" s="622"/>
      <c r="L3140" s="622">
        <f t="shared" ref="L3140" si="4298">D3140/1000</f>
        <v>0.1</v>
      </c>
      <c r="M3140" s="624">
        <f t="shared" ref="M3140" si="4299">$M$1</f>
        <v>0.5</v>
      </c>
      <c r="N3140" s="622">
        <f t="shared" ref="N3140" si="4300">L3140+L3140*M3140</f>
        <v>0.15000000000000002</v>
      </c>
      <c r="O3140" s="626" t="e">
        <f>SUMIF(#REF!,A3140,#REF!)</f>
        <v>#REF!</v>
      </c>
      <c r="P3140" s="626"/>
    </row>
    <row r="3141" spans="1:16">
      <c r="B3141" s="627"/>
      <c r="C3141" s="627"/>
      <c r="D3141" s="627"/>
      <c r="E3141" s="628"/>
      <c r="F3141" s="260" t="str">
        <f>CONCATENATE(B3140," ",C3140,D3140,"x",E3140)</f>
        <v>Tray - Bend PRE Galv. 100 x 300</v>
      </c>
      <c r="G3141" s="629">
        <v>1</v>
      </c>
      <c r="H3141" s="630">
        <f>IF(F3141="",0,VLOOKUP(F3141,'Cable trays (UnitPrice)'!B:F,5,0))</f>
        <v>39.130434782608695</v>
      </c>
      <c r="I3141" s="631">
        <f t="shared" ref="I3141:I3149" si="4301">H3141*G3141</f>
        <v>39.130434782608695</v>
      </c>
      <c r="J3141" s="632"/>
      <c r="K3141" s="632"/>
      <c r="L3141" s="632"/>
      <c r="M3141" s="633"/>
      <c r="N3141" s="632"/>
      <c r="O3141" s="635"/>
      <c r="P3141" s="636" t="e">
        <f t="shared" ref="P3141" si="4302">G3141*O3140</f>
        <v>#REF!</v>
      </c>
    </row>
    <row r="3142" spans="1:16">
      <c r="B3142" s="627"/>
      <c r="C3142" s="627"/>
      <c r="D3142" s="627"/>
      <c r="E3142" s="628"/>
      <c r="F3142" s="260" t="str">
        <f>CONCATENATE("Ladder - Union ",C3140,D3140,"x",E3140)</f>
        <v>Ladder - Union PRE Galv. 100 x 300</v>
      </c>
      <c r="G3142" s="629">
        <v>2</v>
      </c>
      <c r="H3142" s="630">
        <f>IF(F3142="",0,VLOOKUP(F3142,'Cable trays (UnitPrice)'!B:F,5,0))</f>
        <v>8.695652173913043</v>
      </c>
      <c r="I3142" s="631">
        <f t="shared" si="4301"/>
        <v>17.391304347826086</v>
      </c>
      <c r="J3142" s="632"/>
      <c r="K3142" s="632"/>
      <c r="L3142" s="632"/>
      <c r="M3142" s="633"/>
      <c r="N3142" s="632"/>
      <c r="O3142" s="635"/>
      <c r="P3142" s="636" t="e">
        <f t="shared" ref="P3142" si="4303">G3142*O3140</f>
        <v>#REF!</v>
      </c>
    </row>
    <row r="3143" spans="1:16">
      <c r="B3143" s="627"/>
      <c r="C3143" s="627"/>
      <c r="D3143" s="627"/>
      <c r="E3143" s="628"/>
      <c r="F3143" s="638" t="s">
        <v>853</v>
      </c>
      <c r="G3143" s="639">
        <v>2</v>
      </c>
      <c r="H3143" s="630">
        <f>IF(F3143="",0,VLOOKUP(F3143,'Cable trays (UnitPrice)'!B:F,5,0))</f>
        <v>1.6165217391304347</v>
      </c>
      <c r="I3143" s="631">
        <f t="shared" si="4301"/>
        <v>3.2330434782608695</v>
      </c>
      <c r="J3143" s="632"/>
      <c r="K3143" s="632"/>
      <c r="L3143" s="632"/>
      <c r="M3143" s="633"/>
      <c r="N3143" s="632"/>
      <c r="O3143" s="635"/>
      <c r="P3143" s="636" t="e">
        <f t="shared" ref="P3143" si="4304">G3143*O3140</f>
        <v>#REF!</v>
      </c>
    </row>
    <row r="3144" spans="1:16">
      <c r="B3144" s="627"/>
      <c r="C3144" s="627"/>
      <c r="D3144" s="627"/>
      <c r="E3144" s="628"/>
      <c r="F3144" s="638" t="s">
        <v>854</v>
      </c>
      <c r="G3144" s="639">
        <v>2</v>
      </c>
      <c r="H3144" s="630">
        <f>IF(F3144="",0,VLOOKUP(F3144,'Cable trays (UnitPrice)'!B:F,5,0))</f>
        <v>0.1643478260869565</v>
      </c>
      <c r="I3144" s="631">
        <f t="shared" si="4301"/>
        <v>0.328695652173913</v>
      </c>
      <c r="J3144" s="632"/>
      <c r="K3144" s="632"/>
      <c r="L3144" s="632"/>
      <c r="M3144" s="633"/>
      <c r="N3144" s="632"/>
      <c r="O3144" s="635"/>
      <c r="P3144" s="636" t="e">
        <f t="shared" ref="P3144" si="4305">G3144*O3140</f>
        <v>#REF!</v>
      </c>
    </row>
    <row r="3145" spans="1:16">
      <c r="B3145" s="627"/>
      <c r="C3145" s="627"/>
      <c r="D3145" s="627"/>
      <c r="E3145" s="628"/>
      <c r="F3145" s="638" t="s">
        <v>865</v>
      </c>
      <c r="G3145" s="639">
        <f t="shared" ref="G3145:G3205" si="4306">D3140*2/1000</f>
        <v>0.2</v>
      </c>
      <c r="H3145" s="630">
        <f>IF(F3145="",0,VLOOKUP(F3145,'Cable trays (UnitPrice)'!B:F,5,0))</f>
        <v>5.9608695652173909</v>
      </c>
      <c r="I3145" s="631">
        <f t="shared" si="4301"/>
        <v>1.1921739130434783</v>
      </c>
      <c r="J3145" s="632"/>
      <c r="K3145" s="632"/>
      <c r="L3145" s="632"/>
      <c r="M3145" s="633"/>
      <c r="N3145" s="632"/>
      <c r="O3145" s="635"/>
      <c r="P3145" s="636" t="e">
        <f t="shared" ref="P3145" si="4307">G3145*O3140</f>
        <v>#REF!</v>
      </c>
    </row>
    <row r="3146" spans="1:16">
      <c r="B3146" s="627"/>
      <c r="C3146" s="627"/>
      <c r="D3146" s="627"/>
      <c r="E3146" s="628"/>
      <c r="F3146" s="638" t="s">
        <v>855</v>
      </c>
      <c r="G3146" s="639">
        <v>2</v>
      </c>
      <c r="H3146" s="630">
        <f>IF(F3146="",0,VLOOKUP(F3146,'Cable trays (UnitPrice)'!B:F,5,0))</f>
        <v>0.78521739130434776</v>
      </c>
      <c r="I3146" s="631">
        <f t="shared" si="4301"/>
        <v>1.5704347826086955</v>
      </c>
      <c r="J3146" s="632"/>
      <c r="K3146" s="632"/>
      <c r="L3146" s="632"/>
      <c r="M3146" s="633"/>
      <c r="N3146" s="632"/>
      <c r="O3146" s="635"/>
      <c r="P3146" s="636" t="e">
        <f t="shared" ref="P3146" si="4308">G3146*O3140</f>
        <v>#REF!</v>
      </c>
    </row>
    <row r="3147" spans="1:16">
      <c r="B3147" s="627"/>
      <c r="C3147" s="627"/>
      <c r="D3147" s="627"/>
      <c r="E3147" s="628"/>
      <c r="F3147" s="638"/>
      <c r="G3147" s="639"/>
      <c r="H3147" s="630">
        <f>IF(F3147="",0,VLOOKUP(F3147,'Cable trays (UnitPrice)'!B:F,5,0))</f>
        <v>0</v>
      </c>
      <c r="I3147" s="631">
        <f t="shared" si="4301"/>
        <v>0</v>
      </c>
      <c r="J3147" s="632"/>
      <c r="K3147" s="632"/>
      <c r="L3147" s="632"/>
      <c r="M3147" s="633"/>
      <c r="N3147" s="632"/>
      <c r="O3147" s="635"/>
      <c r="P3147" s="636" t="e">
        <f t="shared" ref="P3147" si="4309">G3147*O3140</f>
        <v>#REF!</v>
      </c>
    </row>
    <row r="3148" spans="1:16">
      <c r="B3148" s="627"/>
      <c r="C3148" s="627"/>
      <c r="D3148" s="627"/>
      <c r="E3148" s="628"/>
      <c r="F3148" s="627"/>
      <c r="G3148" s="639"/>
      <c r="H3148" s="630">
        <f>IF(F3148="",0,VLOOKUP(F3148,'Cable trays (UnitPrice)'!B:F,5,0))</f>
        <v>0</v>
      </c>
      <c r="I3148" s="631">
        <f t="shared" si="4301"/>
        <v>0</v>
      </c>
      <c r="J3148" s="632"/>
      <c r="K3148" s="632"/>
      <c r="L3148" s="632"/>
      <c r="M3148" s="633"/>
      <c r="N3148" s="632"/>
      <c r="O3148" s="635"/>
      <c r="P3148" s="636" t="e">
        <f t="shared" ref="P3148" si="4310">G3148*O3140</f>
        <v>#REF!</v>
      </c>
    </row>
    <row r="3149" spans="1:16">
      <c r="B3149" s="627"/>
      <c r="C3149" s="627"/>
      <c r="D3149" s="627"/>
      <c r="E3149" s="628"/>
      <c r="F3149" s="8"/>
      <c r="G3149" s="639"/>
      <c r="H3149" s="630">
        <f>IF(F3149="",0,VLOOKUP(F3149,'Cable trays (UnitPrice)'!B:F,5,0))</f>
        <v>0</v>
      </c>
      <c r="I3149" s="631">
        <f t="shared" si="4301"/>
        <v>0</v>
      </c>
      <c r="J3149" s="632"/>
      <c r="K3149" s="632"/>
      <c r="L3149" s="632"/>
      <c r="M3149" s="633"/>
      <c r="N3149" s="632"/>
      <c r="O3149" s="635"/>
      <c r="P3149" s="636" t="e">
        <f t="shared" ref="P3149" si="4311">G3149*O3140</f>
        <v>#REF!</v>
      </c>
    </row>
    <row r="3150" spans="1:16">
      <c r="A3150" t="s">
        <v>1069</v>
      </c>
      <c r="B3150" s="706" t="s">
        <v>1013</v>
      </c>
      <c r="C3150" s="704" t="s">
        <v>856</v>
      </c>
      <c r="D3150" s="9" t="s">
        <v>887</v>
      </c>
      <c r="E3150" s="9" t="s">
        <v>1070</v>
      </c>
      <c r="F3150" s="619"/>
      <c r="G3150" s="619"/>
      <c r="H3150" s="619"/>
      <c r="I3150" s="620">
        <f t="shared" ref="I3150" si="4312">SUM(I3151:I3159)</f>
        <v>58.498260869565208</v>
      </c>
      <c r="J3150" s="621">
        <f>I3150*NOK2EUR</f>
        <v>672.7299999999999</v>
      </c>
      <c r="K3150" s="622"/>
      <c r="L3150" s="622">
        <f t="shared" ref="L3150" si="4313">D3150/1000</f>
        <v>0.1</v>
      </c>
      <c r="M3150" s="624">
        <f t="shared" ref="M3150" si="4314">$M$1</f>
        <v>0.5</v>
      </c>
      <c r="N3150" s="622">
        <f t="shared" ref="N3150" si="4315">L3150+L3150*M3150</f>
        <v>0.15000000000000002</v>
      </c>
      <c r="O3150" s="626" t="e">
        <f>SUMIF(#REF!,A3150,#REF!)</f>
        <v>#REF!</v>
      </c>
      <c r="P3150" s="626"/>
    </row>
    <row r="3151" spans="1:16">
      <c r="B3151" s="627"/>
      <c r="C3151" s="627"/>
      <c r="D3151" s="627"/>
      <c r="E3151" s="628"/>
      <c r="F3151" s="260" t="str">
        <f>CONCATENATE(B3150," ",C3150,D3150,"x",E3150)</f>
        <v>Tray - Bend PRE Galv. 100 x 225</v>
      </c>
      <c r="G3151" s="629">
        <v>1</v>
      </c>
      <c r="H3151" s="630">
        <f>IF(F3151="",0,VLOOKUP(F3151,'Cable trays (UnitPrice)'!B:F,5,0))</f>
        <v>34.782608695652172</v>
      </c>
      <c r="I3151" s="631">
        <f t="shared" ref="I3151:I3159" si="4316">H3151*G3151</f>
        <v>34.782608695652172</v>
      </c>
      <c r="J3151" s="632"/>
      <c r="K3151" s="632"/>
      <c r="L3151" s="632"/>
      <c r="M3151" s="633"/>
      <c r="N3151" s="632"/>
      <c r="O3151" s="635"/>
      <c r="P3151" s="636" t="e">
        <f t="shared" ref="P3151" si="4317">G3151*O3150</f>
        <v>#REF!</v>
      </c>
    </row>
    <row r="3152" spans="1:16">
      <c r="B3152" s="627"/>
      <c r="C3152" s="627"/>
      <c r="D3152" s="627"/>
      <c r="E3152" s="628"/>
      <c r="F3152" s="260" t="str">
        <f>CONCATENATE("Ladder - Union ",C3150,D3150,"x",E3150)</f>
        <v>Ladder - Union PRE Galv. 100 x 225</v>
      </c>
      <c r="G3152" s="629">
        <v>2</v>
      </c>
      <c r="H3152" s="630">
        <f>IF(F3152="",0,VLOOKUP(F3152,'Cable trays (UnitPrice)'!B:F,5,0))</f>
        <v>8.695652173913043</v>
      </c>
      <c r="I3152" s="631">
        <f t="shared" si="4316"/>
        <v>17.391304347826086</v>
      </c>
      <c r="J3152" s="632"/>
      <c r="K3152" s="632"/>
      <c r="L3152" s="632"/>
      <c r="M3152" s="633"/>
      <c r="N3152" s="632"/>
      <c r="O3152" s="635"/>
      <c r="P3152" s="636" t="e">
        <f t="shared" ref="P3152" si="4318">G3152*O3150</f>
        <v>#REF!</v>
      </c>
    </row>
    <row r="3153" spans="1:16">
      <c r="B3153" s="627"/>
      <c r="C3153" s="627"/>
      <c r="D3153" s="627"/>
      <c r="E3153" s="628"/>
      <c r="F3153" s="638" t="s">
        <v>853</v>
      </c>
      <c r="G3153" s="639">
        <v>2</v>
      </c>
      <c r="H3153" s="630">
        <f>IF(F3153="",0,VLOOKUP(F3153,'Cable trays (UnitPrice)'!B:F,5,0))</f>
        <v>1.6165217391304347</v>
      </c>
      <c r="I3153" s="631">
        <f t="shared" si="4316"/>
        <v>3.2330434782608695</v>
      </c>
      <c r="J3153" s="632"/>
      <c r="K3153" s="632"/>
      <c r="L3153" s="632"/>
      <c r="M3153" s="633"/>
      <c r="N3153" s="632"/>
      <c r="O3153" s="635"/>
      <c r="P3153" s="636" t="e">
        <f t="shared" ref="P3153" si="4319">G3153*O3150</f>
        <v>#REF!</v>
      </c>
    </row>
    <row r="3154" spans="1:16">
      <c r="B3154" s="627"/>
      <c r="C3154" s="627"/>
      <c r="D3154" s="627"/>
      <c r="E3154" s="628"/>
      <c r="F3154" s="638" t="s">
        <v>854</v>
      </c>
      <c r="G3154" s="639">
        <v>2</v>
      </c>
      <c r="H3154" s="630">
        <f>IF(F3154="",0,VLOOKUP(F3154,'Cable trays (UnitPrice)'!B:F,5,0))</f>
        <v>0.1643478260869565</v>
      </c>
      <c r="I3154" s="631">
        <f t="shared" si="4316"/>
        <v>0.328695652173913</v>
      </c>
      <c r="J3154" s="632"/>
      <c r="K3154" s="632"/>
      <c r="L3154" s="632"/>
      <c r="M3154" s="633"/>
      <c r="N3154" s="632"/>
      <c r="O3154" s="635"/>
      <c r="P3154" s="636" t="e">
        <f t="shared" ref="P3154" si="4320">G3154*O3150</f>
        <v>#REF!</v>
      </c>
    </row>
    <row r="3155" spans="1:16">
      <c r="B3155" s="627"/>
      <c r="C3155" s="627"/>
      <c r="D3155" s="627"/>
      <c r="E3155" s="628"/>
      <c r="F3155" s="638" t="s">
        <v>865</v>
      </c>
      <c r="G3155" s="639">
        <f t="shared" si="4306"/>
        <v>0.2</v>
      </c>
      <c r="H3155" s="630">
        <f>IF(F3155="",0,VLOOKUP(F3155,'Cable trays (UnitPrice)'!B:F,5,0))</f>
        <v>5.9608695652173909</v>
      </c>
      <c r="I3155" s="631">
        <f t="shared" si="4316"/>
        <v>1.1921739130434783</v>
      </c>
      <c r="J3155" s="632"/>
      <c r="K3155" s="632"/>
      <c r="L3155" s="632"/>
      <c r="M3155" s="633"/>
      <c r="N3155" s="632"/>
      <c r="O3155" s="635"/>
      <c r="P3155" s="636" t="e">
        <f t="shared" ref="P3155" si="4321">G3155*O3150</f>
        <v>#REF!</v>
      </c>
    </row>
    <row r="3156" spans="1:16">
      <c r="B3156" s="627"/>
      <c r="C3156" s="627"/>
      <c r="D3156" s="627"/>
      <c r="E3156" s="628"/>
      <c r="F3156" s="638" t="s">
        <v>855</v>
      </c>
      <c r="G3156" s="639">
        <v>2</v>
      </c>
      <c r="H3156" s="630">
        <f>IF(F3156="",0,VLOOKUP(F3156,'Cable trays (UnitPrice)'!B:F,5,0))</f>
        <v>0.78521739130434776</v>
      </c>
      <c r="I3156" s="631">
        <f t="shared" si="4316"/>
        <v>1.5704347826086955</v>
      </c>
      <c r="J3156" s="632"/>
      <c r="K3156" s="632"/>
      <c r="L3156" s="632"/>
      <c r="M3156" s="633"/>
      <c r="N3156" s="632"/>
      <c r="O3156" s="635"/>
      <c r="P3156" s="636" t="e">
        <f t="shared" ref="P3156" si="4322">G3156*O3150</f>
        <v>#REF!</v>
      </c>
    </row>
    <row r="3157" spans="1:16">
      <c r="B3157" s="627"/>
      <c r="C3157" s="627"/>
      <c r="D3157" s="627"/>
      <c r="E3157" s="628"/>
      <c r="F3157" s="638"/>
      <c r="G3157" s="639"/>
      <c r="H3157" s="630">
        <f>IF(F3157="",0,VLOOKUP(F3157,'Cable trays (UnitPrice)'!B:F,5,0))</f>
        <v>0</v>
      </c>
      <c r="I3157" s="631">
        <f t="shared" si="4316"/>
        <v>0</v>
      </c>
      <c r="J3157" s="632"/>
      <c r="K3157" s="632"/>
      <c r="L3157" s="632"/>
      <c r="M3157" s="633"/>
      <c r="N3157" s="632"/>
      <c r="O3157" s="635"/>
      <c r="P3157" s="636" t="e">
        <f t="shared" ref="P3157" si="4323">G3157*O3150</f>
        <v>#REF!</v>
      </c>
    </row>
    <row r="3158" spans="1:16">
      <c r="B3158" s="627"/>
      <c r="C3158" s="627"/>
      <c r="D3158" s="627"/>
      <c r="E3158" s="628"/>
      <c r="F3158" s="627"/>
      <c r="G3158" s="639"/>
      <c r="H3158" s="630">
        <f>IF(F3158="",0,VLOOKUP(F3158,'Cable trays (UnitPrice)'!B:F,5,0))</f>
        <v>0</v>
      </c>
      <c r="I3158" s="631">
        <f t="shared" si="4316"/>
        <v>0</v>
      </c>
      <c r="J3158" s="632"/>
      <c r="K3158" s="632"/>
      <c r="L3158" s="632"/>
      <c r="M3158" s="633"/>
      <c r="N3158" s="632"/>
      <c r="O3158" s="635"/>
      <c r="P3158" s="636" t="e">
        <f t="shared" ref="P3158" si="4324">G3158*O3150</f>
        <v>#REF!</v>
      </c>
    </row>
    <row r="3159" spans="1:16">
      <c r="B3159" s="627"/>
      <c r="C3159" s="627"/>
      <c r="D3159" s="627"/>
      <c r="E3159" s="628"/>
      <c r="F3159" s="8"/>
      <c r="G3159" s="639"/>
      <c r="H3159" s="630">
        <f>IF(F3159="",0,VLOOKUP(F3159,'Cable trays (UnitPrice)'!B:F,5,0))</f>
        <v>0</v>
      </c>
      <c r="I3159" s="631">
        <f t="shared" si="4316"/>
        <v>0</v>
      </c>
      <c r="J3159" s="632"/>
      <c r="K3159" s="632"/>
      <c r="L3159" s="632"/>
      <c r="M3159" s="633"/>
      <c r="N3159" s="632"/>
      <c r="O3159" s="635"/>
      <c r="P3159" s="636" t="e">
        <f t="shared" ref="P3159" si="4325">G3159*O3150</f>
        <v>#REF!</v>
      </c>
    </row>
    <row r="3160" spans="1:16">
      <c r="A3160" t="s">
        <v>1071</v>
      </c>
      <c r="B3160" s="706" t="s">
        <v>1013</v>
      </c>
      <c r="C3160" s="704" t="s">
        <v>856</v>
      </c>
      <c r="D3160" s="9" t="s">
        <v>1052</v>
      </c>
      <c r="E3160" s="9" t="s">
        <v>1070</v>
      </c>
      <c r="F3160" s="619"/>
      <c r="G3160" s="619"/>
      <c r="H3160" s="619"/>
      <c r="I3160" s="620">
        <f t="shared" ref="I3160" si="4326">SUM(I3161:I3169)</f>
        <v>53.911999999999992</v>
      </c>
      <c r="J3160" s="621">
        <f>I3160*NOK2EUR</f>
        <v>619.98799999999994</v>
      </c>
      <c r="K3160" s="622"/>
      <c r="L3160" s="622">
        <f t="shared" ref="L3160" si="4327">D3160/1000</f>
        <v>0.08</v>
      </c>
      <c r="M3160" s="624">
        <f t="shared" ref="M3160" si="4328">$M$1</f>
        <v>0.5</v>
      </c>
      <c r="N3160" s="622">
        <f t="shared" ref="N3160" si="4329">L3160+L3160*M3160</f>
        <v>0.12</v>
      </c>
      <c r="O3160" s="626" t="e">
        <f>SUMIF(#REF!,A3160,#REF!)</f>
        <v>#REF!</v>
      </c>
      <c r="P3160" s="626"/>
    </row>
    <row r="3161" spans="1:16">
      <c r="B3161" s="627"/>
      <c r="C3161" s="627"/>
      <c r="D3161" s="627"/>
      <c r="E3161" s="628"/>
      <c r="F3161" s="260" t="str">
        <f>CONCATENATE(B3160," ",C3160,D3160,"x",E3160)</f>
        <v>Tray - Bend PRE Galv. 80 x 225</v>
      </c>
      <c r="G3161" s="629">
        <v>1</v>
      </c>
      <c r="H3161" s="630">
        <f>IF(F3161="",0,VLOOKUP(F3161,'Cable trays (UnitPrice)'!B:F,5,0))</f>
        <v>30.434782608695652</v>
      </c>
      <c r="I3161" s="631">
        <f t="shared" ref="I3161:I3169" si="4330">H3161*G3161</f>
        <v>30.434782608695652</v>
      </c>
      <c r="J3161" s="632"/>
      <c r="K3161" s="632"/>
      <c r="L3161" s="632"/>
      <c r="M3161" s="633"/>
      <c r="N3161" s="632"/>
      <c r="O3161" s="635"/>
      <c r="P3161" s="636" t="e">
        <f t="shared" ref="P3161" si="4331">G3161*O3160</f>
        <v>#REF!</v>
      </c>
    </row>
    <row r="3162" spans="1:16">
      <c r="B3162" s="627"/>
      <c r="C3162" s="627"/>
      <c r="D3162" s="627"/>
      <c r="E3162" s="628"/>
      <c r="F3162" s="260" t="str">
        <f>CONCATENATE("Ladder - Union ",C3160,D3160,"x",E3160)</f>
        <v>Ladder - Union PRE Galv. 80 x 225</v>
      </c>
      <c r="G3162" s="629">
        <v>2</v>
      </c>
      <c r="H3162" s="630">
        <f>IF(F3162="",0,VLOOKUP(F3162,'Cable trays (UnitPrice)'!B:F,5,0))</f>
        <v>8.695652173913043</v>
      </c>
      <c r="I3162" s="631">
        <f t="shared" si="4330"/>
        <v>17.391304347826086</v>
      </c>
      <c r="J3162" s="632"/>
      <c r="K3162" s="632"/>
      <c r="L3162" s="632"/>
      <c r="M3162" s="633"/>
      <c r="N3162" s="632"/>
      <c r="O3162" s="635"/>
      <c r="P3162" s="636" t="e">
        <f t="shared" ref="P3162" si="4332">G3162*O3160</f>
        <v>#REF!</v>
      </c>
    </row>
    <row r="3163" spans="1:16">
      <c r="B3163" s="627"/>
      <c r="C3163" s="627"/>
      <c r="D3163" s="627"/>
      <c r="E3163" s="628"/>
      <c r="F3163" s="638" t="s">
        <v>853</v>
      </c>
      <c r="G3163" s="639">
        <v>2</v>
      </c>
      <c r="H3163" s="630">
        <f>IF(F3163="",0,VLOOKUP(F3163,'Cable trays (UnitPrice)'!B:F,5,0))</f>
        <v>1.6165217391304347</v>
      </c>
      <c r="I3163" s="631">
        <f t="shared" si="4330"/>
        <v>3.2330434782608695</v>
      </c>
      <c r="J3163" s="632"/>
      <c r="K3163" s="632"/>
      <c r="L3163" s="632"/>
      <c r="M3163" s="633"/>
      <c r="N3163" s="632"/>
      <c r="O3163" s="635"/>
      <c r="P3163" s="636" t="e">
        <f t="shared" ref="P3163" si="4333">G3163*O3160</f>
        <v>#REF!</v>
      </c>
    </row>
    <row r="3164" spans="1:16">
      <c r="B3164" s="627"/>
      <c r="C3164" s="627"/>
      <c r="D3164" s="627"/>
      <c r="E3164" s="628"/>
      <c r="F3164" s="638" t="s">
        <v>854</v>
      </c>
      <c r="G3164" s="639">
        <v>2</v>
      </c>
      <c r="H3164" s="630">
        <f>IF(F3164="",0,VLOOKUP(F3164,'Cable trays (UnitPrice)'!B:F,5,0))</f>
        <v>0.1643478260869565</v>
      </c>
      <c r="I3164" s="631">
        <f t="shared" si="4330"/>
        <v>0.328695652173913</v>
      </c>
      <c r="J3164" s="632"/>
      <c r="K3164" s="632"/>
      <c r="L3164" s="632"/>
      <c r="M3164" s="633"/>
      <c r="N3164" s="632"/>
      <c r="O3164" s="635"/>
      <c r="P3164" s="636" t="e">
        <f t="shared" ref="P3164" si="4334">G3164*O3160</f>
        <v>#REF!</v>
      </c>
    </row>
    <row r="3165" spans="1:16">
      <c r="B3165" s="627"/>
      <c r="C3165" s="627"/>
      <c r="D3165" s="627"/>
      <c r="E3165" s="628"/>
      <c r="F3165" s="638" t="s">
        <v>865</v>
      </c>
      <c r="G3165" s="639">
        <f t="shared" si="4306"/>
        <v>0.16</v>
      </c>
      <c r="H3165" s="630">
        <f>IF(F3165="",0,VLOOKUP(F3165,'Cable trays (UnitPrice)'!B:F,5,0))</f>
        <v>5.9608695652173909</v>
      </c>
      <c r="I3165" s="631">
        <f t="shared" si="4330"/>
        <v>0.95373913043478253</v>
      </c>
      <c r="J3165" s="632"/>
      <c r="K3165" s="632"/>
      <c r="L3165" s="632"/>
      <c r="M3165" s="633"/>
      <c r="N3165" s="632"/>
      <c r="O3165" s="635"/>
      <c r="P3165" s="636" t="e">
        <f t="shared" ref="P3165" si="4335">G3165*O3160</f>
        <v>#REF!</v>
      </c>
    </row>
    <row r="3166" spans="1:16">
      <c r="B3166" s="627"/>
      <c r="C3166" s="627"/>
      <c r="D3166" s="627"/>
      <c r="E3166" s="628"/>
      <c r="F3166" s="638" t="s">
        <v>855</v>
      </c>
      <c r="G3166" s="639">
        <v>2</v>
      </c>
      <c r="H3166" s="630">
        <f>IF(F3166="",0,VLOOKUP(F3166,'Cable trays (UnitPrice)'!B:F,5,0))</f>
        <v>0.78521739130434776</v>
      </c>
      <c r="I3166" s="631">
        <f t="shared" si="4330"/>
        <v>1.5704347826086955</v>
      </c>
      <c r="J3166" s="632"/>
      <c r="K3166" s="632"/>
      <c r="L3166" s="632"/>
      <c r="M3166" s="633"/>
      <c r="N3166" s="632"/>
      <c r="O3166" s="635"/>
      <c r="P3166" s="636" t="e">
        <f t="shared" ref="P3166" si="4336">G3166*O3160</f>
        <v>#REF!</v>
      </c>
    </row>
    <row r="3167" spans="1:16">
      <c r="B3167" s="627"/>
      <c r="C3167" s="627"/>
      <c r="D3167" s="627"/>
      <c r="E3167" s="628"/>
      <c r="F3167" s="638"/>
      <c r="G3167" s="639"/>
      <c r="H3167" s="630">
        <f>IF(F3167="",0,VLOOKUP(F3167,'Cable trays (UnitPrice)'!B:F,5,0))</f>
        <v>0</v>
      </c>
      <c r="I3167" s="631">
        <f t="shared" si="4330"/>
        <v>0</v>
      </c>
      <c r="J3167" s="632"/>
      <c r="K3167" s="632"/>
      <c r="L3167" s="632"/>
      <c r="M3167" s="633"/>
      <c r="N3167" s="632"/>
      <c r="O3167" s="635"/>
      <c r="P3167" s="636" t="e">
        <f t="shared" ref="P3167" si="4337">G3167*O3160</f>
        <v>#REF!</v>
      </c>
    </row>
    <row r="3168" spans="1:16">
      <c r="B3168" s="627"/>
      <c r="C3168" s="627"/>
      <c r="D3168" s="627"/>
      <c r="E3168" s="628"/>
      <c r="F3168" s="627"/>
      <c r="G3168" s="639"/>
      <c r="H3168" s="630">
        <f>IF(F3168="",0,VLOOKUP(F3168,'Cable trays (UnitPrice)'!B:F,5,0))</f>
        <v>0</v>
      </c>
      <c r="I3168" s="631">
        <f t="shared" si="4330"/>
        <v>0</v>
      </c>
      <c r="J3168" s="632"/>
      <c r="K3168" s="632"/>
      <c r="L3168" s="632"/>
      <c r="M3168" s="633"/>
      <c r="N3168" s="632"/>
      <c r="O3168" s="635"/>
      <c r="P3168" s="636" t="e">
        <f t="shared" ref="P3168" si="4338">G3168*O3160</f>
        <v>#REF!</v>
      </c>
    </row>
    <row r="3169" spans="1:16">
      <c r="B3169" s="627"/>
      <c r="C3169" s="627"/>
      <c r="D3169" s="627"/>
      <c r="E3169" s="628"/>
      <c r="F3169" s="8"/>
      <c r="G3169" s="639"/>
      <c r="H3169" s="630">
        <f>IF(F3169="",0,VLOOKUP(F3169,'Cable trays (UnitPrice)'!B:F,5,0))</f>
        <v>0</v>
      </c>
      <c r="I3169" s="631">
        <f t="shared" si="4330"/>
        <v>0</v>
      </c>
      <c r="J3169" s="632"/>
      <c r="K3169" s="632"/>
      <c r="L3169" s="632"/>
      <c r="M3169" s="633"/>
      <c r="N3169" s="632"/>
      <c r="O3169" s="635"/>
      <c r="P3169" s="636" t="e">
        <f t="shared" ref="P3169" si="4339">G3169*O3160</f>
        <v>#REF!</v>
      </c>
    </row>
    <row r="3170" spans="1:16">
      <c r="A3170" t="s">
        <v>1072</v>
      </c>
      <c r="B3170" s="706" t="s">
        <v>1013</v>
      </c>
      <c r="C3170" s="704" t="s">
        <v>856</v>
      </c>
      <c r="D3170" s="9" t="s">
        <v>1056</v>
      </c>
      <c r="E3170" s="9" t="s">
        <v>1073</v>
      </c>
      <c r="F3170" s="619"/>
      <c r="G3170" s="619"/>
      <c r="H3170" s="619"/>
      <c r="I3170" s="620">
        <f t="shared" ref="I3170" si="4340">SUM(I3171:I3179)</f>
        <v>49.325739130434776</v>
      </c>
      <c r="J3170" s="621">
        <f>I3170*NOK2EUR</f>
        <v>567.24599999999998</v>
      </c>
      <c r="K3170" s="622"/>
      <c r="L3170" s="622">
        <f t="shared" ref="L3170" si="4341">D3170/1000</f>
        <v>0.06</v>
      </c>
      <c r="M3170" s="624">
        <f t="shared" ref="M3170" si="4342">$M$1</f>
        <v>0.5</v>
      </c>
      <c r="N3170" s="622">
        <f t="shared" ref="N3170" si="4343">L3170+L3170*M3170</f>
        <v>0.09</v>
      </c>
      <c r="O3170" s="626" t="e">
        <f>SUMIF(#REF!,A3170,#REF!)</f>
        <v>#REF!</v>
      </c>
      <c r="P3170" s="626"/>
    </row>
    <row r="3171" spans="1:16">
      <c r="B3171" s="627"/>
      <c r="C3171" s="627"/>
      <c r="D3171" s="627"/>
      <c r="E3171" s="628"/>
      <c r="F3171" s="260" t="str">
        <f>CONCATENATE(B3170," ",C3170,D3170,"x",E3170)</f>
        <v>Tray - Bend PRE Galv. 60 x 56</v>
      </c>
      <c r="G3171" s="629">
        <v>1</v>
      </c>
      <c r="H3171" s="630">
        <f>IF(F3171="",0,VLOOKUP(F3171,'Cable trays (UnitPrice)'!B:F,5,0))</f>
        <v>26.086956521739129</v>
      </c>
      <c r="I3171" s="631">
        <f t="shared" ref="I3171:I3179" si="4344">H3171*G3171</f>
        <v>26.086956521739129</v>
      </c>
      <c r="J3171" s="632"/>
      <c r="K3171" s="632"/>
      <c r="L3171" s="632"/>
      <c r="M3171" s="633"/>
      <c r="N3171" s="632"/>
      <c r="O3171" s="635"/>
      <c r="P3171" s="636" t="e">
        <f t="shared" ref="P3171" si="4345">G3171*O3170</f>
        <v>#REF!</v>
      </c>
    </row>
    <row r="3172" spans="1:16">
      <c r="B3172" s="627"/>
      <c r="C3172" s="627"/>
      <c r="D3172" s="627"/>
      <c r="E3172" s="628"/>
      <c r="F3172" s="260" t="str">
        <f>CONCATENATE("Ladder - Union ",C3170,D3170,"x",E3170)</f>
        <v>Ladder - Union PRE Galv. 60 x 56</v>
      </c>
      <c r="G3172" s="629">
        <v>2</v>
      </c>
      <c r="H3172" s="630">
        <f>IF(F3172="",0,VLOOKUP(F3172,'Cable trays (UnitPrice)'!B:F,5,0))</f>
        <v>8.695652173913043</v>
      </c>
      <c r="I3172" s="631">
        <f t="shared" si="4344"/>
        <v>17.391304347826086</v>
      </c>
      <c r="J3172" s="632"/>
      <c r="K3172" s="632"/>
      <c r="L3172" s="632"/>
      <c r="M3172" s="633"/>
      <c r="N3172" s="632"/>
      <c r="O3172" s="635"/>
      <c r="P3172" s="636" t="e">
        <f t="shared" ref="P3172" si="4346">G3172*O3170</f>
        <v>#REF!</v>
      </c>
    </row>
    <row r="3173" spans="1:16">
      <c r="B3173" s="627"/>
      <c r="C3173" s="627"/>
      <c r="D3173" s="627"/>
      <c r="E3173" s="628"/>
      <c r="F3173" s="638" t="s">
        <v>853</v>
      </c>
      <c r="G3173" s="639">
        <v>2</v>
      </c>
      <c r="H3173" s="630">
        <f>IF(F3173="",0,VLOOKUP(F3173,'Cable trays (UnitPrice)'!B:F,5,0))</f>
        <v>1.6165217391304347</v>
      </c>
      <c r="I3173" s="631">
        <f t="shared" si="4344"/>
        <v>3.2330434782608695</v>
      </c>
      <c r="J3173" s="632"/>
      <c r="K3173" s="632"/>
      <c r="L3173" s="632"/>
      <c r="M3173" s="633"/>
      <c r="N3173" s="632"/>
      <c r="O3173" s="635"/>
      <c r="P3173" s="636" t="e">
        <f t="shared" ref="P3173" si="4347">G3173*O3170</f>
        <v>#REF!</v>
      </c>
    </row>
    <row r="3174" spans="1:16">
      <c r="B3174" s="627"/>
      <c r="C3174" s="627"/>
      <c r="D3174" s="627"/>
      <c r="E3174" s="628"/>
      <c r="F3174" s="638" t="s">
        <v>854</v>
      </c>
      <c r="G3174" s="639">
        <v>2</v>
      </c>
      <c r="H3174" s="630">
        <f>IF(F3174="",0,VLOOKUP(F3174,'Cable trays (UnitPrice)'!B:F,5,0))</f>
        <v>0.1643478260869565</v>
      </c>
      <c r="I3174" s="631">
        <f t="shared" si="4344"/>
        <v>0.328695652173913</v>
      </c>
      <c r="J3174" s="632"/>
      <c r="K3174" s="632"/>
      <c r="L3174" s="632"/>
      <c r="M3174" s="633"/>
      <c r="N3174" s="632"/>
      <c r="O3174" s="635"/>
      <c r="P3174" s="636" t="e">
        <f t="shared" ref="P3174" si="4348">G3174*O3170</f>
        <v>#REF!</v>
      </c>
    </row>
    <row r="3175" spans="1:16">
      <c r="B3175" s="627"/>
      <c r="C3175" s="627"/>
      <c r="D3175" s="627"/>
      <c r="E3175" s="628"/>
      <c r="F3175" s="638" t="s">
        <v>865</v>
      </c>
      <c r="G3175" s="639">
        <f t="shared" si="4306"/>
        <v>0.12</v>
      </c>
      <c r="H3175" s="630">
        <f>IF(F3175="",0,VLOOKUP(F3175,'Cable trays (UnitPrice)'!B:F,5,0))</f>
        <v>5.9608695652173909</v>
      </c>
      <c r="I3175" s="631">
        <f t="shared" si="4344"/>
        <v>0.71530434782608687</v>
      </c>
      <c r="J3175" s="632"/>
      <c r="K3175" s="632"/>
      <c r="L3175" s="632"/>
      <c r="M3175" s="633"/>
      <c r="N3175" s="632"/>
      <c r="O3175" s="635"/>
      <c r="P3175" s="636" t="e">
        <f t="shared" ref="P3175" si="4349">G3175*O3170</f>
        <v>#REF!</v>
      </c>
    </row>
    <row r="3176" spans="1:16">
      <c r="B3176" s="627"/>
      <c r="C3176" s="627"/>
      <c r="D3176" s="627"/>
      <c r="E3176" s="628"/>
      <c r="F3176" s="638" t="s">
        <v>855</v>
      </c>
      <c r="G3176" s="639">
        <v>2</v>
      </c>
      <c r="H3176" s="630">
        <f>IF(F3176="",0,VLOOKUP(F3176,'Cable trays (UnitPrice)'!B:F,5,0))</f>
        <v>0.78521739130434776</v>
      </c>
      <c r="I3176" s="631">
        <f t="shared" si="4344"/>
        <v>1.5704347826086955</v>
      </c>
      <c r="J3176" s="632"/>
      <c r="K3176" s="632"/>
      <c r="L3176" s="632"/>
      <c r="M3176" s="633"/>
      <c r="N3176" s="632"/>
      <c r="O3176" s="635"/>
      <c r="P3176" s="636" t="e">
        <f t="shared" ref="P3176" si="4350">G3176*O3170</f>
        <v>#REF!</v>
      </c>
    </row>
    <row r="3177" spans="1:16">
      <c r="B3177" s="627"/>
      <c r="C3177" s="627"/>
      <c r="D3177" s="627"/>
      <c r="E3177" s="628"/>
      <c r="F3177" s="638"/>
      <c r="G3177" s="639"/>
      <c r="H3177" s="630">
        <f>IF(F3177="",0,VLOOKUP(F3177,'Cable trays (UnitPrice)'!B:F,5,0))</f>
        <v>0</v>
      </c>
      <c r="I3177" s="631">
        <f t="shared" si="4344"/>
        <v>0</v>
      </c>
      <c r="J3177" s="632"/>
      <c r="K3177" s="632"/>
      <c r="L3177" s="632"/>
      <c r="M3177" s="633"/>
      <c r="N3177" s="632"/>
      <c r="O3177" s="635"/>
      <c r="P3177" s="636" t="e">
        <f t="shared" ref="P3177" si="4351">G3177*O3170</f>
        <v>#REF!</v>
      </c>
    </row>
    <row r="3178" spans="1:16">
      <c r="B3178" s="627"/>
      <c r="C3178" s="627"/>
      <c r="D3178" s="627"/>
      <c r="E3178" s="628"/>
      <c r="F3178" s="627"/>
      <c r="G3178" s="639"/>
      <c r="H3178" s="630">
        <f>IF(F3178="",0,VLOOKUP(F3178,'Cable trays (UnitPrice)'!B:F,5,0))</f>
        <v>0</v>
      </c>
      <c r="I3178" s="631">
        <f t="shared" si="4344"/>
        <v>0</v>
      </c>
      <c r="J3178" s="632"/>
      <c r="K3178" s="632"/>
      <c r="L3178" s="632"/>
      <c r="M3178" s="633"/>
      <c r="N3178" s="632"/>
      <c r="O3178" s="635"/>
      <c r="P3178" s="636" t="e">
        <f t="shared" ref="P3178" si="4352">G3178*O3170</f>
        <v>#REF!</v>
      </c>
    </row>
    <row r="3179" spans="1:16">
      <c r="B3179" s="627"/>
      <c r="C3179" s="627"/>
      <c r="D3179" s="627"/>
      <c r="E3179" s="628"/>
      <c r="F3179" s="8"/>
      <c r="G3179" s="639"/>
      <c r="H3179" s="630">
        <f>IF(F3179="",0,VLOOKUP(F3179,'Cable trays (UnitPrice)'!B:F,5,0))</f>
        <v>0</v>
      </c>
      <c r="I3179" s="631">
        <f t="shared" si="4344"/>
        <v>0</v>
      </c>
      <c r="J3179" s="632"/>
      <c r="K3179" s="632"/>
      <c r="L3179" s="632"/>
      <c r="M3179" s="633"/>
      <c r="N3179" s="632"/>
      <c r="O3179" s="635"/>
      <c r="P3179" s="636" t="e">
        <f t="shared" ref="P3179" si="4353">G3179*O3170</f>
        <v>#REF!</v>
      </c>
    </row>
    <row r="3180" spans="1:16">
      <c r="A3180" t="s">
        <v>1074</v>
      </c>
      <c r="B3180" s="706" t="s">
        <v>1013</v>
      </c>
      <c r="C3180" s="704" t="s">
        <v>856</v>
      </c>
      <c r="D3180" s="9" t="s">
        <v>1075</v>
      </c>
      <c r="E3180" s="9" t="s">
        <v>867</v>
      </c>
      <c r="F3180" s="619"/>
      <c r="G3180" s="619"/>
      <c r="H3180" s="619"/>
      <c r="I3180" s="620">
        <f t="shared" ref="I3180" si="4354">SUM(I3181:I3189)</f>
        <v>45.775947826086949</v>
      </c>
      <c r="J3180" s="621">
        <f>I3180*NOK2EUR</f>
        <v>526.4233999999999</v>
      </c>
      <c r="K3180" s="622"/>
      <c r="L3180" s="622">
        <f t="shared" ref="L3180" si="4355">D3180/1000</f>
        <v>5.3999999999999999E-2</v>
      </c>
      <c r="M3180" s="624">
        <f t="shared" ref="M3180" si="4356">$M$1</f>
        <v>0.5</v>
      </c>
      <c r="N3180" s="622">
        <f t="shared" ref="N3180" si="4357">L3180+L3180*M3180</f>
        <v>8.1000000000000003E-2</v>
      </c>
      <c r="O3180" s="626" t="e">
        <f>SUMIF(#REF!,A3180,#REF!)</f>
        <v>#REF!</v>
      </c>
      <c r="P3180" s="626"/>
    </row>
    <row r="3181" spans="1:16">
      <c r="B3181" s="627"/>
      <c r="C3181" s="627"/>
      <c r="D3181" s="627"/>
      <c r="E3181" s="628"/>
      <c r="F3181" s="260" t="str">
        <f>CONCATENATE(B3180," ",C3180,D3180,"x",E3180)</f>
        <v>Tray - Bend PRE Galv. 54 x 50</v>
      </c>
      <c r="G3181" s="629">
        <v>1</v>
      </c>
      <c r="H3181" s="630">
        <f>IF(F3181="",0,VLOOKUP(F3181,'Cable trays (UnitPrice)'!B:F,5,0))</f>
        <v>22.608695652173914</v>
      </c>
      <c r="I3181" s="631">
        <f t="shared" ref="I3181:I3189" si="4358">H3181*G3181</f>
        <v>22.608695652173914</v>
      </c>
      <c r="J3181" s="632"/>
      <c r="K3181" s="632"/>
      <c r="L3181" s="632"/>
      <c r="M3181" s="633"/>
      <c r="N3181" s="632"/>
      <c r="O3181" s="635"/>
      <c r="P3181" s="636" t="e">
        <f t="shared" ref="P3181" si="4359">G3181*O3180</f>
        <v>#REF!</v>
      </c>
    </row>
    <row r="3182" spans="1:16">
      <c r="B3182" s="627"/>
      <c r="C3182" s="627"/>
      <c r="D3182" s="627"/>
      <c r="E3182" s="628"/>
      <c r="F3182" s="260" t="str">
        <f>CONCATENATE("Ladder - Union ",C3180,D3180,"x",E3180)</f>
        <v>Ladder - Union PRE Galv. 54 x 50</v>
      </c>
      <c r="G3182" s="629">
        <v>2</v>
      </c>
      <c r="H3182" s="630">
        <f>IF(F3182="",0,VLOOKUP(F3182,'Cable trays (UnitPrice)'!B:F,5,0))</f>
        <v>8.695652173913043</v>
      </c>
      <c r="I3182" s="631">
        <f t="shared" si="4358"/>
        <v>17.391304347826086</v>
      </c>
      <c r="J3182" s="632"/>
      <c r="K3182" s="632"/>
      <c r="L3182" s="632"/>
      <c r="M3182" s="633"/>
      <c r="N3182" s="632"/>
      <c r="O3182" s="635"/>
      <c r="P3182" s="636" t="e">
        <f t="shared" ref="P3182" si="4360">G3182*O3180</f>
        <v>#REF!</v>
      </c>
    </row>
    <row r="3183" spans="1:16">
      <c r="B3183" s="627"/>
      <c r="C3183" s="627"/>
      <c r="D3183" s="627"/>
      <c r="E3183" s="628"/>
      <c r="F3183" s="638" t="s">
        <v>853</v>
      </c>
      <c r="G3183" s="639">
        <v>2</v>
      </c>
      <c r="H3183" s="630">
        <f>IF(F3183="",0,VLOOKUP(F3183,'Cable trays (UnitPrice)'!B:F,5,0))</f>
        <v>1.6165217391304347</v>
      </c>
      <c r="I3183" s="631">
        <f t="shared" si="4358"/>
        <v>3.2330434782608695</v>
      </c>
      <c r="J3183" s="632"/>
      <c r="K3183" s="632"/>
      <c r="L3183" s="632"/>
      <c r="M3183" s="633"/>
      <c r="N3183" s="632"/>
      <c r="O3183" s="635"/>
      <c r="P3183" s="636" t="e">
        <f t="shared" ref="P3183" si="4361">G3183*O3180</f>
        <v>#REF!</v>
      </c>
    </row>
    <row r="3184" spans="1:16">
      <c r="B3184" s="627"/>
      <c r="C3184" s="627"/>
      <c r="D3184" s="627"/>
      <c r="E3184" s="628"/>
      <c r="F3184" s="638" t="s">
        <v>854</v>
      </c>
      <c r="G3184" s="639">
        <v>2</v>
      </c>
      <c r="H3184" s="630">
        <f>IF(F3184="",0,VLOOKUP(F3184,'Cable trays (UnitPrice)'!B:F,5,0))</f>
        <v>0.1643478260869565</v>
      </c>
      <c r="I3184" s="631">
        <f t="shared" si="4358"/>
        <v>0.328695652173913</v>
      </c>
      <c r="J3184" s="632"/>
      <c r="K3184" s="632"/>
      <c r="L3184" s="632"/>
      <c r="M3184" s="633"/>
      <c r="N3184" s="632"/>
      <c r="O3184" s="635"/>
      <c r="P3184" s="636" t="e">
        <f t="shared" ref="P3184" si="4362">G3184*O3180</f>
        <v>#REF!</v>
      </c>
    </row>
    <row r="3185" spans="1:16">
      <c r="B3185" s="627"/>
      <c r="C3185" s="627"/>
      <c r="D3185" s="627"/>
      <c r="E3185" s="628"/>
      <c r="F3185" s="638" t="s">
        <v>865</v>
      </c>
      <c r="G3185" s="639">
        <f t="shared" si="4306"/>
        <v>0.108</v>
      </c>
      <c r="H3185" s="630">
        <f>IF(F3185="",0,VLOOKUP(F3185,'Cable trays (UnitPrice)'!B:F,5,0))</f>
        <v>5.9608695652173909</v>
      </c>
      <c r="I3185" s="631">
        <f t="shared" si="4358"/>
        <v>0.6437739130434782</v>
      </c>
      <c r="J3185" s="632"/>
      <c r="K3185" s="632"/>
      <c r="L3185" s="632"/>
      <c r="M3185" s="633"/>
      <c r="N3185" s="632"/>
      <c r="O3185" s="635"/>
      <c r="P3185" s="636" t="e">
        <f t="shared" ref="P3185" si="4363">G3185*O3180</f>
        <v>#REF!</v>
      </c>
    </row>
    <row r="3186" spans="1:16">
      <c r="B3186" s="627"/>
      <c r="C3186" s="627"/>
      <c r="D3186" s="627"/>
      <c r="E3186" s="628"/>
      <c r="F3186" s="638" t="s">
        <v>855</v>
      </c>
      <c r="G3186" s="639">
        <v>2</v>
      </c>
      <c r="H3186" s="630">
        <f>IF(F3186="",0,VLOOKUP(F3186,'Cable trays (UnitPrice)'!B:F,5,0))</f>
        <v>0.78521739130434776</v>
      </c>
      <c r="I3186" s="631">
        <f t="shared" si="4358"/>
        <v>1.5704347826086955</v>
      </c>
      <c r="J3186" s="632"/>
      <c r="K3186" s="632"/>
      <c r="L3186" s="632"/>
      <c r="M3186" s="633"/>
      <c r="N3186" s="632"/>
      <c r="O3186" s="635"/>
      <c r="P3186" s="636" t="e">
        <f t="shared" ref="P3186" si="4364">G3186*O3180</f>
        <v>#REF!</v>
      </c>
    </row>
    <row r="3187" spans="1:16">
      <c r="B3187" s="627"/>
      <c r="C3187" s="627"/>
      <c r="D3187" s="627"/>
      <c r="E3187" s="628"/>
      <c r="F3187" s="638"/>
      <c r="G3187" s="639"/>
      <c r="H3187" s="630">
        <f>IF(F3187="",0,VLOOKUP(F3187,'Cable trays (UnitPrice)'!B:F,5,0))</f>
        <v>0</v>
      </c>
      <c r="I3187" s="631">
        <f t="shared" si="4358"/>
        <v>0</v>
      </c>
      <c r="J3187" s="632"/>
      <c r="K3187" s="632"/>
      <c r="L3187" s="632"/>
      <c r="M3187" s="633"/>
      <c r="N3187" s="632"/>
      <c r="O3187" s="635"/>
      <c r="P3187" s="636" t="e">
        <f t="shared" ref="P3187" si="4365">G3187*O3180</f>
        <v>#REF!</v>
      </c>
    </row>
    <row r="3188" spans="1:16">
      <c r="B3188" s="627"/>
      <c r="C3188" s="627"/>
      <c r="D3188" s="627"/>
      <c r="E3188" s="628"/>
      <c r="F3188" s="627"/>
      <c r="G3188" s="639"/>
      <c r="H3188" s="630">
        <f>IF(F3188="",0,VLOOKUP(F3188,'Cable trays (UnitPrice)'!B:F,5,0))</f>
        <v>0</v>
      </c>
      <c r="I3188" s="631">
        <f t="shared" si="4358"/>
        <v>0</v>
      </c>
      <c r="J3188" s="632"/>
      <c r="K3188" s="632"/>
      <c r="L3188" s="632"/>
      <c r="M3188" s="633"/>
      <c r="N3188" s="632"/>
      <c r="O3188" s="635"/>
      <c r="P3188" s="636" t="e">
        <f t="shared" ref="P3188" si="4366">G3188*O3180</f>
        <v>#REF!</v>
      </c>
    </row>
    <row r="3189" spans="1:16">
      <c r="B3189" s="627"/>
      <c r="C3189" s="627"/>
      <c r="D3189" s="627"/>
      <c r="E3189" s="628"/>
      <c r="F3189" s="8"/>
      <c r="G3189" s="639"/>
      <c r="H3189" s="630">
        <f>IF(F3189="",0,VLOOKUP(F3189,'Cable trays (UnitPrice)'!B:F,5,0))</f>
        <v>0</v>
      </c>
      <c r="I3189" s="631">
        <f t="shared" si="4358"/>
        <v>0</v>
      </c>
      <c r="J3189" s="632"/>
      <c r="K3189" s="632"/>
      <c r="L3189" s="632"/>
      <c r="M3189" s="633"/>
      <c r="N3189" s="632"/>
      <c r="O3189" s="635"/>
      <c r="P3189" s="636" t="e">
        <f t="shared" ref="P3189" si="4367">G3189*O3180</f>
        <v>#REF!</v>
      </c>
    </row>
    <row r="3190" spans="1:16">
      <c r="A3190" t="s">
        <v>1076</v>
      </c>
      <c r="B3190" s="706" t="s">
        <v>1013</v>
      </c>
      <c r="C3190" s="704" t="s">
        <v>856</v>
      </c>
      <c r="D3190" s="9" t="s">
        <v>1058</v>
      </c>
      <c r="E3190" s="9" t="s">
        <v>1070</v>
      </c>
      <c r="F3190" s="619"/>
      <c r="G3190" s="619"/>
      <c r="H3190" s="619"/>
      <c r="I3190" s="620">
        <f t="shared" ref="I3190" si="4368">SUM(I3191:I3199)</f>
        <v>49.20652173913043</v>
      </c>
      <c r="J3190" s="621">
        <f>I3190*NOK2EUR</f>
        <v>565.875</v>
      </c>
      <c r="K3190" s="622"/>
      <c r="L3190" s="622">
        <f t="shared" ref="L3190" si="4369">D3190/1000</f>
        <v>0.05</v>
      </c>
      <c r="M3190" s="624">
        <f t="shared" ref="M3190" si="4370">$M$1</f>
        <v>0.5</v>
      </c>
      <c r="N3190" s="622">
        <f t="shared" ref="N3190" si="4371">L3190+L3190*M3190</f>
        <v>7.5000000000000011E-2</v>
      </c>
      <c r="O3190" s="626" t="e">
        <f>SUMIF(#REF!,A3190,#REF!)</f>
        <v>#REF!</v>
      </c>
      <c r="P3190" s="626"/>
    </row>
    <row r="3191" spans="1:16">
      <c r="B3191" s="627"/>
      <c r="C3191" s="627"/>
      <c r="D3191" s="627"/>
      <c r="E3191" s="628"/>
      <c r="F3191" s="260" t="str">
        <f>CONCATENATE(B3190," ",C3190,D3190,"x",E3190)</f>
        <v>Tray - Bend PRE Galv. 50 x 225</v>
      </c>
      <c r="G3191" s="629">
        <v>1</v>
      </c>
      <c r="H3191" s="630">
        <f>IF(F3191="",0,VLOOKUP(F3191,'Cable trays (UnitPrice)'!B:F,5,0))</f>
        <v>26.086956521739129</v>
      </c>
      <c r="I3191" s="631">
        <f t="shared" ref="I3191:I3199" si="4372">H3191*G3191</f>
        <v>26.086956521739129</v>
      </c>
      <c r="J3191" s="632"/>
      <c r="K3191" s="632"/>
      <c r="L3191" s="632"/>
      <c r="M3191" s="633"/>
      <c r="N3191" s="632"/>
      <c r="O3191" s="635"/>
      <c r="P3191" s="636" t="e">
        <f t="shared" ref="P3191" si="4373">G3191*O3190</f>
        <v>#REF!</v>
      </c>
    </row>
    <row r="3192" spans="1:16">
      <c r="B3192" s="627"/>
      <c r="C3192" s="627"/>
      <c r="D3192" s="627"/>
      <c r="E3192" s="628"/>
      <c r="F3192" s="260" t="str">
        <f>CONCATENATE("Ladder - Union ",C3190,D3190,"x",E3190)</f>
        <v>Ladder - Union PRE Galv. 50 x 225</v>
      </c>
      <c r="G3192" s="629">
        <v>2</v>
      </c>
      <c r="H3192" s="630">
        <f>IF(F3192="",0,VLOOKUP(F3192,'Cable trays (UnitPrice)'!B:F,5,0))</f>
        <v>8.695652173913043</v>
      </c>
      <c r="I3192" s="631">
        <f t="shared" si="4372"/>
        <v>17.391304347826086</v>
      </c>
      <c r="J3192" s="632"/>
      <c r="K3192" s="632"/>
      <c r="L3192" s="632"/>
      <c r="M3192" s="633"/>
      <c r="N3192" s="632"/>
      <c r="O3192" s="635"/>
      <c r="P3192" s="636" t="e">
        <f t="shared" ref="P3192" si="4374">G3192*O3190</f>
        <v>#REF!</v>
      </c>
    </row>
    <row r="3193" spans="1:16">
      <c r="B3193" s="627"/>
      <c r="C3193" s="627"/>
      <c r="D3193" s="627"/>
      <c r="E3193" s="628"/>
      <c r="F3193" s="638" t="s">
        <v>853</v>
      </c>
      <c r="G3193" s="639">
        <v>2</v>
      </c>
      <c r="H3193" s="630">
        <f>IF(F3193="",0,VLOOKUP(F3193,'Cable trays (UnitPrice)'!B:F,5,0))</f>
        <v>1.6165217391304347</v>
      </c>
      <c r="I3193" s="631">
        <f t="shared" si="4372"/>
        <v>3.2330434782608695</v>
      </c>
      <c r="J3193" s="632"/>
      <c r="K3193" s="632"/>
      <c r="L3193" s="632"/>
      <c r="M3193" s="633"/>
      <c r="N3193" s="632"/>
      <c r="O3193" s="635"/>
      <c r="P3193" s="636" t="e">
        <f t="shared" ref="P3193" si="4375">G3193*O3190</f>
        <v>#REF!</v>
      </c>
    </row>
    <row r="3194" spans="1:16">
      <c r="B3194" s="627"/>
      <c r="C3194" s="627"/>
      <c r="D3194" s="627"/>
      <c r="E3194" s="628"/>
      <c r="F3194" s="638" t="s">
        <v>854</v>
      </c>
      <c r="G3194" s="639">
        <v>2</v>
      </c>
      <c r="H3194" s="630">
        <f>IF(F3194="",0,VLOOKUP(F3194,'Cable trays (UnitPrice)'!B:F,5,0))</f>
        <v>0.1643478260869565</v>
      </c>
      <c r="I3194" s="631">
        <f t="shared" si="4372"/>
        <v>0.328695652173913</v>
      </c>
      <c r="J3194" s="632"/>
      <c r="K3194" s="632"/>
      <c r="L3194" s="632"/>
      <c r="M3194" s="633"/>
      <c r="N3194" s="632"/>
      <c r="O3194" s="635"/>
      <c r="P3194" s="636" t="e">
        <f t="shared" ref="P3194" si="4376">G3194*O3190</f>
        <v>#REF!</v>
      </c>
    </row>
    <row r="3195" spans="1:16">
      <c r="B3195" s="627"/>
      <c r="C3195" s="627"/>
      <c r="D3195" s="627"/>
      <c r="E3195" s="628"/>
      <c r="F3195" s="638" t="s">
        <v>865</v>
      </c>
      <c r="G3195" s="639">
        <f t="shared" si="4306"/>
        <v>0.1</v>
      </c>
      <c r="H3195" s="630">
        <f>IF(F3195="",0,VLOOKUP(F3195,'Cable trays (UnitPrice)'!B:F,5,0))</f>
        <v>5.9608695652173909</v>
      </c>
      <c r="I3195" s="631">
        <f t="shared" si="4372"/>
        <v>0.59608695652173915</v>
      </c>
      <c r="J3195" s="632"/>
      <c r="K3195" s="632"/>
      <c r="L3195" s="632"/>
      <c r="M3195" s="633"/>
      <c r="N3195" s="632"/>
      <c r="O3195" s="635"/>
      <c r="P3195" s="636" t="e">
        <f t="shared" ref="P3195" si="4377">G3195*O3190</f>
        <v>#REF!</v>
      </c>
    </row>
    <row r="3196" spans="1:16">
      <c r="B3196" s="627"/>
      <c r="C3196" s="627"/>
      <c r="D3196" s="627"/>
      <c r="E3196" s="628"/>
      <c r="F3196" s="638" t="s">
        <v>855</v>
      </c>
      <c r="G3196" s="639">
        <v>2</v>
      </c>
      <c r="H3196" s="630">
        <f>IF(F3196="",0,VLOOKUP(F3196,'Cable trays (UnitPrice)'!B:F,5,0))</f>
        <v>0.78521739130434776</v>
      </c>
      <c r="I3196" s="631">
        <f t="shared" si="4372"/>
        <v>1.5704347826086955</v>
      </c>
      <c r="J3196" s="632"/>
      <c r="K3196" s="632"/>
      <c r="L3196" s="632"/>
      <c r="M3196" s="633"/>
      <c r="N3196" s="632"/>
      <c r="O3196" s="635"/>
      <c r="P3196" s="636" t="e">
        <f t="shared" ref="P3196" si="4378">G3196*O3190</f>
        <v>#REF!</v>
      </c>
    </row>
    <row r="3197" spans="1:16">
      <c r="B3197" s="627"/>
      <c r="C3197" s="627"/>
      <c r="D3197" s="627"/>
      <c r="E3197" s="628"/>
      <c r="F3197" s="638"/>
      <c r="G3197" s="639"/>
      <c r="H3197" s="630">
        <f>IF(F3197="",0,VLOOKUP(F3197,'Cable trays (UnitPrice)'!B:F,5,0))</f>
        <v>0</v>
      </c>
      <c r="I3197" s="631">
        <f t="shared" si="4372"/>
        <v>0</v>
      </c>
      <c r="J3197" s="632"/>
      <c r="K3197" s="632"/>
      <c r="L3197" s="632"/>
      <c r="M3197" s="633"/>
      <c r="N3197" s="632"/>
      <c r="O3197" s="635"/>
      <c r="P3197" s="636" t="e">
        <f t="shared" ref="P3197" si="4379">G3197*O3190</f>
        <v>#REF!</v>
      </c>
    </row>
    <row r="3198" spans="1:16">
      <c r="B3198" s="627"/>
      <c r="C3198" s="627"/>
      <c r="D3198" s="627"/>
      <c r="E3198" s="628"/>
      <c r="F3198" s="627"/>
      <c r="G3198" s="639"/>
      <c r="H3198" s="630">
        <f>IF(F3198="",0,VLOOKUP(F3198,'Cable trays (UnitPrice)'!B:F,5,0))</f>
        <v>0</v>
      </c>
      <c r="I3198" s="631">
        <f t="shared" si="4372"/>
        <v>0</v>
      </c>
      <c r="J3198" s="632"/>
      <c r="K3198" s="632"/>
      <c r="L3198" s="632"/>
      <c r="M3198" s="633"/>
      <c r="N3198" s="632"/>
      <c r="O3198" s="635"/>
      <c r="P3198" s="636" t="e">
        <f t="shared" ref="P3198" si="4380">G3198*O3190</f>
        <v>#REF!</v>
      </c>
    </row>
    <row r="3199" spans="1:16">
      <c r="B3199" s="627"/>
      <c r="C3199" s="627"/>
      <c r="D3199" s="627"/>
      <c r="E3199" s="628"/>
      <c r="F3199" s="8"/>
      <c r="G3199" s="639"/>
      <c r="H3199" s="630">
        <f>IF(F3199="",0,VLOOKUP(F3199,'Cable trays (UnitPrice)'!B:F,5,0))</f>
        <v>0</v>
      </c>
      <c r="I3199" s="631">
        <f t="shared" si="4372"/>
        <v>0</v>
      </c>
      <c r="J3199" s="632"/>
      <c r="K3199" s="632"/>
      <c r="L3199" s="632"/>
      <c r="M3199" s="633"/>
      <c r="N3199" s="632"/>
      <c r="O3199" s="635"/>
      <c r="P3199" s="636" t="e">
        <f t="shared" ref="P3199" si="4381">G3199*O3190</f>
        <v>#REF!</v>
      </c>
    </row>
    <row r="3200" spans="1:16">
      <c r="A3200" t="s">
        <v>1077</v>
      </c>
      <c r="B3200" s="706" t="s">
        <v>1013</v>
      </c>
      <c r="C3200" s="704" t="s">
        <v>856</v>
      </c>
      <c r="D3200" s="9" t="s">
        <v>1058</v>
      </c>
      <c r="E3200" s="9" t="s">
        <v>885</v>
      </c>
      <c r="F3200" s="619"/>
      <c r="G3200" s="619"/>
      <c r="H3200" s="619"/>
      <c r="I3200" s="620">
        <f t="shared" ref="I3200" si="4382">SUM(I3201:I3209)</f>
        <v>14.109447634673229</v>
      </c>
      <c r="J3200" s="621">
        <f>I3200*NOK2EUR</f>
        <v>162.25864779874215</v>
      </c>
      <c r="K3200" s="622"/>
      <c r="L3200" s="622">
        <f t="shared" ref="L3200" si="4383">D3200/1000</f>
        <v>0.05</v>
      </c>
      <c r="M3200" s="624">
        <f t="shared" ref="M3200" si="4384">$M$1</f>
        <v>0.5</v>
      </c>
      <c r="N3200" s="622">
        <f t="shared" ref="N3200" si="4385">L3200+L3200*M3200</f>
        <v>7.5000000000000011E-2</v>
      </c>
      <c r="O3200" s="626" t="e">
        <f>SUMIF(#REF!,A3200,#REF!)</f>
        <v>#REF!</v>
      </c>
      <c r="P3200" s="626"/>
    </row>
    <row r="3201" spans="1:16">
      <c r="B3201" s="627"/>
      <c r="C3201" s="627"/>
      <c r="D3201" s="627"/>
      <c r="E3201" s="628"/>
      <c r="F3201" s="260" t="str">
        <f>CONCATENATE(B3200," ",C3200,D3200,"x",E3200)</f>
        <v>Tray - Bend PRE Galv. 50 x 54</v>
      </c>
      <c r="G3201" s="629">
        <v>1</v>
      </c>
      <c r="H3201" s="630">
        <f>IF(F3201="",0,VLOOKUP(F3201,'Cable trays (UnitPrice)'!B:F,5,0))</f>
        <v>5.8654634946677602</v>
      </c>
      <c r="I3201" s="631">
        <f t="shared" ref="I3201:I3209" si="4386">H3201*G3201</f>
        <v>5.8654634946677602</v>
      </c>
      <c r="J3201" s="632"/>
      <c r="K3201" s="632"/>
      <c r="L3201" s="632"/>
      <c r="M3201" s="633"/>
      <c r="N3201" s="632"/>
      <c r="O3201" s="635"/>
      <c r="P3201" s="636" t="e">
        <f t="shared" ref="P3201" si="4387">G3201*O3200</f>
        <v>#REF!</v>
      </c>
    </row>
    <row r="3202" spans="1:16">
      <c r="B3202" s="627"/>
      <c r="C3202" s="627"/>
      <c r="D3202" s="627"/>
      <c r="E3202" s="628"/>
      <c r="F3202" s="260" t="str">
        <f>CONCATENATE("Ladder - Union ",C3200,D3200,"x",E3200)</f>
        <v>Ladder - Union PRE Galv. 50 x 54</v>
      </c>
      <c r="G3202" s="629">
        <v>2</v>
      </c>
      <c r="H3202" s="630">
        <f>IF(F3202="",0,VLOOKUP(F3202,'Cable trays (UnitPrice)'!B:F,5,0))</f>
        <v>1.2578616352201257</v>
      </c>
      <c r="I3202" s="631">
        <f t="shared" si="4386"/>
        <v>2.5157232704402515</v>
      </c>
      <c r="J3202" s="632"/>
      <c r="K3202" s="632"/>
      <c r="L3202" s="632"/>
      <c r="M3202" s="633"/>
      <c r="N3202" s="632"/>
      <c r="O3202" s="635"/>
      <c r="P3202" s="636" t="e">
        <f t="shared" ref="P3202" si="4388">G3202*O3200</f>
        <v>#REF!</v>
      </c>
    </row>
    <row r="3203" spans="1:16">
      <c r="B3203" s="627"/>
      <c r="C3203" s="627"/>
      <c r="D3203" s="627"/>
      <c r="E3203" s="628"/>
      <c r="F3203" s="638" t="s">
        <v>853</v>
      </c>
      <c r="G3203" s="639">
        <v>2</v>
      </c>
      <c r="H3203" s="630">
        <f>IF(F3203="",0,VLOOKUP(F3203,'Cable trays (UnitPrice)'!B:F,5,0))</f>
        <v>1.6165217391304347</v>
      </c>
      <c r="I3203" s="631">
        <f t="shared" si="4386"/>
        <v>3.2330434782608695</v>
      </c>
      <c r="J3203" s="632"/>
      <c r="K3203" s="632"/>
      <c r="L3203" s="632"/>
      <c r="M3203" s="633"/>
      <c r="N3203" s="632"/>
      <c r="O3203" s="635"/>
      <c r="P3203" s="636" t="e">
        <f t="shared" ref="P3203" si="4389">G3203*O3200</f>
        <v>#REF!</v>
      </c>
    </row>
    <row r="3204" spans="1:16">
      <c r="B3204" s="627"/>
      <c r="C3204" s="627"/>
      <c r="D3204" s="627"/>
      <c r="E3204" s="628"/>
      <c r="F3204" s="638" t="s">
        <v>854</v>
      </c>
      <c r="G3204" s="639">
        <v>2</v>
      </c>
      <c r="H3204" s="630">
        <f>IF(F3204="",0,VLOOKUP(F3204,'Cable trays (UnitPrice)'!B:F,5,0))</f>
        <v>0.1643478260869565</v>
      </c>
      <c r="I3204" s="631">
        <f t="shared" si="4386"/>
        <v>0.328695652173913</v>
      </c>
      <c r="J3204" s="632"/>
      <c r="K3204" s="632"/>
      <c r="L3204" s="632"/>
      <c r="M3204" s="633"/>
      <c r="N3204" s="632"/>
      <c r="O3204" s="635"/>
      <c r="P3204" s="636" t="e">
        <f t="shared" ref="P3204" si="4390">G3204*O3200</f>
        <v>#REF!</v>
      </c>
    </row>
    <row r="3205" spans="1:16">
      <c r="B3205" s="627"/>
      <c r="C3205" s="627"/>
      <c r="D3205" s="627"/>
      <c r="E3205" s="628"/>
      <c r="F3205" s="638" t="s">
        <v>865</v>
      </c>
      <c r="G3205" s="639">
        <f t="shared" si="4306"/>
        <v>0.1</v>
      </c>
      <c r="H3205" s="630">
        <f>IF(F3205="",0,VLOOKUP(F3205,'Cable trays (UnitPrice)'!B:F,5,0))</f>
        <v>5.9608695652173909</v>
      </c>
      <c r="I3205" s="631">
        <f t="shared" si="4386"/>
        <v>0.59608695652173915</v>
      </c>
      <c r="J3205" s="632"/>
      <c r="K3205" s="632"/>
      <c r="L3205" s="632"/>
      <c r="M3205" s="633"/>
      <c r="N3205" s="632"/>
      <c r="O3205" s="635"/>
      <c r="P3205" s="636" t="e">
        <f t="shared" ref="P3205" si="4391">G3205*O3200</f>
        <v>#REF!</v>
      </c>
    </row>
    <row r="3206" spans="1:16">
      <c r="B3206" s="627"/>
      <c r="C3206" s="627"/>
      <c r="D3206" s="627"/>
      <c r="E3206" s="628"/>
      <c r="F3206" s="638" t="s">
        <v>855</v>
      </c>
      <c r="G3206" s="639">
        <v>2</v>
      </c>
      <c r="H3206" s="630">
        <f>IF(F3206="",0,VLOOKUP(F3206,'Cable trays (UnitPrice)'!B:F,5,0))</f>
        <v>0.78521739130434776</v>
      </c>
      <c r="I3206" s="631">
        <f t="shared" si="4386"/>
        <v>1.5704347826086955</v>
      </c>
      <c r="J3206" s="632"/>
      <c r="K3206" s="632"/>
      <c r="L3206" s="632"/>
      <c r="M3206" s="633"/>
      <c r="N3206" s="632"/>
      <c r="O3206" s="635"/>
      <c r="P3206" s="636" t="e">
        <f t="shared" ref="P3206" si="4392">G3206*O3200</f>
        <v>#REF!</v>
      </c>
    </row>
    <row r="3207" spans="1:16">
      <c r="B3207" s="627"/>
      <c r="C3207" s="627"/>
      <c r="D3207" s="627"/>
      <c r="E3207" s="628"/>
      <c r="F3207" s="638"/>
      <c r="G3207" s="639"/>
      <c r="H3207" s="630">
        <f>IF(F3207="",0,VLOOKUP(F3207,'Cable trays (UnitPrice)'!B:F,5,0))</f>
        <v>0</v>
      </c>
      <c r="I3207" s="631">
        <f t="shared" si="4386"/>
        <v>0</v>
      </c>
      <c r="J3207" s="632"/>
      <c r="K3207" s="632"/>
      <c r="L3207" s="632"/>
      <c r="M3207" s="633"/>
      <c r="N3207" s="632"/>
      <c r="O3207" s="635"/>
      <c r="P3207" s="636" t="e">
        <f t="shared" ref="P3207" si="4393">G3207*O3200</f>
        <v>#REF!</v>
      </c>
    </row>
    <row r="3208" spans="1:16">
      <c r="B3208" s="627"/>
      <c r="C3208" s="627"/>
      <c r="D3208" s="627"/>
      <c r="E3208" s="628"/>
      <c r="F3208" s="627"/>
      <c r="G3208" s="639"/>
      <c r="H3208" s="630">
        <f>IF(F3208="",0,VLOOKUP(F3208,'Cable trays (UnitPrice)'!B:F,5,0))</f>
        <v>0</v>
      </c>
      <c r="I3208" s="631">
        <f t="shared" si="4386"/>
        <v>0</v>
      </c>
      <c r="J3208" s="632"/>
      <c r="K3208" s="632"/>
      <c r="L3208" s="632"/>
      <c r="M3208" s="633"/>
      <c r="N3208" s="632"/>
      <c r="O3208" s="635"/>
      <c r="P3208" s="636" t="e">
        <f t="shared" ref="P3208" si="4394">G3208*O3200</f>
        <v>#REF!</v>
      </c>
    </row>
    <row r="3209" spans="1:16">
      <c r="B3209" s="627"/>
      <c r="C3209" s="627"/>
      <c r="D3209" s="627"/>
      <c r="E3209" s="628"/>
      <c r="F3209" s="8"/>
      <c r="G3209" s="639"/>
      <c r="H3209" s="630">
        <f>IF(F3209="",0,VLOOKUP(F3209,'Cable trays (UnitPrice)'!B:F,5,0))</f>
        <v>0</v>
      </c>
      <c r="I3209" s="631">
        <f t="shared" si="4386"/>
        <v>0</v>
      </c>
      <c r="J3209" s="632"/>
      <c r="K3209" s="632"/>
      <c r="L3209" s="632"/>
      <c r="M3209" s="633"/>
      <c r="N3209" s="632"/>
      <c r="O3209" s="635"/>
      <c r="P3209" s="636" t="e">
        <f t="shared" ref="P3209" si="4395">G3209*O3200</f>
        <v>#REF!</v>
      </c>
    </row>
    <row r="3210" spans="1:16">
      <c r="A3210" t="s">
        <v>1078</v>
      </c>
      <c r="B3210" s="706" t="s">
        <v>1079</v>
      </c>
      <c r="C3210" s="703" t="s">
        <v>852</v>
      </c>
      <c r="D3210" s="9" t="s">
        <v>934</v>
      </c>
      <c r="E3210" s="9" t="s">
        <v>881</v>
      </c>
      <c r="F3210" s="619"/>
      <c r="G3210" s="619"/>
      <c r="H3210" s="619"/>
      <c r="I3210" s="620">
        <f t="shared" ref="I3210" si="4396">SUM(I3211:I3219)</f>
        <v>131.63999999999999</v>
      </c>
      <c r="J3210" s="621">
        <f>I3210*NOK2EUR</f>
        <v>1513.86</v>
      </c>
      <c r="K3210" s="622"/>
      <c r="L3210" s="622">
        <f t="shared" ref="L3210" si="4397">D3210/1000</f>
        <v>0.4</v>
      </c>
      <c r="M3210" s="624">
        <f t="shared" ref="M3210" si="4398">$M$1</f>
        <v>0.5</v>
      </c>
      <c r="N3210" s="622">
        <f t="shared" ref="N3210" si="4399">L3210+L3210*M3210</f>
        <v>0.60000000000000009</v>
      </c>
      <c r="O3210" s="626" t="e">
        <f>SUMIF(#REF!,A3210,#REF!)</f>
        <v>#REF!</v>
      </c>
      <c r="P3210" s="626"/>
    </row>
    <row r="3211" spans="1:16">
      <c r="B3211" s="627"/>
      <c r="C3211" s="627"/>
      <c r="D3211" s="627"/>
      <c r="E3211" s="628"/>
      <c r="F3211" s="260" t="str">
        <f>CONCATENATE(B3210," ",C3210,D3210,"x",E3210)</f>
        <v>Tray - Cross HDG 400 x 100</v>
      </c>
      <c r="G3211" s="629">
        <v>1</v>
      </c>
      <c r="H3211" s="630">
        <f>IF(F3211="",0,VLOOKUP(F3211,'Cable trays (UnitPrice)'!B:F,5,0))</f>
        <v>86.956521739130437</v>
      </c>
      <c r="I3211" s="631">
        <f t="shared" ref="I3211:I3219" si="4400">H3211*G3211</f>
        <v>86.956521739130437</v>
      </c>
      <c r="J3211" s="632"/>
      <c r="K3211" s="632"/>
      <c r="L3211" s="632"/>
      <c r="M3211" s="633"/>
      <c r="N3211" s="632"/>
      <c r="O3211" s="635"/>
      <c r="P3211" s="636" t="e">
        <f t="shared" ref="P3211" si="4401">G3211*O3210</f>
        <v>#REF!</v>
      </c>
    </row>
    <row r="3212" spans="1:16">
      <c r="B3212" s="627"/>
      <c r="C3212" s="627"/>
      <c r="D3212" s="627"/>
      <c r="E3212" s="628"/>
      <c r="F3212" s="260" t="str">
        <f>CONCATENATE("Ladder - Union ",C3210,D3210,"x",E3210)</f>
        <v>Ladder - Union HDG 400 x 100</v>
      </c>
      <c r="G3212" s="629">
        <v>2</v>
      </c>
      <c r="H3212" s="630">
        <f>IF(F3212="",0,VLOOKUP(F3212,'Cable trays (UnitPrice)'!B:F,5,0))</f>
        <v>17.391304347826086</v>
      </c>
      <c r="I3212" s="631">
        <f t="shared" si="4400"/>
        <v>34.782608695652172</v>
      </c>
      <c r="J3212" s="632"/>
      <c r="K3212" s="632"/>
      <c r="L3212" s="632"/>
      <c r="M3212" s="633"/>
      <c r="N3212" s="632"/>
      <c r="O3212" s="635"/>
      <c r="P3212" s="636" t="e">
        <f t="shared" ref="P3212" si="4402">G3212*O3210</f>
        <v>#REF!</v>
      </c>
    </row>
    <row r="3213" spans="1:16">
      <c r="B3213" s="627"/>
      <c r="C3213" s="627"/>
      <c r="D3213" s="627"/>
      <c r="E3213" s="628"/>
      <c r="F3213" s="638" t="s">
        <v>853</v>
      </c>
      <c r="G3213" s="639">
        <v>2</v>
      </c>
      <c r="H3213" s="630">
        <f>IF(F3213="",0,VLOOKUP(F3213,'Cable trays (UnitPrice)'!B:F,5,0))</f>
        <v>1.6165217391304347</v>
      </c>
      <c r="I3213" s="631">
        <f t="shared" si="4400"/>
        <v>3.2330434782608695</v>
      </c>
      <c r="J3213" s="632"/>
      <c r="K3213" s="632"/>
      <c r="L3213" s="632"/>
      <c r="M3213" s="633"/>
      <c r="N3213" s="632"/>
      <c r="O3213" s="635"/>
      <c r="P3213" s="636" t="e">
        <f t="shared" ref="P3213" si="4403">G3213*O3210</f>
        <v>#REF!</v>
      </c>
    </row>
    <row r="3214" spans="1:16">
      <c r="B3214" s="627"/>
      <c r="C3214" s="627"/>
      <c r="D3214" s="627"/>
      <c r="E3214" s="628"/>
      <c r="F3214" s="638" t="s">
        <v>854</v>
      </c>
      <c r="G3214" s="639">
        <v>2</v>
      </c>
      <c r="H3214" s="630">
        <f>IF(F3214="",0,VLOOKUP(F3214,'Cable trays (UnitPrice)'!B:F,5,0))</f>
        <v>0.1643478260869565</v>
      </c>
      <c r="I3214" s="631">
        <f t="shared" si="4400"/>
        <v>0.328695652173913</v>
      </c>
      <c r="J3214" s="632"/>
      <c r="K3214" s="632"/>
      <c r="L3214" s="632"/>
      <c r="M3214" s="633"/>
      <c r="N3214" s="632"/>
      <c r="O3214" s="635"/>
      <c r="P3214" s="636" t="e">
        <f t="shared" ref="P3214" si="4404">G3214*O3210</f>
        <v>#REF!</v>
      </c>
    </row>
    <row r="3215" spans="1:16">
      <c r="B3215" s="627"/>
      <c r="C3215" s="627"/>
      <c r="D3215" s="627"/>
      <c r="E3215" s="628"/>
      <c r="F3215" s="638" t="s">
        <v>865</v>
      </c>
      <c r="G3215" s="639">
        <f t="shared" ref="G3215:G3275" si="4405">D3210*2/1000</f>
        <v>0.8</v>
      </c>
      <c r="H3215" s="630">
        <f>IF(F3215="",0,VLOOKUP(F3215,'Cable trays (UnitPrice)'!B:F,5,0))</f>
        <v>5.9608695652173909</v>
      </c>
      <c r="I3215" s="631">
        <f t="shared" si="4400"/>
        <v>4.7686956521739132</v>
      </c>
      <c r="J3215" s="632"/>
      <c r="K3215" s="632"/>
      <c r="L3215" s="632"/>
      <c r="M3215" s="633"/>
      <c r="N3215" s="632"/>
      <c r="O3215" s="635"/>
      <c r="P3215" s="636" t="e">
        <f t="shared" ref="P3215" si="4406">G3215*O3210</f>
        <v>#REF!</v>
      </c>
    </row>
    <row r="3216" spans="1:16">
      <c r="B3216" s="627"/>
      <c r="C3216" s="627"/>
      <c r="D3216" s="627"/>
      <c r="E3216" s="628"/>
      <c r="F3216" s="638" t="s">
        <v>855</v>
      </c>
      <c r="G3216" s="639">
        <v>2</v>
      </c>
      <c r="H3216" s="630">
        <f>IF(F3216="",0,VLOOKUP(F3216,'Cable trays (UnitPrice)'!B:F,5,0))</f>
        <v>0.78521739130434776</v>
      </c>
      <c r="I3216" s="631">
        <f t="shared" si="4400"/>
        <v>1.5704347826086955</v>
      </c>
      <c r="J3216" s="632"/>
      <c r="K3216" s="632"/>
      <c r="L3216" s="632"/>
      <c r="M3216" s="633"/>
      <c r="N3216" s="632"/>
      <c r="O3216" s="635"/>
      <c r="P3216" s="636" t="e">
        <f t="shared" ref="P3216" si="4407">G3216*O3210</f>
        <v>#REF!</v>
      </c>
    </row>
    <row r="3217" spans="1:16">
      <c r="B3217" s="627"/>
      <c r="C3217" s="627"/>
      <c r="D3217" s="627"/>
      <c r="E3217" s="628"/>
      <c r="F3217" s="638"/>
      <c r="G3217" s="639"/>
      <c r="H3217" s="630">
        <f>IF(F3217="",0,VLOOKUP(F3217,'Cable trays (UnitPrice)'!B:F,5,0))</f>
        <v>0</v>
      </c>
      <c r="I3217" s="631">
        <f t="shared" si="4400"/>
        <v>0</v>
      </c>
      <c r="J3217" s="632"/>
      <c r="K3217" s="632"/>
      <c r="L3217" s="632"/>
      <c r="M3217" s="633"/>
      <c r="N3217" s="632"/>
      <c r="O3217" s="635"/>
      <c r="P3217" s="636" t="e">
        <f t="shared" ref="P3217" si="4408">G3217*O3210</f>
        <v>#REF!</v>
      </c>
    </row>
    <row r="3218" spans="1:16">
      <c r="B3218" s="627"/>
      <c r="C3218" s="627"/>
      <c r="D3218" s="627"/>
      <c r="E3218" s="628"/>
      <c r="F3218" s="627"/>
      <c r="G3218" s="639"/>
      <c r="H3218" s="630">
        <f>IF(F3218="",0,VLOOKUP(F3218,'Cable trays (UnitPrice)'!B:F,5,0))</f>
        <v>0</v>
      </c>
      <c r="I3218" s="631">
        <f t="shared" si="4400"/>
        <v>0</v>
      </c>
      <c r="J3218" s="632"/>
      <c r="K3218" s="632"/>
      <c r="L3218" s="632"/>
      <c r="M3218" s="633"/>
      <c r="N3218" s="632"/>
      <c r="O3218" s="635"/>
      <c r="P3218" s="636" t="e">
        <f t="shared" ref="P3218" si="4409">G3218*O3210</f>
        <v>#REF!</v>
      </c>
    </row>
    <row r="3219" spans="1:16">
      <c r="B3219" s="627"/>
      <c r="C3219" s="627"/>
      <c r="D3219" s="627"/>
      <c r="E3219" s="628"/>
      <c r="F3219" s="8"/>
      <c r="G3219" s="639"/>
      <c r="H3219" s="630">
        <f>IF(F3219="",0,VLOOKUP(F3219,'Cable trays (UnitPrice)'!B:F,5,0))</f>
        <v>0</v>
      </c>
      <c r="I3219" s="631">
        <f t="shared" si="4400"/>
        <v>0</v>
      </c>
      <c r="J3219" s="632"/>
      <c r="K3219" s="632"/>
      <c r="L3219" s="632"/>
      <c r="M3219" s="633"/>
      <c r="N3219" s="632"/>
      <c r="O3219" s="635"/>
      <c r="P3219" s="636" t="e">
        <f t="shared" ref="P3219" si="4410">G3219*O3210</f>
        <v>#REF!</v>
      </c>
    </row>
    <row r="3220" spans="1:16">
      <c r="A3220" t="s">
        <v>1080</v>
      </c>
      <c r="B3220" s="706" t="s">
        <v>1079</v>
      </c>
      <c r="C3220" s="703" t="s">
        <v>852</v>
      </c>
      <c r="D3220" s="9" t="s">
        <v>872</v>
      </c>
      <c r="E3220" s="9" t="s">
        <v>864</v>
      </c>
      <c r="F3220" s="619"/>
      <c r="G3220" s="619"/>
      <c r="H3220" s="619"/>
      <c r="I3220" s="620">
        <f t="shared" ref="I3220" si="4411">SUM(I3221:I3229)</f>
        <v>89.824424391577793</v>
      </c>
      <c r="J3220" s="621">
        <f>I3220*NOK2EUR</f>
        <v>1032.9808805031446</v>
      </c>
      <c r="K3220" s="622"/>
      <c r="L3220" s="622">
        <f t="shared" ref="L3220" si="4412">D3220/1000</f>
        <v>0.2</v>
      </c>
      <c r="M3220" s="624">
        <f t="shared" ref="M3220" si="4413">$M$1</f>
        <v>0.5</v>
      </c>
      <c r="N3220" s="622">
        <f t="shared" ref="N3220" si="4414">L3220+L3220*M3220</f>
        <v>0.30000000000000004</v>
      </c>
      <c r="O3220" s="626" t="e">
        <f>SUMIF(#REF!,A3220,#REF!)</f>
        <v>#REF!</v>
      </c>
      <c r="P3220" s="626"/>
    </row>
    <row r="3221" spans="1:16">
      <c r="B3221" s="627"/>
      <c r="C3221" s="627"/>
      <c r="D3221" s="627"/>
      <c r="E3221" s="628"/>
      <c r="F3221" s="260" t="str">
        <f>CONCATENATE(B3220," ",C3220,D3220,"x",E3220)</f>
        <v>Tray - Cross HDG 200 x 60</v>
      </c>
      <c r="G3221" s="629">
        <v>1</v>
      </c>
      <c r="H3221" s="630">
        <f>IF(F3221="",0,VLOOKUP(F3221,'Cable trays (UnitPrice)'!B:F,5,0))</f>
        <v>78.260869565217391</v>
      </c>
      <c r="I3221" s="631">
        <f t="shared" ref="I3221:I3229" si="4415">H3221*G3221</f>
        <v>78.260869565217391</v>
      </c>
      <c r="J3221" s="632"/>
      <c r="K3221" s="632"/>
      <c r="L3221" s="632"/>
      <c r="M3221" s="633"/>
      <c r="N3221" s="632"/>
      <c r="O3221" s="635"/>
      <c r="P3221" s="636" t="e">
        <f t="shared" ref="P3221" si="4416">G3221*O3220</f>
        <v>#REF!</v>
      </c>
    </row>
    <row r="3222" spans="1:16">
      <c r="B3222" s="627"/>
      <c r="C3222" s="627"/>
      <c r="D3222" s="627"/>
      <c r="E3222" s="628"/>
      <c r="F3222" s="260" t="str">
        <f>CONCATENATE("Ladder - Union ",C3220,D3220,"x",E3220)</f>
        <v>Ladder - Union HDG 200 x 60</v>
      </c>
      <c r="G3222" s="629">
        <v>2</v>
      </c>
      <c r="H3222" s="630">
        <f>IF(F3222="",0,VLOOKUP(F3222,'Cable trays (UnitPrice)'!B:F,5,0))</f>
        <v>2.0235165436149849</v>
      </c>
      <c r="I3222" s="631">
        <f t="shared" si="4415"/>
        <v>4.0470330872299698</v>
      </c>
      <c r="J3222" s="632"/>
      <c r="K3222" s="632"/>
      <c r="L3222" s="632"/>
      <c r="M3222" s="633"/>
      <c r="N3222" s="632"/>
      <c r="O3222" s="635"/>
      <c r="P3222" s="636" t="e">
        <f t="shared" ref="P3222" si="4417">G3222*O3220</f>
        <v>#REF!</v>
      </c>
    </row>
    <row r="3223" spans="1:16">
      <c r="B3223" s="627"/>
      <c r="C3223" s="627"/>
      <c r="D3223" s="627"/>
      <c r="E3223" s="628"/>
      <c r="F3223" s="638" t="s">
        <v>853</v>
      </c>
      <c r="G3223" s="639">
        <v>2</v>
      </c>
      <c r="H3223" s="630">
        <f>IF(F3223="",0,VLOOKUP(F3223,'Cable trays (UnitPrice)'!B:F,5,0))</f>
        <v>1.6165217391304347</v>
      </c>
      <c r="I3223" s="631">
        <f t="shared" si="4415"/>
        <v>3.2330434782608695</v>
      </c>
      <c r="J3223" s="632"/>
      <c r="K3223" s="632"/>
      <c r="L3223" s="632"/>
      <c r="M3223" s="633"/>
      <c r="N3223" s="632"/>
      <c r="O3223" s="635"/>
      <c r="P3223" s="636" t="e">
        <f t="shared" ref="P3223" si="4418">G3223*O3220</f>
        <v>#REF!</v>
      </c>
    </row>
    <row r="3224" spans="1:16">
      <c r="B3224" s="627"/>
      <c r="C3224" s="627"/>
      <c r="D3224" s="627"/>
      <c r="E3224" s="628"/>
      <c r="F3224" s="638" t="s">
        <v>854</v>
      </c>
      <c r="G3224" s="639">
        <v>2</v>
      </c>
      <c r="H3224" s="630">
        <f>IF(F3224="",0,VLOOKUP(F3224,'Cable trays (UnitPrice)'!B:F,5,0))</f>
        <v>0.1643478260869565</v>
      </c>
      <c r="I3224" s="631">
        <f t="shared" si="4415"/>
        <v>0.328695652173913</v>
      </c>
      <c r="J3224" s="632"/>
      <c r="K3224" s="632"/>
      <c r="L3224" s="632"/>
      <c r="M3224" s="633"/>
      <c r="N3224" s="632"/>
      <c r="O3224" s="635"/>
      <c r="P3224" s="636" t="e">
        <f t="shared" ref="P3224" si="4419">G3224*O3220</f>
        <v>#REF!</v>
      </c>
    </row>
    <row r="3225" spans="1:16">
      <c r="B3225" s="627"/>
      <c r="C3225" s="627"/>
      <c r="D3225" s="627"/>
      <c r="E3225" s="628"/>
      <c r="F3225" s="638" t="s">
        <v>865</v>
      </c>
      <c r="G3225" s="639">
        <f t="shared" si="4405"/>
        <v>0.4</v>
      </c>
      <c r="H3225" s="630">
        <f>IF(F3225="",0,VLOOKUP(F3225,'Cable trays (UnitPrice)'!B:F,5,0))</f>
        <v>5.9608695652173909</v>
      </c>
      <c r="I3225" s="631">
        <f t="shared" si="4415"/>
        <v>2.3843478260869566</v>
      </c>
      <c r="J3225" s="632"/>
      <c r="K3225" s="632"/>
      <c r="L3225" s="632"/>
      <c r="M3225" s="633"/>
      <c r="N3225" s="632"/>
      <c r="O3225" s="635"/>
      <c r="P3225" s="636" t="e">
        <f t="shared" ref="P3225" si="4420">G3225*O3220</f>
        <v>#REF!</v>
      </c>
    </row>
    <row r="3226" spans="1:16">
      <c r="B3226" s="627"/>
      <c r="C3226" s="627"/>
      <c r="D3226" s="627"/>
      <c r="E3226" s="628"/>
      <c r="F3226" s="638" t="s">
        <v>855</v>
      </c>
      <c r="G3226" s="639">
        <v>2</v>
      </c>
      <c r="H3226" s="630">
        <f>IF(F3226="",0,VLOOKUP(F3226,'Cable trays (UnitPrice)'!B:F,5,0))</f>
        <v>0.78521739130434776</v>
      </c>
      <c r="I3226" s="631">
        <f t="shared" si="4415"/>
        <v>1.5704347826086955</v>
      </c>
      <c r="J3226" s="632"/>
      <c r="K3226" s="632"/>
      <c r="L3226" s="632"/>
      <c r="M3226" s="633"/>
      <c r="N3226" s="632"/>
      <c r="O3226" s="635"/>
      <c r="P3226" s="636" t="e">
        <f t="shared" ref="P3226" si="4421">G3226*O3220</f>
        <v>#REF!</v>
      </c>
    </row>
    <row r="3227" spans="1:16">
      <c r="B3227" s="627"/>
      <c r="C3227" s="627"/>
      <c r="D3227" s="627"/>
      <c r="E3227" s="628"/>
      <c r="F3227" s="638"/>
      <c r="G3227" s="639"/>
      <c r="H3227" s="630">
        <f>IF(F3227="",0,VLOOKUP(F3227,'Cable trays (UnitPrice)'!B:F,5,0))</f>
        <v>0</v>
      </c>
      <c r="I3227" s="631">
        <f t="shared" si="4415"/>
        <v>0</v>
      </c>
      <c r="J3227" s="632"/>
      <c r="K3227" s="632"/>
      <c r="L3227" s="632"/>
      <c r="M3227" s="633"/>
      <c r="N3227" s="632"/>
      <c r="O3227" s="635"/>
      <c r="P3227" s="636" t="e">
        <f t="shared" ref="P3227" si="4422">G3227*O3220</f>
        <v>#REF!</v>
      </c>
    </row>
    <row r="3228" spans="1:16">
      <c r="B3228" s="627"/>
      <c r="C3228" s="627"/>
      <c r="D3228" s="627"/>
      <c r="E3228" s="628"/>
      <c r="F3228" s="627"/>
      <c r="G3228" s="639"/>
      <c r="H3228" s="630">
        <f>IF(F3228="",0,VLOOKUP(F3228,'Cable trays (UnitPrice)'!B:F,5,0))</f>
        <v>0</v>
      </c>
      <c r="I3228" s="631">
        <f t="shared" si="4415"/>
        <v>0</v>
      </c>
      <c r="J3228" s="632"/>
      <c r="K3228" s="632"/>
      <c r="L3228" s="632"/>
      <c r="M3228" s="633"/>
      <c r="N3228" s="632"/>
      <c r="O3228" s="635"/>
      <c r="P3228" s="636" t="e">
        <f t="shared" ref="P3228" si="4423">G3228*O3220</f>
        <v>#REF!</v>
      </c>
    </row>
    <row r="3229" spans="1:16">
      <c r="B3229" s="627"/>
      <c r="C3229" s="627"/>
      <c r="D3229" s="627"/>
      <c r="E3229" s="628"/>
      <c r="F3229" s="8"/>
      <c r="G3229" s="639"/>
      <c r="H3229" s="630">
        <f>IF(F3229="",0,VLOOKUP(F3229,'Cable trays (UnitPrice)'!B:F,5,0))</f>
        <v>0</v>
      </c>
      <c r="I3229" s="631">
        <f t="shared" si="4415"/>
        <v>0</v>
      </c>
      <c r="J3229" s="632"/>
      <c r="K3229" s="632"/>
      <c r="L3229" s="632"/>
      <c r="M3229" s="633"/>
      <c r="N3229" s="632"/>
      <c r="O3229" s="635"/>
      <c r="P3229" s="636" t="e">
        <f t="shared" ref="P3229" si="4424">G3229*O3220</f>
        <v>#REF!</v>
      </c>
    </row>
    <row r="3230" spans="1:16">
      <c r="A3230" t="s">
        <v>1081</v>
      </c>
      <c r="B3230" s="706" t="s">
        <v>1079</v>
      </c>
      <c r="C3230" s="703" t="s">
        <v>852</v>
      </c>
      <c r="D3230" s="9" t="s">
        <v>872</v>
      </c>
      <c r="E3230" s="9" t="s">
        <v>867</v>
      </c>
      <c r="F3230" s="619"/>
      <c r="G3230" s="619"/>
      <c r="H3230" s="619"/>
      <c r="I3230" s="620">
        <f t="shared" ref="I3230" si="4425">SUM(I3231:I3239)</f>
        <v>80.937358490566041</v>
      </c>
      <c r="J3230" s="621">
        <f>I3230*NOK2EUR</f>
        <v>930.77962264150949</v>
      </c>
      <c r="K3230" s="622"/>
      <c r="L3230" s="622">
        <f t="shared" ref="L3230" si="4426">D3230/1000</f>
        <v>0.2</v>
      </c>
      <c r="M3230" s="624">
        <f t="shared" ref="M3230" si="4427">$M$1</f>
        <v>0.5</v>
      </c>
      <c r="N3230" s="622">
        <f t="shared" ref="N3230" si="4428">L3230+L3230*M3230</f>
        <v>0.30000000000000004</v>
      </c>
      <c r="O3230" s="626" t="e">
        <f>SUMIF(#REF!,A3230,#REF!)</f>
        <v>#REF!</v>
      </c>
      <c r="P3230" s="626"/>
    </row>
    <row r="3231" spans="1:16">
      <c r="B3231" s="627"/>
      <c r="C3231" s="627"/>
      <c r="D3231" s="627"/>
      <c r="E3231" s="628"/>
      <c r="F3231" s="260" t="str">
        <f>CONCATENATE(B3230," ",C3230,D3230,"x",E3230)</f>
        <v>Tray - Cross HDG 200 x 50</v>
      </c>
      <c r="G3231" s="629">
        <v>1</v>
      </c>
      <c r="H3231" s="630">
        <f>IF(F3231="",0,VLOOKUP(F3231,'Cable trays (UnitPrice)'!B:F,5,0))</f>
        <v>69.565217391304344</v>
      </c>
      <c r="I3231" s="631">
        <f t="shared" ref="I3231:I3239" si="4429">H3231*G3231</f>
        <v>69.565217391304344</v>
      </c>
      <c r="J3231" s="632"/>
      <c r="K3231" s="632"/>
      <c r="L3231" s="632"/>
      <c r="M3231" s="633"/>
      <c r="N3231" s="632"/>
      <c r="O3231" s="635"/>
      <c r="P3231" s="636" t="e">
        <f t="shared" ref="P3231" si="4430">G3231*O3230</f>
        <v>#REF!</v>
      </c>
    </row>
    <row r="3232" spans="1:16">
      <c r="B3232" s="627"/>
      <c r="C3232" s="627"/>
      <c r="D3232" s="627"/>
      <c r="E3232" s="628"/>
      <c r="F3232" s="260" t="str">
        <f>CONCATENATE("Ladder - Union ",C3230,D3230,"x",E3230)</f>
        <v>Ladder - Union HDG 200 x 50</v>
      </c>
      <c r="G3232" s="629">
        <v>2</v>
      </c>
      <c r="H3232" s="630">
        <f>IF(F3232="",0,VLOOKUP(F3232,'Cable trays (UnitPrice)'!B:F,5,0))</f>
        <v>1.9278096800656273</v>
      </c>
      <c r="I3232" s="631">
        <f t="shared" si="4429"/>
        <v>3.8556193601312545</v>
      </c>
      <c r="J3232" s="632"/>
      <c r="K3232" s="632"/>
      <c r="L3232" s="632"/>
      <c r="M3232" s="633"/>
      <c r="N3232" s="632"/>
      <c r="O3232" s="635"/>
      <c r="P3232" s="636" t="e">
        <f t="shared" ref="P3232" si="4431">G3232*O3230</f>
        <v>#REF!</v>
      </c>
    </row>
    <row r="3233" spans="1:16">
      <c r="B3233" s="627"/>
      <c r="C3233" s="627"/>
      <c r="D3233" s="627"/>
      <c r="E3233" s="628"/>
      <c r="F3233" s="638" t="s">
        <v>853</v>
      </c>
      <c r="G3233" s="639">
        <v>2</v>
      </c>
      <c r="H3233" s="630">
        <f>IF(F3233="",0,VLOOKUP(F3233,'Cable trays (UnitPrice)'!B:F,5,0))</f>
        <v>1.6165217391304347</v>
      </c>
      <c r="I3233" s="631">
        <f t="shared" si="4429"/>
        <v>3.2330434782608695</v>
      </c>
      <c r="J3233" s="632"/>
      <c r="K3233" s="632"/>
      <c r="L3233" s="632"/>
      <c r="M3233" s="633"/>
      <c r="N3233" s="632"/>
      <c r="O3233" s="635"/>
      <c r="P3233" s="636" t="e">
        <f t="shared" ref="P3233" si="4432">G3233*O3230</f>
        <v>#REF!</v>
      </c>
    </row>
    <row r="3234" spans="1:16">
      <c r="B3234" s="627"/>
      <c r="C3234" s="627"/>
      <c r="D3234" s="627"/>
      <c r="E3234" s="628"/>
      <c r="F3234" s="638" t="s">
        <v>854</v>
      </c>
      <c r="G3234" s="639">
        <v>2</v>
      </c>
      <c r="H3234" s="630">
        <f>IF(F3234="",0,VLOOKUP(F3234,'Cable trays (UnitPrice)'!B:F,5,0))</f>
        <v>0.1643478260869565</v>
      </c>
      <c r="I3234" s="631">
        <f t="shared" si="4429"/>
        <v>0.328695652173913</v>
      </c>
      <c r="J3234" s="632"/>
      <c r="K3234" s="632"/>
      <c r="L3234" s="632"/>
      <c r="M3234" s="633"/>
      <c r="N3234" s="632"/>
      <c r="O3234" s="635"/>
      <c r="P3234" s="636" t="e">
        <f t="shared" ref="P3234" si="4433">G3234*O3230</f>
        <v>#REF!</v>
      </c>
    </row>
    <row r="3235" spans="1:16">
      <c r="B3235" s="627"/>
      <c r="C3235" s="627"/>
      <c r="D3235" s="627"/>
      <c r="E3235" s="628"/>
      <c r="F3235" s="638" t="s">
        <v>865</v>
      </c>
      <c r="G3235" s="639">
        <f t="shared" si="4405"/>
        <v>0.4</v>
      </c>
      <c r="H3235" s="630">
        <f>IF(F3235="",0,VLOOKUP(F3235,'Cable trays (UnitPrice)'!B:F,5,0))</f>
        <v>5.9608695652173909</v>
      </c>
      <c r="I3235" s="631">
        <f t="shared" si="4429"/>
        <v>2.3843478260869566</v>
      </c>
      <c r="J3235" s="632"/>
      <c r="K3235" s="632"/>
      <c r="L3235" s="632"/>
      <c r="M3235" s="633"/>
      <c r="N3235" s="632"/>
      <c r="O3235" s="635"/>
      <c r="P3235" s="636" t="e">
        <f t="shared" ref="P3235" si="4434">G3235*O3230</f>
        <v>#REF!</v>
      </c>
    </row>
    <row r="3236" spans="1:16">
      <c r="B3236" s="627"/>
      <c r="C3236" s="627"/>
      <c r="D3236" s="627"/>
      <c r="E3236" s="628"/>
      <c r="F3236" s="638" t="s">
        <v>855</v>
      </c>
      <c r="G3236" s="639">
        <v>2</v>
      </c>
      <c r="H3236" s="630">
        <f>IF(F3236="",0,VLOOKUP(F3236,'Cable trays (UnitPrice)'!B:F,5,0))</f>
        <v>0.78521739130434776</v>
      </c>
      <c r="I3236" s="631">
        <f t="shared" si="4429"/>
        <v>1.5704347826086955</v>
      </c>
      <c r="J3236" s="632"/>
      <c r="K3236" s="632"/>
      <c r="L3236" s="632"/>
      <c r="M3236" s="633"/>
      <c r="N3236" s="632"/>
      <c r="O3236" s="635"/>
      <c r="P3236" s="636" t="e">
        <f t="shared" ref="P3236" si="4435">G3236*O3230</f>
        <v>#REF!</v>
      </c>
    </row>
    <row r="3237" spans="1:16">
      <c r="B3237" s="627"/>
      <c r="C3237" s="627"/>
      <c r="D3237" s="627"/>
      <c r="E3237" s="628"/>
      <c r="F3237" s="638"/>
      <c r="G3237" s="639"/>
      <c r="H3237" s="630">
        <f>IF(F3237="",0,VLOOKUP(F3237,'Cable trays (UnitPrice)'!B:F,5,0))</f>
        <v>0</v>
      </c>
      <c r="I3237" s="631">
        <f t="shared" si="4429"/>
        <v>0</v>
      </c>
      <c r="J3237" s="632"/>
      <c r="K3237" s="632"/>
      <c r="L3237" s="632"/>
      <c r="M3237" s="633"/>
      <c r="N3237" s="632"/>
      <c r="O3237" s="635"/>
      <c r="P3237" s="636" t="e">
        <f t="shared" ref="P3237" si="4436">G3237*O3230</f>
        <v>#REF!</v>
      </c>
    </row>
    <row r="3238" spans="1:16">
      <c r="B3238" s="627"/>
      <c r="C3238" s="627"/>
      <c r="D3238" s="627"/>
      <c r="E3238" s="628"/>
      <c r="F3238" s="627"/>
      <c r="G3238" s="639"/>
      <c r="H3238" s="630">
        <f>IF(F3238="",0,VLOOKUP(F3238,'Cable trays (UnitPrice)'!B:F,5,0))</f>
        <v>0</v>
      </c>
      <c r="I3238" s="631">
        <f t="shared" si="4429"/>
        <v>0</v>
      </c>
      <c r="J3238" s="632"/>
      <c r="K3238" s="632"/>
      <c r="L3238" s="632"/>
      <c r="M3238" s="633"/>
      <c r="N3238" s="632"/>
      <c r="O3238" s="635"/>
      <c r="P3238" s="636" t="e">
        <f t="shared" ref="P3238" si="4437">G3238*O3230</f>
        <v>#REF!</v>
      </c>
    </row>
    <row r="3239" spans="1:16">
      <c r="B3239" s="627"/>
      <c r="C3239" s="627"/>
      <c r="D3239" s="627"/>
      <c r="E3239" s="628"/>
      <c r="F3239" s="8"/>
      <c r="G3239" s="639"/>
      <c r="H3239" s="630">
        <f>IF(F3239="",0,VLOOKUP(F3239,'Cable trays (UnitPrice)'!B:F,5,0))</f>
        <v>0</v>
      </c>
      <c r="I3239" s="631">
        <f t="shared" si="4429"/>
        <v>0</v>
      </c>
      <c r="J3239" s="632"/>
      <c r="K3239" s="632"/>
      <c r="L3239" s="632"/>
      <c r="M3239" s="633"/>
      <c r="N3239" s="632"/>
      <c r="O3239" s="635"/>
      <c r="P3239" s="636" t="e">
        <f t="shared" ref="P3239" si="4438">G3239*O3230</f>
        <v>#REF!</v>
      </c>
    </row>
    <row r="3240" spans="1:16">
      <c r="A3240" t="s">
        <v>1082</v>
      </c>
      <c r="B3240" s="706" t="s">
        <v>1079</v>
      </c>
      <c r="C3240" s="703" t="s">
        <v>852</v>
      </c>
      <c r="D3240" s="9" t="s">
        <v>875</v>
      </c>
      <c r="E3240" s="9" t="s">
        <v>881</v>
      </c>
      <c r="F3240" s="619"/>
      <c r="G3240" s="619"/>
      <c r="H3240" s="619"/>
      <c r="I3240" s="620">
        <f t="shared" ref="I3240" si="4439">SUM(I3241:I3249)</f>
        <v>76.102824719715628</v>
      </c>
      <c r="J3240" s="621">
        <f>I3240*NOK2EUR</f>
        <v>875.18248427672972</v>
      </c>
      <c r="K3240" s="622"/>
      <c r="L3240" s="622">
        <f t="shared" ref="L3240" si="4440">D3240/1000</f>
        <v>0.15</v>
      </c>
      <c r="M3240" s="624">
        <f t="shared" ref="M3240" si="4441">$M$1</f>
        <v>0.5</v>
      </c>
      <c r="N3240" s="622">
        <f t="shared" ref="N3240" si="4442">L3240+L3240*M3240</f>
        <v>0.22499999999999998</v>
      </c>
      <c r="O3240" s="626" t="e">
        <f>SUMIF(#REF!,A3240,#REF!)</f>
        <v>#REF!</v>
      </c>
      <c r="P3240" s="626"/>
    </row>
    <row r="3241" spans="1:16">
      <c r="B3241" s="627"/>
      <c r="C3241" s="627"/>
      <c r="D3241" s="627"/>
      <c r="E3241" s="628"/>
      <c r="F3241" s="260" t="str">
        <f>CONCATENATE(B3240," ",C3240,D3240,"x",E3240)</f>
        <v>Tray - Cross HDG 150 x 100</v>
      </c>
      <c r="G3241" s="629">
        <v>1</v>
      </c>
      <c r="H3241" s="630">
        <f>IF(F3241="",0,VLOOKUP(F3241,'Cable trays (UnitPrice)'!B:F,5,0))</f>
        <v>60.869565217391305</v>
      </c>
      <c r="I3241" s="631">
        <f t="shared" ref="I3241:I3249" si="4443">H3241*G3241</f>
        <v>60.869565217391305</v>
      </c>
      <c r="J3241" s="632"/>
      <c r="K3241" s="632"/>
      <c r="L3241" s="632"/>
      <c r="M3241" s="633"/>
      <c r="N3241" s="632"/>
      <c r="O3241" s="635"/>
      <c r="P3241" s="636" t="e">
        <f t="shared" ref="P3241" si="4444">G3241*O3240</f>
        <v>#REF!</v>
      </c>
    </row>
    <row r="3242" spans="1:16">
      <c r="B3242" s="627"/>
      <c r="C3242" s="627"/>
      <c r="D3242" s="627"/>
      <c r="E3242" s="628"/>
      <c r="F3242" s="260" t="str">
        <f>CONCATENATE("Ladder - Union ",C3240,D3240,"x",E3240)</f>
        <v>Ladder - Union HDG 150 x 100</v>
      </c>
      <c r="G3242" s="629">
        <v>2</v>
      </c>
      <c r="H3242" s="630">
        <f>IF(F3242="",0,VLOOKUP(F3242,'Cable trays (UnitPrice)'!B:F,5,0))</f>
        <v>4.1564123598578071</v>
      </c>
      <c r="I3242" s="631">
        <f t="shared" si="4443"/>
        <v>8.3128247197156142</v>
      </c>
      <c r="J3242" s="632"/>
      <c r="K3242" s="632"/>
      <c r="L3242" s="632"/>
      <c r="M3242" s="633"/>
      <c r="N3242" s="632"/>
      <c r="O3242" s="635"/>
      <c r="P3242" s="636" t="e">
        <f t="shared" ref="P3242" si="4445">G3242*O3240</f>
        <v>#REF!</v>
      </c>
    </row>
    <row r="3243" spans="1:16">
      <c r="B3243" s="627"/>
      <c r="C3243" s="627"/>
      <c r="D3243" s="627"/>
      <c r="E3243" s="628"/>
      <c r="F3243" s="638" t="s">
        <v>853</v>
      </c>
      <c r="G3243" s="639">
        <v>2</v>
      </c>
      <c r="H3243" s="630">
        <f>IF(F3243="",0,VLOOKUP(F3243,'Cable trays (UnitPrice)'!B:F,5,0))</f>
        <v>1.6165217391304347</v>
      </c>
      <c r="I3243" s="631">
        <f t="shared" si="4443"/>
        <v>3.2330434782608695</v>
      </c>
      <c r="J3243" s="632"/>
      <c r="K3243" s="632"/>
      <c r="L3243" s="632"/>
      <c r="M3243" s="633"/>
      <c r="N3243" s="632"/>
      <c r="O3243" s="635"/>
      <c r="P3243" s="636" t="e">
        <f t="shared" ref="P3243" si="4446">G3243*O3240</f>
        <v>#REF!</v>
      </c>
    </row>
    <row r="3244" spans="1:16">
      <c r="B3244" s="627"/>
      <c r="C3244" s="627"/>
      <c r="D3244" s="627"/>
      <c r="E3244" s="628"/>
      <c r="F3244" s="638" t="s">
        <v>854</v>
      </c>
      <c r="G3244" s="639">
        <v>2</v>
      </c>
      <c r="H3244" s="630">
        <f>IF(F3244="",0,VLOOKUP(F3244,'Cable trays (UnitPrice)'!B:F,5,0))</f>
        <v>0.1643478260869565</v>
      </c>
      <c r="I3244" s="631">
        <f t="shared" si="4443"/>
        <v>0.328695652173913</v>
      </c>
      <c r="J3244" s="632"/>
      <c r="K3244" s="632"/>
      <c r="L3244" s="632"/>
      <c r="M3244" s="633"/>
      <c r="N3244" s="632"/>
      <c r="O3244" s="635"/>
      <c r="P3244" s="636" t="e">
        <f t="shared" ref="P3244" si="4447">G3244*O3240</f>
        <v>#REF!</v>
      </c>
    </row>
    <row r="3245" spans="1:16">
      <c r="B3245" s="627"/>
      <c r="C3245" s="627"/>
      <c r="D3245" s="627"/>
      <c r="E3245" s="628"/>
      <c r="F3245" s="638" t="s">
        <v>865</v>
      </c>
      <c r="G3245" s="639">
        <f t="shared" si="4405"/>
        <v>0.3</v>
      </c>
      <c r="H3245" s="630">
        <f>IF(F3245="",0,VLOOKUP(F3245,'Cable trays (UnitPrice)'!B:F,5,0))</f>
        <v>5.9608695652173909</v>
      </c>
      <c r="I3245" s="631">
        <f t="shared" si="4443"/>
        <v>1.7882608695652171</v>
      </c>
      <c r="J3245" s="632"/>
      <c r="K3245" s="632"/>
      <c r="L3245" s="632"/>
      <c r="M3245" s="633"/>
      <c r="N3245" s="632"/>
      <c r="O3245" s="635"/>
      <c r="P3245" s="636" t="e">
        <f t="shared" ref="P3245" si="4448">G3245*O3240</f>
        <v>#REF!</v>
      </c>
    </row>
    <row r="3246" spans="1:16">
      <c r="B3246" s="627"/>
      <c r="C3246" s="627"/>
      <c r="D3246" s="627"/>
      <c r="E3246" s="628"/>
      <c r="F3246" s="638" t="s">
        <v>855</v>
      </c>
      <c r="G3246" s="639">
        <v>2</v>
      </c>
      <c r="H3246" s="630">
        <f>IF(F3246="",0,VLOOKUP(F3246,'Cable trays (UnitPrice)'!B:F,5,0))</f>
        <v>0.78521739130434776</v>
      </c>
      <c r="I3246" s="631">
        <f t="shared" si="4443"/>
        <v>1.5704347826086955</v>
      </c>
      <c r="J3246" s="632"/>
      <c r="K3246" s="632"/>
      <c r="L3246" s="632"/>
      <c r="M3246" s="633"/>
      <c r="N3246" s="632"/>
      <c r="O3246" s="635"/>
      <c r="P3246" s="636" t="e">
        <f t="shared" ref="P3246" si="4449">G3246*O3240</f>
        <v>#REF!</v>
      </c>
    </row>
    <row r="3247" spans="1:16">
      <c r="B3247" s="627"/>
      <c r="C3247" s="627"/>
      <c r="D3247" s="627"/>
      <c r="E3247" s="628"/>
      <c r="F3247" s="638"/>
      <c r="G3247" s="639"/>
      <c r="H3247" s="630">
        <f>IF(F3247="",0,VLOOKUP(F3247,'Cable trays (UnitPrice)'!B:F,5,0))</f>
        <v>0</v>
      </c>
      <c r="I3247" s="631">
        <f t="shared" si="4443"/>
        <v>0</v>
      </c>
      <c r="J3247" s="632"/>
      <c r="K3247" s="632"/>
      <c r="L3247" s="632"/>
      <c r="M3247" s="633"/>
      <c r="N3247" s="632"/>
      <c r="O3247" s="635"/>
      <c r="P3247" s="636" t="e">
        <f t="shared" ref="P3247" si="4450">G3247*O3240</f>
        <v>#REF!</v>
      </c>
    </row>
    <row r="3248" spans="1:16">
      <c r="B3248" s="627"/>
      <c r="C3248" s="627"/>
      <c r="D3248" s="627"/>
      <c r="E3248" s="628"/>
      <c r="F3248" s="627"/>
      <c r="G3248" s="639"/>
      <c r="H3248" s="630">
        <f>IF(F3248="",0,VLOOKUP(F3248,'Cable trays (UnitPrice)'!B:F,5,0))</f>
        <v>0</v>
      </c>
      <c r="I3248" s="631">
        <f t="shared" si="4443"/>
        <v>0</v>
      </c>
      <c r="J3248" s="632"/>
      <c r="K3248" s="632"/>
      <c r="L3248" s="632"/>
      <c r="M3248" s="633"/>
      <c r="N3248" s="632"/>
      <c r="O3248" s="635"/>
      <c r="P3248" s="636" t="e">
        <f t="shared" ref="P3248" si="4451">G3248*O3240</f>
        <v>#REF!</v>
      </c>
    </row>
    <row r="3249" spans="1:16">
      <c r="B3249" s="627"/>
      <c r="C3249" s="627"/>
      <c r="D3249" s="627"/>
      <c r="E3249" s="628"/>
      <c r="F3249" s="8"/>
      <c r="G3249" s="639"/>
      <c r="H3249" s="630">
        <f>IF(F3249="",0,VLOOKUP(F3249,'Cable trays (UnitPrice)'!B:F,5,0))</f>
        <v>0</v>
      </c>
      <c r="I3249" s="631">
        <f t="shared" si="4443"/>
        <v>0</v>
      </c>
      <c r="J3249" s="632"/>
      <c r="K3249" s="632"/>
      <c r="L3249" s="632"/>
      <c r="M3249" s="633"/>
      <c r="N3249" s="632"/>
      <c r="O3249" s="635"/>
      <c r="P3249" s="636" t="e">
        <f t="shared" ref="P3249" si="4452">G3249*O3240</f>
        <v>#REF!</v>
      </c>
    </row>
    <row r="3250" spans="1:16">
      <c r="A3250" t="s">
        <v>1083</v>
      </c>
      <c r="B3250" s="706" t="s">
        <v>1079</v>
      </c>
      <c r="C3250" s="703" t="s">
        <v>852</v>
      </c>
      <c r="D3250" s="9" t="s">
        <v>887</v>
      </c>
      <c r="E3250" s="9" t="s">
        <v>1016</v>
      </c>
      <c r="F3250" s="619"/>
      <c r="G3250" s="619"/>
      <c r="H3250" s="619"/>
      <c r="I3250" s="620">
        <f t="shared" ref="I3250" si="4453">SUM(I3251:I3259)</f>
        <v>66.811085589280836</v>
      </c>
      <c r="J3250" s="621">
        <f>I3250*NOK2EUR</f>
        <v>768.32748427672959</v>
      </c>
      <c r="K3250" s="622"/>
      <c r="L3250" s="622">
        <f t="shared" ref="L3250" si="4454">D3250/1000</f>
        <v>0.1</v>
      </c>
      <c r="M3250" s="624">
        <f t="shared" ref="M3250" si="4455">$M$1</f>
        <v>0.5</v>
      </c>
      <c r="N3250" s="622">
        <f t="shared" ref="N3250" si="4456">L3250+L3250*M3250</f>
        <v>0.15000000000000002</v>
      </c>
      <c r="O3250" s="626" t="e">
        <f>SUMIF(#REF!,A3250,#REF!)</f>
        <v>#REF!</v>
      </c>
      <c r="P3250" s="626"/>
    </row>
    <row r="3251" spans="1:16">
      <c r="B3251" s="627"/>
      <c r="C3251" s="627"/>
      <c r="D3251" s="627"/>
      <c r="E3251" s="628"/>
      <c r="F3251" s="260" t="str">
        <f>CONCATENATE(B3250," ",C3250,D3250,"x",E3250)</f>
        <v>Tray - Cross HDG 100 x 75</v>
      </c>
      <c r="G3251" s="629">
        <v>1</v>
      </c>
      <c r="H3251" s="630">
        <f>IF(F3251="",0,VLOOKUP(F3251,'Cable trays (UnitPrice)'!B:F,5,0))</f>
        <v>52.173913043478258</v>
      </c>
      <c r="I3251" s="631">
        <f t="shared" ref="I3251:I3259" si="4457">H3251*G3251</f>
        <v>52.173913043478258</v>
      </c>
      <c r="J3251" s="632"/>
      <c r="K3251" s="632"/>
      <c r="L3251" s="632"/>
      <c r="M3251" s="633"/>
      <c r="N3251" s="632"/>
      <c r="O3251" s="635"/>
      <c r="P3251" s="636" t="e">
        <f t="shared" ref="P3251" si="4458">G3251*O3250</f>
        <v>#REF!</v>
      </c>
    </row>
    <row r="3252" spans="1:16">
      <c r="B3252" s="627"/>
      <c r="C3252" s="627"/>
      <c r="D3252" s="627"/>
      <c r="E3252" s="628"/>
      <c r="F3252" s="260" t="str">
        <f>CONCATENATE("Ladder - Union ",C3250,D3250,"x",E3250)</f>
        <v>Ladder - Union HDG 100 x 75</v>
      </c>
      <c r="G3252" s="629">
        <v>2</v>
      </c>
      <c r="H3252" s="630">
        <f>IF(F3252="",0,VLOOKUP(F3252,'Cable trays (UnitPrice)'!B:F,5,0))</f>
        <v>4.1564123598578071</v>
      </c>
      <c r="I3252" s="631">
        <f t="shared" si="4457"/>
        <v>8.3128247197156142</v>
      </c>
      <c r="J3252" s="632"/>
      <c r="K3252" s="632"/>
      <c r="L3252" s="632"/>
      <c r="M3252" s="633"/>
      <c r="N3252" s="632"/>
      <c r="O3252" s="635"/>
      <c r="P3252" s="636" t="e">
        <f t="shared" ref="P3252" si="4459">G3252*O3250</f>
        <v>#REF!</v>
      </c>
    </row>
    <row r="3253" spans="1:16">
      <c r="B3253" s="627"/>
      <c r="C3253" s="627"/>
      <c r="D3253" s="627"/>
      <c r="E3253" s="628"/>
      <c r="F3253" s="638" t="s">
        <v>853</v>
      </c>
      <c r="G3253" s="639">
        <v>2</v>
      </c>
      <c r="H3253" s="630">
        <f>IF(F3253="",0,VLOOKUP(F3253,'Cable trays (UnitPrice)'!B:F,5,0))</f>
        <v>1.6165217391304347</v>
      </c>
      <c r="I3253" s="631">
        <f t="shared" si="4457"/>
        <v>3.2330434782608695</v>
      </c>
      <c r="J3253" s="632"/>
      <c r="K3253" s="632"/>
      <c r="L3253" s="632"/>
      <c r="M3253" s="633"/>
      <c r="N3253" s="632"/>
      <c r="O3253" s="635"/>
      <c r="P3253" s="636" t="e">
        <f t="shared" ref="P3253" si="4460">G3253*O3250</f>
        <v>#REF!</v>
      </c>
    </row>
    <row r="3254" spans="1:16">
      <c r="B3254" s="627"/>
      <c r="C3254" s="627"/>
      <c r="D3254" s="627"/>
      <c r="E3254" s="628"/>
      <c r="F3254" s="638" t="s">
        <v>854</v>
      </c>
      <c r="G3254" s="639">
        <v>2</v>
      </c>
      <c r="H3254" s="630">
        <f>IF(F3254="",0,VLOOKUP(F3254,'Cable trays (UnitPrice)'!B:F,5,0))</f>
        <v>0.1643478260869565</v>
      </c>
      <c r="I3254" s="631">
        <f t="shared" si="4457"/>
        <v>0.328695652173913</v>
      </c>
      <c r="J3254" s="632"/>
      <c r="K3254" s="632"/>
      <c r="L3254" s="632"/>
      <c r="M3254" s="633"/>
      <c r="N3254" s="632"/>
      <c r="O3254" s="635"/>
      <c r="P3254" s="636" t="e">
        <f t="shared" ref="P3254" si="4461">G3254*O3250</f>
        <v>#REF!</v>
      </c>
    </row>
    <row r="3255" spans="1:16">
      <c r="B3255" s="627"/>
      <c r="C3255" s="627"/>
      <c r="D3255" s="627"/>
      <c r="E3255" s="628"/>
      <c r="F3255" s="638" t="s">
        <v>865</v>
      </c>
      <c r="G3255" s="639">
        <f t="shared" si="4405"/>
        <v>0.2</v>
      </c>
      <c r="H3255" s="630">
        <f>IF(F3255="",0,VLOOKUP(F3255,'Cable trays (UnitPrice)'!B:F,5,0))</f>
        <v>5.9608695652173909</v>
      </c>
      <c r="I3255" s="631">
        <f t="shared" si="4457"/>
        <v>1.1921739130434783</v>
      </c>
      <c r="J3255" s="632"/>
      <c r="K3255" s="632"/>
      <c r="L3255" s="632"/>
      <c r="M3255" s="633"/>
      <c r="N3255" s="632"/>
      <c r="O3255" s="635"/>
      <c r="P3255" s="636" t="e">
        <f t="shared" ref="P3255" si="4462">G3255*O3250</f>
        <v>#REF!</v>
      </c>
    </row>
    <row r="3256" spans="1:16">
      <c r="B3256" s="627"/>
      <c r="C3256" s="627"/>
      <c r="D3256" s="627"/>
      <c r="E3256" s="628"/>
      <c r="F3256" s="638" t="s">
        <v>855</v>
      </c>
      <c r="G3256" s="639">
        <v>2</v>
      </c>
      <c r="H3256" s="630">
        <f>IF(F3256="",0,VLOOKUP(F3256,'Cable trays (UnitPrice)'!B:F,5,0))</f>
        <v>0.78521739130434776</v>
      </c>
      <c r="I3256" s="631">
        <f t="shared" si="4457"/>
        <v>1.5704347826086955</v>
      </c>
      <c r="J3256" s="632"/>
      <c r="K3256" s="632"/>
      <c r="L3256" s="632"/>
      <c r="M3256" s="633"/>
      <c r="N3256" s="632"/>
      <c r="O3256" s="635"/>
      <c r="P3256" s="636" t="e">
        <f t="shared" ref="P3256" si="4463">G3256*O3250</f>
        <v>#REF!</v>
      </c>
    </row>
    <row r="3257" spans="1:16">
      <c r="B3257" s="627"/>
      <c r="C3257" s="627"/>
      <c r="D3257" s="627"/>
      <c r="E3257" s="628"/>
      <c r="F3257" s="638"/>
      <c r="G3257" s="639"/>
      <c r="H3257" s="630">
        <f>IF(F3257="",0,VLOOKUP(F3257,'Cable trays (UnitPrice)'!B:F,5,0))</f>
        <v>0</v>
      </c>
      <c r="I3257" s="631">
        <f t="shared" si="4457"/>
        <v>0</v>
      </c>
      <c r="J3257" s="632"/>
      <c r="K3257" s="632"/>
      <c r="L3257" s="632"/>
      <c r="M3257" s="633"/>
      <c r="N3257" s="632"/>
      <c r="O3257" s="635"/>
      <c r="P3257" s="636" t="e">
        <f t="shared" ref="P3257" si="4464">G3257*O3250</f>
        <v>#REF!</v>
      </c>
    </row>
    <row r="3258" spans="1:16">
      <c r="B3258" s="627"/>
      <c r="C3258" s="627"/>
      <c r="D3258" s="627"/>
      <c r="E3258" s="628"/>
      <c r="F3258" s="627"/>
      <c r="G3258" s="639"/>
      <c r="H3258" s="630">
        <f>IF(F3258="",0,VLOOKUP(F3258,'Cable trays (UnitPrice)'!B:F,5,0))</f>
        <v>0</v>
      </c>
      <c r="I3258" s="631">
        <f t="shared" si="4457"/>
        <v>0</v>
      </c>
      <c r="J3258" s="632"/>
      <c r="K3258" s="632"/>
      <c r="L3258" s="632"/>
      <c r="M3258" s="633"/>
      <c r="N3258" s="632"/>
      <c r="O3258" s="635"/>
      <c r="P3258" s="636" t="e">
        <f t="shared" ref="P3258" si="4465">G3258*O3250</f>
        <v>#REF!</v>
      </c>
    </row>
    <row r="3259" spans="1:16">
      <c r="B3259" s="627"/>
      <c r="C3259" s="627"/>
      <c r="D3259" s="627"/>
      <c r="E3259" s="628"/>
      <c r="F3259" s="8"/>
      <c r="G3259" s="639"/>
      <c r="H3259" s="630">
        <f>IF(F3259="",0,VLOOKUP(F3259,'Cable trays (UnitPrice)'!B:F,5,0))</f>
        <v>0</v>
      </c>
      <c r="I3259" s="631">
        <f t="shared" si="4457"/>
        <v>0</v>
      </c>
      <c r="J3259" s="632"/>
      <c r="K3259" s="632"/>
      <c r="L3259" s="632"/>
      <c r="M3259" s="633"/>
      <c r="N3259" s="632"/>
      <c r="O3259" s="635"/>
      <c r="P3259" s="636" t="e">
        <f t="shared" ref="P3259" si="4466">G3259*O3250</f>
        <v>#REF!</v>
      </c>
    </row>
    <row r="3260" spans="1:16">
      <c r="A3260" t="s">
        <v>1084</v>
      </c>
      <c r="B3260" s="706" t="s">
        <v>1079</v>
      </c>
      <c r="C3260" s="703" t="s">
        <v>852</v>
      </c>
      <c r="D3260" s="9" t="s">
        <v>887</v>
      </c>
      <c r="E3260" s="9" t="s">
        <v>890</v>
      </c>
      <c r="F3260" s="619"/>
      <c r="G3260" s="619"/>
      <c r="H3260" s="619"/>
      <c r="I3260" s="620">
        <f t="shared" ref="I3260" si="4467">SUM(I3261:I3269)</f>
        <v>53.658228055783425</v>
      </c>
      <c r="J3260" s="621">
        <f>I3260*NOK2EUR</f>
        <v>617.06962264150934</v>
      </c>
      <c r="K3260" s="622"/>
      <c r="L3260" s="622">
        <f t="shared" ref="L3260" si="4468">D3260/1000</f>
        <v>0.1</v>
      </c>
      <c r="M3260" s="624">
        <f t="shared" ref="M3260" si="4469">$M$1</f>
        <v>0.5</v>
      </c>
      <c r="N3260" s="622">
        <f t="shared" ref="N3260" si="4470">L3260+L3260*M3260</f>
        <v>0.15000000000000002</v>
      </c>
      <c r="O3260" s="626" t="e">
        <f>SUMIF(#REF!,A3260,#REF!)</f>
        <v>#REF!</v>
      </c>
      <c r="P3260" s="626"/>
    </row>
    <row r="3261" spans="1:16">
      <c r="B3261" s="627"/>
      <c r="C3261" s="627"/>
      <c r="D3261" s="627"/>
      <c r="E3261" s="628"/>
      <c r="F3261" s="260" t="str">
        <f>CONCATENATE(B3260," ",C3260,D3260,"x",E3260)</f>
        <v>Tray - Cross HDG 100 x 25</v>
      </c>
      <c r="G3261" s="629">
        <v>1</v>
      </c>
      <c r="H3261" s="630">
        <f>IF(F3261="",0,VLOOKUP(F3261,'Cable trays (UnitPrice)'!B:F,5,0))</f>
        <v>43.478260869565219</v>
      </c>
      <c r="I3261" s="631">
        <f t="shared" ref="I3261:I3269" si="4471">H3261*G3261</f>
        <v>43.478260869565219</v>
      </c>
      <c r="J3261" s="632"/>
      <c r="K3261" s="632"/>
      <c r="L3261" s="632"/>
      <c r="M3261" s="633"/>
      <c r="N3261" s="632"/>
      <c r="O3261" s="635"/>
      <c r="P3261" s="636" t="e">
        <f t="shared" ref="P3261" si="4472">G3261*O3260</f>
        <v>#REF!</v>
      </c>
    </row>
    <row r="3262" spans="1:16">
      <c r="B3262" s="627"/>
      <c r="C3262" s="627"/>
      <c r="D3262" s="627"/>
      <c r="E3262" s="628"/>
      <c r="F3262" s="260" t="str">
        <f>CONCATENATE("Ladder - Union ",C3260,D3260,"x",E3260)</f>
        <v>Ladder - Union HDG 100 x 25</v>
      </c>
      <c r="G3262" s="629">
        <v>2</v>
      </c>
      <c r="H3262" s="630">
        <f>IF(F3262="",0,VLOOKUP(F3262,'Cable trays (UnitPrice)'!B:F,5,0))</f>
        <v>1.9278096800656273</v>
      </c>
      <c r="I3262" s="631">
        <f t="shared" si="4471"/>
        <v>3.8556193601312545</v>
      </c>
      <c r="J3262" s="632"/>
      <c r="K3262" s="632"/>
      <c r="L3262" s="632"/>
      <c r="M3262" s="633"/>
      <c r="N3262" s="632"/>
      <c r="O3262" s="635"/>
      <c r="P3262" s="636" t="e">
        <f t="shared" ref="P3262" si="4473">G3262*O3260</f>
        <v>#REF!</v>
      </c>
    </row>
    <row r="3263" spans="1:16">
      <c r="B3263" s="627"/>
      <c r="C3263" s="627"/>
      <c r="D3263" s="627"/>
      <c r="E3263" s="628"/>
      <c r="F3263" s="638" t="s">
        <v>853</v>
      </c>
      <c r="G3263" s="639">
        <v>2</v>
      </c>
      <c r="H3263" s="630">
        <f>IF(F3263="",0,VLOOKUP(F3263,'Cable trays (UnitPrice)'!B:F,5,0))</f>
        <v>1.6165217391304347</v>
      </c>
      <c r="I3263" s="631">
        <f t="shared" si="4471"/>
        <v>3.2330434782608695</v>
      </c>
      <c r="J3263" s="632"/>
      <c r="K3263" s="632"/>
      <c r="L3263" s="632"/>
      <c r="M3263" s="633"/>
      <c r="N3263" s="632"/>
      <c r="O3263" s="635"/>
      <c r="P3263" s="636" t="e">
        <f t="shared" ref="P3263" si="4474">G3263*O3260</f>
        <v>#REF!</v>
      </c>
    </row>
    <row r="3264" spans="1:16">
      <c r="B3264" s="627"/>
      <c r="C3264" s="627"/>
      <c r="D3264" s="627"/>
      <c r="E3264" s="628"/>
      <c r="F3264" s="638" t="s">
        <v>854</v>
      </c>
      <c r="G3264" s="639">
        <v>2</v>
      </c>
      <c r="H3264" s="630">
        <f>IF(F3264="",0,VLOOKUP(F3264,'Cable trays (UnitPrice)'!B:F,5,0))</f>
        <v>0.1643478260869565</v>
      </c>
      <c r="I3264" s="631">
        <f t="shared" si="4471"/>
        <v>0.328695652173913</v>
      </c>
      <c r="J3264" s="632"/>
      <c r="K3264" s="632"/>
      <c r="L3264" s="632"/>
      <c r="M3264" s="633"/>
      <c r="N3264" s="632"/>
      <c r="O3264" s="635"/>
      <c r="P3264" s="636" t="e">
        <f t="shared" ref="P3264" si="4475">G3264*O3260</f>
        <v>#REF!</v>
      </c>
    </row>
    <row r="3265" spans="1:16">
      <c r="B3265" s="627"/>
      <c r="C3265" s="627"/>
      <c r="D3265" s="627"/>
      <c r="E3265" s="628"/>
      <c r="F3265" s="638" t="s">
        <v>865</v>
      </c>
      <c r="G3265" s="639">
        <f t="shared" si="4405"/>
        <v>0.2</v>
      </c>
      <c r="H3265" s="630">
        <f>IF(F3265="",0,VLOOKUP(F3265,'Cable trays (UnitPrice)'!B:F,5,0))</f>
        <v>5.9608695652173909</v>
      </c>
      <c r="I3265" s="631">
        <f t="shared" si="4471"/>
        <v>1.1921739130434783</v>
      </c>
      <c r="J3265" s="632"/>
      <c r="K3265" s="632"/>
      <c r="L3265" s="632"/>
      <c r="M3265" s="633"/>
      <c r="N3265" s="632"/>
      <c r="O3265" s="635"/>
      <c r="P3265" s="636" t="e">
        <f t="shared" ref="P3265" si="4476">G3265*O3260</f>
        <v>#REF!</v>
      </c>
    </row>
    <row r="3266" spans="1:16">
      <c r="B3266" s="627"/>
      <c r="C3266" s="627"/>
      <c r="D3266" s="627"/>
      <c r="E3266" s="628"/>
      <c r="F3266" s="638" t="s">
        <v>855</v>
      </c>
      <c r="G3266" s="639">
        <v>2</v>
      </c>
      <c r="H3266" s="630">
        <f>IF(F3266="",0,VLOOKUP(F3266,'Cable trays (UnitPrice)'!B:F,5,0))</f>
        <v>0.78521739130434776</v>
      </c>
      <c r="I3266" s="631">
        <f t="shared" si="4471"/>
        <v>1.5704347826086955</v>
      </c>
      <c r="J3266" s="632"/>
      <c r="K3266" s="632"/>
      <c r="L3266" s="632"/>
      <c r="M3266" s="633"/>
      <c r="N3266" s="632"/>
      <c r="O3266" s="635"/>
      <c r="P3266" s="636" t="e">
        <f t="shared" ref="P3266" si="4477">G3266*O3260</f>
        <v>#REF!</v>
      </c>
    </row>
    <row r="3267" spans="1:16">
      <c r="B3267" s="627"/>
      <c r="C3267" s="627"/>
      <c r="D3267" s="627"/>
      <c r="E3267" s="628"/>
      <c r="F3267" s="638"/>
      <c r="G3267" s="639"/>
      <c r="H3267" s="630">
        <f>IF(F3267="",0,VLOOKUP(F3267,'Cable trays (UnitPrice)'!B:F,5,0))</f>
        <v>0</v>
      </c>
      <c r="I3267" s="631">
        <f t="shared" si="4471"/>
        <v>0</v>
      </c>
      <c r="J3267" s="632"/>
      <c r="K3267" s="632"/>
      <c r="L3267" s="632"/>
      <c r="M3267" s="633"/>
      <c r="N3267" s="632"/>
      <c r="O3267" s="635"/>
      <c r="P3267" s="636" t="e">
        <f t="shared" ref="P3267" si="4478">G3267*O3260</f>
        <v>#REF!</v>
      </c>
    </row>
    <row r="3268" spans="1:16">
      <c r="B3268" s="627"/>
      <c r="C3268" s="627"/>
      <c r="D3268" s="627"/>
      <c r="E3268" s="628"/>
      <c r="F3268" s="627"/>
      <c r="G3268" s="639"/>
      <c r="H3268" s="630">
        <f>IF(F3268="",0,VLOOKUP(F3268,'Cable trays (UnitPrice)'!B:F,5,0))</f>
        <v>0</v>
      </c>
      <c r="I3268" s="631">
        <f t="shared" si="4471"/>
        <v>0</v>
      </c>
      <c r="J3268" s="632"/>
      <c r="K3268" s="632"/>
      <c r="L3268" s="632"/>
      <c r="M3268" s="633"/>
      <c r="N3268" s="632"/>
      <c r="O3268" s="635"/>
      <c r="P3268" s="636" t="e">
        <f t="shared" ref="P3268" si="4479">G3268*O3260</f>
        <v>#REF!</v>
      </c>
    </row>
    <row r="3269" spans="1:16">
      <c r="B3269" s="627"/>
      <c r="C3269" s="627"/>
      <c r="D3269" s="627"/>
      <c r="E3269" s="628"/>
      <c r="F3269" s="8"/>
      <c r="G3269" s="639"/>
      <c r="H3269" s="630">
        <f>IF(F3269="",0,VLOOKUP(F3269,'Cable trays (UnitPrice)'!B:F,5,0))</f>
        <v>0</v>
      </c>
      <c r="I3269" s="631">
        <f t="shared" si="4471"/>
        <v>0</v>
      </c>
      <c r="J3269" s="632"/>
      <c r="K3269" s="632"/>
      <c r="L3269" s="632"/>
      <c r="M3269" s="633"/>
      <c r="N3269" s="632"/>
      <c r="O3269" s="635"/>
      <c r="P3269" s="636" t="e">
        <f t="shared" ref="P3269" si="4480">G3269*O3260</f>
        <v>#REF!</v>
      </c>
    </row>
    <row r="3270" spans="1:16">
      <c r="A3270" t="s">
        <v>1085</v>
      </c>
      <c r="B3270" s="706" t="s">
        <v>1086</v>
      </c>
      <c r="C3270" s="703" t="s">
        <v>852</v>
      </c>
      <c r="D3270" s="9" t="s">
        <v>863</v>
      </c>
      <c r="E3270" s="9" t="s">
        <v>1016</v>
      </c>
      <c r="F3270" s="619"/>
      <c r="G3270" s="619"/>
      <c r="H3270" s="619"/>
      <c r="I3270" s="620">
        <f t="shared" ref="I3270" si="4481">SUM(I3271:I3279)</f>
        <v>88.374998632759102</v>
      </c>
      <c r="J3270" s="621">
        <f>I3270*NOK2EUR</f>
        <v>1016.3124842767297</v>
      </c>
      <c r="K3270" s="622"/>
      <c r="L3270" s="622">
        <f t="shared" ref="L3270" si="4482">D3270/1000</f>
        <v>0.45</v>
      </c>
      <c r="M3270" s="624">
        <f t="shared" ref="M3270" si="4483">$M$1</f>
        <v>0.5</v>
      </c>
      <c r="N3270" s="622">
        <f t="shared" ref="N3270" si="4484">L3270+L3270*M3270</f>
        <v>0.67500000000000004</v>
      </c>
      <c r="O3270" s="626" t="e">
        <f>SUMIF(#REF!,A3270,#REF!)</f>
        <v>#REF!</v>
      </c>
      <c r="P3270" s="626"/>
    </row>
    <row r="3271" spans="1:16">
      <c r="B3271" s="627"/>
      <c r="C3271" s="627"/>
      <c r="D3271" s="627"/>
      <c r="E3271" s="628"/>
      <c r="F3271" s="260" t="str">
        <f>CONCATENATE(B3270," ",C3270,D3270,"x",E3270)</f>
        <v>Tray - Reducer HDG 450 x 75</v>
      </c>
      <c r="G3271" s="629">
        <v>1</v>
      </c>
      <c r="H3271" s="630">
        <f>IF(F3271="",0,VLOOKUP(F3271,'Cable trays (UnitPrice)'!B:F,5,0))</f>
        <v>69.565217391304344</v>
      </c>
      <c r="I3271" s="631">
        <f t="shared" ref="I3271:I3279" si="4485">H3271*G3271</f>
        <v>69.565217391304344</v>
      </c>
      <c r="J3271" s="632"/>
      <c r="K3271" s="632"/>
      <c r="L3271" s="632"/>
      <c r="M3271" s="633"/>
      <c r="N3271" s="632"/>
      <c r="O3271" s="635"/>
      <c r="P3271" s="636" t="e">
        <f t="shared" ref="P3271" si="4486">G3271*O3270</f>
        <v>#REF!</v>
      </c>
    </row>
    <row r="3272" spans="1:16">
      <c r="B3272" s="627"/>
      <c r="C3272" s="627"/>
      <c r="D3272" s="627"/>
      <c r="E3272" s="628"/>
      <c r="F3272" s="260" t="str">
        <f>CONCATENATE("Ladder - Union ",C3270,D3270,"x",E3270)</f>
        <v>Ladder - Union HDG 450 x 75</v>
      </c>
      <c r="G3272" s="629">
        <v>2</v>
      </c>
      <c r="H3272" s="630">
        <f>IF(F3272="",0,VLOOKUP(F3272,'Cable trays (UnitPrice)'!B:F,5,0))</f>
        <v>4.1564123598578071</v>
      </c>
      <c r="I3272" s="631">
        <f t="shared" si="4485"/>
        <v>8.3128247197156142</v>
      </c>
      <c r="J3272" s="632"/>
      <c r="K3272" s="632"/>
      <c r="L3272" s="632"/>
      <c r="M3272" s="633"/>
      <c r="N3272" s="632"/>
      <c r="O3272" s="635"/>
      <c r="P3272" s="636" t="e">
        <f t="shared" ref="P3272" si="4487">G3272*O3270</f>
        <v>#REF!</v>
      </c>
    </row>
    <row r="3273" spans="1:16">
      <c r="B3273" s="627"/>
      <c r="C3273" s="627"/>
      <c r="D3273" s="627"/>
      <c r="E3273" s="628"/>
      <c r="F3273" s="638" t="s">
        <v>853</v>
      </c>
      <c r="G3273" s="639">
        <v>2</v>
      </c>
      <c r="H3273" s="630">
        <f>IF(F3273="",0,VLOOKUP(F3273,'Cable trays (UnitPrice)'!B:F,5,0))</f>
        <v>1.6165217391304347</v>
      </c>
      <c r="I3273" s="631">
        <f t="shared" si="4485"/>
        <v>3.2330434782608695</v>
      </c>
      <c r="J3273" s="632"/>
      <c r="K3273" s="632"/>
      <c r="L3273" s="632"/>
      <c r="M3273" s="633"/>
      <c r="N3273" s="632"/>
      <c r="O3273" s="635"/>
      <c r="P3273" s="636" t="e">
        <f t="shared" ref="P3273" si="4488">G3273*O3270</f>
        <v>#REF!</v>
      </c>
    </row>
    <row r="3274" spans="1:16">
      <c r="B3274" s="627"/>
      <c r="C3274" s="627"/>
      <c r="D3274" s="627"/>
      <c r="E3274" s="628"/>
      <c r="F3274" s="638" t="s">
        <v>854</v>
      </c>
      <c r="G3274" s="639">
        <v>2</v>
      </c>
      <c r="H3274" s="630">
        <f>IF(F3274="",0,VLOOKUP(F3274,'Cable trays (UnitPrice)'!B:F,5,0))</f>
        <v>0.1643478260869565</v>
      </c>
      <c r="I3274" s="631">
        <f t="shared" si="4485"/>
        <v>0.328695652173913</v>
      </c>
      <c r="J3274" s="632"/>
      <c r="K3274" s="632"/>
      <c r="L3274" s="632"/>
      <c r="M3274" s="633"/>
      <c r="N3274" s="632"/>
      <c r="O3274" s="635"/>
      <c r="P3274" s="636" t="e">
        <f t="shared" ref="P3274" si="4489">G3274*O3270</f>
        <v>#REF!</v>
      </c>
    </row>
    <row r="3275" spans="1:16">
      <c r="B3275" s="627"/>
      <c r="C3275" s="627"/>
      <c r="D3275" s="627"/>
      <c r="E3275" s="628"/>
      <c r="F3275" s="638" t="s">
        <v>865</v>
      </c>
      <c r="G3275" s="639">
        <f t="shared" si="4405"/>
        <v>0.9</v>
      </c>
      <c r="H3275" s="630">
        <f>IF(F3275="",0,VLOOKUP(F3275,'Cable trays (UnitPrice)'!B:F,5,0))</f>
        <v>5.9608695652173909</v>
      </c>
      <c r="I3275" s="631">
        <f t="shared" si="4485"/>
        <v>5.364782608695652</v>
      </c>
      <c r="J3275" s="632"/>
      <c r="K3275" s="632"/>
      <c r="L3275" s="632"/>
      <c r="M3275" s="633"/>
      <c r="N3275" s="632"/>
      <c r="O3275" s="635"/>
      <c r="P3275" s="636" t="e">
        <f t="shared" ref="P3275" si="4490">G3275*O3270</f>
        <v>#REF!</v>
      </c>
    </row>
    <row r="3276" spans="1:16">
      <c r="B3276" s="627"/>
      <c r="C3276" s="627"/>
      <c r="D3276" s="627"/>
      <c r="E3276" s="628"/>
      <c r="F3276" s="638" t="s">
        <v>855</v>
      </c>
      <c r="G3276" s="639">
        <v>2</v>
      </c>
      <c r="H3276" s="630">
        <f>IF(F3276="",0,VLOOKUP(F3276,'Cable trays (UnitPrice)'!B:F,5,0))</f>
        <v>0.78521739130434776</v>
      </c>
      <c r="I3276" s="631">
        <f t="shared" si="4485"/>
        <v>1.5704347826086955</v>
      </c>
      <c r="J3276" s="632"/>
      <c r="K3276" s="632"/>
      <c r="L3276" s="632"/>
      <c r="M3276" s="633"/>
      <c r="N3276" s="632"/>
      <c r="O3276" s="635"/>
      <c r="P3276" s="636" t="e">
        <f t="shared" ref="P3276" si="4491">G3276*O3270</f>
        <v>#REF!</v>
      </c>
    </row>
    <row r="3277" spans="1:16">
      <c r="B3277" s="627"/>
      <c r="C3277" s="627"/>
      <c r="D3277" s="627"/>
      <c r="E3277" s="628"/>
      <c r="F3277" s="638"/>
      <c r="G3277" s="639"/>
      <c r="H3277" s="630">
        <f>IF(F3277="",0,VLOOKUP(F3277,'Cable trays (UnitPrice)'!B:F,5,0))</f>
        <v>0</v>
      </c>
      <c r="I3277" s="631">
        <f t="shared" si="4485"/>
        <v>0</v>
      </c>
      <c r="J3277" s="632"/>
      <c r="K3277" s="632"/>
      <c r="L3277" s="632"/>
      <c r="M3277" s="633"/>
      <c r="N3277" s="632"/>
      <c r="O3277" s="635"/>
      <c r="P3277" s="636" t="e">
        <f t="shared" ref="P3277" si="4492">G3277*O3270</f>
        <v>#REF!</v>
      </c>
    </row>
    <row r="3278" spans="1:16">
      <c r="B3278" s="627"/>
      <c r="C3278" s="627"/>
      <c r="D3278" s="627"/>
      <c r="E3278" s="628"/>
      <c r="F3278" s="627"/>
      <c r="G3278" s="639"/>
      <c r="H3278" s="630">
        <f>IF(F3278="",0,VLOOKUP(F3278,'Cable trays (UnitPrice)'!B:F,5,0))</f>
        <v>0</v>
      </c>
      <c r="I3278" s="631">
        <f t="shared" si="4485"/>
        <v>0</v>
      </c>
      <c r="J3278" s="632"/>
      <c r="K3278" s="632"/>
      <c r="L3278" s="632"/>
      <c r="M3278" s="633"/>
      <c r="N3278" s="632"/>
      <c r="O3278" s="635"/>
      <c r="P3278" s="636" t="e">
        <f t="shared" ref="P3278" si="4493">G3278*O3270</f>
        <v>#REF!</v>
      </c>
    </row>
    <row r="3279" spans="1:16">
      <c r="B3279" s="627"/>
      <c r="C3279" s="627"/>
      <c r="D3279" s="627"/>
      <c r="E3279" s="628"/>
      <c r="F3279" s="8"/>
      <c r="G3279" s="639"/>
      <c r="H3279" s="630">
        <f>IF(F3279="",0,VLOOKUP(F3279,'Cable trays (UnitPrice)'!B:F,5,0))</f>
        <v>0</v>
      </c>
      <c r="I3279" s="631">
        <f t="shared" si="4485"/>
        <v>0</v>
      </c>
      <c r="J3279" s="632"/>
      <c r="K3279" s="632"/>
      <c r="L3279" s="632"/>
      <c r="M3279" s="633"/>
      <c r="N3279" s="632"/>
      <c r="O3279" s="635"/>
      <c r="P3279" s="636" t="e">
        <f t="shared" ref="P3279" si="4494">G3279*O3270</f>
        <v>#REF!</v>
      </c>
    </row>
    <row r="3280" spans="1:16">
      <c r="A3280" t="s">
        <v>1087</v>
      </c>
      <c r="B3280" s="706" t="s">
        <v>1086</v>
      </c>
      <c r="C3280" s="703" t="s">
        <v>852</v>
      </c>
      <c r="D3280" s="9" t="s">
        <v>934</v>
      </c>
      <c r="E3280" s="9" t="s">
        <v>881</v>
      </c>
      <c r="F3280" s="619"/>
      <c r="G3280" s="619"/>
      <c r="H3280" s="619"/>
      <c r="I3280" s="620">
        <f t="shared" ref="I3280" si="4495">SUM(I3281:I3289)</f>
        <v>111.64000000000001</v>
      </c>
      <c r="J3280" s="621">
        <f>I3280*NOK2EUR</f>
        <v>1283.8600000000001</v>
      </c>
      <c r="K3280" s="622"/>
      <c r="L3280" s="622">
        <f t="shared" ref="L3280" si="4496">D3280/1000</f>
        <v>0.4</v>
      </c>
      <c r="M3280" s="624">
        <f t="shared" ref="M3280" si="4497">$M$1</f>
        <v>0.5</v>
      </c>
      <c r="N3280" s="622">
        <f t="shared" ref="N3280" si="4498">L3280+L3280*M3280</f>
        <v>0.60000000000000009</v>
      </c>
      <c r="O3280" s="626" t="e">
        <f>SUMIF(#REF!,A3280,#REF!)</f>
        <v>#REF!</v>
      </c>
      <c r="P3280" s="626"/>
    </row>
    <row r="3281" spans="1:16">
      <c r="B3281" s="627"/>
      <c r="C3281" s="627"/>
      <c r="D3281" s="627"/>
      <c r="E3281" s="628"/>
      <c r="F3281" s="260" t="str">
        <f>CONCATENATE(B3280," ",C3280,D3280,"x",E3280)</f>
        <v>Tray - Reducer HDG 400 x 100</v>
      </c>
      <c r="G3281" s="629">
        <v>1</v>
      </c>
      <c r="H3281" s="630">
        <f>IF(F3281="",0,VLOOKUP(F3281,'Cable trays (UnitPrice)'!B:F,5,0))</f>
        <v>66.956521739130437</v>
      </c>
      <c r="I3281" s="631">
        <f t="shared" ref="I3281:I3289" si="4499">H3281*G3281</f>
        <v>66.956521739130437</v>
      </c>
      <c r="J3281" s="632"/>
      <c r="K3281" s="632"/>
      <c r="L3281" s="632"/>
      <c r="M3281" s="633"/>
      <c r="N3281" s="632"/>
      <c r="O3281" s="635"/>
      <c r="P3281" s="636" t="e">
        <f t="shared" ref="P3281" si="4500">G3281*O3280</f>
        <v>#REF!</v>
      </c>
    </row>
    <row r="3282" spans="1:16">
      <c r="B3282" s="627"/>
      <c r="C3282" s="627"/>
      <c r="D3282" s="627"/>
      <c r="E3282" s="628"/>
      <c r="F3282" s="260" t="str">
        <f>CONCATENATE("Ladder - Union ",C3280,D3280,"x",E3280)</f>
        <v>Ladder - Union HDG 400 x 100</v>
      </c>
      <c r="G3282" s="629">
        <v>2</v>
      </c>
      <c r="H3282" s="630">
        <f>IF(F3282="",0,VLOOKUP(F3282,'Cable trays (UnitPrice)'!B:F,5,0))</f>
        <v>17.391304347826086</v>
      </c>
      <c r="I3282" s="631">
        <f t="shared" si="4499"/>
        <v>34.782608695652172</v>
      </c>
      <c r="J3282" s="632"/>
      <c r="K3282" s="632"/>
      <c r="L3282" s="632"/>
      <c r="M3282" s="633"/>
      <c r="N3282" s="632"/>
      <c r="O3282" s="635"/>
      <c r="P3282" s="636" t="e">
        <f t="shared" ref="P3282" si="4501">G3282*O3280</f>
        <v>#REF!</v>
      </c>
    </row>
    <row r="3283" spans="1:16">
      <c r="B3283" s="627"/>
      <c r="C3283" s="627"/>
      <c r="D3283" s="627"/>
      <c r="E3283" s="628"/>
      <c r="F3283" s="638" t="s">
        <v>853</v>
      </c>
      <c r="G3283" s="639">
        <v>2</v>
      </c>
      <c r="H3283" s="630">
        <f>IF(F3283="",0,VLOOKUP(F3283,'Cable trays (UnitPrice)'!B:F,5,0))</f>
        <v>1.6165217391304347</v>
      </c>
      <c r="I3283" s="631">
        <f t="shared" si="4499"/>
        <v>3.2330434782608695</v>
      </c>
      <c r="J3283" s="632"/>
      <c r="K3283" s="632"/>
      <c r="L3283" s="632"/>
      <c r="M3283" s="633"/>
      <c r="N3283" s="632"/>
      <c r="O3283" s="635"/>
      <c r="P3283" s="636" t="e">
        <f t="shared" ref="P3283" si="4502">G3283*O3280</f>
        <v>#REF!</v>
      </c>
    </row>
    <row r="3284" spans="1:16">
      <c r="B3284" s="627"/>
      <c r="C3284" s="627"/>
      <c r="D3284" s="627"/>
      <c r="E3284" s="628"/>
      <c r="F3284" s="638" t="s">
        <v>854</v>
      </c>
      <c r="G3284" s="639">
        <v>2</v>
      </c>
      <c r="H3284" s="630">
        <f>IF(F3284="",0,VLOOKUP(F3284,'Cable trays (UnitPrice)'!B:F,5,0))</f>
        <v>0.1643478260869565</v>
      </c>
      <c r="I3284" s="631">
        <f t="shared" si="4499"/>
        <v>0.328695652173913</v>
      </c>
      <c r="J3284" s="632"/>
      <c r="K3284" s="632"/>
      <c r="L3284" s="632"/>
      <c r="M3284" s="633"/>
      <c r="N3284" s="632"/>
      <c r="O3284" s="635"/>
      <c r="P3284" s="636" t="e">
        <f t="shared" ref="P3284" si="4503">G3284*O3280</f>
        <v>#REF!</v>
      </c>
    </row>
    <row r="3285" spans="1:16">
      <c r="B3285" s="627"/>
      <c r="C3285" s="627"/>
      <c r="D3285" s="627"/>
      <c r="E3285" s="628"/>
      <c r="F3285" s="638" t="s">
        <v>865</v>
      </c>
      <c r="G3285" s="639">
        <f t="shared" ref="G3285:G3345" si="4504">D3280*2/1000</f>
        <v>0.8</v>
      </c>
      <c r="H3285" s="630">
        <f>IF(F3285="",0,VLOOKUP(F3285,'Cable trays (UnitPrice)'!B:F,5,0))</f>
        <v>5.9608695652173909</v>
      </c>
      <c r="I3285" s="631">
        <f t="shared" si="4499"/>
        <v>4.7686956521739132</v>
      </c>
      <c r="J3285" s="632"/>
      <c r="K3285" s="632"/>
      <c r="L3285" s="632"/>
      <c r="M3285" s="633"/>
      <c r="N3285" s="632"/>
      <c r="O3285" s="635"/>
      <c r="P3285" s="636" t="e">
        <f t="shared" ref="P3285" si="4505">G3285*O3280</f>
        <v>#REF!</v>
      </c>
    </row>
    <row r="3286" spans="1:16">
      <c r="B3286" s="627"/>
      <c r="C3286" s="627"/>
      <c r="D3286" s="627"/>
      <c r="E3286" s="628"/>
      <c r="F3286" s="638" t="s">
        <v>855</v>
      </c>
      <c r="G3286" s="639">
        <v>2</v>
      </c>
      <c r="H3286" s="630">
        <f>IF(F3286="",0,VLOOKUP(F3286,'Cable trays (UnitPrice)'!B:F,5,0))</f>
        <v>0.78521739130434776</v>
      </c>
      <c r="I3286" s="631">
        <f t="shared" si="4499"/>
        <v>1.5704347826086955</v>
      </c>
      <c r="J3286" s="632"/>
      <c r="K3286" s="632"/>
      <c r="L3286" s="632"/>
      <c r="M3286" s="633"/>
      <c r="N3286" s="632"/>
      <c r="O3286" s="635"/>
      <c r="P3286" s="636" t="e">
        <f t="shared" ref="P3286" si="4506">G3286*O3280</f>
        <v>#REF!</v>
      </c>
    </row>
    <row r="3287" spans="1:16">
      <c r="B3287" s="627"/>
      <c r="C3287" s="627"/>
      <c r="D3287" s="627"/>
      <c r="E3287" s="628"/>
      <c r="F3287" s="638"/>
      <c r="G3287" s="639"/>
      <c r="H3287" s="630">
        <f>IF(F3287="",0,VLOOKUP(F3287,'Cable trays (UnitPrice)'!B:F,5,0))</f>
        <v>0</v>
      </c>
      <c r="I3287" s="631">
        <f t="shared" si="4499"/>
        <v>0</v>
      </c>
      <c r="J3287" s="632"/>
      <c r="K3287" s="632"/>
      <c r="L3287" s="632"/>
      <c r="M3287" s="633"/>
      <c r="N3287" s="632"/>
      <c r="O3287" s="635"/>
      <c r="P3287" s="636" t="e">
        <f t="shared" ref="P3287" si="4507">G3287*O3280</f>
        <v>#REF!</v>
      </c>
    </row>
    <row r="3288" spans="1:16">
      <c r="B3288" s="627"/>
      <c r="C3288" s="627"/>
      <c r="D3288" s="627"/>
      <c r="E3288" s="628"/>
      <c r="F3288" s="627"/>
      <c r="G3288" s="639"/>
      <c r="H3288" s="630">
        <f>IF(F3288="",0,VLOOKUP(F3288,'Cable trays (UnitPrice)'!B:F,5,0))</f>
        <v>0</v>
      </c>
      <c r="I3288" s="631">
        <f t="shared" si="4499"/>
        <v>0</v>
      </c>
      <c r="J3288" s="632"/>
      <c r="K3288" s="632"/>
      <c r="L3288" s="632"/>
      <c r="M3288" s="633"/>
      <c r="N3288" s="632"/>
      <c r="O3288" s="635"/>
      <c r="P3288" s="636" t="e">
        <f t="shared" ref="P3288" si="4508">G3288*O3280</f>
        <v>#REF!</v>
      </c>
    </row>
    <row r="3289" spans="1:16">
      <c r="B3289" s="627"/>
      <c r="C3289" s="627"/>
      <c r="D3289" s="627"/>
      <c r="E3289" s="628"/>
      <c r="F3289" s="8"/>
      <c r="G3289" s="639"/>
      <c r="H3289" s="630">
        <f>IF(F3289="",0,VLOOKUP(F3289,'Cable trays (UnitPrice)'!B:F,5,0))</f>
        <v>0</v>
      </c>
      <c r="I3289" s="631">
        <f t="shared" si="4499"/>
        <v>0</v>
      </c>
      <c r="J3289" s="632"/>
      <c r="K3289" s="632"/>
      <c r="L3289" s="632"/>
      <c r="M3289" s="633"/>
      <c r="N3289" s="632"/>
      <c r="O3289" s="635"/>
      <c r="P3289" s="636" t="e">
        <f t="shared" ref="P3289" si="4509">G3289*O3280</f>
        <v>#REF!</v>
      </c>
    </row>
    <row r="3290" spans="1:16">
      <c r="A3290" t="s">
        <v>1087</v>
      </c>
      <c r="B3290" s="706" t="s">
        <v>1086</v>
      </c>
      <c r="C3290" s="703" t="s">
        <v>852</v>
      </c>
      <c r="D3290" s="9" t="s">
        <v>934</v>
      </c>
      <c r="E3290" s="9" t="s">
        <v>881</v>
      </c>
      <c r="F3290" s="619"/>
      <c r="G3290" s="619"/>
      <c r="H3290" s="619"/>
      <c r="I3290" s="620">
        <f t="shared" ref="I3290" si="4510">SUM(I3291:I3299)</f>
        <v>111.64000000000001</v>
      </c>
      <c r="J3290" s="621">
        <f>I3290*NOK2EUR</f>
        <v>1283.8600000000001</v>
      </c>
      <c r="K3290" s="622"/>
      <c r="L3290" s="622">
        <f t="shared" ref="L3290" si="4511">D3290/1000</f>
        <v>0.4</v>
      </c>
      <c r="M3290" s="624">
        <f t="shared" ref="M3290" si="4512">$M$1</f>
        <v>0.5</v>
      </c>
      <c r="N3290" s="622">
        <f t="shared" ref="N3290" si="4513">L3290+L3290*M3290</f>
        <v>0.60000000000000009</v>
      </c>
      <c r="O3290" s="626" t="e">
        <f>SUMIF(#REF!,A3290,#REF!)</f>
        <v>#REF!</v>
      </c>
      <c r="P3290" s="626"/>
    </row>
    <row r="3291" spans="1:16">
      <c r="B3291" s="627"/>
      <c r="C3291" s="627"/>
      <c r="D3291" s="627"/>
      <c r="E3291" s="628"/>
      <c r="F3291" s="260" t="str">
        <f>CONCATENATE(B3290," ",C3290,D3290,"x",E3290)</f>
        <v>Tray - Reducer HDG 400 x 100</v>
      </c>
      <c r="G3291" s="629">
        <v>1</v>
      </c>
      <c r="H3291" s="630">
        <f>IF(F3291="",0,VLOOKUP(F3291,'Cable trays (UnitPrice)'!B:F,5,0))</f>
        <v>66.956521739130437</v>
      </c>
      <c r="I3291" s="631">
        <f t="shared" ref="I3291:I3299" si="4514">H3291*G3291</f>
        <v>66.956521739130437</v>
      </c>
      <c r="J3291" s="632"/>
      <c r="K3291" s="632"/>
      <c r="L3291" s="632"/>
      <c r="M3291" s="633"/>
      <c r="N3291" s="632"/>
      <c r="O3291" s="635"/>
      <c r="P3291" s="636" t="e">
        <f t="shared" ref="P3291" si="4515">G3291*O3290</f>
        <v>#REF!</v>
      </c>
    </row>
    <row r="3292" spans="1:16">
      <c r="B3292" s="627"/>
      <c r="C3292" s="627"/>
      <c r="D3292" s="627"/>
      <c r="E3292" s="628"/>
      <c r="F3292" s="260" t="str">
        <f>CONCATENATE("Ladder - Union ",C3290,D3290,"x",E3290)</f>
        <v>Ladder - Union HDG 400 x 100</v>
      </c>
      <c r="G3292" s="629">
        <v>2</v>
      </c>
      <c r="H3292" s="630">
        <f>IF(F3292="",0,VLOOKUP(F3292,'Cable trays (UnitPrice)'!B:F,5,0))</f>
        <v>17.391304347826086</v>
      </c>
      <c r="I3292" s="631">
        <f t="shared" si="4514"/>
        <v>34.782608695652172</v>
      </c>
      <c r="J3292" s="632"/>
      <c r="K3292" s="632"/>
      <c r="L3292" s="632"/>
      <c r="M3292" s="633"/>
      <c r="N3292" s="632"/>
      <c r="O3292" s="635"/>
      <c r="P3292" s="636" t="e">
        <f t="shared" ref="P3292" si="4516">G3292*O3290</f>
        <v>#REF!</v>
      </c>
    </row>
    <row r="3293" spans="1:16">
      <c r="B3293" s="627"/>
      <c r="C3293" s="627"/>
      <c r="D3293" s="627"/>
      <c r="E3293" s="628"/>
      <c r="F3293" s="638" t="s">
        <v>853</v>
      </c>
      <c r="G3293" s="639">
        <v>2</v>
      </c>
      <c r="H3293" s="630">
        <f>IF(F3293="",0,VLOOKUP(F3293,'Cable trays (UnitPrice)'!B:F,5,0))</f>
        <v>1.6165217391304347</v>
      </c>
      <c r="I3293" s="631">
        <f t="shared" si="4514"/>
        <v>3.2330434782608695</v>
      </c>
      <c r="J3293" s="632"/>
      <c r="K3293" s="632"/>
      <c r="L3293" s="632"/>
      <c r="M3293" s="633"/>
      <c r="N3293" s="632"/>
      <c r="O3293" s="635"/>
      <c r="P3293" s="636" t="e">
        <f t="shared" ref="P3293" si="4517">G3293*O3290</f>
        <v>#REF!</v>
      </c>
    </row>
    <row r="3294" spans="1:16">
      <c r="B3294" s="627"/>
      <c r="C3294" s="627"/>
      <c r="D3294" s="627"/>
      <c r="E3294" s="628"/>
      <c r="F3294" s="638" t="s">
        <v>854</v>
      </c>
      <c r="G3294" s="639">
        <v>2</v>
      </c>
      <c r="H3294" s="630">
        <f>IF(F3294="",0,VLOOKUP(F3294,'Cable trays (UnitPrice)'!B:F,5,0))</f>
        <v>0.1643478260869565</v>
      </c>
      <c r="I3294" s="631">
        <f t="shared" si="4514"/>
        <v>0.328695652173913</v>
      </c>
      <c r="J3294" s="632"/>
      <c r="K3294" s="632"/>
      <c r="L3294" s="632"/>
      <c r="M3294" s="633"/>
      <c r="N3294" s="632"/>
      <c r="O3294" s="635"/>
      <c r="P3294" s="636" t="e">
        <f t="shared" ref="P3294" si="4518">G3294*O3290</f>
        <v>#REF!</v>
      </c>
    </row>
    <row r="3295" spans="1:16">
      <c r="B3295" s="627"/>
      <c r="C3295" s="627"/>
      <c r="D3295" s="627"/>
      <c r="E3295" s="628"/>
      <c r="F3295" s="638" t="s">
        <v>865</v>
      </c>
      <c r="G3295" s="639">
        <f t="shared" si="4504"/>
        <v>0.8</v>
      </c>
      <c r="H3295" s="630">
        <f>IF(F3295="",0,VLOOKUP(F3295,'Cable trays (UnitPrice)'!B:F,5,0))</f>
        <v>5.9608695652173909</v>
      </c>
      <c r="I3295" s="631">
        <f t="shared" si="4514"/>
        <v>4.7686956521739132</v>
      </c>
      <c r="J3295" s="632"/>
      <c r="K3295" s="632"/>
      <c r="L3295" s="632"/>
      <c r="M3295" s="633"/>
      <c r="N3295" s="632"/>
      <c r="O3295" s="635"/>
      <c r="P3295" s="636" t="e">
        <f t="shared" ref="P3295" si="4519">G3295*O3290</f>
        <v>#REF!</v>
      </c>
    </row>
    <row r="3296" spans="1:16">
      <c r="B3296" s="627"/>
      <c r="C3296" s="627"/>
      <c r="D3296" s="627"/>
      <c r="E3296" s="628"/>
      <c r="F3296" s="638" t="s">
        <v>855</v>
      </c>
      <c r="G3296" s="639">
        <v>2</v>
      </c>
      <c r="H3296" s="630">
        <f>IF(F3296="",0,VLOOKUP(F3296,'Cable trays (UnitPrice)'!B:F,5,0))</f>
        <v>0.78521739130434776</v>
      </c>
      <c r="I3296" s="631">
        <f t="shared" si="4514"/>
        <v>1.5704347826086955</v>
      </c>
      <c r="J3296" s="632"/>
      <c r="K3296" s="632"/>
      <c r="L3296" s="632"/>
      <c r="M3296" s="633"/>
      <c r="N3296" s="632"/>
      <c r="O3296" s="635"/>
      <c r="P3296" s="636" t="e">
        <f t="shared" ref="P3296" si="4520">G3296*O3290</f>
        <v>#REF!</v>
      </c>
    </row>
    <row r="3297" spans="1:16">
      <c r="B3297" s="627"/>
      <c r="C3297" s="627"/>
      <c r="D3297" s="627"/>
      <c r="E3297" s="628"/>
      <c r="F3297" s="638"/>
      <c r="G3297" s="639"/>
      <c r="H3297" s="630">
        <f>IF(F3297="",0,VLOOKUP(F3297,'Cable trays (UnitPrice)'!B:F,5,0))</f>
        <v>0</v>
      </c>
      <c r="I3297" s="631">
        <f t="shared" si="4514"/>
        <v>0</v>
      </c>
      <c r="J3297" s="632"/>
      <c r="K3297" s="632"/>
      <c r="L3297" s="632"/>
      <c r="M3297" s="633"/>
      <c r="N3297" s="632"/>
      <c r="O3297" s="635"/>
      <c r="P3297" s="636" t="e">
        <f t="shared" ref="P3297" si="4521">G3297*O3290</f>
        <v>#REF!</v>
      </c>
    </row>
    <row r="3298" spans="1:16">
      <c r="B3298" s="627"/>
      <c r="C3298" s="627"/>
      <c r="D3298" s="627"/>
      <c r="E3298" s="628"/>
      <c r="F3298" s="627"/>
      <c r="G3298" s="639"/>
      <c r="H3298" s="630">
        <f>IF(F3298="",0,VLOOKUP(F3298,'Cable trays (UnitPrice)'!B:F,5,0))</f>
        <v>0</v>
      </c>
      <c r="I3298" s="631">
        <f t="shared" si="4514"/>
        <v>0</v>
      </c>
      <c r="J3298" s="632"/>
      <c r="K3298" s="632"/>
      <c r="L3298" s="632"/>
      <c r="M3298" s="633"/>
      <c r="N3298" s="632"/>
      <c r="O3298" s="635"/>
      <c r="P3298" s="636" t="e">
        <f t="shared" ref="P3298" si="4522">G3298*O3290</f>
        <v>#REF!</v>
      </c>
    </row>
    <row r="3299" spans="1:16">
      <c r="B3299" s="627"/>
      <c r="C3299" s="627"/>
      <c r="D3299" s="627"/>
      <c r="E3299" s="628"/>
      <c r="F3299" s="8"/>
      <c r="G3299" s="639"/>
      <c r="H3299" s="630">
        <f>IF(F3299="",0,VLOOKUP(F3299,'Cable trays (UnitPrice)'!B:F,5,0))</f>
        <v>0</v>
      </c>
      <c r="I3299" s="631">
        <f t="shared" si="4514"/>
        <v>0</v>
      </c>
      <c r="J3299" s="632"/>
      <c r="K3299" s="632"/>
      <c r="L3299" s="632"/>
      <c r="M3299" s="633"/>
      <c r="N3299" s="632"/>
      <c r="O3299" s="635"/>
      <c r="P3299" s="636" t="e">
        <f t="shared" ref="P3299" si="4523">G3299*O3290</f>
        <v>#REF!</v>
      </c>
    </row>
    <row r="3300" spans="1:16">
      <c r="A3300" t="s">
        <v>1088</v>
      </c>
      <c r="B3300" s="706" t="s">
        <v>1086</v>
      </c>
      <c r="C3300" s="703" t="s">
        <v>852</v>
      </c>
      <c r="D3300" s="9" t="s">
        <v>869</v>
      </c>
      <c r="E3300" s="9" t="s">
        <v>881</v>
      </c>
      <c r="F3300" s="619"/>
      <c r="G3300" s="619"/>
      <c r="H3300" s="619"/>
      <c r="I3300" s="620">
        <f t="shared" ref="I3300" si="4524">SUM(I3301:I3309)</f>
        <v>81.369346458846039</v>
      </c>
      <c r="J3300" s="621">
        <f>I3300*NOK2EUR</f>
        <v>935.74748427672944</v>
      </c>
      <c r="K3300" s="622"/>
      <c r="L3300" s="622">
        <f t="shared" ref="L3300" si="4525">D3300/1000</f>
        <v>0.3</v>
      </c>
      <c r="M3300" s="624">
        <f t="shared" ref="M3300" si="4526">$M$1</f>
        <v>0.5</v>
      </c>
      <c r="N3300" s="622">
        <f t="shared" ref="N3300" si="4527">L3300+L3300*M3300</f>
        <v>0.44999999999999996</v>
      </c>
      <c r="O3300" s="626" t="e">
        <f>SUMIF(#REF!,A3300,#REF!)</f>
        <v>#REF!</v>
      </c>
      <c r="P3300" s="626"/>
    </row>
    <row r="3301" spans="1:16">
      <c r="B3301" s="627"/>
      <c r="C3301" s="627"/>
      <c r="D3301" s="627"/>
      <c r="E3301" s="628"/>
      <c r="F3301" s="260" t="str">
        <f>CONCATENATE(B3300," ",C3300,D3300,"x",E3300)</f>
        <v>Tray - Reducer HDG 300 x 100</v>
      </c>
      <c r="G3301" s="629">
        <v>1</v>
      </c>
      <c r="H3301" s="630">
        <f>IF(F3301="",0,VLOOKUP(F3301,'Cable trays (UnitPrice)'!B:F,5,0))</f>
        <v>64.347826086956516</v>
      </c>
      <c r="I3301" s="631">
        <f t="shared" ref="I3301:I3309" si="4528">H3301*G3301</f>
        <v>64.347826086956516</v>
      </c>
      <c r="J3301" s="632"/>
      <c r="K3301" s="632"/>
      <c r="L3301" s="632"/>
      <c r="M3301" s="633"/>
      <c r="N3301" s="632"/>
      <c r="O3301" s="635"/>
      <c r="P3301" s="636" t="e">
        <f t="shared" ref="P3301" si="4529">G3301*O3300</f>
        <v>#REF!</v>
      </c>
    </row>
    <row r="3302" spans="1:16">
      <c r="B3302" s="627"/>
      <c r="C3302" s="627"/>
      <c r="D3302" s="627"/>
      <c r="E3302" s="628"/>
      <c r="F3302" s="260" t="str">
        <f>CONCATENATE("Ladder - Union ",C3300,D3300,"x",E3300)</f>
        <v>Ladder - Union HDG 300 x 100</v>
      </c>
      <c r="G3302" s="629">
        <v>2</v>
      </c>
      <c r="H3302" s="630">
        <f>IF(F3302="",0,VLOOKUP(F3302,'Cable trays (UnitPrice)'!B:F,5,0))</f>
        <v>4.1564123598578071</v>
      </c>
      <c r="I3302" s="631">
        <f t="shared" si="4528"/>
        <v>8.3128247197156142</v>
      </c>
      <c r="J3302" s="632"/>
      <c r="K3302" s="632"/>
      <c r="L3302" s="632"/>
      <c r="M3302" s="633"/>
      <c r="N3302" s="632"/>
      <c r="O3302" s="635"/>
      <c r="P3302" s="636" t="e">
        <f t="shared" ref="P3302" si="4530">G3302*O3300</f>
        <v>#REF!</v>
      </c>
    </row>
    <row r="3303" spans="1:16">
      <c r="B3303" s="627"/>
      <c r="C3303" s="627"/>
      <c r="D3303" s="627"/>
      <c r="E3303" s="628"/>
      <c r="F3303" s="638" t="s">
        <v>853</v>
      </c>
      <c r="G3303" s="639">
        <v>2</v>
      </c>
      <c r="H3303" s="630">
        <f>IF(F3303="",0,VLOOKUP(F3303,'Cable trays (UnitPrice)'!B:F,5,0))</f>
        <v>1.6165217391304347</v>
      </c>
      <c r="I3303" s="631">
        <f t="shared" si="4528"/>
        <v>3.2330434782608695</v>
      </c>
      <c r="J3303" s="632"/>
      <c r="K3303" s="632"/>
      <c r="L3303" s="632"/>
      <c r="M3303" s="633"/>
      <c r="N3303" s="632"/>
      <c r="O3303" s="635"/>
      <c r="P3303" s="636" t="e">
        <f t="shared" ref="P3303" si="4531">G3303*O3300</f>
        <v>#REF!</v>
      </c>
    </row>
    <row r="3304" spans="1:16">
      <c r="B3304" s="627"/>
      <c r="C3304" s="627"/>
      <c r="D3304" s="627"/>
      <c r="E3304" s="628"/>
      <c r="F3304" s="638" t="s">
        <v>854</v>
      </c>
      <c r="G3304" s="639">
        <v>2</v>
      </c>
      <c r="H3304" s="630">
        <f>IF(F3304="",0,VLOOKUP(F3304,'Cable trays (UnitPrice)'!B:F,5,0))</f>
        <v>0.1643478260869565</v>
      </c>
      <c r="I3304" s="631">
        <f t="shared" si="4528"/>
        <v>0.328695652173913</v>
      </c>
      <c r="J3304" s="632"/>
      <c r="K3304" s="632"/>
      <c r="L3304" s="632"/>
      <c r="M3304" s="633"/>
      <c r="N3304" s="632"/>
      <c r="O3304" s="635"/>
      <c r="P3304" s="636" t="e">
        <f t="shared" ref="P3304" si="4532">G3304*O3300</f>
        <v>#REF!</v>
      </c>
    </row>
    <row r="3305" spans="1:16">
      <c r="B3305" s="627"/>
      <c r="C3305" s="627"/>
      <c r="D3305" s="627"/>
      <c r="E3305" s="628"/>
      <c r="F3305" s="638" t="s">
        <v>865</v>
      </c>
      <c r="G3305" s="639">
        <f t="shared" si="4504"/>
        <v>0.6</v>
      </c>
      <c r="H3305" s="630">
        <f>IF(F3305="",0,VLOOKUP(F3305,'Cable trays (UnitPrice)'!B:F,5,0))</f>
        <v>5.9608695652173909</v>
      </c>
      <c r="I3305" s="631">
        <f t="shared" si="4528"/>
        <v>3.5765217391304343</v>
      </c>
      <c r="J3305" s="632"/>
      <c r="K3305" s="632"/>
      <c r="L3305" s="632"/>
      <c r="M3305" s="633"/>
      <c r="N3305" s="632"/>
      <c r="O3305" s="635"/>
      <c r="P3305" s="636" t="e">
        <f t="shared" ref="P3305" si="4533">G3305*O3300</f>
        <v>#REF!</v>
      </c>
    </row>
    <row r="3306" spans="1:16">
      <c r="B3306" s="627"/>
      <c r="C3306" s="627"/>
      <c r="D3306" s="627"/>
      <c r="E3306" s="628"/>
      <c r="F3306" s="638" t="s">
        <v>855</v>
      </c>
      <c r="G3306" s="639">
        <v>2</v>
      </c>
      <c r="H3306" s="630">
        <f>IF(F3306="",0,VLOOKUP(F3306,'Cable trays (UnitPrice)'!B:F,5,0))</f>
        <v>0.78521739130434776</v>
      </c>
      <c r="I3306" s="631">
        <f t="shared" si="4528"/>
        <v>1.5704347826086955</v>
      </c>
      <c r="J3306" s="632"/>
      <c r="K3306" s="632"/>
      <c r="L3306" s="632"/>
      <c r="M3306" s="633"/>
      <c r="N3306" s="632"/>
      <c r="O3306" s="635"/>
      <c r="P3306" s="636" t="e">
        <f t="shared" ref="P3306" si="4534">G3306*O3300</f>
        <v>#REF!</v>
      </c>
    </row>
    <row r="3307" spans="1:16">
      <c r="B3307" s="627"/>
      <c r="C3307" s="627"/>
      <c r="D3307" s="627"/>
      <c r="E3307" s="628"/>
      <c r="F3307" s="638"/>
      <c r="G3307" s="639"/>
      <c r="H3307" s="630">
        <f>IF(F3307="",0,VLOOKUP(F3307,'Cable trays (UnitPrice)'!B:F,5,0))</f>
        <v>0</v>
      </c>
      <c r="I3307" s="631">
        <f t="shared" si="4528"/>
        <v>0</v>
      </c>
      <c r="J3307" s="632"/>
      <c r="K3307" s="632"/>
      <c r="L3307" s="632"/>
      <c r="M3307" s="633"/>
      <c r="N3307" s="632"/>
      <c r="O3307" s="635"/>
      <c r="P3307" s="636" t="e">
        <f t="shared" ref="P3307" si="4535">G3307*O3300</f>
        <v>#REF!</v>
      </c>
    </row>
    <row r="3308" spans="1:16">
      <c r="B3308" s="627"/>
      <c r="C3308" s="627"/>
      <c r="D3308" s="627"/>
      <c r="E3308" s="628"/>
      <c r="F3308" s="627"/>
      <c r="G3308" s="639"/>
      <c r="H3308" s="630">
        <f>IF(F3308="",0,VLOOKUP(F3308,'Cable trays (UnitPrice)'!B:F,5,0))</f>
        <v>0</v>
      </c>
      <c r="I3308" s="631">
        <f t="shared" si="4528"/>
        <v>0</v>
      </c>
      <c r="J3308" s="632"/>
      <c r="K3308" s="632"/>
      <c r="L3308" s="632"/>
      <c r="M3308" s="633"/>
      <c r="N3308" s="632"/>
      <c r="O3308" s="635"/>
      <c r="P3308" s="636" t="e">
        <f t="shared" ref="P3308" si="4536">G3308*O3300</f>
        <v>#REF!</v>
      </c>
    </row>
    <row r="3309" spans="1:16">
      <c r="B3309" s="627"/>
      <c r="C3309" s="627"/>
      <c r="D3309" s="627"/>
      <c r="E3309" s="628"/>
      <c r="F3309" s="8"/>
      <c r="G3309" s="639"/>
      <c r="H3309" s="630">
        <f>IF(F3309="",0,VLOOKUP(F3309,'Cable trays (UnitPrice)'!B:F,5,0))</f>
        <v>0</v>
      </c>
      <c r="I3309" s="631">
        <f t="shared" si="4528"/>
        <v>0</v>
      </c>
      <c r="J3309" s="632"/>
      <c r="K3309" s="632"/>
      <c r="L3309" s="632"/>
      <c r="M3309" s="633"/>
      <c r="N3309" s="632"/>
      <c r="O3309" s="635"/>
      <c r="P3309" s="636" t="e">
        <f t="shared" ref="P3309" si="4537">G3309*O3300</f>
        <v>#REF!</v>
      </c>
    </row>
    <row r="3310" spans="1:16">
      <c r="A3310" t="s">
        <v>1088</v>
      </c>
      <c r="B3310" s="706" t="s">
        <v>1086</v>
      </c>
      <c r="C3310" s="703" t="s">
        <v>852</v>
      </c>
      <c r="D3310" s="9" t="s">
        <v>869</v>
      </c>
      <c r="E3310" s="9" t="s">
        <v>881</v>
      </c>
      <c r="F3310" s="619"/>
      <c r="G3310" s="619"/>
      <c r="H3310" s="619"/>
      <c r="I3310" s="620">
        <f t="shared" ref="I3310" si="4538">SUM(I3311:I3319)</f>
        <v>81.369346458846039</v>
      </c>
      <c r="J3310" s="621">
        <f>I3310*NOK2EUR</f>
        <v>935.74748427672944</v>
      </c>
      <c r="K3310" s="622"/>
      <c r="L3310" s="622">
        <f t="shared" ref="L3310" si="4539">D3310/1000</f>
        <v>0.3</v>
      </c>
      <c r="M3310" s="624">
        <f t="shared" ref="M3310" si="4540">$M$1</f>
        <v>0.5</v>
      </c>
      <c r="N3310" s="622">
        <f t="shared" ref="N3310" si="4541">L3310+L3310*M3310</f>
        <v>0.44999999999999996</v>
      </c>
      <c r="O3310" s="626" t="e">
        <f>SUMIF(#REF!,A3310,#REF!)</f>
        <v>#REF!</v>
      </c>
      <c r="P3310" s="626"/>
    </row>
    <row r="3311" spans="1:16">
      <c r="B3311" s="627"/>
      <c r="C3311" s="627"/>
      <c r="D3311" s="627"/>
      <c r="E3311" s="628"/>
      <c r="F3311" s="260" t="str">
        <f>CONCATENATE(B3310," ",C3310,D3310,"x",E3310)</f>
        <v>Tray - Reducer HDG 300 x 100</v>
      </c>
      <c r="G3311" s="629">
        <v>1</v>
      </c>
      <c r="H3311" s="630">
        <f>IF(F3311="",0,VLOOKUP(F3311,'Cable trays (UnitPrice)'!B:F,5,0))</f>
        <v>64.347826086956516</v>
      </c>
      <c r="I3311" s="631">
        <f t="shared" ref="I3311:I3319" si="4542">H3311*G3311</f>
        <v>64.347826086956516</v>
      </c>
      <c r="J3311" s="632"/>
      <c r="K3311" s="632"/>
      <c r="L3311" s="632"/>
      <c r="M3311" s="633"/>
      <c r="N3311" s="632"/>
      <c r="O3311" s="635"/>
      <c r="P3311" s="636" t="e">
        <f t="shared" ref="P3311" si="4543">G3311*O3310</f>
        <v>#REF!</v>
      </c>
    </row>
    <row r="3312" spans="1:16">
      <c r="B3312" s="627"/>
      <c r="C3312" s="627"/>
      <c r="D3312" s="627"/>
      <c r="E3312" s="628"/>
      <c r="F3312" s="260" t="str">
        <f>CONCATENATE("Ladder - Union ",C3310,D3310,"x",E3310)</f>
        <v>Ladder - Union HDG 300 x 100</v>
      </c>
      <c r="G3312" s="629">
        <v>2</v>
      </c>
      <c r="H3312" s="630">
        <f>IF(F3312="",0,VLOOKUP(F3312,'Cable trays (UnitPrice)'!B:F,5,0))</f>
        <v>4.1564123598578071</v>
      </c>
      <c r="I3312" s="631">
        <f t="shared" si="4542"/>
        <v>8.3128247197156142</v>
      </c>
      <c r="J3312" s="632"/>
      <c r="K3312" s="632"/>
      <c r="L3312" s="632"/>
      <c r="M3312" s="633"/>
      <c r="N3312" s="632"/>
      <c r="O3312" s="635"/>
      <c r="P3312" s="636" t="e">
        <f t="shared" ref="P3312" si="4544">G3312*O3310</f>
        <v>#REF!</v>
      </c>
    </row>
    <row r="3313" spans="1:16">
      <c r="B3313" s="627"/>
      <c r="C3313" s="627"/>
      <c r="D3313" s="627"/>
      <c r="E3313" s="628"/>
      <c r="F3313" s="638" t="s">
        <v>853</v>
      </c>
      <c r="G3313" s="639">
        <v>2</v>
      </c>
      <c r="H3313" s="630">
        <f>IF(F3313="",0,VLOOKUP(F3313,'Cable trays (UnitPrice)'!B:F,5,0))</f>
        <v>1.6165217391304347</v>
      </c>
      <c r="I3313" s="631">
        <f t="shared" si="4542"/>
        <v>3.2330434782608695</v>
      </c>
      <c r="J3313" s="632"/>
      <c r="K3313" s="632"/>
      <c r="L3313" s="632"/>
      <c r="M3313" s="633"/>
      <c r="N3313" s="632"/>
      <c r="O3313" s="635"/>
      <c r="P3313" s="636" t="e">
        <f t="shared" ref="P3313" si="4545">G3313*O3310</f>
        <v>#REF!</v>
      </c>
    </row>
    <row r="3314" spans="1:16">
      <c r="B3314" s="627"/>
      <c r="C3314" s="627"/>
      <c r="D3314" s="627"/>
      <c r="E3314" s="628"/>
      <c r="F3314" s="638" t="s">
        <v>854</v>
      </c>
      <c r="G3314" s="639">
        <v>2</v>
      </c>
      <c r="H3314" s="630">
        <f>IF(F3314="",0,VLOOKUP(F3314,'Cable trays (UnitPrice)'!B:F,5,0))</f>
        <v>0.1643478260869565</v>
      </c>
      <c r="I3314" s="631">
        <f t="shared" si="4542"/>
        <v>0.328695652173913</v>
      </c>
      <c r="J3314" s="632"/>
      <c r="K3314" s="632"/>
      <c r="L3314" s="632"/>
      <c r="M3314" s="633"/>
      <c r="N3314" s="632"/>
      <c r="O3314" s="635"/>
      <c r="P3314" s="636" t="e">
        <f t="shared" ref="P3314" si="4546">G3314*O3310</f>
        <v>#REF!</v>
      </c>
    </row>
    <row r="3315" spans="1:16">
      <c r="B3315" s="627"/>
      <c r="C3315" s="627"/>
      <c r="D3315" s="627"/>
      <c r="E3315" s="628"/>
      <c r="F3315" s="638" t="s">
        <v>865</v>
      </c>
      <c r="G3315" s="639">
        <f t="shared" si="4504"/>
        <v>0.6</v>
      </c>
      <c r="H3315" s="630">
        <f>IF(F3315="",0,VLOOKUP(F3315,'Cable trays (UnitPrice)'!B:F,5,0))</f>
        <v>5.9608695652173909</v>
      </c>
      <c r="I3315" s="631">
        <f t="shared" si="4542"/>
        <v>3.5765217391304343</v>
      </c>
      <c r="J3315" s="632"/>
      <c r="K3315" s="632"/>
      <c r="L3315" s="632"/>
      <c r="M3315" s="633"/>
      <c r="N3315" s="632"/>
      <c r="O3315" s="635"/>
      <c r="P3315" s="636" t="e">
        <f t="shared" ref="P3315" si="4547">G3315*O3310</f>
        <v>#REF!</v>
      </c>
    </row>
    <row r="3316" spans="1:16">
      <c r="B3316" s="627"/>
      <c r="C3316" s="627"/>
      <c r="D3316" s="627"/>
      <c r="E3316" s="628"/>
      <c r="F3316" s="638" t="s">
        <v>855</v>
      </c>
      <c r="G3316" s="639">
        <v>2</v>
      </c>
      <c r="H3316" s="630">
        <f>IF(F3316="",0,VLOOKUP(F3316,'Cable trays (UnitPrice)'!B:F,5,0))</f>
        <v>0.78521739130434776</v>
      </c>
      <c r="I3316" s="631">
        <f t="shared" si="4542"/>
        <v>1.5704347826086955</v>
      </c>
      <c r="J3316" s="632"/>
      <c r="K3316" s="632"/>
      <c r="L3316" s="632"/>
      <c r="M3316" s="633"/>
      <c r="N3316" s="632"/>
      <c r="O3316" s="635"/>
      <c r="P3316" s="636" t="e">
        <f t="shared" ref="P3316" si="4548">G3316*O3310</f>
        <v>#REF!</v>
      </c>
    </row>
    <row r="3317" spans="1:16">
      <c r="B3317" s="627"/>
      <c r="C3317" s="627"/>
      <c r="D3317" s="627"/>
      <c r="E3317" s="628"/>
      <c r="F3317" s="638"/>
      <c r="G3317" s="639"/>
      <c r="H3317" s="630">
        <f>IF(F3317="",0,VLOOKUP(F3317,'Cable trays (UnitPrice)'!B:F,5,0))</f>
        <v>0</v>
      </c>
      <c r="I3317" s="631">
        <f t="shared" si="4542"/>
        <v>0</v>
      </c>
      <c r="J3317" s="632"/>
      <c r="K3317" s="632"/>
      <c r="L3317" s="632"/>
      <c r="M3317" s="633"/>
      <c r="N3317" s="632"/>
      <c r="O3317" s="635"/>
      <c r="P3317" s="636" t="e">
        <f t="shared" ref="P3317" si="4549">G3317*O3310</f>
        <v>#REF!</v>
      </c>
    </row>
    <row r="3318" spans="1:16">
      <c r="B3318" s="627"/>
      <c r="C3318" s="627"/>
      <c r="D3318" s="627"/>
      <c r="E3318" s="628"/>
      <c r="F3318" s="627"/>
      <c r="G3318" s="639"/>
      <c r="H3318" s="630">
        <f>IF(F3318="",0,VLOOKUP(F3318,'Cable trays (UnitPrice)'!B:F,5,0))</f>
        <v>0</v>
      </c>
      <c r="I3318" s="631">
        <f t="shared" si="4542"/>
        <v>0</v>
      </c>
      <c r="J3318" s="632"/>
      <c r="K3318" s="632"/>
      <c r="L3318" s="632"/>
      <c r="M3318" s="633"/>
      <c r="N3318" s="632"/>
      <c r="O3318" s="635"/>
      <c r="P3318" s="636" t="e">
        <f t="shared" ref="P3318" si="4550">G3318*O3310</f>
        <v>#REF!</v>
      </c>
    </row>
    <row r="3319" spans="1:16">
      <c r="B3319" s="627"/>
      <c r="C3319" s="627"/>
      <c r="D3319" s="627"/>
      <c r="E3319" s="628"/>
      <c r="F3319" s="8"/>
      <c r="G3319" s="639"/>
      <c r="H3319" s="630">
        <f>IF(F3319="",0,VLOOKUP(F3319,'Cable trays (UnitPrice)'!B:F,5,0))</f>
        <v>0</v>
      </c>
      <c r="I3319" s="631">
        <f t="shared" si="4542"/>
        <v>0</v>
      </c>
      <c r="J3319" s="632"/>
      <c r="K3319" s="632"/>
      <c r="L3319" s="632"/>
      <c r="M3319" s="633"/>
      <c r="N3319" s="632"/>
      <c r="O3319" s="635"/>
      <c r="P3319" s="636" t="e">
        <f t="shared" ref="P3319" si="4551">G3319*O3310</f>
        <v>#REF!</v>
      </c>
    </row>
    <row r="3320" spans="1:16">
      <c r="A3320" t="s">
        <v>1088</v>
      </c>
      <c r="B3320" s="706" t="s">
        <v>1086</v>
      </c>
      <c r="C3320" s="703" t="s">
        <v>852</v>
      </c>
      <c r="D3320" s="9" t="s">
        <v>869</v>
      </c>
      <c r="E3320" s="9" t="s">
        <v>881</v>
      </c>
      <c r="F3320" s="619"/>
      <c r="G3320" s="619"/>
      <c r="H3320" s="619"/>
      <c r="I3320" s="620">
        <f t="shared" ref="I3320" si="4552">SUM(I3321:I3329)</f>
        <v>81.369346458846039</v>
      </c>
      <c r="J3320" s="621">
        <f>I3320*NOK2EUR</f>
        <v>935.74748427672944</v>
      </c>
      <c r="K3320" s="622"/>
      <c r="L3320" s="622">
        <f t="shared" ref="L3320" si="4553">D3320/1000</f>
        <v>0.3</v>
      </c>
      <c r="M3320" s="624">
        <f t="shared" ref="M3320" si="4554">$M$1</f>
        <v>0.5</v>
      </c>
      <c r="N3320" s="622">
        <f t="shared" ref="N3320" si="4555">L3320+L3320*M3320</f>
        <v>0.44999999999999996</v>
      </c>
      <c r="O3320" s="626" t="e">
        <f>SUMIF(#REF!,A3320,#REF!)</f>
        <v>#REF!</v>
      </c>
      <c r="P3320" s="626"/>
    </row>
    <row r="3321" spans="1:16">
      <c r="B3321" s="627"/>
      <c r="C3321" s="627"/>
      <c r="D3321" s="627"/>
      <c r="E3321" s="628"/>
      <c r="F3321" s="260" t="str">
        <f>CONCATENATE(B3320," ",C3320,D3320,"x",E3320)</f>
        <v>Tray - Reducer HDG 300 x 100</v>
      </c>
      <c r="G3321" s="629">
        <v>1</v>
      </c>
      <c r="H3321" s="630">
        <f>IF(F3321="",0,VLOOKUP(F3321,'Cable trays (UnitPrice)'!B:F,5,0))</f>
        <v>64.347826086956516</v>
      </c>
      <c r="I3321" s="631">
        <f t="shared" ref="I3321:I3329" si="4556">H3321*G3321</f>
        <v>64.347826086956516</v>
      </c>
      <c r="J3321" s="632"/>
      <c r="K3321" s="632"/>
      <c r="L3321" s="632"/>
      <c r="M3321" s="633"/>
      <c r="N3321" s="632"/>
      <c r="O3321" s="635"/>
      <c r="P3321" s="636" t="e">
        <f t="shared" ref="P3321" si="4557">G3321*O3320</f>
        <v>#REF!</v>
      </c>
    </row>
    <row r="3322" spans="1:16">
      <c r="B3322" s="627"/>
      <c r="C3322" s="627"/>
      <c r="D3322" s="627"/>
      <c r="E3322" s="628"/>
      <c r="F3322" s="260" t="str">
        <f>CONCATENATE("Ladder - Union ",C3320,D3320,"x",E3320)</f>
        <v>Ladder - Union HDG 300 x 100</v>
      </c>
      <c r="G3322" s="629">
        <v>2</v>
      </c>
      <c r="H3322" s="630">
        <f>IF(F3322="",0,VLOOKUP(F3322,'Cable trays (UnitPrice)'!B:F,5,0))</f>
        <v>4.1564123598578071</v>
      </c>
      <c r="I3322" s="631">
        <f t="shared" si="4556"/>
        <v>8.3128247197156142</v>
      </c>
      <c r="J3322" s="632"/>
      <c r="K3322" s="632"/>
      <c r="L3322" s="632"/>
      <c r="M3322" s="633"/>
      <c r="N3322" s="632"/>
      <c r="O3322" s="635"/>
      <c r="P3322" s="636" t="e">
        <f t="shared" ref="P3322" si="4558">G3322*O3320</f>
        <v>#REF!</v>
      </c>
    </row>
    <row r="3323" spans="1:16">
      <c r="B3323" s="627"/>
      <c r="C3323" s="627"/>
      <c r="D3323" s="627"/>
      <c r="E3323" s="628"/>
      <c r="F3323" s="638" t="s">
        <v>853</v>
      </c>
      <c r="G3323" s="639">
        <v>2</v>
      </c>
      <c r="H3323" s="630">
        <f>IF(F3323="",0,VLOOKUP(F3323,'Cable trays (UnitPrice)'!B:F,5,0))</f>
        <v>1.6165217391304347</v>
      </c>
      <c r="I3323" s="631">
        <f t="shared" si="4556"/>
        <v>3.2330434782608695</v>
      </c>
      <c r="J3323" s="632"/>
      <c r="K3323" s="632"/>
      <c r="L3323" s="632"/>
      <c r="M3323" s="633"/>
      <c r="N3323" s="632"/>
      <c r="O3323" s="635"/>
      <c r="P3323" s="636" t="e">
        <f t="shared" ref="P3323" si="4559">G3323*O3320</f>
        <v>#REF!</v>
      </c>
    </row>
    <row r="3324" spans="1:16">
      <c r="B3324" s="627"/>
      <c r="C3324" s="627"/>
      <c r="D3324" s="627"/>
      <c r="E3324" s="628"/>
      <c r="F3324" s="638" t="s">
        <v>854</v>
      </c>
      <c r="G3324" s="639">
        <v>2</v>
      </c>
      <c r="H3324" s="630">
        <f>IF(F3324="",0,VLOOKUP(F3324,'Cable trays (UnitPrice)'!B:F,5,0))</f>
        <v>0.1643478260869565</v>
      </c>
      <c r="I3324" s="631">
        <f t="shared" si="4556"/>
        <v>0.328695652173913</v>
      </c>
      <c r="J3324" s="632"/>
      <c r="K3324" s="632"/>
      <c r="L3324" s="632"/>
      <c r="M3324" s="633"/>
      <c r="N3324" s="632"/>
      <c r="O3324" s="635"/>
      <c r="P3324" s="636" t="e">
        <f t="shared" ref="P3324" si="4560">G3324*O3320</f>
        <v>#REF!</v>
      </c>
    </row>
    <row r="3325" spans="1:16">
      <c r="B3325" s="627"/>
      <c r="C3325" s="627"/>
      <c r="D3325" s="627"/>
      <c r="E3325" s="628"/>
      <c r="F3325" s="638" t="s">
        <v>865</v>
      </c>
      <c r="G3325" s="639">
        <f t="shared" si="4504"/>
        <v>0.6</v>
      </c>
      <c r="H3325" s="630">
        <f>IF(F3325="",0,VLOOKUP(F3325,'Cable trays (UnitPrice)'!B:F,5,0))</f>
        <v>5.9608695652173909</v>
      </c>
      <c r="I3325" s="631">
        <f t="shared" si="4556"/>
        <v>3.5765217391304343</v>
      </c>
      <c r="J3325" s="632"/>
      <c r="K3325" s="632"/>
      <c r="L3325" s="632"/>
      <c r="M3325" s="633"/>
      <c r="N3325" s="632"/>
      <c r="O3325" s="635"/>
      <c r="P3325" s="636" t="e">
        <f t="shared" ref="P3325" si="4561">G3325*O3320</f>
        <v>#REF!</v>
      </c>
    </row>
    <row r="3326" spans="1:16">
      <c r="B3326" s="627"/>
      <c r="C3326" s="627"/>
      <c r="D3326" s="627"/>
      <c r="E3326" s="628"/>
      <c r="F3326" s="638" t="s">
        <v>855</v>
      </c>
      <c r="G3326" s="639">
        <v>2</v>
      </c>
      <c r="H3326" s="630">
        <f>IF(F3326="",0,VLOOKUP(F3326,'Cable trays (UnitPrice)'!B:F,5,0))</f>
        <v>0.78521739130434776</v>
      </c>
      <c r="I3326" s="631">
        <f t="shared" si="4556"/>
        <v>1.5704347826086955</v>
      </c>
      <c r="J3326" s="632"/>
      <c r="K3326" s="632"/>
      <c r="L3326" s="632"/>
      <c r="M3326" s="633"/>
      <c r="N3326" s="632"/>
      <c r="O3326" s="635"/>
      <c r="P3326" s="636" t="e">
        <f t="shared" ref="P3326" si="4562">G3326*O3320</f>
        <v>#REF!</v>
      </c>
    </row>
    <row r="3327" spans="1:16">
      <c r="B3327" s="627"/>
      <c r="C3327" s="627"/>
      <c r="D3327" s="627"/>
      <c r="E3327" s="628"/>
      <c r="F3327" s="638"/>
      <c r="G3327" s="639"/>
      <c r="H3327" s="630">
        <f>IF(F3327="",0,VLOOKUP(F3327,'Cable trays (UnitPrice)'!B:F,5,0))</f>
        <v>0</v>
      </c>
      <c r="I3327" s="631">
        <f t="shared" si="4556"/>
        <v>0</v>
      </c>
      <c r="J3327" s="632"/>
      <c r="K3327" s="632"/>
      <c r="L3327" s="632"/>
      <c r="M3327" s="633"/>
      <c r="N3327" s="632"/>
      <c r="O3327" s="635"/>
      <c r="P3327" s="636" t="e">
        <f t="shared" ref="P3327" si="4563">G3327*O3320</f>
        <v>#REF!</v>
      </c>
    </row>
    <row r="3328" spans="1:16">
      <c r="B3328" s="627"/>
      <c r="C3328" s="627"/>
      <c r="D3328" s="627"/>
      <c r="E3328" s="628"/>
      <c r="F3328" s="627"/>
      <c r="G3328" s="639"/>
      <c r="H3328" s="630">
        <f>IF(F3328="",0,VLOOKUP(F3328,'Cable trays (UnitPrice)'!B:F,5,0))</f>
        <v>0</v>
      </c>
      <c r="I3328" s="631">
        <f t="shared" si="4556"/>
        <v>0</v>
      </c>
      <c r="J3328" s="632"/>
      <c r="K3328" s="632"/>
      <c r="L3328" s="632"/>
      <c r="M3328" s="633"/>
      <c r="N3328" s="632"/>
      <c r="O3328" s="635"/>
      <c r="P3328" s="636" t="e">
        <f t="shared" ref="P3328" si="4564">G3328*O3320</f>
        <v>#REF!</v>
      </c>
    </row>
    <row r="3329" spans="1:16">
      <c r="B3329" s="627"/>
      <c r="C3329" s="627"/>
      <c r="D3329" s="627"/>
      <c r="E3329" s="628"/>
      <c r="F3329" s="8"/>
      <c r="G3329" s="639"/>
      <c r="H3329" s="630">
        <f>IF(F3329="",0,VLOOKUP(F3329,'Cable trays (UnitPrice)'!B:F,5,0))</f>
        <v>0</v>
      </c>
      <c r="I3329" s="631">
        <f t="shared" si="4556"/>
        <v>0</v>
      </c>
      <c r="J3329" s="632"/>
      <c r="K3329" s="632"/>
      <c r="L3329" s="632"/>
      <c r="M3329" s="633"/>
      <c r="N3329" s="632"/>
      <c r="O3329" s="635"/>
      <c r="P3329" s="636" t="e">
        <f t="shared" ref="P3329" si="4565">G3329*O3320</f>
        <v>#REF!</v>
      </c>
    </row>
    <row r="3330" spans="1:16">
      <c r="A3330" t="s">
        <v>1088</v>
      </c>
      <c r="B3330" s="706" t="s">
        <v>1086</v>
      </c>
      <c r="C3330" s="703" t="s">
        <v>852</v>
      </c>
      <c r="D3330" s="9" t="s">
        <v>869</v>
      </c>
      <c r="E3330" s="9" t="s">
        <v>881</v>
      </c>
      <c r="F3330" s="619"/>
      <c r="G3330" s="619"/>
      <c r="H3330" s="619"/>
      <c r="I3330" s="620">
        <f t="shared" ref="I3330" si="4566">SUM(I3331:I3339)</f>
        <v>81.369346458846039</v>
      </c>
      <c r="J3330" s="621">
        <f>I3330*NOK2EUR</f>
        <v>935.74748427672944</v>
      </c>
      <c r="K3330" s="622"/>
      <c r="L3330" s="622">
        <f t="shared" ref="L3330" si="4567">D3330/1000</f>
        <v>0.3</v>
      </c>
      <c r="M3330" s="624">
        <f t="shared" ref="M3330" si="4568">$M$1</f>
        <v>0.5</v>
      </c>
      <c r="N3330" s="622">
        <f t="shared" ref="N3330" si="4569">L3330+L3330*M3330</f>
        <v>0.44999999999999996</v>
      </c>
      <c r="O3330" s="626" t="e">
        <f>SUMIF(#REF!,A3330,#REF!)</f>
        <v>#REF!</v>
      </c>
      <c r="P3330" s="626"/>
    </row>
    <row r="3331" spans="1:16">
      <c r="B3331" s="627"/>
      <c r="C3331" s="627"/>
      <c r="D3331" s="627"/>
      <c r="E3331" s="628"/>
      <c r="F3331" s="260" t="str">
        <f>CONCATENATE(B3330," ",C3330,D3330,"x",E3330)</f>
        <v>Tray - Reducer HDG 300 x 100</v>
      </c>
      <c r="G3331" s="629">
        <v>1</v>
      </c>
      <c r="H3331" s="630">
        <f>IF(F3331="",0,VLOOKUP(F3331,'Cable trays (UnitPrice)'!B:F,5,0))</f>
        <v>64.347826086956516</v>
      </c>
      <c r="I3331" s="631">
        <f t="shared" ref="I3331:I3339" si="4570">H3331*G3331</f>
        <v>64.347826086956516</v>
      </c>
      <c r="J3331" s="632"/>
      <c r="K3331" s="632"/>
      <c r="L3331" s="632"/>
      <c r="M3331" s="633"/>
      <c r="N3331" s="632"/>
      <c r="O3331" s="635"/>
      <c r="P3331" s="636" t="e">
        <f t="shared" ref="P3331" si="4571">G3331*O3330</f>
        <v>#REF!</v>
      </c>
    </row>
    <row r="3332" spans="1:16">
      <c r="B3332" s="627"/>
      <c r="C3332" s="627"/>
      <c r="D3332" s="627"/>
      <c r="E3332" s="628"/>
      <c r="F3332" s="260" t="str">
        <f>CONCATENATE("Ladder - Union ",C3330,D3330,"x",E3330)</f>
        <v>Ladder - Union HDG 300 x 100</v>
      </c>
      <c r="G3332" s="629">
        <v>2</v>
      </c>
      <c r="H3332" s="630">
        <f>IF(F3332="",0,VLOOKUP(F3332,'Cable trays (UnitPrice)'!B:F,5,0))</f>
        <v>4.1564123598578071</v>
      </c>
      <c r="I3332" s="631">
        <f t="shared" si="4570"/>
        <v>8.3128247197156142</v>
      </c>
      <c r="J3332" s="632"/>
      <c r="K3332" s="632"/>
      <c r="L3332" s="632"/>
      <c r="M3332" s="633"/>
      <c r="N3332" s="632"/>
      <c r="O3332" s="635"/>
      <c r="P3332" s="636" t="e">
        <f t="shared" ref="P3332" si="4572">G3332*O3330</f>
        <v>#REF!</v>
      </c>
    </row>
    <row r="3333" spans="1:16">
      <c r="B3333" s="627"/>
      <c r="C3333" s="627"/>
      <c r="D3333" s="627"/>
      <c r="E3333" s="628"/>
      <c r="F3333" s="638" t="s">
        <v>853</v>
      </c>
      <c r="G3333" s="639">
        <v>2</v>
      </c>
      <c r="H3333" s="630">
        <f>IF(F3333="",0,VLOOKUP(F3333,'Cable trays (UnitPrice)'!B:F,5,0))</f>
        <v>1.6165217391304347</v>
      </c>
      <c r="I3333" s="631">
        <f t="shared" si="4570"/>
        <v>3.2330434782608695</v>
      </c>
      <c r="J3333" s="632"/>
      <c r="K3333" s="632"/>
      <c r="L3333" s="632"/>
      <c r="M3333" s="633"/>
      <c r="N3333" s="632"/>
      <c r="O3333" s="635"/>
      <c r="P3333" s="636" t="e">
        <f t="shared" ref="P3333" si="4573">G3333*O3330</f>
        <v>#REF!</v>
      </c>
    </row>
    <row r="3334" spans="1:16">
      <c r="B3334" s="627"/>
      <c r="C3334" s="627"/>
      <c r="D3334" s="627"/>
      <c r="E3334" s="628"/>
      <c r="F3334" s="638" t="s">
        <v>854</v>
      </c>
      <c r="G3334" s="639">
        <v>2</v>
      </c>
      <c r="H3334" s="630">
        <f>IF(F3334="",0,VLOOKUP(F3334,'Cable trays (UnitPrice)'!B:F,5,0))</f>
        <v>0.1643478260869565</v>
      </c>
      <c r="I3334" s="631">
        <f t="shared" si="4570"/>
        <v>0.328695652173913</v>
      </c>
      <c r="J3334" s="632"/>
      <c r="K3334" s="632"/>
      <c r="L3334" s="632"/>
      <c r="M3334" s="633"/>
      <c r="N3334" s="632"/>
      <c r="O3334" s="635"/>
      <c r="P3334" s="636" t="e">
        <f t="shared" ref="P3334" si="4574">G3334*O3330</f>
        <v>#REF!</v>
      </c>
    </row>
    <row r="3335" spans="1:16">
      <c r="B3335" s="627"/>
      <c r="C3335" s="627"/>
      <c r="D3335" s="627"/>
      <c r="E3335" s="628"/>
      <c r="F3335" s="638" t="s">
        <v>865</v>
      </c>
      <c r="G3335" s="639">
        <f t="shared" si="4504"/>
        <v>0.6</v>
      </c>
      <c r="H3335" s="630">
        <f>IF(F3335="",0,VLOOKUP(F3335,'Cable trays (UnitPrice)'!B:F,5,0))</f>
        <v>5.9608695652173909</v>
      </c>
      <c r="I3335" s="631">
        <f t="shared" si="4570"/>
        <v>3.5765217391304343</v>
      </c>
      <c r="J3335" s="632"/>
      <c r="K3335" s="632"/>
      <c r="L3335" s="632"/>
      <c r="M3335" s="633"/>
      <c r="N3335" s="632"/>
      <c r="O3335" s="635"/>
      <c r="P3335" s="636" t="e">
        <f t="shared" ref="P3335" si="4575">G3335*O3330</f>
        <v>#REF!</v>
      </c>
    </row>
    <row r="3336" spans="1:16">
      <c r="B3336" s="627"/>
      <c r="C3336" s="627"/>
      <c r="D3336" s="627"/>
      <c r="E3336" s="628"/>
      <c r="F3336" s="638" t="s">
        <v>855</v>
      </c>
      <c r="G3336" s="639">
        <v>2</v>
      </c>
      <c r="H3336" s="630">
        <f>IF(F3336="",0,VLOOKUP(F3336,'Cable trays (UnitPrice)'!B:F,5,0))</f>
        <v>0.78521739130434776</v>
      </c>
      <c r="I3336" s="631">
        <f t="shared" si="4570"/>
        <v>1.5704347826086955</v>
      </c>
      <c r="J3336" s="632"/>
      <c r="K3336" s="632"/>
      <c r="L3336" s="632"/>
      <c r="M3336" s="633"/>
      <c r="N3336" s="632"/>
      <c r="O3336" s="635"/>
      <c r="P3336" s="636" t="e">
        <f t="shared" ref="P3336" si="4576">G3336*O3330</f>
        <v>#REF!</v>
      </c>
    </row>
    <row r="3337" spans="1:16">
      <c r="B3337" s="627"/>
      <c r="C3337" s="627"/>
      <c r="D3337" s="627"/>
      <c r="E3337" s="628"/>
      <c r="F3337" s="638"/>
      <c r="G3337" s="639"/>
      <c r="H3337" s="630">
        <f>IF(F3337="",0,VLOOKUP(F3337,'Cable trays (UnitPrice)'!B:F,5,0))</f>
        <v>0</v>
      </c>
      <c r="I3337" s="631">
        <f t="shared" si="4570"/>
        <v>0</v>
      </c>
      <c r="J3337" s="632"/>
      <c r="K3337" s="632"/>
      <c r="L3337" s="632"/>
      <c r="M3337" s="633"/>
      <c r="N3337" s="632"/>
      <c r="O3337" s="635"/>
      <c r="P3337" s="636" t="e">
        <f t="shared" ref="P3337" si="4577">G3337*O3330</f>
        <v>#REF!</v>
      </c>
    </row>
    <row r="3338" spans="1:16">
      <c r="B3338" s="627"/>
      <c r="C3338" s="627"/>
      <c r="D3338" s="627"/>
      <c r="E3338" s="628"/>
      <c r="F3338" s="627"/>
      <c r="G3338" s="639"/>
      <c r="H3338" s="630">
        <f>IF(F3338="",0,VLOOKUP(F3338,'Cable trays (UnitPrice)'!B:F,5,0))</f>
        <v>0</v>
      </c>
      <c r="I3338" s="631">
        <f t="shared" si="4570"/>
        <v>0</v>
      </c>
      <c r="J3338" s="632"/>
      <c r="K3338" s="632"/>
      <c r="L3338" s="632"/>
      <c r="M3338" s="633"/>
      <c r="N3338" s="632"/>
      <c r="O3338" s="635"/>
      <c r="P3338" s="636" t="e">
        <f t="shared" ref="P3338" si="4578">G3338*O3330</f>
        <v>#REF!</v>
      </c>
    </row>
    <row r="3339" spans="1:16">
      <c r="B3339" s="627"/>
      <c r="C3339" s="627"/>
      <c r="D3339" s="627"/>
      <c r="E3339" s="628"/>
      <c r="F3339" s="8"/>
      <c r="G3339" s="639"/>
      <c r="H3339" s="630">
        <f>IF(F3339="",0,VLOOKUP(F3339,'Cable trays (UnitPrice)'!B:F,5,0))</f>
        <v>0</v>
      </c>
      <c r="I3339" s="631">
        <f t="shared" si="4570"/>
        <v>0</v>
      </c>
      <c r="J3339" s="632"/>
      <c r="K3339" s="632"/>
      <c r="L3339" s="632"/>
      <c r="M3339" s="633"/>
      <c r="N3339" s="632"/>
      <c r="O3339" s="635"/>
      <c r="P3339" s="636" t="e">
        <f t="shared" ref="P3339" si="4579">G3339*O3330</f>
        <v>#REF!</v>
      </c>
    </row>
    <row r="3340" spans="1:16">
      <c r="A3340" t="s">
        <v>1088</v>
      </c>
      <c r="B3340" s="706" t="s">
        <v>1086</v>
      </c>
      <c r="C3340" s="703" t="s">
        <v>852</v>
      </c>
      <c r="D3340" s="9" t="s">
        <v>869</v>
      </c>
      <c r="E3340" s="9" t="s">
        <v>881</v>
      </c>
      <c r="F3340" s="619"/>
      <c r="G3340" s="619"/>
      <c r="H3340" s="619"/>
      <c r="I3340" s="620">
        <f t="shared" ref="I3340" si="4580">SUM(I3341:I3349)</f>
        <v>81.369346458846039</v>
      </c>
      <c r="J3340" s="621">
        <f>I3340*NOK2EUR</f>
        <v>935.74748427672944</v>
      </c>
      <c r="K3340" s="622"/>
      <c r="L3340" s="622">
        <f t="shared" ref="L3340" si="4581">D3340/1000</f>
        <v>0.3</v>
      </c>
      <c r="M3340" s="624">
        <f t="shared" ref="M3340" si="4582">$M$1</f>
        <v>0.5</v>
      </c>
      <c r="N3340" s="622">
        <f t="shared" ref="N3340" si="4583">L3340+L3340*M3340</f>
        <v>0.44999999999999996</v>
      </c>
      <c r="O3340" s="626" t="e">
        <f>SUMIF(#REF!,A3340,#REF!)</f>
        <v>#REF!</v>
      </c>
      <c r="P3340" s="626"/>
    </row>
    <row r="3341" spans="1:16">
      <c r="B3341" s="627"/>
      <c r="C3341" s="627"/>
      <c r="D3341" s="627"/>
      <c r="E3341" s="628"/>
      <c r="F3341" s="260" t="str">
        <f>CONCATENATE(B3340," ",C3340,D3340,"x",E3340)</f>
        <v>Tray - Reducer HDG 300 x 100</v>
      </c>
      <c r="G3341" s="629">
        <v>1</v>
      </c>
      <c r="H3341" s="630">
        <f>IF(F3341="",0,VLOOKUP(F3341,'Cable trays (UnitPrice)'!B:F,5,0))</f>
        <v>64.347826086956516</v>
      </c>
      <c r="I3341" s="631">
        <f t="shared" ref="I3341:I3349" si="4584">H3341*G3341</f>
        <v>64.347826086956516</v>
      </c>
      <c r="J3341" s="632"/>
      <c r="K3341" s="632"/>
      <c r="L3341" s="632"/>
      <c r="M3341" s="633"/>
      <c r="N3341" s="632"/>
      <c r="O3341" s="635"/>
      <c r="P3341" s="636" t="e">
        <f t="shared" ref="P3341" si="4585">G3341*O3340</f>
        <v>#REF!</v>
      </c>
    </row>
    <row r="3342" spans="1:16">
      <c r="B3342" s="627"/>
      <c r="C3342" s="627"/>
      <c r="D3342" s="627"/>
      <c r="E3342" s="628"/>
      <c r="F3342" s="260" t="str">
        <f>CONCATENATE("Ladder - Union ",C3340,D3340,"x",E3340)</f>
        <v>Ladder - Union HDG 300 x 100</v>
      </c>
      <c r="G3342" s="629">
        <v>2</v>
      </c>
      <c r="H3342" s="630">
        <f>IF(F3342="",0,VLOOKUP(F3342,'Cable trays (UnitPrice)'!B:F,5,0))</f>
        <v>4.1564123598578071</v>
      </c>
      <c r="I3342" s="631">
        <f t="shared" si="4584"/>
        <v>8.3128247197156142</v>
      </c>
      <c r="J3342" s="632"/>
      <c r="K3342" s="632"/>
      <c r="L3342" s="632"/>
      <c r="M3342" s="633"/>
      <c r="N3342" s="632"/>
      <c r="O3342" s="635"/>
      <c r="P3342" s="636" t="e">
        <f t="shared" ref="P3342" si="4586">G3342*O3340</f>
        <v>#REF!</v>
      </c>
    </row>
    <row r="3343" spans="1:16">
      <c r="B3343" s="627"/>
      <c r="C3343" s="627"/>
      <c r="D3343" s="627"/>
      <c r="E3343" s="628"/>
      <c r="F3343" s="638" t="s">
        <v>853</v>
      </c>
      <c r="G3343" s="639">
        <v>2</v>
      </c>
      <c r="H3343" s="630">
        <f>IF(F3343="",0,VLOOKUP(F3343,'Cable trays (UnitPrice)'!B:F,5,0))</f>
        <v>1.6165217391304347</v>
      </c>
      <c r="I3343" s="631">
        <f t="shared" si="4584"/>
        <v>3.2330434782608695</v>
      </c>
      <c r="J3343" s="632"/>
      <c r="K3343" s="632"/>
      <c r="L3343" s="632"/>
      <c r="M3343" s="633"/>
      <c r="N3343" s="632"/>
      <c r="O3343" s="635"/>
      <c r="P3343" s="636" t="e">
        <f t="shared" ref="P3343" si="4587">G3343*O3340</f>
        <v>#REF!</v>
      </c>
    </row>
    <row r="3344" spans="1:16">
      <c r="B3344" s="627"/>
      <c r="C3344" s="627"/>
      <c r="D3344" s="627"/>
      <c r="E3344" s="628"/>
      <c r="F3344" s="638" t="s">
        <v>854</v>
      </c>
      <c r="G3344" s="639">
        <v>2</v>
      </c>
      <c r="H3344" s="630">
        <f>IF(F3344="",0,VLOOKUP(F3344,'Cable trays (UnitPrice)'!B:F,5,0))</f>
        <v>0.1643478260869565</v>
      </c>
      <c r="I3344" s="631">
        <f t="shared" si="4584"/>
        <v>0.328695652173913</v>
      </c>
      <c r="J3344" s="632"/>
      <c r="K3344" s="632"/>
      <c r="L3344" s="632"/>
      <c r="M3344" s="633"/>
      <c r="N3344" s="632"/>
      <c r="O3344" s="635"/>
      <c r="P3344" s="636" t="e">
        <f t="shared" ref="P3344" si="4588">G3344*O3340</f>
        <v>#REF!</v>
      </c>
    </row>
    <row r="3345" spans="1:16">
      <c r="B3345" s="627"/>
      <c r="C3345" s="627"/>
      <c r="D3345" s="627"/>
      <c r="E3345" s="628"/>
      <c r="F3345" s="638" t="s">
        <v>865</v>
      </c>
      <c r="G3345" s="639">
        <f t="shared" si="4504"/>
        <v>0.6</v>
      </c>
      <c r="H3345" s="630">
        <f>IF(F3345="",0,VLOOKUP(F3345,'Cable trays (UnitPrice)'!B:F,5,0))</f>
        <v>5.9608695652173909</v>
      </c>
      <c r="I3345" s="631">
        <f t="shared" si="4584"/>
        <v>3.5765217391304343</v>
      </c>
      <c r="J3345" s="632"/>
      <c r="K3345" s="632"/>
      <c r="L3345" s="632"/>
      <c r="M3345" s="633"/>
      <c r="N3345" s="632"/>
      <c r="O3345" s="635"/>
      <c r="P3345" s="636" t="e">
        <f t="shared" ref="P3345" si="4589">G3345*O3340</f>
        <v>#REF!</v>
      </c>
    </row>
    <row r="3346" spans="1:16">
      <c r="B3346" s="627"/>
      <c r="C3346" s="627"/>
      <c r="D3346" s="627"/>
      <c r="E3346" s="628"/>
      <c r="F3346" s="638" t="s">
        <v>855</v>
      </c>
      <c r="G3346" s="639">
        <v>2</v>
      </c>
      <c r="H3346" s="630">
        <f>IF(F3346="",0,VLOOKUP(F3346,'Cable trays (UnitPrice)'!B:F,5,0))</f>
        <v>0.78521739130434776</v>
      </c>
      <c r="I3346" s="631">
        <f t="shared" si="4584"/>
        <v>1.5704347826086955</v>
      </c>
      <c r="J3346" s="632"/>
      <c r="K3346" s="632"/>
      <c r="L3346" s="632"/>
      <c r="M3346" s="633"/>
      <c r="N3346" s="632"/>
      <c r="O3346" s="635"/>
      <c r="P3346" s="636" t="e">
        <f t="shared" ref="P3346" si="4590">G3346*O3340</f>
        <v>#REF!</v>
      </c>
    </row>
    <row r="3347" spans="1:16">
      <c r="B3347" s="627"/>
      <c r="C3347" s="627"/>
      <c r="D3347" s="627"/>
      <c r="E3347" s="628"/>
      <c r="F3347" s="638"/>
      <c r="G3347" s="639"/>
      <c r="H3347" s="630">
        <f>IF(F3347="",0,VLOOKUP(F3347,'Cable trays (UnitPrice)'!B:F,5,0))</f>
        <v>0</v>
      </c>
      <c r="I3347" s="631">
        <f t="shared" si="4584"/>
        <v>0</v>
      </c>
      <c r="J3347" s="632"/>
      <c r="K3347" s="632"/>
      <c r="L3347" s="632"/>
      <c r="M3347" s="633"/>
      <c r="N3347" s="632"/>
      <c r="O3347" s="635"/>
      <c r="P3347" s="636" t="e">
        <f t="shared" ref="P3347" si="4591">G3347*O3340</f>
        <v>#REF!</v>
      </c>
    </row>
    <row r="3348" spans="1:16">
      <c r="B3348" s="627"/>
      <c r="C3348" s="627"/>
      <c r="D3348" s="627"/>
      <c r="E3348" s="628"/>
      <c r="F3348" s="627"/>
      <c r="G3348" s="639"/>
      <c r="H3348" s="630">
        <f>IF(F3348="",0,VLOOKUP(F3348,'Cable trays (UnitPrice)'!B:F,5,0))</f>
        <v>0</v>
      </c>
      <c r="I3348" s="631">
        <f t="shared" si="4584"/>
        <v>0</v>
      </c>
      <c r="J3348" s="632"/>
      <c r="K3348" s="632"/>
      <c r="L3348" s="632"/>
      <c r="M3348" s="633"/>
      <c r="N3348" s="632"/>
      <c r="O3348" s="635"/>
      <c r="P3348" s="636" t="e">
        <f t="shared" ref="P3348" si="4592">G3348*O3340</f>
        <v>#REF!</v>
      </c>
    </row>
    <row r="3349" spans="1:16">
      <c r="B3349" s="627"/>
      <c r="C3349" s="627"/>
      <c r="D3349" s="627"/>
      <c r="E3349" s="628"/>
      <c r="F3349" s="8"/>
      <c r="G3349" s="639"/>
      <c r="H3349" s="630">
        <f>IF(F3349="",0,VLOOKUP(F3349,'Cable trays (UnitPrice)'!B:F,5,0))</f>
        <v>0</v>
      </c>
      <c r="I3349" s="631">
        <f t="shared" si="4584"/>
        <v>0</v>
      </c>
      <c r="J3349" s="632"/>
      <c r="K3349" s="632"/>
      <c r="L3349" s="632"/>
      <c r="M3349" s="633"/>
      <c r="N3349" s="632"/>
      <c r="O3349" s="635"/>
      <c r="P3349" s="636" t="e">
        <f t="shared" ref="P3349" si="4593">G3349*O3340</f>
        <v>#REF!</v>
      </c>
    </row>
    <row r="3350" spans="1:16">
      <c r="A3350" t="s">
        <v>1088</v>
      </c>
      <c r="B3350" s="706" t="s">
        <v>1086</v>
      </c>
      <c r="C3350" s="703" t="s">
        <v>852</v>
      </c>
      <c r="D3350" s="9" t="s">
        <v>869</v>
      </c>
      <c r="E3350" s="9" t="s">
        <v>881</v>
      </c>
      <c r="F3350" s="619"/>
      <c r="G3350" s="619"/>
      <c r="H3350" s="619"/>
      <c r="I3350" s="620">
        <f t="shared" ref="I3350" si="4594">SUM(I3351:I3359)</f>
        <v>81.369346458846039</v>
      </c>
      <c r="J3350" s="621">
        <f>I3350*NOK2EUR</f>
        <v>935.74748427672944</v>
      </c>
      <c r="K3350" s="622"/>
      <c r="L3350" s="622">
        <f t="shared" ref="L3350" si="4595">D3350/1000</f>
        <v>0.3</v>
      </c>
      <c r="M3350" s="624">
        <f t="shared" ref="M3350" si="4596">$M$1</f>
        <v>0.5</v>
      </c>
      <c r="N3350" s="622">
        <f t="shared" ref="N3350" si="4597">L3350+L3350*M3350</f>
        <v>0.44999999999999996</v>
      </c>
      <c r="O3350" s="626" t="e">
        <f>SUMIF(#REF!,A3350,#REF!)</f>
        <v>#REF!</v>
      </c>
      <c r="P3350" s="626"/>
    </row>
    <row r="3351" spans="1:16">
      <c r="B3351" s="627"/>
      <c r="C3351" s="627"/>
      <c r="D3351" s="627"/>
      <c r="E3351" s="628"/>
      <c r="F3351" s="260" t="str">
        <f>CONCATENATE(B3350," ",C3350,D3350,"x",E3350)</f>
        <v>Tray - Reducer HDG 300 x 100</v>
      </c>
      <c r="G3351" s="629">
        <v>1</v>
      </c>
      <c r="H3351" s="630">
        <f>IF(F3351="",0,VLOOKUP(F3351,'Cable trays (UnitPrice)'!B:F,5,0))</f>
        <v>64.347826086956516</v>
      </c>
      <c r="I3351" s="631">
        <f t="shared" ref="I3351:I3359" si="4598">H3351*G3351</f>
        <v>64.347826086956516</v>
      </c>
      <c r="J3351" s="632"/>
      <c r="K3351" s="632"/>
      <c r="L3351" s="632"/>
      <c r="M3351" s="633"/>
      <c r="N3351" s="632"/>
      <c r="O3351" s="635"/>
      <c r="P3351" s="636" t="e">
        <f t="shared" ref="P3351" si="4599">G3351*O3350</f>
        <v>#REF!</v>
      </c>
    </row>
    <row r="3352" spans="1:16">
      <c r="B3352" s="627"/>
      <c r="C3352" s="627"/>
      <c r="D3352" s="627"/>
      <c r="E3352" s="628"/>
      <c r="F3352" s="260" t="str">
        <f>CONCATENATE("Ladder - Union ",C3350,D3350,"x",E3350)</f>
        <v>Ladder - Union HDG 300 x 100</v>
      </c>
      <c r="G3352" s="629">
        <v>2</v>
      </c>
      <c r="H3352" s="630">
        <f>IF(F3352="",0,VLOOKUP(F3352,'Cable trays (UnitPrice)'!B:F,5,0))</f>
        <v>4.1564123598578071</v>
      </c>
      <c r="I3352" s="631">
        <f t="shared" si="4598"/>
        <v>8.3128247197156142</v>
      </c>
      <c r="J3352" s="632"/>
      <c r="K3352" s="632"/>
      <c r="L3352" s="632"/>
      <c r="M3352" s="633"/>
      <c r="N3352" s="632"/>
      <c r="O3352" s="635"/>
      <c r="P3352" s="636" t="e">
        <f t="shared" ref="P3352" si="4600">G3352*O3350</f>
        <v>#REF!</v>
      </c>
    </row>
    <row r="3353" spans="1:16">
      <c r="B3353" s="627"/>
      <c r="C3353" s="627"/>
      <c r="D3353" s="627"/>
      <c r="E3353" s="628"/>
      <c r="F3353" s="638" t="s">
        <v>853</v>
      </c>
      <c r="G3353" s="639">
        <v>2</v>
      </c>
      <c r="H3353" s="630">
        <f>IF(F3353="",0,VLOOKUP(F3353,'Cable trays (UnitPrice)'!B:F,5,0))</f>
        <v>1.6165217391304347</v>
      </c>
      <c r="I3353" s="631">
        <f t="shared" si="4598"/>
        <v>3.2330434782608695</v>
      </c>
      <c r="J3353" s="632"/>
      <c r="K3353" s="632"/>
      <c r="L3353" s="632"/>
      <c r="M3353" s="633"/>
      <c r="N3353" s="632"/>
      <c r="O3353" s="635"/>
      <c r="P3353" s="636" t="e">
        <f t="shared" ref="P3353" si="4601">G3353*O3350</f>
        <v>#REF!</v>
      </c>
    </row>
    <row r="3354" spans="1:16">
      <c r="B3354" s="627"/>
      <c r="C3354" s="627"/>
      <c r="D3354" s="627"/>
      <c r="E3354" s="628"/>
      <c r="F3354" s="638" t="s">
        <v>854</v>
      </c>
      <c r="G3354" s="639">
        <v>2</v>
      </c>
      <c r="H3354" s="630">
        <f>IF(F3354="",0,VLOOKUP(F3354,'Cable trays (UnitPrice)'!B:F,5,0))</f>
        <v>0.1643478260869565</v>
      </c>
      <c r="I3354" s="631">
        <f t="shared" si="4598"/>
        <v>0.328695652173913</v>
      </c>
      <c r="J3354" s="632"/>
      <c r="K3354" s="632"/>
      <c r="L3354" s="632"/>
      <c r="M3354" s="633"/>
      <c r="N3354" s="632"/>
      <c r="O3354" s="635"/>
      <c r="P3354" s="636" t="e">
        <f t="shared" ref="P3354" si="4602">G3354*O3350</f>
        <v>#REF!</v>
      </c>
    </row>
    <row r="3355" spans="1:16">
      <c r="B3355" s="627"/>
      <c r="C3355" s="627"/>
      <c r="D3355" s="627"/>
      <c r="E3355" s="628"/>
      <c r="F3355" s="638" t="s">
        <v>865</v>
      </c>
      <c r="G3355" s="639">
        <f t="shared" ref="G3355:G3415" si="4603">D3350*2/1000</f>
        <v>0.6</v>
      </c>
      <c r="H3355" s="630">
        <f>IF(F3355="",0,VLOOKUP(F3355,'Cable trays (UnitPrice)'!B:F,5,0))</f>
        <v>5.9608695652173909</v>
      </c>
      <c r="I3355" s="631">
        <f t="shared" si="4598"/>
        <v>3.5765217391304343</v>
      </c>
      <c r="J3355" s="632"/>
      <c r="K3355" s="632"/>
      <c r="L3355" s="632"/>
      <c r="M3355" s="633"/>
      <c r="N3355" s="632"/>
      <c r="O3355" s="635"/>
      <c r="P3355" s="636" t="e">
        <f t="shared" ref="P3355" si="4604">G3355*O3350</f>
        <v>#REF!</v>
      </c>
    </row>
    <row r="3356" spans="1:16">
      <c r="B3356" s="627"/>
      <c r="C3356" s="627"/>
      <c r="D3356" s="627"/>
      <c r="E3356" s="628"/>
      <c r="F3356" s="638" t="s">
        <v>855</v>
      </c>
      <c r="G3356" s="639">
        <v>2</v>
      </c>
      <c r="H3356" s="630">
        <f>IF(F3356="",0,VLOOKUP(F3356,'Cable trays (UnitPrice)'!B:F,5,0))</f>
        <v>0.78521739130434776</v>
      </c>
      <c r="I3356" s="631">
        <f t="shared" si="4598"/>
        <v>1.5704347826086955</v>
      </c>
      <c r="J3356" s="632"/>
      <c r="K3356" s="632"/>
      <c r="L3356" s="632"/>
      <c r="M3356" s="633"/>
      <c r="N3356" s="632"/>
      <c r="O3356" s="635"/>
      <c r="P3356" s="636" t="e">
        <f t="shared" ref="P3356" si="4605">G3356*O3350</f>
        <v>#REF!</v>
      </c>
    </row>
    <row r="3357" spans="1:16">
      <c r="B3357" s="627"/>
      <c r="C3357" s="627"/>
      <c r="D3357" s="627"/>
      <c r="E3357" s="628"/>
      <c r="F3357" s="638"/>
      <c r="G3357" s="639"/>
      <c r="H3357" s="630">
        <f>IF(F3357="",0,VLOOKUP(F3357,'Cable trays (UnitPrice)'!B:F,5,0))</f>
        <v>0</v>
      </c>
      <c r="I3357" s="631">
        <f t="shared" si="4598"/>
        <v>0</v>
      </c>
      <c r="J3357" s="632"/>
      <c r="K3357" s="632"/>
      <c r="L3357" s="632"/>
      <c r="M3357" s="633"/>
      <c r="N3357" s="632"/>
      <c r="O3357" s="635"/>
      <c r="P3357" s="636" t="e">
        <f t="shared" ref="P3357" si="4606">G3357*O3350</f>
        <v>#REF!</v>
      </c>
    </row>
    <row r="3358" spans="1:16">
      <c r="B3358" s="627"/>
      <c r="C3358" s="627"/>
      <c r="D3358" s="627"/>
      <c r="E3358" s="628"/>
      <c r="F3358" s="627"/>
      <c r="G3358" s="639"/>
      <c r="H3358" s="630">
        <f>IF(F3358="",0,VLOOKUP(F3358,'Cable trays (UnitPrice)'!B:F,5,0))</f>
        <v>0</v>
      </c>
      <c r="I3358" s="631">
        <f t="shared" si="4598"/>
        <v>0</v>
      </c>
      <c r="J3358" s="632"/>
      <c r="K3358" s="632"/>
      <c r="L3358" s="632"/>
      <c r="M3358" s="633"/>
      <c r="N3358" s="632"/>
      <c r="O3358" s="635"/>
      <c r="P3358" s="636" t="e">
        <f t="shared" ref="P3358" si="4607">G3358*O3350</f>
        <v>#REF!</v>
      </c>
    </row>
    <row r="3359" spans="1:16">
      <c r="B3359" s="627"/>
      <c r="C3359" s="627"/>
      <c r="D3359" s="627"/>
      <c r="E3359" s="628"/>
      <c r="F3359" s="8"/>
      <c r="G3359" s="639"/>
      <c r="H3359" s="630">
        <f>IF(F3359="",0,VLOOKUP(F3359,'Cable trays (UnitPrice)'!B:F,5,0))</f>
        <v>0</v>
      </c>
      <c r="I3359" s="631">
        <f t="shared" si="4598"/>
        <v>0</v>
      </c>
      <c r="J3359" s="632"/>
      <c r="K3359" s="632"/>
      <c r="L3359" s="632"/>
      <c r="M3359" s="633"/>
      <c r="N3359" s="632"/>
      <c r="O3359" s="635"/>
      <c r="P3359" s="636" t="e">
        <f t="shared" ref="P3359" si="4608">G3359*O3350</f>
        <v>#REF!</v>
      </c>
    </row>
    <row r="3360" spans="1:16">
      <c r="A3360" t="s">
        <v>1088</v>
      </c>
      <c r="B3360" s="706" t="s">
        <v>1086</v>
      </c>
      <c r="C3360" s="703" t="s">
        <v>852</v>
      </c>
      <c r="D3360" s="9" t="s">
        <v>869</v>
      </c>
      <c r="E3360" s="9" t="s">
        <v>881</v>
      </c>
      <c r="F3360" s="619"/>
      <c r="G3360" s="619"/>
      <c r="H3360" s="619"/>
      <c r="I3360" s="620">
        <f t="shared" ref="I3360" si="4609">SUM(I3361:I3369)</f>
        <v>81.369346458846039</v>
      </c>
      <c r="J3360" s="621">
        <f>I3360*NOK2EUR</f>
        <v>935.74748427672944</v>
      </c>
      <c r="K3360" s="622"/>
      <c r="L3360" s="622">
        <f t="shared" ref="L3360" si="4610">D3360/1000</f>
        <v>0.3</v>
      </c>
      <c r="M3360" s="624">
        <f t="shared" ref="M3360" si="4611">$M$1</f>
        <v>0.5</v>
      </c>
      <c r="N3360" s="622">
        <f t="shared" ref="N3360" si="4612">L3360+L3360*M3360</f>
        <v>0.44999999999999996</v>
      </c>
      <c r="O3360" s="626" t="e">
        <f>SUMIF(#REF!,A3360,#REF!)</f>
        <v>#REF!</v>
      </c>
      <c r="P3360" s="626"/>
    </row>
    <row r="3361" spans="1:16">
      <c r="B3361" s="627"/>
      <c r="C3361" s="627"/>
      <c r="D3361" s="627"/>
      <c r="E3361" s="628"/>
      <c r="F3361" s="260" t="str">
        <f>CONCATENATE(B3360," ",C3360,D3360,"x",E3360)</f>
        <v>Tray - Reducer HDG 300 x 100</v>
      </c>
      <c r="G3361" s="629">
        <v>1</v>
      </c>
      <c r="H3361" s="630">
        <f>IF(F3361="",0,VLOOKUP(F3361,'Cable trays (UnitPrice)'!B:F,5,0))</f>
        <v>64.347826086956516</v>
      </c>
      <c r="I3361" s="631">
        <f t="shared" ref="I3361:I3369" si="4613">H3361*G3361</f>
        <v>64.347826086956516</v>
      </c>
      <c r="J3361" s="632"/>
      <c r="K3361" s="632"/>
      <c r="L3361" s="632"/>
      <c r="M3361" s="633"/>
      <c r="N3361" s="632"/>
      <c r="O3361" s="635"/>
      <c r="P3361" s="636" t="e">
        <f t="shared" ref="P3361" si="4614">G3361*O3360</f>
        <v>#REF!</v>
      </c>
    </row>
    <row r="3362" spans="1:16">
      <c r="B3362" s="627"/>
      <c r="C3362" s="627"/>
      <c r="D3362" s="627"/>
      <c r="E3362" s="628"/>
      <c r="F3362" s="260" t="str">
        <f>CONCATENATE("Ladder - Union ",C3360,D3360,"x",E3360)</f>
        <v>Ladder - Union HDG 300 x 100</v>
      </c>
      <c r="G3362" s="629">
        <v>2</v>
      </c>
      <c r="H3362" s="630">
        <f>IF(F3362="",0,VLOOKUP(F3362,'Cable trays (UnitPrice)'!B:F,5,0))</f>
        <v>4.1564123598578071</v>
      </c>
      <c r="I3362" s="631">
        <f t="shared" si="4613"/>
        <v>8.3128247197156142</v>
      </c>
      <c r="J3362" s="632"/>
      <c r="K3362" s="632"/>
      <c r="L3362" s="632"/>
      <c r="M3362" s="633"/>
      <c r="N3362" s="632"/>
      <c r="O3362" s="635"/>
      <c r="P3362" s="636" t="e">
        <f t="shared" ref="P3362" si="4615">G3362*O3360</f>
        <v>#REF!</v>
      </c>
    </row>
    <row r="3363" spans="1:16">
      <c r="B3363" s="627"/>
      <c r="C3363" s="627"/>
      <c r="D3363" s="627"/>
      <c r="E3363" s="628"/>
      <c r="F3363" s="638" t="s">
        <v>853</v>
      </c>
      <c r="G3363" s="639">
        <v>2</v>
      </c>
      <c r="H3363" s="630">
        <f>IF(F3363="",0,VLOOKUP(F3363,'Cable trays (UnitPrice)'!B:F,5,0))</f>
        <v>1.6165217391304347</v>
      </c>
      <c r="I3363" s="631">
        <f t="shared" si="4613"/>
        <v>3.2330434782608695</v>
      </c>
      <c r="J3363" s="632"/>
      <c r="K3363" s="632"/>
      <c r="L3363" s="632"/>
      <c r="M3363" s="633"/>
      <c r="N3363" s="632"/>
      <c r="O3363" s="635"/>
      <c r="P3363" s="636" t="e">
        <f t="shared" ref="P3363" si="4616">G3363*O3360</f>
        <v>#REF!</v>
      </c>
    </row>
    <row r="3364" spans="1:16">
      <c r="B3364" s="627"/>
      <c r="C3364" s="627"/>
      <c r="D3364" s="627"/>
      <c r="E3364" s="628"/>
      <c r="F3364" s="638" t="s">
        <v>854</v>
      </c>
      <c r="G3364" s="639">
        <v>2</v>
      </c>
      <c r="H3364" s="630">
        <f>IF(F3364="",0,VLOOKUP(F3364,'Cable trays (UnitPrice)'!B:F,5,0))</f>
        <v>0.1643478260869565</v>
      </c>
      <c r="I3364" s="631">
        <f t="shared" si="4613"/>
        <v>0.328695652173913</v>
      </c>
      <c r="J3364" s="632"/>
      <c r="K3364" s="632"/>
      <c r="L3364" s="632"/>
      <c r="M3364" s="633"/>
      <c r="N3364" s="632"/>
      <c r="O3364" s="635"/>
      <c r="P3364" s="636" t="e">
        <f t="shared" ref="P3364" si="4617">G3364*O3360</f>
        <v>#REF!</v>
      </c>
    </row>
    <row r="3365" spans="1:16">
      <c r="B3365" s="627"/>
      <c r="C3365" s="627"/>
      <c r="D3365" s="627"/>
      <c r="E3365" s="628"/>
      <c r="F3365" s="638" t="s">
        <v>865</v>
      </c>
      <c r="G3365" s="639">
        <f t="shared" si="4603"/>
        <v>0.6</v>
      </c>
      <c r="H3365" s="630">
        <f>IF(F3365="",0,VLOOKUP(F3365,'Cable trays (UnitPrice)'!B:F,5,0))</f>
        <v>5.9608695652173909</v>
      </c>
      <c r="I3365" s="631">
        <f t="shared" si="4613"/>
        <v>3.5765217391304343</v>
      </c>
      <c r="J3365" s="632"/>
      <c r="K3365" s="632"/>
      <c r="L3365" s="632"/>
      <c r="M3365" s="633"/>
      <c r="N3365" s="632"/>
      <c r="O3365" s="635"/>
      <c r="P3365" s="636" t="e">
        <f t="shared" ref="P3365" si="4618">G3365*O3360</f>
        <v>#REF!</v>
      </c>
    </row>
    <row r="3366" spans="1:16">
      <c r="B3366" s="627"/>
      <c r="C3366" s="627"/>
      <c r="D3366" s="627"/>
      <c r="E3366" s="628"/>
      <c r="F3366" s="638" t="s">
        <v>855</v>
      </c>
      <c r="G3366" s="639">
        <v>2</v>
      </c>
      <c r="H3366" s="630">
        <f>IF(F3366="",0,VLOOKUP(F3366,'Cable trays (UnitPrice)'!B:F,5,0))</f>
        <v>0.78521739130434776</v>
      </c>
      <c r="I3366" s="631">
        <f t="shared" si="4613"/>
        <v>1.5704347826086955</v>
      </c>
      <c r="J3366" s="632"/>
      <c r="K3366" s="632"/>
      <c r="L3366" s="632"/>
      <c r="M3366" s="633"/>
      <c r="N3366" s="632"/>
      <c r="O3366" s="635"/>
      <c r="P3366" s="636" t="e">
        <f t="shared" ref="P3366" si="4619">G3366*O3360</f>
        <v>#REF!</v>
      </c>
    </row>
    <row r="3367" spans="1:16">
      <c r="B3367" s="627"/>
      <c r="C3367" s="627"/>
      <c r="D3367" s="627"/>
      <c r="E3367" s="628"/>
      <c r="F3367" s="638"/>
      <c r="G3367" s="639"/>
      <c r="H3367" s="630">
        <f>IF(F3367="",0,VLOOKUP(F3367,'Cable trays (UnitPrice)'!B:F,5,0))</f>
        <v>0</v>
      </c>
      <c r="I3367" s="631">
        <f t="shared" si="4613"/>
        <v>0</v>
      </c>
      <c r="J3367" s="632"/>
      <c r="K3367" s="632"/>
      <c r="L3367" s="632"/>
      <c r="M3367" s="633"/>
      <c r="N3367" s="632"/>
      <c r="O3367" s="635"/>
      <c r="P3367" s="636" t="e">
        <f t="shared" ref="P3367" si="4620">G3367*O3360</f>
        <v>#REF!</v>
      </c>
    </row>
    <row r="3368" spans="1:16">
      <c r="B3368" s="627"/>
      <c r="C3368" s="627"/>
      <c r="D3368" s="627"/>
      <c r="E3368" s="628"/>
      <c r="F3368" s="627"/>
      <c r="G3368" s="639"/>
      <c r="H3368" s="630">
        <f>IF(F3368="",0,VLOOKUP(F3368,'Cable trays (UnitPrice)'!B:F,5,0))</f>
        <v>0</v>
      </c>
      <c r="I3368" s="631">
        <f t="shared" si="4613"/>
        <v>0</v>
      </c>
      <c r="J3368" s="632"/>
      <c r="K3368" s="632"/>
      <c r="L3368" s="632"/>
      <c r="M3368" s="633"/>
      <c r="N3368" s="632"/>
      <c r="O3368" s="635"/>
      <c r="P3368" s="636" t="e">
        <f t="shared" ref="P3368" si="4621">G3368*O3360</f>
        <v>#REF!</v>
      </c>
    </row>
    <row r="3369" spans="1:16">
      <c r="B3369" s="627"/>
      <c r="C3369" s="627"/>
      <c r="D3369" s="627"/>
      <c r="E3369" s="628"/>
      <c r="F3369" s="8"/>
      <c r="G3369" s="639"/>
      <c r="H3369" s="630">
        <f>IF(F3369="",0,VLOOKUP(F3369,'Cable trays (UnitPrice)'!B:F,5,0))</f>
        <v>0</v>
      </c>
      <c r="I3369" s="631">
        <f t="shared" si="4613"/>
        <v>0</v>
      </c>
      <c r="J3369" s="632"/>
      <c r="K3369" s="632"/>
      <c r="L3369" s="632"/>
      <c r="M3369" s="633"/>
      <c r="N3369" s="632"/>
      <c r="O3369" s="635"/>
      <c r="P3369" s="636" t="e">
        <f t="shared" ref="P3369" si="4622">G3369*O3360</f>
        <v>#REF!</v>
      </c>
    </row>
    <row r="3370" spans="1:16">
      <c r="A3370" t="s">
        <v>1088</v>
      </c>
      <c r="B3370" s="706" t="s">
        <v>1086</v>
      </c>
      <c r="C3370" s="703" t="s">
        <v>852</v>
      </c>
      <c r="D3370" s="9" t="s">
        <v>869</v>
      </c>
      <c r="E3370" s="9" t="s">
        <v>881</v>
      </c>
      <c r="F3370" s="619"/>
      <c r="G3370" s="619"/>
      <c r="H3370" s="619"/>
      <c r="I3370" s="620">
        <f t="shared" ref="I3370" si="4623">SUM(I3371:I3379)</f>
        <v>81.369346458846039</v>
      </c>
      <c r="J3370" s="621">
        <f>I3370*NOK2EUR</f>
        <v>935.74748427672944</v>
      </c>
      <c r="K3370" s="622"/>
      <c r="L3370" s="622">
        <f t="shared" ref="L3370" si="4624">D3370/1000</f>
        <v>0.3</v>
      </c>
      <c r="M3370" s="624">
        <f t="shared" ref="M3370" si="4625">$M$1</f>
        <v>0.5</v>
      </c>
      <c r="N3370" s="622">
        <f t="shared" ref="N3370" si="4626">L3370+L3370*M3370</f>
        <v>0.44999999999999996</v>
      </c>
      <c r="O3370" s="626" t="e">
        <f>SUMIF(#REF!,A3370,#REF!)</f>
        <v>#REF!</v>
      </c>
      <c r="P3370" s="626"/>
    </row>
    <row r="3371" spans="1:16">
      <c r="B3371" s="627"/>
      <c r="C3371" s="627"/>
      <c r="D3371" s="627"/>
      <c r="E3371" s="628"/>
      <c r="F3371" s="260" t="str">
        <f>CONCATENATE(B3370," ",C3370,D3370,"x",E3370)</f>
        <v>Tray - Reducer HDG 300 x 100</v>
      </c>
      <c r="G3371" s="629">
        <v>1</v>
      </c>
      <c r="H3371" s="630">
        <f>IF(F3371="",0,VLOOKUP(F3371,'Cable trays (UnitPrice)'!B:F,5,0))</f>
        <v>64.347826086956516</v>
      </c>
      <c r="I3371" s="631">
        <f t="shared" ref="I3371:I3379" si="4627">H3371*G3371</f>
        <v>64.347826086956516</v>
      </c>
      <c r="J3371" s="632"/>
      <c r="K3371" s="632"/>
      <c r="L3371" s="632"/>
      <c r="M3371" s="633"/>
      <c r="N3371" s="632"/>
      <c r="O3371" s="635"/>
      <c r="P3371" s="636" t="e">
        <f t="shared" ref="P3371" si="4628">G3371*O3370</f>
        <v>#REF!</v>
      </c>
    </row>
    <row r="3372" spans="1:16">
      <c r="B3372" s="627"/>
      <c r="C3372" s="627"/>
      <c r="D3372" s="627"/>
      <c r="E3372" s="628"/>
      <c r="F3372" s="260" t="str">
        <f>CONCATENATE("Ladder - Union ",C3370,D3370,"x",E3370)</f>
        <v>Ladder - Union HDG 300 x 100</v>
      </c>
      <c r="G3372" s="629">
        <v>2</v>
      </c>
      <c r="H3372" s="630">
        <f>IF(F3372="",0,VLOOKUP(F3372,'Cable trays (UnitPrice)'!B:F,5,0))</f>
        <v>4.1564123598578071</v>
      </c>
      <c r="I3372" s="631">
        <f t="shared" si="4627"/>
        <v>8.3128247197156142</v>
      </c>
      <c r="J3372" s="632"/>
      <c r="K3372" s="632"/>
      <c r="L3372" s="632"/>
      <c r="M3372" s="633"/>
      <c r="N3372" s="632"/>
      <c r="O3372" s="635"/>
      <c r="P3372" s="636" t="e">
        <f t="shared" ref="P3372" si="4629">G3372*O3370</f>
        <v>#REF!</v>
      </c>
    </row>
    <row r="3373" spans="1:16">
      <c r="B3373" s="627"/>
      <c r="C3373" s="627"/>
      <c r="D3373" s="627"/>
      <c r="E3373" s="628"/>
      <c r="F3373" s="638" t="s">
        <v>853</v>
      </c>
      <c r="G3373" s="639">
        <v>2</v>
      </c>
      <c r="H3373" s="630">
        <f>IF(F3373="",0,VLOOKUP(F3373,'Cable trays (UnitPrice)'!B:F,5,0))</f>
        <v>1.6165217391304347</v>
      </c>
      <c r="I3373" s="631">
        <f t="shared" si="4627"/>
        <v>3.2330434782608695</v>
      </c>
      <c r="J3373" s="632"/>
      <c r="K3373" s="632"/>
      <c r="L3373" s="632"/>
      <c r="M3373" s="633"/>
      <c r="N3373" s="632"/>
      <c r="O3373" s="635"/>
      <c r="P3373" s="636" t="e">
        <f t="shared" ref="P3373" si="4630">G3373*O3370</f>
        <v>#REF!</v>
      </c>
    </row>
    <row r="3374" spans="1:16">
      <c r="B3374" s="627"/>
      <c r="C3374" s="627"/>
      <c r="D3374" s="627"/>
      <c r="E3374" s="628"/>
      <c r="F3374" s="638" t="s">
        <v>854</v>
      </c>
      <c r="G3374" s="639">
        <v>2</v>
      </c>
      <c r="H3374" s="630">
        <f>IF(F3374="",0,VLOOKUP(F3374,'Cable trays (UnitPrice)'!B:F,5,0))</f>
        <v>0.1643478260869565</v>
      </c>
      <c r="I3374" s="631">
        <f t="shared" si="4627"/>
        <v>0.328695652173913</v>
      </c>
      <c r="J3374" s="632"/>
      <c r="K3374" s="632"/>
      <c r="L3374" s="632"/>
      <c r="M3374" s="633"/>
      <c r="N3374" s="632"/>
      <c r="O3374" s="635"/>
      <c r="P3374" s="636" t="e">
        <f t="shared" ref="P3374" si="4631">G3374*O3370</f>
        <v>#REF!</v>
      </c>
    </row>
    <row r="3375" spans="1:16">
      <c r="B3375" s="627"/>
      <c r="C3375" s="627"/>
      <c r="D3375" s="627"/>
      <c r="E3375" s="628"/>
      <c r="F3375" s="638" t="s">
        <v>865</v>
      </c>
      <c r="G3375" s="639">
        <f t="shared" si="4603"/>
        <v>0.6</v>
      </c>
      <c r="H3375" s="630">
        <f>IF(F3375="",0,VLOOKUP(F3375,'Cable trays (UnitPrice)'!B:F,5,0))</f>
        <v>5.9608695652173909</v>
      </c>
      <c r="I3375" s="631">
        <f t="shared" si="4627"/>
        <v>3.5765217391304343</v>
      </c>
      <c r="J3375" s="632"/>
      <c r="K3375" s="632"/>
      <c r="L3375" s="632"/>
      <c r="M3375" s="633"/>
      <c r="N3375" s="632"/>
      <c r="O3375" s="635"/>
      <c r="P3375" s="636" t="e">
        <f t="shared" ref="P3375" si="4632">G3375*O3370</f>
        <v>#REF!</v>
      </c>
    </row>
    <row r="3376" spans="1:16">
      <c r="B3376" s="627"/>
      <c r="C3376" s="627"/>
      <c r="D3376" s="627"/>
      <c r="E3376" s="628"/>
      <c r="F3376" s="638" t="s">
        <v>855</v>
      </c>
      <c r="G3376" s="639">
        <v>2</v>
      </c>
      <c r="H3376" s="630">
        <f>IF(F3376="",0,VLOOKUP(F3376,'Cable trays (UnitPrice)'!B:F,5,0))</f>
        <v>0.78521739130434776</v>
      </c>
      <c r="I3376" s="631">
        <f t="shared" si="4627"/>
        <v>1.5704347826086955</v>
      </c>
      <c r="J3376" s="632"/>
      <c r="K3376" s="632"/>
      <c r="L3376" s="632"/>
      <c r="M3376" s="633"/>
      <c r="N3376" s="632"/>
      <c r="O3376" s="635"/>
      <c r="P3376" s="636" t="e">
        <f t="shared" ref="P3376" si="4633">G3376*O3370</f>
        <v>#REF!</v>
      </c>
    </row>
    <row r="3377" spans="1:16">
      <c r="B3377" s="627"/>
      <c r="C3377" s="627"/>
      <c r="D3377" s="627"/>
      <c r="E3377" s="628"/>
      <c r="F3377" s="638"/>
      <c r="G3377" s="639"/>
      <c r="H3377" s="630">
        <f>IF(F3377="",0,VLOOKUP(F3377,'Cable trays (UnitPrice)'!B:F,5,0))</f>
        <v>0</v>
      </c>
      <c r="I3377" s="631">
        <f t="shared" si="4627"/>
        <v>0</v>
      </c>
      <c r="J3377" s="632"/>
      <c r="K3377" s="632"/>
      <c r="L3377" s="632"/>
      <c r="M3377" s="633"/>
      <c r="N3377" s="632"/>
      <c r="O3377" s="635"/>
      <c r="P3377" s="636" t="e">
        <f t="shared" ref="P3377" si="4634">G3377*O3370</f>
        <v>#REF!</v>
      </c>
    </row>
    <row r="3378" spans="1:16">
      <c r="B3378" s="627"/>
      <c r="C3378" s="627"/>
      <c r="D3378" s="627"/>
      <c r="E3378" s="628"/>
      <c r="F3378" s="627"/>
      <c r="G3378" s="639"/>
      <c r="H3378" s="630">
        <f>IF(F3378="",0,VLOOKUP(F3378,'Cable trays (UnitPrice)'!B:F,5,0))</f>
        <v>0</v>
      </c>
      <c r="I3378" s="631">
        <f t="shared" si="4627"/>
        <v>0</v>
      </c>
      <c r="J3378" s="632"/>
      <c r="K3378" s="632"/>
      <c r="L3378" s="632"/>
      <c r="M3378" s="633"/>
      <c r="N3378" s="632"/>
      <c r="O3378" s="635"/>
      <c r="P3378" s="636" t="e">
        <f t="shared" ref="P3378" si="4635">G3378*O3370</f>
        <v>#REF!</v>
      </c>
    </row>
    <row r="3379" spans="1:16">
      <c r="B3379" s="627"/>
      <c r="C3379" s="627"/>
      <c r="D3379" s="627"/>
      <c r="E3379" s="628"/>
      <c r="F3379" s="8"/>
      <c r="G3379" s="639"/>
      <c r="H3379" s="630">
        <f>IF(F3379="",0,VLOOKUP(F3379,'Cable trays (UnitPrice)'!B:F,5,0))</f>
        <v>0</v>
      </c>
      <c r="I3379" s="631">
        <f t="shared" si="4627"/>
        <v>0</v>
      </c>
      <c r="J3379" s="632"/>
      <c r="K3379" s="632"/>
      <c r="L3379" s="632"/>
      <c r="M3379" s="633"/>
      <c r="N3379" s="632"/>
      <c r="O3379" s="635"/>
      <c r="P3379" s="636" t="e">
        <f t="shared" ref="P3379" si="4636">G3379*O3370</f>
        <v>#REF!</v>
      </c>
    </row>
    <row r="3380" spans="1:16">
      <c r="A3380" t="s">
        <v>1089</v>
      </c>
      <c r="B3380" s="706" t="s">
        <v>1086</v>
      </c>
      <c r="C3380" s="703" t="s">
        <v>852</v>
      </c>
      <c r="D3380" s="9" t="s">
        <v>869</v>
      </c>
      <c r="E3380" s="9" t="s">
        <v>883</v>
      </c>
      <c r="F3380" s="619"/>
      <c r="G3380" s="619"/>
      <c r="H3380" s="619"/>
      <c r="I3380" s="620">
        <f t="shared" ref="I3380" si="4637">SUM(I3381:I3389)</f>
        <v>77.891085589280834</v>
      </c>
      <c r="J3380" s="621">
        <f>I3380*NOK2EUR</f>
        <v>895.74748427672955</v>
      </c>
      <c r="K3380" s="622"/>
      <c r="L3380" s="622">
        <f t="shared" ref="L3380" si="4638">D3380/1000</f>
        <v>0.3</v>
      </c>
      <c r="M3380" s="624">
        <f t="shared" ref="M3380" si="4639">$M$1</f>
        <v>0.5</v>
      </c>
      <c r="N3380" s="622">
        <f t="shared" ref="N3380" si="4640">L3380+L3380*M3380</f>
        <v>0.44999999999999996</v>
      </c>
      <c r="O3380" s="626" t="e">
        <f>SUMIF(#REF!,A3380,#REF!)</f>
        <v>#REF!</v>
      </c>
      <c r="P3380" s="626"/>
    </row>
    <row r="3381" spans="1:16">
      <c r="B3381" s="627"/>
      <c r="C3381" s="627"/>
      <c r="D3381" s="627"/>
      <c r="E3381" s="628"/>
      <c r="F3381" s="260" t="str">
        <f>CONCATENATE(B3380," ",C3380,D3380,"x",E3380)</f>
        <v>Tray - Reducer HDG 300 x 80</v>
      </c>
      <c r="G3381" s="629">
        <v>1</v>
      </c>
      <c r="H3381" s="630">
        <f>IF(F3381="",0,VLOOKUP(F3381,'Cable trays (UnitPrice)'!B:F,5,0))</f>
        <v>60.869565217391305</v>
      </c>
      <c r="I3381" s="631">
        <f t="shared" ref="I3381:I3389" si="4641">H3381*G3381</f>
        <v>60.869565217391305</v>
      </c>
      <c r="J3381" s="632"/>
      <c r="K3381" s="632"/>
      <c r="L3381" s="632"/>
      <c r="M3381" s="633"/>
      <c r="N3381" s="632"/>
      <c r="O3381" s="635"/>
      <c r="P3381" s="636" t="e">
        <f t="shared" ref="P3381" si="4642">G3381*O3380</f>
        <v>#REF!</v>
      </c>
    </row>
    <row r="3382" spans="1:16">
      <c r="B3382" s="627"/>
      <c r="C3382" s="627"/>
      <c r="D3382" s="627"/>
      <c r="E3382" s="628"/>
      <c r="F3382" s="260" t="str">
        <f>CONCATENATE("Ladder - Union ",C3380,D3380,"x",E3380)</f>
        <v>Ladder - Union HDG 300 x 80</v>
      </c>
      <c r="G3382" s="629">
        <v>2</v>
      </c>
      <c r="H3382" s="630">
        <f>IF(F3382="",0,VLOOKUP(F3382,'Cable trays (UnitPrice)'!B:F,5,0))</f>
        <v>4.1564123598578071</v>
      </c>
      <c r="I3382" s="631">
        <f t="shared" si="4641"/>
        <v>8.3128247197156142</v>
      </c>
      <c r="J3382" s="632"/>
      <c r="K3382" s="632"/>
      <c r="L3382" s="632"/>
      <c r="M3382" s="633"/>
      <c r="N3382" s="632"/>
      <c r="O3382" s="635"/>
      <c r="P3382" s="636" t="e">
        <f t="shared" ref="P3382" si="4643">G3382*O3380</f>
        <v>#REF!</v>
      </c>
    </row>
    <row r="3383" spans="1:16">
      <c r="B3383" s="627"/>
      <c r="C3383" s="627"/>
      <c r="D3383" s="627"/>
      <c r="E3383" s="628"/>
      <c r="F3383" s="638" t="s">
        <v>853</v>
      </c>
      <c r="G3383" s="639">
        <v>2</v>
      </c>
      <c r="H3383" s="630">
        <f>IF(F3383="",0,VLOOKUP(F3383,'Cable trays (UnitPrice)'!B:F,5,0))</f>
        <v>1.6165217391304347</v>
      </c>
      <c r="I3383" s="631">
        <f t="shared" si="4641"/>
        <v>3.2330434782608695</v>
      </c>
      <c r="J3383" s="632"/>
      <c r="K3383" s="632"/>
      <c r="L3383" s="632"/>
      <c r="M3383" s="633"/>
      <c r="N3383" s="632"/>
      <c r="O3383" s="635"/>
      <c r="P3383" s="636" t="e">
        <f t="shared" ref="P3383" si="4644">G3383*O3380</f>
        <v>#REF!</v>
      </c>
    </row>
    <row r="3384" spans="1:16">
      <c r="B3384" s="627"/>
      <c r="C3384" s="627"/>
      <c r="D3384" s="627"/>
      <c r="E3384" s="628"/>
      <c r="F3384" s="638" t="s">
        <v>854</v>
      </c>
      <c r="G3384" s="639">
        <v>2</v>
      </c>
      <c r="H3384" s="630">
        <f>IF(F3384="",0,VLOOKUP(F3384,'Cable trays (UnitPrice)'!B:F,5,0))</f>
        <v>0.1643478260869565</v>
      </c>
      <c r="I3384" s="631">
        <f t="shared" si="4641"/>
        <v>0.328695652173913</v>
      </c>
      <c r="J3384" s="632"/>
      <c r="K3384" s="632"/>
      <c r="L3384" s="632"/>
      <c r="M3384" s="633"/>
      <c r="N3384" s="632"/>
      <c r="O3384" s="635"/>
      <c r="P3384" s="636" t="e">
        <f t="shared" ref="P3384" si="4645">G3384*O3380</f>
        <v>#REF!</v>
      </c>
    </row>
    <row r="3385" spans="1:16">
      <c r="B3385" s="627"/>
      <c r="C3385" s="627"/>
      <c r="D3385" s="627"/>
      <c r="E3385" s="628"/>
      <c r="F3385" s="638" t="s">
        <v>865</v>
      </c>
      <c r="G3385" s="639">
        <f t="shared" si="4603"/>
        <v>0.6</v>
      </c>
      <c r="H3385" s="630">
        <f>IF(F3385="",0,VLOOKUP(F3385,'Cable trays (UnitPrice)'!B:F,5,0))</f>
        <v>5.9608695652173909</v>
      </c>
      <c r="I3385" s="631">
        <f t="shared" si="4641"/>
        <v>3.5765217391304343</v>
      </c>
      <c r="J3385" s="632"/>
      <c r="K3385" s="632"/>
      <c r="L3385" s="632"/>
      <c r="M3385" s="633"/>
      <c r="N3385" s="632"/>
      <c r="O3385" s="635"/>
      <c r="P3385" s="636" t="e">
        <f t="shared" ref="P3385" si="4646">G3385*O3380</f>
        <v>#REF!</v>
      </c>
    </row>
    <row r="3386" spans="1:16">
      <c r="B3386" s="627"/>
      <c r="C3386" s="627"/>
      <c r="D3386" s="627"/>
      <c r="E3386" s="628"/>
      <c r="F3386" s="638" t="s">
        <v>855</v>
      </c>
      <c r="G3386" s="639">
        <v>2</v>
      </c>
      <c r="H3386" s="630">
        <f>IF(F3386="",0,VLOOKUP(F3386,'Cable trays (UnitPrice)'!B:F,5,0))</f>
        <v>0.78521739130434776</v>
      </c>
      <c r="I3386" s="631">
        <f t="shared" si="4641"/>
        <v>1.5704347826086955</v>
      </c>
      <c r="J3386" s="632"/>
      <c r="K3386" s="632"/>
      <c r="L3386" s="632"/>
      <c r="M3386" s="633"/>
      <c r="N3386" s="632"/>
      <c r="O3386" s="635"/>
      <c r="P3386" s="636" t="e">
        <f t="shared" ref="P3386" si="4647">G3386*O3380</f>
        <v>#REF!</v>
      </c>
    </row>
    <row r="3387" spans="1:16">
      <c r="B3387" s="627"/>
      <c r="C3387" s="627"/>
      <c r="D3387" s="627"/>
      <c r="E3387" s="628"/>
      <c r="F3387" s="638"/>
      <c r="G3387" s="639"/>
      <c r="H3387" s="630">
        <f>IF(F3387="",0,VLOOKUP(F3387,'Cable trays (UnitPrice)'!B:F,5,0))</f>
        <v>0</v>
      </c>
      <c r="I3387" s="631">
        <f t="shared" si="4641"/>
        <v>0</v>
      </c>
      <c r="J3387" s="632"/>
      <c r="K3387" s="632"/>
      <c r="L3387" s="632"/>
      <c r="M3387" s="633"/>
      <c r="N3387" s="632"/>
      <c r="O3387" s="635"/>
      <c r="P3387" s="636" t="e">
        <f t="shared" ref="P3387" si="4648">G3387*O3380</f>
        <v>#REF!</v>
      </c>
    </row>
    <row r="3388" spans="1:16">
      <c r="B3388" s="627"/>
      <c r="C3388" s="627"/>
      <c r="D3388" s="627"/>
      <c r="E3388" s="628"/>
      <c r="F3388" s="627"/>
      <c r="G3388" s="639"/>
      <c r="H3388" s="630">
        <f>IF(F3388="",0,VLOOKUP(F3388,'Cable trays (UnitPrice)'!B:F,5,0))</f>
        <v>0</v>
      </c>
      <c r="I3388" s="631">
        <f t="shared" si="4641"/>
        <v>0</v>
      </c>
      <c r="J3388" s="632"/>
      <c r="K3388" s="632"/>
      <c r="L3388" s="632"/>
      <c r="M3388" s="633"/>
      <c r="N3388" s="632"/>
      <c r="O3388" s="635"/>
      <c r="P3388" s="636" t="e">
        <f t="shared" ref="P3388" si="4649">G3388*O3380</f>
        <v>#REF!</v>
      </c>
    </row>
    <row r="3389" spans="1:16">
      <c r="B3389" s="627"/>
      <c r="C3389" s="627"/>
      <c r="D3389" s="627"/>
      <c r="E3389" s="628"/>
      <c r="F3389" s="8"/>
      <c r="G3389" s="639"/>
      <c r="H3389" s="630">
        <f>IF(F3389="",0,VLOOKUP(F3389,'Cable trays (UnitPrice)'!B:F,5,0))</f>
        <v>0</v>
      </c>
      <c r="I3389" s="631">
        <f t="shared" si="4641"/>
        <v>0</v>
      </c>
      <c r="J3389" s="632"/>
      <c r="K3389" s="632"/>
      <c r="L3389" s="632"/>
      <c r="M3389" s="633"/>
      <c r="N3389" s="632"/>
      <c r="O3389" s="635"/>
      <c r="P3389" s="636" t="e">
        <f t="shared" ref="P3389" si="4650">G3389*O3380</f>
        <v>#REF!</v>
      </c>
    </row>
    <row r="3390" spans="1:16">
      <c r="A3390" t="s">
        <v>1089</v>
      </c>
      <c r="B3390" s="706" t="s">
        <v>1086</v>
      </c>
      <c r="C3390" s="703" t="s">
        <v>852</v>
      </c>
      <c r="D3390" s="9" t="s">
        <v>869</v>
      </c>
      <c r="E3390" s="9" t="s">
        <v>883</v>
      </c>
      <c r="F3390" s="619"/>
      <c r="G3390" s="619"/>
      <c r="H3390" s="619"/>
      <c r="I3390" s="620">
        <f t="shared" ref="I3390" si="4651">SUM(I3391:I3399)</f>
        <v>77.891085589280834</v>
      </c>
      <c r="J3390" s="621">
        <f>I3390*NOK2EUR</f>
        <v>895.74748427672955</v>
      </c>
      <c r="K3390" s="622"/>
      <c r="L3390" s="622">
        <f t="shared" ref="L3390" si="4652">D3390/1000</f>
        <v>0.3</v>
      </c>
      <c r="M3390" s="624">
        <f t="shared" ref="M3390" si="4653">$M$1</f>
        <v>0.5</v>
      </c>
      <c r="N3390" s="622">
        <f t="shared" ref="N3390" si="4654">L3390+L3390*M3390</f>
        <v>0.44999999999999996</v>
      </c>
      <c r="O3390" s="626" t="e">
        <f>SUMIF(#REF!,A3390,#REF!)</f>
        <v>#REF!</v>
      </c>
      <c r="P3390" s="626"/>
    </row>
    <row r="3391" spans="1:16">
      <c r="B3391" s="627"/>
      <c r="C3391" s="627"/>
      <c r="D3391" s="627"/>
      <c r="E3391" s="628"/>
      <c r="F3391" s="260" t="str">
        <f>CONCATENATE(B3390," ",C3390,D3390,"x",E3390)</f>
        <v>Tray - Reducer HDG 300 x 80</v>
      </c>
      <c r="G3391" s="629">
        <v>1</v>
      </c>
      <c r="H3391" s="630">
        <f>IF(F3391="",0,VLOOKUP(F3391,'Cable trays (UnitPrice)'!B:F,5,0))</f>
        <v>60.869565217391305</v>
      </c>
      <c r="I3391" s="631">
        <f t="shared" ref="I3391:I3399" si="4655">H3391*G3391</f>
        <v>60.869565217391305</v>
      </c>
      <c r="J3391" s="632"/>
      <c r="K3391" s="632"/>
      <c r="L3391" s="632"/>
      <c r="M3391" s="633"/>
      <c r="N3391" s="632"/>
      <c r="O3391" s="635"/>
      <c r="P3391" s="636" t="e">
        <f t="shared" ref="P3391" si="4656">G3391*O3390</f>
        <v>#REF!</v>
      </c>
    </row>
    <row r="3392" spans="1:16">
      <c r="B3392" s="627"/>
      <c r="C3392" s="627"/>
      <c r="D3392" s="627"/>
      <c r="E3392" s="628"/>
      <c r="F3392" s="260" t="str">
        <f>CONCATENATE("Ladder - Union ",C3390,D3390,"x",E3390)</f>
        <v>Ladder - Union HDG 300 x 80</v>
      </c>
      <c r="G3392" s="629">
        <v>2</v>
      </c>
      <c r="H3392" s="630">
        <f>IF(F3392="",0,VLOOKUP(F3392,'Cable trays (UnitPrice)'!B:F,5,0))</f>
        <v>4.1564123598578071</v>
      </c>
      <c r="I3392" s="631">
        <f t="shared" si="4655"/>
        <v>8.3128247197156142</v>
      </c>
      <c r="J3392" s="632"/>
      <c r="K3392" s="632"/>
      <c r="L3392" s="632"/>
      <c r="M3392" s="633"/>
      <c r="N3392" s="632"/>
      <c r="O3392" s="635"/>
      <c r="P3392" s="636" t="e">
        <f t="shared" ref="P3392" si="4657">G3392*O3390</f>
        <v>#REF!</v>
      </c>
    </row>
    <row r="3393" spans="1:16">
      <c r="B3393" s="627"/>
      <c r="C3393" s="627"/>
      <c r="D3393" s="627"/>
      <c r="E3393" s="628"/>
      <c r="F3393" s="638" t="s">
        <v>853</v>
      </c>
      <c r="G3393" s="639">
        <v>2</v>
      </c>
      <c r="H3393" s="630">
        <f>IF(F3393="",0,VLOOKUP(F3393,'Cable trays (UnitPrice)'!B:F,5,0))</f>
        <v>1.6165217391304347</v>
      </c>
      <c r="I3393" s="631">
        <f t="shared" si="4655"/>
        <v>3.2330434782608695</v>
      </c>
      <c r="J3393" s="632"/>
      <c r="K3393" s="632"/>
      <c r="L3393" s="632"/>
      <c r="M3393" s="633"/>
      <c r="N3393" s="632"/>
      <c r="O3393" s="635"/>
      <c r="P3393" s="636" t="e">
        <f t="shared" ref="P3393" si="4658">G3393*O3390</f>
        <v>#REF!</v>
      </c>
    </row>
    <row r="3394" spans="1:16">
      <c r="B3394" s="627"/>
      <c r="C3394" s="627"/>
      <c r="D3394" s="627"/>
      <c r="E3394" s="628"/>
      <c r="F3394" s="638" t="s">
        <v>854</v>
      </c>
      <c r="G3394" s="639">
        <v>2</v>
      </c>
      <c r="H3394" s="630">
        <f>IF(F3394="",0,VLOOKUP(F3394,'Cable trays (UnitPrice)'!B:F,5,0))</f>
        <v>0.1643478260869565</v>
      </c>
      <c r="I3394" s="631">
        <f t="shared" si="4655"/>
        <v>0.328695652173913</v>
      </c>
      <c r="J3394" s="632"/>
      <c r="K3394" s="632"/>
      <c r="L3394" s="632"/>
      <c r="M3394" s="633"/>
      <c r="N3394" s="632"/>
      <c r="O3394" s="635"/>
      <c r="P3394" s="636" t="e">
        <f t="shared" ref="P3394" si="4659">G3394*O3390</f>
        <v>#REF!</v>
      </c>
    </row>
    <row r="3395" spans="1:16">
      <c r="B3395" s="627"/>
      <c r="C3395" s="627"/>
      <c r="D3395" s="627"/>
      <c r="E3395" s="628"/>
      <c r="F3395" s="638" t="s">
        <v>865</v>
      </c>
      <c r="G3395" s="639">
        <f t="shared" si="4603"/>
        <v>0.6</v>
      </c>
      <c r="H3395" s="630">
        <f>IF(F3395="",0,VLOOKUP(F3395,'Cable trays (UnitPrice)'!B:F,5,0))</f>
        <v>5.9608695652173909</v>
      </c>
      <c r="I3395" s="631">
        <f t="shared" si="4655"/>
        <v>3.5765217391304343</v>
      </c>
      <c r="J3395" s="632"/>
      <c r="K3395" s="632"/>
      <c r="L3395" s="632"/>
      <c r="M3395" s="633"/>
      <c r="N3395" s="632"/>
      <c r="O3395" s="635"/>
      <c r="P3395" s="636" t="e">
        <f t="shared" ref="P3395" si="4660">G3395*O3390</f>
        <v>#REF!</v>
      </c>
    </row>
    <row r="3396" spans="1:16">
      <c r="B3396" s="627"/>
      <c r="C3396" s="627"/>
      <c r="D3396" s="627"/>
      <c r="E3396" s="628"/>
      <c r="F3396" s="638" t="s">
        <v>855</v>
      </c>
      <c r="G3396" s="639">
        <v>2</v>
      </c>
      <c r="H3396" s="630">
        <f>IF(F3396="",0,VLOOKUP(F3396,'Cable trays (UnitPrice)'!B:F,5,0))</f>
        <v>0.78521739130434776</v>
      </c>
      <c r="I3396" s="631">
        <f t="shared" si="4655"/>
        <v>1.5704347826086955</v>
      </c>
      <c r="J3396" s="632"/>
      <c r="K3396" s="632"/>
      <c r="L3396" s="632"/>
      <c r="M3396" s="633"/>
      <c r="N3396" s="632"/>
      <c r="O3396" s="635"/>
      <c r="P3396" s="636" t="e">
        <f t="shared" ref="P3396" si="4661">G3396*O3390</f>
        <v>#REF!</v>
      </c>
    </row>
    <row r="3397" spans="1:16">
      <c r="B3397" s="627"/>
      <c r="C3397" s="627"/>
      <c r="D3397" s="627"/>
      <c r="E3397" s="628"/>
      <c r="F3397" s="638"/>
      <c r="G3397" s="639"/>
      <c r="H3397" s="630">
        <f>IF(F3397="",0,VLOOKUP(F3397,'Cable trays (UnitPrice)'!B:F,5,0))</f>
        <v>0</v>
      </c>
      <c r="I3397" s="631">
        <f t="shared" si="4655"/>
        <v>0</v>
      </c>
      <c r="J3397" s="632"/>
      <c r="K3397" s="632"/>
      <c r="L3397" s="632"/>
      <c r="M3397" s="633"/>
      <c r="N3397" s="632"/>
      <c r="O3397" s="635"/>
      <c r="P3397" s="636" t="e">
        <f t="shared" ref="P3397" si="4662">G3397*O3390</f>
        <v>#REF!</v>
      </c>
    </row>
    <row r="3398" spans="1:16">
      <c r="B3398" s="627"/>
      <c r="C3398" s="627"/>
      <c r="D3398" s="627"/>
      <c r="E3398" s="628"/>
      <c r="F3398" s="627"/>
      <c r="G3398" s="639"/>
      <c r="H3398" s="630">
        <f>IF(F3398="",0,VLOOKUP(F3398,'Cable trays (UnitPrice)'!B:F,5,0))</f>
        <v>0</v>
      </c>
      <c r="I3398" s="631">
        <f t="shared" si="4655"/>
        <v>0</v>
      </c>
      <c r="J3398" s="632"/>
      <c r="K3398" s="632"/>
      <c r="L3398" s="632"/>
      <c r="M3398" s="633"/>
      <c r="N3398" s="632"/>
      <c r="O3398" s="635"/>
      <c r="P3398" s="636" t="e">
        <f t="shared" ref="P3398" si="4663">G3398*O3390</f>
        <v>#REF!</v>
      </c>
    </row>
    <row r="3399" spans="1:16">
      <c r="B3399" s="627"/>
      <c r="C3399" s="627"/>
      <c r="D3399" s="627"/>
      <c r="E3399" s="628"/>
      <c r="F3399" s="8"/>
      <c r="G3399" s="639"/>
      <c r="H3399" s="630">
        <f>IF(F3399="",0,VLOOKUP(F3399,'Cable trays (UnitPrice)'!B:F,5,0))</f>
        <v>0</v>
      </c>
      <c r="I3399" s="631">
        <f t="shared" si="4655"/>
        <v>0</v>
      </c>
      <c r="J3399" s="632"/>
      <c r="K3399" s="632"/>
      <c r="L3399" s="632"/>
      <c r="M3399" s="633"/>
      <c r="N3399" s="632"/>
      <c r="O3399" s="635"/>
      <c r="P3399" s="636" t="e">
        <f t="shared" ref="P3399" si="4664">G3399*O3390</f>
        <v>#REF!</v>
      </c>
    </row>
    <row r="3400" spans="1:16">
      <c r="A3400" t="s">
        <v>1089</v>
      </c>
      <c r="B3400" s="706" t="s">
        <v>1086</v>
      </c>
      <c r="C3400" s="703" t="s">
        <v>852</v>
      </c>
      <c r="D3400" s="9" t="s">
        <v>869</v>
      </c>
      <c r="E3400" s="9" t="s">
        <v>883</v>
      </c>
      <c r="F3400" s="619"/>
      <c r="G3400" s="619"/>
      <c r="H3400" s="619"/>
      <c r="I3400" s="620">
        <f t="shared" ref="I3400" si="4665">SUM(I3401:I3409)</f>
        <v>77.891085589280834</v>
      </c>
      <c r="J3400" s="621">
        <f>I3400*NOK2EUR</f>
        <v>895.74748427672955</v>
      </c>
      <c r="K3400" s="622"/>
      <c r="L3400" s="622">
        <f t="shared" ref="L3400" si="4666">D3400/1000</f>
        <v>0.3</v>
      </c>
      <c r="M3400" s="624">
        <f t="shared" ref="M3400" si="4667">$M$1</f>
        <v>0.5</v>
      </c>
      <c r="N3400" s="622">
        <f t="shared" ref="N3400" si="4668">L3400+L3400*M3400</f>
        <v>0.44999999999999996</v>
      </c>
      <c r="O3400" s="626" t="e">
        <f>SUMIF(#REF!,A3400,#REF!)</f>
        <v>#REF!</v>
      </c>
      <c r="P3400" s="626"/>
    </row>
    <row r="3401" spans="1:16">
      <c r="B3401" s="627"/>
      <c r="C3401" s="627"/>
      <c r="D3401" s="627"/>
      <c r="E3401" s="628"/>
      <c r="F3401" s="260" t="str">
        <f>CONCATENATE(B3400," ",C3400,D3400,"x",E3400)</f>
        <v>Tray - Reducer HDG 300 x 80</v>
      </c>
      <c r="G3401" s="629">
        <v>1</v>
      </c>
      <c r="H3401" s="630">
        <f>IF(F3401="",0,VLOOKUP(F3401,'Cable trays (UnitPrice)'!B:F,5,0))</f>
        <v>60.869565217391305</v>
      </c>
      <c r="I3401" s="631">
        <f t="shared" ref="I3401:I3409" si="4669">H3401*G3401</f>
        <v>60.869565217391305</v>
      </c>
      <c r="J3401" s="632"/>
      <c r="K3401" s="632"/>
      <c r="L3401" s="632"/>
      <c r="M3401" s="633"/>
      <c r="N3401" s="632"/>
      <c r="O3401" s="635"/>
      <c r="P3401" s="636" t="e">
        <f t="shared" ref="P3401" si="4670">G3401*O3400</f>
        <v>#REF!</v>
      </c>
    </row>
    <row r="3402" spans="1:16">
      <c r="B3402" s="627"/>
      <c r="C3402" s="627"/>
      <c r="D3402" s="627"/>
      <c r="E3402" s="628"/>
      <c r="F3402" s="260" t="str">
        <f>CONCATENATE("Ladder - Union ",C3400,D3400,"x",E3400)</f>
        <v>Ladder - Union HDG 300 x 80</v>
      </c>
      <c r="G3402" s="629">
        <v>2</v>
      </c>
      <c r="H3402" s="630">
        <f>IF(F3402="",0,VLOOKUP(F3402,'Cable trays (UnitPrice)'!B:F,5,0))</f>
        <v>4.1564123598578071</v>
      </c>
      <c r="I3402" s="631">
        <f t="shared" si="4669"/>
        <v>8.3128247197156142</v>
      </c>
      <c r="J3402" s="632"/>
      <c r="K3402" s="632"/>
      <c r="L3402" s="632"/>
      <c r="M3402" s="633"/>
      <c r="N3402" s="632"/>
      <c r="O3402" s="635"/>
      <c r="P3402" s="636" t="e">
        <f t="shared" ref="P3402" si="4671">G3402*O3400</f>
        <v>#REF!</v>
      </c>
    </row>
    <row r="3403" spans="1:16">
      <c r="B3403" s="627"/>
      <c r="C3403" s="627"/>
      <c r="D3403" s="627"/>
      <c r="E3403" s="628"/>
      <c r="F3403" s="638" t="s">
        <v>853</v>
      </c>
      <c r="G3403" s="639">
        <v>2</v>
      </c>
      <c r="H3403" s="630">
        <f>IF(F3403="",0,VLOOKUP(F3403,'Cable trays (UnitPrice)'!B:F,5,0))</f>
        <v>1.6165217391304347</v>
      </c>
      <c r="I3403" s="631">
        <f t="shared" si="4669"/>
        <v>3.2330434782608695</v>
      </c>
      <c r="J3403" s="632"/>
      <c r="K3403" s="632"/>
      <c r="L3403" s="632"/>
      <c r="M3403" s="633"/>
      <c r="N3403" s="632"/>
      <c r="O3403" s="635"/>
      <c r="P3403" s="636" t="e">
        <f t="shared" ref="P3403" si="4672">G3403*O3400</f>
        <v>#REF!</v>
      </c>
    </row>
    <row r="3404" spans="1:16">
      <c r="B3404" s="627"/>
      <c r="C3404" s="627"/>
      <c r="D3404" s="627"/>
      <c r="E3404" s="628"/>
      <c r="F3404" s="638" t="s">
        <v>854</v>
      </c>
      <c r="G3404" s="639">
        <v>2</v>
      </c>
      <c r="H3404" s="630">
        <f>IF(F3404="",0,VLOOKUP(F3404,'Cable trays (UnitPrice)'!B:F,5,0))</f>
        <v>0.1643478260869565</v>
      </c>
      <c r="I3404" s="631">
        <f t="shared" si="4669"/>
        <v>0.328695652173913</v>
      </c>
      <c r="J3404" s="632"/>
      <c r="K3404" s="632"/>
      <c r="L3404" s="632"/>
      <c r="M3404" s="633"/>
      <c r="N3404" s="632"/>
      <c r="O3404" s="635"/>
      <c r="P3404" s="636" t="e">
        <f t="shared" ref="P3404" si="4673">G3404*O3400</f>
        <v>#REF!</v>
      </c>
    </row>
    <row r="3405" spans="1:16">
      <c r="B3405" s="627"/>
      <c r="C3405" s="627"/>
      <c r="D3405" s="627"/>
      <c r="E3405" s="628"/>
      <c r="F3405" s="638" t="s">
        <v>865</v>
      </c>
      <c r="G3405" s="639">
        <f t="shared" si="4603"/>
        <v>0.6</v>
      </c>
      <c r="H3405" s="630">
        <f>IF(F3405="",0,VLOOKUP(F3405,'Cable trays (UnitPrice)'!B:F,5,0))</f>
        <v>5.9608695652173909</v>
      </c>
      <c r="I3405" s="631">
        <f t="shared" si="4669"/>
        <v>3.5765217391304343</v>
      </c>
      <c r="J3405" s="632"/>
      <c r="K3405" s="632"/>
      <c r="L3405" s="632"/>
      <c r="M3405" s="633"/>
      <c r="N3405" s="632"/>
      <c r="O3405" s="635"/>
      <c r="P3405" s="636" t="e">
        <f t="shared" ref="P3405" si="4674">G3405*O3400</f>
        <v>#REF!</v>
      </c>
    </row>
    <row r="3406" spans="1:16">
      <c r="B3406" s="627"/>
      <c r="C3406" s="627"/>
      <c r="D3406" s="627"/>
      <c r="E3406" s="628"/>
      <c r="F3406" s="638" t="s">
        <v>855</v>
      </c>
      <c r="G3406" s="639">
        <v>2</v>
      </c>
      <c r="H3406" s="630">
        <f>IF(F3406="",0,VLOOKUP(F3406,'Cable trays (UnitPrice)'!B:F,5,0))</f>
        <v>0.78521739130434776</v>
      </c>
      <c r="I3406" s="631">
        <f t="shared" si="4669"/>
        <v>1.5704347826086955</v>
      </c>
      <c r="J3406" s="632"/>
      <c r="K3406" s="632"/>
      <c r="L3406" s="632"/>
      <c r="M3406" s="633"/>
      <c r="N3406" s="632"/>
      <c r="O3406" s="635"/>
      <c r="P3406" s="636" t="e">
        <f t="shared" ref="P3406" si="4675">G3406*O3400</f>
        <v>#REF!</v>
      </c>
    </row>
    <row r="3407" spans="1:16">
      <c r="B3407" s="627"/>
      <c r="C3407" s="627"/>
      <c r="D3407" s="627"/>
      <c r="E3407" s="628"/>
      <c r="F3407" s="638"/>
      <c r="G3407" s="639"/>
      <c r="H3407" s="630">
        <f>IF(F3407="",0,VLOOKUP(F3407,'Cable trays (UnitPrice)'!B:F,5,0))</f>
        <v>0</v>
      </c>
      <c r="I3407" s="631">
        <f t="shared" si="4669"/>
        <v>0</v>
      </c>
      <c r="J3407" s="632"/>
      <c r="K3407" s="632"/>
      <c r="L3407" s="632"/>
      <c r="M3407" s="633"/>
      <c r="N3407" s="632"/>
      <c r="O3407" s="635"/>
      <c r="P3407" s="636" t="e">
        <f t="shared" ref="P3407" si="4676">G3407*O3400</f>
        <v>#REF!</v>
      </c>
    </row>
    <row r="3408" spans="1:16">
      <c r="B3408" s="627"/>
      <c r="C3408" s="627"/>
      <c r="D3408" s="627"/>
      <c r="E3408" s="628"/>
      <c r="F3408" s="627"/>
      <c r="G3408" s="639"/>
      <c r="H3408" s="630">
        <f>IF(F3408="",0,VLOOKUP(F3408,'Cable trays (UnitPrice)'!B:F,5,0))</f>
        <v>0</v>
      </c>
      <c r="I3408" s="631">
        <f t="shared" si="4669"/>
        <v>0</v>
      </c>
      <c r="J3408" s="632"/>
      <c r="K3408" s="632"/>
      <c r="L3408" s="632"/>
      <c r="M3408" s="633"/>
      <c r="N3408" s="632"/>
      <c r="O3408" s="635"/>
      <c r="P3408" s="636" t="e">
        <f t="shared" ref="P3408" si="4677">G3408*O3400</f>
        <v>#REF!</v>
      </c>
    </row>
    <row r="3409" spans="1:16">
      <c r="B3409" s="627"/>
      <c r="C3409" s="627"/>
      <c r="D3409" s="627"/>
      <c r="E3409" s="628"/>
      <c r="F3409" s="8"/>
      <c r="G3409" s="639"/>
      <c r="H3409" s="630">
        <f>IF(F3409="",0,VLOOKUP(F3409,'Cable trays (UnitPrice)'!B:F,5,0))</f>
        <v>0</v>
      </c>
      <c r="I3409" s="631">
        <f t="shared" si="4669"/>
        <v>0</v>
      </c>
      <c r="J3409" s="632"/>
      <c r="K3409" s="632"/>
      <c r="L3409" s="632"/>
      <c r="M3409" s="633"/>
      <c r="N3409" s="632"/>
      <c r="O3409" s="635"/>
      <c r="P3409" s="636" t="e">
        <f t="shared" ref="P3409" si="4678">G3409*O3400</f>
        <v>#REF!</v>
      </c>
    </row>
    <row r="3410" spans="1:16">
      <c r="A3410" t="s">
        <v>1089</v>
      </c>
      <c r="B3410" s="706" t="s">
        <v>1086</v>
      </c>
      <c r="C3410" s="703" t="s">
        <v>852</v>
      </c>
      <c r="D3410" s="9" t="s">
        <v>869</v>
      </c>
      <c r="E3410" s="9" t="s">
        <v>883</v>
      </c>
      <c r="F3410" s="619"/>
      <c r="G3410" s="619"/>
      <c r="H3410" s="619"/>
      <c r="I3410" s="620">
        <f t="shared" ref="I3410" si="4679">SUM(I3411:I3419)</f>
        <v>77.891085589280834</v>
      </c>
      <c r="J3410" s="621">
        <f>I3410*NOK2EUR</f>
        <v>895.74748427672955</v>
      </c>
      <c r="K3410" s="622"/>
      <c r="L3410" s="622">
        <f t="shared" ref="L3410" si="4680">D3410/1000</f>
        <v>0.3</v>
      </c>
      <c r="M3410" s="624">
        <f t="shared" ref="M3410" si="4681">$M$1</f>
        <v>0.5</v>
      </c>
      <c r="N3410" s="622">
        <f t="shared" ref="N3410" si="4682">L3410+L3410*M3410</f>
        <v>0.44999999999999996</v>
      </c>
      <c r="O3410" s="626" t="e">
        <f>SUMIF(#REF!,A3410,#REF!)</f>
        <v>#REF!</v>
      </c>
      <c r="P3410" s="626"/>
    </row>
    <row r="3411" spans="1:16">
      <c r="B3411" s="627"/>
      <c r="C3411" s="627"/>
      <c r="D3411" s="627"/>
      <c r="E3411" s="628"/>
      <c r="F3411" s="260" t="str">
        <f>CONCATENATE(B3410," ",C3410,D3410,"x",E3410)</f>
        <v>Tray - Reducer HDG 300 x 80</v>
      </c>
      <c r="G3411" s="629">
        <v>1</v>
      </c>
      <c r="H3411" s="630">
        <f>IF(F3411="",0,VLOOKUP(F3411,'Cable trays (UnitPrice)'!B:F,5,0))</f>
        <v>60.869565217391305</v>
      </c>
      <c r="I3411" s="631">
        <f t="shared" ref="I3411:I3419" si="4683">H3411*G3411</f>
        <v>60.869565217391305</v>
      </c>
      <c r="J3411" s="632"/>
      <c r="K3411" s="632"/>
      <c r="L3411" s="632"/>
      <c r="M3411" s="633"/>
      <c r="N3411" s="632"/>
      <c r="O3411" s="635"/>
      <c r="P3411" s="636" t="e">
        <f t="shared" ref="P3411" si="4684">G3411*O3410</f>
        <v>#REF!</v>
      </c>
    </row>
    <row r="3412" spans="1:16">
      <c r="B3412" s="627"/>
      <c r="C3412" s="627"/>
      <c r="D3412" s="627"/>
      <c r="E3412" s="628"/>
      <c r="F3412" s="260" t="str">
        <f>CONCATENATE("Ladder - Union ",C3410,D3410,"x",E3410)</f>
        <v>Ladder - Union HDG 300 x 80</v>
      </c>
      <c r="G3412" s="629">
        <v>2</v>
      </c>
      <c r="H3412" s="630">
        <f>IF(F3412="",0,VLOOKUP(F3412,'Cable trays (UnitPrice)'!B:F,5,0))</f>
        <v>4.1564123598578071</v>
      </c>
      <c r="I3412" s="631">
        <f t="shared" si="4683"/>
        <v>8.3128247197156142</v>
      </c>
      <c r="J3412" s="632"/>
      <c r="K3412" s="632"/>
      <c r="L3412" s="632"/>
      <c r="M3412" s="633"/>
      <c r="N3412" s="632"/>
      <c r="O3412" s="635"/>
      <c r="P3412" s="636" t="e">
        <f t="shared" ref="P3412" si="4685">G3412*O3410</f>
        <v>#REF!</v>
      </c>
    </row>
    <row r="3413" spans="1:16">
      <c r="B3413" s="627"/>
      <c r="C3413" s="627"/>
      <c r="D3413" s="627"/>
      <c r="E3413" s="628"/>
      <c r="F3413" s="638" t="s">
        <v>853</v>
      </c>
      <c r="G3413" s="639">
        <v>2</v>
      </c>
      <c r="H3413" s="630">
        <f>IF(F3413="",0,VLOOKUP(F3413,'Cable trays (UnitPrice)'!B:F,5,0))</f>
        <v>1.6165217391304347</v>
      </c>
      <c r="I3413" s="631">
        <f t="shared" si="4683"/>
        <v>3.2330434782608695</v>
      </c>
      <c r="J3413" s="632"/>
      <c r="K3413" s="632"/>
      <c r="L3413" s="632"/>
      <c r="M3413" s="633"/>
      <c r="N3413" s="632"/>
      <c r="O3413" s="635"/>
      <c r="P3413" s="636" t="e">
        <f t="shared" ref="P3413" si="4686">G3413*O3410</f>
        <v>#REF!</v>
      </c>
    </row>
    <row r="3414" spans="1:16">
      <c r="B3414" s="627"/>
      <c r="C3414" s="627"/>
      <c r="D3414" s="627"/>
      <c r="E3414" s="628"/>
      <c r="F3414" s="638" t="s">
        <v>854</v>
      </c>
      <c r="G3414" s="639">
        <v>2</v>
      </c>
      <c r="H3414" s="630">
        <f>IF(F3414="",0,VLOOKUP(F3414,'Cable trays (UnitPrice)'!B:F,5,0))</f>
        <v>0.1643478260869565</v>
      </c>
      <c r="I3414" s="631">
        <f t="shared" si="4683"/>
        <v>0.328695652173913</v>
      </c>
      <c r="J3414" s="632"/>
      <c r="K3414" s="632"/>
      <c r="L3414" s="632"/>
      <c r="M3414" s="633"/>
      <c r="N3414" s="632"/>
      <c r="O3414" s="635"/>
      <c r="P3414" s="636" t="e">
        <f t="shared" ref="P3414" si="4687">G3414*O3410</f>
        <v>#REF!</v>
      </c>
    </row>
    <row r="3415" spans="1:16">
      <c r="B3415" s="627"/>
      <c r="C3415" s="627"/>
      <c r="D3415" s="627"/>
      <c r="E3415" s="628"/>
      <c r="F3415" s="638" t="s">
        <v>865</v>
      </c>
      <c r="G3415" s="639">
        <f t="shared" si="4603"/>
        <v>0.6</v>
      </c>
      <c r="H3415" s="630">
        <f>IF(F3415="",0,VLOOKUP(F3415,'Cable trays (UnitPrice)'!B:F,5,0))</f>
        <v>5.9608695652173909</v>
      </c>
      <c r="I3415" s="631">
        <f t="shared" si="4683"/>
        <v>3.5765217391304343</v>
      </c>
      <c r="J3415" s="632"/>
      <c r="K3415" s="632"/>
      <c r="L3415" s="632"/>
      <c r="M3415" s="633"/>
      <c r="N3415" s="632"/>
      <c r="O3415" s="635"/>
      <c r="P3415" s="636" t="e">
        <f t="shared" ref="P3415" si="4688">G3415*O3410</f>
        <v>#REF!</v>
      </c>
    </row>
    <row r="3416" spans="1:16">
      <c r="B3416" s="627"/>
      <c r="C3416" s="627"/>
      <c r="D3416" s="627"/>
      <c r="E3416" s="628"/>
      <c r="F3416" s="638" t="s">
        <v>855</v>
      </c>
      <c r="G3416" s="639">
        <v>2</v>
      </c>
      <c r="H3416" s="630">
        <f>IF(F3416="",0,VLOOKUP(F3416,'Cable trays (UnitPrice)'!B:F,5,0))</f>
        <v>0.78521739130434776</v>
      </c>
      <c r="I3416" s="631">
        <f t="shared" si="4683"/>
        <v>1.5704347826086955</v>
      </c>
      <c r="J3416" s="632"/>
      <c r="K3416" s="632"/>
      <c r="L3416" s="632"/>
      <c r="M3416" s="633"/>
      <c r="N3416" s="632"/>
      <c r="O3416" s="635"/>
      <c r="P3416" s="636" t="e">
        <f t="shared" ref="P3416" si="4689">G3416*O3410</f>
        <v>#REF!</v>
      </c>
    </row>
    <row r="3417" spans="1:16">
      <c r="B3417" s="627"/>
      <c r="C3417" s="627"/>
      <c r="D3417" s="627"/>
      <c r="E3417" s="628"/>
      <c r="F3417" s="638"/>
      <c r="G3417" s="639"/>
      <c r="H3417" s="630">
        <f>IF(F3417="",0,VLOOKUP(F3417,'Cable trays (UnitPrice)'!B:F,5,0))</f>
        <v>0</v>
      </c>
      <c r="I3417" s="631">
        <f t="shared" si="4683"/>
        <v>0</v>
      </c>
      <c r="J3417" s="632"/>
      <c r="K3417" s="632"/>
      <c r="L3417" s="632"/>
      <c r="M3417" s="633"/>
      <c r="N3417" s="632"/>
      <c r="O3417" s="635"/>
      <c r="P3417" s="636" t="e">
        <f t="shared" ref="P3417" si="4690">G3417*O3410</f>
        <v>#REF!</v>
      </c>
    </row>
    <row r="3418" spans="1:16">
      <c r="B3418" s="627"/>
      <c r="C3418" s="627"/>
      <c r="D3418" s="627"/>
      <c r="E3418" s="628"/>
      <c r="F3418" s="627"/>
      <c r="G3418" s="639"/>
      <c r="H3418" s="630">
        <f>IF(F3418="",0,VLOOKUP(F3418,'Cable trays (UnitPrice)'!B:F,5,0))</f>
        <v>0</v>
      </c>
      <c r="I3418" s="631">
        <f t="shared" si="4683"/>
        <v>0</v>
      </c>
      <c r="J3418" s="632"/>
      <c r="K3418" s="632"/>
      <c r="L3418" s="632"/>
      <c r="M3418" s="633"/>
      <c r="N3418" s="632"/>
      <c r="O3418" s="635"/>
      <c r="P3418" s="636" t="e">
        <f t="shared" ref="P3418" si="4691">G3418*O3410</f>
        <v>#REF!</v>
      </c>
    </row>
    <row r="3419" spans="1:16">
      <c r="B3419" s="627"/>
      <c r="C3419" s="627"/>
      <c r="D3419" s="627"/>
      <c r="E3419" s="628"/>
      <c r="F3419" s="8"/>
      <c r="G3419" s="639"/>
      <c r="H3419" s="630">
        <f>IF(F3419="",0,VLOOKUP(F3419,'Cable trays (UnitPrice)'!B:F,5,0))</f>
        <v>0</v>
      </c>
      <c r="I3419" s="631">
        <f t="shared" si="4683"/>
        <v>0</v>
      </c>
      <c r="J3419" s="632"/>
      <c r="K3419" s="632"/>
      <c r="L3419" s="632"/>
      <c r="M3419" s="633"/>
      <c r="N3419" s="632"/>
      <c r="O3419" s="635"/>
      <c r="P3419" s="636" t="e">
        <f t="shared" ref="P3419" si="4692">G3419*O3410</f>
        <v>#REF!</v>
      </c>
    </row>
    <row r="3420" spans="1:16">
      <c r="A3420" t="s">
        <v>1090</v>
      </c>
      <c r="B3420" s="706" t="s">
        <v>1086</v>
      </c>
      <c r="C3420" s="703" t="s">
        <v>852</v>
      </c>
      <c r="D3420" s="9" t="s">
        <v>869</v>
      </c>
      <c r="E3420" s="9" t="s">
        <v>1016</v>
      </c>
      <c r="F3420" s="619"/>
      <c r="G3420" s="619"/>
      <c r="H3420" s="619"/>
      <c r="I3420" s="620">
        <f t="shared" ref="I3420" si="4693">SUM(I3421:I3429)</f>
        <v>75.717172545802569</v>
      </c>
      <c r="J3420" s="621">
        <f>I3420*NOK2EUR</f>
        <v>870.74748427672955</v>
      </c>
      <c r="K3420" s="622"/>
      <c r="L3420" s="622">
        <f t="shared" ref="L3420" si="4694">D3420/1000</f>
        <v>0.3</v>
      </c>
      <c r="M3420" s="624">
        <f t="shared" ref="M3420" si="4695">$M$1</f>
        <v>0.5</v>
      </c>
      <c r="N3420" s="622">
        <f t="shared" ref="N3420" si="4696">L3420+L3420*M3420</f>
        <v>0.44999999999999996</v>
      </c>
      <c r="O3420" s="626" t="e">
        <f>SUMIF(#REF!,A3420,#REF!)</f>
        <v>#REF!</v>
      </c>
      <c r="P3420" s="626"/>
    </row>
    <row r="3421" spans="1:16">
      <c r="B3421" s="627"/>
      <c r="C3421" s="627"/>
      <c r="D3421" s="627"/>
      <c r="E3421" s="628"/>
      <c r="F3421" s="260" t="str">
        <f>CONCATENATE(B3420," ",C3420,D3420,"x",E3420)</f>
        <v>Tray - Reducer HDG 300 x 75</v>
      </c>
      <c r="G3421" s="629">
        <v>1</v>
      </c>
      <c r="H3421" s="630">
        <f>IF(F3421="",0,VLOOKUP(F3421,'Cable trays (UnitPrice)'!B:F,5,0))</f>
        <v>58.695652173913047</v>
      </c>
      <c r="I3421" s="631">
        <f t="shared" ref="I3421:I3429" si="4697">H3421*G3421</f>
        <v>58.695652173913047</v>
      </c>
      <c r="J3421" s="632"/>
      <c r="K3421" s="632"/>
      <c r="L3421" s="632"/>
      <c r="M3421" s="633"/>
      <c r="N3421" s="632"/>
      <c r="O3421" s="635"/>
      <c r="P3421" s="636" t="e">
        <f t="shared" ref="P3421" si="4698">G3421*O3420</f>
        <v>#REF!</v>
      </c>
    </row>
    <row r="3422" spans="1:16">
      <c r="B3422" s="627"/>
      <c r="C3422" s="627"/>
      <c r="D3422" s="627"/>
      <c r="E3422" s="628"/>
      <c r="F3422" s="260" t="str">
        <f>CONCATENATE("Ladder - Union ",C3420,D3420,"x",E3420)</f>
        <v>Ladder - Union HDG 300 x 75</v>
      </c>
      <c r="G3422" s="629">
        <v>2</v>
      </c>
      <c r="H3422" s="630">
        <f>IF(F3422="",0,VLOOKUP(F3422,'Cable trays (UnitPrice)'!B:F,5,0))</f>
        <v>4.1564123598578071</v>
      </c>
      <c r="I3422" s="631">
        <f t="shared" si="4697"/>
        <v>8.3128247197156142</v>
      </c>
      <c r="J3422" s="632"/>
      <c r="K3422" s="632"/>
      <c r="L3422" s="632"/>
      <c r="M3422" s="633"/>
      <c r="N3422" s="632"/>
      <c r="O3422" s="635"/>
      <c r="P3422" s="636" t="e">
        <f t="shared" ref="P3422" si="4699">G3422*O3420</f>
        <v>#REF!</v>
      </c>
    </row>
    <row r="3423" spans="1:16">
      <c r="B3423" s="627"/>
      <c r="C3423" s="627"/>
      <c r="D3423" s="627"/>
      <c r="E3423" s="628"/>
      <c r="F3423" s="638" t="s">
        <v>853</v>
      </c>
      <c r="G3423" s="639">
        <v>2</v>
      </c>
      <c r="H3423" s="630">
        <f>IF(F3423="",0,VLOOKUP(F3423,'Cable trays (UnitPrice)'!B:F,5,0))</f>
        <v>1.6165217391304347</v>
      </c>
      <c r="I3423" s="631">
        <f t="shared" si="4697"/>
        <v>3.2330434782608695</v>
      </c>
      <c r="J3423" s="632"/>
      <c r="K3423" s="632"/>
      <c r="L3423" s="632"/>
      <c r="M3423" s="633"/>
      <c r="N3423" s="632"/>
      <c r="O3423" s="635"/>
      <c r="P3423" s="636" t="e">
        <f t="shared" ref="P3423" si="4700">G3423*O3420</f>
        <v>#REF!</v>
      </c>
    </row>
    <row r="3424" spans="1:16">
      <c r="B3424" s="627"/>
      <c r="C3424" s="627"/>
      <c r="D3424" s="627"/>
      <c r="E3424" s="628"/>
      <c r="F3424" s="638" t="s">
        <v>854</v>
      </c>
      <c r="G3424" s="639">
        <v>2</v>
      </c>
      <c r="H3424" s="630">
        <f>IF(F3424="",0,VLOOKUP(F3424,'Cable trays (UnitPrice)'!B:F,5,0))</f>
        <v>0.1643478260869565</v>
      </c>
      <c r="I3424" s="631">
        <f t="shared" si="4697"/>
        <v>0.328695652173913</v>
      </c>
      <c r="J3424" s="632"/>
      <c r="K3424" s="632"/>
      <c r="L3424" s="632"/>
      <c r="M3424" s="633"/>
      <c r="N3424" s="632"/>
      <c r="O3424" s="635"/>
      <c r="P3424" s="636" t="e">
        <f t="shared" ref="P3424" si="4701">G3424*O3420</f>
        <v>#REF!</v>
      </c>
    </row>
    <row r="3425" spans="1:16">
      <c r="B3425" s="627"/>
      <c r="C3425" s="627"/>
      <c r="D3425" s="627"/>
      <c r="E3425" s="628"/>
      <c r="F3425" s="638" t="s">
        <v>865</v>
      </c>
      <c r="G3425" s="639">
        <f t="shared" ref="G3425:G3485" si="4702">D3420*2/1000</f>
        <v>0.6</v>
      </c>
      <c r="H3425" s="630">
        <f>IF(F3425="",0,VLOOKUP(F3425,'Cable trays (UnitPrice)'!B:F,5,0))</f>
        <v>5.9608695652173909</v>
      </c>
      <c r="I3425" s="631">
        <f t="shared" si="4697"/>
        <v>3.5765217391304343</v>
      </c>
      <c r="J3425" s="632"/>
      <c r="K3425" s="632"/>
      <c r="L3425" s="632"/>
      <c r="M3425" s="633"/>
      <c r="N3425" s="632"/>
      <c r="O3425" s="635"/>
      <c r="P3425" s="636" t="e">
        <f t="shared" ref="P3425" si="4703">G3425*O3420</f>
        <v>#REF!</v>
      </c>
    </row>
    <row r="3426" spans="1:16">
      <c r="B3426" s="627"/>
      <c r="C3426" s="627"/>
      <c r="D3426" s="627"/>
      <c r="E3426" s="628"/>
      <c r="F3426" s="638" t="s">
        <v>855</v>
      </c>
      <c r="G3426" s="639">
        <v>2</v>
      </c>
      <c r="H3426" s="630">
        <f>IF(F3426="",0,VLOOKUP(F3426,'Cable trays (UnitPrice)'!B:F,5,0))</f>
        <v>0.78521739130434776</v>
      </c>
      <c r="I3426" s="631">
        <f t="shared" si="4697"/>
        <v>1.5704347826086955</v>
      </c>
      <c r="J3426" s="632"/>
      <c r="K3426" s="632"/>
      <c r="L3426" s="632"/>
      <c r="M3426" s="633"/>
      <c r="N3426" s="632"/>
      <c r="O3426" s="635"/>
      <c r="P3426" s="636" t="e">
        <f t="shared" ref="P3426" si="4704">G3426*O3420</f>
        <v>#REF!</v>
      </c>
    </row>
    <row r="3427" spans="1:16">
      <c r="B3427" s="627"/>
      <c r="C3427" s="627"/>
      <c r="D3427" s="627"/>
      <c r="E3427" s="628"/>
      <c r="F3427" s="638"/>
      <c r="G3427" s="639"/>
      <c r="H3427" s="630">
        <f>IF(F3427="",0,VLOOKUP(F3427,'Cable trays (UnitPrice)'!B:F,5,0))</f>
        <v>0</v>
      </c>
      <c r="I3427" s="631">
        <f t="shared" si="4697"/>
        <v>0</v>
      </c>
      <c r="J3427" s="632"/>
      <c r="K3427" s="632"/>
      <c r="L3427" s="632"/>
      <c r="M3427" s="633"/>
      <c r="N3427" s="632"/>
      <c r="O3427" s="635"/>
      <c r="P3427" s="636" t="e">
        <f t="shared" ref="P3427" si="4705">G3427*O3420</f>
        <v>#REF!</v>
      </c>
    </row>
    <row r="3428" spans="1:16">
      <c r="B3428" s="627"/>
      <c r="C3428" s="627"/>
      <c r="D3428" s="627"/>
      <c r="E3428" s="628"/>
      <c r="F3428" s="627"/>
      <c r="G3428" s="639"/>
      <c r="H3428" s="630">
        <f>IF(F3428="",0,VLOOKUP(F3428,'Cable trays (UnitPrice)'!B:F,5,0))</f>
        <v>0</v>
      </c>
      <c r="I3428" s="631">
        <f t="shared" si="4697"/>
        <v>0</v>
      </c>
      <c r="J3428" s="632"/>
      <c r="K3428" s="632"/>
      <c r="L3428" s="632"/>
      <c r="M3428" s="633"/>
      <c r="N3428" s="632"/>
      <c r="O3428" s="635"/>
      <c r="P3428" s="636" t="e">
        <f t="shared" ref="P3428" si="4706">G3428*O3420</f>
        <v>#REF!</v>
      </c>
    </row>
    <row r="3429" spans="1:16">
      <c r="B3429" s="627"/>
      <c r="C3429" s="627"/>
      <c r="D3429" s="627"/>
      <c r="E3429" s="628"/>
      <c r="F3429" s="8"/>
      <c r="G3429" s="639"/>
      <c r="H3429" s="630">
        <f>IF(F3429="",0,VLOOKUP(F3429,'Cable trays (UnitPrice)'!B:F,5,0))</f>
        <v>0</v>
      </c>
      <c r="I3429" s="631">
        <f t="shared" si="4697"/>
        <v>0</v>
      </c>
      <c r="J3429" s="632"/>
      <c r="K3429" s="632"/>
      <c r="L3429" s="632"/>
      <c r="M3429" s="633"/>
      <c r="N3429" s="632"/>
      <c r="O3429" s="635"/>
      <c r="P3429" s="636" t="e">
        <f t="shared" ref="P3429" si="4707">G3429*O3420</f>
        <v>#REF!</v>
      </c>
    </row>
    <row r="3430" spans="1:16">
      <c r="A3430" t="s">
        <v>1091</v>
      </c>
      <c r="B3430" s="706" t="s">
        <v>1086</v>
      </c>
      <c r="C3430" s="703" t="s">
        <v>852</v>
      </c>
      <c r="D3430" s="9" t="s">
        <v>869</v>
      </c>
      <c r="E3430" s="9" t="s">
        <v>867</v>
      </c>
      <c r="F3430" s="619"/>
      <c r="G3430" s="619"/>
      <c r="H3430" s="619"/>
      <c r="I3430" s="620">
        <f t="shared" ref="I3430" si="4708">SUM(I3431:I3439)</f>
        <v>69.086054142739954</v>
      </c>
      <c r="J3430" s="621">
        <f>I3430*NOK2EUR</f>
        <v>794.48962264150941</v>
      </c>
      <c r="K3430" s="622"/>
      <c r="L3430" s="622">
        <f t="shared" ref="L3430" si="4709">D3430/1000</f>
        <v>0.3</v>
      </c>
      <c r="M3430" s="624">
        <f t="shared" ref="M3430" si="4710">$M$1</f>
        <v>0.5</v>
      </c>
      <c r="N3430" s="622">
        <f t="shared" ref="N3430" si="4711">L3430+L3430*M3430</f>
        <v>0.44999999999999996</v>
      </c>
      <c r="O3430" s="626" t="e">
        <f>SUMIF(#REF!,A3430,#REF!)</f>
        <v>#REF!</v>
      </c>
      <c r="P3430" s="626"/>
    </row>
    <row r="3431" spans="1:16">
      <c r="B3431" s="627"/>
      <c r="C3431" s="627"/>
      <c r="D3431" s="627"/>
      <c r="E3431" s="628"/>
      <c r="F3431" s="260" t="str">
        <f>CONCATENATE(B3430," ",C3430,D3430,"x",E3430)</f>
        <v>Tray - Reducer HDG 300 x 50</v>
      </c>
      <c r="G3431" s="629">
        <v>1</v>
      </c>
      <c r="H3431" s="630">
        <f>IF(F3431="",0,VLOOKUP(F3431,'Cable trays (UnitPrice)'!B:F,5,0))</f>
        <v>56.521739130434781</v>
      </c>
      <c r="I3431" s="631">
        <f t="shared" ref="I3431:I3439" si="4712">H3431*G3431</f>
        <v>56.521739130434781</v>
      </c>
      <c r="J3431" s="632"/>
      <c r="K3431" s="632"/>
      <c r="L3431" s="632"/>
      <c r="M3431" s="633"/>
      <c r="N3431" s="632"/>
      <c r="O3431" s="635"/>
      <c r="P3431" s="636" t="e">
        <f t="shared" ref="P3431" si="4713">G3431*O3430</f>
        <v>#REF!</v>
      </c>
    </row>
    <row r="3432" spans="1:16">
      <c r="B3432" s="627"/>
      <c r="C3432" s="627"/>
      <c r="D3432" s="627"/>
      <c r="E3432" s="628"/>
      <c r="F3432" s="260" t="str">
        <f>CONCATENATE("Ladder - Union ",C3430,D3430,"x",E3430)</f>
        <v>Ladder - Union HDG 300 x 50</v>
      </c>
      <c r="G3432" s="629">
        <v>2</v>
      </c>
      <c r="H3432" s="630">
        <f>IF(F3432="",0,VLOOKUP(F3432,'Cable trays (UnitPrice)'!B:F,5,0))</f>
        <v>1.9278096800656273</v>
      </c>
      <c r="I3432" s="631">
        <f t="shared" si="4712"/>
        <v>3.8556193601312545</v>
      </c>
      <c r="J3432" s="632"/>
      <c r="K3432" s="632"/>
      <c r="L3432" s="632"/>
      <c r="M3432" s="633"/>
      <c r="N3432" s="632"/>
      <c r="O3432" s="635"/>
      <c r="P3432" s="636" t="e">
        <f t="shared" ref="P3432" si="4714">G3432*O3430</f>
        <v>#REF!</v>
      </c>
    </row>
    <row r="3433" spans="1:16">
      <c r="B3433" s="627"/>
      <c r="C3433" s="627"/>
      <c r="D3433" s="627"/>
      <c r="E3433" s="628"/>
      <c r="F3433" s="638" t="s">
        <v>853</v>
      </c>
      <c r="G3433" s="639">
        <v>2</v>
      </c>
      <c r="H3433" s="630">
        <f>IF(F3433="",0,VLOOKUP(F3433,'Cable trays (UnitPrice)'!B:F,5,0))</f>
        <v>1.6165217391304347</v>
      </c>
      <c r="I3433" s="631">
        <f t="shared" si="4712"/>
        <v>3.2330434782608695</v>
      </c>
      <c r="J3433" s="632"/>
      <c r="K3433" s="632"/>
      <c r="L3433" s="632"/>
      <c r="M3433" s="633"/>
      <c r="N3433" s="632"/>
      <c r="O3433" s="635"/>
      <c r="P3433" s="636" t="e">
        <f t="shared" ref="P3433" si="4715">G3433*O3430</f>
        <v>#REF!</v>
      </c>
    </row>
    <row r="3434" spans="1:16">
      <c r="B3434" s="627"/>
      <c r="C3434" s="627"/>
      <c r="D3434" s="627"/>
      <c r="E3434" s="628"/>
      <c r="F3434" s="638" t="s">
        <v>854</v>
      </c>
      <c r="G3434" s="639">
        <v>2</v>
      </c>
      <c r="H3434" s="630">
        <f>IF(F3434="",0,VLOOKUP(F3434,'Cable trays (UnitPrice)'!B:F,5,0))</f>
        <v>0.1643478260869565</v>
      </c>
      <c r="I3434" s="631">
        <f t="shared" si="4712"/>
        <v>0.328695652173913</v>
      </c>
      <c r="J3434" s="632"/>
      <c r="K3434" s="632"/>
      <c r="L3434" s="632"/>
      <c r="M3434" s="633"/>
      <c r="N3434" s="632"/>
      <c r="O3434" s="635"/>
      <c r="P3434" s="636" t="e">
        <f t="shared" ref="P3434" si="4716">G3434*O3430</f>
        <v>#REF!</v>
      </c>
    </row>
    <row r="3435" spans="1:16">
      <c r="B3435" s="627"/>
      <c r="C3435" s="627"/>
      <c r="D3435" s="627"/>
      <c r="E3435" s="628"/>
      <c r="F3435" s="638" t="s">
        <v>865</v>
      </c>
      <c r="G3435" s="639">
        <f t="shared" si="4702"/>
        <v>0.6</v>
      </c>
      <c r="H3435" s="630">
        <f>IF(F3435="",0,VLOOKUP(F3435,'Cable trays (UnitPrice)'!B:F,5,0))</f>
        <v>5.9608695652173909</v>
      </c>
      <c r="I3435" s="631">
        <f t="shared" si="4712"/>
        <v>3.5765217391304343</v>
      </c>
      <c r="J3435" s="632"/>
      <c r="K3435" s="632"/>
      <c r="L3435" s="632"/>
      <c r="M3435" s="633"/>
      <c r="N3435" s="632"/>
      <c r="O3435" s="635"/>
      <c r="P3435" s="636" t="e">
        <f t="shared" ref="P3435" si="4717">G3435*O3430</f>
        <v>#REF!</v>
      </c>
    </row>
    <row r="3436" spans="1:16">
      <c r="B3436" s="627"/>
      <c r="C3436" s="627"/>
      <c r="D3436" s="627"/>
      <c r="E3436" s="628"/>
      <c r="F3436" s="638" t="s">
        <v>855</v>
      </c>
      <c r="G3436" s="639">
        <v>2</v>
      </c>
      <c r="H3436" s="630">
        <f>IF(F3436="",0,VLOOKUP(F3436,'Cable trays (UnitPrice)'!B:F,5,0))</f>
        <v>0.78521739130434776</v>
      </c>
      <c r="I3436" s="631">
        <f t="shared" si="4712"/>
        <v>1.5704347826086955</v>
      </c>
      <c r="J3436" s="632"/>
      <c r="K3436" s="632"/>
      <c r="L3436" s="632"/>
      <c r="M3436" s="633"/>
      <c r="N3436" s="632"/>
      <c r="O3436" s="635"/>
      <c r="P3436" s="636" t="e">
        <f t="shared" ref="P3436" si="4718">G3436*O3430</f>
        <v>#REF!</v>
      </c>
    </row>
    <row r="3437" spans="1:16">
      <c r="B3437" s="627"/>
      <c r="C3437" s="627"/>
      <c r="D3437" s="627"/>
      <c r="E3437" s="628"/>
      <c r="F3437" s="638"/>
      <c r="G3437" s="639"/>
      <c r="H3437" s="630">
        <f>IF(F3437="",0,VLOOKUP(F3437,'Cable trays (UnitPrice)'!B:F,5,0))</f>
        <v>0</v>
      </c>
      <c r="I3437" s="631">
        <f t="shared" si="4712"/>
        <v>0</v>
      </c>
      <c r="J3437" s="632"/>
      <c r="K3437" s="632"/>
      <c r="L3437" s="632"/>
      <c r="M3437" s="633"/>
      <c r="N3437" s="632"/>
      <c r="O3437" s="635"/>
      <c r="P3437" s="636" t="e">
        <f t="shared" ref="P3437" si="4719">G3437*O3430</f>
        <v>#REF!</v>
      </c>
    </row>
    <row r="3438" spans="1:16">
      <c r="B3438" s="627"/>
      <c r="C3438" s="627"/>
      <c r="D3438" s="627"/>
      <c r="E3438" s="628"/>
      <c r="F3438" s="627"/>
      <c r="G3438" s="639"/>
      <c r="H3438" s="630">
        <f>IF(F3438="",0,VLOOKUP(F3438,'Cable trays (UnitPrice)'!B:F,5,0))</f>
        <v>0</v>
      </c>
      <c r="I3438" s="631">
        <f t="shared" si="4712"/>
        <v>0</v>
      </c>
      <c r="J3438" s="632"/>
      <c r="K3438" s="632"/>
      <c r="L3438" s="632"/>
      <c r="M3438" s="633"/>
      <c r="N3438" s="632"/>
      <c r="O3438" s="635"/>
      <c r="P3438" s="636" t="e">
        <f t="shared" ref="P3438" si="4720">G3438*O3430</f>
        <v>#REF!</v>
      </c>
    </row>
    <row r="3439" spans="1:16">
      <c r="B3439" s="627"/>
      <c r="C3439" s="627"/>
      <c r="D3439" s="627"/>
      <c r="E3439" s="628"/>
      <c r="F3439" s="8"/>
      <c r="G3439" s="639"/>
      <c r="H3439" s="630">
        <f>IF(F3439="",0,VLOOKUP(F3439,'Cable trays (UnitPrice)'!B:F,5,0))</f>
        <v>0</v>
      </c>
      <c r="I3439" s="631">
        <f t="shared" si="4712"/>
        <v>0</v>
      </c>
      <c r="J3439" s="632"/>
      <c r="K3439" s="632"/>
      <c r="L3439" s="632"/>
      <c r="M3439" s="633"/>
      <c r="N3439" s="632"/>
      <c r="O3439" s="635"/>
      <c r="P3439" s="636" t="e">
        <f t="shared" ref="P3439" si="4721">G3439*O3430</f>
        <v>#REF!</v>
      </c>
    </row>
    <row r="3440" spans="1:16">
      <c r="A3440" t="s">
        <v>1091</v>
      </c>
      <c r="B3440" s="706" t="s">
        <v>1086</v>
      </c>
      <c r="C3440" s="703" t="s">
        <v>852</v>
      </c>
      <c r="D3440" s="9" t="s">
        <v>869</v>
      </c>
      <c r="E3440" s="9" t="s">
        <v>867</v>
      </c>
      <c r="F3440" s="619"/>
      <c r="G3440" s="619"/>
      <c r="H3440" s="619"/>
      <c r="I3440" s="620">
        <f t="shared" ref="I3440" si="4722">SUM(I3441:I3449)</f>
        <v>69.086054142739954</v>
      </c>
      <c r="J3440" s="621">
        <f>I3440*NOK2EUR</f>
        <v>794.48962264150941</v>
      </c>
      <c r="K3440" s="622"/>
      <c r="L3440" s="622">
        <f t="shared" ref="L3440" si="4723">D3440/1000</f>
        <v>0.3</v>
      </c>
      <c r="M3440" s="624">
        <f t="shared" ref="M3440" si="4724">$M$1</f>
        <v>0.5</v>
      </c>
      <c r="N3440" s="622">
        <f t="shared" ref="N3440" si="4725">L3440+L3440*M3440</f>
        <v>0.44999999999999996</v>
      </c>
      <c r="O3440" s="626" t="e">
        <f>SUMIF(#REF!,A3440,#REF!)</f>
        <v>#REF!</v>
      </c>
      <c r="P3440" s="626"/>
    </row>
    <row r="3441" spans="1:16">
      <c r="B3441" s="627"/>
      <c r="C3441" s="627"/>
      <c r="D3441" s="627"/>
      <c r="E3441" s="628"/>
      <c r="F3441" s="260" t="str">
        <f>CONCATENATE(B3440," ",C3440,D3440,"x",E3440)</f>
        <v>Tray - Reducer HDG 300 x 50</v>
      </c>
      <c r="G3441" s="629">
        <v>1</v>
      </c>
      <c r="H3441" s="630">
        <f>IF(F3441="",0,VLOOKUP(F3441,'Cable trays (UnitPrice)'!B:F,5,0))</f>
        <v>56.521739130434781</v>
      </c>
      <c r="I3441" s="631">
        <f t="shared" ref="I3441:I3449" si="4726">H3441*G3441</f>
        <v>56.521739130434781</v>
      </c>
      <c r="J3441" s="632"/>
      <c r="K3441" s="632"/>
      <c r="L3441" s="632"/>
      <c r="M3441" s="633"/>
      <c r="N3441" s="632"/>
      <c r="O3441" s="635"/>
      <c r="P3441" s="636" t="e">
        <f t="shared" ref="P3441" si="4727">G3441*O3440</f>
        <v>#REF!</v>
      </c>
    </row>
    <row r="3442" spans="1:16">
      <c r="B3442" s="627"/>
      <c r="C3442" s="627"/>
      <c r="D3442" s="627"/>
      <c r="E3442" s="628"/>
      <c r="F3442" s="260" t="str">
        <f>CONCATENATE("Ladder - Union ",C3440,D3440,"x",E3440)</f>
        <v>Ladder - Union HDG 300 x 50</v>
      </c>
      <c r="G3442" s="629">
        <v>2</v>
      </c>
      <c r="H3442" s="630">
        <f>IF(F3442="",0,VLOOKUP(F3442,'Cable trays (UnitPrice)'!B:F,5,0))</f>
        <v>1.9278096800656273</v>
      </c>
      <c r="I3442" s="631">
        <f t="shared" si="4726"/>
        <v>3.8556193601312545</v>
      </c>
      <c r="J3442" s="632"/>
      <c r="K3442" s="632"/>
      <c r="L3442" s="632"/>
      <c r="M3442" s="633"/>
      <c r="N3442" s="632"/>
      <c r="O3442" s="635"/>
      <c r="P3442" s="636" t="e">
        <f t="shared" ref="P3442" si="4728">G3442*O3440</f>
        <v>#REF!</v>
      </c>
    </row>
    <row r="3443" spans="1:16">
      <c r="B3443" s="627"/>
      <c r="C3443" s="627"/>
      <c r="D3443" s="627"/>
      <c r="E3443" s="628"/>
      <c r="F3443" s="638" t="s">
        <v>853</v>
      </c>
      <c r="G3443" s="639">
        <v>2</v>
      </c>
      <c r="H3443" s="630">
        <f>IF(F3443="",0,VLOOKUP(F3443,'Cable trays (UnitPrice)'!B:F,5,0))</f>
        <v>1.6165217391304347</v>
      </c>
      <c r="I3443" s="631">
        <f t="shared" si="4726"/>
        <v>3.2330434782608695</v>
      </c>
      <c r="J3443" s="632"/>
      <c r="K3443" s="632"/>
      <c r="L3443" s="632"/>
      <c r="M3443" s="633"/>
      <c r="N3443" s="632"/>
      <c r="O3443" s="635"/>
      <c r="P3443" s="636" t="e">
        <f t="shared" ref="P3443" si="4729">G3443*O3440</f>
        <v>#REF!</v>
      </c>
    </row>
    <row r="3444" spans="1:16">
      <c r="B3444" s="627"/>
      <c r="C3444" s="627"/>
      <c r="D3444" s="627"/>
      <c r="E3444" s="628"/>
      <c r="F3444" s="638" t="s">
        <v>854</v>
      </c>
      <c r="G3444" s="639">
        <v>2</v>
      </c>
      <c r="H3444" s="630">
        <f>IF(F3444="",0,VLOOKUP(F3444,'Cable trays (UnitPrice)'!B:F,5,0))</f>
        <v>0.1643478260869565</v>
      </c>
      <c r="I3444" s="631">
        <f t="shared" si="4726"/>
        <v>0.328695652173913</v>
      </c>
      <c r="J3444" s="632"/>
      <c r="K3444" s="632"/>
      <c r="L3444" s="632"/>
      <c r="M3444" s="633"/>
      <c r="N3444" s="632"/>
      <c r="O3444" s="635"/>
      <c r="P3444" s="636" t="e">
        <f t="shared" ref="P3444" si="4730">G3444*O3440</f>
        <v>#REF!</v>
      </c>
    </row>
    <row r="3445" spans="1:16">
      <c r="B3445" s="627"/>
      <c r="C3445" s="627"/>
      <c r="D3445" s="627"/>
      <c r="E3445" s="628"/>
      <c r="F3445" s="638" t="s">
        <v>865</v>
      </c>
      <c r="G3445" s="639">
        <f t="shared" si="4702"/>
        <v>0.6</v>
      </c>
      <c r="H3445" s="630">
        <f>IF(F3445="",0,VLOOKUP(F3445,'Cable trays (UnitPrice)'!B:F,5,0))</f>
        <v>5.9608695652173909</v>
      </c>
      <c r="I3445" s="631">
        <f t="shared" si="4726"/>
        <v>3.5765217391304343</v>
      </c>
      <c r="J3445" s="632"/>
      <c r="K3445" s="632"/>
      <c r="L3445" s="632"/>
      <c r="M3445" s="633"/>
      <c r="N3445" s="632"/>
      <c r="O3445" s="635"/>
      <c r="P3445" s="636" t="e">
        <f t="shared" ref="P3445" si="4731">G3445*O3440</f>
        <v>#REF!</v>
      </c>
    </row>
    <row r="3446" spans="1:16">
      <c r="B3446" s="627"/>
      <c r="C3446" s="627"/>
      <c r="D3446" s="627"/>
      <c r="E3446" s="628"/>
      <c r="F3446" s="638" t="s">
        <v>855</v>
      </c>
      <c r="G3446" s="639">
        <v>2</v>
      </c>
      <c r="H3446" s="630">
        <f>IF(F3446="",0,VLOOKUP(F3446,'Cable trays (UnitPrice)'!B:F,5,0))</f>
        <v>0.78521739130434776</v>
      </c>
      <c r="I3446" s="631">
        <f t="shared" si="4726"/>
        <v>1.5704347826086955</v>
      </c>
      <c r="J3446" s="632"/>
      <c r="K3446" s="632"/>
      <c r="L3446" s="632"/>
      <c r="M3446" s="633"/>
      <c r="N3446" s="632"/>
      <c r="O3446" s="635"/>
      <c r="P3446" s="636" t="e">
        <f t="shared" ref="P3446" si="4732">G3446*O3440</f>
        <v>#REF!</v>
      </c>
    </row>
    <row r="3447" spans="1:16">
      <c r="B3447" s="627"/>
      <c r="C3447" s="627"/>
      <c r="D3447" s="627"/>
      <c r="E3447" s="628"/>
      <c r="F3447" s="638"/>
      <c r="G3447" s="639"/>
      <c r="H3447" s="630">
        <f>IF(F3447="",0,VLOOKUP(F3447,'Cable trays (UnitPrice)'!B:F,5,0))</f>
        <v>0</v>
      </c>
      <c r="I3447" s="631">
        <f t="shared" si="4726"/>
        <v>0</v>
      </c>
      <c r="J3447" s="632"/>
      <c r="K3447" s="632"/>
      <c r="L3447" s="632"/>
      <c r="M3447" s="633"/>
      <c r="N3447" s="632"/>
      <c r="O3447" s="635"/>
      <c r="P3447" s="636" t="e">
        <f t="shared" ref="P3447" si="4733">G3447*O3440</f>
        <v>#REF!</v>
      </c>
    </row>
    <row r="3448" spans="1:16">
      <c r="B3448" s="627"/>
      <c r="C3448" s="627"/>
      <c r="D3448" s="627"/>
      <c r="E3448" s="628"/>
      <c r="F3448" s="627"/>
      <c r="G3448" s="639"/>
      <c r="H3448" s="630">
        <f>IF(F3448="",0,VLOOKUP(F3448,'Cable trays (UnitPrice)'!B:F,5,0))</f>
        <v>0</v>
      </c>
      <c r="I3448" s="631">
        <f t="shared" si="4726"/>
        <v>0</v>
      </c>
      <c r="J3448" s="632"/>
      <c r="K3448" s="632"/>
      <c r="L3448" s="632"/>
      <c r="M3448" s="633"/>
      <c r="N3448" s="632"/>
      <c r="O3448" s="635"/>
      <c r="P3448" s="636" t="e">
        <f t="shared" ref="P3448" si="4734">G3448*O3440</f>
        <v>#REF!</v>
      </c>
    </row>
    <row r="3449" spans="1:16">
      <c r="B3449" s="627"/>
      <c r="C3449" s="627"/>
      <c r="D3449" s="627"/>
      <c r="E3449" s="628"/>
      <c r="F3449" s="8"/>
      <c r="G3449" s="639"/>
      <c r="H3449" s="630">
        <f>IF(F3449="",0,VLOOKUP(F3449,'Cable trays (UnitPrice)'!B:F,5,0))</f>
        <v>0</v>
      </c>
      <c r="I3449" s="631">
        <f t="shared" si="4726"/>
        <v>0</v>
      </c>
      <c r="J3449" s="632"/>
      <c r="K3449" s="632"/>
      <c r="L3449" s="632"/>
      <c r="M3449" s="633"/>
      <c r="N3449" s="632"/>
      <c r="O3449" s="635"/>
      <c r="P3449" s="636" t="e">
        <f t="shared" ref="P3449" si="4735">G3449*O3440</f>
        <v>#REF!</v>
      </c>
    </row>
    <row r="3450" spans="1:16">
      <c r="A3450" t="s">
        <v>1091</v>
      </c>
      <c r="B3450" s="706" t="s">
        <v>1086</v>
      </c>
      <c r="C3450" s="703" t="s">
        <v>852</v>
      </c>
      <c r="D3450" s="9" t="s">
        <v>869</v>
      </c>
      <c r="E3450" s="9" t="s">
        <v>867</v>
      </c>
      <c r="F3450" s="619"/>
      <c r="G3450" s="619"/>
      <c r="H3450" s="619"/>
      <c r="I3450" s="620">
        <f t="shared" ref="I3450" si="4736">SUM(I3451:I3459)</f>
        <v>69.086054142739954</v>
      </c>
      <c r="J3450" s="621">
        <f>I3450*NOK2EUR</f>
        <v>794.48962264150941</v>
      </c>
      <c r="K3450" s="622"/>
      <c r="L3450" s="622">
        <f t="shared" ref="L3450" si="4737">D3450/1000</f>
        <v>0.3</v>
      </c>
      <c r="M3450" s="624">
        <f t="shared" ref="M3450" si="4738">$M$1</f>
        <v>0.5</v>
      </c>
      <c r="N3450" s="622">
        <f t="shared" ref="N3450" si="4739">L3450+L3450*M3450</f>
        <v>0.44999999999999996</v>
      </c>
      <c r="O3450" s="626" t="e">
        <f>SUMIF(#REF!,A3450,#REF!)</f>
        <v>#REF!</v>
      </c>
      <c r="P3450" s="626"/>
    </row>
    <row r="3451" spans="1:16">
      <c r="B3451" s="627"/>
      <c r="C3451" s="627"/>
      <c r="D3451" s="627"/>
      <c r="E3451" s="628"/>
      <c r="F3451" s="260" t="str">
        <f>CONCATENATE(B3450," ",C3450,D3450,"x",E3450)</f>
        <v>Tray - Reducer HDG 300 x 50</v>
      </c>
      <c r="G3451" s="629">
        <v>1</v>
      </c>
      <c r="H3451" s="630">
        <f>IF(F3451="",0,VLOOKUP(F3451,'Cable trays (UnitPrice)'!B:F,5,0))</f>
        <v>56.521739130434781</v>
      </c>
      <c r="I3451" s="631">
        <f t="shared" ref="I3451:I3459" si="4740">H3451*G3451</f>
        <v>56.521739130434781</v>
      </c>
      <c r="J3451" s="632"/>
      <c r="K3451" s="632"/>
      <c r="L3451" s="632"/>
      <c r="M3451" s="633"/>
      <c r="N3451" s="632"/>
      <c r="O3451" s="635"/>
      <c r="P3451" s="636" t="e">
        <f t="shared" ref="P3451" si="4741">G3451*O3450</f>
        <v>#REF!</v>
      </c>
    </row>
    <row r="3452" spans="1:16">
      <c r="B3452" s="627"/>
      <c r="C3452" s="627"/>
      <c r="D3452" s="627"/>
      <c r="E3452" s="628"/>
      <c r="F3452" s="260" t="str">
        <f>CONCATENATE("Ladder - Union ",C3450,D3450,"x",E3450)</f>
        <v>Ladder - Union HDG 300 x 50</v>
      </c>
      <c r="G3452" s="629">
        <v>2</v>
      </c>
      <c r="H3452" s="630">
        <f>IF(F3452="",0,VLOOKUP(F3452,'Cable trays (UnitPrice)'!B:F,5,0))</f>
        <v>1.9278096800656273</v>
      </c>
      <c r="I3452" s="631">
        <f t="shared" si="4740"/>
        <v>3.8556193601312545</v>
      </c>
      <c r="J3452" s="632"/>
      <c r="K3452" s="632"/>
      <c r="L3452" s="632"/>
      <c r="M3452" s="633"/>
      <c r="N3452" s="632"/>
      <c r="O3452" s="635"/>
      <c r="P3452" s="636" t="e">
        <f t="shared" ref="P3452" si="4742">G3452*O3450</f>
        <v>#REF!</v>
      </c>
    </row>
    <row r="3453" spans="1:16">
      <c r="B3453" s="627"/>
      <c r="C3453" s="627"/>
      <c r="D3453" s="627"/>
      <c r="E3453" s="628"/>
      <c r="F3453" s="638" t="s">
        <v>853</v>
      </c>
      <c r="G3453" s="639">
        <v>2</v>
      </c>
      <c r="H3453" s="630">
        <f>IF(F3453="",0,VLOOKUP(F3453,'Cable trays (UnitPrice)'!B:F,5,0))</f>
        <v>1.6165217391304347</v>
      </c>
      <c r="I3453" s="631">
        <f t="shared" si="4740"/>
        <v>3.2330434782608695</v>
      </c>
      <c r="J3453" s="632"/>
      <c r="K3453" s="632"/>
      <c r="L3453" s="632"/>
      <c r="M3453" s="633"/>
      <c r="N3453" s="632"/>
      <c r="O3453" s="635"/>
      <c r="P3453" s="636" t="e">
        <f t="shared" ref="P3453" si="4743">G3453*O3450</f>
        <v>#REF!</v>
      </c>
    </row>
    <row r="3454" spans="1:16">
      <c r="B3454" s="627"/>
      <c r="C3454" s="627"/>
      <c r="D3454" s="627"/>
      <c r="E3454" s="628"/>
      <c r="F3454" s="638" t="s">
        <v>854</v>
      </c>
      <c r="G3454" s="639">
        <v>2</v>
      </c>
      <c r="H3454" s="630">
        <f>IF(F3454="",0,VLOOKUP(F3454,'Cable trays (UnitPrice)'!B:F,5,0))</f>
        <v>0.1643478260869565</v>
      </c>
      <c r="I3454" s="631">
        <f t="shared" si="4740"/>
        <v>0.328695652173913</v>
      </c>
      <c r="J3454" s="632"/>
      <c r="K3454" s="632"/>
      <c r="L3454" s="632"/>
      <c r="M3454" s="633"/>
      <c r="N3454" s="632"/>
      <c r="O3454" s="635"/>
      <c r="P3454" s="636" t="e">
        <f t="shared" ref="P3454" si="4744">G3454*O3450</f>
        <v>#REF!</v>
      </c>
    </row>
    <row r="3455" spans="1:16">
      <c r="B3455" s="627"/>
      <c r="C3455" s="627"/>
      <c r="D3455" s="627"/>
      <c r="E3455" s="628"/>
      <c r="F3455" s="638" t="s">
        <v>865</v>
      </c>
      <c r="G3455" s="639">
        <f t="shared" si="4702"/>
        <v>0.6</v>
      </c>
      <c r="H3455" s="630">
        <f>IF(F3455="",0,VLOOKUP(F3455,'Cable trays (UnitPrice)'!B:F,5,0))</f>
        <v>5.9608695652173909</v>
      </c>
      <c r="I3455" s="631">
        <f t="shared" si="4740"/>
        <v>3.5765217391304343</v>
      </c>
      <c r="J3455" s="632"/>
      <c r="K3455" s="632"/>
      <c r="L3455" s="632"/>
      <c r="M3455" s="633"/>
      <c r="N3455" s="632"/>
      <c r="O3455" s="635"/>
      <c r="P3455" s="636" t="e">
        <f t="shared" ref="P3455" si="4745">G3455*O3450</f>
        <v>#REF!</v>
      </c>
    </row>
    <row r="3456" spans="1:16">
      <c r="B3456" s="627"/>
      <c r="C3456" s="627"/>
      <c r="D3456" s="627"/>
      <c r="E3456" s="628"/>
      <c r="F3456" s="638" t="s">
        <v>855</v>
      </c>
      <c r="G3456" s="639">
        <v>2</v>
      </c>
      <c r="H3456" s="630">
        <f>IF(F3456="",0,VLOOKUP(F3456,'Cable trays (UnitPrice)'!B:F,5,0))</f>
        <v>0.78521739130434776</v>
      </c>
      <c r="I3456" s="631">
        <f t="shared" si="4740"/>
        <v>1.5704347826086955</v>
      </c>
      <c r="J3456" s="632"/>
      <c r="K3456" s="632"/>
      <c r="L3456" s="632"/>
      <c r="M3456" s="633"/>
      <c r="N3456" s="632"/>
      <c r="O3456" s="635"/>
      <c r="P3456" s="636" t="e">
        <f t="shared" ref="P3456" si="4746">G3456*O3450</f>
        <v>#REF!</v>
      </c>
    </row>
    <row r="3457" spans="1:16">
      <c r="B3457" s="627"/>
      <c r="C3457" s="627"/>
      <c r="D3457" s="627"/>
      <c r="E3457" s="628"/>
      <c r="F3457" s="638"/>
      <c r="G3457" s="639"/>
      <c r="H3457" s="630">
        <f>IF(F3457="",0,VLOOKUP(F3457,'Cable trays (UnitPrice)'!B:F,5,0))</f>
        <v>0</v>
      </c>
      <c r="I3457" s="631">
        <f t="shared" si="4740"/>
        <v>0</v>
      </c>
      <c r="J3457" s="632"/>
      <c r="K3457" s="632"/>
      <c r="L3457" s="632"/>
      <c r="M3457" s="633"/>
      <c r="N3457" s="632"/>
      <c r="O3457" s="635"/>
      <c r="P3457" s="636" t="e">
        <f t="shared" ref="P3457" si="4747">G3457*O3450</f>
        <v>#REF!</v>
      </c>
    </row>
    <row r="3458" spans="1:16">
      <c r="B3458" s="627"/>
      <c r="C3458" s="627"/>
      <c r="D3458" s="627"/>
      <c r="E3458" s="628"/>
      <c r="F3458" s="627"/>
      <c r="G3458" s="639"/>
      <c r="H3458" s="630">
        <f>IF(F3458="",0,VLOOKUP(F3458,'Cable trays (UnitPrice)'!B:F,5,0))</f>
        <v>0</v>
      </c>
      <c r="I3458" s="631">
        <f t="shared" si="4740"/>
        <v>0</v>
      </c>
      <c r="J3458" s="632"/>
      <c r="K3458" s="632"/>
      <c r="L3458" s="632"/>
      <c r="M3458" s="633"/>
      <c r="N3458" s="632"/>
      <c r="O3458" s="635"/>
      <c r="P3458" s="636" t="e">
        <f t="shared" ref="P3458" si="4748">G3458*O3450</f>
        <v>#REF!</v>
      </c>
    </row>
    <row r="3459" spans="1:16">
      <c r="B3459" s="627"/>
      <c r="C3459" s="627"/>
      <c r="D3459" s="627"/>
      <c r="E3459" s="628"/>
      <c r="F3459" s="8"/>
      <c r="G3459" s="639"/>
      <c r="H3459" s="630">
        <f>IF(F3459="",0,VLOOKUP(F3459,'Cable trays (UnitPrice)'!B:F,5,0))</f>
        <v>0</v>
      </c>
      <c r="I3459" s="631">
        <f t="shared" si="4740"/>
        <v>0</v>
      </c>
      <c r="J3459" s="632"/>
      <c r="K3459" s="632"/>
      <c r="L3459" s="632"/>
      <c r="M3459" s="633"/>
      <c r="N3459" s="632"/>
      <c r="O3459" s="635"/>
      <c r="P3459" s="636" t="e">
        <f t="shared" ref="P3459" si="4749">G3459*O3450</f>
        <v>#REF!</v>
      </c>
    </row>
    <row r="3460" spans="1:16">
      <c r="A3460" t="s">
        <v>1091</v>
      </c>
      <c r="B3460" s="706" t="s">
        <v>1086</v>
      </c>
      <c r="C3460" s="703" t="s">
        <v>852</v>
      </c>
      <c r="D3460" s="9" t="s">
        <v>869</v>
      </c>
      <c r="E3460" s="9" t="s">
        <v>867</v>
      </c>
      <c r="F3460" s="619"/>
      <c r="G3460" s="619"/>
      <c r="H3460" s="619"/>
      <c r="I3460" s="620">
        <f t="shared" ref="I3460" si="4750">SUM(I3461:I3469)</f>
        <v>69.086054142739954</v>
      </c>
      <c r="J3460" s="621">
        <f>I3460*NOK2EUR</f>
        <v>794.48962264150941</v>
      </c>
      <c r="K3460" s="622"/>
      <c r="L3460" s="622">
        <f t="shared" ref="L3460" si="4751">D3460/1000</f>
        <v>0.3</v>
      </c>
      <c r="M3460" s="624">
        <f t="shared" ref="M3460" si="4752">$M$1</f>
        <v>0.5</v>
      </c>
      <c r="N3460" s="622">
        <f t="shared" ref="N3460" si="4753">L3460+L3460*M3460</f>
        <v>0.44999999999999996</v>
      </c>
      <c r="O3460" s="626" t="e">
        <f>SUMIF(#REF!,A3460,#REF!)</f>
        <v>#REF!</v>
      </c>
      <c r="P3460" s="626"/>
    </row>
    <row r="3461" spans="1:16">
      <c r="B3461" s="627"/>
      <c r="C3461" s="627"/>
      <c r="D3461" s="627"/>
      <c r="E3461" s="628"/>
      <c r="F3461" s="260" t="str">
        <f>CONCATENATE(B3460," ",C3460,D3460,"x",E3460)</f>
        <v>Tray - Reducer HDG 300 x 50</v>
      </c>
      <c r="G3461" s="629">
        <v>1</v>
      </c>
      <c r="H3461" s="630">
        <f>IF(F3461="",0,VLOOKUP(F3461,'Cable trays (UnitPrice)'!B:F,5,0))</f>
        <v>56.521739130434781</v>
      </c>
      <c r="I3461" s="631">
        <f t="shared" ref="I3461:I3469" si="4754">H3461*G3461</f>
        <v>56.521739130434781</v>
      </c>
      <c r="J3461" s="632"/>
      <c r="K3461" s="632"/>
      <c r="L3461" s="632"/>
      <c r="M3461" s="633"/>
      <c r="N3461" s="632"/>
      <c r="O3461" s="635"/>
      <c r="P3461" s="636" t="e">
        <f t="shared" ref="P3461" si="4755">G3461*O3460</f>
        <v>#REF!</v>
      </c>
    </row>
    <row r="3462" spans="1:16">
      <c r="B3462" s="627"/>
      <c r="C3462" s="627"/>
      <c r="D3462" s="627"/>
      <c r="E3462" s="628"/>
      <c r="F3462" s="260" t="str">
        <f>CONCATENATE("Ladder - Union ",C3460,D3460,"x",E3460)</f>
        <v>Ladder - Union HDG 300 x 50</v>
      </c>
      <c r="G3462" s="629">
        <v>2</v>
      </c>
      <c r="H3462" s="630">
        <f>IF(F3462="",0,VLOOKUP(F3462,'Cable trays (UnitPrice)'!B:F,5,0))</f>
        <v>1.9278096800656273</v>
      </c>
      <c r="I3462" s="631">
        <f t="shared" si="4754"/>
        <v>3.8556193601312545</v>
      </c>
      <c r="J3462" s="632"/>
      <c r="K3462" s="632"/>
      <c r="L3462" s="632"/>
      <c r="M3462" s="633"/>
      <c r="N3462" s="632"/>
      <c r="O3462" s="635"/>
      <c r="P3462" s="636" t="e">
        <f t="shared" ref="P3462" si="4756">G3462*O3460</f>
        <v>#REF!</v>
      </c>
    </row>
    <row r="3463" spans="1:16">
      <c r="B3463" s="627"/>
      <c r="C3463" s="627"/>
      <c r="D3463" s="627"/>
      <c r="E3463" s="628"/>
      <c r="F3463" s="638" t="s">
        <v>853</v>
      </c>
      <c r="G3463" s="639">
        <v>2</v>
      </c>
      <c r="H3463" s="630">
        <f>IF(F3463="",0,VLOOKUP(F3463,'Cable trays (UnitPrice)'!B:F,5,0))</f>
        <v>1.6165217391304347</v>
      </c>
      <c r="I3463" s="631">
        <f t="shared" si="4754"/>
        <v>3.2330434782608695</v>
      </c>
      <c r="J3463" s="632"/>
      <c r="K3463" s="632"/>
      <c r="L3463" s="632"/>
      <c r="M3463" s="633"/>
      <c r="N3463" s="632"/>
      <c r="O3463" s="635"/>
      <c r="P3463" s="636" t="e">
        <f t="shared" ref="P3463" si="4757">G3463*O3460</f>
        <v>#REF!</v>
      </c>
    </row>
    <row r="3464" spans="1:16">
      <c r="B3464" s="627"/>
      <c r="C3464" s="627"/>
      <c r="D3464" s="627"/>
      <c r="E3464" s="628"/>
      <c r="F3464" s="638" t="s">
        <v>854</v>
      </c>
      <c r="G3464" s="639">
        <v>2</v>
      </c>
      <c r="H3464" s="630">
        <f>IF(F3464="",0,VLOOKUP(F3464,'Cable trays (UnitPrice)'!B:F,5,0))</f>
        <v>0.1643478260869565</v>
      </c>
      <c r="I3464" s="631">
        <f t="shared" si="4754"/>
        <v>0.328695652173913</v>
      </c>
      <c r="J3464" s="632"/>
      <c r="K3464" s="632"/>
      <c r="L3464" s="632"/>
      <c r="M3464" s="633"/>
      <c r="N3464" s="632"/>
      <c r="O3464" s="635"/>
      <c r="P3464" s="636" t="e">
        <f t="shared" ref="P3464" si="4758">G3464*O3460</f>
        <v>#REF!</v>
      </c>
    </row>
    <row r="3465" spans="1:16">
      <c r="B3465" s="627"/>
      <c r="C3465" s="627"/>
      <c r="D3465" s="627"/>
      <c r="E3465" s="628"/>
      <c r="F3465" s="638" t="s">
        <v>865</v>
      </c>
      <c r="G3465" s="639">
        <f t="shared" si="4702"/>
        <v>0.6</v>
      </c>
      <c r="H3465" s="630">
        <f>IF(F3465="",0,VLOOKUP(F3465,'Cable trays (UnitPrice)'!B:F,5,0))</f>
        <v>5.9608695652173909</v>
      </c>
      <c r="I3465" s="631">
        <f t="shared" si="4754"/>
        <v>3.5765217391304343</v>
      </c>
      <c r="J3465" s="632"/>
      <c r="K3465" s="632"/>
      <c r="L3465" s="632"/>
      <c r="M3465" s="633"/>
      <c r="N3465" s="632"/>
      <c r="O3465" s="635"/>
      <c r="P3465" s="636" t="e">
        <f t="shared" ref="P3465" si="4759">G3465*O3460</f>
        <v>#REF!</v>
      </c>
    </row>
    <row r="3466" spans="1:16">
      <c r="B3466" s="627"/>
      <c r="C3466" s="627"/>
      <c r="D3466" s="627"/>
      <c r="E3466" s="628"/>
      <c r="F3466" s="638" t="s">
        <v>855</v>
      </c>
      <c r="G3466" s="639">
        <v>2</v>
      </c>
      <c r="H3466" s="630">
        <f>IF(F3466="",0,VLOOKUP(F3466,'Cable trays (UnitPrice)'!B:F,5,0))</f>
        <v>0.78521739130434776</v>
      </c>
      <c r="I3466" s="631">
        <f t="shared" si="4754"/>
        <v>1.5704347826086955</v>
      </c>
      <c r="J3466" s="632"/>
      <c r="K3466" s="632"/>
      <c r="L3466" s="632"/>
      <c r="M3466" s="633"/>
      <c r="N3466" s="632"/>
      <c r="O3466" s="635"/>
      <c r="P3466" s="636" t="e">
        <f t="shared" ref="P3466" si="4760">G3466*O3460</f>
        <v>#REF!</v>
      </c>
    </row>
    <row r="3467" spans="1:16">
      <c r="B3467" s="627"/>
      <c r="C3467" s="627"/>
      <c r="D3467" s="627"/>
      <c r="E3467" s="628"/>
      <c r="F3467" s="638"/>
      <c r="G3467" s="639"/>
      <c r="H3467" s="630">
        <f>IF(F3467="",0,VLOOKUP(F3467,'Cable trays (UnitPrice)'!B:F,5,0))</f>
        <v>0</v>
      </c>
      <c r="I3467" s="631">
        <f t="shared" si="4754"/>
        <v>0</v>
      </c>
      <c r="J3467" s="632"/>
      <c r="K3467" s="632"/>
      <c r="L3467" s="632"/>
      <c r="M3467" s="633"/>
      <c r="N3467" s="632"/>
      <c r="O3467" s="635"/>
      <c r="P3467" s="636" t="e">
        <f t="shared" ref="P3467" si="4761">G3467*O3460</f>
        <v>#REF!</v>
      </c>
    </row>
    <row r="3468" spans="1:16">
      <c r="B3468" s="627"/>
      <c r="C3468" s="627"/>
      <c r="D3468" s="627"/>
      <c r="E3468" s="628"/>
      <c r="F3468" s="627"/>
      <c r="G3468" s="639"/>
      <c r="H3468" s="630">
        <f>IF(F3468="",0,VLOOKUP(F3468,'Cable trays (UnitPrice)'!B:F,5,0))</f>
        <v>0</v>
      </c>
      <c r="I3468" s="631">
        <f t="shared" si="4754"/>
        <v>0</v>
      </c>
      <c r="J3468" s="632"/>
      <c r="K3468" s="632"/>
      <c r="L3468" s="632"/>
      <c r="M3468" s="633"/>
      <c r="N3468" s="632"/>
      <c r="O3468" s="635"/>
      <c r="P3468" s="636" t="e">
        <f t="shared" ref="P3468" si="4762">G3468*O3460</f>
        <v>#REF!</v>
      </c>
    </row>
    <row r="3469" spans="1:16">
      <c r="B3469" s="627"/>
      <c r="C3469" s="627"/>
      <c r="D3469" s="627"/>
      <c r="E3469" s="628"/>
      <c r="F3469" s="8"/>
      <c r="G3469" s="639"/>
      <c r="H3469" s="630">
        <f>IF(F3469="",0,VLOOKUP(F3469,'Cable trays (UnitPrice)'!B:F,5,0))</f>
        <v>0</v>
      </c>
      <c r="I3469" s="631">
        <f t="shared" si="4754"/>
        <v>0</v>
      </c>
      <c r="J3469" s="632"/>
      <c r="K3469" s="632"/>
      <c r="L3469" s="632"/>
      <c r="M3469" s="633"/>
      <c r="N3469" s="632"/>
      <c r="O3469" s="635"/>
      <c r="P3469" s="636" t="e">
        <f t="shared" ref="P3469" si="4763">G3469*O3460</f>
        <v>#REF!</v>
      </c>
    </row>
    <row r="3470" spans="1:16">
      <c r="A3470" t="s">
        <v>1092</v>
      </c>
      <c r="B3470" s="706" t="s">
        <v>1086</v>
      </c>
      <c r="C3470" s="703" t="s">
        <v>852</v>
      </c>
      <c r="D3470" s="9" t="s">
        <v>941</v>
      </c>
      <c r="E3470" s="9" t="s">
        <v>881</v>
      </c>
      <c r="F3470" s="619"/>
      <c r="G3470" s="619"/>
      <c r="H3470" s="619"/>
      <c r="I3470" s="620">
        <f t="shared" ref="I3470" si="4764">SUM(I3471:I3479)</f>
        <v>74.823042111019973</v>
      </c>
      <c r="J3470" s="621">
        <f>I3470*NOK2EUR</f>
        <v>860.46498427672964</v>
      </c>
      <c r="K3470" s="622"/>
      <c r="L3470" s="622">
        <f t="shared" ref="L3470" si="4765">D3470/1000</f>
        <v>0.22500000000000001</v>
      </c>
      <c r="M3470" s="624">
        <f t="shared" ref="M3470" si="4766">$M$1</f>
        <v>0.5</v>
      </c>
      <c r="N3470" s="622">
        <f t="shared" ref="N3470" si="4767">L3470+L3470*M3470</f>
        <v>0.33750000000000002</v>
      </c>
      <c r="O3470" s="626" t="e">
        <f>SUMIF(#REF!,A3470,#REF!)</f>
        <v>#REF!</v>
      </c>
      <c r="P3470" s="626"/>
    </row>
    <row r="3471" spans="1:16">
      <c r="B3471" s="627"/>
      <c r="C3471" s="627"/>
      <c r="D3471" s="627"/>
      <c r="E3471" s="628"/>
      <c r="F3471" s="260" t="str">
        <f>CONCATENATE(B3470," ",C3470,D3470,"x",E3470)</f>
        <v>Tray - Reducer HDG 225 x 100</v>
      </c>
      <c r="G3471" s="629">
        <v>1</v>
      </c>
      <c r="H3471" s="630">
        <f>IF(F3471="",0,VLOOKUP(F3471,'Cable trays (UnitPrice)'!B:F,5,0))</f>
        <v>58.695652173913047</v>
      </c>
      <c r="I3471" s="631">
        <f t="shared" ref="I3471:I3479" si="4768">H3471*G3471</f>
        <v>58.695652173913047</v>
      </c>
      <c r="J3471" s="632"/>
      <c r="K3471" s="632"/>
      <c r="L3471" s="632"/>
      <c r="M3471" s="633"/>
      <c r="N3471" s="632"/>
      <c r="O3471" s="635"/>
      <c r="P3471" s="636" t="e">
        <f t="shared" ref="P3471" si="4769">G3471*O3470</f>
        <v>#REF!</v>
      </c>
    </row>
    <row r="3472" spans="1:16">
      <c r="B3472" s="627"/>
      <c r="C3472" s="627"/>
      <c r="D3472" s="627"/>
      <c r="E3472" s="628"/>
      <c r="F3472" s="260" t="str">
        <f>CONCATENATE("Ladder - Union ",C3470,D3470,"x",E3470)</f>
        <v>Ladder - Union HDG 225 x 100</v>
      </c>
      <c r="G3472" s="629">
        <v>2</v>
      </c>
      <c r="H3472" s="630">
        <f>IF(F3472="",0,VLOOKUP(F3472,'Cable trays (UnitPrice)'!B:F,5,0))</f>
        <v>4.1564123598578071</v>
      </c>
      <c r="I3472" s="631">
        <f t="shared" si="4768"/>
        <v>8.3128247197156142</v>
      </c>
      <c r="J3472" s="632"/>
      <c r="K3472" s="632"/>
      <c r="L3472" s="632"/>
      <c r="M3472" s="633"/>
      <c r="N3472" s="632"/>
      <c r="O3472" s="635"/>
      <c r="P3472" s="636" t="e">
        <f t="shared" ref="P3472" si="4770">G3472*O3470</f>
        <v>#REF!</v>
      </c>
    </row>
    <row r="3473" spans="1:16">
      <c r="B3473" s="627"/>
      <c r="C3473" s="627"/>
      <c r="D3473" s="627"/>
      <c r="E3473" s="628"/>
      <c r="F3473" s="638" t="s">
        <v>853</v>
      </c>
      <c r="G3473" s="639">
        <v>2</v>
      </c>
      <c r="H3473" s="630">
        <f>IF(F3473="",0,VLOOKUP(F3473,'Cable trays (UnitPrice)'!B:F,5,0))</f>
        <v>1.6165217391304347</v>
      </c>
      <c r="I3473" s="631">
        <f t="shared" si="4768"/>
        <v>3.2330434782608695</v>
      </c>
      <c r="J3473" s="632"/>
      <c r="K3473" s="632"/>
      <c r="L3473" s="632"/>
      <c r="M3473" s="633"/>
      <c r="N3473" s="632"/>
      <c r="O3473" s="635"/>
      <c r="P3473" s="636" t="e">
        <f t="shared" ref="P3473" si="4771">G3473*O3470</f>
        <v>#REF!</v>
      </c>
    </row>
    <row r="3474" spans="1:16">
      <c r="B3474" s="627"/>
      <c r="C3474" s="627"/>
      <c r="D3474" s="627"/>
      <c r="E3474" s="628"/>
      <c r="F3474" s="638" t="s">
        <v>854</v>
      </c>
      <c r="G3474" s="639">
        <v>2</v>
      </c>
      <c r="H3474" s="630">
        <f>IF(F3474="",0,VLOOKUP(F3474,'Cable trays (UnitPrice)'!B:F,5,0))</f>
        <v>0.1643478260869565</v>
      </c>
      <c r="I3474" s="631">
        <f t="shared" si="4768"/>
        <v>0.328695652173913</v>
      </c>
      <c r="J3474" s="632"/>
      <c r="K3474" s="632"/>
      <c r="L3474" s="632"/>
      <c r="M3474" s="633"/>
      <c r="N3474" s="632"/>
      <c r="O3474" s="635"/>
      <c r="P3474" s="636" t="e">
        <f t="shared" ref="P3474" si="4772">G3474*O3470</f>
        <v>#REF!</v>
      </c>
    </row>
    <row r="3475" spans="1:16">
      <c r="B3475" s="627"/>
      <c r="C3475" s="627"/>
      <c r="D3475" s="627"/>
      <c r="E3475" s="628"/>
      <c r="F3475" s="638" t="s">
        <v>865</v>
      </c>
      <c r="G3475" s="639">
        <f t="shared" si="4702"/>
        <v>0.45</v>
      </c>
      <c r="H3475" s="630">
        <f>IF(F3475="",0,VLOOKUP(F3475,'Cable trays (UnitPrice)'!B:F,5,0))</f>
        <v>5.9608695652173909</v>
      </c>
      <c r="I3475" s="631">
        <f t="shared" si="4768"/>
        <v>2.682391304347826</v>
      </c>
      <c r="J3475" s="632"/>
      <c r="K3475" s="632"/>
      <c r="L3475" s="632"/>
      <c r="M3475" s="633"/>
      <c r="N3475" s="632"/>
      <c r="O3475" s="635"/>
      <c r="P3475" s="636" t="e">
        <f t="shared" ref="P3475" si="4773">G3475*O3470</f>
        <v>#REF!</v>
      </c>
    </row>
    <row r="3476" spans="1:16">
      <c r="B3476" s="627"/>
      <c r="C3476" s="627"/>
      <c r="D3476" s="627"/>
      <c r="E3476" s="628"/>
      <c r="F3476" s="638" t="s">
        <v>855</v>
      </c>
      <c r="G3476" s="639">
        <v>2</v>
      </c>
      <c r="H3476" s="630">
        <f>IF(F3476="",0,VLOOKUP(F3476,'Cable trays (UnitPrice)'!B:F,5,0))</f>
        <v>0.78521739130434776</v>
      </c>
      <c r="I3476" s="631">
        <f t="shared" si="4768"/>
        <v>1.5704347826086955</v>
      </c>
      <c r="J3476" s="632"/>
      <c r="K3476" s="632"/>
      <c r="L3476" s="632"/>
      <c r="M3476" s="633"/>
      <c r="N3476" s="632"/>
      <c r="O3476" s="635"/>
      <c r="P3476" s="636" t="e">
        <f t="shared" ref="P3476" si="4774">G3476*O3470</f>
        <v>#REF!</v>
      </c>
    </row>
    <row r="3477" spans="1:16">
      <c r="B3477" s="627"/>
      <c r="C3477" s="627"/>
      <c r="D3477" s="627"/>
      <c r="E3477" s="628"/>
      <c r="F3477" s="638"/>
      <c r="G3477" s="639"/>
      <c r="H3477" s="630">
        <f>IF(F3477="",0,VLOOKUP(F3477,'Cable trays (UnitPrice)'!B:F,5,0))</f>
        <v>0</v>
      </c>
      <c r="I3477" s="631">
        <f t="shared" si="4768"/>
        <v>0</v>
      </c>
      <c r="J3477" s="632"/>
      <c r="K3477" s="632"/>
      <c r="L3477" s="632"/>
      <c r="M3477" s="633"/>
      <c r="N3477" s="632"/>
      <c r="O3477" s="635"/>
      <c r="P3477" s="636" t="e">
        <f t="shared" ref="P3477" si="4775">G3477*O3470</f>
        <v>#REF!</v>
      </c>
    </row>
    <row r="3478" spans="1:16">
      <c r="B3478" s="627"/>
      <c r="C3478" s="627"/>
      <c r="D3478" s="627"/>
      <c r="E3478" s="628"/>
      <c r="F3478" s="627"/>
      <c r="G3478" s="639"/>
      <c r="H3478" s="630">
        <f>IF(F3478="",0,VLOOKUP(F3478,'Cable trays (UnitPrice)'!B:F,5,0))</f>
        <v>0</v>
      </c>
      <c r="I3478" s="631">
        <f t="shared" si="4768"/>
        <v>0</v>
      </c>
      <c r="J3478" s="632"/>
      <c r="K3478" s="632"/>
      <c r="L3478" s="632"/>
      <c r="M3478" s="633"/>
      <c r="N3478" s="632"/>
      <c r="O3478" s="635"/>
      <c r="P3478" s="636" t="e">
        <f t="shared" ref="P3478" si="4776">G3478*O3470</f>
        <v>#REF!</v>
      </c>
    </row>
    <row r="3479" spans="1:16">
      <c r="B3479" s="627"/>
      <c r="C3479" s="627"/>
      <c r="D3479" s="627"/>
      <c r="E3479" s="628"/>
      <c r="F3479" s="8"/>
      <c r="G3479" s="639"/>
      <c r="H3479" s="630">
        <f>IF(F3479="",0,VLOOKUP(F3479,'Cable trays (UnitPrice)'!B:F,5,0))</f>
        <v>0</v>
      </c>
      <c r="I3479" s="631">
        <f t="shared" si="4768"/>
        <v>0</v>
      </c>
      <c r="J3479" s="632"/>
      <c r="K3479" s="632"/>
      <c r="L3479" s="632"/>
      <c r="M3479" s="633"/>
      <c r="N3479" s="632"/>
      <c r="O3479" s="635"/>
      <c r="P3479" s="636" t="e">
        <f t="shared" ref="P3479" si="4777">G3479*O3470</f>
        <v>#REF!</v>
      </c>
    </row>
    <row r="3480" spans="1:16">
      <c r="A3480" t="s">
        <v>1092</v>
      </c>
      <c r="B3480" s="706" t="s">
        <v>1086</v>
      </c>
      <c r="C3480" s="703" t="s">
        <v>852</v>
      </c>
      <c r="D3480" s="9" t="s">
        <v>941</v>
      </c>
      <c r="E3480" s="9" t="s">
        <v>881</v>
      </c>
      <c r="F3480" s="619"/>
      <c r="G3480" s="619"/>
      <c r="H3480" s="619"/>
      <c r="I3480" s="620">
        <f t="shared" ref="I3480" si="4778">SUM(I3481:I3489)</f>
        <v>74.823042111019973</v>
      </c>
      <c r="J3480" s="621">
        <f>I3480*NOK2EUR</f>
        <v>860.46498427672964</v>
      </c>
      <c r="K3480" s="622"/>
      <c r="L3480" s="622">
        <f t="shared" ref="L3480" si="4779">D3480/1000</f>
        <v>0.22500000000000001</v>
      </c>
      <c r="M3480" s="624">
        <f t="shared" ref="M3480" si="4780">$M$1</f>
        <v>0.5</v>
      </c>
      <c r="N3480" s="622">
        <f t="shared" ref="N3480" si="4781">L3480+L3480*M3480</f>
        <v>0.33750000000000002</v>
      </c>
      <c r="O3480" s="626" t="e">
        <f>SUMIF(#REF!,A3480,#REF!)</f>
        <v>#REF!</v>
      </c>
      <c r="P3480" s="626"/>
    </row>
    <row r="3481" spans="1:16">
      <c r="B3481" s="627"/>
      <c r="C3481" s="627"/>
      <c r="D3481" s="627"/>
      <c r="E3481" s="628"/>
      <c r="F3481" s="260" t="str">
        <f>CONCATENATE(B3480," ",C3480,D3480,"x",E3480)</f>
        <v>Tray - Reducer HDG 225 x 100</v>
      </c>
      <c r="G3481" s="629">
        <v>1</v>
      </c>
      <c r="H3481" s="630">
        <f>IF(F3481="",0,VLOOKUP(F3481,'Cable trays (UnitPrice)'!B:F,5,0))</f>
        <v>58.695652173913047</v>
      </c>
      <c r="I3481" s="631">
        <f t="shared" ref="I3481:I3489" si="4782">H3481*G3481</f>
        <v>58.695652173913047</v>
      </c>
      <c r="J3481" s="632"/>
      <c r="K3481" s="632"/>
      <c r="L3481" s="632"/>
      <c r="M3481" s="633"/>
      <c r="N3481" s="632"/>
      <c r="O3481" s="635"/>
      <c r="P3481" s="636" t="e">
        <f t="shared" ref="P3481" si="4783">G3481*O3480</f>
        <v>#REF!</v>
      </c>
    </row>
    <row r="3482" spans="1:16">
      <c r="B3482" s="627"/>
      <c r="C3482" s="627"/>
      <c r="D3482" s="627"/>
      <c r="E3482" s="628"/>
      <c r="F3482" s="260" t="str">
        <f>CONCATENATE("Ladder - Union ",C3480,D3480,"x",E3480)</f>
        <v>Ladder - Union HDG 225 x 100</v>
      </c>
      <c r="G3482" s="629">
        <v>2</v>
      </c>
      <c r="H3482" s="630">
        <f>IF(F3482="",0,VLOOKUP(F3482,'Cable trays (UnitPrice)'!B:F,5,0))</f>
        <v>4.1564123598578071</v>
      </c>
      <c r="I3482" s="631">
        <f t="shared" si="4782"/>
        <v>8.3128247197156142</v>
      </c>
      <c r="J3482" s="632"/>
      <c r="K3482" s="632"/>
      <c r="L3482" s="632"/>
      <c r="M3482" s="633"/>
      <c r="N3482" s="632"/>
      <c r="O3482" s="635"/>
      <c r="P3482" s="636" t="e">
        <f t="shared" ref="P3482" si="4784">G3482*O3480</f>
        <v>#REF!</v>
      </c>
    </row>
    <row r="3483" spans="1:16">
      <c r="B3483" s="627"/>
      <c r="C3483" s="627"/>
      <c r="D3483" s="627"/>
      <c r="E3483" s="628"/>
      <c r="F3483" s="638" t="s">
        <v>853</v>
      </c>
      <c r="G3483" s="639">
        <v>2</v>
      </c>
      <c r="H3483" s="630">
        <f>IF(F3483="",0,VLOOKUP(F3483,'Cable trays (UnitPrice)'!B:F,5,0))</f>
        <v>1.6165217391304347</v>
      </c>
      <c r="I3483" s="631">
        <f t="shared" si="4782"/>
        <v>3.2330434782608695</v>
      </c>
      <c r="J3483" s="632"/>
      <c r="K3483" s="632"/>
      <c r="L3483" s="632"/>
      <c r="M3483" s="633"/>
      <c r="N3483" s="632"/>
      <c r="O3483" s="635"/>
      <c r="P3483" s="636" t="e">
        <f t="shared" ref="P3483" si="4785">G3483*O3480</f>
        <v>#REF!</v>
      </c>
    </row>
    <row r="3484" spans="1:16">
      <c r="B3484" s="627"/>
      <c r="C3484" s="627"/>
      <c r="D3484" s="627"/>
      <c r="E3484" s="628"/>
      <c r="F3484" s="638" t="s">
        <v>854</v>
      </c>
      <c r="G3484" s="639">
        <v>2</v>
      </c>
      <c r="H3484" s="630">
        <f>IF(F3484="",0,VLOOKUP(F3484,'Cable trays (UnitPrice)'!B:F,5,0))</f>
        <v>0.1643478260869565</v>
      </c>
      <c r="I3484" s="631">
        <f t="shared" si="4782"/>
        <v>0.328695652173913</v>
      </c>
      <c r="J3484" s="632"/>
      <c r="K3484" s="632"/>
      <c r="L3484" s="632"/>
      <c r="M3484" s="633"/>
      <c r="N3484" s="632"/>
      <c r="O3484" s="635"/>
      <c r="P3484" s="636" t="e">
        <f t="shared" ref="P3484" si="4786">G3484*O3480</f>
        <v>#REF!</v>
      </c>
    </row>
    <row r="3485" spans="1:16">
      <c r="B3485" s="627"/>
      <c r="C3485" s="627"/>
      <c r="D3485" s="627"/>
      <c r="E3485" s="628"/>
      <c r="F3485" s="638" t="s">
        <v>865</v>
      </c>
      <c r="G3485" s="639">
        <f t="shared" si="4702"/>
        <v>0.45</v>
      </c>
      <c r="H3485" s="630">
        <f>IF(F3485="",0,VLOOKUP(F3485,'Cable trays (UnitPrice)'!B:F,5,0))</f>
        <v>5.9608695652173909</v>
      </c>
      <c r="I3485" s="631">
        <f t="shared" si="4782"/>
        <v>2.682391304347826</v>
      </c>
      <c r="J3485" s="632"/>
      <c r="K3485" s="632"/>
      <c r="L3485" s="632"/>
      <c r="M3485" s="633"/>
      <c r="N3485" s="632"/>
      <c r="O3485" s="635"/>
      <c r="P3485" s="636" t="e">
        <f t="shared" ref="P3485" si="4787">G3485*O3480</f>
        <v>#REF!</v>
      </c>
    </row>
    <row r="3486" spans="1:16">
      <c r="B3486" s="627"/>
      <c r="C3486" s="627"/>
      <c r="D3486" s="627"/>
      <c r="E3486" s="628"/>
      <c r="F3486" s="638" t="s">
        <v>855</v>
      </c>
      <c r="G3486" s="639">
        <v>2</v>
      </c>
      <c r="H3486" s="630">
        <f>IF(F3486="",0,VLOOKUP(F3486,'Cable trays (UnitPrice)'!B:F,5,0))</f>
        <v>0.78521739130434776</v>
      </c>
      <c r="I3486" s="631">
        <f t="shared" si="4782"/>
        <v>1.5704347826086955</v>
      </c>
      <c r="J3486" s="632"/>
      <c r="K3486" s="632"/>
      <c r="L3486" s="632"/>
      <c r="M3486" s="633"/>
      <c r="N3486" s="632"/>
      <c r="O3486" s="635"/>
      <c r="P3486" s="636" t="e">
        <f t="shared" ref="P3486" si="4788">G3486*O3480</f>
        <v>#REF!</v>
      </c>
    </row>
    <row r="3487" spans="1:16">
      <c r="B3487" s="627"/>
      <c r="C3487" s="627"/>
      <c r="D3487" s="627"/>
      <c r="E3487" s="628"/>
      <c r="F3487" s="638"/>
      <c r="G3487" s="639"/>
      <c r="H3487" s="630">
        <f>IF(F3487="",0,VLOOKUP(F3487,'Cable trays (UnitPrice)'!B:F,5,0))</f>
        <v>0</v>
      </c>
      <c r="I3487" s="631">
        <f t="shared" si="4782"/>
        <v>0</v>
      </c>
      <c r="J3487" s="632"/>
      <c r="K3487" s="632"/>
      <c r="L3487" s="632"/>
      <c r="M3487" s="633"/>
      <c r="N3487" s="632"/>
      <c r="O3487" s="635"/>
      <c r="P3487" s="636" t="e">
        <f t="shared" ref="P3487" si="4789">G3487*O3480</f>
        <v>#REF!</v>
      </c>
    </row>
    <row r="3488" spans="1:16">
      <c r="B3488" s="627"/>
      <c r="C3488" s="627"/>
      <c r="D3488" s="627"/>
      <c r="E3488" s="628"/>
      <c r="F3488" s="627"/>
      <c r="G3488" s="639"/>
      <c r="H3488" s="630">
        <f>IF(F3488="",0,VLOOKUP(F3488,'Cable trays (UnitPrice)'!B:F,5,0))</f>
        <v>0</v>
      </c>
      <c r="I3488" s="631">
        <f t="shared" si="4782"/>
        <v>0</v>
      </c>
      <c r="J3488" s="632"/>
      <c r="K3488" s="632"/>
      <c r="L3488" s="632"/>
      <c r="M3488" s="633"/>
      <c r="N3488" s="632"/>
      <c r="O3488" s="635"/>
      <c r="P3488" s="636" t="e">
        <f t="shared" ref="P3488" si="4790">G3488*O3480</f>
        <v>#REF!</v>
      </c>
    </row>
    <row r="3489" spans="1:16">
      <c r="B3489" s="627"/>
      <c r="C3489" s="627"/>
      <c r="D3489" s="627"/>
      <c r="E3489" s="628"/>
      <c r="F3489" s="8"/>
      <c r="G3489" s="639"/>
      <c r="H3489" s="630">
        <f>IF(F3489="",0,VLOOKUP(F3489,'Cable trays (UnitPrice)'!B:F,5,0))</f>
        <v>0</v>
      </c>
      <c r="I3489" s="631">
        <f t="shared" si="4782"/>
        <v>0</v>
      </c>
      <c r="J3489" s="632"/>
      <c r="K3489" s="632"/>
      <c r="L3489" s="632"/>
      <c r="M3489" s="633"/>
      <c r="N3489" s="632"/>
      <c r="O3489" s="635"/>
      <c r="P3489" s="636" t="e">
        <f t="shared" ref="P3489" si="4791">G3489*O3480</f>
        <v>#REF!</v>
      </c>
    </row>
    <row r="3490" spans="1:16">
      <c r="A3490" t="s">
        <v>1093</v>
      </c>
      <c r="B3490" s="706" t="s">
        <v>1086</v>
      </c>
      <c r="C3490" s="703" t="s">
        <v>852</v>
      </c>
      <c r="D3490" s="9" t="s">
        <v>872</v>
      </c>
      <c r="E3490" s="9" t="s">
        <v>864</v>
      </c>
      <c r="F3490" s="619"/>
      <c r="G3490" s="619"/>
      <c r="H3490" s="619"/>
      <c r="I3490" s="620">
        <f t="shared" ref="I3490" si="4792">SUM(I3491:I3499)</f>
        <v>63.73746786983866</v>
      </c>
      <c r="J3490" s="621">
        <f>I3490*NOK2EUR</f>
        <v>732.98088050314459</v>
      </c>
      <c r="K3490" s="622"/>
      <c r="L3490" s="622">
        <f t="shared" ref="L3490" si="4793">D3490/1000</f>
        <v>0.2</v>
      </c>
      <c r="M3490" s="624">
        <f t="shared" ref="M3490" si="4794">$M$1</f>
        <v>0.5</v>
      </c>
      <c r="N3490" s="622">
        <f t="shared" ref="N3490" si="4795">L3490+L3490*M3490</f>
        <v>0.30000000000000004</v>
      </c>
      <c r="O3490" s="626" t="e">
        <f>SUMIF(#REF!,A3490,#REF!)</f>
        <v>#REF!</v>
      </c>
      <c r="P3490" s="626"/>
    </row>
    <row r="3491" spans="1:16">
      <c r="B3491" s="627"/>
      <c r="C3491" s="627"/>
      <c r="D3491" s="627"/>
      <c r="E3491" s="628"/>
      <c r="F3491" s="260" t="str">
        <f>CONCATENATE(B3490," ",C3490,D3490,"x",E3490)</f>
        <v>Tray - Reducer HDG 200 x 60</v>
      </c>
      <c r="G3491" s="629">
        <v>1</v>
      </c>
      <c r="H3491" s="630">
        <f>IF(F3491="",0,VLOOKUP(F3491,'Cable trays (UnitPrice)'!B:F,5,0))</f>
        <v>52.173913043478258</v>
      </c>
      <c r="I3491" s="631">
        <f t="shared" ref="I3491:I3499" si="4796">H3491*G3491</f>
        <v>52.173913043478258</v>
      </c>
      <c r="J3491" s="632"/>
      <c r="K3491" s="632"/>
      <c r="L3491" s="632"/>
      <c r="M3491" s="633"/>
      <c r="N3491" s="632"/>
      <c r="O3491" s="635"/>
      <c r="P3491" s="636" t="e">
        <f t="shared" ref="P3491" si="4797">G3491*O3490</f>
        <v>#REF!</v>
      </c>
    </row>
    <row r="3492" spans="1:16">
      <c r="B3492" s="627"/>
      <c r="C3492" s="627"/>
      <c r="D3492" s="627"/>
      <c r="E3492" s="628"/>
      <c r="F3492" s="260" t="str">
        <f>CONCATENATE("Ladder - Union ",C3490,D3490,"x",E3490)</f>
        <v>Ladder - Union HDG 200 x 60</v>
      </c>
      <c r="G3492" s="629">
        <v>2</v>
      </c>
      <c r="H3492" s="630">
        <f>IF(F3492="",0,VLOOKUP(F3492,'Cable trays (UnitPrice)'!B:F,5,0))</f>
        <v>2.0235165436149849</v>
      </c>
      <c r="I3492" s="631">
        <f t="shared" si="4796"/>
        <v>4.0470330872299698</v>
      </c>
      <c r="J3492" s="632"/>
      <c r="K3492" s="632"/>
      <c r="L3492" s="632"/>
      <c r="M3492" s="633"/>
      <c r="N3492" s="632"/>
      <c r="O3492" s="635"/>
      <c r="P3492" s="636" t="e">
        <f t="shared" ref="P3492" si="4798">G3492*O3490</f>
        <v>#REF!</v>
      </c>
    </row>
    <row r="3493" spans="1:16">
      <c r="B3493" s="627"/>
      <c r="C3493" s="627"/>
      <c r="D3493" s="627"/>
      <c r="E3493" s="628"/>
      <c r="F3493" s="638" t="s">
        <v>853</v>
      </c>
      <c r="G3493" s="639">
        <v>2</v>
      </c>
      <c r="H3493" s="630">
        <f>IF(F3493="",0,VLOOKUP(F3493,'Cable trays (UnitPrice)'!B:F,5,0))</f>
        <v>1.6165217391304347</v>
      </c>
      <c r="I3493" s="631">
        <f t="shared" si="4796"/>
        <v>3.2330434782608695</v>
      </c>
      <c r="J3493" s="632"/>
      <c r="K3493" s="632"/>
      <c r="L3493" s="632"/>
      <c r="M3493" s="633"/>
      <c r="N3493" s="632"/>
      <c r="O3493" s="635"/>
      <c r="P3493" s="636" t="e">
        <f t="shared" ref="P3493" si="4799">G3493*O3490</f>
        <v>#REF!</v>
      </c>
    </row>
    <row r="3494" spans="1:16">
      <c r="B3494" s="627"/>
      <c r="C3494" s="627"/>
      <c r="D3494" s="627"/>
      <c r="E3494" s="628"/>
      <c r="F3494" s="638" t="s">
        <v>854</v>
      </c>
      <c r="G3494" s="639">
        <v>2</v>
      </c>
      <c r="H3494" s="630">
        <f>IF(F3494="",0,VLOOKUP(F3494,'Cable trays (UnitPrice)'!B:F,5,0))</f>
        <v>0.1643478260869565</v>
      </c>
      <c r="I3494" s="631">
        <f t="shared" si="4796"/>
        <v>0.328695652173913</v>
      </c>
      <c r="J3494" s="632"/>
      <c r="K3494" s="632"/>
      <c r="L3494" s="632"/>
      <c r="M3494" s="633"/>
      <c r="N3494" s="632"/>
      <c r="O3494" s="635"/>
      <c r="P3494" s="636" t="e">
        <f t="shared" ref="P3494" si="4800">G3494*O3490</f>
        <v>#REF!</v>
      </c>
    </row>
    <row r="3495" spans="1:16">
      <c r="B3495" s="627"/>
      <c r="C3495" s="627"/>
      <c r="D3495" s="627"/>
      <c r="E3495" s="628"/>
      <c r="F3495" s="638" t="s">
        <v>865</v>
      </c>
      <c r="G3495" s="639">
        <f t="shared" ref="G3495:G3555" si="4801">D3490*2/1000</f>
        <v>0.4</v>
      </c>
      <c r="H3495" s="630">
        <f>IF(F3495="",0,VLOOKUP(F3495,'Cable trays (UnitPrice)'!B:F,5,0))</f>
        <v>5.9608695652173909</v>
      </c>
      <c r="I3495" s="631">
        <f t="shared" si="4796"/>
        <v>2.3843478260869566</v>
      </c>
      <c r="J3495" s="632"/>
      <c r="K3495" s="632"/>
      <c r="L3495" s="632"/>
      <c r="M3495" s="633"/>
      <c r="N3495" s="632"/>
      <c r="O3495" s="635"/>
      <c r="P3495" s="636" t="e">
        <f t="shared" ref="P3495" si="4802">G3495*O3490</f>
        <v>#REF!</v>
      </c>
    </row>
    <row r="3496" spans="1:16">
      <c r="B3496" s="627"/>
      <c r="C3496" s="627"/>
      <c r="D3496" s="627"/>
      <c r="E3496" s="628"/>
      <c r="F3496" s="638" t="s">
        <v>855</v>
      </c>
      <c r="G3496" s="639">
        <v>2</v>
      </c>
      <c r="H3496" s="630">
        <f>IF(F3496="",0,VLOOKUP(F3496,'Cable trays (UnitPrice)'!B:F,5,0))</f>
        <v>0.78521739130434776</v>
      </c>
      <c r="I3496" s="631">
        <f t="shared" si="4796"/>
        <v>1.5704347826086955</v>
      </c>
      <c r="J3496" s="632"/>
      <c r="K3496" s="632"/>
      <c r="L3496" s="632"/>
      <c r="M3496" s="633"/>
      <c r="N3496" s="632"/>
      <c r="O3496" s="635"/>
      <c r="P3496" s="636" t="e">
        <f t="shared" ref="P3496" si="4803">G3496*O3490</f>
        <v>#REF!</v>
      </c>
    </row>
    <row r="3497" spans="1:16">
      <c r="B3497" s="627"/>
      <c r="C3497" s="627"/>
      <c r="D3497" s="627"/>
      <c r="E3497" s="628"/>
      <c r="F3497" s="638"/>
      <c r="G3497" s="639"/>
      <c r="H3497" s="630">
        <f>IF(F3497="",0,VLOOKUP(F3497,'Cable trays (UnitPrice)'!B:F,5,0))</f>
        <v>0</v>
      </c>
      <c r="I3497" s="631">
        <f t="shared" si="4796"/>
        <v>0</v>
      </c>
      <c r="J3497" s="632"/>
      <c r="K3497" s="632"/>
      <c r="L3497" s="632"/>
      <c r="M3497" s="633"/>
      <c r="N3497" s="632"/>
      <c r="O3497" s="635"/>
      <c r="P3497" s="636" t="e">
        <f t="shared" ref="P3497" si="4804">G3497*O3490</f>
        <v>#REF!</v>
      </c>
    </row>
    <row r="3498" spans="1:16">
      <c r="B3498" s="627"/>
      <c r="C3498" s="627"/>
      <c r="D3498" s="627"/>
      <c r="E3498" s="628"/>
      <c r="F3498" s="627"/>
      <c r="G3498" s="639"/>
      <c r="H3498" s="630">
        <f>IF(F3498="",0,VLOOKUP(F3498,'Cable trays (UnitPrice)'!B:F,5,0))</f>
        <v>0</v>
      </c>
      <c r="I3498" s="631">
        <f t="shared" si="4796"/>
        <v>0</v>
      </c>
      <c r="J3498" s="632"/>
      <c r="K3498" s="632"/>
      <c r="L3498" s="632"/>
      <c r="M3498" s="633"/>
      <c r="N3498" s="632"/>
      <c r="O3498" s="635"/>
      <c r="P3498" s="636" t="e">
        <f t="shared" ref="P3498" si="4805">G3498*O3490</f>
        <v>#REF!</v>
      </c>
    </row>
    <row r="3499" spans="1:16">
      <c r="B3499" s="627"/>
      <c r="C3499" s="627"/>
      <c r="D3499" s="627"/>
      <c r="E3499" s="628"/>
      <c r="F3499" s="8"/>
      <c r="G3499" s="639"/>
      <c r="H3499" s="630">
        <f>IF(F3499="",0,VLOOKUP(F3499,'Cable trays (UnitPrice)'!B:F,5,0))</f>
        <v>0</v>
      </c>
      <c r="I3499" s="631">
        <f t="shared" si="4796"/>
        <v>0</v>
      </c>
      <c r="J3499" s="632"/>
      <c r="K3499" s="632"/>
      <c r="L3499" s="632"/>
      <c r="M3499" s="633"/>
      <c r="N3499" s="632"/>
      <c r="O3499" s="635"/>
      <c r="P3499" s="636" t="e">
        <f t="shared" ref="P3499" si="4806">G3499*O3490</f>
        <v>#REF!</v>
      </c>
    </row>
    <row r="3500" spans="1:16">
      <c r="A3500" t="s">
        <v>1094</v>
      </c>
      <c r="B3500" s="706" t="s">
        <v>1086</v>
      </c>
      <c r="C3500" s="703" t="s">
        <v>852</v>
      </c>
      <c r="D3500" s="9" t="s">
        <v>1031</v>
      </c>
      <c r="E3500" s="9" t="s">
        <v>1032</v>
      </c>
      <c r="F3500" s="619"/>
      <c r="G3500" s="619"/>
      <c r="H3500" s="619"/>
      <c r="I3500" s="620">
        <f t="shared" ref="I3500" si="4807">SUM(I3501:I3509)</f>
        <v>87.379060869565237</v>
      </c>
      <c r="J3500" s="621">
        <f>I3500*NOK2EUR</f>
        <v>1004.8592000000002</v>
      </c>
      <c r="K3500" s="622"/>
      <c r="L3500" s="622">
        <f t="shared" ref="L3500" si="4808">D3500/1000</f>
        <v>0.152</v>
      </c>
      <c r="M3500" s="624">
        <f t="shared" ref="M3500" si="4809">$M$1</f>
        <v>0.5</v>
      </c>
      <c r="N3500" s="622">
        <f t="shared" ref="N3500" si="4810">L3500+L3500*M3500</f>
        <v>0.22799999999999998</v>
      </c>
      <c r="O3500" s="626" t="e">
        <f>SUMIF(#REF!,A3500,#REF!)</f>
        <v>#REF!</v>
      </c>
      <c r="P3500" s="626"/>
    </row>
    <row r="3501" spans="1:16">
      <c r="B3501" s="627"/>
      <c r="C3501" s="627"/>
      <c r="D3501" s="627"/>
      <c r="E3501" s="628"/>
      <c r="F3501" s="260" t="str">
        <f>CONCATENATE(B3500," ",C3500,D3500,"x",E3500)</f>
        <v>Tray - Reducer HDG 152 x 127</v>
      </c>
      <c r="G3501" s="629">
        <v>1</v>
      </c>
      <c r="H3501" s="630">
        <f>IF(F3501="",0,VLOOKUP(F3501,'Cable trays (UnitPrice)'!B:F,5,0))</f>
        <v>54.347826086956523</v>
      </c>
      <c r="I3501" s="631">
        <f t="shared" ref="I3501:I3509" si="4811">H3501*G3501</f>
        <v>54.347826086956523</v>
      </c>
      <c r="J3501" s="632"/>
      <c r="K3501" s="632"/>
      <c r="L3501" s="632"/>
      <c r="M3501" s="633"/>
      <c r="N3501" s="632"/>
      <c r="O3501" s="635"/>
      <c r="P3501" s="636" t="e">
        <f t="shared" ref="P3501" si="4812">G3501*O3500</f>
        <v>#REF!</v>
      </c>
    </row>
    <row r="3502" spans="1:16">
      <c r="B3502" s="627"/>
      <c r="C3502" s="627"/>
      <c r="D3502" s="627"/>
      <c r="E3502" s="628"/>
      <c r="F3502" s="260" t="str">
        <f>CONCATENATE("Ladder - Union ",C3500,D3500,"x",E3500)</f>
        <v>Ladder - Union HDG 152 x 127</v>
      </c>
      <c r="G3502" s="629">
        <v>2</v>
      </c>
      <c r="H3502" s="630">
        <f>IF(F3502="",0,VLOOKUP(F3502,'Cable trays (UnitPrice)'!B:F,5,0))</f>
        <v>13.043478260869565</v>
      </c>
      <c r="I3502" s="631">
        <f t="shared" si="4811"/>
        <v>26.086956521739129</v>
      </c>
      <c r="J3502" s="632"/>
      <c r="K3502" s="632"/>
      <c r="L3502" s="632"/>
      <c r="M3502" s="633"/>
      <c r="N3502" s="632"/>
      <c r="O3502" s="635"/>
      <c r="P3502" s="636" t="e">
        <f t="shared" ref="P3502" si="4813">G3502*O3500</f>
        <v>#REF!</v>
      </c>
    </row>
    <row r="3503" spans="1:16">
      <c r="B3503" s="627"/>
      <c r="C3503" s="627"/>
      <c r="D3503" s="627"/>
      <c r="E3503" s="628"/>
      <c r="F3503" s="638" t="s">
        <v>853</v>
      </c>
      <c r="G3503" s="639">
        <v>2</v>
      </c>
      <c r="H3503" s="630">
        <f>IF(F3503="",0,VLOOKUP(F3503,'Cable trays (UnitPrice)'!B:F,5,0))</f>
        <v>1.6165217391304347</v>
      </c>
      <c r="I3503" s="631">
        <f t="shared" si="4811"/>
        <v>3.2330434782608695</v>
      </c>
      <c r="J3503" s="632"/>
      <c r="K3503" s="632"/>
      <c r="L3503" s="632"/>
      <c r="M3503" s="633"/>
      <c r="N3503" s="632"/>
      <c r="O3503" s="635"/>
      <c r="P3503" s="636" t="e">
        <f t="shared" ref="P3503" si="4814">G3503*O3500</f>
        <v>#REF!</v>
      </c>
    </row>
    <row r="3504" spans="1:16">
      <c r="B3504" s="627"/>
      <c r="C3504" s="627"/>
      <c r="D3504" s="627"/>
      <c r="E3504" s="628"/>
      <c r="F3504" s="638" t="s">
        <v>854</v>
      </c>
      <c r="G3504" s="639">
        <v>2</v>
      </c>
      <c r="H3504" s="630">
        <f>IF(F3504="",0,VLOOKUP(F3504,'Cable trays (UnitPrice)'!B:F,5,0))</f>
        <v>0.1643478260869565</v>
      </c>
      <c r="I3504" s="631">
        <f t="shared" si="4811"/>
        <v>0.328695652173913</v>
      </c>
      <c r="J3504" s="632"/>
      <c r="K3504" s="632"/>
      <c r="L3504" s="632"/>
      <c r="M3504" s="633"/>
      <c r="N3504" s="632"/>
      <c r="O3504" s="635"/>
      <c r="P3504" s="636" t="e">
        <f t="shared" ref="P3504" si="4815">G3504*O3500</f>
        <v>#REF!</v>
      </c>
    </row>
    <row r="3505" spans="1:16">
      <c r="B3505" s="627"/>
      <c r="C3505" s="627"/>
      <c r="D3505" s="627"/>
      <c r="E3505" s="628"/>
      <c r="F3505" s="638" t="s">
        <v>865</v>
      </c>
      <c r="G3505" s="639">
        <f t="shared" si="4801"/>
        <v>0.30399999999999999</v>
      </c>
      <c r="H3505" s="630">
        <f>IF(F3505="",0,VLOOKUP(F3505,'Cable trays (UnitPrice)'!B:F,5,0))</f>
        <v>5.9608695652173909</v>
      </c>
      <c r="I3505" s="631">
        <f t="shared" si="4811"/>
        <v>1.8121043478260868</v>
      </c>
      <c r="J3505" s="632"/>
      <c r="K3505" s="632"/>
      <c r="L3505" s="632"/>
      <c r="M3505" s="633"/>
      <c r="N3505" s="632"/>
      <c r="O3505" s="635"/>
      <c r="P3505" s="636" t="e">
        <f t="shared" ref="P3505" si="4816">G3505*O3500</f>
        <v>#REF!</v>
      </c>
    </row>
    <row r="3506" spans="1:16">
      <c r="B3506" s="627"/>
      <c r="C3506" s="627"/>
      <c r="D3506" s="627"/>
      <c r="E3506" s="628"/>
      <c r="F3506" s="638" t="s">
        <v>855</v>
      </c>
      <c r="G3506" s="639">
        <v>2</v>
      </c>
      <c r="H3506" s="630">
        <f>IF(F3506="",0,VLOOKUP(F3506,'Cable trays (UnitPrice)'!B:F,5,0))</f>
        <v>0.78521739130434776</v>
      </c>
      <c r="I3506" s="631">
        <f t="shared" si="4811"/>
        <v>1.5704347826086955</v>
      </c>
      <c r="J3506" s="632"/>
      <c r="K3506" s="632"/>
      <c r="L3506" s="632"/>
      <c r="M3506" s="633"/>
      <c r="N3506" s="632"/>
      <c r="O3506" s="635"/>
      <c r="P3506" s="636" t="e">
        <f t="shared" ref="P3506" si="4817">G3506*O3500</f>
        <v>#REF!</v>
      </c>
    </row>
    <row r="3507" spans="1:16">
      <c r="B3507" s="627"/>
      <c r="C3507" s="627"/>
      <c r="D3507" s="627"/>
      <c r="E3507" s="628"/>
      <c r="F3507" s="638"/>
      <c r="G3507" s="639"/>
      <c r="H3507" s="630">
        <f>IF(F3507="",0,VLOOKUP(F3507,'Cable trays (UnitPrice)'!B:F,5,0))</f>
        <v>0</v>
      </c>
      <c r="I3507" s="631">
        <f t="shared" si="4811"/>
        <v>0</v>
      </c>
      <c r="J3507" s="632"/>
      <c r="K3507" s="632"/>
      <c r="L3507" s="632"/>
      <c r="M3507" s="633"/>
      <c r="N3507" s="632"/>
      <c r="O3507" s="635"/>
      <c r="P3507" s="636" t="e">
        <f t="shared" ref="P3507" si="4818">G3507*O3500</f>
        <v>#REF!</v>
      </c>
    </row>
    <row r="3508" spans="1:16">
      <c r="B3508" s="627"/>
      <c r="C3508" s="627"/>
      <c r="D3508" s="627"/>
      <c r="E3508" s="628"/>
      <c r="F3508" s="627"/>
      <c r="G3508" s="639"/>
      <c r="H3508" s="630">
        <f>IF(F3508="",0,VLOOKUP(F3508,'Cable trays (UnitPrice)'!B:F,5,0))</f>
        <v>0</v>
      </c>
      <c r="I3508" s="631">
        <f t="shared" si="4811"/>
        <v>0</v>
      </c>
      <c r="J3508" s="632"/>
      <c r="K3508" s="632"/>
      <c r="L3508" s="632"/>
      <c r="M3508" s="633"/>
      <c r="N3508" s="632"/>
      <c r="O3508" s="635"/>
      <c r="P3508" s="636" t="e">
        <f t="shared" ref="P3508" si="4819">G3508*O3500</f>
        <v>#REF!</v>
      </c>
    </row>
    <row r="3509" spans="1:16">
      <c r="B3509" s="627"/>
      <c r="C3509" s="627"/>
      <c r="D3509" s="627"/>
      <c r="E3509" s="628"/>
      <c r="F3509" s="8"/>
      <c r="G3509" s="639"/>
      <c r="H3509" s="630">
        <f>IF(F3509="",0,VLOOKUP(F3509,'Cable trays (UnitPrice)'!B:F,5,0))</f>
        <v>0</v>
      </c>
      <c r="I3509" s="631">
        <f t="shared" si="4811"/>
        <v>0</v>
      </c>
      <c r="J3509" s="632"/>
      <c r="K3509" s="632"/>
      <c r="L3509" s="632"/>
      <c r="M3509" s="633"/>
      <c r="N3509" s="632"/>
      <c r="O3509" s="635"/>
      <c r="P3509" s="636" t="e">
        <f t="shared" ref="P3509" si="4820">G3509*O3500</f>
        <v>#REF!</v>
      </c>
    </row>
    <row r="3510" spans="1:16">
      <c r="A3510" t="s">
        <v>1095</v>
      </c>
      <c r="B3510" s="706" t="s">
        <v>1086</v>
      </c>
      <c r="C3510" s="703" t="s">
        <v>852</v>
      </c>
      <c r="D3510" s="9" t="s">
        <v>1031</v>
      </c>
      <c r="E3510" s="9" t="s">
        <v>1034</v>
      </c>
      <c r="F3510" s="619"/>
      <c r="G3510" s="619"/>
      <c r="H3510" s="619"/>
      <c r="I3510" s="620">
        <f t="shared" ref="I3510" si="4821">SUM(I3511:I3519)</f>
        <v>80.857321739130455</v>
      </c>
      <c r="J3510" s="621">
        <f>I3510*NOK2EUR</f>
        <v>929.85920000000021</v>
      </c>
      <c r="K3510" s="622"/>
      <c r="L3510" s="622">
        <f t="shared" ref="L3510" si="4822">D3510/1000</f>
        <v>0.152</v>
      </c>
      <c r="M3510" s="624">
        <f t="shared" ref="M3510" si="4823">$M$1</f>
        <v>0.5</v>
      </c>
      <c r="N3510" s="622">
        <f t="shared" ref="N3510" si="4824">L3510+L3510*M3510</f>
        <v>0.22799999999999998</v>
      </c>
      <c r="O3510" s="626" t="e">
        <f>SUMIF(#REF!,A3510,#REF!)</f>
        <v>#REF!</v>
      </c>
      <c r="P3510" s="626"/>
    </row>
    <row r="3511" spans="1:16">
      <c r="B3511" s="627"/>
      <c r="C3511" s="627"/>
      <c r="D3511" s="627"/>
      <c r="E3511" s="628"/>
      <c r="F3511" s="260" t="str">
        <f>CONCATENATE(B3510," ",C3510,D3510,"x",E3510)</f>
        <v>Tray - Reducer HDG 152 x 102</v>
      </c>
      <c r="G3511" s="629">
        <v>1</v>
      </c>
      <c r="H3511" s="630">
        <f>IF(F3511="",0,VLOOKUP(F3511,'Cable trays (UnitPrice)'!B:F,5,0))</f>
        <v>47.826086956521742</v>
      </c>
      <c r="I3511" s="631">
        <f t="shared" ref="I3511:I3519" si="4825">H3511*G3511</f>
        <v>47.826086956521742</v>
      </c>
      <c r="J3511" s="632"/>
      <c r="K3511" s="632"/>
      <c r="L3511" s="632"/>
      <c r="M3511" s="633"/>
      <c r="N3511" s="632"/>
      <c r="O3511" s="635"/>
      <c r="P3511" s="636" t="e">
        <f t="shared" ref="P3511" si="4826">G3511*O3510</f>
        <v>#REF!</v>
      </c>
    </row>
    <row r="3512" spans="1:16">
      <c r="B3512" s="627"/>
      <c r="C3512" s="627"/>
      <c r="D3512" s="627"/>
      <c r="E3512" s="628"/>
      <c r="F3512" s="260" t="str">
        <f>CONCATENATE("Ladder - Union ",C3510,D3510,"x",E3510)</f>
        <v>Ladder - Union HDG 152 x 102</v>
      </c>
      <c r="G3512" s="629">
        <v>2</v>
      </c>
      <c r="H3512" s="630">
        <f>IF(F3512="",0,VLOOKUP(F3512,'Cable trays (UnitPrice)'!B:F,5,0))</f>
        <v>13.043478260869565</v>
      </c>
      <c r="I3512" s="631">
        <f t="shared" si="4825"/>
        <v>26.086956521739129</v>
      </c>
      <c r="J3512" s="632"/>
      <c r="K3512" s="632"/>
      <c r="L3512" s="632"/>
      <c r="M3512" s="633"/>
      <c r="N3512" s="632"/>
      <c r="O3512" s="635"/>
      <c r="P3512" s="636" t="e">
        <f t="shared" ref="P3512" si="4827">G3512*O3510</f>
        <v>#REF!</v>
      </c>
    </row>
    <row r="3513" spans="1:16">
      <c r="B3513" s="627"/>
      <c r="C3513" s="627"/>
      <c r="D3513" s="627"/>
      <c r="E3513" s="628"/>
      <c r="F3513" s="638" t="s">
        <v>853</v>
      </c>
      <c r="G3513" s="639">
        <v>2</v>
      </c>
      <c r="H3513" s="630">
        <f>IF(F3513="",0,VLOOKUP(F3513,'Cable trays (UnitPrice)'!B:F,5,0))</f>
        <v>1.6165217391304347</v>
      </c>
      <c r="I3513" s="631">
        <f t="shared" si="4825"/>
        <v>3.2330434782608695</v>
      </c>
      <c r="J3513" s="632"/>
      <c r="K3513" s="632"/>
      <c r="L3513" s="632"/>
      <c r="M3513" s="633"/>
      <c r="N3513" s="632"/>
      <c r="O3513" s="635"/>
      <c r="P3513" s="636" t="e">
        <f t="shared" ref="P3513" si="4828">G3513*O3510</f>
        <v>#REF!</v>
      </c>
    </row>
    <row r="3514" spans="1:16">
      <c r="B3514" s="627"/>
      <c r="C3514" s="627"/>
      <c r="D3514" s="627"/>
      <c r="E3514" s="628"/>
      <c r="F3514" s="638" t="s">
        <v>854</v>
      </c>
      <c r="G3514" s="639">
        <v>2</v>
      </c>
      <c r="H3514" s="630">
        <f>IF(F3514="",0,VLOOKUP(F3514,'Cable trays (UnitPrice)'!B:F,5,0))</f>
        <v>0.1643478260869565</v>
      </c>
      <c r="I3514" s="631">
        <f t="shared" si="4825"/>
        <v>0.328695652173913</v>
      </c>
      <c r="J3514" s="632"/>
      <c r="K3514" s="632"/>
      <c r="L3514" s="632"/>
      <c r="M3514" s="633"/>
      <c r="N3514" s="632"/>
      <c r="O3514" s="635"/>
      <c r="P3514" s="636" t="e">
        <f t="shared" ref="P3514" si="4829">G3514*O3510</f>
        <v>#REF!</v>
      </c>
    </row>
    <row r="3515" spans="1:16">
      <c r="B3515" s="627"/>
      <c r="C3515" s="627"/>
      <c r="D3515" s="627"/>
      <c r="E3515" s="628"/>
      <c r="F3515" s="638" t="s">
        <v>865</v>
      </c>
      <c r="G3515" s="639">
        <f t="shared" si="4801"/>
        <v>0.30399999999999999</v>
      </c>
      <c r="H3515" s="630">
        <f>IF(F3515="",0,VLOOKUP(F3515,'Cable trays (UnitPrice)'!B:F,5,0))</f>
        <v>5.9608695652173909</v>
      </c>
      <c r="I3515" s="631">
        <f t="shared" si="4825"/>
        <v>1.8121043478260868</v>
      </c>
      <c r="J3515" s="632"/>
      <c r="K3515" s="632"/>
      <c r="L3515" s="632"/>
      <c r="M3515" s="633"/>
      <c r="N3515" s="632"/>
      <c r="O3515" s="635"/>
      <c r="P3515" s="636" t="e">
        <f t="shared" ref="P3515" si="4830">G3515*O3510</f>
        <v>#REF!</v>
      </c>
    </row>
    <row r="3516" spans="1:16">
      <c r="B3516" s="627"/>
      <c r="C3516" s="627"/>
      <c r="D3516" s="627"/>
      <c r="E3516" s="628"/>
      <c r="F3516" s="638" t="s">
        <v>855</v>
      </c>
      <c r="G3516" s="639">
        <v>2</v>
      </c>
      <c r="H3516" s="630">
        <f>IF(F3516="",0,VLOOKUP(F3516,'Cable trays (UnitPrice)'!B:F,5,0))</f>
        <v>0.78521739130434776</v>
      </c>
      <c r="I3516" s="631">
        <f t="shared" si="4825"/>
        <v>1.5704347826086955</v>
      </c>
      <c r="J3516" s="632"/>
      <c r="K3516" s="632"/>
      <c r="L3516" s="632"/>
      <c r="M3516" s="633"/>
      <c r="N3516" s="632"/>
      <c r="O3516" s="635"/>
      <c r="P3516" s="636" t="e">
        <f t="shared" ref="P3516" si="4831">G3516*O3510</f>
        <v>#REF!</v>
      </c>
    </row>
    <row r="3517" spans="1:16">
      <c r="B3517" s="627"/>
      <c r="C3517" s="627"/>
      <c r="D3517" s="627"/>
      <c r="E3517" s="628"/>
      <c r="F3517" s="638"/>
      <c r="G3517" s="639"/>
      <c r="H3517" s="630">
        <f>IF(F3517="",0,VLOOKUP(F3517,'Cable trays (UnitPrice)'!B:F,5,0))</f>
        <v>0</v>
      </c>
      <c r="I3517" s="631">
        <f t="shared" si="4825"/>
        <v>0</v>
      </c>
      <c r="J3517" s="632"/>
      <c r="K3517" s="632"/>
      <c r="L3517" s="632"/>
      <c r="M3517" s="633"/>
      <c r="N3517" s="632"/>
      <c r="O3517" s="635"/>
      <c r="P3517" s="636" t="e">
        <f t="shared" ref="P3517" si="4832">G3517*O3510</f>
        <v>#REF!</v>
      </c>
    </row>
    <row r="3518" spans="1:16">
      <c r="B3518" s="627"/>
      <c r="C3518" s="627"/>
      <c r="D3518" s="627"/>
      <c r="E3518" s="628"/>
      <c r="F3518" s="627"/>
      <c r="G3518" s="639"/>
      <c r="H3518" s="630">
        <f>IF(F3518="",0,VLOOKUP(F3518,'Cable trays (UnitPrice)'!B:F,5,0))</f>
        <v>0</v>
      </c>
      <c r="I3518" s="631">
        <f t="shared" si="4825"/>
        <v>0</v>
      </c>
      <c r="J3518" s="632"/>
      <c r="K3518" s="632"/>
      <c r="L3518" s="632"/>
      <c r="M3518" s="633"/>
      <c r="N3518" s="632"/>
      <c r="O3518" s="635"/>
      <c r="P3518" s="636" t="e">
        <f t="shared" ref="P3518" si="4833">G3518*O3510</f>
        <v>#REF!</v>
      </c>
    </row>
    <row r="3519" spans="1:16">
      <c r="B3519" s="627"/>
      <c r="C3519" s="627"/>
      <c r="D3519" s="627"/>
      <c r="E3519" s="628"/>
      <c r="F3519" s="8"/>
      <c r="G3519" s="639"/>
      <c r="H3519" s="630">
        <f>IF(F3519="",0,VLOOKUP(F3519,'Cable trays (UnitPrice)'!B:F,5,0))</f>
        <v>0</v>
      </c>
      <c r="I3519" s="631">
        <f t="shared" si="4825"/>
        <v>0</v>
      </c>
      <c r="J3519" s="632"/>
      <c r="K3519" s="632"/>
      <c r="L3519" s="632"/>
      <c r="M3519" s="633"/>
      <c r="N3519" s="632"/>
      <c r="O3519" s="635"/>
      <c r="P3519" s="636" t="e">
        <f t="shared" ref="P3519" si="4834">G3519*O3510</f>
        <v>#REF!</v>
      </c>
    </row>
    <row r="3520" spans="1:16">
      <c r="A3520" t="s">
        <v>1095</v>
      </c>
      <c r="B3520" s="706" t="s">
        <v>1086</v>
      </c>
      <c r="C3520" s="703" t="s">
        <v>852</v>
      </c>
      <c r="D3520" s="9" t="s">
        <v>1031</v>
      </c>
      <c r="E3520" s="9" t="s">
        <v>1034</v>
      </c>
      <c r="F3520" s="619"/>
      <c r="G3520" s="619"/>
      <c r="H3520" s="619"/>
      <c r="I3520" s="620">
        <f t="shared" ref="I3520" si="4835">SUM(I3521:I3529)</f>
        <v>80.857321739130455</v>
      </c>
      <c r="J3520" s="621">
        <f>I3520*NOK2EUR</f>
        <v>929.85920000000021</v>
      </c>
      <c r="K3520" s="622"/>
      <c r="L3520" s="622">
        <f t="shared" ref="L3520" si="4836">D3520/1000</f>
        <v>0.152</v>
      </c>
      <c r="M3520" s="624">
        <f t="shared" ref="M3520" si="4837">$M$1</f>
        <v>0.5</v>
      </c>
      <c r="N3520" s="622">
        <f t="shared" ref="N3520" si="4838">L3520+L3520*M3520</f>
        <v>0.22799999999999998</v>
      </c>
      <c r="O3520" s="626" t="e">
        <f>SUMIF(#REF!,A3520,#REF!)</f>
        <v>#REF!</v>
      </c>
      <c r="P3520" s="626"/>
    </row>
    <row r="3521" spans="1:16">
      <c r="B3521" s="627"/>
      <c r="C3521" s="627"/>
      <c r="D3521" s="627"/>
      <c r="E3521" s="628"/>
      <c r="F3521" s="260" t="str">
        <f>CONCATENATE(B3520," ",C3520,D3520,"x",E3520)</f>
        <v>Tray - Reducer HDG 152 x 102</v>
      </c>
      <c r="G3521" s="629">
        <v>1</v>
      </c>
      <c r="H3521" s="630">
        <f>IF(F3521="",0,VLOOKUP(F3521,'Cable trays (UnitPrice)'!B:F,5,0))</f>
        <v>47.826086956521742</v>
      </c>
      <c r="I3521" s="631">
        <f t="shared" ref="I3521:I3529" si="4839">H3521*G3521</f>
        <v>47.826086956521742</v>
      </c>
      <c r="J3521" s="632"/>
      <c r="K3521" s="632"/>
      <c r="L3521" s="632"/>
      <c r="M3521" s="633"/>
      <c r="N3521" s="632"/>
      <c r="O3521" s="635"/>
      <c r="P3521" s="636" t="e">
        <f t="shared" ref="P3521" si="4840">G3521*O3520</f>
        <v>#REF!</v>
      </c>
    </row>
    <row r="3522" spans="1:16">
      <c r="B3522" s="627"/>
      <c r="C3522" s="627"/>
      <c r="D3522" s="627"/>
      <c r="E3522" s="628"/>
      <c r="F3522" s="260" t="str">
        <f>CONCATENATE("Ladder - Union ",C3520,D3520,"x",E3520)</f>
        <v>Ladder - Union HDG 152 x 102</v>
      </c>
      <c r="G3522" s="629">
        <v>2</v>
      </c>
      <c r="H3522" s="630">
        <f>IF(F3522="",0,VLOOKUP(F3522,'Cable trays (UnitPrice)'!B:F,5,0))</f>
        <v>13.043478260869565</v>
      </c>
      <c r="I3522" s="631">
        <f t="shared" si="4839"/>
        <v>26.086956521739129</v>
      </c>
      <c r="J3522" s="632"/>
      <c r="K3522" s="632"/>
      <c r="L3522" s="632"/>
      <c r="M3522" s="633"/>
      <c r="N3522" s="632"/>
      <c r="O3522" s="635"/>
      <c r="P3522" s="636" t="e">
        <f t="shared" ref="P3522" si="4841">G3522*O3520</f>
        <v>#REF!</v>
      </c>
    </row>
    <row r="3523" spans="1:16">
      <c r="B3523" s="627"/>
      <c r="C3523" s="627"/>
      <c r="D3523" s="627"/>
      <c r="E3523" s="628"/>
      <c r="F3523" s="638" t="s">
        <v>853</v>
      </c>
      <c r="G3523" s="639">
        <v>2</v>
      </c>
      <c r="H3523" s="630">
        <f>IF(F3523="",0,VLOOKUP(F3523,'Cable trays (UnitPrice)'!B:F,5,0))</f>
        <v>1.6165217391304347</v>
      </c>
      <c r="I3523" s="631">
        <f t="shared" si="4839"/>
        <v>3.2330434782608695</v>
      </c>
      <c r="J3523" s="632"/>
      <c r="K3523" s="632"/>
      <c r="L3523" s="632"/>
      <c r="M3523" s="633"/>
      <c r="N3523" s="632"/>
      <c r="O3523" s="635"/>
      <c r="P3523" s="636" t="e">
        <f t="shared" ref="P3523" si="4842">G3523*O3520</f>
        <v>#REF!</v>
      </c>
    </row>
    <row r="3524" spans="1:16">
      <c r="B3524" s="627"/>
      <c r="C3524" s="627"/>
      <c r="D3524" s="627"/>
      <c r="E3524" s="628"/>
      <c r="F3524" s="638" t="s">
        <v>854</v>
      </c>
      <c r="G3524" s="639">
        <v>2</v>
      </c>
      <c r="H3524" s="630">
        <f>IF(F3524="",0,VLOOKUP(F3524,'Cable trays (UnitPrice)'!B:F,5,0))</f>
        <v>0.1643478260869565</v>
      </c>
      <c r="I3524" s="631">
        <f t="shared" si="4839"/>
        <v>0.328695652173913</v>
      </c>
      <c r="J3524" s="632"/>
      <c r="K3524" s="632"/>
      <c r="L3524" s="632"/>
      <c r="M3524" s="633"/>
      <c r="N3524" s="632"/>
      <c r="O3524" s="635"/>
      <c r="P3524" s="636" t="e">
        <f t="shared" ref="P3524" si="4843">G3524*O3520</f>
        <v>#REF!</v>
      </c>
    </row>
    <row r="3525" spans="1:16">
      <c r="B3525" s="627"/>
      <c r="C3525" s="627"/>
      <c r="D3525" s="627"/>
      <c r="E3525" s="628"/>
      <c r="F3525" s="638" t="s">
        <v>865</v>
      </c>
      <c r="G3525" s="639">
        <f t="shared" si="4801"/>
        <v>0.30399999999999999</v>
      </c>
      <c r="H3525" s="630">
        <f>IF(F3525="",0,VLOOKUP(F3525,'Cable trays (UnitPrice)'!B:F,5,0))</f>
        <v>5.9608695652173909</v>
      </c>
      <c r="I3525" s="631">
        <f t="shared" si="4839"/>
        <v>1.8121043478260868</v>
      </c>
      <c r="J3525" s="632"/>
      <c r="K3525" s="632"/>
      <c r="L3525" s="632"/>
      <c r="M3525" s="633"/>
      <c r="N3525" s="632"/>
      <c r="O3525" s="635"/>
      <c r="P3525" s="636" t="e">
        <f t="shared" ref="P3525" si="4844">G3525*O3520</f>
        <v>#REF!</v>
      </c>
    </row>
    <row r="3526" spans="1:16">
      <c r="B3526" s="627"/>
      <c r="C3526" s="627"/>
      <c r="D3526" s="627"/>
      <c r="E3526" s="628"/>
      <c r="F3526" s="638" t="s">
        <v>855</v>
      </c>
      <c r="G3526" s="639">
        <v>2</v>
      </c>
      <c r="H3526" s="630">
        <f>IF(F3526="",0,VLOOKUP(F3526,'Cable trays (UnitPrice)'!B:F,5,0))</f>
        <v>0.78521739130434776</v>
      </c>
      <c r="I3526" s="631">
        <f t="shared" si="4839"/>
        <v>1.5704347826086955</v>
      </c>
      <c r="J3526" s="632"/>
      <c r="K3526" s="632"/>
      <c r="L3526" s="632"/>
      <c r="M3526" s="633"/>
      <c r="N3526" s="632"/>
      <c r="O3526" s="635"/>
      <c r="P3526" s="636" t="e">
        <f t="shared" ref="P3526" si="4845">G3526*O3520</f>
        <v>#REF!</v>
      </c>
    </row>
    <row r="3527" spans="1:16">
      <c r="B3527" s="627"/>
      <c r="C3527" s="627"/>
      <c r="D3527" s="627"/>
      <c r="E3527" s="628"/>
      <c r="F3527" s="638"/>
      <c r="G3527" s="639"/>
      <c r="H3527" s="630">
        <f>IF(F3527="",0,VLOOKUP(F3527,'Cable trays (UnitPrice)'!B:F,5,0))</f>
        <v>0</v>
      </c>
      <c r="I3527" s="631">
        <f t="shared" si="4839"/>
        <v>0</v>
      </c>
      <c r="J3527" s="632"/>
      <c r="K3527" s="632"/>
      <c r="L3527" s="632"/>
      <c r="M3527" s="633"/>
      <c r="N3527" s="632"/>
      <c r="O3527" s="635"/>
      <c r="P3527" s="636" t="e">
        <f t="shared" ref="P3527" si="4846">G3527*O3520</f>
        <v>#REF!</v>
      </c>
    </row>
    <row r="3528" spans="1:16">
      <c r="B3528" s="627"/>
      <c r="C3528" s="627"/>
      <c r="D3528" s="627"/>
      <c r="E3528" s="628"/>
      <c r="F3528" s="627"/>
      <c r="G3528" s="639"/>
      <c r="H3528" s="630">
        <f>IF(F3528="",0,VLOOKUP(F3528,'Cable trays (UnitPrice)'!B:F,5,0))</f>
        <v>0</v>
      </c>
      <c r="I3528" s="631">
        <f t="shared" si="4839"/>
        <v>0</v>
      </c>
      <c r="J3528" s="632"/>
      <c r="K3528" s="632"/>
      <c r="L3528" s="632"/>
      <c r="M3528" s="633"/>
      <c r="N3528" s="632"/>
      <c r="O3528" s="635"/>
      <c r="P3528" s="636" t="e">
        <f t="shared" ref="P3528" si="4847">G3528*O3520</f>
        <v>#REF!</v>
      </c>
    </row>
    <row r="3529" spans="1:16">
      <c r="B3529" s="627"/>
      <c r="C3529" s="627"/>
      <c r="D3529" s="627"/>
      <c r="E3529" s="628"/>
      <c r="F3529" s="8"/>
      <c r="G3529" s="639"/>
      <c r="H3529" s="630">
        <f>IF(F3529="",0,VLOOKUP(F3529,'Cable trays (UnitPrice)'!B:F,5,0))</f>
        <v>0</v>
      </c>
      <c r="I3529" s="631">
        <f t="shared" si="4839"/>
        <v>0</v>
      </c>
      <c r="J3529" s="632"/>
      <c r="K3529" s="632"/>
      <c r="L3529" s="632"/>
      <c r="M3529" s="633"/>
      <c r="N3529" s="632"/>
      <c r="O3529" s="635"/>
      <c r="P3529" s="636" t="e">
        <f t="shared" ref="P3529" si="4848">G3529*O3520</f>
        <v>#REF!</v>
      </c>
    </row>
    <row r="3530" spans="1:16">
      <c r="A3530" t="s">
        <v>1095</v>
      </c>
      <c r="B3530" s="706" t="s">
        <v>1086</v>
      </c>
      <c r="C3530" s="703" t="s">
        <v>852</v>
      </c>
      <c r="D3530" s="9" t="s">
        <v>1031</v>
      </c>
      <c r="E3530" s="9" t="s">
        <v>1034</v>
      </c>
      <c r="F3530" s="619"/>
      <c r="G3530" s="619"/>
      <c r="H3530" s="619"/>
      <c r="I3530" s="620">
        <f t="shared" ref="I3530" si="4849">SUM(I3531:I3539)</f>
        <v>80.857321739130455</v>
      </c>
      <c r="J3530" s="621">
        <f>I3530*NOK2EUR</f>
        <v>929.85920000000021</v>
      </c>
      <c r="K3530" s="622"/>
      <c r="L3530" s="622">
        <f t="shared" ref="L3530" si="4850">D3530/1000</f>
        <v>0.152</v>
      </c>
      <c r="M3530" s="624">
        <f t="shared" ref="M3530" si="4851">$M$1</f>
        <v>0.5</v>
      </c>
      <c r="N3530" s="622">
        <f t="shared" ref="N3530" si="4852">L3530+L3530*M3530</f>
        <v>0.22799999999999998</v>
      </c>
      <c r="O3530" s="626" t="e">
        <f>SUMIF(#REF!,A3530,#REF!)</f>
        <v>#REF!</v>
      </c>
      <c r="P3530" s="626"/>
    </row>
    <row r="3531" spans="1:16">
      <c r="B3531" s="627"/>
      <c r="C3531" s="627"/>
      <c r="D3531" s="627"/>
      <c r="E3531" s="628"/>
      <c r="F3531" s="260" t="str">
        <f>CONCATENATE(B3530," ",C3530,D3530,"x",E3530)</f>
        <v>Tray - Reducer HDG 152 x 102</v>
      </c>
      <c r="G3531" s="629">
        <v>1</v>
      </c>
      <c r="H3531" s="630">
        <f>IF(F3531="",0,VLOOKUP(F3531,'Cable trays (UnitPrice)'!B:F,5,0))</f>
        <v>47.826086956521742</v>
      </c>
      <c r="I3531" s="631">
        <f t="shared" ref="I3531:I3539" si="4853">H3531*G3531</f>
        <v>47.826086956521742</v>
      </c>
      <c r="J3531" s="632"/>
      <c r="K3531" s="632"/>
      <c r="L3531" s="632"/>
      <c r="M3531" s="633"/>
      <c r="N3531" s="632"/>
      <c r="O3531" s="635"/>
      <c r="P3531" s="636" t="e">
        <f t="shared" ref="P3531" si="4854">G3531*O3530</f>
        <v>#REF!</v>
      </c>
    </row>
    <row r="3532" spans="1:16">
      <c r="B3532" s="627"/>
      <c r="C3532" s="627"/>
      <c r="D3532" s="627"/>
      <c r="E3532" s="628"/>
      <c r="F3532" s="260" t="str">
        <f>CONCATENATE("Ladder - Union ",C3530,D3530,"x",E3530)</f>
        <v>Ladder - Union HDG 152 x 102</v>
      </c>
      <c r="G3532" s="629">
        <v>2</v>
      </c>
      <c r="H3532" s="630">
        <f>IF(F3532="",0,VLOOKUP(F3532,'Cable trays (UnitPrice)'!B:F,5,0))</f>
        <v>13.043478260869565</v>
      </c>
      <c r="I3532" s="631">
        <f t="shared" si="4853"/>
        <v>26.086956521739129</v>
      </c>
      <c r="J3532" s="632"/>
      <c r="K3532" s="632"/>
      <c r="L3532" s="632"/>
      <c r="M3532" s="633"/>
      <c r="N3532" s="632"/>
      <c r="O3532" s="635"/>
      <c r="P3532" s="636" t="e">
        <f t="shared" ref="P3532" si="4855">G3532*O3530</f>
        <v>#REF!</v>
      </c>
    </row>
    <row r="3533" spans="1:16">
      <c r="B3533" s="627"/>
      <c r="C3533" s="627"/>
      <c r="D3533" s="627"/>
      <c r="E3533" s="628"/>
      <c r="F3533" s="638" t="s">
        <v>853</v>
      </c>
      <c r="G3533" s="639">
        <v>2</v>
      </c>
      <c r="H3533" s="630">
        <f>IF(F3533="",0,VLOOKUP(F3533,'Cable trays (UnitPrice)'!B:F,5,0))</f>
        <v>1.6165217391304347</v>
      </c>
      <c r="I3533" s="631">
        <f t="shared" si="4853"/>
        <v>3.2330434782608695</v>
      </c>
      <c r="J3533" s="632"/>
      <c r="K3533" s="632"/>
      <c r="L3533" s="632"/>
      <c r="M3533" s="633"/>
      <c r="N3533" s="632"/>
      <c r="O3533" s="635"/>
      <c r="P3533" s="636" t="e">
        <f t="shared" ref="P3533" si="4856">G3533*O3530</f>
        <v>#REF!</v>
      </c>
    </row>
    <row r="3534" spans="1:16">
      <c r="B3534" s="627"/>
      <c r="C3534" s="627"/>
      <c r="D3534" s="627"/>
      <c r="E3534" s="628"/>
      <c r="F3534" s="638" t="s">
        <v>854</v>
      </c>
      <c r="G3534" s="639">
        <v>2</v>
      </c>
      <c r="H3534" s="630">
        <f>IF(F3534="",0,VLOOKUP(F3534,'Cable trays (UnitPrice)'!B:F,5,0))</f>
        <v>0.1643478260869565</v>
      </c>
      <c r="I3534" s="631">
        <f t="shared" si="4853"/>
        <v>0.328695652173913</v>
      </c>
      <c r="J3534" s="632"/>
      <c r="K3534" s="632"/>
      <c r="L3534" s="632"/>
      <c r="M3534" s="633"/>
      <c r="N3534" s="632"/>
      <c r="O3534" s="635"/>
      <c r="P3534" s="636" t="e">
        <f t="shared" ref="P3534" si="4857">G3534*O3530</f>
        <v>#REF!</v>
      </c>
    </row>
    <row r="3535" spans="1:16">
      <c r="B3535" s="627"/>
      <c r="C3535" s="627"/>
      <c r="D3535" s="627"/>
      <c r="E3535" s="628"/>
      <c r="F3535" s="638" t="s">
        <v>865</v>
      </c>
      <c r="G3535" s="639">
        <f t="shared" si="4801"/>
        <v>0.30399999999999999</v>
      </c>
      <c r="H3535" s="630">
        <f>IF(F3535="",0,VLOOKUP(F3535,'Cable trays (UnitPrice)'!B:F,5,0))</f>
        <v>5.9608695652173909</v>
      </c>
      <c r="I3535" s="631">
        <f t="shared" si="4853"/>
        <v>1.8121043478260868</v>
      </c>
      <c r="J3535" s="632"/>
      <c r="K3535" s="632"/>
      <c r="L3535" s="632"/>
      <c r="M3535" s="633"/>
      <c r="N3535" s="632"/>
      <c r="O3535" s="635"/>
      <c r="P3535" s="636" t="e">
        <f t="shared" ref="P3535" si="4858">G3535*O3530</f>
        <v>#REF!</v>
      </c>
    </row>
    <row r="3536" spans="1:16">
      <c r="B3536" s="627"/>
      <c r="C3536" s="627"/>
      <c r="D3536" s="627"/>
      <c r="E3536" s="628"/>
      <c r="F3536" s="638" t="s">
        <v>855</v>
      </c>
      <c r="G3536" s="639">
        <v>2</v>
      </c>
      <c r="H3536" s="630">
        <f>IF(F3536="",0,VLOOKUP(F3536,'Cable trays (UnitPrice)'!B:F,5,0))</f>
        <v>0.78521739130434776</v>
      </c>
      <c r="I3536" s="631">
        <f t="shared" si="4853"/>
        <v>1.5704347826086955</v>
      </c>
      <c r="J3536" s="632"/>
      <c r="K3536" s="632"/>
      <c r="L3536" s="632"/>
      <c r="M3536" s="633"/>
      <c r="N3536" s="632"/>
      <c r="O3536" s="635"/>
      <c r="P3536" s="636" t="e">
        <f t="shared" ref="P3536" si="4859">G3536*O3530</f>
        <v>#REF!</v>
      </c>
    </row>
    <row r="3537" spans="1:16">
      <c r="B3537" s="627"/>
      <c r="C3537" s="627"/>
      <c r="D3537" s="627"/>
      <c r="E3537" s="628"/>
      <c r="F3537" s="638"/>
      <c r="G3537" s="639"/>
      <c r="H3537" s="630">
        <f>IF(F3537="",0,VLOOKUP(F3537,'Cable trays (UnitPrice)'!B:F,5,0))</f>
        <v>0</v>
      </c>
      <c r="I3537" s="631">
        <f t="shared" si="4853"/>
        <v>0</v>
      </c>
      <c r="J3537" s="632"/>
      <c r="K3537" s="632"/>
      <c r="L3537" s="632"/>
      <c r="M3537" s="633"/>
      <c r="N3537" s="632"/>
      <c r="O3537" s="635"/>
      <c r="P3537" s="636" t="e">
        <f t="shared" ref="P3537" si="4860">G3537*O3530</f>
        <v>#REF!</v>
      </c>
    </row>
    <row r="3538" spans="1:16">
      <c r="B3538" s="627"/>
      <c r="C3538" s="627"/>
      <c r="D3538" s="627"/>
      <c r="E3538" s="628"/>
      <c r="F3538" s="627"/>
      <c r="G3538" s="639"/>
      <c r="H3538" s="630">
        <f>IF(F3538="",0,VLOOKUP(F3538,'Cable trays (UnitPrice)'!B:F,5,0))</f>
        <v>0</v>
      </c>
      <c r="I3538" s="631">
        <f t="shared" si="4853"/>
        <v>0</v>
      </c>
      <c r="J3538" s="632"/>
      <c r="K3538" s="632"/>
      <c r="L3538" s="632"/>
      <c r="M3538" s="633"/>
      <c r="N3538" s="632"/>
      <c r="O3538" s="635"/>
      <c r="P3538" s="636" t="e">
        <f t="shared" ref="P3538" si="4861">G3538*O3530</f>
        <v>#REF!</v>
      </c>
    </row>
    <row r="3539" spans="1:16">
      <c r="B3539" s="627"/>
      <c r="C3539" s="627"/>
      <c r="D3539" s="627"/>
      <c r="E3539" s="628"/>
      <c r="F3539" s="8"/>
      <c r="G3539" s="639"/>
      <c r="H3539" s="630">
        <f>IF(F3539="",0,VLOOKUP(F3539,'Cable trays (UnitPrice)'!B:F,5,0))</f>
        <v>0</v>
      </c>
      <c r="I3539" s="631">
        <f t="shared" si="4853"/>
        <v>0</v>
      </c>
      <c r="J3539" s="632"/>
      <c r="K3539" s="632"/>
      <c r="L3539" s="632"/>
      <c r="M3539" s="633"/>
      <c r="N3539" s="632"/>
      <c r="O3539" s="635"/>
      <c r="P3539" s="636" t="e">
        <f t="shared" ref="P3539" si="4862">G3539*O3530</f>
        <v>#REF!</v>
      </c>
    </row>
    <row r="3540" spans="1:16">
      <c r="A3540" t="s">
        <v>1096</v>
      </c>
      <c r="B3540" s="706" t="s">
        <v>1086</v>
      </c>
      <c r="C3540" s="703" t="s">
        <v>852</v>
      </c>
      <c r="D3540" s="9" t="s">
        <v>875</v>
      </c>
      <c r="E3540" s="9" t="s">
        <v>881</v>
      </c>
      <c r="F3540" s="619"/>
      <c r="G3540" s="619"/>
      <c r="H3540" s="619"/>
      <c r="I3540" s="620">
        <f t="shared" ref="I3540" si="4863">SUM(I3541:I3549)</f>
        <v>58.71152037188952</v>
      </c>
      <c r="J3540" s="621">
        <f>I3540*NOK2EUR</f>
        <v>675.1824842767295</v>
      </c>
      <c r="K3540" s="622"/>
      <c r="L3540" s="622">
        <f t="shared" ref="L3540" si="4864">D3540/1000</f>
        <v>0.15</v>
      </c>
      <c r="M3540" s="624">
        <f t="shared" ref="M3540" si="4865">$M$1</f>
        <v>0.5</v>
      </c>
      <c r="N3540" s="622">
        <f t="shared" ref="N3540" si="4866">L3540+L3540*M3540</f>
        <v>0.22499999999999998</v>
      </c>
      <c r="O3540" s="626" t="e">
        <f>SUMIF(#REF!,A3540,#REF!)</f>
        <v>#REF!</v>
      </c>
      <c r="P3540" s="626"/>
    </row>
    <row r="3541" spans="1:16">
      <c r="B3541" s="627"/>
      <c r="C3541" s="627"/>
      <c r="D3541" s="627"/>
      <c r="E3541" s="628"/>
      <c r="F3541" s="260" t="str">
        <f>CONCATENATE(B3540," ",C3540,D3540,"x",E3540)</f>
        <v>Tray - Reducer HDG 150 x 100</v>
      </c>
      <c r="G3541" s="629">
        <v>1</v>
      </c>
      <c r="H3541" s="630">
        <f>IF(F3541="",0,VLOOKUP(F3541,'Cable trays (UnitPrice)'!B:F,5,0))</f>
        <v>43.478260869565219</v>
      </c>
      <c r="I3541" s="631">
        <f t="shared" ref="I3541:I3549" si="4867">H3541*G3541</f>
        <v>43.478260869565219</v>
      </c>
      <c r="J3541" s="632"/>
      <c r="K3541" s="632"/>
      <c r="L3541" s="632"/>
      <c r="M3541" s="633"/>
      <c r="N3541" s="632"/>
      <c r="O3541" s="635"/>
      <c r="P3541" s="636" t="e">
        <f t="shared" ref="P3541" si="4868">G3541*O3540</f>
        <v>#REF!</v>
      </c>
    </row>
    <row r="3542" spans="1:16">
      <c r="B3542" s="627"/>
      <c r="C3542" s="627"/>
      <c r="D3542" s="627"/>
      <c r="E3542" s="628"/>
      <c r="F3542" s="260" t="str">
        <f>CONCATENATE("Ladder - Union ",C3540,D3540,"x",E3540)</f>
        <v>Ladder - Union HDG 150 x 100</v>
      </c>
      <c r="G3542" s="629">
        <v>2</v>
      </c>
      <c r="H3542" s="630">
        <f>IF(F3542="",0,VLOOKUP(F3542,'Cable trays (UnitPrice)'!B:F,5,0))</f>
        <v>4.1564123598578071</v>
      </c>
      <c r="I3542" s="631">
        <f t="shared" si="4867"/>
        <v>8.3128247197156142</v>
      </c>
      <c r="J3542" s="632"/>
      <c r="K3542" s="632"/>
      <c r="L3542" s="632"/>
      <c r="M3542" s="633"/>
      <c r="N3542" s="632"/>
      <c r="O3542" s="635"/>
      <c r="P3542" s="636" t="e">
        <f t="shared" ref="P3542" si="4869">G3542*O3540</f>
        <v>#REF!</v>
      </c>
    </row>
    <row r="3543" spans="1:16">
      <c r="B3543" s="627"/>
      <c r="C3543" s="627"/>
      <c r="D3543" s="627"/>
      <c r="E3543" s="628"/>
      <c r="F3543" s="638" t="s">
        <v>853</v>
      </c>
      <c r="G3543" s="639">
        <v>2</v>
      </c>
      <c r="H3543" s="630">
        <f>IF(F3543="",0,VLOOKUP(F3543,'Cable trays (UnitPrice)'!B:F,5,0))</f>
        <v>1.6165217391304347</v>
      </c>
      <c r="I3543" s="631">
        <f t="shared" si="4867"/>
        <v>3.2330434782608695</v>
      </c>
      <c r="J3543" s="632"/>
      <c r="K3543" s="632"/>
      <c r="L3543" s="632"/>
      <c r="M3543" s="633"/>
      <c r="N3543" s="632"/>
      <c r="O3543" s="635"/>
      <c r="P3543" s="636" t="e">
        <f t="shared" ref="P3543" si="4870">G3543*O3540</f>
        <v>#REF!</v>
      </c>
    </row>
    <row r="3544" spans="1:16">
      <c r="B3544" s="627"/>
      <c r="C3544" s="627"/>
      <c r="D3544" s="627"/>
      <c r="E3544" s="628"/>
      <c r="F3544" s="638" t="s">
        <v>854</v>
      </c>
      <c r="G3544" s="639">
        <v>2</v>
      </c>
      <c r="H3544" s="630">
        <f>IF(F3544="",0,VLOOKUP(F3544,'Cable trays (UnitPrice)'!B:F,5,0))</f>
        <v>0.1643478260869565</v>
      </c>
      <c r="I3544" s="631">
        <f t="shared" si="4867"/>
        <v>0.328695652173913</v>
      </c>
      <c r="J3544" s="632"/>
      <c r="K3544" s="632"/>
      <c r="L3544" s="632"/>
      <c r="M3544" s="633"/>
      <c r="N3544" s="632"/>
      <c r="O3544" s="635"/>
      <c r="P3544" s="636" t="e">
        <f t="shared" ref="P3544" si="4871">G3544*O3540</f>
        <v>#REF!</v>
      </c>
    </row>
    <row r="3545" spans="1:16">
      <c r="B3545" s="627"/>
      <c r="C3545" s="627"/>
      <c r="D3545" s="627"/>
      <c r="E3545" s="628"/>
      <c r="F3545" s="638" t="s">
        <v>865</v>
      </c>
      <c r="G3545" s="639">
        <f t="shared" si="4801"/>
        <v>0.3</v>
      </c>
      <c r="H3545" s="630">
        <f>IF(F3545="",0,VLOOKUP(F3545,'Cable trays (UnitPrice)'!B:F,5,0))</f>
        <v>5.9608695652173909</v>
      </c>
      <c r="I3545" s="631">
        <f t="shared" si="4867"/>
        <v>1.7882608695652171</v>
      </c>
      <c r="J3545" s="632"/>
      <c r="K3545" s="632"/>
      <c r="L3545" s="632"/>
      <c r="M3545" s="633"/>
      <c r="N3545" s="632"/>
      <c r="O3545" s="635"/>
      <c r="P3545" s="636" t="e">
        <f t="shared" ref="P3545" si="4872">G3545*O3540</f>
        <v>#REF!</v>
      </c>
    </row>
    <row r="3546" spans="1:16">
      <c r="B3546" s="627"/>
      <c r="C3546" s="627"/>
      <c r="D3546" s="627"/>
      <c r="E3546" s="628"/>
      <c r="F3546" s="638" t="s">
        <v>855</v>
      </c>
      <c r="G3546" s="639">
        <v>2</v>
      </c>
      <c r="H3546" s="630">
        <f>IF(F3546="",0,VLOOKUP(F3546,'Cable trays (UnitPrice)'!B:F,5,0))</f>
        <v>0.78521739130434776</v>
      </c>
      <c r="I3546" s="631">
        <f t="shared" si="4867"/>
        <v>1.5704347826086955</v>
      </c>
      <c r="J3546" s="632"/>
      <c r="K3546" s="632"/>
      <c r="L3546" s="632"/>
      <c r="M3546" s="633"/>
      <c r="N3546" s="632"/>
      <c r="O3546" s="635"/>
      <c r="P3546" s="636" t="e">
        <f t="shared" ref="P3546" si="4873">G3546*O3540</f>
        <v>#REF!</v>
      </c>
    </row>
    <row r="3547" spans="1:16">
      <c r="B3547" s="627"/>
      <c r="C3547" s="627"/>
      <c r="D3547" s="627"/>
      <c r="E3547" s="628"/>
      <c r="F3547" s="638"/>
      <c r="G3547" s="639"/>
      <c r="H3547" s="630">
        <f>IF(F3547="",0,VLOOKUP(F3547,'Cable trays (UnitPrice)'!B:F,5,0))</f>
        <v>0</v>
      </c>
      <c r="I3547" s="631">
        <f t="shared" si="4867"/>
        <v>0</v>
      </c>
      <c r="J3547" s="632"/>
      <c r="K3547" s="632"/>
      <c r="L3547" s="632"/>
      <c r="M3547" s="633"/>
      <c r="N3547" s="632"/>
      <c r="O3547" s="635"/>
      <c r="P3547" s="636" t="e">
        <f t="shared" ref="P3547" si="4874">G3547*O3540</f>
        <v>#REF!</v>
      </c>
    </row>
    <row r="3548" spans="1:16">
      <c r="B3548" s="627"/>
      <c r="C3548" s="627"/>
      <c r="D3548" s="627"/>
      <c r="E3548" s="628"/>
      <c r="F3548" s="627"/>
      <c r="G3548" s="639"/>
      <c r="H3548" s="630">
        <f>IF(F3548="",0,VLOOKUP(F3548,'Cable trays (UnitPrice)'!B:F,5,0))</f>
        <v>0</v>
      </c>
      <c r="I3548" s="631">
        <f t="shared" si="4867"/>
        <v>0</v>
      </c>
      <c r="J3548" s="632"/>
      <c r="K3548" s="632"/>
      <c r="L3548" s="632"/>
      <c r="M3548" s="633"/>
      <c r="N3548" s="632"/>
      <c r="O3548" s="635"/>
      <c r="P3548" s="636" t="e">
        <f t="shared" ref="P3548" si="4875">G3548*O3540</f>
        <v>#REF!</v>
      </c>
    </row>
    <row r="3549" spans="1:16">
      <c r="B3549" s="627"/>
      <c r="C3549" s="627"/>
      <c r="D3549" s="627"/>
      <c r="E3549" s="628"/>
      <c r="F3549" s="8"/>
      <c r="G3549" s="639"/>
      <c r="H3549" s="630">
        <f>IF(F3549="",0,VLOOKUP(F3549,'Cable trays (UnitPrice)'!B:F,5,0))</f>
        <v>0</v>
      </c>
      <c r="I3549" s="631">
        <f t="shared" si="4867"/>
        <v>0</v>
      </c>
      <c r="J3549" s="632"/>
      <c r="K3549" s="632"/>
      <c r="L3549" s="632"/>
      <c r="M3549" s="633"/>
      <c r="N3549" s="632"/>
      <c r="O3549" s="635"/>
      <c r="P3549" s="636" t="e">
        <f t="shared" ref="P3549" si="4876">G3549*O3540</f>
        <v>#REF!</v>
      </c>
    </row>
    <row r="3550" spans="1:16">
      <c r="A3550" t="s">
        <v>1096</v>
      </c>
      <c r="B3550" s="706" t="s">
        <v>1086</v>
      </c>
      <c r="C3550" s="703" t="s">
        <v>852</v>
      </c>
      <c r="D3550" s="9" t="s">
        <v>875</v>
      </c>
      <c r="E3550" s="9" t="s">
        <v>881</v>
      </c>
      <c r="F3550" s="619"/>
      <c r="G3550" s="619"/>
      <c r="H3550" s="619"/>
      <c r="I3550" s="620">
        <f t="shared" ref="I3550" si="4877">SUM(I3551:I3559)</f>
        <v>58.71152037188952</v>
      </c>
      <c r="J3550" s="621">
        <f>I3550*NOK2EUR</f>
        <v>675.1824842767295</v>
      </c>
      <c r="K3550" s="622"/>
      <c r="L3550" s="622">
        <f t="shared" ref="L3550" si="4878">D3550/1000</f>
        <v>0.15</v>
      </c>
      <c r="M3550" s="624">
        <f t="shared" ref="M3550" si="4879">$M$1</f>
        <v>0.5</v>
      </c>
      <c r="N3550" s="622">
        <f t="shared" ref="N3550" si="4880">L3550+L3550*M3550</f>
        <v>0.22499999999999998</v>
      </c>
      <c r="O3550" s="626" t="e">
        <f>SUMIF(#REF!,A3550,#REF!)</f>
        <v>#REF!</v>
      </c>
      <c r="P3550" s="626"/>
    </row>
    <row r="3551" spans="1:16">
      <c r="B3551" s="627"/>
      <c r="C3551" s="627"/>
      <c r="D3551" s="627"/>
      <c r="E3551" s="628"/>
      <c r="F3551" s="260" t="str">
        <f>CONCATENATE(B3550," ",C3550,D3550,"x",E3550)</f>
        <v>Tray - Reducer HDG 150 x 100</v>
      </c>
      <c r="G3551" s="629">
        <v>1</v>
      </c>
      <c r="H3551" s="630">
        <f>IF(F3551="",0,VLOOKUP(F3551,'Cable trays (UnitPrice)'!B:F,5,0))</f>
        <v>43.478260869565219</v>
      </c>
      <c r="I3551" s="631">
        <f t="shared" ref="I3551:I3559" si="4881">H3551*G3551</f>
        <v>43.478260869565219</v>
      </c>
      <c r="J3551" s="632"/>
      <c r="K3551" s="632"/>
      <c r="L3551" s="632"/>
      <c r="M3551" s="633"/>
      <c r="N3551" s="632"/>
      <c r="O3551" s="635"/>
      <c r="P3551" s="636" t="e">
        <f t="shared" ref="P3551" si="4882">G3551*O3550</f>
        <v>#REF!</v>
      </c>
    </row>
    <row r="3552" spans="1:16">
      <c r="B3552" s="627"/>
      <c r="C3552" s="627"/>
      <c r="D3552" s="627"/>
      <c r="E3552" s="628"/>
      <c r="F3552" s="260" t="str">
        <f>CONCATENATE("Ladder - Union ",C3550,D3550,"x",E3550)</f>
        <v>Ladder - Union HDG 150 x 100</v>
      </c>
      <c r="G3552" s="629">
        <v>2</v>
      </c>
      <c r="H3552" s="630">
        <f>IF(F3552="",0,VLOOKUP(F3552,'Cable trays (UnitPrice)'!B:F,5,0))</f>
        <v>4.1564123598578071</v>
      </c>
      <c r="I3552" s="631">
        <f t="shared" si="4881"/>
        <v>8.3128247197156142</v>
      </c>
      <c r="J3552" s="632"/>
      <c r="K3552" s="632"/>
      <c r="L3552" s="632"/>
      <c r="M3552" s="633"/>
      <c r="N3552" s="632"/>
      <c r="O3552" s="635"/>
      <c r="P3552" s="636" t="e">
        <f t="shared" ref="P3552" si="4883">G3552*O3550</f>
        <v>#REF!</v>
      </c>
    </row>
    <row r="3553" spans="1:16">
      <c r="B3553" s="627"/>
      <c r="C3553" s="627"/>
      <c r="D3553" s="627"/>
      <c r="E3553" s="628"/>
      <c r="F3553" s="638" t="s">
        <v>853</v>
      </c>
      <c r="G3553" s="639">
        <v>2</v>
      </c>
      <c r="H3553" s="630">
        <f>IF(F3553="",0,VLOOKUP(F3553,'Cable trays (UnitPrice)'!B:F,5,0))</f>
        <v>1.6165217391304347</v>
      </c>
      <c r="I3553" s="631">
        <f t="shared" si="4881"/>
        <v>3.2330434782608695</v>
      </c>
      <c r="J3553" s="632"/>
      <c r="K3553" s="632"/>
      <c r="L3553" s="632"/>
      <c r="M3553" s="633"/>
      <c r="N3553" s="632"/>
      <c r="O3553" s="635"/>
      <c r="P3553" s="636" t="e">
        <f t="shared" ref="P3553" si="4884">G3553*O3550</f>
        <v>#REF!</v>
      </c>
    </row>
    <row r="3554" spans="1:16">
      <c r="B3554" s="627"/>
      <c r="C3554" s="627"/>
      <c r="D3554" s="627"/>
      <c r="E3554" s="628"/>
      <c r="F3554" s="638" t="s">
        <v>854</v>
      </c>
      <c r="G3554" s="639">
        <v>2</v>
      </c>
      <c r="H3554" s="630">
        <f>IF(F3554="",0,VLOOKUP(F3554,'Cable trays (UnitPrice)'!B:F,5,0))</f>
        <v>0.1643478260869565</v>
      </c>
      <c r="I3554" s="631">
        <f t="shared" si="4881"/>
        <v>0.328695652173913</v>
      </c>
      <c r="J3554" s="632"/>
      <c r="K3554" s="632"/>
      <c r="L3554" s="632"/>
      <c r="M3554" s="633"/>
      <c r="N3554" s="632"/>
      <c r="O3554" s="635"/>
      <c r="P3554" s="636" t="e">
        <f t="shared" ref="P3554" si="4885">G3554*O3550</f>
        <v>#REF!</v>
      </c>
    </row>
    <row r="3555" spans="1:16">
      <c r="B3555" s="627"/>
      <c r="C3555" s="627"/>
      <c r="D3555" s="627"/>
      <c r="E3555" s="628"/>
      <c r="F3555" s="638" t="s">
        <v>865</v>
      </c>
      <c r="G3555" s="639">
        <f t="shared" si="4801"/>
        <v>0.3</v>
      </c>
      <c r="H3555" s="630">
        <f>IF(F3555="",0,VLOOKUP(F3555,'Cable trays (UnitPrice)'!B:F,5,0))</f>
        <v>5.9608695652173909</v>
      </c>
      <c r="I3555" s="631">
        <f t="shared" si="4881"/>
        <v>1.7882608695652171</v>
      </c>
      <c r="J3555" s="632"/>
      <c r="K3555" s="632"/>
      <c r="L3555" s="632"/>
      <c r="M3555" s="633"/>
      <c r="N3555" s="632"/>
      <c r="O3555" s="635"/>
      <c r="P3555" s="636" t="e">
        <f t="shared" ref="P3555" si="4886">G3555*O3550</f>
        <v>#REF!</v>
      </c>
    </row>
    <row r="3556" spans="1:16">
      <c r="B3556" s="627"/>
      <c r="C3556" s="627"/>
      <c r="D3556" s="627"/>
      <c r="E3556" s="628"/>
      <c r="F3556" s="638" t="s">
        <v>855</v>
      </c>
      <c r="G3556" s="639">
        <v>2</v>
      </c>
      <c r="H3556" s="630">
        <f>IF(F3556="",0,VLOOKUP(F3556,'Cable trays (UnitPrice)'!B:F,5,0))</f>
        <v>0.78521739130434776</v>
      </c>
      <c r="I3556" s="631">
        <f t="shared" si="4881"/>
        <v>1.5704347826086955</v>
      </c>
      <c r="J3556" s="632"/>
      <c r="K3556" s="632"/>
      <c r="L3556" s="632"/>
      <c r="M3556" s="633"/>
      <c r="N3556" s="632"/>
      <c r="O3556" s="635"/>
      <c r="P3556" s="636" t="e">
        <f t="shared" ref="P3556" si="4887">G3556*O3550</f>
        <v>#REF!</v>
      </c>
    </row>
    <row r="3557" spans="1:16">
      <c r="B3557" s="627"/>
      <c r="C3557" s="627"/>
      <c r="D3557" s="627"/>
      <c r="E3557" s="628"/>
      <c r="F3557" s="638"/>
      <c r="G3557" s="639"/>
      <c r="H3557" s="630">
        <f>IF(F3557="",0,VLOOKUP(F3557,'Cable trays (UnitPrice)'!B:F,5,0))</f>
        <v>0</v>
      </c>
      <c r="I3557" s="631">
        <f t="shared" si="4881"/>
        <v>0</v>
      </c>
      <c r="J3557" s="632"/>
      <c r="K3557" s="632"/>
      <c r="L3557" s="632"/>
      <c r="M3557" s="633"/>
      <c r="N3557" s="632"/>
      <c r="O3557" s="635"/>
      <c r="P3557" s="636" t="e">
        <f t="shared" ref="P3557" si="4888">G3557*O3550</f>
        <v>#REF!</v>
      </c>
    </row>
    <row r="3558" spans="1:16">
      <c r="B3558" s="627"/>
      <c r="C3558" s="627"/>
      <c r="D3558" s="627"/>
      <c r="E3558" s="628"/>
      <c r="F3558" s="627"/>
      <c r="G3558" s="639"/>
      <c r="H3558" s="630">
        <f>IF(F3558="",0,VLOOKUP(F3558,'Cable trays (UnitPrice)'!B:F,5,0))</f>
        <v>0</v>
      </c>
      <c r="I3558" s="631">
        <f t="shared" si="4881"/>
        <v>0</v>
      </c>
      <c r="J3558" s="632"/>
      <c r="K3558" s="632"/>
      <c r="L3558" s="632"/>
      <c r="M3558" s="633"/>
      <c r="N3558" s="632"/>
      <c r="O3558" s="635"/>
      <c r="P3558" s="636" t="e">
        <f t="shared" ref="P3558" si="4889">G3558*O3550</f>
        <v>#REF!</v>
      </c>
    </row>
    <row r="3559" spans="1:16">
      <c r="B3559" s="627"/>
      <c r="C3559" s="627"/>
      <c r="D3559" s="627"/>
      <c r="E3559" s="628"/>
      <c r="F3559" s="8"/>
      <c r="G3559" s="639"/>
      <c r="H3559" s="630">
        <f>IF(F3559="",0,VLOOKUP(F3559,'Cable trays (UnitPrice)'!B:F,5,0))</f>
        <v>0</v>
      </c>
      <c r="I3559" s="631">
        <f t="shared" si="4881"/>
        <v>0</v>
      </c>
      <c r="J3559" s="632"/>
      <c r="K3559" s="632"/>
      <c r="L3559" s="632"/>
      <c r="M3559" s="633"/>
      <c r="N3559" s="632"/>
      <c r="O3559" s="635"/>
      <c r="P3559" s="636" t="e">
        <f t="shared" ref="P3559" si="4890">G3559*O3550</f>
        <v>#REF!</v>
      </c>
    </row>
    <row r="3560" spans="1:16">
      <c r="A3560" t="s">
        <v>1096</v>
      </c>
      <c r="B3560" s="706" t="s">
        <v>1086</v>
      </c>
      <c r="C3560" s="703" t="s">
        <v>852</v>
      </c>
      <c r="D3560" s="9" t="s">
        <v>875</v>
      </c>
      <c r="E3560" s="9" t="s">
        <v>881</v>
      </c>
      <c r="F3560" s="619"/>
      <c r="G3560" s="619"/>
      <c r="H3560" s="619"/>
      <c r="I3560" s="620">
        <f t="shared" ref="I3560" si="4891">SUM(I3561:I3569)</f>
        <v>58.71152037188952</v>
      </c>
      <c r="J3560" s="621">
        <f>I3560*NOK2EUR</f>
        <v>675.1824842767295</v>
      </c>
      <c r="K3560" s="622"/>
      <c r="L3560" s="622">
        <f t="shared" ref="L3560" si="4892">D3560/1000</f>
        <v>0.15</v>
      </c>
      <c r="M3560" s="624">
        <f t="shared" ref="M3560" si="4893">$M$1</f>
        <v>0.5</v>
      </c>
      <c r="N3560" s="622">
        <f t="shared" ref="N3560" si="4894">L3560+L3560*M3560</f>
        <v>0.22499999999999998</v>
      </c>
      <c r="O3560" s="626" t="e">
        <f>SUMIF(#REF!,A3560,#REF!)</f>
        <v>#REF!</v>
      </c>
      <c r="P3560" s="626"/>
    </row>
    <row r="3561" spans="1:16">
      <c r="B3561" s="627"/>
      <c r="C3561" s="627"/>
      <c r="D3561" s="627"/>
      <c r="E3561" s="628"/>
      <c r="F3561" s="260" t="str">
        <f>CONCATENATE(B3560," ",C3560,D3560,"x",E3560)</f>
        <v>Tray - Reducer HDG 150 x 100</v>
      </c>
      <c r="G3561" s="629">
        <v>1</v>
      </c>
      <c r="H3561" s="630">
        <f>IF(F3561="",0,VLOOKUP(F3561,'Cable trays (UnitPrice)'!B:F,5,0))</f>
        <v>43.478260869565219</v>
      </c>
      <c r="I3561" s="631">
        <f t="shared" ref="I3561:I3569" si="4895">H3561*G3561</f>
        <v>43.478260869565219</v>
      </c>
      <c r="J3561" s="632"/>
      <c r="K3561" s="632"/>
      <c r="L3561" s="632"/>
      <c r="M3561" s="633"/>
      <c r="N3561" s="632"/>
      <c r="O3561" s="635"/>
      <c r="P3561" s="636" t="e">
        <f t="shared" ref="P3561" si="4896">G3561*O3560</f>
        <v>#REF!</v>
      </c>
    </row>
    <row r="3562" spans="1:16">
      <c r="B3562" s="627"/>
      <c r="C3562" s="627"/>
      <c r="D3562" s="627"/>
      <c r="E3562" s="628"/>
      <c r="F3562" s="260" t="str">
        <f>CONCATENATE("Ladder - Union ",C3560,D3560,"x",E3560)</f>
        <v>Ladder - Union HDG 150 x 100</v>
      </c>
      <c r="G3562" s="629">
        <v>2</v>
      </c>
      <c r="H3562" s="630">
        <f>IF(F3562="",0,VLOOKUP(F3562,'Cable trays (UnitPrice)'!B:F,5,0))</f>
        <v>4.1564123598578071</v>
      </c>
      <c r="I3562" s="631">
        <f t="shared" si="4895"/>
        <v>8.3128247197156142</v>
      </c>
      <c r="J3562" s="632"/>
      <c r="K3562" s="632"/>
      <c r="L3562" s="632"/>
      <c r="M3562" s="633"/>
      <c r="N3562" s="632"/>
      <c r="O3562" s="635"/>
      <c r="P3562" s="636" t="e">
        <f t="shared" ref="P3562" si="4897">G3562*O3560</f>
        <v>#REF!</v>
      </c>
    </row>
    <row r="3563" spans="1:16">
      <c r="B3563" s="627"/>
      <c r="C3563" s="627"/>
      <c r="D3563" s="627"/>
      <c r="E3563" s="628"/>
      <c r="F3563" s="638" t="s">
        <v>853</v>
      </c>
      <c r="G3563" s="639">
        <v>2</v>
      </c>
      <c r="H3563" s="630">
        <f>IF(F3563="",0,VLOOKUP(F3563,'Cable trays (UnitPrice)'!B:F,5,0))</f>
        <v>1.6165217391304347</v>
      </c>
      <c r="I3563" s="631">
        <f t="shared" si="4895"/>
        <v>3.2330434782608695</v>
      </c>
      <c r="J3563" s="632"/>
      <c r="K3563" s="632"/>
      <c r="L3563" s="632"/>
      <c r="M3563" s="633"/>
      <c r="N3563" s="632"/>
      <c r="O3563" s="635"/>
      <c r="P3563" s="636" t="e">
        <f t="shared" ref="P3563" si="4898">G3563*O3560</f>
        <v>#REF!</v>
      </c>
    </row>
    <row r="3564" spans="1:16">
      <c r="B3564" s="627"/>
      <c r="C3564" s="627"/>
      <c r="D3564" s="627"/>
      <c r="E3564" s="628"/>
      <c r="F3564" s="638" t="s">
        <v>854</v>
      </c>
      <c r="G3564" s="639">
        <v>2</v>
      </c>
      <c r="H3564" s="630">
        <f>IF(F3564="",0,VLOOKUP(F3564,'Cable trays (UnitPrice)'!B:F,5,0))</f>
        <v>0.1643478260869565</v>
      </c>
      <c r="I3564" s="631">
        <f t="shared" si="4895"/>
        <v>0.328695652173913</v>
      </c>
      <c r="J3564" s="632"/>
      <c r="K3564" s="632"/>
      <c r="L3564" s="632"/>
      <c r="M3564" s="633"/>
      <c r="N3564" s="632"/>
      <c r="O3564" s="635"/>
      <c r="P3564" s="636" t="e">
        <f t="shared" ref="P3564" si="4899">G3564*O3560</f>
        <v>#REF!</v>
      </c>
    </row>
    <row r="3565" spans="1:16">
      <c r="B3565" s="627"/>
      <c r="C3565" s="627"/>
      <c r="D3565" s="627"/>
      <c r="E3565" s="628"/>
      <c r="F3565" s="638" t="s">
        <v>865</v>
      </c>
      <c r="G3565" s="639">
        <f t="shared" ref="G3565:G3625" si="4900">D3560*2/1000</f>
        <v>0.3</v>
      </c>
      <c r="H3565" s="630">
        <f>IF(F3565="",0,VLOOKUP(F3565,'Cable trays (UnitPrice)'!B:F,5,0))</f>
        <v>5.9608695652173909</v>
      </c>
      <c r="I3565" s="631">
        <f t="shared" si="4895"/>
        <v>1.7882608695652171</v>
      </c>
      <c r="J3565" s="632"/>
      <c r="K3565" s="632"/>
      <c r="L3565" s="632"/>
      <c r="M3565" s="633"/>
      <c r="N3565" s="632"/>
      <c r="O3565" s="635"/>
      <c r="P3565" s="636" t="e">
        <f t="shared" ref="P3565" si="4901">G3565*O3560</f>
        <v>#REF!</v>
      </c>
    </row>
    <row r="3566" spans="1:16">
      <c r="B3566" s="627"/>
      <c r="C3566" s="627"/>
      <c r="D3566" s="627"/>
      <c r="E3566" s="628"/>
      <c r="F3566" s="638" t="s">
        <v>855</v>
      </c>
      <c r="G3566" s="639">
        <v>2</v>
      </c>
      <c r="H3566" s="630">
        <f>IF(F3566="",0,VLOOKUP(F3566,'Cable trays (UnitPrice)'!B:F,5,0))</f>
        <v>0.78521739130434776</v>
      </c>
      <c r="I3566" s="631">
        <f t="shared" si="4895"/>
        <v>1.5704347826086955</v>
      </c>
      <c r="J3566" s="632"/>
      <c r="K3566" s="632"/>
      <c r="L3566" s="632"/>
      <c r="M3566" s="633"/>
      <c r="N3566" s="632"/>
      <c r="O3566" s="635"/>
      <c r="P3566" s="636" t="e">
        <f t="shared" ref="P3566" si="4902">G3566*O3560</f>
        <v>#REF!</v>
      </c>
    </row>
    <row r="3567" spans="1:16">
      <c r="B3567" s="627"/>
      <c r="C3567" s="627"/>
      <c r="D3567" s="627"/>
      <c r="E3567" s="628"/>
      <c r="F3567" s="638"/>
      <c r="G3567" s="639"/>
      <c r="H3567" s="630">
        <f>IF(F3567="",0,VLOOKUP(F3567,'Cable trays (UnitPrice)'!B:F,5,0))</f>
        <v>0</v>
      </c>
      <c r="I3567" s="631">
        <f t="shared" si="4895"/>
        <v>0</v>
      </c>
      <c r="J3567" s="632"/>
      <c r="K3567" s="632"/>
      <c r="L3567" s="632"/>
      <c r="M3567" s="633"/>
      <c r="N3567" s="632"/>
      <c r="O3567" s="635"/>
      <c r="P3567" s="636" t="e">
        <f t="shared" ref="P3567" si="4903">G3567*O3560</f>
        <v>#REF!</v>
      </c>
    </row>
    <row r="3568" spans="1:16">
      <c r="B3568" s="627"/>
      <c r="C3568" s="627"/>
      <c r="D3568" s="627"/>
      <c r="E3568" s="628"/>
      <c r="F3568" s="627"/>
      <c r="G3568" s="639"/>
      <c r="H3568" s="630">
        <f>IF(F3568="",0,VLOOKUP(F3568,'Cable trays (UnitPrice)'!B:F,5,0))</f>
        <v>0</v>
      </c>
      <c r="I3568" s="631">
        <f t="shared" si="4895"/>
        <v>0</v>
      </c>
      <c r="J3568" s="632"/>
      <c r="K3568" s="632"/>
      <c r="L3568" s="632"/>
      <c r="M3568" s="633"/>
      <c r="N3568" s="632"/>
      <c r="O3568" s="635"/>
      <c r="P3568" s="636" t="e">
        <f t="shared" ref="P3568" si="4904">G3568*O3560</f>
        <v>#REF!</v>
      </c>
    </row>
    <row r="3569" spans="1:16">
      <c r="B3569" s="627"/>
      <c r="C3569" s="627"/>
      <c r="D3569" s="627"/>
      <c r="E3569" s="628"/>
      <c r="F3569" s="8"/>
      <c r="G3569" s="639"/>
      <c r="H3569" s="630">
        <f>IF(F3569="",0,VLOOKUP(F3569,'Cable trays (UnitPrice)'!B:F,5,0))</f>
        <v>0</v>
      </c>
      <c r="I3569" s="631">
        <f t="shared" si="4895"/>
        <v>0</v>
      </c>
      <c r="J3569" s="632"/>
      <c r="K3569" s="632"/>
      <c r="L3569" s="632"/>
      <c r="M3569" s="633"/>
      <c r="N3569" s="632"/>
      <c r="O3569" s="635"/>
      <c r="P3569" s="636" t="e">
        <f t="shared" ref="P3569" si="4905">G3569*O3560</f>
        <v>#REF!</v>
      </c>
    </row>
    <row r="3570" spans="1:16">
      <c r="A3570" t="s">
        <v>1096</v>
      </c>
      <c r="B3570" s="706" t="s">
        <v>1086</v>
      </c>
      <c r="C3570" s="703" t="s">
        <v>852</v>
      </c>
      <c r="D3570" s="9" t="s">
        <v>875</v>
      </c>
      <c r="E3570" s="9" t="s">
        <v>881</v>
      </c>
      <c r="F3570" s="619"/>
      <c r="G3570" s="619"/>
      <c r="H3570" s="619"/>
      <c r="I3570" s="620">
        <f t="shared" ref="I3570" si="4906">SUM(I3571:I3579)</f>
        <v>58.71152037188952</v>
      </c>
      <c r="J3570" s="621">
        <f>I3570*NOK2EUR</f>
        <v>675.1824842767295</v>
      </c>
      <c r="K3570" s="622"/>
      <c r="L3570" s="622">
        <f t="shared" ref="L3570" si="4907">D3570/1000</f>
        <v>0.15</v>
      </c>
      <c r="M3570" s="624">
        <f t="shared" ref="M3570" si="4908">$M$1</f>
        <v>0.5</v>
      </c>
      <c r="N3570" s="622">
        <f t="shared" ref="N3570" si="4909">L3570+L3570*M3570</f>
        <v>0.22499999999999998</v>
      </c>
      <c r="O3570" s="626" t="e">
        <f>SUMIF(#REF!,A3570,#REF!)</f>
        <v>#REF!</v>
      </c>
      <c r="P3570" s="626"/>
    </row>
    <row r="3571" spans="1:16">
      <c r="B3571" s="627"/>
      <c r="C3571" s="627"/>
      <c r="D3571" s="627"/>
      <c r="E3571" s="628"/>
      <c r="F3571" s="260" t="str">
        <f>CONCATENATE(B3570," ",C3570,D3570,"x",E3570)</f>
        <v>Tray - Reducer HDG 150 x 100</v>
      </c>
      <c r="G3571" s="629">
        <v>1</v>
      </c>
      <c r="H3571" s="630">
        <f>IF(F3571="",0,VLOOKUP(F3571,'Cable trays (UnitPrice)'!B:F,5,0))</f>
        <v>43.478260869565219</v>
      </c>
      <c r="I3571" s="631">
        <f t="shared" ref="I3571:I3579" si="4910">H3571*G3571</f>
        <v>43.478260869565219</v>
      </c>
      <c r="J3571" s="632"/>
      <c r="K3571" s="632"/>
      <c r="L3571" s="632"/>
      <c r="M3571" s="633"/>
      <c r="N3571" s="632"/>
      <c r="O3571" s="635"/>
      <c r="P3571" s="636" t="e">
        <f t="shared" ref="P3571" si="4911">G3571*O3570</f>
        <v>#REF!</v>
      </c>
    </row>
    <row r="3572" spans="1:16">
      <c r="B3572" s="627"/>
      <c r="C3572" s="627"/>
      <c r="D3572" s="627"/>
      <c r="E3572" s="628"/>
      <c r="F3572" s="260" t="str">
        <f>CONCATENATE("Ladder - Union ",C3570,D3570,"x",E3570)</f>
        <v>Ladder - Union HDG 150 x 100</v>
      </c>
      <c r="G3572" s="629">
        <v>2</v>
      </c>
      <c r="H3572" s="630">
        <f>IF(F3572="",0,VLOOKUP(F3572,'Cable trays (UnitPrice)'!B:F,5,0))</f>
        <v>4.1564123598578071</v>
      </c>
      <c r="I3572" s="631">
        <f t="shared" si="4910"/>
        <v>8.3128247197156142</v>
      </c>
      <c r="J3572" s="632"/>
      <c r="K3572" s="632"/>
      <c r="L3572" s="632"/>
      <c r="M3572" s="633"/>
      <c r="N3572" s="632"/>
      <c r="O3572" s="635"/>
      <c r="P3572" s="636" t="e">
        <f t="shared" ref="P3572" si="4912">G3572*O3570</f>
        <v>#REF!</v>
      </c>
    </row>
    <row r="3573" spans="1:16">
      <c r="B3573" s="627"/>
      <c r="C3573" s="627"/>
      <c r="D3573" s="627"/>
      <c r="E3573" s="628"/>
      <c r="F3573" s="638" t="s">
        <v>853</v>
      </c>
      <c r="G3573" s="639">
        <v>2</v>
      </c>
      <c r="H3573" s="630">
        <f>IF(F3573="",0,VLOOKUP(F3573,'Cable trays (UnitPrice)'!B:F,5,0))</f>
        <v>1.6165217391304347</v>
      </c>
      <c r="I3573" s="631">
        <f t="shared" si="4910"/>
        <v>3.2330434782608695</v>
      </c>
      <c r="J3573" s="632"/>
      <c r="K3573" s="632"/>
      <c r="L3573" s="632"/>
      <c r="M3573" s="633"/>
      <c r="N3573" s="632"/>
      <c r="O3573" s="635"/>
      <c r="P3573" s="636" t="e">
        <f t="shared" ref="P3573" si="4913">G3573*O3570</f>
        <v>#REF!</v>
      </c>
    </row>
    <row r="3574" spans="1:16">
      <c r="B3574" s="627"/>
      <c r="C3574" s="627"/>
      <c r="D3574" s="627"/>
      <c r="E3574" s="628"/>
      <c r="F3574" s="638" t="s">
        <v>854</v>
      </c>
      <c r="G3574" s="639">
        <v>2</v>
      </c>
      <c r="H3574" s="630">
        <f>IF(F3574="",0,VLOOKUP(F3574,'Cable trays (UnitPrice)'!B:F,5,0))</f>
        <v>0.1643478260869565</v>
      </c>
      <c r="I3574" s="631">
        <f t="shared" si="4910"/>
        <v>0.328695652173913</v>
      </c>
      <c r="J3574" s="632"/>
      <c r="K3574" s="632"/>
      <c r="L3574" s="632"/>
      <c r="M3574" s="633"/>
      <c r="N3574" s="632"/>
      <c r="O3574" s="635"/>
      <c r="P3574" s="636" t="e">
        <f t="shared" ref="P3574" si="4914">G3574*O3570</f>
        <v>#REF!</v>
      </c>
    </row>
    <row r="3575" spans="1:16">
      <c r="B3575" s="627"/>
      <c r="C3575" s="627"/>
      <c r="D3575" s="627"/>
      <c r="E3575" s="628"/>
      <c r="F3575" s="638" t="s">
        <v>865</v>
      </c>
      <c r="G3575" s="639">
        <f t="shared" si="4900"/>
        <v>0.3</v>
      </c>
      <c r="H3575" s="630">
        <f>IF(F3575="",0,VLOOKUP(F3575,'Cable trays (UnitPrice)'!B:F,5,0))</f>
        <v>5.9608695652173909</v>
      </c>
      <c r="I3575" s="631">
        <f t="shared" si="4910"/>
        <v>1.7882608695652171</v>
      </c>
      <c r="J3575" s="632"/>
      <c r="K3575" s="632"/>
      <c r="L3575" s="632"/>
      <c r="M3575" s="633"/>
      <c r="N3575" s="632"/>
      <c r="O3575" s="635"/>
      <c r="P3575" s="636" t="e">
        <f t="shared" ref="P3575" si="4915">G3575*O3570</f>
        <v>#REF!</v>
      </c>
    </row>
    <row r="3576" spans="1:16">
      <c r="B3576" s="627"/>
      <c r="C3576" s="627"/>
      <c r="D3576" s="627"/>
      <c r="E3576" s="628"/>
      <c r="F3576" s="638" t="s">
        <v>855</v>
      </c>
      <c r="G3576" s="639">
        <v>2</v>
      </c>
      <c r="H3576" s="630">
        <f>IF(F3576="",0,VLOOKUP(F3576,'Cable trays (UnitPrice)'!B:F,5,0))</f>
        <v>0.78521739130434776</v>
      </c>
      <c r="I3576" s="631">
        <f t="shared" si="4910"/>
        <v>1.5704347826086955</v>
      </c>
      <c r="J3576" s="632"/>
      <c r="K3576" s="632"/>
      <c r="L3576" s="632"/>
      <c r="M3576" s="633"/>
      <c r="N3576" s="632"/>
      <c r="O3576" s="635"/>
      <c r="P3576" s="636" t="e">
        <f t="shared" ref="P3576" si="4916">G3576*O3570</f>
        <v>#REF!</v>
      </c>
    </row>
    <row r="3577" spans="1:16">
      <c r="B3577" s="627"/>
      <c r="C3577" s="627"/>
      <c r="D3577" s="627"/>
      <c r="E3577" s="628"/>
      <c r="F3577" s="638"/>
      <c r="G3577" s="639"/>
      <c r="H3577" s="630">
        <f>IF(F3577="",0,VLOOKUP(F3577,'Cable trays (UnitPrice)'!B:F,5,0))</f>
        <v>0</v>
      </c>
      <c r="I3577" s="631">
        <f t="shared" si="4910"/>
        <v>0</v>
      </c>
      <c r="J3577" s="632"/>
      <c r="K3577" s="632"/>
      <c r="L3577" s="632"/>
      <c r="M3577" s="633"/>
      <c r="N3577" s="632"/>
      <c r="O3577" s="635"/>
      <c r="P3577" s="636" t="e">
        <f t="shared" ref="P3577" si="4917">G3577*O3570</f>
        <v>#REF!</v>
      </c>
    </row>
    <row r="3578" spans="1:16">
      <c r="B3578" s="627"/>
      <c r="C3578" s="627"/>
      <c r="D3578" s="627"/>
      <c r="E3578" s="628"/>
      <c r="F3578" s="627"/>
      <c r="G3578" s="639"/>
      <c r="H3578" s="630">
        <f>IF(F3578="",0,VLOOKUP(F3578,'Cable trays (UnitPrice)'!B:F,5,0))</f>
        <v>0</v>
      </c>
      <c r="I3578" s="631">
        <f t="shared" si="4910"/>
        <v>0</v>
      </c>
      <c r="J3578" s="632"/>
      <c r="K3578" s="632"/>
      <c r="L3578" s="632"/>
      <c r="M3578" s="633"/>
      <c r="N3578" s="632"/>
      <c r="O3578" s="635"/>
      <c r="P3578" s="636" t="e">
        <f t="shared" ref="P3578" si="4918">G3578*O3570</f>
        <v>#REF!</v>
      </c>
    </row>
    <row r="3579" spans="1:16">
      <c r="B3579" s="627"/>
      <c r="C3579" s="627"/>
      <c r="D3579" s="627"/>
      <c r="E3579" s="628"/>
      <c r="F3579" s="8"/>
      <c r="G3579" s="639"/>
      <c r="H3579" s="630">
        <f>IF(F3579="",0,VLOOKUP(F3579,'Cable trays (UnitPrice)'!B:F,5,0))</f>
        <v>0</v>
      </c>
      <c r="I3579" s="631">
        <f t="shared" si="4910"/>
        <v>0</v>
      </c>
      <c r="J3579" s="632"/>
      <c r="K3579" s="632"/>
      <c r="L3579" s="632"/>
      <c r="M3579" s="633"/>
      <c r="N3579" s="632"/>
      <c r="O3579" s="635"/>
      <c r="P3579" s="636" t="e">
        <f t="shared" ref="P3579" si="4919">G3579*O3570</f>
        <v>#REF!</v>
      </c>
    </row>
    <row r="3580" spans="1:16">
      <c r="A3580" t="s">
        <v>1096</v>
      </c>
      <c r="B3580" s="706" t="s">
        <v>1086</v>
      </c>
      <c r="C3580" s="703" t="s">
        <v>852</v>
      </c>
      <c r="D3580" s="9" t="s">
        <v>875</v>
      </c>
      <c r="E3580" s="9" t="s">
        <v>881</v>
      </c>
      <c r="F3580" s="619"/>
      <c r="G3580" s="619"/>
      <c r="H3580" s="619"/>
      <c r="I3580" s="620">
        <f t="shared" ref="I3580" si="4920">SUM(I3581:I3589)</f>
        <v>58.71152037188952</v>
      </c>
      <c r="J3580" s="621">
        <f>I3580*NOK2EUR</f>
        <v>675.1824842767295</v>
      </c>
      <c r="K3580" s="622"/>
      <c r="L3580" s="622">
        <f t="shared" ref="L3580" si="4921">D3580/1000</f>
        <v>0.15</v>
      </c>
      <c r="M3580" s="624">
        <f t="shared" ref="M3580" si="4922">$M$1</f>
        <v>0.5</v>
      </c>
      <c r="N3580" s="622">
        <f t="shared" ref="N3580" si="4923">L3580+L3580*M3580</f>
        <v>0.22499999999999998</v>
      </c>
      <c r="O3580" s="626" t="e">
        <f>SUMIF(#REF!,A3580,#REF!)</f>
        <v>#REF!</v>
      </c>
      <c r="P3580" s="626"/>
    </row>
    <row r="3581" spans="1:16">
      <c r="B3581" s="627"/>
      <c r="C3581" s="627"/>
      <c r="D3581" s="627"/>
      <c r="E3581" s="628"/>
      <c r="F3581" s="260" t="str">
        <f>CONCATENATE(B3580," ",C3580,D3580,"x",E3580)</f>
        <v>Tray - Reducer HDG 150 x 100</v>
      </c>
      <c r="G3581" s="629">
        <v>1</v>
      </c>
      <c r="H3581" s="630">
        <f>IF(F3581="",0,VLOOKUP(F3581,'Cable trays (UnitPrice)'!B:F,5,0))</f>
        <v>43.478260869565219</v>
      </c>
      <c r="I3581" s="631">
        <f t="shared" ref="I3581:I3589" si="4924">H3581*G3581</f>
        <v>43.478260869565219</v>
      </c>
      <c r="J3581" s="632"/>
      <c r="K3581" s="632"/>
      <c r="L3581" s="632"/>
      <c r="M3581" s="633"/>
      <c r="N3581" s="632"/>
      <c r="O3581" s="635"/>
      <c r="P3581" s="636" t="e">
        <f t="shared" ref="P3581" si="4925">G3581*O3580</f>
        <v>#REF!</v>
      </c>
    </row>
    <row r="3582" spans="1:16">
      <c r="B3582" s="627"/>
      <c r="C3582" s="627"/>
      <c r="D3582" s="627"/>
      <c r="E3582" s="628"/>
      <c r="F3582" s="260" t="str">
        <f>CONCATENATE("Ladder - Union ",C3580,D3580,"x",E3580)</f>
        <v>Ladder - Union HDG 150 x 100</v>
      </c>
      <c r="G3582" s="629">
        <v>2</v>
      </c>
      <c r="H3582" s="630">
        <f>IF(F3582="",0,VLOOKUP(F3582,'Cable trays (UnitPrice)'!B:F,5,0))</f>
        <v>4.1564123598578071</v>
      </c>
      <c r="I3582" s="631">
        <f t="shared" si="4924"/>
        <v>8.3128247197156142</v>
      </c>
      <c r="J3582" s="632"/>
      <c r="K3582" s="632"/>
      <c r="L3582" s="632"/>
      <c r="M3582" s="633"/>
      <c r="N3582" s="632"/>
      <c r="O3582" s="635"/>
      <c r="P3582" s="636" t="e">
        <f t="shared" ref="P3582" si="4926">G3582*O3580</f>
        <v>#REF!</v>
      </c>
    </row>
    <row r="3583" spans="1:16">
      <c r="B3583" s="627"/>
      <c r="C3583" s="627"/>
      <c r="D3583" s="627"/>
      <c r="E3583" s="628"/>
      <c r="F3583" s="638" t="s">
        <v>853</v>
      </c>
      <c r="G3583" s="639">
        <v>2</v>
      </c>
      <c r="H3583" s="630">
        <f>IF(F3583="",0,VLOOKUP(F3583,'Cable trays (UnitPrice)'!B:F,5,0))</f>
        <v>1.6165217391304347</v>
      </c>
      <c r="I3583" s="631">
        <f t="shared" si="4924"/>
        <v>3.2330434782608695</v>
      </c>
      <c r="J3583" s="632"/>
      <c r="K3583" s="632"/>
      <c r="L3583" s="632"/>
      <c r="M3583" s="633"/>
      <c r="N3583" s="632"/>
      <c r="O3583" s="635"/>
      <c r="P3583" s="636" t="e">
        <f t="shared" ref="P3583" si="4927">G3583*O3580</f>
        <v>#REF!</v>
      </c>
    </row>
    <row r="3584" spans="1:16">
      <c r="B3584" s="627"/>
      <c r="C3584" s="627"/>
      <c r="D3584" s="627"/>
      <c r="E3584" s="628"/>
      <c r="F3584" s="638" t="s">
        <v>854</v>
      </c>
      <c r="G3584" s="639">
        <v>2</v>
      </c>
      <c r="H3584" s="630">
        <f>IF(F3584="",0,VLOOKUP(F3584,'Cable trays (UnitPrice)'!B:F,5,0))</f>
        <v>0.1643478260869565</v>
      </c>
      <c r="I3584" s="631">
        <f t="shared" si="4924"/>
        <v>0.328695652173913</v>
      </c>
      <c r="J3584" s="632"/>
      <c r="K3584" s="632"/>
      <c r="L3584" s="632"/>
      <c r="M3584" s="633"/>
      <c r="N3584" s="632"/>
      <c r="O3584" s="635"/>
      <c r="P3584" s="636" t="e">
        <f t="shared" ref="P3584" si="4928">G3584*O3580</f>
        <v>#REF!</v>
      </c>
    </row>
    <row r="3585" spans="1:16">
      <c r="B3585" s="627"/>
      <c r="C3585" s="627"/>
      <c r="D3585" s="627"/>
      <c r="E3585" s="628"/>
      <c r="F3585" s="638" t="s">
        <v>865</v>
      </c>
      <c r="G3585" s="639">
        <f t="shared" si="4900"/>
        <v>0.3</v>
      </c>
      <c r="H3585" s="630">
        <f>IF(F3585="",0,VLOOKUP(F3585,'Cable trays (UnitPrice)'!B:F,5,0))</f>
        <v>5.9608695652173909</v>
      </c>
      <c r="I3585" s="631">
        <f t="shared" si="4924"/>
        <v>1.7882608695652171</v>
      </c>
      <c r="J3585" s="632"/>
      <c r="K3585" s="632"/>
      <c r="L3585" s="632"/>
      <c r="M3585" s="633"/>
      <c r="N3585" s="632"/>
      <c r="O3585" s="635"/>
      <c r="P3585" s="636" t="e">
        <f t="shared" ref="P3585" si="4929">G3585*O3580</f>
        <v>#REF!</v>
      </c>
    </row>
    <row r="3586" spans="1:16">
      <c r="B3586" s="627"/>
      <c r="C3586" s="627"/>
      <c r="D3586" s="627"/>
      <c r="E3586" s="628"/>
      <c r="F3586" s="638" t="s">
        <v>855</v>
      </c>
      <c r="G3586" s="639">
        <v>2</v>
      </c>
      <c r="H3586" s="630">
        <f>IF(F3586="",0,VLOOKUP(F3586,'Cable trays (UnitPrice)'!B:F,5,0))</f>
        <v>0.78521739130434776</v>
      </c>
      <c r="I3586" s="631">
        <f t="shared" si="4924"/>
        <v>1.5704347826086955</v>
      </c>
      <c r="J3586" s="632"/>
      <c r="K3586" s="632"/>
      <c r="L3586" s="632"/>
      <c r="M3586" s="633"/>
      <c r="N3586" s="632"/>
      <c r="O3586" s="635"/>
      <c r="P3586" s="636" t="e">
        <f t="shared" ref="P3586" si="4930">G3586*O3580</f>
        <v>#REF!</v>
      </c>
    </row>
    <row r="3587" spans="1:16">
      <c r="B3587" s="627"/>
      <c r="C3587" s="627"/>
      <c r="D3587" s="627"/>
      <c r="E3587" s="628"/>
      <c r="F3587" s="638"/>
      <c r="G3587" s="639"/>
      <c r="H3587" s="630">
        <f>IF(F3587="",0,VLOOKUP(F3587,'Cable trays (UnitPrice)'!B:F,5,0))</f>
        <v>0</v>
      </c>
      <c r="I3587" s="631">
        <f t="shared" si="4924"/>
        <v>0</v>
      </c>
      <c r="J3587" s="632"/>
      <c r="K3587" s="632"/>
      <c r="L3587" s="632"/>
      <c r="M3587" s="633"/>
      <c r="N3587" s="632"/>
      <c r="O3587" s="635"/>
      <c r="P3587" s="636" t="e">
        <f t="shared" ref="P3587" si="4931">G3587*O3580</f>
        <v>#REF!</v>
      </c>
    </row>
    <row r="3588" spans="1:16">
      <c r="B3588" s="627"/>
      <c r="C3588" s="627"/>
      <c r="D3588" s="627"/>
      <c r="E3588" s="628"/>
      <c r="F3588" s="627"/>
      <c r="G3588" s="639"/>
      <c r="H3588" s="630">
        <f>IF(F3588="",0,VLOOKUP(F3588,'Cable trays (UnitPrice)'!B:F,5,0))</f>
        <v>0</v>
      </c>
      <c r="I3588" s="631">
        <f t="shared" si="4924"/>
        <v>0</v>
      </c>
      <c r="J3588" s="632"/>
      <c r="K3588" s="632"/>
      <c r="L3588" s="632"/>
      <c r="M3588" s="633"/>
      <c r="N3588" s="632"/>
      <c r="O3588" s="635"/>
      <c r="P3588" s="636" t="e">
        <f t="shared" ref="P3588" si="4932">G3588*O3580</f>
        <v>#REF!</v>
      </c>
    </row>
    <row r="3589" spans="1:16">
      <c r="B3589" s="627"/>
      <c r="C3589" s="627"/>
      <c r="D3589" s="627"/>
      <c r="E3589" s="628"/>
      <c r="F3589" s="8"/>
      <c r="G3589" s="639"/>
      <c r="H3589" s="630">
        <f>IF(F3589="",0,VLOOKUP(F3589,'Cable trays (UnitPrice)'!B:F,5,0))</f>
        <v>0</v>
      </c>
      <c r="I3589" s="631">
        <f t="shared" si="4924"/>
        <v>0</v>
      </c>
      <c r="J3589" s="632"/>
      <c r="K3589" s="632"/>
      <c r="L3589" s="632"/>
      <c r="M3589" s="633"/>
      <c r="N3589" s="632"/>
      <c r="O3589" s="635"/>
      <c r="P3589" s="636" t="e">
        <f t="shared" ref="P3589" si="4933">G3589*O3580</f>
        <v>#REF!</v>
      </c>
    </row>
    <row r="3590" spans="1:16">
      <c r="A3590" t="s">
        <v>1096</v>
      </c>
      <c r="B3590" s="706" t="s">
        <v>1086</v>
      </c>
      <c r="C3590" s="703" t="s">
        <v>852</v>
      </c>
      <c r="D3590" s="9" t="s">
        <v>875</v>
      </c>
      <c r="E3590" s="9" t="s">
        <v>881</v>
      </c>
      <c r="F3590" s="619"/>
      <c r="G3590" s="619"/>
      <c r="H3590" s="619"/>
      <c r="I3590" s="620">
        <f t="shared" ref="I3590" si="4934">SUM(I3591:I3599)</f>
        <v>58.71152037188952</v>
      </c>
      <c r="J3590" s="621">
        <f>I3590*NOK2EUR</f>
        <v>675.1824842767295</v>
      </c>
      <c r="K3590" s="622"/>
      <c r="L3590" s="622">
        <f t="shared" ref="L3590" si="4935">D3590/1000</f>
        <v>0.15</v>
      </c>
      <c r="M3590" s="624">
        <f t="shared" ref="M3590" si="4936">$M$1</f>
        <v>0.5</v>
      </c>
      <c r="N3590" s="622">
        <f t="shared" ref="N3590" si="4937">L3590+L3590*M3590</f>
        <v>0.22499999999999998</v>
      </c>
      <c r="O3590" s="626" t="e">
        <f>SUMIF(#REF!,A3590,#REF!)</f>
        <v>#REF!</v>
      </c>
      <c r="P3590" s="626"/>
    </row>
    <row r="3591" spans="1:16">
      <c r="B3591" s="627"/>
      <c r="C3591" s="627"/>
      <c r="D3591" s="627"/>
      <c r="E3591" s="628"/>
      <c r="F3591" s="260" t="str">
        <f>CONCATENATE(B3590," ",C3590,D3590,"x",E3590)</f>
        <v>Tray - Reducer HDG 150 x 100</v>
      </c>
      <c r="G3591" s="629">
        <v>1</v>
      </c>
      <c r="H3591" s="630">
        <f>IF(F3591="",0,VLOOKUP(F3591,'Cable trays (UnitPrice)'!B:F,5,0))</f>
        <v>43.478260869565219</v>
      </c>
      <c r="I3591" s="631">
        <f t="shared" ref="I3591:I3599" si="4938">H3591*G3591</f>
        <v>43.478260869565219</v>
      </c>
      <c r="J3591" s="632"/>
      <c r="K3591" s="632"/>
      <c r="L3591" s="632"/>
      <c r="M3591" s="633"/>
      <c r="N3591" s="632"/>
      <c r="O3591" s="635"/>
      <c r="P3591" s="636" t="e">
        <f t="shared" ref="P3591" si="4939">G3591*O3590</f>
        <v>#REF!</v>
      </c>
    </row>
    <row r="3592" spans="1:16">
      <c r="B3592" s="627"/>
      <c r="C3592" s="627"/>
      <c r="D3592" s="627"/>
      <c r="E3592" s="628"/>
      <c r="F3592" s="260" t="str">
        <f>CONCATENATE("Ladder - Union ",C3590,D3590,"x",E3590)</f>
        <v>Ladder - Union HDG 150 x 100</v>
      </c>
      <c r="G3592" s="629">
        <v>2</v>
      </c>
      <c r="H3592" s="630">
        <f>IF(F3592="",0,VLOOKUP(F3592,'Cable trays (UnitPrice)'!B:F,5,0))</f>
        <v>4.1564123598578071</v>
      </c>
      <c r="I3592" s="631">
        <f t="shared" si="4938"/>
        <v>8.3128247197156142</v>
      </c>
      <c r="J3592" s="632"/>
      <c r="K3592" s="632"/>
      <c r="L3592" s="632"/>
      <c r="M3592" s="633"/>
      <c r="N3592" s="632"/>
      <c r="O3592" s="635"/>
      <c r="P3592" s="636" t="e">
        <f t="shared" ref="P3592" si="4940">G3592*O3590</f>
        <v>#REF!</v>
      </c>
    </row>
    <row r="3593" spans="1:16">
      <c r="B3593" s="627"/>
      <c r="C3593" s="627"/>
      <c r="D3593" s="627"/>
      <c r="E3593" s="628"/>
      <c r="F3593" s="638" t="s">
        <v>853</v>
      </c>
      <c r="G3593" s="639">
        <v>2</v>
      </c>
      <c r="H3593" s="630">
        <f>IF(F3593="",0,VLOOKUP(F3593,'Cable trays (UnitPrice)'!B:F,5,0))</f>
        <v>1.6165217391304347</v>
      </c>
      <c r="I3593" s="631">
        <f t="shared" si="4938"/>
        <v>3.2330434782608695</v>
      </c>
      <c r="J3593" s="632"/>
      <c r="K3593" s="632"/>
      <c r="L3593" s="632"/>
      <c r="M3593" s="633"/>
      <c r="N3593" s="632"/>
      <c r="O3593" s="635"/>
      <c r="P3593" s="636" t="e">
        <f t="shared" ref="P3593" si="4941">G3593*O3590</f>
        <v>#REF!</v>
      </c>
    </row>
    <row r="3594" spans="1:16">
      <c r="B3594" s="627"/>
      <c r="C3594" s="627"/>
      <c r="D3594" s="627"/>
      <c r="E3594" s="628"/>
      <c r="F3594" s="638" t="s">
        <v>854</v>
      </c>
      <c r="G3594" s="639">
        <v>2</v>
      </c>
      <c r="H3594" s="630">
        <f>IF(F3594="",0,VLOOKUP(F3594,'Cable trays (UnitPrice)'!B:F,5,0))</f>
        <v>0.1643478260869565</v>
      </c>
      <c r="I3594" s="631">
        <f t="shared" si="4938"/>
        <v>0.328695652173913</v>
      </c>
      <c r="J3594" s="632"/>
      <c r="K3594" s="632"/>
      <c r="L3594" s="632"/>
      <c r="M3594" s="633"/>
      <c r="N3594" s="632"/>
      <c r="O3594" s="635"/>
      <c r="P3594" s="636" t="e">
        <f t="shared" ref="P3594" si="4942">G3594*O3590</f>
        <v>#REF!</v>
      </c>
    </row>
    <row r="3595" spans="1:16">
      <c r="B3595" s="627"/>
      <c r="C3595" s="627"/>
      <c r="D3595" s="627"/>
      <c r="E3595" s="628"/>
      <c r="F3595" s="638" t="s">
        <v>865</v>
      </c>
      <c r="G3595" s="639">
        <f t="shared" si="4900"/>
        <v>0.3</v>
      </c>
      <c r="H3595" s="630">
        <f>IF(F3595="",0,VLOOKUP(F3595,'Cable trays (UnitPrice)'!B:F,5,0))</f>
        <v>5.9608695652173909</v>
      </c>
      <c r="I3595" s="631">
        <f t="shared" si="4938"/>
        <v>1.7882608695652171</v>
      </c>
      <c r="J3595" s="632"/>
      <c r="K3595" s="632"/>
      <c r="L3595" s="632"/>
      <c r="M3595" s="633"/>
      <c r="N3595" s="632"/>
      <c r="O3595" s="635"/>
      <c r="P3595" s="636" t="e">
        <f t="shared" ref="P3595" si="4943">G3595*O3590</f>
        <v>#REF!</v>
      </c>
    </row>
    <row r="3596" spans="1:16">
      <c r="B3596" s="627"/>
      <c r="C3596" s="627"/>
      <c r="D3596" s="627"/>
      <c r="E3596" s="628"/>
      <c r="F3596" s="638" t="s">
        <v>855</v>
      </c>
      <c r="G3596" s="639">
        <v>2</v>
      </c>
      <c r="H3596" s="630">
        <f>IF(F3596="",0,VLOOKUP(F3596,'Cable trays (UnitPrice)'!B:F,5,0))</f>
        <v>0.78521739130434776</v>
      </c>
      <c r="I3596" s="631">
        <f t="shared" si="4938"/>
        <v>1.5704347826086955</v>
      </c>
      <c r="J3596" s="632"/>
      <c r="K3596" s="632"/>
      <c r="L3596" s="632"/>
      <c r="M3596" s="633"/>
      <c r="N3596" s="632"/>
      <c r="O3596" s="635"/>
      <c r="P3596" s="636" t="e">
        <f t="shared" ref="P3596" si="4944">G3596*O3590</f>
        <v>#REF!</v>
      </c>
    </row>
    <row r="3597" spans="1:16">
      <c r="B3597" s="627"/>
      <c r="C3597" s="627"/>
      <c r="D3597" s="627"/>
      <c r="E3597" s="628"/>
      <c r="F3597" s="638"/>
      <c r="G3597" s="639"/>
      <c r="H3597" s="630">
        <f>IF(F3597="",0,VLOOKUP(F3597,'Cable trays (UnitPrice)'!B:F,5,0))</f>
        <v>0</v>
      </c>
      <c r="I3597" s="631">
        <f t="shared" si="4938"/>
        <v>0</v>
      </c>
      <c r="J3597" s="632"/>
      <c r="K3597" s="632"/>
      <c r="L3597" s="632"/>
      <c r="M3597" s="633"/>
      <c r="N3597" s="632"/>
      <c r="O3597" s="635"/>
      <c r="P3597" s="636" t="e">
        <f t="shared" ref="P3597" si="4945">G3597*O3590</f>
        <v>#REF!</v>
      </c>
    </row>
    <row r="3598" spans="1:16">
      <c r="B3598" s="627"/>
      <c r="C3598" s="627"/>
      <c r="D3598" s="627"/>
      <c r="E3598" s="628"/>
      <c r="F3598" s="627"/>
      <c r="G3598" s="639"/>
      <c r="H3598" s="630">
        <f>IF(F3598="",0,VLOOKUP(F3598,'Cable trays (UnitPrice)'!B:F,5,0))</f>
        <v>0</v>
      </c>
      <c r="I3598" s="631">
        <f t="shared" si="4938"/>
        <v>0</v>
      </c>
      <c r="J3598" s="632"/>
      <c r="K3598" s="632"/>
      <c r="L3598" s="632"/>
      <c r="M3598" s="633"/>
      <c r="N3598" s="632"/>
      <c r="O3598" s="635"/>
      <c r="P3598" s="636" t="e">
        <f t="shared" ref="P3598" si="4946">G3598*O3590</f>
        <v>#REF!</v>
      </c>
    </row>
    <row r="3599" spans="1:16">
      <c r="B3599" s="627"/>
      <c r="C3599" s="627"/>
      <c r="D3599" s="627"/>
      <c r="E3599" s="628"/>
      <c r="F3599" s="8"/>
      <c r="G3599" s="639"/>
      <c r="H3599" s="630">
        <f>IF(F3599="",0,VLOOKUP(F3599,'Cable trays (UnitPrice)'!B:F,5,0))</f>
        <v>0</v>
      </c>
      <c r="I3599" s="631">
        <f t="shared" si="4938"/>
        <v>0</v>
      </c>
      <c r="J3599" s="632"/>
      <c r="K3599" s="632"/>
      <c r="L3599" s="632"/>
      <c r="M3599" s="633"/>
      <c r="N3599" s="632"/>
      <c r="O3599" s="635"/>
      <c r="P3599" s="636" t="e">
        <f t="shared" ref="P3599" si="4947">G3599*O3590</f>
        <v>#REF!</v>
      </c>
    </row>
    <row r="3600" spans="1:16">
      <c r="A3600" t="s">
        <v>1096</v>
      </c>
      <c r="B3600" s="706" t="s">
        <v>1086</v>
      </c>
      <c r="C3600" s="703" t="s">
        <v>852</v>
      </c>
      <c r="D3600" s="9" t="s">
        <v>875</v>
      </c>
      <c r="E3600" s="9" t="s">
        <v>881</v>
      </c>
      <c r="F3600" s="619"/>
      <c r="G3600" s="619"/>
      <c r="H3600" s="619"/>
      <c r="I3600" s="620">
        <f t="shared" ref="I3600" si="4948">SUM(I3601:I3609)</f>
        <v>58.71152037188952</v>
      </c>
      <c r="J3600" s="621">
        <f>I3600*NOK2EUR</f>
        <v>675.1824842767295</v>
      </c>
      <c r="K3600" s="622"/>
      <c r="L3600" s="622">
        <f t="shared" ref="L3600" si="4949">D3600/1000</f>
        <v>0.15</v>
      </c>
      <c r="M3600" s="624">
        <f t="shared" ref="M3600" si="4950">$M$1</f>
        <v>0.5</v>
      </c>
      <c r="N3600" s="622">
        <f t="shared" ref="N3600" si="4951">L3600+L3600*M3600</f>
        <v>0.22499999999999998</v>
      </c>
      <c r="O3600" s="626" t="e">
        <f>SUMIF(#REF!,A3600,#REF!)</f>
        <v>#REF!</v>
      </c>
      <c r="P3600" s="626"/>
    </row>
    <row r="3601" spans="1:16">
      <c r="B3601" s="627"/>
      <c r="C3601" s="627"/>
      <c r="D3601" s="627"/>
      <c r="E3601" s="628"/>
      <c r="F3601" s="260" t="str">
        <f>CONCATENATE(B3600," ",C3600,D3600,"x",E3600)</f>
        <v>Tray - Reducer HDG 150 x 100</v>
      </c>
      <c r="G3601" s="629">
        <v>1</v>
      </c>
      <c r="H3601" s="630">
        <f>IF(F3601="",0,VLOOKUP(F3601,'Cable trays (UnitPrice)'!B:F,5,0))</f>
        <v>43.478260869565219</v>
      </c>
      <c r="I3601" s="631">
        <f t="shared" ref="I3601:I3609" si="4952">H3601*G3601</f>
        <v>43.478260869565219</v>
      </c>
      <c r="J3601" s="632"/>
      <c r="K3601" s="632"/>
      <c r="L3601" s="632"/>
      <c r="M3601" s="633"/>
      <c r="N3601" s="632"/>
      <c r="O3601" s="635"/>
      <c r="P3601" s="636" t="e">
        <f t="shared" ref="P3601" si="4953">G3601*O3600</f>
        <v>#REF!</v>
      </c>
    </row>
    <row r="3602" spans="1:16">
      <c r="B3602" s="627"/>
      <c r="C3602" s="627"/>
      <c r="D3602" s="627"/>
      <c r="E3602" s="628"/>
      <c r="F3602" s="260" t="str">
        <f>CONCATENATE("Ladder - Union ",C3600,D3600,"x",E3600)</f>
        <v>Ladder - Union HDG 150 x 100</v>
      </c>
      <c r="G3602" s="629">
        <v>2</v>
      </c>
      <c r="H3602" s="630">
        <f>IF(F3602="",0,VLOOKUP(F3602,'Cable trays (UnitPrice)'!B:F,5,0))</f>
        <v>4.1564123598578071</v>
      </c>
      <c r="I3602" s="631">
        <f t="shared" si="4952"/>
        <v>8.3128247197156142</v>
      </c>
      <c r="J3602" s="632"/>
      <c r="K3602" s="632"/>
      <c r="L3602" s="632"/>
      <c r="M3602" s="633"/>
      <c r="N3602" s="632"/>
      <c r="O3602" s="635"/>
      <c r="P3602" s="636" t="e">
        <f t="shared" ref="P3602" si="4954">G3602*O3600</f>
        <v>#REF!</v>
      </c>
    </row>
    <row r="3603" spans="1:16">
      <c r="B3603" s="627"/>
      <c r="C3603" s="627"/>
      <c r="D3603" s="627"/>
      <c r="E3603" s="628"/>
      <c r="F3603" s="638" t="s">
        <v>853</v>
      </c>
      <c r="G3603" s="639">
        <v>2</v>
      </c>
      <c r="H3603" s="630">
        <f>IF(F3603="",0,VLOOKUP(F3603,'Cable trays (UnitPrice)'!B:F,5,0))</f>
        <v>1.6165217391304347</v>
      </c>
      <c r="I3603" s="631">
        <f t="shared" si="4952"/>
        <v>3.2330434782608695</v>
      </c>
      <c r="J3603" s="632"/>
      <c r="K3603" s="632"/>
      <c r="L3603" s="632"/>
      <c r="M3603" s="633"/>
      <c r="N3603" s="632"/>
      <c r="O3603" s="635"/>
      <c r="P3603" s="636" t="e">
        <f t="shared" ref="P3603" si="4955">G3603*O3600</f>
        <v>#REF!</v>
      </c>
    </row>
    <row r="3604" spans="1:16">
      <c r="B3604" s="627"/>
      <c r="C3604" s="627"/>
      <c r="D3604" s="627"/>
      <c r="E3604" s="628"/>
      <c r="F3604" s="638" t="s">
        <v>854</v>
      </c>
      <c r="G3604" s="639">
        <v>2</v>
      </c>
      <c r="H3604" s="630">
        <f>IF(F3604="",0,VLOOKUP(F3604,'Cable trays (UnitPrice)'!B:F,5,0))</f>
        <v>0.1643478260869565</v>
      </c>
      <c r="I3604" s="631">
        <f t="shared" si="4952"/>
        <v>0.328695652173913</v>
      </c>
      <c r="J3604" s="632"/>
      <c r="K3604" s="632"/>
      <c r="L3604" s="632"/>
      <c r="M3604" s="633"/>
      <c r="N3604" s="632"/>
      <c r="O3604" s="635"/>
      <c r="P3604" s="636" t="e">
        <f t="shared" ref="P3604" si="4956">G3604*O3600</f>
        <v>#REF!</v>
      </c>
    </row>
    <row r="3605" spans="1:16">
      <c r="B3605" s="627"/>
      <c r="C3605" s="627"/>
      <c r="D3605" s="627"/>
      <c r="E3605" s="628"/>
      <c r="F3605" s="638" t="s">
        <v>865</v>
      </c>
      <c r="G3605" s="639">
        <f t="shared" si="4900"/>
        <v>0.3</v>
      </c>
      <c r="H3605" s="630">
        <f>IF(F3605="",0,VLOOKUP(F3605,'Cable trays (UnitPrice)'!B:F,5,0))</f>
        <v>5.9608695652173909</v>
      </c>
      <c r="I3605" s="631">
        <f t="shared" si="4952"/>
        <v>1.7882608695652171</v>
      </c>
      <c r="J3605" s="632"/>
      <c r="K3605" s="632"/>
      <c r="L3605" s="632"/>
      <c r="M3605" s="633"/>
      <c r="N3605" s="632"/>
      <c r="O3605" s="635"/>
      <c r="P3605" s="636" t="e">
        <f t="shared" ref="P3605" si="4957">G3605*O3600</f>
        <v>#REF!</v>
      </c>
    </row>
    <row r="3606" spans="1:16">
      <c r="B3606" s="627"/>
      <c r="C3606" s="627"/>
      <c r="D3606" s="627"/>
      <c r="E3606" s="628"/>
      <c r="F3606" s="638" t="s">
        <v>855</v>
      </c>
      <c r="G3606" s="639">
        <v>2</v>
      </c>
      <c r="H3606" s="630">
        <f>IF(F3606="",0,VLOOKUP(F3606,'Cable trays (UnitPrice)'!B:F,5,0))</f>
        <v>0.78521739130434776</v>
      </c>
      <c r="I3606" s="631">
        <f t="shared" si="4952"/>
        <v>1.5704347826086955</v>
      </c>
      <c r="J3606" s="632"/>
      <c r="K3606" s="632"/>
      <c r="L3606" s="632"/>
      <c r="M3606" s="633"/>
      <c r="N3606" s="632"/>
      <c r="O3606" s="635"/>
      <c r="P3606" s="636" t="e">
        <f t="shared" ref="P3606" si="4958">G3606*O3600</f>
        <v>#REF!</v>
      </c>
    </row>
    <row r="3607" spans="1:16">
      <c r="B3607" s="627"/>
      <c r="C3607" s="627"/>
      <c r="D3607" s="627"/>
      <c r="E3607" s="628"/>
      <c r="F3607" s="638"/>
      <c r="G3607" s="639"/>
      <c r="H3607" s="630">
        <f>IF(F3607="",0,VLOOKUP(F3607,'Cable trays (UnitPrice)'!B:F,5,0))</f>
        <v>0</v>
      </c>
      <c r="I3607" s="631">
        <f t="shared" si="4952"/>
        <v>0</v>
      </c>
      <c r="J3607" s="632"/>
      <c r="K3607" s="632"/>
      <c r="L3607" s="632"/>
      <c r="M3607" s="633"/>
      <c r="N3607" s="632"/>
      <c r="O3607" s="635"/>
      <c r="P3607" s="636" t="e">
        <f t="shared" ref="P3607" si="4959">G3607*O3600</f>
        <v>#REF!</v>
      </c>
    </row>
    <row r="3608" spans="1:16">
      <c r="B3608" s="627"/>
      <c r="C3608" s="627"/>
      <c r="D3608" s="627"/>
      <c r="E3608" s="628"/>
      <c r="F3608" s="627"/>
      <c r="G3608" s="639"/>
      <c r="H3608" s="630">
        <f>IF(F3608="",0,VLOOKUP(F3608,'Cable trays (UnitPrice)'!B:F,5,0))</f>
        <v>0</v>
      </c>
      <c r="I3608" s="631">
        <f t="shared" si="4952"/>
        <v>0</v>
      </c>
      <c r="J3608" s="632"/>
      <c r="K3608" s="632"/>
      <c r="L3608" s="632"/>
      <c r="M3608" s="633"/>
      <c r="N3608" s="632"/>
      <c r="O3608" s="635"/>
      <c r="P3608" s="636" t="e">
        <f t="shared" ref="P3608" si="4960">G3608*O3600</f>
        <v>#REF!</v>
      </c>
    </row>
    <row r="3609" spans="1:16">
      <c r="B3609" s="627"/>
      <c r="C3609" s="627"/>
      <c r="D3609" s="627"/>
      <c r="E3609" s="628"/>
      <c r="F3609" s="8"/>
      <c r="G3609" s="639"/>
      <c r="H3609" s="630">
        <f>IF(F3609="",0,VLOOKUP(F3609,'Cable trays (UnitPrice)'!B:F,5,0))</f>
        <v>0</v>
      </c>
      <c r="I3609" s="631">
        <f t="shared" si="4952"/>
        <v>0</v>
      </c>
      <c r="J3609" s="632"/>
      <c r="K3609" s="632"/>
      <c r="L3609" s="632"/>
      <c r="M3609" s="633"/>
      <c r="N3609" s="632"/>
      <c r="O3609" s="635"/>
      <c r="P3609" s="636" t="e">
        <f t="shared" ref="P3609" si="4961">G3609*O3600</f>
        <v>#REF!</v>
      </c>
    </row>
    <row r="3610" spans="1:16">
      <c r="A3610" t="s">
        <v>1097</v>
      </c>
      <c r="B3610" s="706" t="s">
        <v>1086</v>
      </c>
      <c r="C3610" s="703" t="s">
        <v>852</v>
      </c>
      <c r="D3610" s="9" t="s">
        <v>875</v>
      </c>
      <c r="E3610" s="9" t="s">
        <v>883</v>
      </c>
      <c r="F3610" s="619"/>
      <c r="G3610" s="619"/>
      <c r="H3610" s="619"/>
      <c r="I3610" s="620">
        <f t="shared" ref="I3610" si="4962">SUM(I3611:I3619)</f>
        <v>56.102824719715606</v>
      </c>
      <c r="J3610" s="621">
        <f>I3610*NOK2EUR</f>
        <v>645.1824842767295</v>
      </c>
      <c r="K3610" s="622"/>
      <c r="L3610" s="622">
        <f t="shared" ref="L3610" si="4963">D3610/1000</f>
        <v>0.15</v>
      </c>
      <c r="M3610" s="624">
        <f t="shared" ref="M3610" si="4964">$M$1</f>
        <v>0.5</v>
      </c>
      <c r="N3610" s="622">
        <f t="shared" ref="N3610" si="4965">L3610+L3610*M3610</f>
        <v>0.22499999999999998</v>
      </c>
      <c r="O3610" s="626" t="e">
        <f>SUMIF(#REF!,A3610,#REF!)</f>
        <v>#REF!</v>
      </c>
      <c r="P3610" s="626"/>
    </row>
    <row r="3611" spans="1:16">
      <c r="B3611" s="627"/>
      <c r="C3611" s="627"/>
      <c r="D3611" s="627"/>
      <c r="E3611" s="628"/>
      <c r="F3611" s="260" t="str">
        <f>CONCATENATE(B3610," ",C3610,D3610,"x",E3610)</f>
        <v>Tray - Reducer HDG 150 x 80</v>
      </c>
      <c r="G3611" s="629">
        <v>1</v>
      </c>
      <c r="H3611" s="630">
        <f>IF(F3611="",0,VLOOKUP(F3611,'Cable trays (UnitPrice)'!B:F,5,0))</f>
        <v>40.869565217391305</v>
      </c>
      <c r="I3611" s="631">
        <f t="shared" ref="I3611:I3619" si="4966">H3611*G3611</f>
        <v>40.869565217391305</v>
      </c>
      <c r="J3611" s="632"/>
      <c r="K3611" s="632"/>
      <c r="L3611" s="632"/>
      <c r="M3611" s="633"/>
      <c r="N3611" s="632"/>
      <c r="O3611" s="635"/>
      <c r="P3611" s="636" t="e">
        <f t="shared" ref="P3611" si="4967">G3611*O3610</f>
        <v>#REF!</v>
      </c>
    </row>
    <row r="3612" spans="1:16">
      <c r="B3612" s="627"/>
      <c r="C3612" s="627"/>
      <c r="D3612" s="627"/>
      <c r="E3612" s="628"/>
      <c r="F3612" s="260" t="str">
        <f>CONCATENATE("Ladder - Union ",C3610,D3610,"x",E3610)</f>
        <v>Ladder - Union HDG 150 x 80</v>
      </c>
      <c r="G3612" s="629">
        <v>2</v>
      </c>
      <c r="H3612" s="630">
        <f>IF(F3612="",0,VLOOKUP(F3612,'Cable trays (UnitPrice)'!B:F,5,0))</f>
        <v>4.1564123598578071</v>
      </c>
      <c r="I3612" s="631">
        <f t="shared" si="4966"/>
        <v>8.3128247197156142</v>
      </c>
      <c r="J3612" s="632"/>
      <c r="K3612" s="632"/>
      <c r="L3612" s="632"/>
      <c r="M3612" s="633"/>
      <c r="N3612" s="632"/>
      <c r="O3612" s="635"/>
      <c r="P3612" s="636" t="e">
        <f t="shared" ref="P3612" si="4968">G3612*O3610</f>
        <v>#REF!</v>
      </c>
    </row>
    <row r="3613" spans="1:16">
      <c r="B3613" s="627"/>
      <c r="C3613" s="627"/>
      <c r="D3613" s="627"/>
      <c r="E3613" s="628"/>
      <c r="F3613" s="638" t="s">
        <v>853</v>
      </c>
      <c r="G3613" s="639">
        <v>2</v>
      </c>
      <c r="H3613" s="630">
        <f>IF(F3613="",0,VLOOKUP(F3613,'Cable trays (UnitPrice)'!B:F,5,0))</f>
        <v>1.6165217391304347</v>
      </c>
      <c r="I3613" s="631">
        <f t="shared" si="4966"/>
        <v>3.2330434782608695</v>
      </c>
      <c r="J3613" s="632"/>
      <c r="K3613" s="632"/>
      <c r="L3613" s="632"/>
      <c r="M3613" s="633"/>
      <c r="N3613" s="632"/>
      <c r="O3613" s="635"/>
      <c r="P3613" s="636" t="e">
        <f t="shared" ref="P3613" si="4969">G3613*O3610</f>
        <v>#REF!</v>
      </c>
    </row>
    <row r="3614" spans="1:16">
      <c r="B3614" s="627"/>
      <c r="C3614" s="627"/>
      <c r="D3614" s="627"/>
      <c r="E3614" s="628"/>
      <c r="F3614" s="638" t="s">
        <v>854</v>
      </c>
      <c r="G3614" s="639">
        <v>2</v>
      </c>
      <c r="H3614" s="630">
        <f>IF(F3614="",0,VLOOKUP(F3614,'Cable trays (UnitPrice)'!B:F,5,0))</f>
        <v>0.1643478260869565</v>
      </c>
      <c r="I3614" s="631">
        <f t="shared" si="4966"/>
        <v>0.328695652173913</v>
      </c>
      <c r="J3614" s="632"/>
      <c r="K3614" s="632"/>
      <c r="L3614" s="632"/>
      <c r="M3614" s="633"/>
      <c r="N3614" s="632"/>
      <c r="O3614" s="635"/>
      <c r="P3614" s="636" t="e">
        <f t="shared" ref="P3614" si="4970">G3614*O3610</f>
        <v>#REF!</v>
      </c>
    </row>
    <row r="3615" spans="1:16">
      <c r="B3615" s="627"/>
      <c r="C3615" s="627"/>
      <c r="D3615" s="627"/>
      <c r="E3615" s="628"/>
      <c r="F3615" s="638" t="s">
        <v>865</v>
      </c>
      <c r="G3615" s="639">
        <f t="shared" si="4900"/>
        <v>0.3</v>
      </c>
      <c r="H3615" s="630">
        <f>IF(F3615="",0,VLOOKUP(F3615,'Cable trays (UnitPrice)'!B:F,5,0))</f>
        <v>5.9608695652173909</v>
      </c>
      <c r="I3615" s="631">
        <f t="shared" si="4966"/>
        <v>1.7882608695652171</v>
      </c>
      <c r="J3615" s="632"/>
      <c r="K3615" s="632"/>
      <c r="L3615" s="632"/>
      <c r="M3615" s="633"/>
      <c r="N3615" s="632"/>
      <c r="O3615" s="635"/>
      <c r="P3615" s="636" t="e">
        <f t="shared" ref="P3615" si="4971">G3615*O3610</f>
        <v>#REF!</v>
      </c>
    </row>
    <row r="3616" spans="1:16">
      <c r="B3616" s="627"/>
      <c r="C3616" s="627"/>
      <c r="D3616" s="627"/>
      <c r="E3616" s="628"/>
      <c r="F3616" s="638" t="s">
        <v>855</v>
      </c>
      <c r="G3616" s="639">
        <v>2</v>
      </c>
      <c r="H3616" s="630">
        <f>IF(F3616="",0,VLOOKUP(F3616,'Cable trays (UnitPrice)'!B:F,5,0))</f>
        <v>0.78521739130434776</v>
      </c>
      <c r="I3616" s="631">
        <f t="shared" si="4966"/>
        <v>1.5704347826086955</v>
      </c>
      <c r="J3616" s="632"/>
      <c r="K3616" s="632"/>
      <c r="L3616" s="632"/>
      <c r="M3616" s="633"/>
      <c r="N3616" s="632"/>
      <c r="O3616" s="635"/>
      <c r="P3616" s="636" t="e">
        <f t="shared" ref="P3616" si="4972">G3616*O3610</f>
        <v>#REF!</v>
      </c>
    </row>
    <row r="3617" spans="1:16">
      <c r="B3617" s="627"/>
      <c r="C3617" s="627"/>
      <c r="D3617" s="627"/>
      <c r="E3617" s="628"/>
      <c r="F3617" s="638"/>
      <c r="G3617" s="639"/>
      <c r="H3617" s="630">
        <f>IF(F3617="",0,VLOOKUP(F3617,'Cable trays (UnitPrice)'!B:F,5,0))</f>
        <v>0</v>
      </c>
      <c r="I3617" s="631">
        <f t="shared" si="4966"/>
        <v>0</v>
      </c>
      <c r="J3617" s="632"/>
      <c r="K3617" s="632"/>
      <c r="L3617" s="632"/>
      <c r="M3617" s="633"/>
      <c r="N3617" s="632"/>
      <c r="O3617" s="635"/>
      <c r="P3617" s="636" t="e">
        <f t="shared" ref="P3617" si="4973">G3617*O3610</f>
        <v>#REF!</v>
      </c>
    </row>
    <row r="3618" spans="1:16">
      <c r="B3618" s="627"/>
      <c r="C3618" s="627"/>
      <c r="D3618" s="627"/>
      <c r="E3618" s="628"/>
      <c r="F3618" s="627"/>
      <c r="G3618" s="639"/>
      <c r="H3618" s="630">
        <f>IF(F3618="",0,VLOOKUP(F3618,'Cable trays (UnitPrice)'!B:F,5,0))</f>
        <v>0</v>
      </c>
      <c r="I3618" s="631">
        <f t="shared" si="4966"/>
        <v>0</v>
      </c>
      <c r="J3618" s="632"/>
      <c r="K3618" s="632"/>
      <c r="L3618" s="632"/>
      <c r="M3618" s="633"/>
      <c r="N3618" s="632"/>
      <c r="O3618" s="635"/>
      <c r="P3618" s="636" t="e">
        <f t="shared" ref="P3618" si="4974">G3618*O3610</f>
        <v>#REF!</v>
      </c>
    </row>
    <row r="3619" spans="1:16">
      <c r="B3619" s="627"/>
      <c r="C3619" s="627"/>
      <c r="D3619" s="627"/>
      <c r="E3619" s="628"/>
      <c r="F3619" s="8"/>
      <c r="G3619" s="639"/>
      <c r="H3619" s="630">
        <f>IF(F3619="",0,VLOOKUP(F3619,'Cable trays (UnitPrice)'!B:F,5,0))</f>
        <v>0</v>
      </c>
      <c r="I3619" s="631">
        <f t="shared" si="4966"/>
        <v>0</v>
      </c>
      <c r="J3619" s="632"/>
      <c r="K3619" s="632"/>
      <c r="L3619" s="632"/>
      <c r="M3619" s="633"/>
      <c r="N3619" s="632"/>
      <c r="O3619" s="635"/>
      <c r="P3619" s="636" t="e">
        <f t="shared" ref="P3619" si="4975">G3619*O3610</f>
        <v>#REF!</v>
      </c>
    </row>
    <row r="3620" spans="1:16">
      <c r="A3620" t="s">
        <v>1097</v>
      </c>
      <c r="B3620" s="706" t="s">
        <v>1086</v>
      </c>
      <c r="C3620" s="703" t="s">
        <v>852</v>
      </c>
      <c r="D3620" s="9" t="s">
        <v>875</v>
      </c>
      <c r="E3620" s="9" t="s">
        <v>883</v>
      </c>
      <c r="F3620" s="619"/>
      <c r="G3620" s="619"/>
      <c r="H3620" s="619"/>
      <c r="I3620" s="620">
        <f t="shared" ref="I3620" si="4976">SUM(I3621:I3629)</f>
        <v>56.102824719715606</v>
      </c>
      <c r="J3620" s="621">
        <f>I3620*NOK2EUR</f>
        <v>645.1824842767295</v>
      </c>
      <c r="K3620" s="622"/>
      <c r="L3620" s="622">
        <f t="shared" ref="L3620" si="4977">D3620/1000</f>
        <v>0.15</v>
      </c>
      <c r="M3620" s="624">
        <f t="shared" ref="M3620" si="4978">$M$1</f>
        <v>0.5</v>
      </c>
      <c r="N3620" s="622">
        <f t="shared" ref="N3620" si="4979">L3620+L3620*M3620</f>
        <v>0.22499999999999998</v>
      </c>
      <c r="O3620" s="626" t="e">
        <f>SUMIF(#REF!,A3620,#REF!)</f>
        <v>#REF!</v>
      </c>
      <c r="P3620" s="626"/>
    </row>
    <row r="3621" spans="1:16">
      <c r="B3621" s="627"/>
      <c r="C3621" s="627"/>
      <c r="D3621" s="627"/>
      <c r="E3621" s="628"/>
      <c r="F3621" s="260" t="str">
        <f>CONCATENATE(B3620," ",C3620,D3620,"x",E3620)</f>
        <v>Tray - Reducer HDG 150 x 80</v>
      </c>
      <c r="G3621" s="629">
        <v>1</v>
      </c>
      <c r="H3621" s="630">
        <f>IF(F3621="",0,VLOOKUP(F3621,'Cable trays (UnitPrice)'!B:F,5,0))</f>
        <v>40.869565217391305</v>
      </c>
      <c r="I3621" s="631">
        <f t="shared" ref="I3621:I3629" si="4980">H3621*G3621</f>
        <v>40.869565217391305</v>
      </c>
      <c r="J3621" s="632"/>
      <c r="K3621" s="632"/>
      <c r="L3621" s="632"/>
      <c r="M3621" s="633"/>
      <c r="N3621" s="632"/>
      <c r="O3621" s="635"/>
      <c r="P3621" s="636" t="e">
        <f t="shared" ref="P3621" si="4981">G3621*O3620</f>
        <v>#REF!</v>
      </c>
    </row>
    <row r="3622" spans="1:16">
      <c r="B3622" s="627"/>
      <c r="C3622" s="627"/>
      <c r="D3622" s="627"/>
      <c r="E3622" s="628"/>
      <c r="F3622" s="260" t="str">
        <f>CONCATENATE("Ladder - Union ",C3620,D3620,"x",E3620)</f>
        <v>Ladder - Union HDG 150 x 80</v>
      </c>
      <c r="G3622" s="629">
        <v>2</v>
      </c>
      <c r="H3622" s="630">
        <f>IF(F3622="",0,VLOOKUP(F3622,'Cable trays (UnitPrice)'!B:F,5,0))</f>
        <v>4.1564123598578071</v>
      </c>
      <c r="I3622" s="631">
        <f t="shared" si="4980"/>
        <v>8.3128247197156142</v>
      </c>
      <c r="J3622" s="632"/>
      <c r="K3622" s="632"/>
      <c r="L3622" s="632"/>
      <c r="M3622" s="633"/>
      <c r="N3622" s="632"/>
      <c r="O3622" s="635"/>
      <c r="P3622" s="636" t="e">
        <f t="shared" ref="P3622" si="4982">G3622*O3620</f>
        <v>#REF!</v>
      </c>
    </row>
    <row r="3623" spans="1:16">
      <c r="B3623" s="627"/>
      <c r="C3623" s="627"/>
      <c r="D3623" s="627"/>
      <c r="E3623" s="628"/>
      <c r="F3623" s="638" t="s">
        <v>853</v>
      </c>
      <c r="G3623" s="639">
        <v>2</v>
      </c>
      <c r="H3623" s="630">
        <f>IF(F3623="",0,VLOOKUP(F3623,'Cable trays (UnitPrice)'!B:F,5,0))</f>
        <v>1.6165217391304347</v>
      </c>
      <c r="I3623" s="631">
        <f t="shared" si="4980"/>
        <v>3.2330434782608695</v>
      </c>
      <c r="J3623" s="632"/>
      <c r="K3623" s="632"/>
      <c r="L3623" s="632"/>
      <c r="M3623" s="633"/>
      <c r="N3623" s="632"/>
      <c r="O3623" s="635"/>
      <c r="P3623" s="636" t="e">
        <f t="shared" ref="P3623" si="4983">G3623*O3620</f>
        <v>#REF!</v>
      </c>
    </row>
    <row r="3624" spans="1:16">
      <c r="B3624" s="627"/>
      <c r="C3624" s="627"/>
      <c r="D3624" s="627"/>
      <c r="E3624" s="628"/>
      <c r="F3624" s="638" t="s">
        <v>854</v>
      </c>
      <c r="G3624" s="639">
        <v>2</v>
      </c>
      <c r="H3624" s="630">
        <f>IF(F3624="",0,VLOOKUP(F3624,'Cable trays (UnitPrice)'!B:F,5,0))</f>
        <v>0.1643478260869565</v>
      </c>
      <c r="I3624" s="631">
        <f t="shared" si="4980"/>
        <v>0.328695652173913</v>
      </c>
      <c r="J3624" s="632"/>
      <c r="K3624" s="632"/>
      <c r="L3624" s="632"/>
      <c r="M3624" s="633"/>
      <c r="N3624" s="632"/>
      <c r="O3624" s="635"/>
      <c r="P3624" s="636" t="e">
        <f t="shared" ref="P3624" si="4984">G3624*O3620</f>
        <v>#REF!</v>
      </c>
    </row>
    <row r="3625" spans="1:16">
      <c r="B3625" s="627"/>
      <c r="C3625" s="627"/>
      <c r="D3625" s="627"/>
      <c r="E3625" s="628"/>
      <c r="F3625" s="638" t="s">
        <v>865</v>
      </c>
      <c r="G3625" s="639">
        <f t="shared" si="4900"/>
        <v>0.3</v>
      </c>
      <c r="H3625" s="630">
        <f>IF(F3625="",0,VLOOKUP(F3625,'Cable trays (UnitPrice)'!B:F,5,0))</f>
        <v>5.9608695652173909</v>
      </c>
      <c r="I3625" s="631">
        <f t="shared" si="4980"/>
        <v>1.7882608695652171</v>
      </c>
      <c r="J3625" s="632"/>
      <c r="K3625" s="632"/>
      <c r="L3625" s="632"/>
      <c r="M3625" s="633"/>
      <c r="N3625" s="632"/>
      <c r="O3625" s="635"/>
      <c r="P3625" s="636" t="e">
        <f t="shared" ref="P3625" si="4985">G3625*O3620</f>
        <v>#REF!</v>
      </c>
    </row>
    <row r="3626" spans="1:16">
      <c r="B3626" s="627"/>
      <c r="C3626" s="627"/>
      <c r="D3626" s="627"/>
      <c r="E3626" s="628"/>
      <c r="F3626" s="638" t="s">
        <v>855</v>
      </c>
      <c r="G3626" s="639">
        <v>2</v>
      </c>
      <c r="H3626" s="630">
        <f>IF(F3626="",0,VLOOKUP(F3626,'Cable trays (UnitPrice)'!B:F,5,0))</f>
        <v>0.78521739130434776</v>
      </c>
      <c r="I3626" s="631">
        <f t="shared" si="4980"/>
        <v>1.5704347826086955</v>
      </c>
      <c r="J3626" s="632"/>
      <c r="K3626" s="632"/>
      <c r="L3626" s="632"/>
      <c r="M3626" s="633"/>
      <c r="N3626" s="632"/>
      <c r="O3626" s="635"/>
      <c r="P3626" s="636" t="e">
        <f t="shared" ref="P3626" si="4986">G3626*O3620</f>
        <v>#REF!</v>
      </c>
    </row>
    <row r="3627" spans="1:16">
      <c r="B3627" s="627"/>
      <c r="C3627" s="627"/>
      <c r="D3627" s="627"/>
      <c r="E3627" s="628"/>
      <c r="F3627" s="638"/>
      <c r="G3627" s="639"/>
      <c r="H3627" s="630">
        <f>IF(F3627="",0,VLOOKUP(F3627,'Cable trays (UnitPrice)'!B:F,5,0))</f>
        <v>0</v>
      </c>
      <c r="I3627" s="631">
        <f t="shared" si="4980"/>
        <v>0</v>
      </c>
      <c r="J3627" s="632"/>
      <c r="K3627" s="632"/>
      <c r="L3627" s="632"/>
      <c r="M3627" s="633"/>
      <c r="N3627" s="632"/>
      <c r="O3627" s="635"/>
      <c r="P3627" s="636" t="e">
        <f t="shared" ref="P3627" si="4987">G3627*O3620</f>
        <v>#REF!</v>
      </c>
    </row>
    <row r="3628" spans="1:16">
      <c r="B3628" s="627"/>
      <c r="C3628" s="627"/>
      <c r="D3628" s="627"/>
      <c r="E3628" s="628"/>
      <c r="F3628" s="627"/>
      <c r="G3628" s="639"/>
      <c r="H3628" s="630">
        <f>IF(F3628="",0,VLOOKUP(F3628,'Cable trays (UnitPrice)'!B:F,5,0))</f>
        <v>0</v>
      </c>
      <c r="I3628" s="631">
        <f t="shared" si="4980"/>
        <v>0</v>
      </c>
      <c r="J3628" s="632"/>
      <c r="K3628" s="632"/>
      <c r="L3628" s="632"/>
      <c r="M3628" s="633"/>
      <c r="N3628" s="632"/>
      <c r="O3628" s="635"/>
      <c r="P3628" s="636" t="e">
        <f t="shared" ref="P3628" si="4988">G3628*O3620</f>
        <v>#REF!</v>
      </c>
    </row>
    <row r="3629" spans="1:16">
      <c r="B3629" s="627"/>
      <c r="C3629" s="627"/>
      <c r="D3629" s="627"/>
      <c r="E3629" s="628"/>
      <c r="F3629" s="8"/>
      <c r="G3629" s="639"/>
      <c r="H3629" s="630">
        <f>IF(F3629="",0,VLOOKUP(F3629,'Cable trays (UnitPrice)'!B:F,5,0))</f>
        <v>0</v>
      </c>
      <c r="I3629" s="631">
        <f t="shared" si="4980"/>
        <v>0</v>
      </c>
      <c r="J3629" s="632"/>
      <c r="K3629" s="632"/>
      <c r="L3629" s="632"/>
      <c r="M3629" s="633"/>
      <c r="N3629" s="632"/>
      <c r="O3629" s="635"/>
      <c r="P3629" s="636" t="e">
        <f t="shared" ref="P3629" si="4989">G3629*O3620</f>
        <v>#REF!</v>
      </c>
    </row>
    <row r="3630" spans="1:16">
      <c r="A3630" t="s">
        <v>1098</v>
      </c>
      <c r="B3630" s="706" t="s">
        <v>1086</v>
      </c>
      <c r="C3630" s="703" t="s">
        <v>852</v>
      </c>
      <c r="D3630" s="9" t="s">
        <v>875</v>
      </c>
      <c r="E3630" s="9" t="s">
        <v>864</v>
      </c>
      <c r="F3630" s="619"/>
      <c r="G3630" s="619"/>
      <c r="H3630" s="619"/>
      <c r="I3630" s="620">
        <f t="shared" ref="I3630" si="4990">SUM(I3631:I3639)</f>
        <v>49.228337435056048</v>
      </c>
      <c r="J3630" s="621">
        <f>I3630*NOK2EUR</f>
        <v>566.12588050314457</v>
      </c>
      <c r="K3630" s="622"/>
      <c r="L3630" s="622">
        <f t="shared" ref="L3630" si="4991">D3630/1000</f>
        <v>0.15</v>
      </c>
      <c r="M3630" s="624">
        <f t="shared" ref="M3630" si="4992">$M$1</f>
        <v>0.5</v>
      </c>
      <c r="N3630" s="622">
        <f t="shared" ref="N3630" si="4993">L3630+L3630*M3630</f>
        <v>0.22499999999999998</v>
      </c>
      <c r="O3630" s="626" t="e">
        <f>SUMIF(#REF!,A3630,#REF!)</f>
        <v>#REF!</v>
      </c>
      <c r="P3630" s="626"/>
    </row>
    <row r="3631" spans="1:16">
      <c r="B3631" s="627"/>
      <c r="C3631" s="627"/>
      <c r="D3631" s="627"/>
      <c r="E3631" s="628"/>
      <c r="F3631" s="260" t="str">
        <f>CONCATENATE(B3630," ",C3630,D3630,"x",E3630)</f>
        <v>Tray - Reducer HDG 150 x 60</v>
      </c>
      <c r="G3631" s="629">
        <v>1</v>
      </c>
      <c r="H3631" s="630">
        <f>IF(F3631="",0,VLOOKUP(F3631,'Cable trays (UnitPrice)'!B:F,5,0))</f>
        <v>38.260869565217391</v>
      </c>
      <c r="I3631" s="631">
        <f t="shared" ref="I3631:I3639" si="4994">H3631*G3631</f>
        <v>38.260869565217391</v>
      </c>
      <c r="J3631" s="632"/>
      <c r="K3631" s="632"/>
      <c r="L3631" s="632"/>
      <c r="M3631" s="633"/>
      <c r="N3631" s="632"/>
      <c r="O3631" s="635"/>
      <c r="P3631" s="636" t="e">
        <f t="shared" ref="P3631" si="4995">G3631*O3630</f>
        <v>#REF!</v>
      </c>
    </row>
    <row r="3632" spans="1:16">
      <c r="B3632" s="627"/>
      <c r="C3632" s="627"/>
      <c r="D3632" s="627"/>
      <c r="E3632" s="628"/>
      <c r="F3632" s="260" t="str">
        <f>CONCATENATE("Ladder - Union ",C3630,D3630,"x",E3630)</f>
        <v>Ladder - Union HDG 150 x 60</v>
      </c>
      <c r="G3632" s="629">
        <v>2</v>
      </c>
      <c r="H3632" s="630">
        <f>IF(F3632="",0,VLOOKUP(F3632,'Cable trays (UnitPrice)'!B:F,5,0))</f>
        <v>2.0235165436149849</v>
      </c>
      <c r="I3632" s="631">
        <f t="shared" si="4994"/>
        <v>4.0470330872299698</v>
      </c>
      <c r="J3632" s="632"/>
      <c r="K3632" s="632"/>
      <c r="L3632" s="632"/>
      <c r="M3632" s="633"/>
      <c r="N3632" s="632"/>
      <c r="O3632" s="635"/>
      <c r="P3632" s="636" t="e">
        <f t="shared" ref="P3632" si="4996">G3632*O3630</f>
        <v>#REF!</v>
      </c>
    </row>
    <row r="3633" spans="1:16">
      <c r="B3633" s="627"/>
      <c r="C3633" s="627"/>
      <c r="D3633" s="627"/>
      <c r="E3633" s="628"/>
      <c r="F3633" s="638" t="s">
        <v>853</v>
      </c>
      <c r="G3633" s="639">
        <v>2</v>
      </c>
      <c r="H3633" s="630">
        <f>IF(F3633="",0,VLOOKUP(F3633,'Cable trays (UnitPrice)'!B:F,5,0))</f>
        <v>1.6165217391304347</v>
      </c>
      <c r="I3633" s="631">
        <f t="shared" si="4994"/>
        <v>3.2330434782608695</v>
      </c>
      <c r="J3633" s="632"/>
      <c r="K3633" s="632"/>
      <c r="L3633" s="632"/>
      <c r="M3633" s="633"/>
      <c r="N3633" s="632"/>
      <c r="O3633" s="635"/>
      <c r="P3633" s="636" t="e">
        <f t="shared" ref="P3633" si="4997">G3633*O3630</f>
        <v>#REF!</v>
      </c>
    </row>
    <row r="3634" spans="1:16">
      <c r="B3634" s="627"/>
      <c r="C3634" s="627"/>
      <c r="D3634" s="627"/>
      <c r="E3634" s="628"/>
      <c r="F3634" s="638" t="s">
        <v>854</v>
      </c>
      <c r="G3634" s="639">
        <v>2</v>
      </c>
      <c r="H3634" s="630">
        <f>IF(F3634="",0,VLOOKUP(F3634,'Cable trays (UnitPrice)'!B:F,5,0))</f>
        <v>0.1643478260869565</v>
      </c>
      <c r="I3634" s="631">
        <f t="shared" si="4994"/>
        <v>0.328695652173913</v>
      </c>
      <c r="J3634" s="632"/>
      <c r="K3634" s="632"/>
      <c r="L3634" s="632"/>
      <c r="M3634" s="633"/>
      <c r="N3634" s="632"/>
      <c r="O3634" s="635"/>
      <c r="P3634" s="636" t="e">
        <f t="shared" ref="P3634" si="4998">G3634*O3630</f>
        <v>#REF!</v>
      </c>
    </row>
    <row r="3635" spans="1:16">
      <c r="B3635" s="627"/>
      <c r="C3635" s="627"/>
      <c r="D3635" s="627"/>
      <c r="E3635" s="628"/>
      <c r="F3635" s="638" t="s">
        <v>865</v>
      </c>
      <c r="G3635" s="639">
        <f t="shared" ref="G3635:G3695" si="4999">D3630*2/1000</f>
        <v>0.3</v>
      </c>
      <c r="H3635" s="630">
        <f>IF(F3635="",0,VLOOKUP(F3635,'Cable trays (UnitPrice)'!B:F,5,0))</f>
        <v>5.9608695652173909</v>
      </c>
      <c r="I3635" s="631">
        <f t="shared" si="4994"/>
        <v>1.7882608695652171</v>
      </c>
      <c r="J3635" s="632"/>
      <c r="K3635" s="632"/>
      <c r="L3635" s="632"/>
      <c r="M3635" s="633"/>
      <c r="N3635" s="632"/>
      <c r="O3635" s="635"/>
      <c r="P3635" s="636" t="e">
        <f t="shared" ref="P3635" si="5000">G3635*O3630</f>
        <v>#REF!</v>
      </c>
    </row>
    <row r="3636" spans="1:16">
      <c r="B3636" s="627"/>
      <c r="C3636" s="627"/>
      <c r="D3636" s="627"/>
      <c r="E3636" s="628"/>
      <c r="F3636" s="638" t="s">
        <v>855</v>
      </c>
      <c r="G3636" s="639">
        <v>2</v>
      </c>
      <c r="H3636" s="630">
        <f>IF(F3636="",0,VLOOKUP(F3636,'Cable trays (UnitPrice)'!B:F,5,0))</f>
        <v>0.78521739130434776</v>
      </c>
      <c r="I3636" s="631">
        <f t="shared" si="4994"/>
        <v>1.5704347826086955</v>
      </c>
      <c r="J3636" s="632"/>
      <c r="K3636" s="632"/>
      <c r="L3636" s="632"/>
      <c r="M3636" s="633"/>
      <c r="N3636" s="632"/>
      <c r="O3636" s="635"/>
      <c r="P3636" s="636" t="e">
        <f t="shared" ref="P3636" si="5001">G3636*O3630</f>
        <v>#REF!</v>
      </c>
    </row>
    <row r="3637" spans="1:16">
      <c r="B3637" s="627"/>
      <c r="C3637" s="627"/>
      <c r="D3637" s="627"/>
      <c r="E3637" s="628"/>
      <c r="F3637" s="638"/>
      <c r="G3637" s="639"/>
      <c r="H3637" s="630">
        <f>IF(F3637="",0,VLOOKUP(F3637,'Cable trays (UnitPrice)'!B:F,5,0))</f>
        <v>0</v>
      </c>
      <c r="I3637" s="631">
        <f t="shared" si="4994"/>
        <v>0</v>
      </c>
      <c r="J3637" s="632"/>
      <c r="K3637" s="632"/>
      <c r="L3637" s="632"/>
      <c r="M3637" s="633"/>
      <c r="N3637" s="632"/>
      <c r="O3637" s="635"/>
      <c r="P3637" s="636" t="e">
        <f t="shared" ref="P3637" si="5002">G3637*O3630</f>
        <v>#REF!</v>
      </c>
    </row>
    <row r="3638" spans="1:16">
      <c r="B3638" s="627"/>
      <c r="C3638" s="627"/>
      <c r="D3638" s="627"/>
      <c r="E3638" s="628"/>
      <c r="F3638" s="627"/>
      <c r="G3638" s="639"/>
      <c r="H3638" s="630">
        <f>IF(F3638="",0,VLOOKUP(F3638,'Cable trays (UnitPrice)'!B:F,5,0))</f>
        <v>0</v>
      </c>
      <c r="I3638" s="631">
        <f t="shared" si="4994"/>
        <v>0</v>
      </c>
      <c r="J3638" s="632"/>
      <c r="K3638" s="632"/>
      <c r="L3638" s="632"/>
      <c r="M3638" s="633"/>
      <c r="N3638" s="632"/>
      <c r="O3638" s="635"/>
      <c r="P3638" s="636" t="e">
        <f t="shared" ref="P3638" si="5003">G3638*O3630</f>
        <v>#REF!</v>
      </c>
    </row>
    <row r="3639" spans="1:16">
      <c r="B3639" s="627"/>
      <c r="C3639" s="627"/>
      <c r="D3639" s="627"/>
      <c r="E3639" s="628"/>
      <c r="F3639" s="8"/>
      <c r="G3639" s="639"/>
      <c r="H3639" s="630">
        <f>IF(F3639="",0,VLOOKUP(F3639,'Cable trays (UnitPrice)'!B:F,5,0))</f>
        <v>0</v>
      </c>
      <c r="I3639" s="631">
        <f t="shared" si="4994"/>
        <v>0</v>
      </c>
      <c r="J3639" s="632"/>
      <c r="K3639" s="632"/>
      <c r="L3639" s="632"/>
      <c r="M3639" s="633"/>
      <c r="N3639" s="632"/>
      <c r="O3639" s="635"/>
      <c r="P3639" s="636" t="e">
        <f t="shared" ref="P3639" si="5004">G3639*O3630</f>
        <v>#REF!</v>
      </c>
    </row>
    <row r="3640" spans="1:16">
      <c r="A3640" t="s">
        <v>1099</v>
      </c>
      <c r="B3640" s="706" t="s">
        <v>1086</v>
      </c>
      <c r="C3640" s="703" t="s">
        <v>852</v>
      </c>
      <c r="D3640" s="9" t="s">
        <v>875</v>
      </c>
      <c r="E3640" s="9" t="s">
        <v>867</v>
      </c>
      <c r="F3640" s="619"/>
      <c r="G3640" s="619"/>
      <c r="H3640" s="619"/>
      <c r="I3640" s="620">
        <f t="shared" ref="I3640" si="5005">SUM(I3641:I3649)</f>
        <v>45.558662838392117</v>
      </c>
      <c r="J3640" s="621">
        <f>I3640*NOK2EUR</f>
        <v>523.92462264150936</v>
      </c>
      <c r="K3640" s="622"/>
      <c r="L3640" s="622">
        <f t="shared" ref="L3640" si="5006">D3640/1000</f>
        <v>0.15</v>
      </c>
      <c r="M3640" s="624">
        <f t="shared" ref="M3640" si="5007">$M$1</f>
        <v>0.5</v>
      </c>
      <c r="N3640" s="622">
        <f t="shared" ref="N3640" si="5008">L3640+L3640*M3640</f>
        <v>0.22499999999999998</v>
      </c>
      <c r="O3640" s="626" t="e">
        <f>SUMIF(#REF!,A3640,#REF!)</f>
        <v>#REF!</v>
      </c>
      <c r="P3640" s="626"/>
    </row>
    <row r="3641" spans="1:16">
      <c r="B3641" s="627"/>
      <c r="C3641" s="627"/>
      <c r="D3641" s="627"/>
      <c r="E3641" s="628"/>
      <c r="F3641" s="260" t="str">
        <f>CONCATENATE(B3640," ",C3640,D3640,"x",E3640)</f>
        <v>Tray - Reducer HDG 150 x 50</v>
      </c>
      <c r="G3641" s="629">
        <v>1</v>
      </c>
      <c r="H3641" s="630">
        <f>IF(F3641="",0,VLOOKUP(F3641,'Cable trays (UnitPrice)'!B:F,5,0))</f>
        <v>34.782608695652172</v>
      </c>
      <c r="I3641" s="631">
        <f t="shared" ref="I3641:I3649" si="5009">H3641*G3641</f>
        <v>34.782608695652172</v>
      </c>
      <c r="J3641" s="632"/>
      <c r="K3641" s="632"/>
      <c r="L3641" s="632"/>
      <c r="M3641" s="633"/>
      <c r="N3641" s="632"/>
      <c r="O3641" s="635"/>
      <c r="P3641" s="636" t="e">
        <f t="shared" ref="P3641" si="5010">G3641*O3640</f>
        <v>#REF!</v>
      </c>
    </row>
    <row r="3642" spans="1:16">
      <c r="B3642" s="627"/>
      <c r="C3642" s="627"/>
      <c r="D3642" s="627"/>
      <c r="E3642" s="628"/>
      <c r="F3642" s="260" t="str">
        <f>CONCATENATE("Ladder - Union ",C3640,D3640,"x",E3640)</f>
        <v>Ladder - Union HDG 150 x 50</v>
      </c>
      <c r="G3642" s="629">
        <v>2</v>
      </c>
      <c r="H3642" s="630">
        <f>IF(F3642="",0,VLOOKUP(F3642,'Cable trays (UnitPrice)'!B:F,5,0))</f>
        <v>1.9278096800656273</v>
      </c>
      <c r="I3642" s="631">
        <f t="shared" si="5009"/>
        <v>3.8556193601312545</v>
      </c>
      <c r="J3642" s="632"/>
      <c r="K3642" s="632"/>
      <c r="L3642" s="632"/>
      <c r="M3642" s="633"/>
      <c r="N3642" s="632"/>
      <c r="O3642" s="635"/>
      <c r="P3642" s="636" t="e">
        <f t="shared" ref="P3642" si="5011">G3642*O3640</f>
        <v>#REF!</v>
      </c>
    </row>
    <row r="3643" spans="1:16">
      <c r="B3643" s="627"/>
      <c r="C3643" s="627"/>
      <c r="D3643" s="627"/>
      <c r="E3643" s="628"/>
      <c r="F3643" s="638" t="s">
        <v>853</v>
      </c>
      <c r="G3643" s="639">
        <v>2</v>
      </c>
      <c r="H3643" s="630">
        <f>IF(F3643="",0,VLOOKUP(F3643,'Cable trays (UnitPrice)'!B:F,5,0))</f>
        <v>1.6165217391304347</v>
      </c>
      <c r="I3643" s="631">
        <f t="shared" si="5009"/>
        <v>3.2330434782608695</v>
      </c>
      <c r="J3643" s="632"/>
      <c r="K3643" s="632"/>
      <c r="L3643" s="632"/>
      <c r="M3643" s="633"/>
      <c r="N3643" s="632"/>
      <c r="O3643" s="635"/>
      <c r="P3643" s="636" t="e">
        <f t="shared" ref="P3643" si="5012">G3643*O3640</f>
        <v>#REF!</v>
      </c>
    </row>
    <row r="3644" spans="1:16">
      <c r="B3644" s="627"/>
      <c r="C3644" s="627"/>
      <c r="D3644" s="627"/>
      <c r="E3644" s="628"/>
      <c r="F3644" s="638" t="s">
        <v>854</v>
      </c>
      <c r="G3644" s="639">
        <v>2</v>
      </c>
      <c r="H3644" s="630">
        <f>IF(F3644="",0,VLOOKUP(F3644,'Cable trays (UnitPrice)'!B:F,5,0))</f>
        <v>0.1643478260869565</v>
      </c>
      <c r="I3644" s="631">
        <f t="shared" si="5009"/>
        <v>0.328695652173913</v>
      </c>
      <c r="J3644" s="632"/>
      <c r="K3644" s="632"/>
      <c r="L3644" s="632"/>
      <c r="M3644" s="633"/>
      <c r="N3644" s="632"/>
      <c r="O3644" s="635"/>
      <c r="P3644" s="636" t="e">
        <f t="shared" ref="P3644" si="5013">G3644*O3640</f>
        <v>#REF!</v>
      </c>
    </row>
    <row r="3645" spans="1:16">
      <c r="B3645" s="627"/>
      <c r="C3645" s="627"/>
      <c r="D3645" s="627"/>
      <c r="E3645" s="628"/>
      <c r="F3645" s="638" t="s">
        <v>865</v>
      </c>
      <c r="G3645" s="639">
        <f t="shared" si="4999"/>
        <v>0.3</v>
      </c>
      <c r="H3645" s="630">
        <f>IF(F3645="",0,VLOOKUP(F3645,'Cable trays (UnitPrice)'!B:F,5,0))</f>
        <v>5.9608695652173909</v>
      </c>
      <c r="I3645" s="631">
        <f t="shared" si="5009"/>
        <v>1.7882608695652171</v>
      </c>
      <c r="J3645" s="632"/>
      <c r="K3645" s="632"/>
      <c r="L3645" s="632"/>
      <c r="M3645" s="633"/>
      <c r="N3645" s="632"/>
      <c r="O3645" s="635"/>
      <c r="P3645" s="636" t="e">
        <f t="shared" ref="P3645" si="5014">G3645*O3640</f>
        <v>#REF!</v>
      </c>
    </row>
    <row r="3646" spans="1:16">
      <c r="B3646" s="627"/>
      <c r="C3646" s="627"/>
      <c r="D3646" s="627"/>
      <c r="E3646" s="628"/>
      <c r="F3646" s="638" t="s">
        <v>855</v>
      </c>
      <c r="G3646" s="639">
        <v>2</v>
      </c>
      <c r="H3646" s="630">
        <f>IF(F3646="",0,VLOOKUP(F3646,'Cable trays (UnitPrice)'!B:F,5,0))</f>
        <v>0.78521739130434776</v>
      </c>
      <c r="I3646" s="631">
        <f t="shared" si="5009"/>
        <v>1.5704347826086955</v>
      </c>
      <c r="J3646" s="632"/>
      <c r="K3646" s="632"/>
      <c r="L3646" s="632"/>
      <c r="M3646" s="633"/>
      <c r="N3646" s="632"/>
      <c r="O3646" s="635"/>
      <c r="P3646" s="636" t="e">
        <f t="shared" ref="P3646" si="5015">G3646*O3640</f>
        <v>#REF!</v>
      </c>
    </row>
    <row r="3647" spans="1:16">
      <c r="B3647" s="627"/>
      <c r="C3647" s="627"/>
      <c r="D3647" s="627"/>
      <c r="E3647" s="628"/>
      <c r="F3647" s="638"/>
      <c r="G3647" s="639"/>
      <c r="H3647" s="630">
        <f>IF(F3647="",0,VLOOKUP(F3647,'Cable trays (UnitPrice)'!B:F,5,0))</f>
        <v>0</v>
      </c>
      <c r="I3647" s="631">
        <f t="shared" si="5009"/>
        <v>0</v>
      </c>
      <c r="J3647" s="632"/>
      <c r="K3647" s="632"/>
      <c r="L3647" s="632"/>
      <c r="M3647" s="633"/>
      <c r="N3647" s="632"/>
      <c r="O3647" s="635"/>
      <c r="P3647" s="636" t="e">
        <f t="shared" ref="P3647" si="5016">G3647*O3640</f>
        <v>#REF!</v>
      </c>
    </row>
    <row r="3648" spans="1:16">
      <c r="B3648" s="627"/>
      <c r="C3648" s="627"/>
      <c r="D3648" s="627"/>
      <c r="E3648" s="628"/>
      <c r="F3648" s="627"/>
      <c r="G3648" s="639"/>
      <c r="H3648" s="630">
        <f>IF(F3648="",0,VLOOKUP(F3648,'Cable trays (UnitPrice)'!B:F,5,0))</f>
        <v>0</v>
      </c>
      <c r="I3648" s="631">
        <f t="shared" si="5009"/>
        <v>0</v>
      </c>
      <c r="J3648" s="632"/>
      <c r="K3648" s="632"/>
      <c r="L3648" s="632"/>
      <c r="M3648" s="633"/>
      <c r="N3648" s="632"/>
      <c r="O3648" s="635"/>
      <c r="P3648" s="636" t="e">
        <f t="shared" ref="P3648" si="5017">G3648*O3640</f>
        <v>#REF!</v>
      </c>
    </row>
    <row r="3649" spans="1:16">
      <c r="B3649" s="627"/>
      <c r="C3649" s="627"/>
      <c r="D3649" s="627"/>
      <c r="E3649" s="628"/>
      <c r="F3649" s="8"/>
      <c r="G3649" s="639"/>
      <c r="H3649" s="630">
        <f>IF(F3649="",0,VLOOKUP(F3649,'Cable trays (UnitPrice)'!B:F,5,0))</f>
        <v>0</v>
      </c>
      <c r="I3649" s="631">
        <f t="shared" si="5009"/>
        <v>0</v>
      </c>
      <c r="J3649" s="632"/>
      <c r="K3649" s="632"/>
      <c r="L3649" s="632"/>
      <c r="M3649" s="633"/>
      <c r="N3649" s="632"/>
      <c r="O3649" s="635"/>
      <c r="P3649" s="636" t="e">
        <f t="shared" ref="P3649" si="5018">G3649*O3640</f>
        <v>#REF!</v>
      </c>
    </row>
    <row r="3650" spans="1:16">
      <c r="A3650" t="s">
        <v>1099</v>
      </c>
      <c r="B3650" s="706" t="s">
        <v>1086</v>
      </c>
      <c r="C3650" s="703" t="s">
        <v>852</v>
      </c>
      <c r="D3650" s="9" t="s">
        <v>875</v>
      </c>
      <c r="E3650" s="9" t="s">
        <v>867</v>
      </c>
      <c r="F3650" s="619"/>
      <c r="G3650" s="619"/>
      <c r="H3650" s="619"/>
      <c r="I3650" s="620">
        <f t="shared" ref="I3650" si="5019">SUM(I3651:I3659)</f>
        <v>45.558662838392117</v>
      </c>
      <c r="J3650" s="621">
        <f>I3650*NOK2EUR</f>
        <v>523.92462264150936</v>
      </c>
      <c r="K3650" s="622"/>
      <c r="L3650" s="622">
        <f t="shared" ref="L3650" si="5020">D3650/1000</f>
        <v>0.15</v>
      </c>
      <c r="M3650" s="624">
        <f t="shared" ref="M3650" si="5021">$M$1</f>
        <v>0.5</v>
      </c>
      <c r="N3650" s="622">
        <f t="shared" ref="N3650" si="5022">L3650+L3650*M3650</f>
        <v>0.22499999999999998</v>
      </c>
      <c r="O3650" s="626" t="e">
        <f>SUMIF(#REF!,A3650,#REF!)</f>
        <v>#REF!</v>
      </c>
      <c r="P3650" s="626"/>
    </row>
    <row r="3651" spans="1:16">
      <c r="B3651" s="627"/>
      <c r="C3651" s="627"/>
      <c r="D3651" s="627"/>
      <c r="E3651" s="628"/>
      <c r="F3651" s="260" t="str">
        <f>CONCATENATE(B3650," ",C3650,D3650,"x",E3650)</f>
        <v>Tray - Reducer HDG 150 x 50</v>
      </c>
      <c r="G3651" s="629">
        <v>1</v>
      </c>
      <c r="H3651" s="630">
        <f>IF(F3651="",0,VLOOKUP(F3651,'Cable trays (UnitPrice)'!B:F,5,0))</f>
        <v>34.782608695652172</v>
      </c>
      <c r="I3651" s="631">
        <f t="shared" ref="I3651:I3659" si="5023">H3651*G3651</f>
        <v>34.782608695652172</v>
      </c>
      <c r="J3651" s="632"/>
      <c r="K3651" s="632"/>
      <c r="L3651" s="632"/>
      <c r="M3651" s="633"/>
      <c r="N3651" s="632"/>
      <c r="O3651" s="635"/>
      <c r="P3651" s="636" t="e">
        <f t="shared" ref="P3651" si="5024">G3651*O3650</f>
        <v>#REF!</v>
      </c>
    </row>
    <row r="3652" spans="1:16">
      <c r="B3652" s="627"/>
      <c r="C3652" s="627"/>
      <c r="D3652" s="627"/>
      <c r="E3652" s="628"/>
      <c r="F3652" s="260" t="str">
        <f>CONCATENATE("Ladder - Union ",C3650,D3650,"x",E3650)</f>
        <v>Ladder - Union HDG 150 x 50</v>
      </c>
      <c r="G3652" s="629">
        <v>2</v>
      </c>
      <c r="H3652" s="630">
        <f>IF(F3652="",0,VLOOKUP(F3652,'Cable trays (UnitPrice)'!B:F,5,0))</f>
        <v>1.9278096800656273</v>
      </c>
      <c r="I3652" s="631">
        <f t="shared" si="5023"/>
        <v>3.8556193601312545</v>
      </c>
      <c r="J3652" s="632"/>
      <c r="K3652" s="632"/>
      <c r="L3652" s="632"/>
      <c r="M3652" s="633"/>
      <c r="N3652" s="632"/>
      <c r="O3652" s="635"/>
      <c r="P3652" s="636" t="e">
        <f t="shared" ref="P3652" si="5025">G3652*O3650</f>
        <v>#REF!</v>
      </c>
    </row>
    <row r="3653" spans="1:16">
      <c r="B3653" s="627"/>
      <c r="C3653" s="627"/>
      <c r="D3653" s="627"/>
      <c r="E3653" s="628"/>
      <c r="F3653" s="638" t="s">
        <v>853</v>
      </c>
      <c r="G3653" s="639">
        <v>2</v>
      </c>
      <c r="H3653" s="630">
        <f>IF(F3653="",0,VLOOKUP(F3653,'Cable trays (UnitPrice)'!B:F,5,0))</f>
        <v>1.6165217391304347</v>
      </c>
      <c r="I3653" s="631">
        <f t="shared" si="5023"/>
        <v>3.2330434782608695</v>
      </c>
      <c r="J3653" s="632"/>
      <c r="K3653" s="632"/>
      <c r="L3653" s="632"/>
      <c r="M3653" s="633"/>
      <c r="N3653" s="632"/>
      <c r="O3653" s="635"/>
      <c r="P3653" s="636" t="e">
        <f t="shared" ref="P3653" si="5026">G3653*O3650</f>
        <v>#REF!</v>
      </c>
    </row>
    <row r="3654" spans="1:16">
      <c r="B3654" s="627"/>
      <c r="C3654" s="627"/>
      <c r="D3654" s="627"/>
      <c r="E3654" s="628"/>
      <c r="F3654" s="638" t="s">
        <v>854</v>
      </c>
      <c r="G3654" s="639">
        <v>2</v>
      </c>
      <c r="H3654" s="630">
        <f>IF(F3654="",0,VLOOKUP(F3654,'Cable trays (UnitPrice)'!B:F,5,0))</f>
        <v>0.1643478260869565</v>
      </c>
      <c r="I3654" s="631">
        <f t="shared" si="5023"/>
        <v>0.328695652173913</v>
      </c>
      <c r="J3654" s="632"/>
      <c r="K3654" s="632"/>
      <c r="L3654" s="632"/>
      <c r="M3654" s="633"/>
      <c r="N3654" s="632"/>
      <c r="O3654" s="635"/>
      <c r="P3654" s="636" t="e">
        <f t="shared" ref="P3654" si="5027">G3654*O3650</f>
        <v>#REF!</v>
      </c>
    </row>
    <row r="3655" spans="1:16">
      <c r="B3655" s="627"/>
      <c r="C3655" s="627"/>
      <c r="D3655" s="627"/>
      <c r="E3655" s="628"/>
      <c r="F3655" s="638" t="s">
        <v>865</v>
      </c>
      <c r="G3655" s="639">
        <f t="shared" si="4999"/>
        <v>0.3</v>
      </c>
      <c r="H3655" s="630">
        <f>IF(F3655="",0,VLOOKUP(F3655,'Cable trays (UnitPrice)'!B:F,5,0))</f>
        <v>5.9608695652173909</v>
      </c>
      <c r="I3655" s="631">
        <f t="shared" si="5023"/>
        <v>1.7882608695652171</v>
      </c>
      <c r="J3655" s="632"/>
      <c r="K3655" s="632"/>
      <c r="L3655" s="632"/>
      <c r="M3655" s="633"/>
      <c r="N3655" s="632"/>
      <c r="O3655" s="635"/>
      <c r="P3655" s="636" t="e">
        <f t="shared" ref="P3655" si="5028">G3655*O3650</f>
        <v>#REF!</v>
      </c>
    </row>
    <row r="3656" spans="1:16">
      <c r="B3656" s="627"/>
      <c r="C3656" s="627"/>
      <c r="D3656" s="627"/>
      <c r="E3656" s="628"/>
      <c r="F3656" s="638" t="s">
        <v>855</v>
      </c>
      <c r="G3656" s="639">
        <v>2</v>
      </c>
      <c r="H3656" s="630">
        <f>IF(F3656="",0,VLOOKUP(F3656,'Cable trays (UnitPrice)'!B:F,5,0))</f>
        <v>0.78521739130434776</v>
      </c>
      <c r="I3656" s="631">
        <f t="shared" si="5023"/>
        <v>1.5704347826086955</v>
      </c>
      <c r="J3656" s="632"/>
      <c r="K3656" s="632"/>
      <c r="L3656" s="632"/>
      <c r="M3656" s="633"/>
      <c r="N3656" s="632"/>
      <c r="O3656" s="635"/>
      <c r="P3656" s="636" t="e">
        <f t="shared" ref="P3656" si="5029">G3656*O3650</f>
        <v>#REF!</v>
      </c>
    </row>
    <row r="3657" spans="1:16">
      <c r="B3657" s="627"/>
      <c r="C3657" s="627"/>
      <c r="D3657" s="627"/>
      <c r="E3657" s="628"/>
      <c r="F3657" s="638"/>
      <c r="G3657" s="639"/>
      <c r="H3657" s="630">
        <f>IF(F3657="",0,VLOOKUP(F3657,'Cable trays (UnitPrice)'!B:F,5,0))</f>
        <v>0</v>
      </c>
      <c r="I3657" s="631">
        <f t="shared" si="5023"/>
        <v>0</v>
      </c>
      <c r="J3657" s="632"/>
      <c r="K3657" s="632"/>
      <c r="L3657" s="632"/>
      <c r="M3657" s="633"/>
      <c r="N3657" s="632"/>
      <c r="O3657" s="635"/>
      <c r="P3657" s="636" t="e">
        <f t="shared" ref="P3657" si="5030">G3657*O3650</f>
        <v>#REF!</v>
      </c>
    </row>
    <row r="3658" spans="1:16">
      <c r="B3658" s="627"/>
      <c r="C3658" s="627"/>
      <c r="D3658" s="627"/>
      <c r="E3658" s="628"/>
      <c r="F3658" s="627"/>
      <c r="G3658" s="639"/>
      <c r="H3658" s="630">
        <f>IF(F3658="",0,VLOOKUP(F3658,'Cable trays (UnitPrice)'!B:F,5,0))</f>
        <v>0</v>
      </c>
      <c r="I3658" s="631">
        <f t="shared" si="5023"/>
        <v>0</v>
      </c>
      <c r="J3658" s="632"/>
      <c r="K3658" s="632"/>
      <c r="L3658" s="632"/>
      <c r="M3658" s="633"/>
      <c r="N3658" s="632"/>
      <c r="O3658" s="635"/>
      <c r="P3658" s="636" t="e">
        <f t="shared" ref="P3658" si="5031">G3658*O3650</f>
        <v>#REF!</v>
      </c>
    </row>
    <row r="3659" spans="1:16">
      <c r="B3659" s="627"/>
      <c r="C3659" s="627"/>
      <c r="D3659" s="627"/>
      <c r="E3659" s="628"/>
      <c r="F3659" s="8"/>
      <c r="G3659" s="639"/>
      <c r="H3659" s="630">
        <f>IF(F3659="",0,VLOOKUP(F3659,'Cable trays (UnitPrice)'!B:F,5,0))</f>
        <v>0</v>
      </c>
      <c r="I3659" s="631">
        <f t="shared" si="5023"/>
        <v>0</v>
      </c>
      <c r="J3659" s="632"/>
      <c r="K3659" s="632"/>
      <c r="L3659" s="632"/>
      <c r="M3659" s="633"/>
      <c r="N3659" s="632"/>
      <c r="O3659" s="635"/>
      <c r="P3659" s="636" t="e">
        <f t="shared" ref="P3659" si="5032">G3659*O3650</f>
        <v>#REF!</v>
      </c>
    </row>
    <row r="3660" spans="1:16">
      <c r="A3660" t="s">
        <v>1100</v>
      </c>
      <c r="B3660" s="706" t="s">
        <v>1086</v>
      </c>
      <c r="C3660" s="703" t="s">
        <v>852</v>
      </c>
      <c r="D3660" s="9" t="s">
        <v>887</v>
      </c>
      <c r="E3660" s="9" t="s">
        <v>1034</v>
      </c>
      <c r="F3660" s="619"/>
      <c r="G3660" s="619"/>
      <c r="H3660" s="619"/>
      <c r="I3660" s="620">
        <f t="shared" ref="I3660" si="5033">SUM(I3661:I3669)</f>
        <v>64.58521739130434</v>
      </c>
      <c r="J3660" s="621">
        <f>I3660*NOK2EUR</f>
        <v>742.7299999999999</v>
      </c>
      <c r="K3660" s="622"/>
      <c r="L3660" s="622">
        <f t="shared" ref="L3660" si="5034">D3660/1000</f>
        <v>0.1</v>
      </c>
      <c r="M3660" s="624">
        <f t="shared" ref="M3660" si="5035">$M$1</f>
        <v>0.5</v>
      </c>
      <c r="N3660" s="622">
        <f t="shared" ref="N3660" si="5036">L3660+L3660*M3660</f>
        <v>0.15000000000000002</v>
      </c>
      <c r="O3660" s="626" t="e">
        <f>SUMIF(#REF!,A3660,#REF!)</f>
        <v>#REF!</v>
      </c>
      <c r="P3660" s="626"/>
    </row>
    <row r="3661" spans="1:16">
      <c r="B3661" s="627"/>
      <c r="C3661" s="627"/>
      <c r="D3661" s="627"/>
      <c r="E3661" s="628"/>
      <c r="F3661" s="260" t="str">
        <f>CONCATENATE(B3660," ",C3660,D3660,"x",E3660)</f>
        <v>Tray - Reducer HDG 100 x 102</v>
      </c>
      <c r="G3661" s="629">
        <v>1</v>
      </c>
      <c r="H3661" s="630">
        <f>IF(F3661="",0,VLOOKUP(F3661,'Cable trays (UnitPrice)'!B:F,5,0))</f>
        <v>32.173913043478258</v>
      </c>
      <c r="I3661" s="631">
        <f t="shared" ref="I3661:I3669" si="5037">H3661*G3661</f>
        <v>32.173913043478258</v>
      </c>
      <c r="J3661" s="632"/>
      <c r="K3661" s="632"/>
      <c r="L3661" s="632"/>
      <c r="M3661" s="633"/>
      <c r="N3661" s="632"/>
      <c r="O3661" s="635"/>
      <c r="P3661" s="636" t="e">
        <f t="shared" ref="P3661" si="5038">G3661*O3660</f>
        <v>#REF!</v>
      </c>
    </row>
    <row r="3662" spans="1:16">
      <c r="B3662" s="627"/>
      <c r="C3662" s="627"/>
      <c r="D3662" s="627"/>
      <c r="E3662" s="628"/>
      <c r="F3662" s="260" t="str">
        <f>CONCATENATE("Ladder - Union ",C3660,D3660,"x",E3660)</f>
        <v>Ladder - Union HDG 100 x 102</v>
      </c>
      <c r="G3662" s="629">
        <v>2</v>
      </c>
      <c r="H3662" s="630">
        <f>IF(F3662="",0,VLOOKUP(F3662,'Cable trays (UnitPrice)'!B:F,5,0))</f>
        <v>13.043478260869565</v>
      </c>
      <c r="I3662" s="631">
        <f t="shared" si="5037"/>
        <v>26.086956521739129</v>
      </c>
      <c r="J3662" s="632"/>
      <c r="K3662" s="632"/>
      <c r="L3662" s="632"/>
      <c r="M3662" s="633"/>
      <c r="N3662" s="632"/>
      <c r="O3662" s="635"/>
      <c r="P3662" s="636" t="e">
        <f t="shared" ref="P3662" si="5039">G3662*O3660</f>
        <v>#REF!</v>
      </c>
    </row>
    <row r="3663" spans="1:16">
      <c r="B3663" s="627"/>
      <c r="C3663" s="627"/>
      <c r="D3663" s="627"/>
      <c r="E3663" s="628"/>
      <c r="F3663" s="638" t="s">
        <v>853</v>
      </c>
      <c r="G3663" s="639">
        <v>2</v>
      </c>
      <c r="H3663" s="630">
        <f>IF(F3663="",0,VLOOKUP(F3663,'Cable trays (UnitPrice)'!B:F,5,0))</f>
        <v>1.6165217391304347</v>
      </c>
      <c r="I3663" s="631">
        <f t="shared" si="5037"/>
        <v>3.2330434782608695</v>
      </c>
      <c r="J3663" s="632"/>
      <c r="K3663" s="632"/>
      <c r="L3663" s="632"/>
      <c r="M3663" s="633"/>
      <c r="N3663" s="632"/>
      <c r="O3663" s="635"/>
      <c r="P3663" s="636" t="e">
        <f t="shared" ref="P3663" si="5040">G3663*O3660</f>
        <v>#REF!</v>
      </c>
    </row>
    <row r="3664" spans="1:16">
      <c r="B3664" s="627"/>
      <c r="C3664" s="627"/>
      <c r="D3664" s="627"/>
      <c r="E3664" s="628"/>
      <c r="F3664" s="638" t="s">
        <v>854</v>
      </c>
      <c r="G3664" s="639">
        <v>2</v>
      </c>
      <c r="H3664" s="630">
        <f>IF(F3664="",0,VLOOKUP(F3664,'Cable trays (UnitPrice)'!B:F,5,0))</f>
        <v>0.1643478260869565</v>
      </c>
      <c r="I3664" s="631">
        <f t="shared" si="5037"/>
        <v>0.328695652173913</v>
      </c>
      <c r="J3664" s="632"/>
      <c r="K3664" s="632"/>
      <c r="L3664" s="632"/>
      <c r="M3664" s="633"/>
      <c r="N3664" s="632"/>
      <c r="O3664" s="635"/>
      <c r="P3664" s="636" t="e">
        <f t="shared" ref="P3664" si="5041">G3664*O3660</f>
        <v>#REF!</v>
      </c>
    </row>
    <row r="3665" spans="1:16">
      <c r="B3665" s="627"/>
      <c r="C3665" s="627"/>
      <c r="D3665" s="627"/>
      <c r="E3665" s="628"/>
      <c r="F3665" s="638" t="s">
        <v>865</v>
      </c>
      <c r="G3665" s="639">
        <f t="shared" si="4999"/>
        <v>0.2</v>
      </c>
      <c r="H3665" s="630">
        <f>IF(F3665="",0,VLOOKUP(F3665,'Cable trays (UnitPrice)'!B:F,5,0))</f>
        <v>5.9608695652173909</v>
      </c>
      <c r="I3665" s="631">
        <f t="shared" si="5037"/>
        <v>1.1921739130434783</v>
      </c>
      <c r="J3665" s="632"/>
      <c r="K3665" s="632"/>
      <c r="L3665" s="632"/>
      <c r="M3665" s="633"/>
      <c r="N3665" s="632"/>
      <c r="O3665" s="635"/>
      <c r="P3665" s="636" t="e">
        <f t="shared" ref="P3665" si="5042">G3665*O3660</f>
        <v>#REF!</v>
      </c>
    </row>
    <row r="3666" spans="1:16">
      <c r="B3666" s="627"/>
      <c r="C3666" s="627"/>
      <c r="D3666" s="627"/>
      <c r="E3666" s="628"/>
      <c r="F3666" s="638" t="s">
        <v>855</v>
      </c>
      <c r="G3666" s="639">
        <v>2</v>
      </c>
      <c r="H3666" s="630">
        <f>IF(F3666="",0,VLOOKUP(F3666,'Cable trays (UnitPrice)'!B:F,5,0))</f>
        <v>0.78521739130434776</v>
      </c>
      <c r="I3666" s="631">
        <f t="shared" si="5037"/>
        <v>1.5704347826086955</v>
      </c>
      <c r="J3666" s="632"/>
      <c r="K3666" s="632"/>
      <c r="L3666" s="632"/>
      <c r="M3666" s="633"/>
      <c r="N3666" s="632"/>
      <c r="O3666" s="635"/>
      <c r="P3666" s="636" t="e">
        <f t="shared" ref="P3666" si="5043">G3666*O3660</f>
        <v>#REF!</v>
      </c>
    </row>
    <row r="3667" spans="1:16">
      <c r="B3667" s="627"/>
      <c r="C3667" s="627"/>
      <c r="D3667" s="627"/>
      <c r="E3667" s="628"/>
      <c r="F3667" s="638"/>
      <c r="G3667" s="639"/>
      <c r="H3667" s="630">
        <f>IF(F3667="",0,VLOOKUP(F3667,'Cable trays (UnitPrice)'!B:F,5,0))</f>
        <v>0</v>
      </c>
      <c r="I3667" s="631">
        <f t="shared" si="5037"/>
        <v>0</v>
      </c>
      <c r="J3667" s="632"/>
      <c r="K3667" s="632"/>
      <c r="L3667" s="632"/>
      <c r="M3667" s="633"/>
      <c r="N3667" s="632"/>
      <c r="O3667" s="635"/>
      <c r="P3667" s="636" t="e">
        <f t="shared" ref="P3667" si="5044">G3667*O3660</f>
        <v>#REF!</v>
      </c>
    </row>
    <row r="3668" spans="1:16">
      <c r="B3668" s="627"/>
      <c r="C3668" s="627"/>
      <c r="D3668" s="627"/>
      <c r="E3668" s="628"/>
      <c r="F3668" s="627"/>
      <c r="G3668" s="639"/>
      <c r="H3668" s="630">
        <f>IF(F3668="",0,VLOOKUP(F3668,'Cable trays (UnitPrice)'!B:F,5,0))</f>
        <v>0</v>
      </c>
      <c r="I3668" s="631">
        <f t="shared" si="5037"/>
        <v>0</v>
      </c>
      <c r="J3668" s="632"/>
      <c r="K3668" s="632"/>
      <c r="L3668" s="632"/>
      <c r="M3668" s="633"/>
      <c r="N3668" s="632"/>
      <c r="O3668" s="635"/>
      <c r="P3668" s="636" t="e">
        <f t="shared" ref="P3668" si="5045">G3668*O3660</f>
        <v>#REF!</v>
      </c>
    </row>
    <row r="3669" spans="1:16">
      <c r="B3669" s="627"/>
      <c r="C3669" s="627"/>
      <c r="D3669" s="627"/>
      <c r="E3669" s="628"/>
      <c r="F3669" s="8"/>
      <c r="G3669" s="639"/>
      <c r="H3669" s="630">
        <f>IF(F3669="",0,VLOOKUP(F3669,'Cable trays (UnitPrice)'!B:F,5,0))</f>
        <v>0</v>
      </c>
      <c r="I3669" s="631">
        <f t="shared" si="5037"/>
        <v>0</v>
      </c>
      <c r="J3669" s="632"/>
      <c r="K3669" s="632"/>
      <c r="L3669" s="632"/>
      <c r="M3669" s="633"/>
      <c r="N3669" s="632"/>
      <c r="O3669" s="635"/>
      <c r="P3669" s="636" t="e">
        <f t="shared" ref="P3669" si="5046">G3669*O3660</f>
        <v>#REF!</v>
      </c>
    </row>
    <row r="3670" spans="1:16">
      <c r="A3670" t="s">
        <v>1101</v>
      </c>
      <c r="B3670" s="706" t="s">
        <v>1086</v>
      </c>
      <c r="C3670" s="703" t="s">
        <v>852</v>
      </c>
      <c r="D3670" s="9" t="s">
        <v>887</v>
      </c>
      <c r="E3670" s="9" t="s">
        <v>881</v>
      </c>
      <c r="F3670" s="619"/>
      <c r="G3670" s="619"/>
      <c r="H3670" s="619"/>
      <c r="I3670" s="620">
        <f t="shared" ref="I3670" si="5047">SUM(I3671:I3679)</f>
        <v>17.945895542794641</v>
      </c>
      <c r="J3670" s="621">
        <f>I3670*NOK2EUR</f>
        <v>206.37779874213837</v>
      </c>
      <c r="K3670" s="622"/>
      <c r="L3670" s="622">
        <f t="shared" ref="L3670" si="5048">D3670/1000</f>
        <v>0.1</v>
      </c>
      <c r="M3670" s="624">
        <f t="shared" ref="M3670" si="5049">$M$1</f>
        <v>0.5</v>
      </c>
      <c r="N3670" s="622">
        <f t="shared" ref="N3670" si="5050">L3670+L3670*M3670</f>
        <v>0.15000000000000002</v>
      </c>
      <c r="O3670" s="626" t="e">
        <f>SUMIF(#REF!,A3670,#REF!)</f>
        <v>#REF!</v>
      </c>
      <c r="P3670" s="626"/>
    </row>
    <row r="3671" spans="1:16">
      <c r="B3671" s="627"/>
      <c r="C3671" s="627"/>
      <c r="D3671" s="627"/>
      <c r="E3671" s="628"/>
      <c r="F3671" s="260" t="str">
        <f>CONCATENATE(B3670," ",C3670,D3670,"x",E3670)</f>
        <v>Tray - Reducer HDG 100 x 100</v>
      </c>
      <c r="G3671" s="629">
        <v>1</v>
      </c>
      <c r="H3671" s="630">
        <f>IF(F3671="",0,VLOOKUP(F3671,'Cable trays (UnitPrice)'!B:F,5,0))</f>
        <v>3.3087229969920697</v>
      </c>
      <c r="I3671" s="631">
        <f t="shared" ref="I3671:I3679" si="5051">H3671*G3671</f>
        <v>3.3087229969920697</v>
      </c>
      <c r="J3671" s="632"/>
      <c r="K3671" s="632"/>
      <c r="L3671" s="632"/>
      <c r="M3671" s="633"/>
      <c r="N3671" s="632"/>
      <c r="O3671" s="635"/>
      <c r="P3671" s="636" t="e">
        <f t="shared" ref="P3671" si="5052">G3671*O3670</f>
        <v>#REF!</v>
      </c>
    </row>
    <row r="3672" spans="1:16">
      <c r="B3672" s="627"/>
      <c r="C3672" s="627"/>
      <c r="D3672" s="627"/>
      <c r="E3672" s="628"/>
      <c r="F3672" s="260" t="str">
        <f>CONCATENATE("Ladder - Union ",C3670,D3670,"x",E3670)</f>
        <v>Ladder - Union HDG 100 x 100</v>
      </c>
      <c r="G3672" s="629">
        <v>2</v>
      </c>
      <c r="H3672" s="630">
        <f>IF(F3672="",0,VLOOKUP(F3672,'Cable trays (UnitPrice)'!B:F,5,0))</f>
        <v>4.1564123598578071</v>
      </c>
      <c r="I3672" s="631">
        <f t="shared" si="5051"/>
        <v>8.3128247197156142</v>
      </c>
      <c r="J3672" s="632"/>
      <c r="K3672" s="632"/>
      <c r="L3672" s="632"/>
      <c r="M3672" s="633"/>
      <c r="N3672" s="632"/>
      <c r="O3672" s="635"/>
      <c r="P3672" s="636" t="e">
        <f t="shared" ref="P3672" si="5053">G3672*O3670</f>
        <v>#REF!</v>
      </c>
    </row>
    <row r="3673" spans="1:16">
      <c r="B3673" s="627"/>
      <c r="C3673" s="627"/>
      <c r="D3673" s="627"/>
      <c r="E3673" s="628"/>
      <c r="F3673" s="638" t="s">
        <v>853</v>
      </c>
      <c r="G3673" s="639">
        <v>2</v>
      </c>
      <c r="H3673" s="630">
        <f>IF(F3673="",0,VLOOKUP(F3673,'Cable trays (UnitPrice)'!B:F,5,0))</f>
        <v>1.6165217391304347</v>
      </c>
      <c r="I3673" s="631">
        <f t="shared" si="5051"/>
        <v>3.2330434782608695</v>
      </c>
      <c r="J3673" s="632"/>
      <c r="K3673" s="632"/>
      <c r="L3673" s="632"/>
      <c r="M3673" s="633"/>
      <c r="N3673" s="632"/>
      <c r="O3673" s="635"/>
      <c r="P3673" s="636" t="e">
        <f t="shared" ref="P3673" si="5054">G3673*O3670</f>
        <v>#REF!</v>
      </c>
    </row>
    <row r="3674" spans="1:16">
      <c r="B3674" s="627"/>
      <c r="C3674" s="627"/>
      <c r="D3674" s="627"/>
      <c r="E3674" s="628"/>
      <c r="F3674" s="638" t="s">
        <v>854</v>
      </c>
      <c r="G3674" s="639">
        <v>2</v>
      </c>
      <c r="H3674" s="630">
        <f>IF(F3674="",0,VLOOKUP(F3674,'Cable trays (UnitPrice)'!B:F,5,0))</f>
        <v>0.1643478260869565</v>
      </c>
      <c r="I3674" s="631">
        <f t="shared" si="5051"/>
        <v>0.328695652173913</v>
      </c>
      <c r="J3674" s="632"/>
      <c r="K3674" s="632"/>
      <c r="L3674" s="632"/>
      <c r="M3674" s="633"/>
      <c r="N3674" s="632"/>
      <c r="O3674" s="635"/>
      <c r="P3674" s="636" t="e">
        <f t="shared" ref="P3674" si="5055">G3674*O3670</f>
        <v>#REF!</v>
      </c>
    </row>
    <row r="3675" spans="1:16">
      <c r="B3675" s="627"/>
      <c r="C3675" s="627"/>
      <c r="D3675" s="627"/>
      <c r="E3675" s="628"/>
      <c r="F3675" s="638" t="s">
        <v>865</v>
      </c>
      <c r="G3675" s="639">
        <f t="shared" si="4999"/>
        <v>0.2</v>
      </c>
      <c r="H3675" s="630">
        <f>IF(F3675="",0,VLOOKUP(F3675,'Cable trays (UnitPrice)'!B:F,5,0))</f>
        <v>5.9608695652173909</v>
      </c>
      <c r="I3675" s="631">
        <f t="shared" si="5051"/>
        <v>1.1921739130434783</v>
      </c>
      <c r="J3675" s="632"/>
      <c r="K3675" s="632"/>
      <c r="L3675" s="632"/>
      <c r="M3675" s="633"/>
      <c r="N3675" s="632"/>
      <c r="O3675" s="635"/>
      <c r="P3675" s="636" t="e">
        <f t="shared" ref="P3675" si="5056">G3675*O3670</f>
        <v>#REF!</v>
      </c>
    </row>
    <row r="3676" spans="1:16">
      <c r="B3676" s="627"/>
      <c r="C3676" s="627"/>
      <c r="D3676" s="627"/>
      <c r="E3676" s="628"/>
      <c r="F3676" s="638" t="s">
        <v>855</v>
      </c>
      <c r="G3676" s="639">
        <v>2</v>
      </c>
      <c r="H3676" s="630">
        <f>IF(F3676="",0,VLOOKUP(F3676,'Cable trays (UnitPrice)'!B:F,5,0))</f>
        <v>0.78521739130434776</v>
      </c>
      <c r="I3676" s="631">
        <f t="shared" si="5051"/>
        <v>1.5704347826086955</v>
      </c>
      <c r="J3676" s="632"/>
      <c r="K3676" s="632"/>
      <c r="L3676" s="632"/>
      <c r="M3676" s="633"/>
      <c r="N3676" s="632"/>
      <c r="O3676" s="635"/>
      <c r="P3676" s="636" t="e">
        <f t="shared" ref="P3676" si="5057">G3676*O3670</f>
        <v>#REF!</v>
      </c>
    </row>
    <row r="3677" spans="1:16">
      <c r="B3677" s="627"/>
      <c r="C3677" s="627"/>
      <c r="D3677" s="627"/>
      <c r="E3677" s="628"/>
      <c r="F3677" s="638"/>
      <c r="G3677" s="639"/>
      <c r="H3677" s="630">
        <f>IF(F3677="",0,VLOOKUP(F3677,'Cable trays (UnitPrice)'!B:F,5,0))</f>
        <v>0</v>
      </c>
      <c r="I3677" s="631">
        <f t="shared" si="5051"/>
        <v>0</v>
      </c>
      <c r="J3677" s="632"/>
      <c r="K3677" s="632"/>
      <c r="L3677" s="632"/>
      <c r="M3677" s="633"/>
      <c r="N3677" s="632"/>
      <c r="O3677" s="635"/>
      <c r="P3677" s="636" t="e">
        <f t="shared" ref="P3677" si="5058">G3677*O3670</f>
        <v>#REF!</v>
      </c>
    </row>
    <row r="3678" spans="1:16">
      <c r="B3678" s="627"/>
      <c r="C3678" s="627"/>
      <c r="D3678" s="627"/>
      <c r="E3678" s="628"/>
      <c r="F3678" s="627"/>
      <c r="G3678" s="639"/>
      <c r="H3678" s="630">
        <f>IF(F3678="",0,VLOOKUP(F3678,'Cable trays (UnitPrice)'!B:F,5,0))</f>
        <v>0</v>
      </c>
      <c r="I3678" s="631">
        <f t="shared" si="5051"/>
        <v>0</v>
      </c>
      <c r="J3678" s="632"/>
      <c r="K3678" s="632"/>
      <c r="L3678" s="632"/>
      <c r="M3678" s="633"/>
      <c r="N3678" s="632"/>
      <c r="O3678" s="635"/>
      <c r="P3678" s="636" t="e">
        <f t="shared" ref="P3678" si="5059">G3678*O3670</f>
        <v>#REF!</v>
      </c>
    </row>
    <row r="3679" spans="1:16">
      <c r="B3679" s="627"/>
      <c r="C3679" s="627"/>
      <c r="D3679" s="627"/>
      <c r="E3679" s="628"/>
      <c r="F3679" s="8"/>
      <c r="G3679" s="639"/>
      <c r="H3679" s="630">
        <f>IF(F3679="",0,VLOOKUP(F3679,'Cable trays (UnitPrice)'!B:F,5,0))</f>
        <v>0</v>
      </c>
      <c r="I3679" s="631">
        <f t="shared" si="5051"/>
        <v>0</v>
      </c>
      <c r="J3679" s="632"/>
      <c r="K3679" s="632"/>
      <c r="L3679" s="632"/>
      <c r="M3679" s="633"/>
      <c r="N3679" s="632"/>
      <c r="O3679" s="635"/>
      <c r="P3679" s="636" t="e">
        <f t="shared" ref="P3679" si="5060">G3679*O3670</f>
        <v>#REF!</v>
      </c>
    </row>
    <row r="3680" spans="1:16">
      <c r="A3680" t="s">
        <v>1101</v>
      </c>
      <c r="B3680" s="706" t="s">
        <v>1086</v>
      </c>
      <c r="C3680" s="703" t="s">
        <v>852</v>
      </c>
      <c r="D3680" s="9" t="s">
        <v>887</v>
      </c>
      <c r="E3680" s="9" t="s">
        <v>881</v>
      </c>
      <c r="F3680" s="619"/>
      <c r="G3680" s="619"/>
      <c r="H3680" s="619"/>
      <c r="I3680" s="620">
        <f t="shared" ref="I3680" si="5061">SUM(I3681:I3689)</f>
        <v>17.945895542794641</v>
      </c>
      <c r="J3680" s="621">
        <f>I3680*NOK2EUR</f>
        <v>206.37779874213837</v>
      </c>
      <c r="K3680" s="622"/>
      <c r="L3680" s="622">
        <f t="shared" ref="L3680" si="5062">D3680/1000</f>
        <v>0.1</v>
      </c>
      <c r="M3680" s="624">
        <f t="shared" ref="M3680" si="5063">$M$1</f>
        <v>0.5</v>
      </c>
      <c r="N3680" s="622">
        <f t="shared" ref="N3680" si="5064">L3680+L3680*M3680</f>
        <v>0.15000000000000002</v>
      </c>
      <c r="O3680" s="626" t="e">
        <f>SUMIF(#REF!,A3680,#REF!)</f>
        <v>#REF!</v>
      </c>
      <c r="P3680" s="626"/>
    </row>
    <row r="3681" spans="1:16">
      <c r="B3681" s="627"/>
      <c r="C3681" s="627"/>
      <c r="D3681" s="627"/>
      <c r="E3681" s="628"/>
      <c r="F3681" s="260" t="str">
        <f>CONCATENATE(B3680," ",C3680,D3680,"x",E3680)</f>
        <v>Tray - Reducer HDG 100 x 100</v>
      </c>
      <c r="G3681" s="629">
        <v>1</v>
      </c>
      <c r="H3681" s="630">
        <f>IF(F3681="",0,VLOOKUP(F3681,'Cable trays (UnitPrice)'!B:F,5,0))</f>
        <v>3.3087229969920697</v>
      </c>
      <c r="I3681" s="631">
        <f t="shared" ref="I3681:I3689" si="5065">H3681*G3681</f>
        <v>3.3087229969920697</v>
      </c>
      <c r="J3681" s="632"/>
      <c r="K3681" s="632"/>
      <c r="L3681" s="632"/>
      <c r="M3681" s="633"/>
      <c r="N3681" s="632"/>
      <c r="O3681" s="635"/>
      <c r="P3681" s="636" t="e">
        <f t="shared" ref="P3681" si="5066">G3681*O3680</f>
        <v>#REF!</v>
      </c>
    </row>
    <row r="3682" spans="1:16">
      <c r="B3682" s="627"/>
      <c r="C3682" s="627"/>
      <c r="D3682" s="627"/>
      <c r="E3682" s="628"/>
      <c r="F3682" s="260" t="str">
        <f>CONCATENATE("Ladder - Union ",C3680,D3680,"x",E3680)</f>
        <v>Ladder - Union HDG 100 x 100</v>
      </c>
      <c r="G3682" s="629">
        <v>2</v>
      </c>
      <c r="H3682" s="630">
        <f>IF(F3682="",0,VLOOKUP(F3682,'Cable trays (UnitPrice)'!B:F,5,0))</f>
        <v>4.1564123598578071</v>
      </c>
      <c r="I3682" s="631">
        <f t="shared" si="5065"/>
        <v>8.3128247197156142</v>
      </c>
      <c r="J3682" s="632"/>
      <c r="K3682" s="632"/>
      <c r="L3682" s="632"/>
      <c r="M3682" s="633"/>
      <c r="N3682" s="632"/>
      <c r="O3682" s="635"/>
      <c r="P3682" s="636" t="e">
        <f t="shared" ref="P3682" si="5067">G3682*O3680</f>
        <v>#REF!</v>
      </c>
    </row>
    <row r="3683" spans="1:16">
      <c r="B3683" s="627"/>
      <c r="C3683" s="627"/>
      <c r="D3683" s="627"/>
      <c r="E3683" s="628"/>
      <c r="F3683" s="638" t="s">
        <v>853</v>
      </c>
      <c r="G3683" s="639">
        <v>2</v>
      </c>
      <c r="H3683" s="630">
        <f>IF(F3683="",0,VLOOKUP(F3683,'Cable trays (UnitPrice)'!B:F,5,0))</f>
        <v>1.6165217391304347</v>
      </c>
      <c r="I3683" s="631">
        <f t="shared" si="5065"/>
        <v>3.2330434782608695</v>
      </c>
      <c r="J3683" s="632"/>
      <c r="K3683" s="632"/>
      <c r="L3683" s="632"/>
      <c r="M3683" s="633"/>
      <c r="N3683" s="632"/>
      <c r="O3683" s="635"/>
      <c r="P3683" s="636" t="e">
        <f t="shared" ref="P3683" si="5068">G3683*O3680</f>
        <v>#REF!</v>
      </c>
    </row>
    <row r="3684" spans="1:16">
      <c r="B3684" s="627"/>
      <c r="C3684" s="627"/>
      <c r="D3684" s="627"/>
      <c r="E3684" s="628"/>
      <c r="F3684" s="638" t="s">
        <v>854</v>
      </c>
      <c r="G3684" s="639">
        <v>2</v>
      </c>
      <c r="H3684" s="630">
        <f>IF(F3684="",0,VLOOKUP(F3684,'Cable trays (UnitPrice)'!B:F,5,0))</f>
        <v>0.1643478260869565</v>
      </c>
      <c r="I3684" s="631">
        <f t="shared" si="5065"/>
        <v>0.328695652173913</v>
      </c>
      <c r="J3684" s="632"/>
      <c r="K3684" s="632"/>
      <c r="L3684" s="632"/>
      <c r="M3684" s="633"/>
      <c r="N3684" s="632"/>
      <c r="O3684" s="635"/>
      <c r="P3684" s="636" t="e">
        <f t="shared" ref="P3684" si="5069">G3684*O3680</f>
        <v>#REF!</v>
      </c>
    </row>
    <row r="3685" spans="1:16">
      <c r="B3685" s="627"/>
      <c r="C3685" s="627"/>
      <c r="D3685" s="627"/>
      <c r="E3685" s="628"/>
      <c r="F3685" s="638" t="s">
        <v>865</v>
      </c>
      <c r="G3685" s="639">
        <f t="shared" si="4999"/>
        <v>0.2</v>
      </c>
      <c r="H3685" s="630">
        <f>IF(F3685="",0,VLOOKUP(F3685,'Cable trays (UnitPrice)'!B:F,5,0))</f>
        <v>5.9608695652173909</v>
      </c>
      <c r="I3685" s="631">
        <f t="shared" si="5065"/>
        <v>1.1921739130434783</v>
      </c>
      <c r="J3685" s="632"/>
      <c r="K3685" s="632"/>
      <c r="L3685" s="632"/>
      <c r="M3685" s="633"/>
      <c r="N3685" s="632"/>
      <c r="O3685" s="635"/>
      <c r="P3685" s="636" t="e">
        <f t="shared" ref="P3685" si="5070">G3685*O3680</f>
        <v>#REF!</v>
      </c>
    </row>
    <row r="3686" spans="1:16">
      <c r="B3686" s="627"/>
      <c r="C3686" s="627"/>
      <c r="D3686" s="627"/>
      <c r="E3686" s="628"/>
      <c r="F3686" s="638" t="s">
        <v>855</v>
      </c>
      <c r="G3686" s="639">
        <v>2</v>
      </c>
      <c r="H3686" s="630">
        <f>IF(F3686="",0,VLOOKUP(F3686,'Cable trays (UnitPrice)'!B:F,5,0))</f>
        <v>0.78521739130434776</v>
      </c>
      <c r="I3686" s="631">
        <f t="shared" si="5065"/>
        <v>1.5704347826086955</v>
      </c>
      <c r="J3686" s="632"/>
      <c r="K3686" s="632"/>
      <c r="L3686" s="632"/>
      <c r="M3686" s="633"/>
      <c r="N3686" s="632"/>
      <c r="O3686" s="635"/>
      <c r="P3686" s="636" t="e">
        <f t="shared" ref="P3686" si="5071">G3686*O3680</f>
        <v>#REF!</v>
      </c>
    </row>
    <row r="3687" spans="1:16">
      <c r="B3687" s="627"/>
      <c r="C3687" s="627"/>
      <c r="D3687" s="627"/>
      <c r="E3687" s="628"/>
      <c r="F3687" s="638"/>
      <c r="G3687" s="639"/>
      <c r="H3687" s="630">
        <f>IF(F3687="",0,VLOOKUP(F3687,'Cable trays (UnitPrice)'!B:F,5,0))</f>
        <v>0</v>
      </c>
      <c r="I3687" s="631">
        <f t="shared" si="5065"/>
        <v>0</v>
      </c>
      <c r="J3687" s="632"/>
      <c r="K3687" s="632"/>
      <c r="L3687" s="632"/>
      <c r="M3687" s="633"/>
      <c r="N3687" s="632"/>
      <c r="O3687" s="635"/>
      <c r="P3687" s="636" t="e">
        <f t="shared" ref="P3687" si="5072">G3687*O3680</f>
        <v>#REF!</v>
      </c>
    </row>
    <row r="3688" spans="1:16">
      <c r="B3688" s="627"/>
      <c r="C3688" s="627"/>
      <c r="D3688" s="627"/>
      <c r="E3688" s="628"/>
      <c r="F3688" s="627"/>
      <c r="G3688" s="639"/>
      <c r="H3688" s="630">
        <f>IF(F3688="",0,VLOOKUP(F3688,'Cable trays (UnitPrice)'!B:F,5,0))</f>
        <v>0</v>
      </c>
      <c r="I3688" s="631">
        <f t="shared" si="5065"/>
        <v>0</v>
      </c>
      <c r="J3688" s="632"/>
      <c r="K3688" s="632"/>
      <c r="L3688" s="632"/>
      <c r="M3688" s="633"/>
      <c r="N3688" s="632"/>
      <c r="O3688" s="635"/>
      <c r="P3688" s="636" t="e">
        <f t="shared" ref="P3688" si="5073">G3688*O3680</f>
        <v>#REF!</v>
      </c>
    </row>
    <row r="3689" spans="1:16">
      <c r="B3689" s="627"/>
      <c r="C3689" s="627"/>
      <c r="D3689" s="627"/>
      <c r="E3689" s="628"/>
      <c r="F3689" s="8"/>
      <c r="G3689" s="639"/>
      <c r="H3689" s="630">
        <f>IF(F3689="",0,VLOOKUP(F3689,'Cable trays (UnitPrice)'!B:F,5,0))</f>
        <v>0</v>
      </c>
      <c r="I3689" s="631">
        <f t="shared" si="5065"/>
        <v>0</v>
      </c>
      <c r="J3689" s="632"/>
      <c r="K3689" s="632"/>
      <c r="L3689" s="632"/>
      <c r="M3689" s="633"/>
      <c r="N3689" s="632"/>
      <c r="O3689" s="635"/>
      <c r="P3689" s="636" t="e">
        <f t="shared" ref="P3689" si="5074">G3689*O3680</f>
        <v>#REF!</v>
      </c>
    </row>
    <row r="3690" spans="1:16">
      <c r="A3690" t="s">
        <v>1101</v>
      </c>
      <c r="B3690" s="706" t="s">
        <v>1086</v>
      </c>
      <c r="C3690" s="703" t="s">
        <v>852</v>
      </c>
      <c r="D3690" s="9" t="s">
        <v>887</v>
      </c>
      <c r="E3690" s="9" t="s">
        <v>881</v>
      </c>
      <c r="F3690" s="619"/>
      <c r="G3690" s="619"/>
      <c r="H3690" s="619"/>
      <c r="I3690" s="620">
        <f t="shared" ref="I3690" si="5075">SUM(I3691:I3699)</f>
        <v>17.945895542794641</v>
      </c>
      <c r="J3690" s="621">
        <f>I3690*NOK2EUR</f>
        <v>206.37779874213837</v>
      </c>
      <c r="K3690" s="622"/>
      <c r="L3690" s="622">
        <f t="shared" ref="L3690" si="5076">D3690/1000</f>
        <v>0.1</v>
      </c>
      <c r="M3690" s="624">
        <f t="shared" ref="M3690" si="5077">$M$1</f>
        <v>0.5</v>
      </c>
      <c r="N3690" s="622">
        <f t="shared" ref="N3690" si="5078">L3690+L3690*M3690</f>
        <v>0.15000000000000002</v>
      </c>
      <c r="O3690" s="626" t="e">
        <f>SUMIF(#REF!,A3690,#REF!)</f>
        <v>#REF!</v>
      </c>
      <c r="P3690" s="626"/>
    </row>
    <row r="3691" spans="1:16">
      <c r="B3691" s="627"/>
      <c r="C3691" s="627"/>
      <c r="D3691" s="627"/>
      <c r="E3691" s="628"/>
      <c r="F3691" s="260" t="str">
        <f>CONCATENATE(B3690," ",C3690,D3690,"x",E3690)</f>
        <v>Tray - Reducer HDG 100 x 100</v>
      </c>
      <c r="G3691" s="629">
        <v>1</v>
      </c>
      <c r="H3691" s="630">
        <f>IF(F3691="",0,VLOOKUP(F3691,'Cable trays (UnitPrice)'!B:F,5,0))</f>
        <v>3.3087229969920697</v>
      </c>
      <c r="I3691" s="631">
        <f t="shared" ref="I3691:I3699" si="5079">H3691*G3691</f>
        <v>3.3087229969920697</v>
      </c>
      <c r="J3691" s="632"/>
      <c r="K3691" s="632"/>
      <c r="L3691" s="632"/>
      <c r="M3691" s="633"/>
      <c r="N3691" s="632"/>
      <c r="O3691" s="635"/>
      <c r="P3691" s="636" t="e">
        <f t="shared" ref="P3691" si="5080">G3691*O3690</f>
        <v>#REF!</v>
      </c>
    </row>
    <row r="3692" spans="1:16">
      <c r="B3692" s="627"/>
      <c r="C3692" s="627"/>
      <c r="D3692" s="627"/>
      <c r="E3692" s="628"/>
      <c r="F3692" s="260" t="str">
        <f>CONCATENATE("Ladder - Union ",C3690,D3690,"x",E3690)</f>
        <v>Ladder - Union HDG 100 x 100</v>
      </c>
      <c r="G3692" s="629">
        <v>2</v>
      </c>
      <c r="H3692" s="630">
        <f>IF(F3692="",0,VLOOKUP(F3692,'Cable trays (UnitPrice)'!B:F,5,0))</f>
        <v>4.1564123598578071</v>
      </c>
      <c r="I3692" s="631">
        <f t="shared" si="5079"/>
        <v>8.3128247197156142</v>
      </c>
      <c r="J3692" s="632"/>
      <c r="K3692" s="632"/>
      <c r="L3692" s="632"/>
      <c r="M3692" s="633"/>
      <c r="N3692" s="632"/>
      <c r="O3692" s="635"/>
      <c r="P3692" s="636" t="e">
        <f t="shared" ref="P3692" si="5081">G3692*O3690</f>
        <v>#REF!</v>
      </c>
    </row>
    <row r="3693" spans="1:16">
      <c r="B3693" s="627"/>
      <c r="C3693" s="627"/>
      <c r="D3693" s="627"/>
      <c r="E3693" s="628"/>
      <c r="F3693" s="638" t="s">
        <v>853</v>
      </c>
      <c r="G3693" s="639">
        <v>2</v>
      </c>
      <c r="H3693" s="630">
        <f>IF(F3693="",0,VLOOKUP(F3693,'Cable trays (UnitPrice)'!B:F,5,0))</f>
        <v>1.6165217391304347</v>
      </c>
      <c r="I3693" s="631">
        <f t="shared" si="5079"/>
        <v>3.2330434782608695</v>
      </c>
      <c r="J3693" s="632"/>
      <c r="K3693" s="632"/>
      <c r="L3693" s="632"/>
      <c r="M3693" s="633"/>
      <c r="N3693" s="632"/>
      <c r="O3693" s="635"/>
      <c r="P3693" s="636" t="e">
        <f t="shared" ref="P3693" si="5082">G3693*O3690</f>
        <v>#REF!</v>
      </c>
    </row>
    <row r="3694" spans="1:16">
      <c r="B3694" s="627"/>
      <c r="C3694" s="627"/>
      <c r="D3694" s="627"/>
      <c r="E3694" s="628"/>
      <c r="F3694" s="638" t="s">
        <v>854</v>
      </c>
      <c r="G3694" s="639">
        <v>2</v>
      </c>
      <c r="H3694" s="630">
        <f>IF(F3694="",0,VLOOKUP(F3694,'Cable trays (UnitPrice)'!B:F,5,0))</f>
        <v>0.1643478260869565</v>
      </c>
      <c r="I3694" s="631">
        <f t="shared" si="5079"/>
        <v>0.328695652173913</v>
      </c>
      <c r="J3694" s="632"/>
      <c r="K3694" s="632"/>
      <c r="L3694" s="632"/>
      <c r="M3694" s="633"/>
      <c r="N3694" s="632"/>
      <c r="O3694" s="635"/>
      <c r="P3694" s="636" t="e">
        <f t="shared" ref="P3694" si="5083">G3694*O3690</f>
        <v>#REF!</v>
      </c>
    </row>
    <row r="3695" spans="1:16">
      <c r="B3695" s="627"/>
      <c r="C3695" s="627"/>
      <c r="D3695" s="627"/>
      <c r="E3695" s="628"/>
      <c r="F3695" s="638" t="s">
        <v>865</v>
      </c>
      <c r="G3695" s="639">
        <f t="shared" si="4999"/>
        <v>0.2</v>
      </c>
      <c r="H3695" s="630">
        <f>IF(F3695="",0,VLOOKUP(F3695,'Cable trays (UnitPrice)'!B:F,5,0))</f>
        <v>5.9608695652173909</v>
      </c>
      <c r="I3695" s="631">
        <f t="shared" si="5079"/>
        <v>1.1921739130434783</v>
      </c>
      <c r="J3695" s="632"/>
      <c r="K3695" s="632"/>
      <c r="L3695" s="632"/>
      <c r="M3695" s="633"/>
      <c r="N3695" s="632"/>
      <c r="O3695" s="635"/>
      <c r="P3695" s="636" t="e">
        <f t="shared" ref="P3695" si="5084">G3695*O3690</f>
        <v>#REF!</v>
      </c>
    </row>
    <row r="3696" spans="1:16">
      <c r="B3696" s="627"/>
      <c r="C3696" s="627"/>
      <c r="D3696" s="627"/>
      <c r="E3696" s="628"/>
      <c r="F3696" s="638" t="s">
        <v>855</v>
      </c>
      <c r="G3696" s="639">
        <v>2</v>
      </c>
      <c r="H3696" s="630">
        <f>IF(F3696="",0,VLOOKUP(F3696,'Cable trays (UnitPrice)'!B:F,5,0))</f>
        <v>0.78521739130434776</v>
      </c>
      <c r="I3696" s="631">
        <f t="shared" si="5079"/>
        <v>1.5704347826086955</v>
      </c>
      <c r="J3696" s="632"/>
      <c r="K3696" s="632"/>
      <c r="L3696" s="632"/>
      <c r="M3696" s="633"/>
      <c r="N3696" s="632"/>
      <c r="O3696" s="635"/>
      <c r="P3696" s="636" t="e">
        <f t="shared" ref="P3696" si="5085">G3696*O3690</f>
        <v>#REF!</v>
      </c>
    </row>
    <row r="3697" spans="1:16">
      <c r="B3697" s="627"/>
      <c r="C3697" s="627"/>
      <c r="D3697" s="627"/>
      <c r="E3697" s="628"/>
      <c r="F3697" s="638"/>
      <c r="G3697" s="639"/>
      <c r="H3697" s="630">
        <f>IF(F3697="",0,VLOOKUP(F3697,'Cable trays (UnitPrice)'!B:F,5,0))</f>
        <v>0</v>
      </c>
      <c r="I3697" s="631">
        <f t="shared" si="5079"/>
        <v>0</v>
      </c>
      <c r="J3697" s="632"/>
      <c r="K3697" s="632"/>
      <c r="L3697" s="632"/>
      <c r="M3697" s="633"/>
      <c r="N3697" s="632"/>
      <c r="O3697" s="635"/>
      <c r="P3697" s="636" t="e">
        <f t="shared" ref="P3697" si="5086">G3697*O3690</f>
        <v>#REF!</v>
      </c>
    </row>
    <row r="3698" spans="1:16">
      <c r="B3698" s="627"/>
      <c r="C3698" s="627"/>
      <c r="D3698" s="627"/>
      <c r="E3698" s="628"/>
      <c r="F3698" s="627"/>
      <c r="G3698" s="639"/>
      <c r="H3698" s="630">
        <f>IF(F3698="",0,VLOOKUP(F3698,'Cable trays (UnitPrice)'!B:F,5,0))</f>
        <v>0</v>
      </c>
      <c r="I3698" s="631">
        <f t="shared" si="5079"/>
        <v>0</v>
      </c>
      <c r="J3698" s="632"/>
      <c r="K3698" s="632"/>
      <c r="L3698" s="632"/>
      <c r="M3698" s="633"/>
      <c r="N3698" s="632"/>
      <c r="O3698" s="635"/>
      <c r="P3698" s="636" t="e">
        <f t="shared" ref="P3698" si="5087">G3698*O3690</f>
        <v>#REF!</v>
      </c>
    </row>
    <row r="3699" spans="1:16">
      <c r="B3699" s="627"/>
      <c r="C3699" s="627"/>
      <c r="D3699" s="627"/>
      <c r="E3699" s="628"/>
      <c r="F3699" s="8"/>
      <c r="G3699" s="639"/>
      <c r="H3699" s="630">
        <f>IF(F3699="",0,VLOOKUP(F3699,'Cable trays (UnitPrice)'!B:F,5,0))</f>
        <v>0</v>
      </c>
      <c r="I3699" s="631">
        <f t="shared" si="5079"/>
        <v>0</v>
      </c>
      <c r="J3699" s="632"/>
      <c r="K3699" s="632"/>
      <c r="L3699" s="632"/>
      <c r="M3699" s="633"/>
      <c r="N3699" s="632"/>
      <c r="O3699" s="635"/>
      <c r="P3699" s="636" t="e">
        <f t="shared" ref="P3699" si="5088">G3699*O3690</f>
        <v>#REF!</v>
      </c>
    </row>
    <row r="3700" spans="1:16">
      <c r="A3700" t="s">
        <v>1102</v>
      </c>
      <c r="B3700" s="706" t="s">
        <v>1086</v>
      </c>
      <c r="C3700" s="703" t="s">
        <v>852</v>
      </c>
      <c r="D3700" s="9" t="s">
        <v>887</v>
      </c>
      <c r="E3700" s="9" t="s">
        <v>883</v>
      </c>
      <c r="F3700" s="619"/>
      <c r="G3700" s="619"/>
      <c r="H3700" s="619"/>
      <c r="I3700" s="620">
        <f t="shared" ref="I3700" si="5089">SUM(I3701:I3709)</f>
        <v>61.106956521739122</v>
      </c>
      <c r="J3700" s="621">
        <f>I3700*NOK2EUR</f>
        <v>702.7299999999999</v>
      </c>
      <c r="K3700" s="622"/>
      <c r="L3700" s="622">
        <f t="shared" ref="L3700" si="5090">D3700/1000</f>
        <v>0.1</v>
      </c>
      <c r="M3700" s="624">
        <f t="shared" ref="M3700" si="5091">$M$1</f>
        <v>0.5</v>
      </c>
      <c r="N3700" s="622">
        <f t="shared" ref="N3700" si="5092">L3700+L3700*M3700</f>
        <v>0.15000000000000002</v>
      </c>
      <c r="O3700" s="626" t="e">
        <f>SUMIF(#REF!,A3700,#REF!)</f>
        <v>#REF!</v>
      </c>
      <c r="P3700" s="626"/>
    </row>
    <row r="3701" spans="1:16">
      <c r="B3701" s="627"/>
      <c r="C3701" s="627"/>
      <c r="D3701" s="627"/>
      <c r="E3701" s="628"/>
      <c r="F3701" s="260" t="str">
        <f>CONCATENATE(B3700," ",C3700,D3700,"x",E3700)</f>
        <v>Tray - Reducer HDG 100 x 80</v>
      </c>
      <c r="G3701" s="629">
        <v>1</v>
      </c>
      <c r="H3701" s="630">
        <f>IF(F3701="",0,VLOOKUP(F3701,'Cable trays (UnitPrice)'!B:F,5,0))</f>
        <v>28.695652173913043</v>
      </c>
      <c r="I3701" s="631">
        <f t="shared" ref="I3701:I3709" si="5093">H3701*G3701</f>
        <v>28.695652173913043</v>
      </c>
      <c r="J3701" s="632"/>
      <c r="K3701" s="632"/>
      <c r="L3701" s="632"/>
      <c r="M3701" s="633"/>
      <c r="N3701" s="632"/>
      <c r="O3701" s="635"/>
      <c r="P3701" s="636" t="e">
        <f t="shared" ref="P3701" si="5094">G3701*O3700</f>
        <v>#REF!</v>
      </c>
    </row>
    <row r="3702" spans="1:16">
      <c r="B3702" s="627"/>
      <c r="C3702" s="627"/>
      <c r="D3702" s="627"/>
      <c r="E3702" s="628"/>
      <c r="F3702" s="260" t="str">
        <f>CONCATENATE("Ladder - Union ",C3700,D3700,"x",E3700)</f>
        <v>Ladder - Union HDG 100 x 80</v>
      </c>
      <c r="G3702" s="629">
        <v>2</v>
      </c>
      <c r="H3702" s="630">
        <f>IF(F3702="",0,VLOOKUP(F3702,'Cable trays (UnitPrice)'!B:F,5,0))</f>
        <v>13.043478260869565</v>
      </c>
      <c r="I3702" s="631">
        <f t="shared" si="5093"/>
        <v>26.086956521739129</v>
      </c>
      <c r="J3702" s="632"/>
      <c r="K3702" s="632"/>
      <c r="L3702" s="632"/>
      <c r="M3702" s="633"/>
      <c r="N3702" s="632"/>
      <c r="O3702" s="635"/>
      <c r="P3702" s="636" t="e">
        <f t="shared" ref="P3702" si="5095">G3702*O3700</f>
        <v>#REF!</v>
      </c>
    </row>
    <row r="3703" spans="1:16">
      <c r="B3703" s="627"/>
      <c r="C3703" s="627"/>
      <c r="D3703" s="627"/>
      <c r="E3703" s="628"/>
      <c r="F3703" s="638" t="s">
        <v>853</v>
      </c>
      <c r="G3703" s="639">
        <v>2</v>
      </c>
      <c r="H3703" s="630">
        <f>IF(F3703="",0,VLOOKUP(F3703,'Cable trays (UnitPrice)'!B:F,5,0))</f>
        <v>1.6165217391304347</v>
      </c>
      <c r="I3703" s="631">
        <f t="shared" si="5093"/>
        <v>3.2330434782608695</v>
      </c>
      <c r="J3703" s="632"/>
      <c r="K3703" s="632"/>
      <c r="L3703" s="632"/>
      <c r="M3703" s="633"/>
      <c r="N3703" s="632"/>
      <c r="O3703" s="635"/>
      <c r="P3703" s="636" t="e">
        <f t="shared" ref="P3703" si="5096">G3703*O3700</f>
        <v>#REF!</v>
      </c>
    </row>
    <row r="3704" spans="1:16">
      <c r="B3704" s="627"/>
      <c r="C3704" s="627"/>
      <c r="D3704" s="627"/>
      <c r="E3704" s="628"/>
      <c r="F3704" s="638" t="s">
        <v>854</v>
      </c>
      <c r="G3704" s="639">
        <v>2</v>
      </c>
      <c r="H3704" s="630">
        <f>IF(F3704="",0,VLOOKUP(F3704,'Cable trays (UnitPrice)'!B:F,5,0))</f>
        <v>0.1643478260869565</v>
      </c>
      <c r="I3704" s="631">
        <f t="shared" si="5093"/>
        <v>0.328695652173913</v>
      </c>
      <c r="J3704" s="632"/>
      <c r="K3704" s="632"/>
      <c r="L3704" s="632"/>
      <c r="M3704" s="633"/>
      <c r="N3704" s="632"/>
      <c r="O3704" s="635"/>
      <c r="P3704" s="636" t="e">
        <f t="shared" ref="P3704" si="5097">G3704*O3700</f>
        <v>#REF!</v>
      </c>
    </row>
    <row r="3705" spans="1:16">
      <c r="B3705" s="627"/>
      <c r="C3705" s="627"/>
      <c r="D3705" s="627"/>
      <c r="E3705" s="628"/>
      <c r="F3705" s="638" t="s">
        <v>865</v>
      </c>
      <c r="G3705" s="639">
        <f t="shared" ref="G3705:G3765" si="5098">D3700*2/1000</f>
        <v>0.2</v>
      </c>
      <c r="H3705" s="630">
        <f>IF(F3705="",0,VLOOKUP(F3705,'Cable trays (UnitPrice)'!B:F,5,0))</f>
        <v>5.9608695652173909</v>
      </c>
      <c r="I3705" s="631">
        <f t="shared" si="5093"/>
        <v>1.1921739130434783</v>
      </c>
      <c r="J3705" s="632"/>
      <c r="K3705" s="632"/>
      <c r="L3705" s="632"/>
      <c r="M3705" s="633"/>
      <c r="N3705" s="632"/>
      <c r="O3705" s="635"/>
      <c r="P3705" s="636" t="e">
        <f t="shared" ref="P3705" si="5099">G3705*O3700</f>
        <v>#REF!</v>
      </c>
    </row>
    <row r="3706" spans="1:16">
      <c r="B3706" s="627"/>
      <c r="C3706" s="627"/>
      <c r="D3706" s="627"/>
      <c r="E3706" s="628"/>
      <c r="F3706" s="638" t="s">
        <v>855</v>
      </c>
      <c r="G3706" s="639">
        <v>2</v>
      </c>
      <c r="H3706" s="630">
        <f>IF(F3706="",0,VLOOKUP(F3706,'Cable trays (UnitPrice)'!B:F,5,0))</f>
        <v>0.78521739130434776</v>
      </c>
      <c r="I3706" s="631">
        <f t="shared" si="5093"/>
        <v>1.5704347826086955</v>
      </c>
      <c r="J3706" s="632"/>
      <c r="K3706" s="632"/>
      <c r="L3706" s="632"/>
      <c r="M3706" s="633"/>
      <c r="N3706" s="632"/>
      <c r="O3706" s="635"/>
      <c r="P3706" s="636" t="e">
        <f t="shared" ref="P3706" si="5100">G3706*O3700</f>
        <v>#REF!</v>
      </c>
    </row>
    <row r="3707" spans="1:16">
      <c r="B3707" s="627"/>
      <c r="C3707" s="627"/>
      <c r="D3707" s="627"/>
      <c r="E3707" s="628"/>
      <c r="F3707" s="638"/>
      <c r="G3707" s="639"/>
      <c r="H3707" s="630">
        <f>IF(F3707="",0,VLOOKUP(F3707,'Cable trays (UnitPrice)'!B:F,5,0))</f>
        <v>0</v>
      </c>
      <c r="I3707" s="631">
        <f t="shared" si="5093"/>
        <v>0</v>
      </c>
      <c r="J3707" s="632"/>
      <c r="K3707" s="632"/>
      <c r="L3707" s="632"/>
      <c r="M3707" s="633"/>
      <c r="N3707" s="632"/>
      <c r="O3707" s="635"/>
      <c r="P3707" s="636" t="e">
        <f t="shared" ref="P3707" si="5101">G3707*O3700</f>
        <v>#REF!</v>
      </c>
    </row>
    <row r="3708" spans="1:16">
      <c r="B3708" s="627"/>
      <c r="C3708" s="627"/>
      <c r="D3708" s="627"/>
      <c r="E3708" s="628"/>
      <c r="F3708" s="627"/>
      <c r="G3708" s="639"/>
      <c r="H3708" s="630">
        <f>IF(F3708="",0,VLOOKUP(F3708,'Cable trays (UnitPrice)'!B:F,5,0))</f>
        <v>0</v>
      </c>
      <c r="I3708" s="631">
        <f t="shared" si="5093"/>
        <v>0</v>
      </c>
      <c r="J3708" s="632"/>
      <c r="K3708" s="632"/>
      <c r="L3708" s="632"/>
      <c r="M3708" s="633"/>
      <c r="N3708" s="632"/>
      <c r="O3708" s="635"/>
      <c r="P3708" s="636" t="e">
        <f t="shared" ref="P3708" si="5102">G3708*O3700</f>
        <v>#REF!</v>
      </c>
    </row>
    <row r="3709" spans="1:16">
      <c r="B3709" s="627"/>
      <c r="C3709" s="627"/>
      <c r="D3709" s="627"/>
      <c r="E3709" s="628"/>
      <c r="F3709" s="8"/>
      <c r="G3709" s="639"/>
      <c r="H3709" s="630">
        <f>IF(F3709="",0,VLOOKUP(F3709,'Cable trays (UnitPrice)'!B:F,5,0))</f>
        <v>0</v>
      </c>
      <c r="I3709" s="631">
        <f t="shared" si="5093"/>
        <v>0</v>
      </c>
      <c r="J3709" s="632"/>
      <c r="K3709" s="632"/>
      <c r="L3709" s="632"/>
      <c r="M3709" s="633"/>
      <c r="N3709" s="632"/>
      <c r="O3709" s="635"/>
      <c r="P3709" s="636" t="e">
        <f t="shared" ref="P3709" si="5103">G3709*O3700</f>
        <v>#REF!</v>
      </c>
    </row>
    <row r="3710" spans="1:16">
      <c r="A3710" t="s">
        <v>1103</v>
      </c>
      <c r="B3710" s="706" t="s">
        <v>1086</v>
      </c>
      <c r="C3710" s="703" t="s">
        <v>852</v>
      </c>
      <c r="D3710" s="9" t="s">
        <v>887</v>
      </c>
      <c r="E3710" s="9" t="s">
        <v>1016</v>
      </c>
      <c r="F3710" s="619"/>
      <c r="G3710" s="619"/>
      <c r="H3710" s="619"/>
      <c r="I3710" s="620">
        <f t="shared" ref="I3710" si="5104">SUM(I3711:I3719)</f>
        <v>40.724129067541696</v>
      </c>
      <c r="J3710" s="621">
        <f>I3710*NOK2EUR</f>
        <v>468.32748427672948</v>
      </c>
      <c r="K3710" s="622"/>
      <c r="L3710" s="622">
        <f t="shared" ref="L3710" si="5105">D3710/1000</f>
        <v>0.1</v>
      </c>
      <c r="M3710" s="624">
        <f t="shared" ref="M3710" si="5106">$M$1</f>
        <v>0.5</v>
      </c>
      <c r="N3710" s="622">
        <f t="shared" ref="N3710" si="5107">L3710+L3710*M3710</f>
        <v>0.15000000000000002</v>
      </c>
      <c r="O3710" s="626" t="e">
        <f>SUMIF(#REF!,A3710,#REF!)</f>
        <v>#REF!</v>
      </c>
      <c r="P3710" s="626"/>
    </row>
    <row r="3711" spans="1:16">
      <c r="B3711" s="627"/>
      <c r="C3711" s="627"/>
      <c r="D3711" s="627"/>
      <c r="E3711" s="628"/>
      <c r="F3711" s="260" t="str">
        <f>CONCATENATE(B3710," ",C3710,D3710,"x",E3710)</f>
        <v>Tray - Reducer HDG 100 x 75</v>
      </c>
      <c r="G3711" s="629">
        <v>1</v>
      </c>
      <c r="H3711" s="630">
        <f>IF(F3711="",0,VLOOKUP(F3711,'Cable trays (UnitPrice)'!B:F,5,0))</f>
        <v>26.086956521739129</v>
      </c>
      <c r="I3711" s="631">
        <f t="shared" ref="I3711:I3719" si="5108">H3711*G3711</f>
        <v>26.086956521739129</v>
      </c>
      <c r="J3711" s="632"/>
      <c r="K3711" s="632"/>
      <c r="L3711" s="632"/>
      <c r="M3711" s="633"/>
      <c r="N3711" s="632"/>
      <c r="O3711" s="635"/>
      <c r="P3711" s="636" t="e">
        <f t="shared" ref="P3711" si="5109">G3711*O3710</f>
        <v>#REF!</v>
      </c>
    </row>
    <row r="3712" spans="1:16">
      <c r="B3712" s="627"/>
      <c r="C3712" s="627"/>
      <c r="D3712" s="627"/>
      <c r="E3712" s="628"/>
      <c r="F3712" s="260" t="str">
        <f>CONCATENATE("Ladder - Union ",C3710,D3710,"x",E3710)</f>
        <v>Ladder - Union HDG 100 x 75</v>
      </c>
      <c r="G3712" s="629">
        <v>2</v>
      </c>
      <c r="H3712" s="630">
        <f>IF(F3712="",0,VLOOKUP(F3712,'Cable trays (UnitPrice)'!B:F,5,0))</f>
        <v>4.1564123598578071</v>
      </c>
      <c r="I3712" s="631">
        <f t="shared" si="5108"/>
        <v>8.3128247197156142</v>
      </c>
      <c r="J3712" s="632"/>
      <c r="K3712" s="632"/>
      <c r="L3712" s="632"/>
      <c r="M3712" s="633"/>
      <c r="N3712" s="632"/>
      <c r="O3712" s="635"/>
      <c r="P3712" s="636" t="e">
        <f t="shared" ref="P3712" si="5110">G3712*O3710</f>
        <v>#REF!</v>
      </c>
    </row>
    <row r="3713" spans="1:16">
      <c r="B3713" s="627"/>
      <c r="C3713" s="627"/>
      <c r="D3713" s="627"/>
      <c r="E3713" s="628"/>
      <c r="F3713" s="638" t="s">
        <v>853</v>
      </c>
      <c r="G3713" s="639">
        <v>2</v>
      </c>
      <c r="H3713" s="630">
        <f>IF(F3713="",0,VLOOKUP(F3713,'Cable trays (UnitPrice)'!B:F,5,0))</f>
        <v>1.6165217391304347</v>
      </c>
      <c r="I3713" s="631">
        <f t="shared" si="5108"/>
        <v>3.2330434782608695</v>
      </c>
      <c r="J3713" s="632"/>
      <c r="K3713" s="632"/>
      <c r="L3713" s="632"/>
      <c r="M3713" s="633"/>
      <c r="N3713" s="632"/>
      <c r="O3713" s="635"/>
      <c r="P3713" s="636" t="e">
        <f t="shared" ref="P3713" si="5111">G3713*O3710</f>
        <v>#REF!</v>
      </c>
    </row>
    <row r="3714" spans="1:16">
      <c r="B3714" s="627"/>
      <c r="C3714" s="627"/>
      <c r="D3714" s="627"/>
      <c r="E3714" s="628"/>
      <c r="F3714" s="638" t="s">
        <v>854</v>
      </c>
      <c r="G3714" s="639">
        <v>2</v>
      </c>
      <c r="H3714" s="630">
        <f>IF(F3714="",0,VLOOKUP(F3714,'Cable trays (UnitPrice)'!B:F,5,0))</f>
        <v>0.1643478260869565</v>
      </c>
      <c r="I3714" s="631">
        <f t="shared" si="5108"/>
        <v>0.328695652173913</v>
      </c>
      <c r="J3714" s="632"/>
      <c r="K3714" s="632"/>
      <c r="L3714" s="632"/>
      <c r="M3714" s="633"/>
      <c r="N3714" s="632"/>
      <c r="O3714" s="635"/>
      <c r="P3714" s="636" t="e">
        <f t="shared" ref="P3714" si="5112">G3714*O3710</f>
        <v>#REF!</v>
      </c>
    </row>
    <row r="3715" spans="1:16">
      <c r="B3715" s="627"/>
      <c r="C3715" s="627"/>
      <c r="D3715" s="627"/>
      <c r="E3715" s="628"/>
      <c r="F3715" s="638" t="s">
        <v>865</v>
      </c>
      <c r="G3715" s="639">
        <f t="shared" si="5098"/>
        <v>0.2</v>
      </c>
      <c r="H3715" s="630">
        <f>IF(F3715="",0,VLOOKUP(F3715,'Cable trays (UnitPrice)'!B:F,5,0))</f>
        <v>5.9608695652173909</v>
      </c>
      <c r="I3715" s="631">
        <f t="shared" si="5108"/>
        <v>1.1921739130434783</v>
      </c>
      <c r="J3715" s="632"/>
      <c r="K3715" s="632"/>
      <c r="L3715" s="632"/>
      <c r="M3715" s="633"/>
      <c r="N3715" s="632"/>
      <c r="O3715" s="635"/>
      <c r="P3715" s="636" t="e">
        <f t="shared" ref="P3715" si="5113">G3715*O3710</f>
        <v>#REF!</v>
      </c>
    </row>
    <row r="3716" spans="1:16">
      <c r="B3716" s="627"/>
      <c r="C3716" s="627"/>
      <c r="D3716" s="627"/>
      <c r="E3716" s="628"/>
      <c r="F3716" s="638" t="s">
        <v>855</v>
      </c>
      <c r="G3716" s="639">
        <v>2</v>
      </c>
      <c r="H3716" s="630">
        <f>IF(F3716="",0,VLOOKUP(F3716,'Cable trays (UnitPrice)'!B:F,5,0))</f>
        <v>0.78521739130434776</v>
      </c>
      <c r="I3716" s="631">
        <f t="shared" si="5108"/>
        <v>1.5704347826086955</v>
      </c>
      <c r="J3716" s="632"/>
      <c r="K3716" s="632"/>
      <c r="L3716" s="632"/>
      <c r="M3716" s="633"/>
      <c r="N3716" s="632"/>
      <c r="O3716" s="635"/>
      <c r="P3716" s="636" t="e">
        <f t="shared" ref="P3716" si="5114">G3716*O3710</f>
        <v>#REF!</v>
      </c>
    </row>
    <row r="3717" spans="1:16">
      <c r="B3717" s="627"/>
      <c r="C3717" s="627"/>
      <c r="D3717" s="627"/>
      <c r="E3717" s="628"/>
      <c r="F3717" s="638"/>
      <c r="G3717" s="639"/>
      <c r="H3717" s="630">
        <f>IF(F3717="",0,VLOOKUP(F3717,'Cable trays (UnitPrice)'!B:F,5,0))</f>
        <v>0</v>
      </c>
      <c r="I3717" s="631">
        <f t="shared" si="5108"/>
        <v>0</v>
      </c>
      <c r="J3717" s="632"/>
      <c r="K3717" s="632"/>
      <c r="L3717" s="632"/>
      <c r="M3717" s="633"/>
      <c r="N3717" s="632"/>
      <c r="O3717" s="635"/>
      <c r="P3717" s="636" t="e">
        <f t="shared" ref="P3717" si="5115">G3717*O3710</f>
        <v>#REF!</v>
      </c>
    </row>
    <row r="3718" spans="1:16">
      <c r="B3718" s="627"/>
      <c r="C3718" s="627"/>
      <c r="D3718" s="627"/>
      <c r="E3718" s="628"/>
      <c r="F3718" s="627"/>
      <c r="G3718" s="639"/>
      <c r="H3718" s="630">
        <f>IF(F3718="",0,VLOOKUP(F3718,'Cable trays (UnitPrice)'!B:F,5,0))</f>
        <v>0</v>
      </c>
      <c r="I3718" s="631">
        <f t="shared" si="5108"/>
        <v>0</v>
      </c>
      <c r="J3718" s="632"/>
      <c r="K3718" s="632"/>
      <c r="L3718" s="632"/>
      <c r="M3718" s="633"/>
      <c r="N3718" s="632"/>
      <c r="O3718" s="635"/>
      <c r="P3718" s="636" t="e">
        <f t="shared" ref="P3718" si="5116">G3718*O3710</f>
        <v>#REF!</v>
      </c>
    </row>
    <row r="3719" spans="1:16">
      <c r="B3719" s="627"/>
      <c r="C3719" s="627"/>
      <c r="D3719" s="627"/>
      <c r="E3719" s="628"/>
      <c r="F3719" s="8"/>
      <c r="G3719" s="639"/>
      <c r="H3719" s="630">
        <f>IF(F3719="",0,VLOOKUP(F3719,'Cable trays (UnitPrice)'!B:F,5,0))</f>
        <v>0</v>
      </c>
      <c r="I3719" s="631">
        <f t="shared" si="5108"/>
        <v>0</v>
      </c>
      <c r="J3719" s="632"/>
      <c r="K3719" s="632"/>
      <c r="L3719" s="632"/>
      <c r="M3719" s="633"/>
      <c r="N3719" s="632"/>
      <c r="O3719" s="635"/>
      <c r="P3719" s="636" t="e">
        <f t="shared" ref="P3719" si="5117">G3719*O3710</f>
        <v>#REF!</v>
      </c>
    </row>
    <row r="3720" spans="1:16">
      <c r="A3720" t="s">
        <v>1104</v>
      </c>
      <c r="B3720" s="706" t="s">
        <v>1086</v>
      </c>
      <c r="C3720" s="703" t="s">
        <v>852</v>
      </c>
      <c r="D3720" s="9" t="s">
        <v>887</v>
      </c>
      <c r="E3720" s="9" t="s">
        <v>867</v>
      </c>
      <c r="F3720" s="619"/>
      <c r="G3720" s="619"/>
      <c r="H3720" s="619"/>
      <c r="I3720" s="620">
        <f t="shared" ref="I3720" si="5118">SUM(I3721:I3729)</f>
        <v>31.919097621000823</v>
      </c>
      <c r="J3720" s="621">
        <f>I3720*NOK2EUR</f>
        <v>367.06962264150945</v>
      </c>
      <c r="K3720" s="622"/>
      <c r="L3720" s="622">
        <f t="shared" ref="L3720" si="5119">D3720/1000</f>
        <v>0.1</v>
      </c>
      <c r="M3720" s="624">
        <f t="shared" ref="M3720" si="5120">$M$1</f>
        <v>0.5</v>
      </c>
      <c r="N3720" s="622">
        <f t="shared" ref="N3720" si="5121">L3720+L3720*M3720</f>
        <v>0.15000000000000002</v>
      </c>
      <c r="O3720" s="626" t="e">
        <f>SUMIF(#REF!,A3720,#REF!)</f>
        <v>#REF!</v>
      </c>
      <c r="P3720" s="626"/>
    </row>
    <row r="3721" spans="1:16">
      <c r="B3721" s="627"/>
      <c r="C3721" s="627"/>
      <c r="D3721" s="627"/>
      <c r="E3721" s="628"/>
      <c r="F3721" s="260" t="str">
        <f>CONCATENATE(B3720," ",C3720,D3720,"x",E3720)</f>
        <v>Tray - Reducer HDG 100 x 50</v>
      </c>
      <c r="G3721" s="629">
        <v>1</v>
      </c>
      <c r="H3721" s="630">
        <f>IF(F3721="",0,VLOOKUP(F3721,'Cable trays (UnitPrice)'!B:F,5,0))</f>
        <v>21.739130434782609</v>
      </c>
      <c r="I3721" s="631">
        <f t="shared" ref="I3721:I3729" si="5122">H3721*G3721</f>
        <v>21.739130434782609</v>
      </c>
      <c r="J3721" s="632"/>
      <c r="K3721" s="632"/>
      <c r="L3721" s="632"/>
      <c r="M3721" s="633"/>
      <c r="N3721" s="632"/>
      <c r="O3721" s="635"/>
      <c r="P3721" s="636" t="e">
        <f t="shared" ref="P3721" si="5123">G3721*O3720</f>
        <v>#REF!</v>
      </c>
    </row>
    <row r="3722" spans="1:16">
      <c r="B3722" s="627"/>
      <c r="C3722" s="627"/>
      <c r="D3722" s="627"/>
      <c r="E3722" s="628"/>
      <c r="F3722" s="260" t="str">
        <f>CONCATENATE("Ladder - Union ",C3720,D3720,"x",E3720)</f>
        <v>Ladder - Union HDG 100 x 50</v>
      </c>
      <c r="G3722" s="629">
        <v>2</v>
      </c>
      <c r="H3722" s="630">
        <f>IF(F3722="",0,VLOOKUP(F3722,'Cable trays (UnitPrice)'!B:F,5,0))</f>
        <v>1.9278096800656273</v>
      </c>
      <c r="I3722" s="631">
        <f t="shared" si="5122"/>
        <v>3.8556193601312545</v>
      </c>
      <c r="J3722" s="632"/>
      <c r="K3722" s="632"/>
      <c r="L3722" s="632"/>
      <c r="M3722" s="633"/>
      <c r="N3722" s="632"/>
      <c r="O3722" s="635"/>
      <c r="P3722" s="636" t="e">
        <f t="shared" ref="P3722" si="5124">G3722*O3720</f>
        <v>#REF!</v>
      </c>
    </row>
    <row r="3723" spans="1:16">
      <c r="B3723" s="627"/>
      <c r="C3723" s="627"/>
      <c r="D3723" s="627"/>
      <c r="E3723" s="628"/>
      <c r="F3723" s="638" t="s">
        <v>853</v>
      </c>
      <c r="G3723" s="639">
        <v>2</v>
      </c>
      <c r="H3723" s="630">
        <f>IF(F3723="",0,VLOOKUP(F3723,'Cable trays (UnitPrice)'!B:F,5,0))</f>
        <v>1.6165217391304347</v>
      </c>
      <c r="I3723" s="631">
        <f t="shared" si="5122"/>
        <v>3.2330434782608695</v>
      </c>
      <c r="J3723" s="632"/>
      <c r="K3723" s="632"/>
      <c r="L3723" s="632"/>
      <c r="M3723" s="633"/>
      <c r="N3723" s="632"/>
      <c r="O3723" s="635"/>
      <c r="P3723" s="636" t="e">
        <f t="shared" ref="P3723" si="5125">G3723*O3720</f>
        <v>#REF!</v>
      </c>
    </row>
    <row r="3724" spans="1:16">
      <c r="B3724" s="627"/>
      <c r="C3724" s="627"/>
      <c r="D3724" s="627"/>
      <c r="E3724" s="628"/>
      <c r="F3724" s="638" t="s">
        <v>854</v>
      </c>
      <c r="G3724" s="639">
        <v>2</v>
      </c>
      <c r="H3724" s="630">
        <f>IF(F3724="",0,VLOOKUP(F3724,'Cable trays (UnitPrice)'!B:F,5,0))</f>
        <v>0.1643478260869565</v>
      </c>
      <c r="I3724" s="631">
        <f t="shared" si="5122"/>
        <v>0.328695652173913</v>
      </c>
      <c r="J3724" s="632"/>
      <c r="K3724" s="632"/>
      <c r="L3724" s="632"/>
      <c r="M3724" s="633"/>
      <c r="N3724" s="632"/>
      <c r="O3724" s="635"/>
      <c r="P3724" s="636" t="e">
        <f t="shared" ref="P3724" si="5126">G3724*O3720</f>
        <v>#REF!</v>
      </c>
    </row>
    <row r="3725" spans="1:16">
      <c r="B3725" s="627"/>
      <c r="C3725" s="627"/>
      <c r="D3725" s="627"/>
      <c r="E3725" s="628"/>
      <c r="F3725" s="638" t="s">
        <v>865</v>
      </c>
      <c r="G3725" s="639">
        <f t="shared" si="5098"/>
        <v>0.2</v>
      </c>
      <c r="H3725" s="630">
        <f>IF(F3725="",0,VLOOKUP(F3725,'Cable trays (UnitPrice)'!B:F,5,0))</f>
        <v>5.9608695652173909</v>
      </c>
      <c r="I3725" s="631">
        <f t="shared" si="5122"/>
        <v>1.1921739130434783</v>
      </c>
      <c r="J3725" s="632"/>
      <c r="K3725" s="632"/>
      <c r="L3725" s="632"/>
      <c r="M3725" s="633"/>
      <c r="N3725" s="632"/>
      <c r="O3725" s="635"/>
      <c r="P3725" s="636" t="e">
        <f t="shared" ref="P3725" si="5127">G3725*O3720</f>
        <v>#REF!</v>
      </c>
    </row>
    <row r="3726" spans="1:16">
      <c r="B3726" s="627"/>
      <c r="C3726" s="627"/>
      <c r="D3726" s="627"/>
      <c r="E3726" s="628"/>
      <c r="F3726" s="638" t="s">
        <v>855</v>
      </c>
      <c r="G3726" s="639">
        <v>2</v>
      </c>
      <c r="H3726" s="630">
        <f>IF(F3726="",0,VLOOKUP(F3726,'Cable trays (UnitPrice)'!B:F,5,0))</f>
        <v>0.78521739130434776</v>
      </c>
      <c r="I3726" s="631">
        <f t="shared" si="5122"/>
        <v>1.5704347826086955</v>
      </c>
      <c r="J3726" s="632"/>
      <c r="K3726" s="632"/>
      <c r="L3726" s="632"/>
      <c r="M3726" s="633"/>
      <c r="N3726" s="632"/>
      <c r="O3726" s="635"/>
      <c r="P3726" s="636" t="e">
        <f t="shared" ref="P3726" si="5128">G3726*O3720</f>
        <v>#REF!</v>
      </c>
    </row>
    <row r="3727" spans="1:16">
      <c r="B3727" s="627"/>
      <c r="C3727" s="627"/>
      <c r="D3727" s="627"/>
      <c r="E3727" s="628"/>
      <c r="F3727" s="638"/>
      <c r="G3727" s="639"/>
      <c r="H3727" s="630">
        <f>IF(F3727="",0,VLOOKUP(F3727,'Cable trays (UnitPrice)'!B:F,5,0))</f>
        <v>0</v>
      </c>
      <c r="I3727" s="631">
        <f t="shared" si="5122"/>
        <v>0</v>
      </c>
      <c r="J3727" s="632"/>
      <c r="K3727" s="632"/>
      <c r="L3727" s="632"/>
      <c r="M3727" s="633"/>
      <c r="N3727" s="632"/>
      <c r="O3727" s="635"/>
      <c r="P3727" s="636" t="e">
        <f t="shared" ref="P3727" si="5129">G3727*O3720</f>
        <v>#REF!</v>
      </c>
    </row>
    <row r="3728" spans="1:16">
      <c r="B3728" s="627"/>
      <c r="C3728" s="627"/>
      <c r="D3728" s="627"/>
      <c r="E3728" s="628"/>
      <c r="F3728" s="627"/>
      <c r="G3728" s="639"/>
      <c r="H3728" s="630">
        <f>IF(F3728="",0,VLOOKUP(F3728,'Cable trays (UnitPrice)'!B:F,5,0))</f>
        <v>0</v>
      </c>
      <c r="I3728" s="631">
        <f t="shared" si="5122"/>
        <v>0</v>
      </c>
      <c r="J3728" s="632"/>
      <c r="K3728" s="632"/>
      <c r="L3728" s="632"/>
      <c r="M3728" s="633"/>
      <c r="N3728" s="632"/>
      <c r="O3728" s="635"/>
      <c r="P3728" s="636" t="e">
        <f t="shared" ref="P3728" si="5130">G3728*O3720</f>
        <v>#REF!</v>
      </c>
    </row>
    <row r="3729" spans="1:16">
      <c r="B3729" s="627"/>
      <c r="C3729" s="627"/>
      <c r="D3729" s="627"/>
      <c r="E3729" s="628"/>
      <c r="F3729" s="8"/>
      <c r="G3729" s="639"/>
      <c r="H3729" s="630">
        <f>IF(F3729="",0,VLOOKUP(F3729,'Cable trays (UnitPrice)'!B:F,5,0))</f>
        <v>0</v>
      </c>
      <c r="I3729" s="631">
        <f t="shared" si="5122"/>
        <v>0</v>
      </c>
      <c r="J3729" s="632"/>
      <c r="K3729" s="632"/>
      <c r="L3729" s="632"/>
      <c r="M3729" s="633"/>
      <c r="N3729" s="632"/>
      <c r="O3729" s="635"/>
      <c r="P3729" s="636" t="e">
        <f t="shared" ref="P3729" si="5131">G3729*O3720</f>
        <v>#REF!</v>
      </c>
    </row>
    <row r="3730" spans="1:16">
      <c r="A3730" t="s">
        <v>1104</v>
      </c>
      <c r="B3730" s="706" t="s">
        <v>1086</v>
      </c>
      <c r="C3730" s="703" t="s">
        <v>852</v>
      </c>
      <c r="D3730" s="9" t="s">
        <v>887</v>
      </c>
      <c r="E3730" s="9" t="s">
        <v>867</v>
      </c>
      <c r="F3730" s="619"/>
      <c r="G3730" s="619"/>
      <c r="H3730" s="619"/>
      <c r="I3730" s="620">
        <f t="shared" ref="I3730" si="5132">SUM(I3731:I3739)</f>
        <v>31.919097621000823</v>
      </c>
      <c r="J3730" s="621">
        <f>I3730*NOK2EUR</f>
        <v>367.06962264150945</v>
      </c>
      <c r="K3730" s="622"/>
      <c r="L3730" s="622">
        <f t="shared" ref="L3730" si="5133">D3730/1000</f>
        <v>0.1</v>
      </c>
      <c r="M3730" s="624">
        <f t="shared" ref="M3730" si="5134">$M$1</f>
        <v>0.5</v>
      </c>
      <c r="N3730" s="622">
        <f t="shared" ref="N3730" si="5135">L3730+L3730*M3730</f>
        <v>0.15000000000000002</v>
      </c>
      <c r="O3730" s="626" t="e">
        <f>SUMIF(#REF!,A3730,#REF!)</f>
        <v>#REF!</v>
      </c>
      <c r="P3730" s="626"/>
    </row>
    <row r="3731" spans="1:16">
      <c r="B3731" s="627"/>
      <c r="C3731" s="627"/>
      <c r="D3731" s="627"/>
      <c r="E3731" s="628"/>
      <c r="F3731" s="260" t="str">
        <f>CONCATENATE(B3730," ",C3730,D3730,"x",E3730)</f>
        <v>Tray - Reducer HDG 100 x 50</v>
      </c>
      <c r="G3731" s="629">
        <v>1</v>
      </c>
      <c r="H3731" s="630">
        <f>IF(F3731="",0,VLOOKUP(F3731,'Cable trays (UnitPrice)'!B:F,5,0))</f>
        <v>21.739130434782609</v>
      </c>
      <c r="I3731" s="631">
        <f t="shared" ref="I3731:I3739" si="5136">H3731*G3731</f>
        <v>21.739130434782609</v>
      </c>
      <c r="J3731" s="632"/>
      <c r="K3731" s="632"/>
      <c r="L3731" s="632"/>
      <c r="M3731" s="633"/>
      <c r="N3731" s="632"/>
      <c r="O3731" s="635"/>
      <c r="P3731" s="636" t="e">
        <f t="shared" ref="P3731" si="5137">G3731*O3730</f>
        <v>#REF!</v>
      </c>
    </row>
    <row r="3732" spans="1:16">
      <c r="B3732" s="627"/>
      <c r="C3732" s="627"/>
      <c r="D3732" s="627"/>
      <c r="E3732" s="628"/>
      <c r="F3732" s="260" t="str">
        <f>CONCATENATE("Ladder - Union ",C3730,D3730,"x",E3730)</f>
        <v>Ladder - Union HDG 100 x 50</v>
      </c>
      <c r="G3732" s="629">
        <v>2</v>
      </c>
      <c r="H3732" s="630">
        <f>IF(F3732="",0,VLOOKUP(F3732,'Cable trays (UnitPrice)'!B:F,5,0))</f>
        <v>1.9278096800656273</v>
      </c>
      <c r="I3732" s="631">
        <f t="shared" si="5136"/>
        <v>3.8556193601312545</v>
      </c>
      <c r="J3732" s="632"/>
      <c r="K3732" s="632"/>
      <c r="L3732" s="632"/>
      <c r="M3732" s="633"/>
      <c r="N3732" s="632"/>
      <c r="O3732" s="635"/>
      <c r="P3732" s="636" t="e">
        <f t="shared" ref="P3732" si="5138">G3732*O3730</f>
        <v>#REF!</v>
      </c>
    </row>
    <row r="3733" spans="1:16">
      <c r="B3733" s="627"/>
      <c r="C3733" s="627"/>
      <c r="D3733" s="627"/>
      <c r="E3733" s="628"/>
      <c r="F3733" s="638" t="s">
        <v>853</v>
      </c>
      <c r="G3733" s="639">
        <v>2</v>
      </c>
      <c r="H3733" s="630">
        <f>IF(F3733="",0,VLOOKUP(F3733,'Cable trays (UnitPrice)'!B:F,5,0))</f>
        <v>1.6165217391304347</v>
      </c>
      <c r="I3733" s="631">
        <f t="shared" si="5136"/>
        <v>3.2330434782608695</v>
      </c>
      <c r="J3733" s="632"/>
      <c r="K3733" s="632"/>
      <c r="L3733" s="632"/>
      <c r="M3733" s="633"/>
      <c r="N3733" s="632"/>
      <c r="O3733" s="635"/>
      <c r="P3733" s="636" t="e">
        <f t="shared" ref="P3733" si="5139">G3733*O3730</f>
        <v>#REF!</v>
      </c>
    </row>
    <row r="3734" spans="1:16">
      <c r="B3734" s="627"/>
      <c r="C3734" s="627"/>
      <c r="D3734" s="627"/>
      <c r="E3734" s="628"/>
      <c r="F3734" s="638" t="s">
        <v>854</v>
      </c>
      <c r="G3734" s="639">
        <v>2</v>
      </c>
      <c r="H3734" s="630">
        <f>IF(F3734="",0,VLOOKUP(F3734,'Cable trays (UnitPrice)'!B:F,5,0))</f>
        <v>0.1643478260869565</v>
      </c>
      <c r="I3734" s="631">
        <f t="shared" si="5136"/>
        <v>0.328695652173913</v>
      </c>
      <c r="J3734" s="632"/>
      <c r="K3734" s="632"/>
      <c r="L3734" s="632"/>
      <c r="M3734" s="633"/>
      <c r="N3734" s="632"/>
      <c r="O3734" s="635"/>
      <c r="P3734" s="636" t="e">
        <f t="shared" ref="P3734" si="5140">G3734*O3730</f>
        <v>#REF!</v>
      </c>
    </row>
    <row r="3735" spans="1:16">
      <c r="B3735" s="627"/>
      <c r="C3735" s="627"/>
      <c r="D3735" s="627"/>
      <c r="E3735" s="628"/>
      <c r="F3735" s="638" t="s">
        <v>865</v>
      </c>
      <c r="G3735" s="639">
        <f t="shared" si="5098"/>
        <v>0.2</v>
      </c>
      <c r="H3735" s="630">
        <f>IF(F3735="",0,VLOOKUP(F3735,'Cable trays (UnitPrice)'!B:F,5,0))</f>
        <v>5.9608695652173909</v>
      </c>
      <c r="I3735" s="631">
        <f t="shared" si="5136"/>
        <v>1.1921739130434783</v>
      </c>
      <c r="J3735" s="632"/>
      <c r="K3735" s="632"/>
      <c r="L3735" s="632"/>
      <c r="M3735" s="633"/>
      <c r="N3735" s="632"/>
      <c r="O3735" s="635"/>
      <c r="P3735" s="636" t="e">
        <f t="shared" ref="P3735" si="5141">G3735*O3730</f>
        <v>#REF!</v>
      </c>
    </row>
    <row r="3736" spans="1:16">
      <c r="B3736" s="627"/>
      <c r="C3736" s="627"/>
      <c r="D3736" s="627"/>
      <c r="E3736" s="628"/>
      <c r="F3736" s="638" t="s">
        <v>855</v>
      </c>
      <c r="G3736" s="639">
        <v>2</v>
      </c>
      <c r="H3736" s="630">
        <f>IF(F3736="",0,VLOOKUP(F3736,'Cable trays (UnitPrice)'!B:F,5,0))</f>
        <v>0.78521739130434776</v>
      </c>
      <c r="I3736" s="631">
        <f t="shared" si="5136"/>
        <v>1.5704347826086955</v>
      </c>
      <c r="J3736" s="632"/>
      <c r="K3736" s="632"/>
      <c r="L3736" s="632"/>
      <c r="M3736" s="633"/>
      <c r="N3736" s="632"/>
      <c r="O3736" s="635"/>
      <c r="P3736" s="636" t="e">
        <f t="shared" ref="P3736" si="5142">G3736*O3730</f>
        <v>#REF!</v>
      </c>
    </row>
    <row r="3737" spans="1:16">
      <c r="B3737" s="627"/>
      <c r="C3737" s="627"/>
      <c r="D3737" s="627"/>
      <c r="E3737" s="628"/>
      <c r="F3737" s="638"/>
      <c r="G3737" s="639"/>
      <c r="H3737" s="630">
        <f>IF(F3737="",0,VLOOKUP(F3737,'Cable trays (UnitPrice)'!B:F,5,0))</f>
        <v>0</v>
      </c>
      <c r="I3737" s="631">
        <f t="shared" si="5136"/>
        <v>0</v>
      </c>
      <c r="J3737" s="632"/>
      <c r="K3737" s="632"/>
      <c r="L3737" s="632"/>
      <c r="M3737" s="633"/>
      <c r="N3737" s="632"/>
      <c r="O3737" s="635"/>
      <c r="P3737" s="636" t="e">
        <f t="shared" ref="P3737" si="5143">G3737*O3730</f>
        <v>#REF!</v>
      </c>
    </row>
    <row r="3738" spans="1:16">
      <c r="B3738" s="627"/>
      <c r="C3738" s="627"/>
      <c r="D3738" s="627"/>
      <c r="E3738" s="628"/>
      <c r="F3738" s="627"/>
      <c r="G3738" s="639"/>
      <c r="H3738" s="630">
        <f>IF(F3738="",0,VLOOKUP(F3738,'Cable trays (UnitPrice)'!B:F,5,0))</f>
        <v>0</v>
      </c>
      <c r="I3738" s="631">
        <f t="shared" si="5136"/>
        <v>0</v>
      </c>
      <c r="J3738" s="632"/>
      <c r="K3738" s="632"/>
      <c r="L3738" s="632"/>
      <c r="M3738" s="633"/>
      <c r="N3738" s="632"/>
      <c r="O3738" s="635"/>
      <c r="P3738" s="636" t="e">
        <f t="shared" ref="P3738" si="5144">G3738*O3730</f>
        <v>#REF!</v>
      </c>
    </row>
    <row r="3739" spans="1:16">
      <c r="B3739" s="627"/>
      <c r="C3739" s="627"/>
      <c r="D3739" s="627"/>
      <c r="E3739" s="628"/>
      <c r="F3739" s="8"/>
      <c r="G3739" s="639"/>
      <c r="H3739" s="630">
        <f>IF(F3739="",0,VLOOKUP(F3739,'Cable trays (UnitPrice)'!B:F,5,0))</f>
        <v>0</v>
      </c>
      <c r="I3739" s="631">
        <f t="shared" si="5136"/>
        <v>0</v>
      </c>
      <c r="J3739" s="632"/>
      <c r="K3739" s="632"/>
      <c r="L3739" s="632"/>
      <c r="M3739" s="633"/>
      <c r="N3739" s="632"/>
      <c r="O3739" s="635"/>
      <c r="P3739" s="636" t="e">
        <f t="shared" ref="P3739" si="5145">G3739*O3730</f>
        <v>#REF!</v>
      </c>
    </row>
    <row r="3740" spans="1:16">
      <c r="A3740" t="s">
        <v>1104</v>
      </c>
      <c r="B3740" s="706" t="s">
        <v>1086</v>
      </c>
      <c r="C3740" s="703" t="s">
        <v>852</v>
      </c>
      <c r="D3740" s="9" t="s">
        <v>887</v>
      </c>
      <c r="E3740" s="9" t="s">
        <v>867</v>
      </c>
      <c r="F3740" s="619"/>
      <c r="G3740" s="619"/>
      <c r="H3740" s="619"/>
      <c r="I3740" s="620">
        <f t="shared" ref="I3740" si="5146">SUM(I3741:I3749)</f>
        <v>31.919097621000823</v>
      </c>
      <c r="J3740" s="621">
        <f>I3740*NOK2EUR</f>
        <v>367.06962264150945</v>
      </c>
      <c r="K3740" s="622"/>
      <c r="L3740" s="622">
        <f t="shared" ref="L3740" si="5147">D3740/1000</f>
        <v>0.1</v>
      </c>
      <c r="M3740" s="624">
        <f t="shared" ref="M3740" si="5148">$M$1</f>
        <v>0.5</v>
      </c>
      <c r="N3740" s="622">
        <f t="shared" ref="N3740" si="5149">L3740+L3740*M3740</f>
        <v>0.15000000000000002</v>
      </c>
      <c r="O3740" s="626" t="e">
        <f>SUMIF(#REF!,A3740,#REF!)</f>
        <v>#REF!</v>
      </c>
      <c r="P3740" s="626"/>
    </row>
    <row r="3741" spans="1:16">
      <c r="B3741" s="627"/>
      <c r="C3741" s="627"/>
      <c r="D3741" s="627"/>
      <c r="E3741" s="628"/>
      <c r="F3741" s="260" t="str">
        <f>CONCATENATE(B3740," ",C3740,D3740,"x",E3740)</f>
        <v>Tray - Reducer HDG 100 x 50</v>
      </c>
      <c r="G3741" s="629">
        <v>1</v>
      </c>
      <c r="H3741" s="630">
        <f>IF(F3741="",0,VLOOKUP(F3741,'Cable trays (UnitPrice)'!B:F,5,0))</f>
        <v>21.739130434782609</v>
      </c>
      <c r="I3741" s="631">
        <f t="shared" ref="I3741:I3749" si="5150">H3741*G3741</f>
        <v>21.739130434782609</v>
      </c>
      <c r="J3741" s="632"/>
      <c r="K3741" s="632"/>
      <c r="L3741" s="632"/>
      <c r="M3741" s="633"/>
      <c r="N3741" s="632"/>
      <c r="O3741" s="635"/>
      <c r="P3741" s="636" t="e">
        <f t="shared" ref="P3741" si="5151">G3741*O3740</f>
        <v>#REF!</v>
      </c>
    </row>
    <row r="3742" spans="1:16">
      <c r="B3742" s="627"/>
      <c r="C3742" s="627"/>
      <c r="D3742" s="627"/>
      <c r="E3742" s="628"/>
      <c r="F3742" s="260" t="str">
        <f>CONCATENATE("Ladder - Union ",C3740,D3740,"x",E3740)</f>
        <v>Ladder - Union HDG 100 x 50</v>
      </c>
      <c r="G3742" s="629">
        <v>2</v>
      </c>
      <c r="H3742" s="630">
        <f>IF(F3742="",0,VLOOKUP(F3742,'Cable trays (UnitPrice)'!B:F,5,0))</f>
        <v>1.9278096800656273</v>
      </c>
      <c r="I3742" s="631">
        <f t="shared" si="5150"/>
        <v>3.8556193601312545</v>
      </c>
      <c r="J3742" s="632"/>
      <c r="K3742" s="632"/>
      <c r="L3742" s="632"/>
      <c r="M3742" s="633"/>
      <c r="N3742" s="632"/>
      <c r="O3742" s="635"/>
      <c r="P3742" s="636" t="e">
        <f t="shared" ref="P3742" si="5152">G3742*O3740</f>
        <v>#REF!</v>
      </c>
    </row>
    <row r="3743" spans="1:16">
      <c r="B3743" s="627"/>
      <c r="C3743" s="627"/>
      <c r="D3743" s="627"/>
      <c r="E3743" s="628"/>
      <c r="F3743" s="638" t="s">
        <v>853</v>
      </c>
      <c r="G3743" s="639">
        <v>2</v>
      </c>
      <c r="H3743" s="630">
        <f>IF(F3743="",0,VLOOKUP(F3743,'Cable trays (UnitPrice)'!B:F,5,0))</f>
        <v>1.6165217391304347</v>
      </c>
      <c r="I3743" s="631">
        <f t="shared" si="5150"/>
        <v>3.2330434782608695</v>
      </c>
      <c r="J3743" s="632"/>
      <c r="K3743" s="632"/>
      <c r="L3743" s="632"/>
      <c r="M3743" s="633"/>
      <c r="N3743" s="632"/>
      <c r="O3743" s="635"/>
      <c r="P3743" s="636" t="e">
        <f t="shared" ref="P3743" si="5153">G3743*O3740</f>
        <v>#REF!</v>
      </c>
    </row>
    <row r="3744" spans="1:16">
      <c r="B3744" s="627"/>
      <c r="C3744" s="627"/>
      <c r="D3744" s="627"/>
      <c r="E3744" s="628"/>
      <c r="F3744" s="638" t="s">
        <v>854</v>
      </c>
      <c r="G3744" s="639">
        <v>2</v>
      </c>
      <c r="H3744" s="630">
        <f>IF(F3744="",0,VLOOKUP(F3744,'Cable trays (UnitPrice)'!B:F,5,0))</f>
        <v>0.1643478260869565</v>
      </c>
      <c r="I3744" s="631">
        <f t="shared" si="5150"/>
        <v>0.328695652173913</v>
      </c>
      <c r="J3744" s="632"/>
      <c r="K3744" s="632"/>
      <c r="L3744" s="632"/>
      <c r="M3744" s="633"/>
      <c r="N3744" s="632"/>
      <c r="O3744" s="635"/>
      <c r="P3744" s="636" t="e">
        <f t="shared" ref="P3744" si="5154">G3744*O3740</f>
        <v>#REF!</v>
      </c>
    </row>
    <row r="3745" spans="1:16">
      <c r="B3745" s="627"/>
      <c r="C3745" s="627"/>
      <c r="D3745" s="627"/>
      <c r="E3745" s="628"/>
      <c r="F3745" s="638" t="s">
        <v>865</v>
      </c>
      <c r="G3745" s="639">
        <f t="shared" si="5098"/>
        <v>0.2</v>
      </c>
      <c r="H3745" s="630">
        <f>IF(F3745="",0,VLOOKUP(F3745,'Cable trays (UnitPrice)'!B:F,5,0))</f>
        <v>5.9608695652173909</v>
      </c>
      <c r="I3745" s="631">
        <f t="shared" si="5150"/>
        <v>1.1921739130434783</v>
      </c>
      <c r="J3745" s="632"/>
      <c r="K3745" s="632"/>
      <c r="L3745" s="632"/>
      <c r="M3745" s="633"/>
      <c r="N3745" s="632"/>
      <c r="O3745" s="635"/>
      <c r="P3745" s="636" t="e">
        <f t="shared" ref="P3745" si="5155">G3745*O3740</f>
        <v>#REF!</v>
      </c>
    </row>
    <row r="3746" spans="1:16">
      <c r="B3746" s="627"/>
      <c r="C3746" s="627"/>
      <c r="D3746" s="627"/>
      <c r="E3746" s="628"/>
      <c r="F3746" s="638" t="s">
        <v>855</v>
      </c>
      <c r="G3746" s="639">
        <v>2</v>
      </c>
      <c r="H3746" s="630">
        <f>IF(F3746="",0,VLOOKUP(F3746,'Cable trays (UnitPrice)'!B:F,5,0))</f>
        <v>0.78521739130434776</v>
      </c>
      <c r="I3746" s="631">
        <f t="shared" si="5150"/>
        <v>1.5704347826086955</v>
      </c>
      <c r="J3746" s="632"/>
      <c r="K3746" s="632"/>
      <c r="L3746" s="632"/>
      <c r="M3746" s="633"/>
      <c r="N3746" s="632"/>
      <c r="O3746" s="635"/>
      <c r="P3746" s="636" t="e">
        <f t="shared" ref="P3746" si="5156">G3746*O3740</f>
        <v>#REF!</v>
      </c>
    </row>
    <row r="3747" spans="1:16">
      <c r="B3747" s="627"/>
      <c r="C3747" s="627"/>
      <c r="D3747" s="627"/>
      <c r="E3747" s="628"/>
      <c r="F3747" s="638"/>
      <c r="G3747" s="639"/>
      <c r="H3747" s="630">
        <f>IF(F3747="",0,VLOOKUP(F3747,'Cable trays (UnitPrice)'!B:F,5,0))</f>
        <v>0</v>
      </c>
      <c r="I3747" s="631">
        <f t="shared" si="5150"/>
        <v>0</v>
      </c>
      <c r="J3747" s="632"/>
      <c r="K3747" s="632"/>
      <c r="L3747" s="632"/>
      <c r="M3747" s="633"/>
      <c r="N3747" s="632"/>
      <c r="O3747" s="635"/>
      <c r="P3747" s="636" t="e">
        <f t="shared" ref="P3747" si="5157">G3747*O3740</f>
        <v>#REF!</v>
      </c>
    </row>
    <row r="3748" spans="1:16">
      <c r="B3748" s="627"/>
      <c r="C3748" s="627"/>
      <c r="D3748" s="627"/>
      <c r="E3748" s="628"/>
      <c r="F3748" s="627"/>
      <c r="G3748" s="639"/>
      <c r="H3748" s="630">
        <f>IF(F3748="",0,VLOOKUP(F3748,'Cable trays (UnitPrice)'!B:F,5,0))</f>
        <v>0</v>
      </c>
      <c r="I3748" s="631">
        <f t="shared" si="5150"/>
        <v>0</v>
      </c>
      <c r="J3748" s="632"/>
      <c r="K3748" s="632"/>
      <c r="L3748" s="632"/>
      <c r="M3748" s="633"/>
      <c r="N3748" s="632"/>
      <c r="O3748" s="635"/>
      <c r="P3748" s="636" t="e">
        <f t="shared" ref="P3748" si="5158">G3748*O3740</f>
        <v>#REF!</v>
      </c>
    </row>
    <row r="3749" spans="1:16">
      <c r="B3749" s="627"/>
      <c r="C3749" s="627"/>
      <c r="D3749" s="627"/>
      <c r="E3749" s="628"/>
      <c r="F3749" s="8"/>
      <c r="G3749" s="639"/>
      <c r="H3749" s="630">
        <f>IF(F3749="",0,VLOOKUP(F3749,'Cable trays (UnitPrice)'!B:F,5,0))</f>
        <v>0</v>
      </c>
      <c r="I3749" s="631">
        <f t="shared" si="5150"/>
        <v>0</v>
      </c>
      <c r="J3749" s="632"/>
      <c r="K3749" s="632"/>
      <c r="L3749" s="632"/>
      <c r="M3749" s="633"/>
      <c r="N3749" s="632"/>
      <c r="O3749" s="635"/>
      <c r="P3749" s="636" t="e">
        <f t="shared" ref="P3749" si="5159">G3749*O3740</f>
        <v>#REF!</v>
      </c>
    </row>
    <row r="3750" spans="1:16">
      <c r="A3750" t="s">
        <v>1105</v>
      </c>
      <c r="B3750" s="706" t="s">
        <v>1086</v>
      </c>
      <c r="C3750" s="704" t="s">
        <v>856</v>
      </c>
      <c r="D3750" s="9" t="s">
        <v>869</v>
      </c>
      <c r="E3750" s="9" t="s">
        <v>883</v>
      </c>
      <c r="F3750" s="619"/>
      <c r="G3750" s="619"/>
      <c r="H3750" s="619"/>
      <c r="I3750" s="620">
        <f t="shared" ref="I3750" si="5160">SUM(I3751:I3759)</f>
        <v>65.941400054689637</v>
      </c>
      <c r="J3750" s="621">
        <f>I3750*NOK2EUR</f>
        <v>758.32610062893082</v>
      </c>
      <c r="K3750" s="622"/>
      <c r="L3750" s="622">
        <f t="shared" ref="L3750" si="5161">D3750/1000</f>
        <v>0.3</v>
      </c>
      <c r="M3750" s="624">
        <f t="shared" ref="M3750" si="5162">$M$1</f>
        <v>0.5</v>
      </c>
      <c r="N3750" s="622">
        <f t="shared" ref="N3750" si="5163">L3750+L3750*M3750</f>
        <v>0.44999999999999996</v>
      </c>
      <c r="O3750" s="626" t="e">
        <f>SUMIF(#REF!,A3750,#REF!)</f>
        <v>#REF!</v>
      </c>
      <c r="P3750" s="626"/>
    </row>
    <row r="3751" spans="1:16">
      <c r="B3751" s="627"/>
      <c r="C3751" s="627"/>
      <c r="D3751" s="627"/>
      <c r="E3751" s="628"/>
      <c r="F3751" s="260" t="str">
        <f>CONCATENATE(B3750," ",C3750,D3750,"x",E3750)</f>
        <v>Tray - Reducer PRE Galv. 300 x 80</v>
      </c>
      <c r="G3751" s="629">
        <v>1</v>
      </c>
      <c r="H3751" s="630">
        <f>IF(F3751="",0,VLOOKUP(F3751,'Cable trays (UnitPrice)'!B:F,5,0))</f>
        <v>52.173913043478258</v>
      </c>
      <c r="I3751" s="631">
        <f t="shared" ref="I3751:I3759" si="5164">H3751*G3751</f>
        <v>52.173913043478258</v>
      </c>
      <c r="J3751" s="632"/>
      <c r="K3751" s="632"/>
      <c r="L3751" s="632"/>
      <c r="M3751" s="633"/>
      <c r="N3751" s="632"/>
      <c r="O3751" s="635"/>
      <c r="P3751" s="636" t="e">
        <f t="shared" ref="P3751" si="5165">G3751*O3750</f>
        <v>#REF!</v>
      </c>
    </row>
    <row r="3752" spans="1:16">
      <c r="B3752" s="627"/>
      <c r="C3752" s="627"/>
      <c r="D3752" s="627"/>
      <c r="E3752" s="628"/>
      <c r="F3752" s="260" t="str">
        <f>CONCATENATE("Ladder - Union ",C3750,D3750,"x",E3750)</f>
        <v>Ladder - Union PRE Galv. 300 x 80</v>
      </c>
      <c r="G3752" s="629">
        <v>2</v>
      </c>
      <c r="H3752" s="630">
        <f>IF(F3752="",0,VLOOKUP(F3752,'Cable trays (UnitPrice)'!B:F,5,0))</f>
        <v>2.5293956795187311</v>
      </c>
      <c r="I3752" s="631">
        <f t="shared" si="5164"/>
        <v>5.0587913590374622</v>
      </c>
      <c r="J3752" s="632"/>
      <c r="K3752" s="632"/>
      <c r="L3752" s="632"/>
      <c r="M3752" s="633"/>
      <c r="N3752" s="632"/>
      <c r="O3752" s="635"/>
      <c r="P3752" s="636" t="e">
        <f t="shared" ref="P3752" si="5166">G3752*O3750</f>
        <v>#REF!</v>
      </c>
    </row>
    <row r="3753" spans="1:16">
      <c r="B3753" s="627"/>
      <c r="C3753" s="627"/>
      <c r="D3753" s="627"/>
      <c r="E3753" s="628"/>
      <c r="F3753" s="638" t="s">
        <v>853</v>
      </c>
      <c r="G3753" s="639">
        <v>2</v>
      </c>
      <c r="H3753" s="630">
        <f>IF(F3753="",0,VLOOKUP(F3753,'Cable trays (UnitPrice)'!B:F,5,0))</f>
        <v>1.6165217391304347</v>
      </c>
      <c r="I3753" s="631">
        <f t="shared" si="5164"/>
        <v>3.2330434782608695</v>
      </c>
      <c r="J3753" s="632"/>
      <c r="K3753" s="632"/>
      <c r="L3753" s="632"/>
      <c r="M3753" s="633"/>
      <c r="N3753" s="632"/>
      <c r="O3753" s="635"/>
      <c r="P3753" s="636" t="e">
        <f t="shared" ref="P3753" si="5167">G3753*O3750</f>
        <v>#REF!</v>
      </c>
    </row>
    <row r="3754" spans="1:16">
      <c r="B3754" s="627"/>
      <c r="C3754" s="627"/>
      <c r="D3754" s="627"/>
      <c r="E3754" s="628"/>
      <c r="F3754" s="638" t="s">
        <v>854</v>
      </c>
      <c r="G3754" s="639">
        <v>2</v>
      </c>
      <c r="H3754" s="630">
        <f>IF(F3754="",0,VLOOKUP(F3754,'Cable trays (UnitPrice)'!B:F,5,0))</f>
        <v>0.1643478260869565</v>
      </c>
      <c r="I3754" s="631">
        <f t="shared" si="5164"/>
        <v>0.328695652173913</v>
      </c>
      <c r="J3754" s="632"/>
      <c r="K3754" s="632"/>
      <c r="L3754" s="632"/>
      <c r="M3754" s="633"/>
      <c r="N3754" s="632"/>
      <c r="O3754" s="635"/>
      <c r="P3754" s="636" t="e">
        <f t="shared" ref="P3754" si="5168">G3754*O3750</f>
        <v>#REF!</v>
      </c>
    </row>
    <row r="3755" spans="1:16">
      <c r="B3755" s="627"/>
      <c r="C3755" s="627"/>
      <c r="D3755" s="627"/>
      <c r="E3755" s="628"/>
      <c r="F3755" s="638" t="s">
        <v>865</v>
      </c>
      <c r="G3755" s="639">
        <f t="shared" si="5098"/>
        <v>0.6</v>
      </c>
      <c r="H3755" s="630">
        <f>IF(F3755="",0,VLOOKUP(F3755,'Cable trays (UnitPrice)'!B:F,5,0))</f>
        <v>5.9608695652173909</v>
      </c>
      <c r="I3755" s="631">
        <f t="shared" si="5164"/>
        <v>3.5765217391304343</v>
      </c>
      <c r="J3755" s="632"/>
      <c r="K3755" s="632"/>
      <c r="L3755" s="632"/>
      <c r="M3755" s="633"/>
      <c r="N3755" s="632"/>
      <c r="O3755" s="635"/>
      <c r="P3755" s="636" t="e">
        <f t="shared" ref="P3755" si="5169">G3755*O3750</f>
        <v>#REF!</v>
      </c>
    </row>
    <row r="3756" spans="1:16">
      <c r="B3756" s="627"/>
      <c r="C3756" s="627"/>
      <c r="D3756" s="627"/>
      <c r="E3756" s="628"/>
      <c r="F3756" s="638" t="s">
        <v>855</v>
      </c>
      <c r="G3756" s="639">
        <v>2</v>
      </c>
      <c r="H3756" s="630">
        <f>IF(F3756="",0,VLOOKUP(F3756,'Cable trays (UnitPrice)'!B:F,5,0))</f>
        <v>0.78521739130434776</v>
      </c>
      <c r="I3756" s="631">
        <f t="shared" si="5164"/>
        <v>1.5704347826086955</v>
      </c>
      <c r="J3756" s="632"/>
      <c r="K3756" s="632"/>
      <c r="L3756" s="632"/>
      <c r="M3756" s="633"/>
      <c r="N3756" s="632"/>
      <c r="O3756" s="635"/>
      <c r="P3756" s="636" t="e">
        <f t="shared" ref="P3756" si="5170">G3756*O3750</f>
        <v>#REF!</v>
      </c>
    </row>
    <row r="3757" spans="1:16">
      <c r="B3757" s="627"/>
      <c r="C3757" s="627"/>
      <c r="D3757" s="627"/>
      <c r="E3757" s="628"/>
      <c r="F3757" s="638"/>
      <c r="G3757" s="639"/>
      <c r="H3757" s="630">
        <f>IF(F3757="",0,VLOOKUP(F3757,'Cable trays (UnitPrice)'!B:F,5,0))</f>
        <v>0</v>
      </c>
      <c r="I3757" s="631">
        <f t="shared" si="5164"/>
        <v>0</v>
      </c>
      <c r="J3757" s="632"/>
      <c r="K3757" s="632"/>
      <c r="L3757" s="632"/>
      <c r="M3757" s="633"/>
      <c r="N3757" s="632"/>
      <c r="O3757" s="635"/>
      <c r="P3757" s="636" t="e">
        <f t="shared" ref="P3757" si="5171">G3757*O3750</f>
        <v>#REF!</v>
      </c>
    </row>
    <row r="3758" spans="1:16">
      <c r="B3758" s="627"/>
      <c r="C3758" s="627"/>
      <c r="D3758" s="627"/>
      <c r="E3758" s="628"/>
      <c r="F3758" s="627"/>
      <c r="G3758" s="639"/>
      <c r="H3758" s="630">
        <f>IF(F3758="",0,VLOOKUP(F3758,'Cable trays (UnitPrice)'!B:F,5,0))</f>
        <v>0</v>
      </c>
      <c r="I3758" s="631">
        <f t="shared" si="5164"/>
        <v>0</v>
      </c>
      <c r="J3758" s="632"/>
      <c r="K3758" s="632"/>
      <c r="L3758" s="632"/>
      <c r="M3758" s="633"/>
      <c r="N3758" s="632"/>
      <c r="O3758" s="635"/>
      <c r="P3758" s="636" t="e">
        <f t="shared" ref="P3758" si="5172">G3758*O3750</f>
        <v>#REF!</v>
      </c>
    </row>
    <row r="3759" spans="1:16">
      <c r="B3759" s="627"/>
      <c r="C3759" s="627"/>
      <c r="D3759" s="627"/>
      <c r="E3759" s="628"/>
      <c r="F3759" s="8"/>
      <c r="G3759" s="639"/>
      <c r="H3759" s="630">
        <f>IF(F3759="",0,VLOOKUP(F3759,'Cable trays (UnitPrice)'!B:F,5,0))</f>
        <v>0</v>
      </c>
      <c r="I3759" s="631">
        <f t="shared" si="5164"/>
        <v>0</v>
      </c>
      <c r="J3759" s="632"/>
      <c r="K3759" s="632"/>
      <c r="L3759" s="632"/>
      <c r="M3759" s="633"/>
      <c r="N3759" s="632"/>
      <c r="O3759" s="635"/>
      <c r="P3759" s="636" t="e">
        <f t="shared" ref="P3759" si="5173">G3759*O3750</f>
        <v>#REF!</v>
      </c>
    </row>
    <row r="3760" spans="1:16">
      <c r="A3760" t="s">
        <v>1106</v>
      </c>
      <c r="B3760" s="706" t="s">
        <v>1086</v>
      </c>
      <c r="C3760" s="704" t="s">
        <v>856</v>
      </c>
      <c r="D3760" s="9" t="s">
        <v>875</v>
      </c>
      <c r="E3760" s="9" t="s">
        <v>881</v>
      </c>
      <c r="F3760" s="619"/>
      <c r="G3760" s="619"/>
      <c r="H3760" s="619"/>
      <c r="I3760" s="620">
        <f t="shared" ref="I3760" si="5174">SUM(I3761:I3769)</f>
        <v>59.094347826086945</v>
      </c>
      <c r="J3760" s="621">
        <f>I3760*NOK2EUR</f>
        <v>679.58499999999992</v>
      </c>
      <c r="K3760" s="622"/>
      <c r="L3760" s="622">
        <f t="shared" ref="L3760" si="5175">D3760/1000</f>
        <v>0.15</v>
      </c>
      <c r="M3760" s="624">
        <f t="shared" ref="M3760" si="5176">$M$1</f>
        <v>0.5</v>
      </c>
      <c r="N3760" s="622">
        <f t="shared" ref="N3760" si="5177">L3760+L3760*M3760</f>
        <v>0.22499999999999998</v>
      </c>
      <c r="O3760" s="626" t="e">
        <f>SUMIF(#REF!,A3760,#REF!)</f>
        <v>#REF!</v>
      </c>
      <c r="P3760" s="626"/>
    </row>
    <row r="3761" spans="1:16">
      <c r="B3761" s="627"/>
      <c r="C3761" s="627"/>
      <c r="D3761" s="627"/>
      <c r="E3761" s="628"/>
      <c r="F3761" s="260" t="str">
        <f>CONCATENATE(B3760," ",C3760,D3760,"x",E3760)</f>
        <v>Tray - Reducer PRE Galv. 150 x 100</v>
      </c>
      <c r="G3761" s="629">
        <v>1</v>
      </c>
      <c r="H3761" s="630">
        <f>IF(F3761="",0,VLOOKUP(F3761,'Cable trays (UnitPrice)'!B:F,5,0))</f>
        <v>34.782608695652172</v>
      </c>
      <c r="I3761" s="631">
        <f t="shared" ref="I3761:I3769" si="5178">H3761*G3761</f>
        <v>34.782608695652172</v>
      </c>
      <c r="J3761" s="632"/>
      <c r="K3761" s="632"/>
      <c r="L3761" s="632"/>
      <c r="M3761" s="633"/>
      <c r="N3761" s="632"/>
      <c r="O3761" s="635"/>
      <c r="P3761" s="636" t="e">
        <f t="shared" ref="P3761" si="5179">G3761*O3760</f>
        <v>#REF!</v>
      </c>
    </row>
    <row r="3762" spans="1:16">
      <c r="B3762" s="627"/>
      <c r="C3762" s="627"/>
      <c r="D3762" s="627"/>
      <c r="E3762" s="628"/>
      <c r="F3762" s="260" t="str">
        <f>CONCATENATE("Ladder - Union ",C3760,D3760,"x",E3760)</f>
        <v>Ladder - Union PRE Galv. 150 x 100</v>
      </c>
      <c r="G3762" s="629">
        <v>2</v>
      </c>
      <c r="H3762" s="630">
        <f>IF(F3762="",0,VLOOKUP(F3762,'Cable trays (UnitPrice)'!B:F,5,0))</f>
        <v>8.695652173913043</v>
      </c>
      <c r="I3762" s="631">
        <f t="shared" si="5178"/>
        <v>17.391304347826086</v>
      </c>
      <c r="J3762" s="632"/>
      <c r="K3762" s="632"/>
      <c r="L3762" s="632"/>
      <c r="M3762" s="633"/>
      <c r="N3762" s="632"/>
      <c r="O3762" s="635"/>
      <c r="P3762" s="636" t="e">
        <f t="shared" ref="P3762" si="5180">G3762*O3760</f>
        <v>#REF!</v>
      </c>
    </row>
    <row r="3763" spans="1:16">
      <c r="B3763" s="627"/>
      <c r="C3763" s="627"/>
      <c r="D3763" s="627"/>
      <c r="E3763" s="628"/>
      <c r="F3763" s="638" t="s">
        <v>853</v>
      </c>
      <c r="G3763" s="639">
        <v>2</v>
      </c>
      <c r="H3763" s="630">
        <f>IF(F3763="",0,VLOOKUP(F3763,'Cable trays (UnitPrice)'!B:F,5,0))</f>
        <v>1.6165217391304347</v>
      </c>
      <c r="I3763" s="631">
        <f t="shared" si="5178"/>
        <v>3.2330434782608695</v>
      </c>
      <c r="J3763" s="632"/>
      <c r="K3763" s="632"/>
      <c r="L3763" s="632"/>
      <c r="M3763" s="633"/>
      <c r="N3763" s="632"/>
      <c r="O3763" s="635"/>
      <c r="P3763" s="636" t="e">
        <f t="shared" ref="P3763" si="5181">G3763*O3760</f>
        <v>#REF!</v>
      </c>
    </row>
    <row r="3764" spans="1:16">
      <c r="B3764" s="627"/>
      <c r="C3764" s="627"/>
      <c r="D3764" s="627"/>
      <c r="E3764" s="628"/>
      <c r="F3764" s="638" t="s">
        <v>854</v>
      </c>
      <c r="G3764" s="639">
        <v>2</v>
      </c>
      <c r="H3764" s="630">
        <f>IF(F3764="",0,VLOOKUP(F3764,'Cable trays (UnitPrice)'!B:F,5,0))</f>
        <v>0.1643478260869565</v>
      </c>
      <c r="I3764" s="631">
        <f t="shared" si="5178"/>
        <v>0.328695652173913</v>
      </c>
      <c r="J3764" s="632"/>
      <c r="K3764" s="632"/>
      <c r="L3764" s="632"/>
      <c r="M3764" s="633"/>
      <c r="N3764" s="632"/>
      <c r="O3764" s="635"/>
      <c r="P3764" s="636" t="e">
        <f t="shared" ref="P3764" si="5182">G3764*O3760</f>
        <v>#REF!</v>
      </c>
    </row>
    <row r="3765" spans="1:16">
      <c r="B3765" s="627"/>
      <c r="C3765" s="627"/>
      <c r="D3765" s="627"/>
      <c r="E3765" s="628"/>
      <c r="F3765" s="638" t="s">
        <v>865</v>
      </c>
      <c r="G3765" s="639">
        <f t="shared" si="5098"/>
        <v>0.3</v>
      </c>
      <c r="H3765" s="630">
        <f>IF(F3765="",0,VLOOKUP(F3765,'Cable trays (UnitPrice)'!B:F,5,0))</f>
        <v>5.9608695652173909</v>
      </c>
      <c r="I3765" s="631">
        <f t="shared" si="5178"/>
        <v>1.7882608695652171</v>
      </c>
      <c r="J3765" s="632"/>
      <c r="K3765" s="632"/>
      <c r="L3765" s="632"/>
      <c r="M3765" s="633"/>
      <c r="N3765" s="632"/>
      <c r="O3765" s="635"/>
      <c r="P3765" s="636" t="e">
        <f t="shared" ref="P3765" si="5183">G3765*O3760</f>
        <v>#REF!</v>
      </c>
    </row>
    <row r="3766" spans="1:16">
      <c r="B3766" s="627"/>
      <c r="C3766" s="627"/>
      <c r="D3766" s="627"/>
      <c r="E3766" s="628"/>
      <c r="F3766" s="638" t="s">
        <v>855</v>
      </c>
      <c r="G3766" s="639">
        <v>2</v>
      </c>
      <c r="H3766" s="630">
        <f>IF(F3766="",0,VLOOKUP(F3766,'Cable trays (UnitPrice)'!B:F,5,0))</f>
        <v>0.78521739130434776</v>
      </c>
      <c r="I3766" s="631">
        <f t="shared" si="5178"/>
        <v>1.5704347826086955</v>
      </c>
      <c r="J3766" s="632"/>
      <c r="K3766" s="632"/>
      <c r="L3766" s="632"/>
      <c r="M3766" s="633"/>
      <c r="N3766" s="632"/>
      <c r="O3766" s="635"/>
      <c r="P3766" s="636" t="e">
        <f t="shared" ref="P3766" si="5184">G3766*O3760</f>
        <v>#REF!</v>
      </c>
    </row>
    <row r="3767" spans="1:16">
      <c r="B3767" s="627"/>
      <c r="C3767" s="627"/>
      <c r="D3767" s="627"/>
      <c r="E3767" s="628"/>
      <c r="F3767" s="638"/>
      <c r="G3767" s="639"/>
      <c r="H3767" s="630">
        <f>IF(F3767="",0,VLOOKUP(F3767,'Cable trays (UnitPrice)'!B:F,5,0))</f>
        <v>0</v>
      </c>
      <c r="I3767" s="631">
        <f t="shared" si="5178"/>
        <v>0</v>
      </c>
      <c r="J3767" s="632"/>
      <c r="K3767" s="632"/>
      <c r="L3767" s="632"/>
      <c r="M3767" s="633"/>
      <c r="N3767" s="632"/>
      <c r="O3767" s="635"/>
      <c r="P3767" s="636" t="e">
        <f t="shared" ref="P3767" si="5185">G3767*O3760</f>
        <v>#REF!</v>
      </c>
    </row>
    <row r="3768" spans="1:16">
      <c r="B3768" s="627"/>
      <c r="C3768" s="627"/>
      <c r="D3768" s="627"/>
      <c r="E3768" s="628"/>
      <c r="F3768" s="627"/>
      <c r="G3768" s="639"/>
      <c r="H3768" s="630">
        <f>IF(F3768="",0,VLOOKUP(F3768,'Cable trays (UnitPrice)'!B:F,5,0))</f>
        <v>0</v>
      </c>
      <c r="I3768" s="631">
        <f t="shared" si="5178"/>
        <v>0</v>
      </c>
      <c r="J3768" s="632"/>
      <c r="K3768" s="632"/>
      <c r="L3768" s="632"/>
      <c r="M3768" s="633"/>
      <c r="N3768" s="632"/>
      <c r="O3768" s="635"/>
      <c r="P3768" s="636" t="e">
        <f t="shared" ref="P3768" si="5186">G3768*O3760</f>
        <v>#REF!</v>
      </c>
    </row>
    <row r="3769" spans="1:16">
      <c r="B3769" s="627"/>
      <c r="C3769" s="627"/>
      <c r="D3769" s="627"/>
      <c r="E3769" s="628"/>
      <c r="F3769" s="8"/>
      <c r="G3769" s="639"/>
      <c r="H3769" s="630">
        <f>IF(F3769="",0,VLOOKUP(F3769,'Cable trays (UnitPrice)'!B:F,5,0))</f>
        <v>0</v>
      </c>
      <c r="I3769" s="631">
        <f t="shared" si="5178"/>
        <v>0</v>
      </c>
      <c r="J3769" s="632"/>
      <c r="K3769" s="632"/>
      <c r="L3769" s="632"/>
      <c r="M3769" s="633"/>
      <c r="N3769" s="632"/>
      <c r="O3769" s="635"/>
      <c r="P3769" s="636" t="e">
        <f t="shared" ref="P3769" si="5187">G3769*O3760</f>
        <v>#REF!</v>
      </c>
    </row>
    <row r="3770" spans="1:16">
      <c r="A3770" t="s">
        <v>1107</v>
      </c>
      <c r="B3770" s="706" t="s">
        <v>1086</v>
      </c>
      <c r="C3770" s="704" t="s">
        <v>856</v>
      </c>
      <c r="D3770" s="9" t="s">
        <v>887</v>
      </c>
      <c r="E3770" s="9" t="s">
        <v>881</v>
      </c>
      <c r="F3770" s="619"/>
      <c r="G3770" s="619"/>
      <c r="H3770" s="619"/>
      <c r="I3770" s="620">
        <f t="shared" ref="I3770" si="5188">SUM(I3771:I3779)</f>
        <v>33.991834837298327</v>
      </c>
      <c r="J3770" s="621">
        <f>I3770*NOK2EUR</f>
        <v>390.90610062893074</v>
      </c>
      <c r="K3770" s="622"/>
      <c r="L3770" s="622">
        <f t="shared" ref="L3770" si="5189">D3770/1000</f>
        <v>0.1</v>
      </c>
      <c r="M3770" s="624">
        <f t="shared" ref="M3770" si="5190">$M$1</f>
        <v>0.5</v>
      </c>
      <c r="N3770" s="622">
        <f t="shared" ref="N3770" si="5191">L3770+L3770*M3770</f>
        <v>0.15000000000000002</v>
      </c>
      <c r="O3770" s="626" t="e">
        <f>SUMIF(#REF!,A3770,#REF!)</f>
        <v>#REF!</v>
      </c>
      <c r="P3770" s="626"/>
    </row>
    <row r="3771" spans="1:16">
      <c r="B3771" s="627"/>
      <c r="C3771" s="627"/>
      <c r="D3771" s="627"/>
      <c r="E3771" s="628"/>
      <c r="F3771" s="260" t="str">
        <f>CONCATENATE(B3770," ",C3770,D3770,"x",E3770)</f>
        <v>Tray - Reducer PRE Galv. 100 x 100</v>
      </c>
      <c r="G3771" s="629">
        <v>1</v>
      </c>
      <c r="H3771" s="630">
        <f>IF(F3771="",0,VLOOKUP(F3771,'Cable trays (UnitPrice)'!B:F,5,0))</f>
        <v>22.608695652173914</v>
      </c>
      <c r="I3771" s="631">
        <f t="shared" ref="I3771:I3779" si="5192">H3771*G3771</f>
        <v>22.608695652173914</v>
      </c>
      <c r="J3771" s="632"/>
      <c r="K3771" s="632"/>
      <c r="L3771" s="632"/>
      <c r="M3771" s="633"/>
      <c r="N3771" s="632"/>
      <c r="O3771" s="635"/>
      <c r="P3771" s="636" t="e">
        <f t="shared" ref="P3771" si="5193">G3771*O3770</f>
        <v>#REF!</v>
      </c>
    </row>
    <row r="3772" spans="1:16">
      <c r="B3772" s="627"/>
      <c r="C3772" s="627"/>
      <c r="D3772" s="627"/>
      <c r="E3772" s="628"/>
      <c r="F3772" s="260" t="str">
        <f>CONCATENATE("Ladder - Union ",C3770,D3770,"x",E3770)</f>
        <v>Ladder - Union PRE Galv. 100 x 100</v>
      </c>
      <c r="G3772" s="629">
        <v>2</v>
      </c>
      <c r="H3772" s="630">
        <f>IF(F3772="",0,VLOOKUP(F3772,'Cable trays (UnitPrice)'!B:F,5,0))</f>
        <v>2.5293956795187311</v>
      </c>
      <c r="I3772" s="631">
        <f t="shared" si="5192"/>
        <v>5.0587913590374622</v>
      </c>
      <c r="J3772" s="632"/>
      <c r="K3772" s="632"/>
      <c r="L3772" s="632"/>
      <c r="M3772" s="633"/>
      <c r="N3772" s="632"/>
      <c r="O3772" s="635"/>
      <c r="P3772" s="636" t="e">
        <f t="shared" ref="P3772" si="5194">G3772*O3770</f>
        <v>#REF!</v>
      </c>
    </row>
    <row r="3773" spans="1:16">
      <c r="B3773" s="627"/>
      <c r="C3773" s="627"/>
      <c r="D3773" s="627"/>
      <c r="E3773" s="628"/>
      <c r="F3773" s="638" t="s">
        <v>853</v>
      </c>
      <c r="G3773" s="639">
        <v>2</v>
      </c>
      <c r="H3773" s="630">
        <f>IF(F3773="",0,VLOOKUP(F3773,'Cable trays (UnitPrice)'!B:F,5,0))</f>
        <v>1.6165217391304347</v>
      </c>
      <c r="I3773" s="631">
        <f t="shared" si="5192"/>
        <v>3.2330434782608695</v>
      </c>
      <c r="J3773" s="632"/>
      <c r="K3773" s="632"/>
      <c r="L3773" s="632"/>
      <c r="M3773" s="633"/>
      <c r="N3773" s="632"/>
      <c r="O3773" s="635"/>
      <c r="P3773" s="636" t="e">
        <f t="shared" ref="P3773" si="5195">G3773*O3770</f>
        <v>#REF!</v>
      </c>
    </row>
    <row r="3774" spans="1:16">
      <c r="B3774" s="627"/>
      <c r="C3774" s="627"/>
      <c r="D3774" s="627"/>
      <c r="E3774" s="628"/>
      <c r="F3774" s="638" t="s">
        <v>854</v>
      </c>
      <c r="G3774" s="639">
        <v>2</v>
      </c>
      <c r="H3774" s="630">
        <f>IF(F3774="",0,VLOOKUP(F3774,'Cable trays (UnitPrice)'!B:F,5,0))</f>
        <v>0.1643478260869565</v>
      </c>
      <c r="I3774" s="631">
        <f t="shared" si="5192"/>
        <v>0.328695652173913</v>
      </c>
      <c r="J3774" s="632"/>
      <c r="K3774" s="632"/>
      <c r="L3774" s="632"/>
      <c r="M3774" s="633"/>
      <c r="N3774" s="632"/>
      <c r="O3774" s="635"/>
      <c r="P3774" s="636" t="e">
        <f t="shared" ref="P3774" si="5196">G3774*O3770</f>
        <v>#REF!</v>
      </c>
    </row>
    <row r="3775" spans="1:16">
      <c r="B3775" s="627"/>
      <c r="C3775" s="627"/>
      <c r="D3775" s="627"/>
      <c r="E3775" s="628"/>
      <c r="F3775" s="638" t="s">
        <v>865</v>
      </c>
      <c r="G3775" s="639">
        <f t="shared" ref="G3775:G3835" si="5197">D3770*2/1000</f>
        <v>0.2</v>
      </c>
      <c r="H3775" s="630">
        <f>IF(F3775="",0,VLOOKUP(F3775,'Cable trays (UnitPrice)'!B:F,5,0))</f>
        <v>5.9608695652173909</v>
      </c>
      <c r="I3775" s="631">
        <f t="shared" si="5192"/>
        <v>1.1921739130434783</v>
      </c>
      <c r="J3775" s="632"/>
      <c r="K3775" s="632"/>
      <c r="L3775" s="632"/>
      <c r="M3775" s="633"/>
      <c r="N3775" s="632"/>
      <c r="O3775" s="635"/>
      <c r="P3775" s="636" t="e">
        <f t="shared" ref="P3775" si="5198">G3775*O3770</f>
        <v>#REF!</v>
      </c>
    </row>
    <row r="3776" spans="1:16">
      <c r="B3776" s="627"/>
      <c r="C3776" s="627"/>
      <c r="D3776" s="627"/>
      <c r="E3776" s="628"/>
      <c r="F3776" s="638" t="s">
        <v>855</v>
      </c>
      <c r="G3776" s="639">
        <v>2</v>
      </c>
      <c r="H3776" s="630">
        <f>IF(F3776="",0,VLOOKUP(F3776,'Cable trays (UnitPrice)'!B:F,5,0))</f>
        <v>0.78521739130434776</v>
      </c>
      <c r="I3776" s="631">
        <f t="shared" si="5192"/>
        <v>1.5704347826086955</v>
      </c>
      <c r="J3776" s="632"/>
      <c r="K3776" s="632"/>
      <c r="L3776" s="632"/>
      <c r="M3776" s="633"/>
      <c r="N3776" s="632"/>
      <c r="O3776" s="635"/>
      <c r="P3776" s="636" t="e">
        <f t="shared" ref="P3776" si="5199">G3776*O3770</f>
        <v>#REF!</v>
      </c>
    </row>
    <row r="3777" spans="1:16">
      <c r="B3777" s="627"/>
      <c r="C3777" s="627"/>
      <c r="D3777" s="627"/>
      <c r="E3777" s="628"/>
      <c r="F3777" s="638"/>
      <c r="G3777" s="639"/>
      <c r="H3777" s="630">
        <f>IF(F3777="",0,VLOOKUP(F3777,'Cable trays (UnitPrice)'!B:F,5,0))</f>
        <v>0</v>
      </c>
      <c r="I3777" s="631">
        <f t="shared" si="5192"/>
        <v>0</v>
      </c>
      <c r="J3777" s="632"/>
      <c r="K3777" s="632"/>
      <c r="L3777" s="632"/>
      <c r="M3777" s="633"/>
      <c r="N3777" s="632"/>
      <c r="O3777" s="635"/>
      <c r="P3777" s="636" t="e">
        <f t="shared" ref="P3777" si="5200">G3777*O3770</f>
        <v>#REF!</v>
      </c>
    </row>
    <row r="3778" spans="1:16">
      <c r="B3778" s="627"/>
      <c r="C3778" s="627"/>
      <c r="D3778" s="627"/>
      <c r="E3778" s="628"/>
      <c r="F3778" s="627"/>
      <c r="G3778" s="639"/>
      <c r="H3778" s="630">
        <f>IF(F3778="",0,VLOOKUP(F3778,'Cable trays (UnitPrice)'!B:F,5,0))</f>
        <v>0</v>
      </c>
      <c r="I3778" s="631">
        <f t="shared" si="5192"/>
        <v>0</v>
      </c>
      <c r="J3778" s="632"/>
      <c r="K3778" s="632"/>
      <c r="L3778" s="632"/>
      <c r="M3778" s="633"/>
      <c r="N3778" s="632"/>
      <c r="O3778" s="635"/>
      <c r="P3778" s="636" t="e">
        <f t="shared" ref="P3778" si="5201">G3778*O3770</f>
        <v>#REF!</v>
      </c>
    </row>
    <row r="3779" spans="1:16">
      <c r="B3779" s="627"/>
      <c r="C3779" s="627"/>
      <c r="D3779" s="627"/>
      <c r="E3779" s="628"/>
      <c r="F3779" s="8"/>
      <c r="G3779" s="639"/>
      <c r="H3779" s="630">
        <f>IF(F3779="",0,VLOOKUP(F3779,'Cable trays (UnitPrice)'!B:F,5,0))</f>
        <v>0</v>
      </c>
      <c r="I3779" s="631">
        <f t="shared" si="5192"/>
        <v>0</v>
      </c>
      <c r="J3779" s="632"/>
      <c r="K3779" s="632"/>
      <c r="L3779" s="632"/>
      <c r="M3779" s="633"/>
      <c r="N3779" s="632"/>
      <c r="O3779" s="635"/>
      <c r="P3779" s="636" t="e">
        <f t="shared" ref="P3779" si="5202">G3779*O3770</f>
        <v>#REF!</v>
      </c>
    </row>
    <row r="3780" spans="1:16">
      <c r="A3780" t="s">
        <v>1108</v>
      </c>
      <c r="B3780" s="706" t="s">
        <v>1086</v>
      </c>
      <c r="C3780" s="704" t="s">
        <v>856</v>
      </c>
      <c r="D3780" s="9" t="s">
        <v>1056</v>
      </c>
      <c r="E3780" s="9" t="s">
        <v>885</v>
      </c>
      <c r="F3780" s="619"/>
      <c r="G3780" s="619"/>
      <c r="H3780" s="619"/>
      <c r="I3780" s="620">
        <f t="shared" ref="I3780" si="5203">SUM(I3781:I3789)</f>
        <v>42.803999999999995</v>
      </c>
      <c r="J3780" s="621">
        <f>I3780*NOK2EUR</f>
        <v>492.24599999999992</v>
      </c>
      <c r="K3780" s="622"/>
      <c r="L3780" s="622">
        <f t="shared" ref="L3780" si="5204">D3780/1000</f>
        <v>0.06</v>
      </c>
      <c r="M3780" s="624">
        <f t="shared" ref="M3780" si="5205">$M$1</f>
        <v>0.5</v>
      </c>
      <c r="N3780" s="622">
        <f t="shared" ref="N3780" si="5206">L3780+L3780*M3780</f>
        <v>0.09</v>
      </c>
      <c r="O3780" s="626" t="e">
        <f>SUMIF(#REF!,A3780,#REF!)</f>
        <v>#REF!</v>
      </c>
      <c r="P3780" s="626"/>
    </row>
    <row r="3781" spans="1:16">
      <c r="B3781" s="627"/>
      <c r="C3781" s="627"/>
      <c r="D3781" s="627"/>
      <c r="E3781" s="628"/>
      <c r="F3781" s="260" t="str">
        <f>CONCATENATE(B3780," ",C3780,D3780,"x",E3780)</f>
        <v>Tray - Reducer PRE Galv. 60 x 54</v>
      </c>
      <c r="G3781" s="629">
        <v>1</v>
      </c>
      <c r="H3781" s="630">
        <f>IF(F3781="",0,VLOOKUP(F3781,'Cable trays (UnitPrice)'!B:F,5,0))</f>
        <v>19.565217391304348</v>
      </c>
      <c r="I3781" s="631">
        <f t="shared" ref="I3781:I3789" si="5207">H3781*G3781</f>
        <v>19.565217391304348</v>
      </c>
      <c r="J3781" s="632"/>
      <c r="K3781" s="632"/>
      <c r="L3781" s="632"/>
      <c r="M3781" s="633"/>
      <c r="N3781" s="632"/>
      <c r="O3781" s="635"/>
      <c r="P3781" s="636" t="e">
        <f t="shared" ref="P3781" si="5208">G3781*O3780</f>
        <v>#REF!</v>
      </c>
    </row>
    <row r="3782" spans="1:16">
      <c r="B3782" s="627"/>
      <c r="C3782" s="627"/>
      <c r="D3782" s="627"/>
      <c r="E3782" s="628"/>
      <c r="F3782" s="260" t="str">
        <f>CONCATENATE("Ladder - Union ",C3780,D3780,"x",E3780)</f>
        <v>Ladder - Union PRE Galv. 60 x 54</v>
      </c>
      <c r="G3782" s="629">
        <v>2</v>
      </c>
      <c r="H3782" s="630">
        <f>IF(F3782="",0,VLOOKUP(F3782,'Cable trays (UnitPrice)'!B:F,5,0))</f>
        <v>8.695652173913043</v>
      </c>
      <c r="I3782" s="631">
        <f t="shared" si="5207"/>
        <v>17.391304347826086</v>
      </c>
      <c r="J3782" s="632"/>
      <c r="K3782" s="632"/>
      <c r="L3782" s="632"/>
      <c r="M3782" s="633"/>
      <c r="N3782" s="632"/>
      <c r="O3782" s="635"/>
      <c r="P3782" s="636" t="e">
        <f t="shared" ref="P3782" si="5209">G3782*O3780</f>
        <v>#REF!</v>
      </c>
    </row>
    <row r="3783" spans="1:16">
      <c r="B3783" s="627"/>
      <c r="C3783" s="627"/>
      <c r="D3783" s="627"/>
      <c r="E3783" s="628"/>
      <c r="F3783" s="638" t="s">
        <v>853</v>
      </c>
      <c r="G3783" s="639">
        <v>2</v>
      </c>
      <c r="H3783" s="630">
        <f>IF(F3783="",0,VLOOKUP(F3783,'Cable trays (UnitPrice)'!B:F,5,0))</f>
        <v>1.6165217391304347</v>
      </c>
      <c r="I3783" s="631">
        <f t="shared" si="5207"/>
        <v>3.2330434782608695</v>
      </c>
      <c r="J3783" s="632"/>
      <c r="K3783" s="632"/>
      <c r="L3783" s="632"/>
      <c r="M3783" s="633"/>
      <c r="N3783" s="632"/>
      <c r="O3783" s="635"/>
      <c r="P3783" s="636" t="e">
        <f t="shared" ref="P3783" si="5210">G3783*O3780</f>
        <v>#REF!</v>
      </c>
    </row>
    <row r="3784" spans="1:16">
      <c r="B3784" s="627"/>
      <c r="C3784" s="627"/>
      <c r="D3784" s="627"/>
      <c r="E3784" s="628"/>
      <c r="F3784" s="638" t="s">
        <v>854</v>
      </c>
      <c r="G3784" s="639">
        <v>2</v>
      </c>
      <c r="H3784" s="630">
        <f>IF(F3784="",0,VLOOKUP(F3784,'Cable trays (UnitPrice)'!B:F,5,0))</f>
        <v>0.1643478260869565</v>
      </c>
      <c r="I3784" s="631">
        <f t="shared" si="5207"/>
        <v>0.328695652173913</v>
      </c>
      <c r="J3784" s="632"/>
      <c r="K3784" s="632"/>
      <c r="L3784" s="632"/>
      <c r="M3784" s="633"/>
      <c r="N3784" s="632"/>
      <c r="O3784" s="635"/>
      <c r="P3784" s="636" t="e">
        <f t="shared" ref="P3784" si="5211">G3784*O3780</f>
        <v>#REF!</v>
      </c>
    </row>
    <row r="3785" spans="1:16">
      <c r="B3785" s="627"/>
      <c r="C3785" s="627"/>
      <c r="D3785" s="627"/>
      <c r="E3785" s="628"/>
      <c r="F3785" s="638" t="s">
        <v>865</v>
      </c>
      <c r="G3785" s="639">
        <f t="shared" si="5197"/>
        <v>0.12</v>
      </c>
      <c r="H3785" s="630">
        <f>IF(F3785="",0,VLOOKUP(F3785,'Cable trays (UnitPrice)'!B:F,5,0))</f>
        <v>5.9608695652173909</v>
      </c>
      <c r="I3785" s="631">
        <f t="shared" si="5207"/>
        <v>0.71530434782608687</v>
      </c>
      <c r="J3785" s="632"/>
      <c r="K3785" s="632"/>
      <c r="L3785" s="632"/>
      <c r="M3785" s="633"/>
      <c r="N3785" s="632"/>
      <c r="O3785" s="635"/>
      <c r="P3785" s="636" t="e">
        <f t="shared" ref="P3785" si="5212">G3785*O3780</f>
        <v>#REF!</v>
      </c>
    </row>
    <row r="3786" spans="1:16">
      <c r="B3786" s="627"/>
      <c r="C3786" s="627"/>
      <c r="D3786" s="627"/>
      <c r="E3786" s="628"/>
      <c r="F3786" s="638" t="s">
        <v>855</v>
      </c>
      <c r="G3786" s="639">
        <v>2</v>
      </c>
      <c r="H3786" s="630">
        <f>IF(F3786="",0,VLOOKUP(F3786,'Cable trays (UnitPrice)'!B:F,5,0))</f>
        <v>0.78521739130434776</v>
      </c>
      <c r="I3786" s="631">
        <f t="shared" si="5207"/>
        <v>1.5704347826086955</v>
      </c>
      <c r="J3786" s="632"/>
      <c r="K3786" s="632"/>
      <c r="L3786" s="632"/>
      <c r="M3786" s="633"/>
      <c r="N3786" s="632"/>
      <c r="O3786" s="635"/>
      <c r="P3786" s="636" t="e">
        <f t="shared" ref="P3786" si="5213">G3786*O3780</f>
        <v>#REF!</v>
      </c>
    </row>
    <row r="3787" spans="1:16">
      <c r="B3787" s="627"/>
      <c r="C3787" s="627"/>
      <c r="D3787" s="627"/>
      <c r="E3787" s="628"/>
      <c r="F3787" s="638"/>
      <c r="G3787" s="639"/>
      <c r="H3787" s="630">
        <f>IF(F3787="",0,VLOOKUP(F3787,'Cable trays (UnitPrice)'!B:F,5,0))</f>
        <v>0</v>
      </c>
      <c r="I3787" s="631">
        <f t="shared" si="5207"/>
        <v>0</v>
      </c>
      <c r="J3787" s="632"/>
      <c r="K3787" s="632"/>
      <c r="L3787" s="632"/>
      <c r="M3787" s="633"/>
      <c r="N3787" s="632"/>
      <c r="O3787" s="635"/>
      <c r="P3787" s="636" t="e">
        <f t="shared" ref="P3787" si="5214">G3787*O3780</f>
        <v>#REF!</v>
      </c>
    </row>
    <row r="3788" spans="1:16">
      <c r="B3788" s="627"/>
      <c r="C3788" s="627"/>
      <c r="D3788" s="627"/>
      <c r="E3788" s="628"/>
      <c r="F3788" s="627"/>
      <c r="G3788" s="639"/>
      <c r="H3788" s="630">
        <f>IF(F3788="",0,VLOOKUP(F3788,'Cable trays (UnitPrice)'!B:F,5,0))</f>
        <v>0</v>
      </c>
      <c r="I3788" s="631">
        <f t="shared" si="5207"/>
        <v>0</v>
      </c>
      <c r="J3788" s="632"/>
      <c r="K3788" s="632"/>
      <c r="L3788" s="632"/>
      <c r="M3788" s="633"/>
      <c r="N3788" s="632"/>
      <c r="O3788" s="635"/>
      <c r="P3788" s="636" t="e">
        <f t="shared" ref="P3788" si="5215">G3788*O3780</f>
        <v>#REF!</v>
      </c>
    </row>
    <row r="3789" spans="1:16">
      <c r="B3789" s="627"/>
      <c r="C3789" s="627"/>
      <c r="D3789" s="627"/>
      <c r="E3789" s="628"/>
      <c r="F3789" s="8"/>
      <c r="G3789" s="639"/>
      <c r="H3789" s="630">
        <f>IF(F3789="",0,VLOOKUP(F3789,'Cable trays (UnitPrice)'!B:F,5,0))</f>
        <v>0</v>
      </c>
      <c r="I3789" s="631">
        <f t="shared" si="5207"/>
        <v>0</v>
      </c>
      <c r="J3789" s="632"/>
      <c r="K3789" s="632"/>
      <c r="L3789" s="632"/>
      <c r="M3789" s="633"/>
      <c r="N3789" s="632"/>
      <c r="O3789" s="635"/>
      <c r="P3789" s="636" t="e">
        <f t="shared" ref="P3789" si="5216">G3789*O3780</f>
        <v>#REF!</v>
      </c>
    </row>
    <row r="3790" spans="1:16">
      <c r="A3790" t="s">
        <v>1109</v>
      </c>
      <c r="B3790" s="706" t="s">
        <v>1086</v>
      </c>
      <c r="C3790" s="704" t="s">
        <v>856</v>
      </c>
      <c r="D3790" s="9" t="s">
        <v>1058</v>
      </c>
      <c r="E3790" s="9" t="s">
        <v>885</v>
      </c>
      <c r="F3790" s="619"/>
      <c r="G3790" s="619"/>
      <c r="H3790" s="619"/>
      <c r="I3790" s="620">
        <f t="shared" ref="I3790" si="5217">SUM(I3791:I3799)</f>
        <v>25.635288487831556</v>
      </c>
      <c r="J3790" s="621">
        <f>I3790*NOK2EUR</f>
        <v>294.80581761006289</v>
      </c>
      <c r="K3790" s="622"/>
      <c r="L3790" s="622">
        <f t="shared" ref="L3790" si="5218">D3790/1000</f>
        <v>0.05</v>
      </c>
      <c r="M3790" s="624">
        <f t="shared" ref="M3790" si="5219">$M$1</f>
        <v>0.5</v>
      </c>
      <c r="N3790" s="622">
        <f t="shared" ref="N3790" si="5220">L3790+L3790*M3790</f>
        <v>7.5000000000000011E-2</v>
      </c>
      <c r="O3790" s="626" t="e">
        <f>SUMIF(#REF!,A3790,#REF!)</f>
        <v>#REF!</v>
      </c>
      <c r="P3790" s="626"/>
    </row>
    <row r="3791" spans="1:16">
      <c r="B3791" s="627"/>
      <c r="C3791" s="627"/>
      <c r="D3791" s="627"/>
      <c r="E3791" s="628"/>
      <c r="F3791" s="260" t="str">
        <f>CONCATENATE(B3790," ",C3790,D3790,"x",E3790)</f>
        <v>Tray - Reducer PRE Galv. 50 x 54</v>
      </c>
      <c r="G3791" s="629">
        <v>1</v>
      </c>
      <c r="H3791" s="630">
        <f>IF(F3791="",0,VLOOKUP(F3791,'Cable trays (UnitPrice)'!B:F,5,0))</f>
        <v>17.391304347826086</v>
      </c>
      <c r="I3791" s="631">
        <f t="shared" ref="I3791:I3799" si="5221">H3791*G3791</f>
        <v>17.391304347826086</v>
      </c>
      <c r="J3791" s="632"/>
      <c r="K3791" s="632"/>
      <c r="L3791" s="632"/>
      <c r="M3791" s="633"/>
      <c r="N3791" s="632"/>
      <c r="O3791" s="635"/>
      <c r="P3791" s="636" t="e">
        <f t="shared" ref="P3791" si="5222">G3791*O3790</f>
        <v>#REF!</v>
      </c>
    </row>
    <row r="3792" spans="1:16">
      <c r="B3792" s="627"/>
      <c r="C3792" s="627"/>
      <c r="D3792" s="627"/>
      <c r="E3792" s="628"/>
      <c r="F3792" s="260" t="str">
        <f>CONCATENATE("Ladder - Union ",C3790,D3790,"x",E3790)</f>
        <v>Ladder - Union PRE Galv. 50 x 54</v>
      </c>
      <c r="G3792" s="629">
        <v>2</v>
      </c>
      <c r="H3792" s="630">
        <f>IF(F3792="",0,VLOOKUP(F3792,'Cable trays (UnitPrice)'!B:F,5,0))</f>
        <v>1.2578616352201257</v>
      </c>
      <c r="I3792" s="631">
        <f t="shared" si="5221"/>
        <v>2.5157232704402515</v>
      </c>
      <c r="J3792" s="632"/>
      <c r="K3792" s="632"/>
      <c r="L3792" s="632"/>
      <c r="M3792" s="633"/>
      <c r="N3792" s="632"/>
      <c r="O3792" s="635"/>
      <c r="P3792" s="636" t="e">
        <f t="shared" ref="P3792" si="5223">G3792*O3790</f>
        <v>#REF!</v>
      </c>
    </row>
    <row r="3793" spans="1:16">
      <c r="B3793" s="627"/>
      <c r="C3793" s="627"/>
      <c r="D3793" s="627"/>
      <c r="E3793" s="628"/>
      <c r="F3793" s="638" t="s">
        <v>853</v>
      </c>
      <c r="G3793" s="639">
        <v>2</v>
      </c>
      <c r="H3793" s="630">
        <f>IF(F3793="",0,VLOOKUP(F3793,'Cable trays (UnitPrice)'!B:F,5,0))</f>
        <v>1.6165217391304347</v>
      </c>
      <c r="I3793" s="631">
        <f t="shared" si="5221"/>
        <v>3.2330434782608695</v>
      </c>
      <c r="J3793" s="632"/>
      <c r="K3793" s="632"/>
      <c r="L3793" s="632"/>
      <c r="M3793" s="633"/>
      <c r="N3793" s="632"/>
      <c r="O3793" s="635"/>
      <c r="P3793" s="636" t="e">
        <f t="shared" ref="P3793" si="5224">G3793*O3790</f>
        <v>#REF!</v>
      </c>
    </row>
    <row r="3794" spans="1:16">
      <c r="B3794" s="627"/>
      <c r="C3794" s="627"/>
      <c r="D3794" s="627"/>
      <c r="E3794" s="628"/>
      <c r="F3794" s="638" t="s">
        <v>854</v>
      </c>
      <c r="G3794" s="639">
        <v>2</v>
      </c>
      <c r="H3794" s="630">
        <f>IF(F3794="",0,VLOOKUP(F3794,'Cable trays (UnitPrice)'!B:F,5,0))</f>
        <v>0.1643478260869565</v>
      </c>
      <c r="I3794" s="631">
        <f t="shared" si="5221"/>
        <v>0.328695652173913</v>
      </c>
      <c r="J3794" s="632"/>
      <c r="K3794" s="632"/>
      <c r="L3794" s="632"/>
      <c r="M3794" s="633"/>
      <c r="N3794" s="632"/>
      <c r="O3794" s="635"/>
      <c r="P3794" s="636" t="e">
        <f t="shared" ref="P3794" si="5225">G3794*O3790</f>
        <v>#REF!</v>
      </c>
    </row>
    <row r="3795" spans="1:16">
      <c r="B3795" s="627"/>
      <c r="C3795" s="627"/>
      <c r="D3795" s="627"/>
      <c r="E3795" s="628"/>
      <c r="F3795" s="638" t="s">
        <v>865</v>
      </c>
      <c r="G3795" s="639">
        <f t="shared" si="5197"/>
        <v>0.1</v>
      </c>
      <c r="H3795" s="630">
        <f>IF(F3795="",0,VLOOKUP(F3795,'Cable trays (UnitPrice)'!B:F,5,0))</f>
        <v>5.9608695652173909</v>
      </c>
      <c r="I3795" s="631">
        <f t="shared" si="5221"/>
        <v>0.59608695652173915</v>
      </c>
      <c r="J3795" s="632"/>
      <c r="K3795" s="632"/>
      <c r="L3795" s="632"/>
      <c r="M3795" s="633"/>
      <c r="N3795" s="632"/>
      <c r="O3795" s="635"/>
      <c r="P3795" s="636" t="e">
        <f t="shared" ref="P3795" si="5226">G3795*O3790</f>
        <v>#REF!</v>
      </c>
    </row>
    <row r="3796" spans="1:16">
      <c r="B3796" s="627"/>
      <c r="C3796" s="627"/>
      <c r="D3796" s="627"/>
      <c r="E3796" s="628"/>
      <c r="F3796" s="638" t="s">
        <v>855</v>
      </c>
      <c r="G3796" s="639">
        <v>2</v>
      </c>
      <c r="H3796" s="630">
        <f>IF(F3796="",0,VLOOKUP(F3796,'Cable trays (UnitPrice)'!B:F,5,0))</f>
        <v>0.78521739130434776</v>
      </c>
      <c r="I3796" s="631">
        <f t="shared" si="5221"/>
        <v>1.5704347826086955</v>
      </c>
      <c r="J3796" s="632"/>
      <c r="K3796" s="632"/>
      <c r="L3796" s="632"/>
      <c r="M3796" s="633"/>
      <c r="N3796" s="632"/>
      <c r="O3796" s="635"/>
      <c r="P3796" s="636" t="e">
        <f t="shared" ref="P3796" si="5227">G3796*O3790</f>
        <v>#REF!</v>
      </c>
    </row>
    <row r="3797" spans="1:16">
      <c r="B3797" s="627"/>
      <c r="C3797" s="627"/>
      <c r="D3797" s="627"/>
      <c r="E3797" s="628"/>
      <c r="F3797" s="638"/>
      <c r="G3797" s="639"/>
      <c r="H3797" s="630">
        <f>IF(F3797="",0,VLOOKUP(F3797,'Cable trays (UnitPrice)'!B:F,5,0))</f>
        <v>0</v>
      </c>
      <c r="I3797" s="631">
        <f t="shared" si="5221"/>
        <v>0</v>
      </c>
      <c r="J3797" s="632"/>
      <c r="K3797" s="632"/>
      <c r="L3797" s="632"/>
      <c r="M3797" s="633"/>
      <c r="N3797" s="632"/>
      <c r="O3797" s="635"/>
      <c r="P3797" s="636" t="e">
        <f t="shared" ref="P3797" si="5228">G3797*O3790</f>
        <v>#REF!</v>
      </c>
    </row>
    <row r="3798" spans="1:16">
      <c r="B3798" s="627"/>
      <c r="C3798" s="627"/>
      <c r="D3798" s="627"/>
      <c r="E3798" s="628"/>
      <c r="F3798" s="627"/>
      <c r="G3798" s="639"/>
      <c r="H3798" s="630">
        <f>IF(F3798="",0,VLOOKUP(F3798,'Cable trays (UnitPrice)'!B:F,5,0))</f>
        <v>0</v>
      </c>
      <c r="I3798" s="631">
        <f t="shared" si="5221"/>
        <v>0</v>
      </c>
      <c r="J3798" s="632"/>
      <c r="K3798" s="632"/>
      <c r="L3798" s="632"/>
      <c r="M3798" s="633"/>
      <c r="N3798" s="632"/>
      <c r="O3798" s="635"/>
      <c r="P3798" s="636" t="e">
        <f t="shared" ref="P3798" si="5229">G3798*O3790</f>
        <v>#REF!</v>
      </c>
    </row>
    <row r="3799" spans="1:16">
      <c r="B3799" s="627"/>
      <c r="C3799" s="627"/>
      <c r="D3799" s="627"/>
      <c r="E3799" s="628"/>
      <c r="F3799" s="8"/>
      <c r="G3799" s="639"/>
      <c r="H3799" s="630">
        <f>IF(F3799="",0,VLOOKUP(F3799,'Cable trays (UnitPrice)'!B:F,5,0))</f>
        <v>0</v>
      </c>
      <c r="I3799" s="631">
        <f t="shared" si="5221"/>
        <v>0</v>
      </c>
      <c r="J3799" s="632"/>
      <c r="K3799" s="632"/>
      <c r="L3799" s="632"/>
      <c r="M3799" s="633"/>
      <c r="N3799" s="632"/>
      <c r="O3799" s="635"/>
      <c r="P3799" s="636" t="e">
        <f t="shared" ref="P3799" si="5230">G3799*O3790</f>
        <v>#REF!</v>
      </c>
    </row>
    <row r="3800" spans="1:16">
      <c r="A3800" t="s">
        <v>1109</v>
      </c>
      <c r="B3800" s="706" t="s">
        <v>1086</v>
      </c>
      <c r="C3800" s="704" t="s">
        <v>856</v>
      </c>
      <c r="D3800" s="9" t="s">
        <v>1058</v>
      </c>
      <c r="E3800" s="9" t="s">
        <v>885</v>
      </c>
      <c r="F3800" s="619"/>
      <c r="G3800" s="619"/>
      <c r="H3800" s="619"/>
      <c r="I3800" s="620">
        <f t="shared" ref="I3800" si="5231">SUM(I3801:I3809)</f>
        <v>25.635288487831556</v>
      </c>
      <c r="J3800" s="621">
        <f>I3800*NOK2EUR</f>
        <v>294.80581761006289</v>
      </c>
      <c r="K3800" s="622"/>
      <c r="L3800" s="622">
        <f t="shared" ref="L3800" si="5232">D3800/1000</f>
        <v>0.05</v>
      </c>
      <c r="M3800" s="624">
        <f t="shared" ref="M3800" si="5233">$M$1</f>
        <v>0.5</v>
      </c>
      <c r="N3800" s="622">
        <f t="shared" ref="N3800" si="5234">L3800+L3800*M3800</f>
        <v>7.5000000000000011E-2</v>
      </c>
      <c r="O3800" s="626" t="e">
        <f>SUMIF(#REF!,A3800,#REF!)</f>
        <v>#REF!</v>
      </c>
      <c r="P3800" s="626"/>
    </row>
    <row r="3801" spans="1:16">
      <c r="B3801" s="627"/>
      <c r="C3801" s="627"/>
      <c r="D3801" s="627"/>
      <c r="E3801" s="628"/>
      <c r="F3801" s="260" t="str">
        <f>CONCATENATE(B3800," ",C3800,D3800,"x",E3800)</f>
        <v>Tray - Reducer PRE Galv. 50 x 54</v>
      </c>
      <c r="G3801" s="629">
        <v>1</v>
      </c>
      <c r="H3801" s="630">
        <f>IF(F3801="",0,VLOOKUP(F3801,'Cable trays (UnitPrice)'!B:F,5,0))</f>
        <v>17.391304347826086</v>
      </c>
      <c r="I3801" s="631">
        <f t="shared" ref="I3801:I3809" si="5235">H3801*G3801</f>
        <v>17.391304347826086</v>
      </c>
      <c r="J3801" s="632"/>
      <c r="K3801" s="632"/>
      <c r="L3801" s="632"/>
      <c r="M3801" s="633"/>
      <c r="N3801" s="632"/>
      <c r="O3801" s="635"/>
      <c r="P3801" s="636" t="e">
        <f t="shared" ref="P3801" si="5236">G3801*O3800</f>
        <v>#REF!</v>
      </c>
    </row>
    <row r="3802" spans="1:16">
      <c r="B3802" s="627"/>
      <c r="C3802" s="627"/>
      <c r="D3802" s="627"/>
      <c r="E3802" s="628"/>
      <c r="F3802" s="260" t="str">
        <f>CONCATENATE("Ladder - Union ",C3800,D3800,"x",E3800)</f>
        <v>Ladder - Union PRE Galv. 50 x 54</v>
      </c>
      <c r="G3802" s="629">
        <v>2</v>
      </c>
      <c r="H3802" s="630">
        <f>IF(F3802="",0,VLOOKUP(F3802,'Cable trays (UnitPrice)'!B:F,5,0))</f>
        <v>1.2578616352201257</v>
      </c>
      <c r="I3802" s="631">
        <f t="shared" si="5235"/>
        <v>2.5157232704402515</v>
      </c>
      <c r="J3802" s="632"/>
      <c r="K3802" s="632"/>
      <c r="L3802" s="632"/>
      <c r="M3802" s="633"/>
      <c r="N3802" s="632"/>
      <c r="O3802" s="635"/>
      <c r="P3802" s="636" t="e">
        <f t="shared" ref="P3802" si="5237">G3802*O3800</f>
        <v>#REF!</v>
      </c>
    </row>
    <row r="3803" spans="1:16">
      <c r="B3803" s="627"/>
      <c r="C3803" s="627"/>
      <c r="D3803" s="627"/>
      <c r="E3803" s="628"/>
      <c r="F3803" s="638" t="s">
        <v>853</v>
      </c>
      <c r="G3803" s="639">
        <v>2</v>
      </c>
      <c r="H3803" s="630">
        <f>IF(F3803="",0,VLOOKUP(F3803,'Cable trays (UnitPrice)'!B:F,5,0))</f>
        <v>1.6165217391304347</v>
      </c>
      <c r="I3803" s="631">
        <f t="shared" si="5235"/>
        <v>3.2330434782608695</v>
      </c>
      <c r="J3803" s="632"/>
      <c r="K3803" s="632"/>
      <c r="L3803" s="632"/>
      <c r="M3803" s="633"/>
      <c r="N3803" s="632"/>
      <c r="O3803" s="635"/>
      <c r="P3803" s="636" t="e">
        <f t="shared" ref="P3803" si="5238">G3803*O3800</f>
        <v>#REF!</v>
      </c>
    </row>
    <row r="3804" spans="1:16">
      <c r="B3804" s="627"/>
      <c r="C3804" s="627"/>
      <c r="D3804" s="627"/>
      <c r="E3804" s="628"/>
      <c r="F3804" s="638" t="s">
        <v>854</v>
      </c>
      <c r="G3804" s="639">
        <v>2</v>
      </c>
      <c r="H3804" s="630">
        <f>IF(F3804="",0,VLOOKUP(F3804,'Cable trays (UnitPrice)'!B:F,5,0))</f>
        <v>0.1643478260869565</v>
      </c>
      <c r="I3804" s="631">
        <f t="shared" si="5235"/>
        <v>0.328695652173913</v>
      </c>
      <c r="J3804" s="632"/>
      <c r="K3804" s="632"/>
      <c r="L3804" s="632"/>
      <c r="M3804" s="633"/>
      <c r="N3804" s="632"/>
      <c r="O3804" s="635"/>
      <c r="P3804" s="636" t="e">
        <f t="shared" ref="P3804" si="5239">G3804*O3800</f>
        <v>#REF!</v>
      </c>
    </row>
    <row r="3805" spans="1:16">
      <c r="B3805" s="627"/>
      <c r="C3805" s="627"/>
      <c r="D3805" s="627"/>
      <c r="E3805" s="628"/>
      <c r="F3805" s="638" t="s">
        <v>865</v>
      </c>
      <c r="G3805" s="639">
        <f t="shared" si="5197"/>
        <v>0.1</v>
      </c>
      <c r="H3805" s="630">
        <f>IF(F3805="",0,VLOOKUP(F3805,'Cable trays (UnitPrice)'!B:F,5,0))</f>
        <v>5.9608695652173909</v>
      </c>
      <c r="I3805" s="631">
        <f t="shared" si="5235"/>
        <v>0.59608695652173915</v>
      </c>
      <c r="J3805" s="632"/>
      <c r="K3805" s="632"/>
      <c r="L3805" s="632"/>
      <c r="M3805" s="633"/>
      <c r="N3805" s="632"/>
      <c r="O3805" s="635"/>
      <c r="P3805" s="636" t="e">
        <f t="shared" ref="P3805" si="5240">G3805*O3800</f>
        <v>#REF!</v>
      </c>
    </row>
    <row r="3806" spans="1:16">
      <c r="B3806" s="627"/>
      <c r="C3806" s="627"/>
      <c r="D3806" s="627"/>
      <c r="E3806" s="628"/>
      <c r="F3806" s="638" t="s">
        <v>855</v>
      </c>
      <c r="G3806" s="639">
        <v>2</v>
      </c>
      <c r="H3806" s="630">
        <f>IF(F3806="",0,VLOOKUP(F3806,'Cable trays (UnitPrice)'!B:F,5,0))</f>
        <v>0.78521739130434776</v>
      </c>
      <c r="I3806" s="631">
        <f t="shared" si="5235"/>
        <v>1.5704347826086955</v>
      </c>
      <c r="J3806" s="632"/>
      <c r="K3806" s="632"/>
      <c r="L3806" s="632"/>
      <c r="M3806" s="633"/>
      <c r="N3806" s="632"/>
      <c r="O3806" s="635"/>
      <c r="P3806" s="636" t="e">
        <f t="shared" ref="P3806" si="5241">G3806*O3800</f>
        <v>#REF!</v>
      </c>
    </row>
    <row r="3807" spans="1:16">
      <c r="B3807" s="627"/>
      <c r="C3807" s="627"/>
      <c r="D3807" s="627"/>
      <c r="E3807" s="628"/>
      <c r="F3807" s="638"/>
      <c r="G3807" s="639"/>
      <c r="H3807" s="630">
        <f>IF(F3807="",0,VLOOKUP(F3807,'Cable trays (UnitPrice)'!B:F,5,0))</f>
        <v>0</v>
      </c>
      <c r="I3807" s="631">
        <f t="shared" si="5235"/>
        <v>0</v>
      </c>
      <c r="J3807" s="632"/>
      <c r="K3807" s="632"/>
      <c r="L3807" s="632"/>
      <c r="M3807" s="633"/>
      <c r="N3807" s="632"/>
      <c r="O3807" s="635"/>
      <c r="P3807" s="636" t="e">
        <f t="shared" ref="P3807" si="5242">G3807*O3800</f>
        <v>#REF!</v>
      </c>
    </row>
    <row r="3808" spans="1:16">
      <c r="B3808" s="627"/>
      <c r="C3808" s="627"/>
      <c r="D3808" s="627"/>
      <c r="E3808" s="628"/>
      <c r="F3808" s="627"/>
      <c r="G3808" s="639"/>
      <c r="H3808" s="630">
        <f>IF(F3808="",0,VLOOKUP(F3808,'Cable trays (UnitPrice)'!B:F,5,0))</f>
        <v>0</v>
      </c>
      <c r="I3808" s="631">
        <f t="shared" si="5235"/>
        <v>0</v>
      </c>
      <c r="J3808" s="632"/>
      <c r="K3808" s="632"/>
      <c r="L3808" s="632"/>
      <c r="M3808" s="633"/>
      <c r="N3808" s="632"/>
      <c r="O3808" s="635"/>
      <c r="P3808" s="636" t="e">
        <f t="shared" ref="P3808" si="5243">G3808*O3800</f>
        <v>#REF!</v>
      </c>
    </row>
    <row r="3809" spans="1:16">
      <c r="B3809" s="627"/>
      <c r="C3809" s="627"/>
      <c r="D3809" s="627"/>
      <c r="E3809" s="628"/>
      <c r="F3809" s="8"/>
      <c r="G3809" s="639"/>
      <c r="H3809" s="630">
        <f>IF(F3809="",0,VLOOKUP(F3809,'Cable trays (UnitPrice)'!B:F,5,0))</f>
        <v>0</v>
      </c>
      <c r="I3809" s="631">
        <f t="shared" si="5235"/>
        <v>0</v>
      </c>
      <c r="J3809" s="632"/>
      <c r="K3809" s="632"/>
      <c r="L3809" s="632"/>
      <c r="M3809" s="633"/>
      <c r="N3809" s="632"/>
      <c r="O3809" s="635"/>
      <c r="P3809" s="636" t="e">
        <f t="shared" ref="P3809" si="5244">G3809*O3800</f>
        <v>#REF!</v>
      </c>
    </row>
    <row r="3810" spans="1:16">
      <c r="A3810" t="s">
        <v>1110</v>
      </c>
      <c r="B3810" s="706" t="s">
        <v>1111</v>
      </c>
      <c r="C3810" s="703" t="s">
        <v>852</v>
      </c>
      <c r="D3810" s="9" t="s">
        <v>878</v>
      </c>
      <c r="E3810" s="9" t="s">
        <v>864</v>
      </c>
      <c r="F3810" s="619"/>
      <c r="G3810" s="619"/>
      <c r="H3810" s="619"/>
      <c r="I3810" s="620">
        <f t="shared" ref="I3810" si="5245">SUM(I3811:I3819)</f>
        <v>138.37217391304344</v>
      </c>
      <c r="J3810" s="621">
        <f>I3810*NOK2EUR</f>
        <v>1591.2799999999995</v>
      </c>
      <c r="K3810" s="622"/>
      <c r="L3810" s="622">
        <f t="shared" ref="L3810" si="5246">D3810/1000</f>
        <v>0.6</v>
      </c>
      <c r="M3810" s="624">
        <f t="shared" ref="M3810" si="5247">$M$1</f>
        <v>0.5</v>
      </c>
      <c r="N3810" s="622">
        <f t="shared" ref="N3810" si="5248">L3810+L3810*M3810</f>
        <v>0.89999999999999991</v>
      </c>
      <c r="O3810" s="626" t="e">
        <f>SUMIF(#REF!,A3810,#REF!)</f>
        <v>#REF!</v>
      </c>
      <c r="P3810" s="626"/>
    </row>
    <row r="3811" spans="1:16">
      <c r="B3811" s="627"/>
      <c r="C3811" s="627"/>
      <c r="D3811" s="627"/>
      <c r="E3811" s="628"/>
      <c r="F3811" s="260" t="str">
        <f>CONCATENATE(B3810," ",C3810,D3810,"x",E3810)</f>
        <v>Tray - Tee HDG 600 x 60</v>
      </c>
      <c r="G3811" s="629">
        <v>1</v>
      </c>
      <c r="H3811" s="630">
        <f>IF(F3811="",0,VLOOKUP(F3811,'Cable trays (UnitPrice)'!B:F,5,0))</f>
        <v>82.608695652173907</v>
      </c>
      <c r="I3811" s="631">
        <f t="shared" ref="I3811:I3819" si="5249">H3811*G3811</f>
        <v>82.608695652173907</v>
      </c>
      <c r="J3811" s="632"/>
      <c r="K3811" s="632"/>
      <c r="L3811" s="632"/>
      <c r="M3811" s="633"/>
      <c r="N3811" s="632"/>
      <c r="O3811" s="635"/>
      <c r="P3811" s="636" t="e">
        <f t="shared" ref="P3811" si="5250">G3811*O3810</f>
        <v>#REF!</v>
      </c>
    </row>
    <row r="3812" spans="1:16">
      <c r="B3812" s="627"/>
      <c r="C3812" s="627"/>
      <c r="D3812" s="627"/>
      <c r="E3812" s="628"/>
      <c r="F3812" s="260" t="str">
        <f>CONCATENATE("Ladder - Union ",C3810,D3810,"x",E3810)</f>
        <v>Ladder - Union HDG 600 x 60</v>
      </c>
      <c r="G3812" s="629">
        <v>2</v>
      </c>
      <c r="H3812" s="630">
        <f>IF(F3812="",0,VLOOKUP(F3812,'Cable trays (UnitPrice)'!B:F,5,0))</f>
        <v>21.739130434782609</v>
      </c>
      <c r="I3812" s="631">
        <f t="shared" si="5249"/>
        <v>43.478260869565219</v>
      </c>
      <c r="J3812" s="632"/>
      <c r="K3812" s="632"/>
      <c r="L3812" s="632"/>
      <c r="M3812" s="633"/>
      <c r="N3812" s="632"/>
      <c r="O3812" s="635"/>
      <c r="P3812" s="636" t="e">
        <f t="shared" ref="P3812" si="5251">G3812*O3810</f>
        <v>#REF!</v>
      </c>
    </row>
    <row r="3813" spans="1:16">
      <c r="B3813" s="627"/>
      <c r="C3813" s="627"/>
      <c r="D3813" s="627"/>
      <c r="E3813" s="628"/>
      <c r="F3813" s="638" t="s">
        <v>853</v>
      </c>
      <c r="G3813" s="639">
        <v>2</v>
      </c>
      <c r="H3813" s="630">
        <f>IF(F3813="",0,VLOOKUP(F3813,'Cable trays (UnitPrice)'!B:F,5,0))</f>
        <v>1.6165217391304347</v>
      </c>
      <c r="I3813" s="631">
        <f t="shared" si="5249"/>
        <v>3.2330434782608695</v>
      </c>
      <c r="J3813" s="632"/>
      <c r="K3813" s="632"/>
      <c r="L3813" s="632"/>
      <c r="M3813" s="633"/>
      <c r="N3813" s="632"/>
      <c r="O3813" s="635"/>
      <c r="P3813" s="636" t="e">
        <f t="shared" ref="P3813" si="5252">G3813*O3810</f>
        <v>#REF!</v>
      </c>
    </row>
    <row r="3814" spans="1:16">
      <c r="B3814" s="627"/>
      <c r="C3814" s="627"/>
      <c r="D3814" s="627"/>
      <c r="E3814" s="628"/>
      <c r="F3814" s="638" t="s">
        <v>854</v>
      </c>
      <c r="G3814" s="639">
        <v>2</v>
      </c>
      <c r="H3814" s="630">
        <f>IF(F3814="",0,VLOOKUP(F3814,'Cable trays (UnitPrice)'!B:F,5,0))</f>
        <v>0.1643478260869565</v>
      </c>
      <c r="I3814" s="631">
        <f t="shared" si="5249"/>
        <v>0.328695652173913</v>
      </c>
      <c r="J3814" s="632"/>
      <c r="K3814" s="632"/>
      <c r="L3814" s="632"/>
      <c r="M3814" s="633"/>
      <c r="N3814" s="632"/>
      <c r="O3814" s="635"/>
      <c r="P3814" s="636" t="e">
        <f t="shared" ref="P3814" si="5253">G3814*O3810</f>
        <v>#REF!</v>
      </c>
    </row>
    <row r="3815" spans="1:16">
      <c r="B3815" s="627"/>
      <c r="C3815" s="627"/>
      <c r="D3815" s="627"/>
      <c r="E3815" s="628"/>
      <c r="F3815" s="638" t="s">
        <v>865</v>
      </c>
      <c r="G3815" s="639">
        <f t="shared" si="5197"/>
        <v>1.2</v>
      </c>
      <c r="H3815" s="630">
        <f>IF(F3815="",0,VLOOKUP(F3815,'Cable trays (UnitPrice)'!B:F,5,0))</f>
        <v>5.9608695652173909</v>
      </c>
      <c r="I3815" s="631">
        <f t="shared" si="5249"/>
        <v>7.1530434782608685</v>
      </c>
      <c r="J3815" s="632"/>
      <c r="K3815" s="632"/>
      <c r="L3815" s="632"/>
      <c r="M3815" s="633"/>
      <c r="N3815" s="632"/>
      <c r="O3815" s="635"/>
      <c r="P3815" s="636" t="e">
        <f t="shared" ref="P3815" si="5254">G3815*O3810</f>
        <v>#REF!</v>
      </c>
    </row>
    <row r="3816" spans="1:16">
      <c r="B3816" s="627"/>
      <c r="C3816" s="627"/>
      <c r="D3816" s="627"/>
      <c r="E3816" s="628"/>
      <c r="F3816" s="638" t="s">
        <v>855</v>
      </c>
      <c r="G3816" s="639">
        <v>2</v>
      </c>
      <c r="H3816" s="630">
        <f>IF(F3816="",0,VLOOKUP(F3816,'Cable trays (UnitPrice)'!B:F,5,0))</f>
        <v>0.78521739130434776</v>
      </c>
      <c r="I3816" s="631">
        <f t="shared" si="5249"/>
        <v>1.5704347826086955</v>
      </c>
      <c r="J3816" s="632"/>
      <c r="K3816" s="632"/>
      <c r="L3816" s="632"/>
      <c r="M3816" s="633"/>
      <c r="N3816" s="632"/>
      <c r="O3816" s="635"/>
      <c r="P3816" s="636" t="e">
        <f t="shared" ref="P3816" si="5255">G3816*O3810</f>
        <v>#REF!</v>
      </c>
    </row>
    <row r="3817" spans="1:16">
      <c r="B3817" s="627"/>
      <c r="C3817" s="627"/>
      <c r="D3817" s="627"/>
      <c r="E3817" s="628"/>
      <c r="F3817" s="638"/>
      <c r="G3817" s="639"/>
      <c r="H3817" s="630">
        <f>IF(F3817="",0,VLOOKUP(F3817,'Cable trays (UnitPrice)'!B:F,5,0))</f>
        <v>0</v>
      </c>
      <c r="I3817" s="631">
        <f t="shared" si="5249"/>
        <v>0</v>
      </c>
      <c r="J3817" s="632"/>
      <c r="K3817" s="632"/>
      <c r="L3817" s="632"/>
      <c r="M3817" s="633"/>
      <c r="N3817" s="632"/>
      <c r="O3817" s="635"/>
      <c r="P3817" s="636" t="e">
        <f t="shared" ref="P3817" si="5256">G3817*O3810</f>
        <v>#REF!</v>
      </c>
    </row>
    <row r="3818" spans="1:16">
      <c r="B3818" s="627"/>
      <c r="C3818" s="627"/>
      <c r="D3818" s="627"/>
      <c r="E3818" s="628"/>
      <c r="F3818" s="627"/>
      <c r="G3818" s="639"/>
      <c r="H3818" s="630">
        <f>IF(F3818="",0,VLOOKUP(F3818,'Cable trays (UnitPrice)'!B:F,5,0))</f>
        <v>0</v>
      </c>
      <c r="I3818" s="631">
        <f t="shared" si="5249"/>
        <v>0</v>
      </c>
      <c r="J3818" s="632"/>
      <c r="K3818" s="632"/>
      <c r="L3818" s="632"/>
      <c r="M3818" s="633"/>
      <c r="N3818" s="632"/>
      <c r="O3818" s="635"/>
      <c r="P3818" s="636" t="e">
        <f t="shared" ref="P3818" si="5257">G3818*O3810</f>
        <v>#REF!</v>
      </c>
    </row>
    <row r="3819" spans="1:16">
      <c r="B3819" s="627"/>
      <c r="C3819" s="627"/>
      <c r="D3819" s="627"/>
      <c r="E3819" s="628"/>
      <c r="F3819" s="8"/>
      <c r="G3819" s="639"/>
      <c r="H3819" s="630">
        <f>IF(F3819="",0,VLOOKUP(F3819,'Cable trays (UnitPrice)'!B:F,5,0))</f>
        <v>0</v>
      </c>
      <c r="I3819" s="631">
        <f t="shared" si="5249"/>
        <v>0</v>
      </c>
      <c r="J3819" s="632"/>
      <c r="K3819" s="632"/>
      <c r="L3819" s="632"/>
      <c r="M3819" s="633"/>
      <c r="N3819" s="632"/>
      <c r="O3819" s="635"/>
      <c r="P3819" s="636" t="e">
        <f t="shared" ref="P3819" si="5258">G3819*O3810</f>
        <v>#REF!</v>
      </c>
    </row>
    <row r="3820" spans="1:16">
      <c r="A3820" t="s">
        <v>1112</v>
      </c>
      <c r="B3820" s="706" t="s">
        <v>1111</v>
      </c>
      <c r="C3820" s="703" t="s">
        <v>852</v>
      </c>
      <c r="D3820" s="9" t="s">
        <v>878</v>
      </c>
      <c r="E3820" s="9" t="s">
        <v>867</v>
      </c>
      <c r="F3820" s="619"/>
      <c r="G3820" s="619"/>
      <c r="H3820" s="619"/>
      <c r="I3820" s="620">
        <f t="shared" ref="I3820" si="5259">SUM(I3821:I3829)</f>
        <v>134.02434782608694</v>
      </c>
      <c r="J3820" s="621">
        <f>I3820*NOK2EUR</f>
        <v>1541.2799999999997</v>
      </c>
      <c r="K3820" s="622"/>
      <c r="L3820" s="622">
        <f t="shared" ref="L3820" si="5260">D3820/1000</f>
        <v>0.6</v>
      </c>
      <c r="M3820" s="624">
        <f t="shared" ref="M3820" si="5261">$M$1</f>
        <v>0.5</v>
      </c>
      <c r="N3820" s="622">
        <f t="shared" ref="N3820" si="5262">L3820+L3820*M3820</f>
        <v>0.89999999999999991</v>
      </c>
      <c r="O3820" s="626" t="e">
        <f>SUMIF(#REF!,A3820,#REF!)</f>
        <v>#REF!</v>
      </c>
      <c r="P3820" s="626"/>
    </row>
    <row r="3821" spans="1:16">
      <c r="B3821" s="627"/>
      <c r="C3821" s="627"/>
      <c r="D3821" s="627"/>
      <c r="E3821" s="628"/>
      <c r="F3821" s="260" t="str">
        <f>CONCATENATE(B3820," ",C3820,D3820,"x",E3820)</f>
        <v>Tray - Tee HDG 600 x 50</v>
      </c>
      <c r="G3821" s="629">
        <v>1</v>
      </c>
      <c r="H3821" s="630">
        <f>IF(F3821="",0,VLOOKUP(F3821,'Cable trays (UnitPrice)'!B:F,5,0))</f>
        <v>78.260869565217391</v>
      </c>
      <c r="I3821" s="631">
        <f t="shared" ref="I3821:I3829" si="5263">H3821*G3821</f>
        <v>78.260869565217391</v>
      </c>
      <c r="J3821" s="632"/>
      <c r="K3821" s="632"/>
      <c r="L3821" s="632"/>
      <c r="M3821" s="633"/>
      <c r="N3821" s="632"/>
      <c r="O3821" s="635"/>
      <c r="P3821" s="636" t="e">
        <f t="shared" ref="P3821" si="5264">G3821*O3820</f>
        <v>#REF!</v>
      </c>
    </row>
    <row r="3822" spans="1:16">
      <c r="B3822" s="627"/>
      <c r="C3822" s="627"/>
      <c r="D3822" s="627"/>
      <c r="E3822" s="628"/>
      <c r="F3822" s="260" t="str">
        <f>CONCATENATE("Ladder - Union ",C3820,D3820,"x",E3820)</f>
        <v>Ladder - Union HDG 600 x 50</v>
      </c>
      <c r="G3822" s="629">
        <v>2</v>
      </c>
      <c r="H3822" s="630">
        <f>IF(F3822="",0,VLOOKUP(F3822,'Cable trays (UnitPrice)'!B:F,5,0))</f>
        <v>21.739130434782609</v>
      </c>
      <c r="I3822" s="631">
        <f t="shared" si="5263"/>
        <v>43.478260869565219</v>
      </c>
      <c r="J3822" s="632"/>
      <c r="K3822" s="632"/>
      <c r="L3822" s="632"/>
      <c r="M3822" s="633"/>
      <c r="N3822" s="632"/>
      <c r="O3822" s="635"/>
      <c r="P3822" s="636" t="e">
        <f t="shared" ref="P3822" si="5265">G3822*O3820</f>
        <v>#REF!</v>
      </c>
    </row>
    <row r="3823" spans="1:16">
      <c r="B3823" s="627"/>
      <c r="C3823" s="627"/>
      <c r="D3823" s="627"/>
      <c r="E3823" s="628"/>
      <c r="F3823" s="638" t="s">
        <v>853</v>
      </c>
      <c r="G3823" s="639">
        <v>2</v>
      </c>
      <c r="H3823" s="630">
        <f>IF(F3823="",0,VLOOKUP(F3823,'Cable trays (UnitPrice)'!B:F,5,0))</f>
        <v>1.6165217391304347</v>
      </c>
      <c r="I3823" s="631">
        <f t="shared" si="5263"/>
        <v>3.2330434782608695</v>
      </c>
      <c r="J3823" s="632"/>
      <c r="K3823" s="632"/>
      <c r="L3823" s="632"/>
      <c r="M3823" s="633"/>
      <c r="N3823" s="632"/>
      <c r="O3823" s="635"/>
      <c r="P3823" s="636" t="e">
        <f t="shared" ref="P3823" si="5266">G3823*O3820</f>
        <v>#REF!</v>
      </c>
    </row>
    <row r="3824" spans="1:16">
      <c r="B3824" s="627"/>
      <c r="C3824" s="627"/>
      <c r="D3824" s="627"/>
      <c r="E3824" s="628"/>
      <c r="F3824" s="638" t="s">
        <v>854</v>
      </c>
      <c r="G3824" s="639">
        <v>2</v>
      </c>
      <c r="H3824" s="630">
        <f>IF(F3824="",0,VLOOKUP(F3824,'Cable trays (UnitPrice)'!B:F,5,0))</f>
        <v>0.1643478260869565</v>
      </c>
      <c r="I3824" s="631">
        <f t="shared" si="5263"/>
        <v>0.328695652173913</v>
      </c>
      <c r="J3824" s="632"/>
      <c r="K3824" s="632"/>
      <c r="L3824" s="632"/>
      <c r="M3824" s="633"/>
      <c r="N3824" s="632"/>
      <c r="O3824" s="635"/>
      <c r="P3824" s="636" t="e">
        <f t="shared" ref="P3824" si="5267">G3824*O3820</f>
        <v>#REF!</v>
      </c>
    </row>
    <row r="3825" spans="1:16">
      <c r="B3825" s="627"/>
      <c r="C3825" s="627"/>
      <c r="D3825" s="627"/>
      <c r="E3825" s="628"/>
      <c r="F3825" s="638" t="s">
        <v>865</v>
      </c>
      <c r="G3825" s="639">
        <f t="shared" si="5197"/>
        <v>1.2</v>
      </c>
      <c r="H3825" s="630">
        <f>IF(F3825="",0,VLOOKUP(F3825,'Cable trays (UnitPrice)'!B:F,5,0))</f>
        <v>5.9608695652173909</v>
      </c>
      <c r="I3825" s="631">
        <f t="shared" si="5263"/>
        <v>7.1530434782608685</v>
      </c>
      <c r="J3825" s="632"/>
      <c r="K3825" s="632"/>
      <c r="L3825" s="632"/>
      <c r="M3825" s="633"/>
      <c r="N3825" s="632"/>
      <c r="O3825" s="635"/>
      <c r="P3825" s="636" t="e">
        <f t="shared" ref="P3825" si="5268">G3825*O3820</f>
        <v>#REF!</v>
      </c>
    </row>
    <row r="3826" spans="1:16">
      <c r="B3826" s="627"/>
      <c r="C3826" s="627"/>
      <c r="D3826" s="627"/>
      <c r="E3826" s="628"/>
      <c r="F3826" s="638" t="s">
        <v>855</v>
      </c>
      <c r="G3826" s="639">
        <v>2</v>
      </c>
      <c r="H3826" s="630">
        <f>IF(F3826="",0,VLOOKUP(F3826,'Cable trays (UnitPrice)'!B:F,5,0))</f>
        <v>0.78521739130434776</v>
      </c>
      <c r="I3826" s="631">
        <f t="shared" si="5263"/>
        <v>1.5704347826086955</v>
      </c>
      <c r="J3826" s="632"/>
      <c r="K3826" s="632"/>
      <c r="L3826" s="632"/>
      <c r="M3826" s="633"/>
      <c r="N3826" s="632"/>
      <c r="O3826" s="635"/>
      <c r="P3826" s="636" t="e">
        <f t="shared" ref="P3826" si="5269">G3826*O3820</f>
        <v>#REF!</v>
      </c>
    </row>
    <row r="3827" spans="1:16">
      <c r="B3827" s="627"/>
      <c r="C3827" s="627"/>
      <c r="D3827" s="627"/>
      <c r="E3827" s="628"/>
      <c r="F3827" s="638"/>
      <c r="G3827" s="639"/>
      <c r="H3827" s="630">
        <f>IF(F3827="",0,VLOOKUP(F3827,'Cable trays (UnitPrice)'!B:F,5,0))</f>
        <v>0</v>
      </c>
      <c r="I3827" s="631">
        <f t="shared" si="5263"/>
        <v>0</v>
      </c>
      <c r="J3827" s="632"/>
      <c r="K3827" s="632"/>
      <c r="L3827" s="632"/>
      <c r="M3827" s="633"/>
      <c r="N3827" s="632"/>
      <c r="O3827" s="635"/>
      <c r="P3827" s="636" t="e">
        <f t="shared" ref="P3827" si="5270">G3827*O3820</f>
        <v>#REF!</v>
      </c>
    </row>
    <row r="3828" spans="1:16">
      <c r="B3828" s="627"/>
      <c r="C3828" s="627"/>
      <c r="D3828" s="627"/>
      <c r="E3828" s="628"/>
      <c r="F3828" s="627"/>
      <c r="G3828" s="639"/>
      <c r="H3828" s="630">
        <f>IF(F3828="",0,VLOOKUP(F3828,'Cable trays (UnitPrice)'!B:F,5,0))</f>
        <v>0</v>
      </c>
      <c r="I3828" s="631">
        <f t="shared" si="5263"/>
        <v>0</v>
      </c>
      <c r="J3828" s="632"/>
      <c r="K3828" s="632"/>
      <c r="L3828" s="632"/>
      <c r="M3828" s="633"/>
      <c r="N3828" s="632"/>
      <c r="O3828" s="635"/>
      <c r="P3828" s="636" t="e">
        <f t="shared" ref="P3828" si="5271">G3828*O3820</f>
        <v>#REF!</v>
      </c>
    </row>
    <row r="3829" spans="1:16">
      <c r="B3829" s="627"/>
      <c r="C3829" s="627"/>
      <c r="D3829" s="627"/>
      <c r="E3829" s="628"/>
      <c r="F3829" s="8"/>
      <c r="G3829" s="639"/>
      <c r="H3829" s="630">
        <f>IF(F3829="",0,VLOOKUP(F3829,'Cable trays (UnitPrice)'!B:F,5,0))</f>
        <v>0</v>
      </c>
      <c r="I3829" s="631">
        <f t="shared" si="5263"/>
        <v>0</v>
      </c>
      <c r="J3829" s="632"/>
      <c r="K3829" s="632"/>
      <c r="L3829" s="632"/>
      <c r="M3829" s="633"/>
      <c r="N3829" s="632"/>
      <c r="O3829" s="635"/>
      <c r="P3829" s="636" t="e">
        <f t="shared" ref="P3829" si="5272">G3829*O3820</f>
        <v>#REF!</v>
      </c>
    </row>
    <row r="3830" spans="1:16">
      <c r="A3830" t="s">
        <v>1113</v>
      </c>
      <c r="B3830" s="706" t="s">
        <v>1111</v>
      </c>
      <c r="C3830" s="703" t="s">
        <v>852</v>
      </c>
      <c r="D3830" s="9" t="s">
        <v>863</v>
      </c>
      <c r="E3830" s="9" t="s">
        <v>1016</v>
      </c>
      <c r="F3830" s="619"/>
      <c r="G3830" s="619"/>
      <c r="H3830" s="619"/>
      <c r="I3830" s="620">
        <f t="shared" ref="I3830" si="5273">SUM(I3831:I3839)</f>
        <v>92.722824719715632</v>
      </c>
      <c r="J3830" s="621">
        <f>I3830*NOK2EUR</f>
        <v>1066.3124842767297</v>
      </c>
      <c r="K3830" s="622"/>
      <c r="L3830" s="622">
        <f t="shared" ref="L3830" si="5274">D3830/1000</f>
        <v>0.45</v>
      </c>
      <c r="M3830" s="624">
        <f t="shared" ref="M3830" si="5275">$M$1</f>
        <v>0.5</v>
      </c>
      <c r="N3830" s="622">
        <f t="shared" ref="N3830" si="5276">L3830+L3830*M3830</f>
        <v>0.67500000000000004</v>
      </c>
      <c r="O3830" s="626" t="e">
        <f>SUMIF(#REF!,A3830,#REF!)</f>
        <v>#REF!</v>
      </c>
      <c r="P3830" s="626"/>
    </row>
    <row r="3831" spans="1:16">
      <c r="B3831" s="627"/>
      <c r="C3831" s="627"/>
      <c r="D3831" s="627"/>
      <c r="E3831" s="628"/>
      <c r="F3831" s="260" t="str">
        <f>CONCATENATE(B3830," ",C3830,D3830,"x",E3830)</f>
        <v>Tray - Tee HDG 450 x 75</v>
      </c>
      <c r="G3831" s="629">
        <v>1</v>
      </c>
      <c r="H3831" s="630">
        <f>IF(F3831="",0,VLOOKUP(F3831,'Cable trays (UnitPrice)'!B:F,5,0))</f>
        <v>73.913043478260875</v>
      </c>
      <c r="I3831" s="631">
        <f t="shared" ref="I3831:I3839" si="5277">H3831*G3831</f>
        <v>73.913043478260875</v>
      </c>
      <c r="J3831" s="632"/>
      <c r="K3831" s="632"/>
      <c r="L3831" s="632"/>
      <c r="M3831" s="633"/>
      <c r="N3831" s="632"/>
      <c r="O3831" s="635"/>
      <c r="P3831" s="636" t="e">
        <f t="shared" ref="P3831" si="5278">G3831*O3830</f>
        <v>#REF!</v>
      </c>
    </row>
    <row r="3832" spans="1:16">
      <c r="B3832" s="627"/>
      <c r="C3832" s="627"/>
      <c r="D3832" s="627"/>
      <c r="E3832" s="628"/>
      <c r="F3832" s="260" t="str">
        <f>CONCATENATE("Ladder - Union ",C3830,D3830,"x",E3830)</f>
        <v>Ladder - Union HDG 450 x 75</v>
      </c>
      <c r="G3832" s="629">
        <v>2</v>
      </c>
      <c r="H3832" s="630">
        <f>IF(F3832="",0,VLOOKUP(F3832,'Cable trays (UnitPrice)'!B:F,5,0))</f>
        <v>4.1564123598578071</v>
      </c>
      <c r="I3832" s="631">
        <f t="shared" si="5277"/>
        <v>8.3128247197156142</v>
      </c>
      <c r="J3832" s="632"/>
      <c r="K3832" s="632"/>
      <c r="L3832" s="632"/>
      <c r="M3832" s="633"/>
      <c r="N3832" s="632"/>
      <c r="O3832" s="635"/>
      <c r="P3832" s="636" t="e">
        <f t="shared" ref="P3832" si="5279">G3832*O3830</f>
        <v>#REF!</v>
      </c>
    </row>
    <row r="3833" spans="1:16">
      <c r="B3833" s="627"/>
      <c r="C3833" s="627"/>
      <c r="D3833" s="627"/>
      <c r="E3833" s="628"/>
      <c r="F3833" s="638" t="s">
        <v>853</v>
      </c>
      <c r="G3833" s="639">
        <v>2</v>
      </c>
      <c r="H3833" s="630">
        <f>IF(F3833="",0,VLOOKUP(F3833,'Cable trays (UnitPrice)'!B:F,5,0))</f>
        <v>1.6165217391304347</v>
      </c>
      <c r="I3833" s="631">
        <f t="shared" si="5277"/>
        <v>3.2330434782608695</v>
      </c>
      <c r="J3833" s="632"/>
      <c r="K3833" s="632"/>
      <c r="L3833" s="632"/>
      <c r="M3833" s="633"/>
      <c r="N3833" s="632"/>
      <c r="O3833" s="635"/>
      <c r="P3833" s="636" t="e">
        <f t="shared" ref="P3833" si="5280">G3833*O3830</f>
        <v>#REF!</v>
      </c>
    </row>
    <row r="3834" spans="1:16">
      <c r="B3834" s="627"/>
      <c r="C3834" s="627"/>
      <c r="D3834" s="627"/>
      <c r="E3834" s="628"/>
      <c r="F3834" s="638" t="s">
        <v>854</v>
      </c>
      <c r="G3834" s="639">
        <v>2</v>
      </c>
      <c r="H3834" s="630">
        <f>IF(F3834="",0,VLOOKUP(F3834,'Cable trays (UnitPrice)'!B:F,5,0))</f>
        <v>0.1643478260869565</v>
      </c>
      <c r="I3834" s="631">
        <f t="shared" si="5277"/>
        <v>0.328695652173913</v>
      </c>
      <c r="J3834" s="632"/>
      <c r="K3834" s="632"/>
      <c r="L3834" s="632"/>
      <c r="M3834" s="633"/>
      <c r="N3834" s="632"/>
      <c r="O3834" s="635"/>
      <c r="P3834" s="636" t="e">
        <f t="shared" ref="P3834" si="5281">G3834*O3830</f>
        <v>#REF!</v>
      </c>
    </row>
    <row r="3835" spans="1:16">
      <c r="B3835" s="627"/>
      <c r="C3835" s="627"/>
      <c r="D3835" s="627"/>
      <c r="E3835" s="628"/>
      <c r="F3835" s="638" t="s">
        <v>865</v>
      </c>
      <c r="G3835" s="639">
        <f t="shared" si="5197"/>
        <v>0.9</v>
      </c>
      <c r="H3835" s="630">
        <f>IF(F3835="",0,VLOOKUP(F3835,'Cable trays (UnitPrice)'!B:F,5,0))</f>
        <v>5.9608695652173909</v>
      </c>
      <c r="I3835" s="631">
        <f t="shared" si="5277"/>
        <v>5.364782608695652</v>
      </c>
      <c r="J3835" s="632"/>
      <c r="K3835" s="632"/>
      <c r="L3835" s="632"/>
      <c r="M3835" s="633"/>
      <c r="N3835" s="632"/>
      <c r="O3835" s="635"/>
      <c r="P3835" s="636" t="e">
        <f t="shared" ref="P3835" si="5282">G3835*O3830</f>
        <v>#REF!</v>
      </c>
    </row>
    <row r="3836" spans="1:16">
      <c r="B3836" s="627"/>
      <c r="C3836" s="627"/>
      <c r="D3836" s="627"/>
      <c r="E3836" s="628"/>
      <c r="F3836" s="638" t="s">
        <v>855</v>
      </c>
      <c r="G3836" s="639">
        <v>2</v>
      </c>
      <c r="H3836" s="630">
        <f>IF(F3836="",0,VLOOKUP(F3836,'Cable trays (UnitPrice)'!B:F,5,0))</f>
        <v>0.78521739130434776</v>
      </c>
      <c r="I3836" s="631">
        <f t="shared" si="5277"/>
        <v>1.5704347826086955</v>
      </c>
      <c r="J3836" s="632"/>
      <c r="K3836" s="632"/>
      <c r="L3836" s="632"/>
      <c r="M3836" s="633"/>
      <c r="N3836" s="632"/>
      <c r="O3836" s="635"/>
      <c r="P3836" s="636" t="e">
        <f t="shared" ref="P3836" si="5283">G3836*O3830</f>
        <v>#REF!</v>
      </c>
    </row>
    <row r="3837" spans="1:16">
      <c r="B3837" s="627"/>
      <c r="C3837" s="627"/>
      <c r="D3837" s="627"/>
      <c r="E3837" s="628"/>
      <c r="F3837" s="638"/>
      <c r="G3837" s="639"/>
      <c r="H3837" s="630">
        <f>IF(F3837="",0,VLOOKUP(F3837,'Cable trays (UnitPrice)'!B:F,5,0))</f>
        <v>0</v>
      </c>
      <c r="I3837" s="631">
        <f t="shared" si="5277"/>
        <v>0</v>
      </c>
      <c r="J3837" s="632"/>
      <c r="K3837" s="632"/>
      <c r="L3837" s="632"/>
      <c r="M3837" s="633"/>
      <c r="N3837" s="632"/>
      <c r="O3837" s="635"/>
      <c r="P3837" s="636" t="e">
        <f t="shared" ref="P3837" si="5284">G3837*O3830</f>
        <v>#REF!</v>
      </c>
    </row>
    <row r="3838" spans="1:16">
      <c r="B3838" s="627"/>
      <c r="C3838" s="627"/>
      <c r="D3838" s="627"/>
      <c r="E3838" s="628"/>
      <c r="F3838" s="627"/>
      <c r="G3838" s="639"/>
      <c r="H3838" s="630">
        <f>IF(F3838="",0,VLOOKUP(F3838,'Cable trays (UnitPrice)'!B:F,5,0))</f>
        <v>0</v>
      </c>
      <c r="I3838" s="631">
        <f t="shared" si="5277"/>
        <v>0</v>
      </c>
      <c r="J3838" s="632"/>
      <c r="K3838" s="632"/>
      <c r="L3838" s="632"/>
      <c r="M3838" s="633"/>
      <c r="N3838" s="632"/>
      <c r="O3838" s="635"/>
      <c r="P3838" s="636" t="e">
        <f t="shared" ref="P3838" si="5285">G3838*O3830</f>
        <v>#REF!</v>
      </c>
    </row>
    <row r="3839" spans="1:16">
      <c r="B3839" s="627"/>
      <c r="C3839" s="627"/>
      <c r="D3839" s="627"/>
      <c r="E3839" s="628"/>
      <c r="F3839" s="8"/>
      <c r="G3839" s="639"/>
      <c r="H3839" s="630">
        <f>IF(F3839="",0,VLOOKUP(F3839,'Cable trays (UnitPrice)'!B:F,5,0))</f>
        <v>0</v>
      </c>
      <c r="I3839" s="631">
        <f t="shared" si="5277"/>
        <v>0</v>
      </c>
      <c r="J3839" s="632"/>
      <c r="K3839" s="632"/>
      <c r="L3839" s="632"/>
      <c r="M3839" s="633"/>
      <c r="N3839" s="632"/>
      <c r="O3839" s="635"/>
      <c r="P3839" s="636" t="e">
        <f t="shared" ref="P3839" si="5286">G3839*O3830</f>
        <v>#REF!</v>
      </c>
    </row>
    <row r="3840" spans="1:16">
      <c r="A3840" t="s">
        <v>1113</v>
      </c>
      <c r="B3840" s="706" t="s">
        <v>1111</v>
      </c>
      <c r="C3840" s="703" t="s">
        <v>852</v>
      </c>
      <c r="D3840" s="9" t="s">
        <v>863</v>
      </c>
      <c r="E3840" s="9" t="s">
        <v>1016</v>
      </c>
      <c r="F3840" s="619"/>
      <c r="G3840" s="619"/>
      <c r="H3840" s="619"/>
      <c r="I3840" s="620">
        <f t="shared" ref="I3840" si="5287">SUM(I3841:I3849)</f>
        <v>92.722824719715632</v>
      </c>
      <c r="J3840" s="621">
        <f>I3840*NOK2EUR</f>
        <v>1066.3124842767297</v>
      </c>
      <c r="K3840" s="622"/>
      <c r="L3840" s="622">
        <f t="shared" ref="L3840" si="5288">D3840/1000</f>
        <v>0.45</v>
      </c>
      <c r="M3840" s="624">
        <f t="shared" ref="M3840" si="5289">$M$1</f>
        <v>0.5</v>
      </c>
      <c r="N3840" s="622">
        <f t="shared" ref="N3840" si="5290">L3840+L3840*M3840</f>
        <v>0.67500000000000004</v>
      </c>
      <c r="O3840" s="626" t="e">
        <f>SUMIF(#REF!,A3840,#REF!)</f>
        <v>#REF!</v>
      </c>
      <c r="P3840" s="626"/>
    </row>
    <row r="3841" spans="1:16">
      <c r="B3841" s="627"/>
      <c r="C3841" s="627"/>
      <c r="D3841" s="627"/>
      <c r="E3841" s="628"/>
      <c r="F3841" s="260" t="str">
        <f>CONCATENATE(B3840," ",C3840,D3840,"x",E3840)</f>
        <v>Tray - Tee HDG 450 x 75</v>
      </c>
      <c r="G3841" s="629">
        <v>1</v>
      </c>
      <c r="H3841" s="630">
        <f>IF(F3841="",0,VLOOKUP(F3841,'Cable trays (UnitPrice)'!B:F,5,0))</f>
        <v>73.913043478260875</v>
      </c>
      <c r="I3841" s="631">
        <f t="shared" ref="I3841:I3849" si="5291">H3841*G3841</f>
        <v>73.913043478260875</v>
      </c>
      <c r="J3841" s="632"/>
      <c r="K3841" s="632"/>
      <c r="L3841" s="632"/>
      <c r="M3841" s="633"/>
      <c r="N3841" s="632"/>
      <c r="O3841" s="635"/>
      <c r="P3841" s="636" t="e">
        <f t="shared" ref="P3841" si="5292">G3841*O3840</f>
        <v>#REF!</v>
      </c>
    </row>
    <row r="3842" spans="1:16">
      <c r="B3842" s="627"/>
      <c r="C3842" s="627"/>
      <c r="D3842" s="627"/>
      <c r="E3842" s="628"/>
      <c r="F3842" s="260" t="str">
        <f>CONCATENATE("Ladder - Union ",C3840,D3840,"x",E3840)</f>
        <v>Ladder - Union HDG 450 x 75</v>
      </c>
      <c r="G3842" s="629">
        <v>2</v>
      </c>
      <c r="H3842" s="630">
        <f>IF(F3842="",0,VLOOKUP(F3842,'Cable trays (UnitPrice)'!B:F,5,0))</f>
        <v>4.1564123598578071</v>
      </c>
      <c r="I3842" s="631">
        <f t="shared" si="5291"/>
        <v>8.3128247197156142</v>
      </c>
      <c r="J3842" s="632"/>
      <c r="K3842" s="632"/>
      <c r="L3842" s="632"/>
      <c r="M3842" s="633"/>
      <c r="N3842" s="632"/>
      <c r="O3842" s="635"/>
      <c r="P3842" s="636" t="e">
        <f t="shared" ref="P3842" si="5293">G3842*O3840</f>
        <v>#REF!</v>
      </c>
    </row>
    <row r="3843" spans="1:16">
      <c r="B3843" s="627"/>
      <c r="C3843" s="627"/>
      <c r="D3843" s="627"/>
      <c r="E3843" s="628"/>
      <c r="F3843" s="638" t="s">
        <v>853</v>
      </c>
      <c r="G3843" s="639">
        <v>2</v>
      </c>
      <c r="H3843" s="630">
        <f>IF(F3843="",0,VLOOKUP(F3843,'Cable trays (UnitPrice)'!B:F,5,0))</f>
        <v>1.6165217391304347</v>
      </c>
      <c r="I3843" s="631">
        <f t="shared" si="5291"/>
        <v>3.2330434782608695</v>
      </c>
      <c r="J3843" s="632"/>
      <c r="K3843" s="632"/>
      <c r="L3843" s="632"/>
      <c r="M3843" s="633"/>
      <c r="N3843" s="632"/>
      <c r="O3843" s="635"/>
      <c r="P3843" s="636" t="e">
        <f t="shared" ref="P3843" si="5294">G3843*O3840</f>
        <v>#REF!</v>
      </c>
    </row>
    <row r="3844" spans="1:16">
      <c r="B3844" s="627"/>
      <c r="C3844" s="627"/>
      <c r="D3844" s="627"/>
      <c r="E3844" s="628"/>
      <c r="F3844" s="638" t="s">
        <v>854</v>
      </c>
      <c r="G3844" s="639">
        <v>2</v>
      </c>
      <c r="H3844" s="630">
        <f>IF(F3844="",0,VLOOKUP(F3844,'Cable trays (UnitPrice)'!B:F,5,0))</f>
        <v>0.1643478260869565</v>
      </c>
      <c r="I3844" s="631">
        <f t="shared" si="5291"/>
        <v>0.328695652173913</v>
      </c>
      <c r="J3844" s="632"/>
      <c r="K3844" s="632"/>
      <c r="L3844" s="632"/>
      <c r="M3844" s="633"/>
      <c r="N3844" s="632"/>
      <c r="O3844" s="635"/>
      <c r="P3844" s="636" t="e">
        <f t="shared" ref="P3844" si="5295">G3844*O3840</f>
        <v>#REF!</v>
      </c>
    </row>
    <row r="3845" spans="1:16">
      <c r="B3845" s="627"/>
      <c r="C3845" s="627"/>
      <c r="D3845" s="627"/>
      <c r="E3845" s="628"/>
      <c r="F3845" s="638" t="s">
        <v>865</v>
      </c>
      <c r="G3845" s="639">
        <f t="shared" ref="G3845:G3905" si="5296">D3840*2/1000</f>
        <v>0.9</v>
      </c>
      <c r="H3845" s="630">
        <f>IF(F3845="",0,VLOOKUP(F3845,'Cable trays (UnitPrice)'!B:F,5,0))</f>
        <v>5.9608695652173909</v>
      </c>
      <c r="I3845" s="631">
        <f t="shared" si="5291"/>
        <v>5.364782608695652</v>
      </c>
      <c r="J3845" s="632"/>
      <c r="K3845" s="632"/>
      <c r="L3845" s="632"/>
      <c r="M3845" s="633"/>
      <c r="N3845" s="632"/>
      <c r="O3845" s="635"/>
      <c r="P3845" s="636" t="e">
        <f t="shared" ref="P3845" si="5297">G3845*O3840</f>
        <v>#REF!</v>
      </c>
    </row>
    <row r="3846" spans="1:16">
      <c r="B3846" s="627"/>
      <c r="C3846" s="627"/>
      <c r="D3846" s="627"/>
      <c r="E3846" s="628"/>
      <c r="F3846" s="638" t="s">
        <v>855</v>
      </c>
      <c r="G3846" s="639">
        <v>2</v>
      </c>
      <c r="H3846" s="630">
        <f>IF(F3846="",0,VLOOKUP(F3846,'Cable trays (UnitPrice)'!B:F,5,0))</f>
        <v>0.78521739130434776</v>
      </c>
      <c r="I3846" s="631">
        <f t="shared" si="5291"/>
        <v>1.5704347826086955</v>
      </c>
      <c r="J3846" s="632"/>
      <c r="K3846" s="632"/>
      <c r="L3846" s="632"/>
      <c r="M3846" s="633"/>
      <c r="N3846" s="632"/>
      <c r="O3846" s="635"/>
      <c r="P3846" s="636" t="e">
        <f t="shared" ref="P3846" si="5298">G3846*O3840</f>
        <v>#REF!</v>
      </c>
    </row>
    <row r="3847" spans="1:16">
      <c r="B3847" s="627"/>
      <c r="C3847" s="627"/>
      <c r="D3847" s="627"/>
      <c r="E3847" s="628"/>
      <c r="F3847" s="638"/>
      <c r="G3847" s="639"/>
      <c r="H3847" s="630">
        <f>IF(F3847="",0,VLOOKUP(F3847,'Cable trays (UnitPrice)'!B:F,5,0))</f>
        <v>0</v>
      </c>
      <c r="I3847" s="631">
        <f t="shared" si="5291"/>
        <v>0</v>
      </c>
      <c r="J3847" s="632"/>
      <c r="K3847" s="632"/>
      <c r="L3847" s="632"/>
      <c r="M3847" s="633"/>
      <c r="N3847" s="632"/>
      <c r="O3847" s="635"/>
      <c r="P3847" s="636" t="e">
        <f t="shared" ref="P3847" si="5299">G3847*O3840</f>
        <v>#REF!</v>
      </c>
    </row>
    <row r="3848" spans="1:16">
      <c r="B3848" s="627"/>
      <c r="C3848" s="627"/>
      <c r="D3848" s="627"/>
      <c r="E3848" s="628"/>
      <c r="F3848" s="627"/>
      <c r="G3848" s="639"/>
      <c r="H3848" s="630">
        <f>IF(F3848="",0,VLOOKUP(F3848,'Cable trays (UnitPrice)'!B:F,5,0))</f>
        <v>0</v>
      </c>
      <c r="I3848" s="631">
        <f t="shared" si="5291"/>
        <v>0</v>
      </c>
      <c r="J3848" s="632"/>
      <c r="K3848" s="632"/>
      <c r="L3848" s="632"/>
      <c r="M3848" s="633"/>
      <c r="N3848" s="632"/>
      <c r="O3848" s="635"/>
      <c r="P3848" s="636" t="e">
        <f t="shared" ref="P3848" si="5300">G3848*O3840</f>
        <v>#REF!</v>
      </c>
    </row>
    <row r="3849" spans="1:16">
      <c r="B3849" s="627"/>
      <c r="C3849" s="627"/>
      <c r="D3849" s="627"/>
      <c r="E3849" s="628"/>
      <c r="F3849" s="8"/>
      <c r="G3849" s="639"/>
      <c r="H3849" s="630">
        <f>IF(F3849="",0,VLOOKUP(F3849,'Cable trays (UnitPrice)'!B:F,5,0))</f>
        <v>0</v>
      </c>
      <c r="I3849" s="631">
        <f t="shared" si="5291"/>
        <v>0</v>
      </c>
      <c r="J3849" s="632"/>
      <c r="K3849" s="632"/>
      <c r="L3849" s="632"/>
      <c r="M3849" s="633"/>
      <c r="N3849" s="632"/>
      <c r="O3849" s="635"/>
      <c r="P3849" s="636" t="e">
        <f t="shared" ref="P3849" si="5301">G3849*O3840</f>
        <v>#REF!</v>
      </c>
    </row>
    <row r="3850" spans="1:16">
      <c r="A3850" t="s">
        <v>1113</v>
      </c>
      <c r="B3850" s="706" t="s">
        <v>1111</v>
      </c>
      <c r="C3850" s="703" t="s">
        <v>852</v>
      </c>
      <c r="D3850" s="9" t="s">
        <v>863</v>
      </c>
      <c r="E3850" s="9" t="s">
        <v>1016</v>
      </c>
      <c r="F3850" s="619"/>
      <c r="G3850" s="619"/>
      <c r="H3850" s="619"/>
      <c r="I3850" s="620">
        <f t="shared" ref="I3850" si="5302">SUM(I3851:I3859)</f>
        <v>92.722824719715632</v>
      </c>
      <c r="J3850" s="621">
        <f>I3850*NOK2EUR</f>
        <v>1066.3124842767297</v>
      </c>
      <c r="K3850" s="622"/>
      <c r="L3850" s="622">
        <f t="shared" ref="L3850" si="5303">D3850/1000</f>
        <v>0.45</v>
      </c>
      <c r="M3850" s="624">
        <f t="shared" ref="M3850" si="5304">$M$1</f>
        <v>0.5</v>
      </c>
      <c r="N3850" s="622">
        <f t="shared" ref="N3850" si="5305">L3850+L3850*M3850</f>
        <v>0.67500000000000004</v>
      </c>
      <c r="O3850" s="626" t="e">
        <f>SUMIF(#REF!,A3850,#REF!)</f>
        <v>#REF!</v>
      </c>
      <c r="P3850" s="626"/>
    </row>
    <row r="3851" spans="1:16">
      <c r="B3851" s="627"/>
      <c r="C3851" s="627"/>
      <c r="D3851" s="627"/>
      <c r="E3851" s="628"/>
      <c r="F3851" s="260" t="str">
        <f>CONCATENATE(B3850," ",C3850,D3850,"x",E3850)</f>
        <v>Tray - Tee HDG 450 x 75</v>
      </c>
      <c r="G3851" s="629">
        <v>1</v>
      </c>
      <c r="H3851" s="630">
        <f>IF(F3851="",0,VLOOKUP(F3851,'Cable trays (UnitPrice)'!B:F,5,0))</f>
        <v>73.913043478260875</v>
      </c>
      <c r="I3851" s="631">
        <f t="shared" ref="I3851:I3859" si="5306">H3851*G3851</f>
        <v>73.913043478260875</v>
      </c>
      <c r="J3851" s="632"/>
      <c r="K3851" s="632"/>
      <c r="L3851" s="632"/>
      <c r="M3851" s="633"/>
      <c r="N3851" s="632"/>
      <c r="O3851" s="635"/>
      <c r="P3851" s="636" t="e">
        <f t="shared" ref="P3851" si="5307">G3851*O3850</f>
        <v>#REF!</v>
      </c>
    </row>
    <row r="3852" spans="1:16">
      <c r="B3852" s="627"/>
      <c r="C3852" s="627"/>
      <c r="D3852" s="627"/>
      <c r="E3852" s="628"/>
      <c r="F3852" s="260" t="str">
        <f>CONCATENATE("Ladder - Union ",C3850,D3850,"x",E3850)</f>
        <v>Ladder - Union HDG 450 x 75</v>
      </c>
      <c r="G3852" s="629">
        <v>2</v>
      </c>
      <c r="H3852" s="630">
        <f>IF(F3852="",0,VLOOKUP(F3852,'Cable trays (UnitPrice)'!B:F,5,0))</f>
        <v>4.1564123598578071</v>
      </c>
      <c r="I3852" s="631">
        <f t="shared" si="5306"/>
        <v>8.3128247197156142</v>
      </c>
      <c r="J3852" s="632"/>
      <c r="K3852" s="632"/>
      <c r="L3852" s="632"/>
      <c r="M3852" s="633"/>
      <c r="N3852" s="632"/>
      <c r="O3852" s="635"/>
      <c r="P3852" s="636" t="e">
        <f t="shared" ref="P3852" si="5308">G3852*O3850</f>
        <v>#REF!</v>
      </c>
    </row>
    <row r="3853" spans="1:16">
      <c r="B3853" s="627"/>
      <c r="C3853" s="627"/>
      <c r="D3853" s="627"/>
      <c r="E3853" s="628"/>
      <c r="F3853" s="638" t="s">
        <v>853</v>
      </c>
      <c r="G3853" s="639">
        <v>2</v>
      </c>
      <c r="H3853" s="630">
        <f>IF(F3853="",0,VLOOKUP(F3853,'Cable trays (UnitPrice)'!B:F,5,0))</f>
        <v>1.6165217391304347</v>
      </c>
      <c r="I3853" s="631">
        <f t="shared" si="5306"/>
        <v>3.2330434782608695</v>
      </c>
      <c r="J3853" s="632"/>
      <c r="K3853" s="632"/>
      <c r="L3853" s="632"/>
      <c r="M3853" s="633"/>
      <c r="N3853" s="632"/>
      <c r="O3853" s="635"/>
      <c r="P3853" s="636" t="e">
        <f t="shared" ref="P3853" si="5309">G3853*O3850</f>
        <v>#REF!</v>
      </c>
    </row>
    <row r="3854" spans="1:16">
      <c r="B3854" s="627"/>
      <c r="C3854" s="627"/>
      <c r="D3854" s="627"/>
      <c r="E3854" s="628"/>
      <c r="F3854" s="638" t="s">
        <v>854</v>
      </c>
      <c r="G3854" s="639">
        <v>2</v>
      </c>
      <c r="H3854" s="630">
        <f>IF(F3854="",0,VLOOKUP(F3854,'Cable trays (UnitPrice)'!B:F,5,0))</f>
        <v>0.1643478260869565</v>
      </c>
      <c r="I3854" s="631">
        <f t="shared" si="5306"/>
        <v>0.328695652173913</v>
      </c>
      <c r="J3854" s="632"/>
      <c r="K3854" s="632"/>
      <c r="L3854" s="632"/>
      <c r="M3854" s="633"/>
      <c r="N3854" s="632"/>
      <c r="O3854" s="635"/>
      <c r="P3854" s="636" t="e">
        <f t="shared" ref="P3854" si="5310">G3854*O3850</f>
        <v>#REF!</v>
      </c>
    </row>
    <row r="3855" spans="1:16">
      <c r="B3855" s="627"/>
      <c r="C3855" s="627"/>
      <c r="D3855" s="627"/>
      <c r="E3855" s="628"/>
      <c r="F3855" s="638" t="s">
        <v>865</v>
      </c>
      <c r="G3855" s="639">
        <f t="shared" si="5296"/>
        <v>0.9</v>
      </c>
      <c r="H3855" s="630">
        <f>IF(F3855="",0,VLOOKUP(F3855,'Cable trays (UnitPrice)'!B:F,5,0))</f>
        <v>5.9608695652173909</v>
      </c>
      <c r="I3855" s="631">
        <f t="shared" si="5306"/>
        <v>5.364782608695652</v>
      </c>
      <c r="J3855" s="632"/>
      <c r="K3855" s="632"/>
      <c r="L3855" s="632"/>
      <c r="M3855" s="633"/>
      <c r="N3855" s="632"/>
      <c r="O3855" s="635"/>
      <c r="P3855" s="636" t="e">
        <f t="shared" ref="P3855" si="5311">G3855*O3850</f>
        <v>#REF!</v>
      </c>
    </row>
    <row r="3856" spans="1:16">
      <c r="B3856" s="627"/>
      <c r="C3856" s="627"/>
      <c r="D3856" s="627"/>
      <c r="E3856" s="628"/>
      <c r="F3856" s="638" t="s">
        <v>855</v>
      </c>
      <c r="G3856" s="639">
        <v>2</v>
      </c>
      <c r="H3856" s="630">
        <f>IF(F3856="",0,VLOOKUP(F3856,'Cable trays (UnitPrice)'!B:F,5,0))</f>
        <v>0.78521739130434776</v>
      </c>
      <c r="I3856" s="631">
        <f t="shared" si="5306"/>
        <v>1.5704347826086955</v>
      </c>
      <c r="J3856" s="632"/>
      <c r="K3856" s="632"/>
      <c r="L3856" s="632"/>
      <c r="M3856" s="633"/>
      <c r="N3856" s="632"/>
      <c r="O3856" s="635"/>
      <c r="P3856" s="636" t="e">
        <f t="shared" ref="P3856" si="5312">G3856*O3850</f>
        <v>#REF!</v>
      </c>
    </row>
    <row r="3857" spans="1:16">
      <c r="B3857" s="627"/>
      <c r="C3857" s="627"/>
      <c r="D3857" s="627"/>
      <c r="E3857" s="628"/>
      <c r="F3857" s="638"/>
      <c r="G3857" s="639"/>
      <c r="H3857" s="630">
        <f>IF(F3857="",0,VLOOKUP(F3857,'Cable trays (UnitPrice)'!B:F,5,0))</f>
        <v>0</v>
      </c>
      <c r="I3857" s="631">
        <f t="shared" si="5306"/>
        <v>0</v>
      </c>
      <c r="J3857" s="632"/>
      <c r="K3857" s="632"/>
      <c r="L3857" s="632"/>
      <c r="M3857" s="633"/>
      <c r="N3857" s="632"/>
      <c r="O3857" s="635"/>
      <c r="P3857" s="636" t="e">
        <f t="shared" ref="P3857" si="5313">G3857*O3850</f>
        <v>#REF!</v>
      </c>
    </row>
    <row r="3858" spans="1:16">
      <c r="B3858" s="627"/>
      <c r="C3858" s="627"/>
      <c r="D3858" s="627"/>
      <c r="E3858" s="628"/>
      <c r="F3858" s="627"/>
      <c r="G3858" s="639"/>
      <c r="H3858" s="630">
        <f>IF(F3858="",0,VLOOKUP(F3858,'Cable trays (UnitPrice)'!B:F,5,0))</f>
        <v>0</v>
      </c>
      <c r="I3858" s="631">
        <f t="shared" si="5306"/>
        <v>0</v>
      </c>
      <c r="J3858" s="632"/>
      <c r="K3858" s="632"/>
      <c r="L3858" s="632"/>
      <c r="M3858" s="633"/>
      <c r="N3858" s="632"/>
      <c r="O3858" s="635"/>
      <c r="P3858" s="636" t="e">
        <f t="shared" ref="P3858" si="5314">G3858*O3850</f>
        <v>#REF!</v>
      </c>
    </row>
    <row r="3859" spans="1:16">
      <c r="B3859" s="627"/>
      <c r="C3859" s="627"/>
      <c r="D3859" s="627"/>
      <c r="E3859" s="628"/>
      <c r="F3859" s="8"/>
      <c r="G3859" s="639"/>
      <c r="H3859" s="630">
        <f>IF(F3859="",0,VLOOKUP(F3859,'Cable trays (UnitPrice)'!B:F,5,0))</f>
        <v>0</v>
      </c>
      <c r="I3859" s="631">
        <f t="shared" si="5306"/>
        <v>0</v>
      </c>
      <c r="J3859" s="632"/>
      <c r="K3859" s="632"/>
      <c r="L3859" s="632"/>
      <c r="M3859" s="633"/>
      <c r="N3859" s="632"/>
      <c r="O3859" s="635"/>
      <c r="P3859" s="636" t="e">
        <f t="shared" ref="P3859" si="5315">G3859*O3850</f>
        <v>#REF!</v>
      </c>
    </row>
    <row r="3860" spans="1:16">
      <c r="A3860" t="s">
        <v>1114</v>
      </c>
      <c r="B3860" s="706" t="s">
        <v>1111</v>
      </c>
      <c r="C3860" s="703" t="s">
        <v>852</v>
      </c>
      <c r="D3860" s="9" t="s">
        <v>863</v>
      </c>
      <c r="E3860" s="9" t="s">
        <v>867</v>
      </c>
      <c r="F3860" s="619"/>
      <c r="G3860" s="619"/>
      <c r="H3860" s="619"/>
      <c r="I3860" s="620">
        <f t="shared" ref="I3860" si="5316">SUM(I3861:I3869)</f>
        <v>114.84478260869565</v>
      </c>
      <c r="J3860" s="621">
        <f>I3860*NOK2EUR</f>
        <v>1320.7149999999999</v>
      </c>
      <c r="K3860" s="622"/>
      <c r="L3860" s="622">
        <f t="shared" ref="L3860" si="5317">D3860/1000</f>
        <v>0.45</v>
      </c>
      <c r="M3860" s="624">
        <f t="shared" ref="M3860" si="5318">$M$1</f>
        <v>0.5</v>
      </c>
      <c r="N3860" s="622">
        <f t="shared" ref="N3860" si="5319">L3860+L3860*M3860</f>
        <v>0.67500000000000004</v>
      </c>
      <c r="O3860" s="626" t="e">
        <f>SUMIF(#REF!,A3860,#REF!)</f>
        <v>#REF!</v>
      </c>
      <c r="P3860" s="626"/>
    </row>
    <row r="3861" spans="1:16">
      <c r="B3861" s="627"/>
      <c r="C3861" s="627"/>
      <c r="D3861" s="627"/>
      <c r="E3861" s="628"/>
      <c r="F3861" s="260" t="str">
        <f>CONCATENATE(B3860," ",C3860,D3860,"x",E3860)</f>
        <v>Tray - Tee HDG 450 x 50</v>
      </c>
      <c r="G3861" s="629">
        <v>1</v>
      </c>
      <c r="H3861" s="630">
        <f>IF(F3861="",0,VLOOKUP(F3861,'Cable trays (UnitPrice)'!B:F,5,0))</f>
        <v>69.565217391304344</v>
      </c>
      <c r="I3861" s="631">
        <f t="shared" ref="I3861:I3869" si="5320">H3861*G3861</f>
        <v>69.565217391304344</v>
      </c>
      <c r="J3861" s="632"/>
      <c r="K3861" s="632"/>
      <c r="L3861" s="632"/>
      <c r="M3861" s="633"/>
      <c r="N3861" s="632"/>
      <c r="O3861" s="635"/>
      <c r="P3861" s="636" t="e">
        <f t="shared" ref="P3861" si="5321">G3861*O3860</f>
        <v>#REF!</v>
      </c>
    </row>
    <row r="3862" spans="1:16">
      <c r="B3862" s="627"/>
      <c r="C3862" s="627"/>
      <c r="D3862" s="627"/>
      <c r="E3862" s="628"/>
      <c r="F3862" s="260" t="str">
        <f>CONCATENATE("Ladder - Union ",C3860,D3860,"x",E3860)</f>
        <v>Ladder - Union HDG 450 x 50</v>
      </c>
      <c r="G3862" s="629">
        <v>2</v>
      </c>
      <c r="H3862" s="630">
        <f>IF(F3862="",0,VLOOKUP(F3862,'Cable trays (UnitPrice)'!B:F,5,0))</f>
        <v>17.391304347826086</v>
      </c>
      <c r="I3862" s="631">
        <f t="shared" si="5320"/>
        <v>34.782608695652172</v>
      </c>
      <c r="J3862" s="632"/>
      <c r="K3862" s="632"/>
      <c r="L3862" s="632"/>
      <c r="M3862" s="633"/>
      <c r="N3862" s="632"/>
      <c r="O3862" s="635"/>
      <c r="P3862" s="636" t="e">
        <f t="shared" ref="P3862" si="5322">G3862*O3860</f>
        <v>#REF!</v>
      </c>
    </row>
    <row r="3863" spans="1:16">
      <c r="B3863" s="627"/>
      <c r="C3863" s="627"/>
      <c r="D3863" s="627"/>
      <c r="E3863" s="628"/>
      <c r="F3863" s="638" t="s">
        <v>853</v>
      </c>
      <c r="G3863" s="639">
        <v>2</v>
      </c>
      <c r="H3863" s="630">
        <f>IF(F3863="",0,VLOOKUP(F3863,'Cable trays (UnitPrice)'!B:F,5,0))</f>
        <v>1.6165217391304347</v>
      </c>
      <c r="I3863" s="631">
        <f t="shared" si="5320"/>
        <v>3.2330434782608695</v>
      </c>
      <c r="J3863" s="632"/>
      <c r="K3863" s="632"/>
      <c r="L3863" s="632"/>
      <c r="M3863" s="633"/>
      <c r="N3863" s="632"/>
      <c r="O3863" s="635"/>
      <c r="P3863" s="636" t="e">
        <f t="shared" ref="P3863" si="5323">G3863*O3860</f>
        <v>#REF!</v>
      </c>
    </row>
    <row r="3864" spans="1:16">
      <c r="B3864" s="627"/>
      <c r="C3864" s="627"/>
      <c r="D3864" s="627"/>
      <c r="E3864" s="628"/>
      <c r="F3864" s="638" t="s">
        <v>854</v>
      </c>
      <c r="G3864" s="639">
        <v>2</v>
      </c>
      <c r="H3864" s="630">
        <f>IF(F3864="",0,VLOOKUP(F3864,'Cable trays (UnitPrice)'!B:F,5,0))</f>
        <v>0.1643478260869565</v>
      </c>
      <c r="I3864" s="631">
        <f t="shared" si="5320"/>
        <v>0.328695652173913</v>
      </c>
      <c r="J3864" s="632"/>
      <c r="K3864" s="632"/>
      <c r="L3864" s="632"/>
      <c r="M3864" s="633"/>
      <c r="N3864" s="632"/>
      <c r="O3864" s="635"/>
      <c r="P3864" s="636" t="e">
        <f t="shared" ref="P3864" si="5324">G3864*O3860</f>
        <v>#REF!</v>
      </c>
    </row>
    <row r="3865" spans="1:16">
      <c r="B3865" s="627"/>
      <c r="C3865" s="627"/>
      <c r="D3865" s="627"/>
      <c r="E3865" s="628"/>
      <c r="F3865" s="638" t="s">
        <v>865</v>
      </c>
      <c r="G3865" s="639">
        <f t="shared" si="5296"/>
        <v>0.9</v>
      </c>
      <c r="H3865" s="630">
        <f>IF(F3865="",0,VLOOKUP(F3865,'Cable trays (UnitPrice)'!B:F,5,0))</f>
        <v>5.9608695652173909</v>
      </c>
      <c r="I3865" s="631">
        <f t="shared" si="5320"/>
        <v>5.364782608695652</v>
      </c>
      <c r="J3865" s="632"/>
      <c r="K3865" s="632"/>
      <c r="L3865" s="632"/>
      <c r="M3865" s="633"/>
      <c r="N3865" s="632"/>
      <c r="O3865" s="635"/>
      <c r="P3865" s="636" t="e">
        <f t="shared" ref="P3865" si="5325">G3865*O3860</f>
        <v>#REF!</v>
      </c>
    </row>
    <row r="3866" spans="1:16">
      <c r="B3866" s="627"/>
      <c r="C3866" s="627"/>
      <c r="D3866" s="627"/>
      <c r="E3866" s="628"/>
      <c r="F3866" s="638" t="s">
        <v>855</v>
      </c>
      <c r="G3866" s="639">
        <v>2</v>
      </c>
      <c r="H3866" s="630">
        <f>IF(F3866="",0,VLOOKUP(F3866,'Cable trays (UnitPrice)'!B:F,5,0))</f>
        <v>0.78521739130434776</v>
      </c>
      <c r="I3866" s="631">
        <f t="shared" si="5320"/>
        <v>1.5704347826086955</v>
      </c>
      <c r="J3866" s="632"/>
      <c r="K3866" s="632"/>
      <c r="L3866" s="632"/>
      <c r="M3866" s="633"/>
      <c r="N3866" s="632"/>
      <c r="O3866" s="635"/>
      <c r="P3866" s="636" t="e">
        <f t="shared" ref="P3866" si="5326">G3866*O3860</f>
        <v>#REF!</v>
      </c>
    </row>
    <row r="3867" spans="1:16">
      <c r="B3867" s="627"/>
      <c r="C3867" s="627"/>
      <c r="D3867" s="627"/>
      <c r="E3867" s="628"/>
      <c r="F3867" s="638"/>
      <c r="G3867" s="639"/>
      <c r="H3867" s="630">
        <f>IF(F3867="",0,VLOOKUP(F3867,'Cable trays (UnitPrice)'!B:F,5,0))</f>
        <v>0</v>
      </c>
      <c r="I3867" s="631">
        <f t="shared" si="5320"/>
        <v>0</v>
      </c>
      <c r="J3867" s="632"/>
      <c r="K3867" s="632"/>
      <c r="L3867" s="632"/>
      <c r="M3867" s="633"/>
      <c r="N3867" s="632"/>
      <c r="O3867" s="635"/>
      <c r="P3867" s="636" t="e">
        <f t="shared" ref="P3867" si="5327">G3867*O3860</f>
        <v>#REF!</v>
      </c>
    </row>
    <row r="3868" spans="1:16">
      <c r="B3868" s="627"/>
      <c r="C3868" s="627"/>
      <c r="D3868" s="627"/>
      <c r="E3868" s="628"/>
      <c r="F3868" s="627"/>
      <c r="G3868" s="639"/>
      <c r="H3868" s="630">
        <f>IF(F3868="",0,VLOOKUP(F3868,'Cable trays (UnitPrice)'!B:F,5,0))</f>
        <v>0</v>
      </c>
      <c r="I3868" s="631">
        <f t="shared" si="5320"/>
        <v>0</v>
      </c>
      <c r="J3868" s="632"/>
      <c r="K3868" s="632"/>
      <c r="L3868" s="632"/>
      <c r="M3868" s="633"/>
      <c r="N3868" s="632"/>
      <c r="O3868" s="635"/>
      <c r="P3868" s="636" t="e">
        <f t="shared" ref="P3868" si="5328">G3868*O3860</f>
        <v>#REF!</v>
      </c>
    </row>
    <row r="3869" spans="1:16">
      <c r="B3869" s="627"/>
      <c r="C3869" s="627"/>
      <c r="D3869" s="627"/>
      <c r="E3869" s="628"/>
      <c r="F3869" s="8"/>
      <c r="G3869" s="639"/>
      <c r="H3869" s="630">
        <f>IF(F3869="",0,VLOOKUP(F3869,'Cable trays (UnitPrice)'!B:F,5,0))</f>
        <v>0</v>
      </c>
      <c r="I3869" s="631">
        <f t="shared" si="5320"/>
        <v>0</v>
      </c>
      <c r="J3869" s="632"/>
      <c r="K3869" s="632"/>
      <c r="L3869" s="632"/>
      <c r="M3869" s="633"/>
      <c r="N3869" s="632"/>
      <c r="O3869" s="635"/>
      <c r="P3869" s="636" t="e">
        <f t="shared" ref="P3869" si="5329">G3869*O3860</f>
        <v>#REF!</v>
      </c>
    </row>
    <row r="3870" spans="1:16">
      <c r="A3870" t="s">
        <v>1115</v>
      </c>
      <c r="B3870" s="706" t="s">
        <v>1111</v>
      </c>
      <c r="C3870" s="703" t="s">
        <v>852</v>
      </c>
      <c r="D3870" s="9" t="s">
        <v>934</v>
      </c>
      <c r="E3870" s="9" t="s">
        <v>881</v>
      </c>
      <c r="F3870" s="619"/>
      <c r="G3870" s="619"/>
      <c r="H3870" s="619"/>
      <c r="I3870" s="620">
        <f t="shared" ref="I3870" si="5330">SUM(I3871:I3879)</f>
        <v>112.94434782608697</v>
      </c>
      <c r="J3870" s="621">
        <f>I3870*NOK2EUR</f>
        <v>1298.8600000000001</v>
      </c>
      <c r="K3870" s="622"/>
      <c r="L3870" s="622">
        <f t="shared" ref="L3870" si="5331">D3870/1000</f>
        <v>0.4</v>
      </c>
      <c r="M3870" s="624">
        <f t="shared" ref="M3870" si="5332">$M$1</f>
        <v>0.5</v>
      </c>
      <c r="N3870" s="622">
        <f t="shared" ref="N3870" si="5333">L3870+L3870*M3870</f>
        <v>0.60000000000000009</v>
      </c>
      <c r="O3870" s="626" t="e">
        <f>SUMIF(#REF!,A3870,#REF!)</f>
        <v>#REF!</v>
      </c>
      <c r="P3870" s="626"/>
    </row>
    <row r="3871" spans="1:16">
      <c r="B3871" s="627"/>
      <c r="C3871" s="627"/>
      <c r="D3871" s="627"/>
      <c r="E3871" s="628"/>
      <c r="F3871" s="260" t="str">
        <f>CONCATENATE(B3870," ",C3870,D3870,"x",E3870)</f>
        <v>Tray - Tee HDG 400 x 100</v>
      </c>
      <c r="G3871" s="629">
        <v>1</v>
      </c>
      <c r="H3871" s="630">
        <f>IF(F3871="",0,VLOOKUP(F3871,'Cable trays (UnitPrice)'!B:F,5,0))</f>
        <v>68.260869565217391</v>
      </c>
      <c r="I3871" s="631">
        <f t="shared" ref="I3871:I3879" si="5334">H3871*G3871</f>
        <v>68.260869565217391</v>
      </c>
      <c r="J3871" s="632"/>
      <c r="K3871" s="632"/>
      <c r="L3871" s="632"/>
      <c r="M3871" s="633"/>
      <c r="N3871" s="632"/>
      <c r="O3871" s="635"/>
      <c r="P3871" s="636" t="e">
        <f t="shared" ref="P3871" si="5335">G3871*O3870</f>
        <v>#REF!</v>
      </c>
    </row>
    <row r="3872" spans="1:16">
      <c r="B3872" s="627"/>
      <c r="C3872" s="627"/>
      <c r="D3872" s="627"/>
      <c r="E3872" s="628"/>
      <c r="F3872" s="260" t="str">
        <f>CONCATENATE("Ladder - Union ",C3870,D3870,"x",E3870)</f>
        <v>Ladder - Union HDG 400 x 100</v>
      </c>
      <c r="G3872" s="629">
        <v>2</v>
      </c>
      <c r="H3872" s="630">
        <f>IF(F3872="",0,VLOOKUP(F3872,'Cable trays (UnitPrice)'!B:F,5,0))</f>
        <v>17.391304347826086</v>
      </c>
      <c r="I3872" s="631">
        <f t="shared" si="5334"/>
        <v>34.782608695652172</v>
      </c>
      <c r="J3872" s="632"/>
      <c r="K3872" s="632"/>
      <c r="L3872" s="632"/>
      <c r="M3872" s="633"/>
      <c r="N3872" s="632"/>
      <c r="O3872" s="635"/>
      <c r="P3872" s="636" t="e">
        <f t="shared" ref="P3872" si="5336">G3872*O3870</f>
        <v>#REF!</v>
      </c>
    </row>
    <row r="3873" spans="1:16">
      <c r="B3873" s="627"/>
      <c r="C3873" s="627"/>
      <c r="D3873" s="627"/>
      <c r="E3873" s="628"/>
      <c r="F3873" s="638" t="s">
        <v>853</v>
      </c>
      <c r="G3873" s="639">
        <v>2</v>
      </c>
      <c r="H3873" s="630">
        <f>IF(F3873="",0,VLOOKUP(F3873,'Cable trays (UnitPrice)'!B:F,5,0))</f>
        <v>1.6165217391304347</v>
      </c>
      <c r="I3873" s="631">
        <f t="shared" si="5334"/>
        <v>3.2330434782608695</v>
      </c>
      <c r="J3873" s="632"/>
      <c r="K3873" s="632"/>
      <c r="L3873" s="632"/>
      <c r="M3873" s="633"/>
      <c r="N3873" s="632"/>
      <c r="O3873" s="635"/>
      <c r="P3873" s="636" t="e">
        <f t="shared" ref="P3873" si="5337">G3873*O3870</f>
        <v>#REF!</v>
      </c>
    </row>
    <row r="3874" spans="1:16">
      <c r="B3874" s="627"/>
      <c r="C3874" s="627"/>
      <c r="D3874" s="627"/>
      <c r="E3874" s="628"/>
      <c r="F3874" s="638" t="s">
        <v>854</v>
      </c>
      <c r="G3874" s="639">
        <v>2</v>
      </c>
      <c r="H3874" s="630">
        <f>IF(F3874="",0,VLOOKUP(F3874,'Cable trays (UnitPrice)'!B:F,5,0))</f>
        <v>0.1643478260869565</v>
      </c>
      <c r="I3874" s="631">
        <f t="shared" si="5334"/>
        <v>0.328695652173913</v>
      </c>
      <c r="J3874" s="632"/>
      <c r="K3874" s="632"/>
      <c r="L3874" s="632"/>
      <c r="M3874" s="633"/>
      <c r="N3874" s="632"/>
      <c r="O3874" s="635"/>
      <c r="P3874" s="636" t="e">
        <f t="shared" ref="P3874" si="5338">G3874*O3870</f>
        <v>#REF!</v>
      </c>
    </row>
    <row r="3875" spans="1:16">
      <c r="B3875" s="627"/>
      <c r="C3875" s="627"/>
      <c r="D3875" s="627"/>
      <c r="E3875" s="628"/>
      <c r="F3875" s="638" t="s">
        <v>865</v>
      </c>
      <c r="G3875" s="639">
        <f t="shared" si="5296"/>
        <v>0.8</v>
      </c>
      <c r="H3875" s="630">
        <f>IF(F3875="",0,VLOOKUP(F3875,'Cable trays (UnitPrice)'!B:F,5,0))</f>
        <v>5.9608695652173909</v>
      </c>
      <c r="I3875" s="631">
        <f t="shared" si="5334"/>
        <v>4.7686956521739132</v>
      </c>
      <c r="J3875" s="632"/>
      <c r="K3875" s="632"/>
      <c r="L3875" s="632"/>
      <c r="M3875" s="633"/>
      <c r="N3875" s="632"/>
      <c r="O3875" s="635"/>
      <c r="P3875" s="636" t="e">
        <f t="shared" ref="P3875" si="5339">G3875*O3870</f>
        <v>#REF!</v>
      </c>
    </row>
    <row r="3876" spans="1:16">
      <c r="B3876" s="627"/>
      <c r="C3876" s="627"/>
      <c r="D3876" s="627"/>
      <c r="E3876" s="628"/>
      <c r="F3876" s="638" t="s">
        <v>855</v>
      </c>
      <c r="G3876" s="639">
        <v>2</v>
      </c>
      <c r="H3876" s="630">
        <f>IF(F3876="",0,VLOOKUP(F3876,'Cable trays (UnitPrice)'!B:F,5,0))</f>
        <v>0.78521739130434776</v>
      </c>
      <c r="I3876" s="631">
        <f t="shared" si="5334"/>
        <v>1.5704347826086955</v>
      </c>
      <c r="J3876" s="632"/>
      <c r="K3876" s="632"/>
      <c r="L3876" s="632"/>
      <c r="M3876" s="633"/>
      <c r="N3876" s="632"/>
      <c r="O3876" s="635"/>
      <c r="P3876" s="636" t="e">
        <f t="shared" ref="P3876" si="5340">G3876*O3870</f>
        <v>#REF!</v>
      </c>
    </row>
    <row r="3877" spans="1:16">
      <c r="B3877" s="627"/>
      <c r="C3877" s="627"/>
      <c r="D3877" s="627"/>
      <c r="E3877" s="628"/>
      <c r="F3877" s="638"/>
      <c r="G3877" s="639"/>
      <c r="H3877" s="630">
        <f>IF(F3877="",0,VLOOKUP(F3877,'Cable trays (UnitPrice)'!B:F,5,0))</f>
        <v>0</v>
      </c>
      <c r="I3877" s="631">
        <f t="shared" si="5334"/>
        <v>0</v>
      </c>
      <c r="J3877" s="632"/>
      <c r="K3877" s="632"/>
      <c r="L3877" s="632"/>
      <c r="M3877" s="633"/>
      <c r="N3877" s="632"/>
      <c r="O3877" s="635"/>
      <c r="P3877" s="636" t="e">
        <f t="shared" ref="P3877" si="5341">G3877*O3870</f>
        <v>#REF!</v>
      </c>
    </row>
    <row r="3878" spans="1:16">
      <c r="B3878" s="627"/>
      <c r="C3878" s="627"/>
      <c r="D3878" s="627"/>
      <c r="E3878" s="628"/>
      <c r="F3878" s="627"/>
      <c r="G3878" s="639"/>
      <c r="H3878" s="630">
        <f>IF(F3878="",0,VLOOKUP(F3878,'Cable trays (UnitPrice)'!B:F,5,0))</f>
        <v>0</v>
      </c>
      <c r="I3878" s="631">
        <f t="shared" si="5334"/>
        <v>0</v>
      </c>
      <c r="J3878" s="632"/>
      <c r="K3878" s="632"/>
      <c r="L3878" s="632"/>
      <c r="M3878" s="633"/>
      <c r="N3878" s="632"/>
      <c r="O3878" s="635"/>
      <c r="P3878" s="636" t="e">
        <f t="shared" ref="P3878" si="5342">G3878*O3870</f>
        <v>#REF!</v>
      </c>
    </row>
    <row r="3879" spans="1:16">
      <c r="B3879" s="627"/>
      <c r="C3879" s="627"/>
      <c r="D3879" s="627"/>
      <c r="E3879" s="628"/>
      <c r="F3879" s="8"/>
      <c r="G3879" s="639"/>
      <c r="H3879" s="630">
        <f>IF(F3879="",0,VLOOKUP(F3879,'Cable trays (UnitPrice)'!B:F,5,0))</f>
        <v>0</v>
      </c>
      <c r="I3879" s="631">
        <f t="shared" si="5334"/>
        <v>0</v>
      </c>
      <c r="J3879" s="632"/>
      <c r="K3879" s="632"/>
      <c r="L3879" s="632"/>
      <c r="M3879" s="633"/>
      <c r="N3879" s="632"/>
      <c r="O3879" s="635"/>
      <c r="P3879" s="636" t="e">
        <f t="shared" ref="P3879" si="5343">G3879*O3870</f>
        <v>#REF!</v>
      </c>
    </row>
    <row r="3880" spans="1:16">
      <c r="A3880" t="s">
        <v>1116</v>
      </c>
      <c r="B3880" s="706" t="s">
        <v>1111</v>
      </c>
      <c r="C3880" s="703" t="s">
        <v>852</v>
      </c>
      <c r="D3880" s="9" t="s">
        <v>936</v>
      </c>
      <c r="E3880" s="9" t="s">
        <v>867</v>
      </c>
      <c r="F3880" s="619"/>
      <c r="G3880" s="619"/>
      <c r="H3880" s="619"/>
      <c r="I3880" s="620">
        <f t="shared" ref="I3880" si="5344">SUM(I3881:I3889)</f>
        <v>111.47869565217393</v>
      </c>
      <c r="J3880" s="621">
        <f>I3880*NOK2EUR</f>
        <v>1282.0050000000001</v>
      </c>
      <c r="K3880" s="622"/>
      <c r="L3880" s="622">
        <f t="shared" ref="L3880" si="5345">D3880/1000</f>
        <v>0.35</v>
      </c>
      <c r="M3880" s="624">
        <f t="shared" ref="M3880" si="5346">$M$1</f>
        <v>0.5</v>
      </c>
      <c r="N3880" s="622">
        <f t="shared" ref="N3880" si="5347">L3880+L3880*M3880</f>
        <v>0.52499999999999991</v>
      </c>
      <c r="O3880" s="626" t="e">
        <f>SUMIF(#REF!,A3880,#REF!)</f>
        <v>#REF!</v>
      </c>
      <c r="P3880" s="626"/>
    </row>
    <row r="3881" spans="1:16">
      <c r="B3881" s="627"/>
      <c r="C3881" s="627"/>
      <c r="D3881" s="627"/>
      <c r="E3881" s="628"/>
      <c r="F3881" s="260" t="str">
        <f>CONCATENATE(B3880," ",C3880,D3880,"x",E3880)</f>
        <v>Tray - Tee HDG 350 x 50</v>
      </c>
      <c r="G3881" s="629">
        <v>1</v>
      </c>
      <c r="H3881" s="630">
        <f>IF(F3881="",0,VLOOKUP(F3881,'Cable trays (UnitPrice)'!B:F,5,0))</f>
        <v>67.391304347826093</v>
      </c>
      <c r="I3881" s="631">
        <f t="shared" ref="I3881:I3889" si="5348">H3881*G3881</f>
        <v>67.391304347826093</v>
      </c>
      <c r="J3881" s="632"/>
      <c r="K3881" s="632"/>
      <c r="L3881" s="632"/>
      <c r="M3881" s="633"/>
      <c r="N3881" s="632"/>
      <c r="O3881" s="635"/>
      <c r="P3881" s="636" t="e">
        <f t="shared" ref="P3881" si="5349">G3881*O3880</f>
        <v>#REF!</v>
      </c>
    </row>
    <row r="3882" spans="1:16">
      <c r="B3882" s="627"/>
      <c r="C3882" s="627"/>
      <c r="D3882" s="627"/>
      <c r="E3882" s="628"/>
      <c r="F3882" s="260" t="str">
        <f>CONCATENATE("Ladder - Union ",C3880,D3880,"x",E3880)</f>
        <v>Ladder - Union HDG 350 x 50</v>
      </c>
      <c r="G3882" s="629">
        <v>2</v>
      </c>
      <c r="H3882" s="630">
        <f>IF(F3882="",0,VLOOKUP(F3882,'Cable trays (UnitPrice)'!B:F,5,0))</f>
        <v>17.391304347826086</v>
      </c>
      <c r="I3882" s="631">
        <f t="shared" si="5348"/>
        <v>34.782608695652172</v>
      </c>
      <c r="J3882" s="632"/>
      <c r="K3882" s="632"/>
      <c r="L3882" s="632"/>
      <c r="M3882" s="633"/>
      <c r="N3882" s="632"/>
      <c r="O3882" s="635"/>
      <c r="P3882" s="636" t="e">
        <f t="shared" ref="P3882" si="5350">G3882*O3880</f>
        <v>#REF!</v>
      </c>
    </row>
    <row r="3883" spans="1:16">
      <c r="B3883" s="627"/>
      <c r="C3883" s="627"/>
      <c r="D3883" s="627"/>
      <c r="E3883" s="628"/>
      <c r="F3883" s="638" t="s">
        <v>853</v>
      </c>
      <c r="G3883" s="639">
        <v>2</v>
      </c>
      <c r="H3883" s="630">
        <f>IF(F3883="",0,VLOOKUP(F3883,'Cable trays (UnitPrice)'!B:F,5,0))</f>
        <v>1.6165217391304347</v>
      </c>
      <c r="I3883" s="631">
        <f t="shared" si="5348"/>
        <v>3.2330434782608695</v>
      </c>
      <c r="J3883" s="632"/>
      <c r="K3883" s="632"/>
      <c r="L3883" s="632"/>
      <c r="M3883" s="633"/>
      <c r="N3883" s="632"/>
      <c r="O3883" s="635"/>
      <c r="P3883" s="636" t="e">
        <f t="shared" ref="P3883" si="5351">G3883*O3880</f>
        <v>#REF!</v>
      </c>
    </row>
    <row r="3884" spans="1:16">
      <c r="B3884" s="627"/>
      <c r="C3884" s="627"/>
      <c r="D3884" s="627"/>
      <c r="E3884" s="628"/>
      <c r="F3884" s="638" t="s">
        <v>854</v>
      </c>
      <c r="G3884" s="639">
        <v>2</v>
      </c>
      <c r="H3884" s="630">
        <f>IF(F3884="",0,VLOOKUP(F3884,'Cable trays (UnitPrice)'!B:F,5,0))</f>
        <v>0.1643478260869565</v>
      </c>
      <c r="I3884" s="631">
        <f t="shared" si="5348"/>
        <v>0.328695652173913</v>
      </c>
      <c r="J3884" s="632"/>
      <c r="K3884" s="632"/>
      <c r="L3884" s="632"/>
      <c r="M3884" s="633"/>
      <c r="N3884" s="632"/>
      <c r="O3884" s="635"/>
      <c r="P3884" s="636" t="e">
        <f t="shared" ref="P3884" si="5352">G3884*O3880</f>
        <v>#REF!</v>
      </c>
    </row>
    <row r="3885" spans="1:16">
      <c r="B3885" s="627"/>
      <c r="C3885" s="627"/>
      <c r="D3885" s="627"/>
      <c r="E3885" s="628"/>
      <c r="F3885" s="638" t="s">
        <v>865</v>
      </c>
      <c r="G3885" s="639">
        <f t="shared" si="5296"/>
        <v>0.7</v>
      </c>
      <c r="H3885" s="630">
        <f>IF(F3885="",0,VLOOKUP(F3885,'Cable trays (UnitPrice)'!B:F,5,0))</f>
        <v>5.9608695652173909</v>
      </c>
      <c r="I3885" s="631">
        <f t="shared" si="5348"/>
        <v>4.1726086956521735</v>
      </c>
      <c r="J3885" s="632"/>
      <c r="K3885" s="632"/>
      <c r="L3885" s="632"/>
      <c r="M3885" s="633"/>
      <c r="N3885" s="632"/>
      <c r="O3885" s="635"/>
      <c r="P3885" s="636" t="e">
        <f t="shared" ref="P3885" si="5353">G3885*O3880</f>
        <v>#REF!</v>
      </c>
    </row>
    <row r="3886" spans="1:16">
      <c r="B3886" s="627"/>
      <c r="C3886" s="627"/>
      <c r="D3886" s="627"/>
      <c r="E3886" s="628"/>
      <c r="F3886" s="638" t="s">
        <v>855</v>
      </c>
      <c r="G3886" s="639">
        <v>2</v>
      </c>
      <c r="H3886" s="630">
        <f>IF(F3886="",0,VLOOKUP(F3886,'Cable trays (UnitPrice)'!B:F,5,0))</f>
        <v>0.78521739130434776</v>
      </c>
      <c r="I3886" s="631">
        <f t="shared" si="5348"/>
        <v>1.5704347826086955</v>
      </c>
      <c r="J3886" s="632"/>
      <c r="K3886" s="632"/>
      <c r="L3886" s="632"/>
      <c r="M3886" s="633"/>
      <c r="N3886" s="632"/>
      <c r="O3886" s="635"/>
      <c r="P3886" s="636" t="e">
        <f t="shared" ref="P3886" si="5354">G3886*O3880</f>
        <v>#REF!</v>
      </c>
    </row>
    <row r="3887" spans="1:16">
      <c r="B3887" s="627"/>
      <c r="C3887" s="627"/>
      <c r="D3887" s="627"/>
      <c r="E3887" s="628"/>
      <c r="F3887" s="638"/>
      <c r="G3887" s="639"/>
      <c r="H3887" s="630">
        <f>IF(F3887="",0,VLOOKUP(F3887,'Cable trays (UnitPrice)'!B:F,5,0))</f>
        <v>0</v>
      </c>
      <c r="I3887" s="631">
        <f t="shared" si="5348"/>
        <v>0</v>
      </c>
      <c r="J3887" s="632"/>
      <c r="K3887" s="632"/>
      <c r="L3887" s="632"/>
      <c r="M3887" s="633"/>
      <c r="N3887" s="632"/>
      <c r="O3887" s="635"/>
      <c r="P3887" s="636" t="e">
        <f t="shared" ref="P3887" si="5355">G3887*O3880</f>
        <v>#REF!</v>
      </c>
    </row>
    <row r="3888" spans="1:16">
      <c r="B3888" s="627"/>
      <c r="C3888" s="627"/>
      <c r="D3888" s="627"/>
      <c r="E3888" s="628"/>
      <c r="F3888" s="627"/>
      <c r="G3888" s="639"/>
      <c r="H3888" s="630">
        <f>IF(F3888="",0,VLOOKUP(F3888,'Cable trays (UnitPrice)'!B:F,5,0))</f>
        <v>0</v>
      </c>
      <c r="I3888" s="631">
        <f t="shared" si="5348"/>
        <v>0</v>
      </c>
      <c r="J3888" s="632"/>
      <c r="K3888" s="632"/>
      <c r="L3888" s="632"/>
      <c r="M3888" s="633"/>
      <c r="N3888" s="632"/>
      <c r="O3888" s="635"/>
      <c r="P3888" s="636" t="e">
        <f t="shared" ref="P3888" si="5356">G3888*O3880</f>
        <v>#REF!</v>
      </c>
    </row>
    <row r="3889" spans="1:16">
      <c r="B3889" s="627"/>
      <c r="C3889" s="627"/>
      <c r="D3889" s="627"/>
      <c r="E3889" s="628"/>
      <c r="F3889" s="8"/>
      <c r="G3889" s="639"/>
      <c r="H3889" s="630">
        <f>IF(F3889="",0,VLOOKUP(F3889,'Cable trays (UnitPrice)'!B:F,5,0))</f>
        <v>0</v>
      </c>
      <c r="I3889" s="631">
        <f t="shared" si="5348"/>
        <v>0</v>
      </c>
      <c r="J3889" s="632"/>
      <c r="K3889" s="632"/>
      <c r="L3889" s="632"/>
      <c r="M3889" s="633"/>
      <c r="N3889" s="632"/>
      <c r="O3889" s="635"/>
      <c r="P3889" s="636" t="e">
        <f t="shared" ref="P3889" si="5357">G3889*O3880</f>
        <v>#REF!</v>
      </c>
    </row>
    <row r="3890" spans="1:16">
      <c r="A3890" t="s">
        <v>1117</v>
      </c>
      <c r="B3890" s="706" t="s">
        <v>1111</v>
      </c>
      <c r="C3890" s="703" t="s">
        <v>852</v>
      </c>
      <c r="D3890" s="9" t="s">
        <v>869</v>
      </c>
      <c r="E3890" s="9" t="s">
        <v>881</v>
      </c>
      <c r="F3890" s="619"/>
      <c r="G3890" s="619"/>
      <c r="H3890" s="619"/>
      <c r="I3890" s="620">
        <f t="shared" ref="I3890" si="5358">SUM(I3891:I3899)</f>
        <v>55.878506972928626</v>
      </c>
      <c r="J3890" s="621">
        <f>I3890*NOK2EUR</f>
        <v>642.60283018867915</v>
      </c>
      <c r="K3890" s="622"/>
      <c r="L3890" s="622">
        <f t="shared" ref="L3890" si="5359">D3890/1000</f>
        <v>0.3</v>
      </c>
      <c r="M3890" s="624">
        <f t="shared" ref="M3890" si="5360">$M$1</f>
        <v>0.5</v>
      </c>
      <c r="N3890" s="622">
        <f t="shared" ref="N3890" si="5361">L3890+L3890*M3890</f>
        <v>0.44999999999999996</v>
      </c>
      <c r="O3890" s="626" t="e">
        <f>SUMIF(#REF!,A3890,#REF!)</f>
        <v>#REF!</v>
      </c>
      <c r="P3890" s="626"/>
    </row>
    <row r="3891" spans="1:16">
      <c r="B3891" s="627"/>
      <c r="C3891" s="627"/>
      <c r="D3891" s="627"/>
      <c r="E3891" s="628"/>
      <c r="F3891" s="260" t="str">
        <f>CONCATENATE(B3890," ",C3890,D3890,"x",E3890)</f>
        <v>Tray - Tee HDG 300 x 100</v>
      </c>
      <c r="G3891" s="629">
        <v>1</v>
      </c>
      <c r="H3891" s="630">
        <f>IF(F3891="",0,VLOOKUP(F3891,'Cable trays (UnitPrice)'!B:F,5,0))</f>
        <v>38.856986601039104</v>
      </c>
      <c r="I3891" s="631">
        <f t="shared" ref="I3891:I3899" si="5362">H3891*G3891</f>
        <v>38.856986601039104</v>
      </c>
      <c r="J3891" s="632"/>
      <c r="K3891" s="632"/>
      <c r="L3891" s="632"/>
      <c r="M3891" s="633"/>
      <c r="N3891" s="632"/>
      <c r="O3891" s="635"/>
      <c r="P3891" s="636" t="e">
        <f t="shared" ref="P3891" si="5363">G3891*O3890</f>
        <v>#REF!</v>
      </c>
    </row>
    <row r="3892" spans="1:16">
      <c r="B3892" s="627"/>
      <c r="C3892" s="627"/>
      <c r="D3892" s="627"/>
      <c r="E3892" s="628"/>
      <c r="F3892" s="260" t="str">
        <f>CONCATENATE("Ladder - Union ",C3890,D3890,"x",E3890)</f>
        <v>Ladder - Union HDG 300 x 100</v>
      </c>
      <c r="G3892" s="629">
        <v>2</v>
      </c>
      <c r="H3892" s="630">
        <f>IF(F3892="",0,VLOOKUP(F3892,'Cable trays (UnitPrice)'!B:F,5,0))</f>
        <v>4.1564123598578071</v>
      </c>
      <c r="I3892" s="631">
        <f t="shared" si="5362"/>
        <v>8.3128247197156142</v>
      </c>
      <c r="J3892" s="632"/>
      <c r="K3892" s="632"/>
      <c r="L3892" s="632"/>
      <c r="M3892" s="633"/>
      <c r="N3892" s="632"/>
      <c r="O3892" s="635"/>
      <c r="P3892" s="636" t="e">
        <f t="shared" ref="P3892" si="5364">G3892*O3890</f>
        <v>#REF!</v>
      </c>
    </row>
    <row r="3893" spans="1:16">
      <c r="B3893" s="627"/>
      <c r="C3893" s="627"/>
      <c r="D3893" s="627"/>
      <c r="E3893" s="628"/>
      <c r="F3893" s="638" t="s">
        <v>853</v>
      </c>
      <c r="G3893" s="639">
        <v>2</v>
      </c>
      <c r="H3893" s="630">
        <f>IF(F3893="",0,VLOOKUP(F3893,'Cable trays (UnitPrice)'!B:F,5,0))</f>
        <v>1.6165217391304347</v>
      </c>
      <c r="I3893" s="631">
        <f t="shared" si="5362"/>
        <v>3.2330434782608695</v>
      </c>
      <c r="J3893" s="632"/>
      <c r="K3893" s="632"/>
      <c r="L3893" s="632"/>
      <c r="M3893" s="633"/>
      <c r="N3893" s="632"/>
      <c r="O3893" s="635"/>
      <c r="P3893" s="636" t="e">
        <f t="shared" ref="P3893" si="5365">G3893*O3890</f>
        <v>#REF!</v>
      </c>
    </row>
    <row r="3894" spans="1:16">
      <c r="B3894" s="627"/>
      <c r="C3894" s="627"/>
      <c r="D3894" s="627"/>
      <c r="E3894" s="628"/>
      <c r="F3894" s="638" t="s">
        <v>854</v>
      </c>
      <c r="G3894" s="639">
        <v>2</v>
      </c>
      <c r="H3894" s="630">
        <f>IF(F3894="",0,VLOOKUP(F3894,'Cable trays (UnitPrice)'!B:F,5,0))</f>
        <v>0.1643478260869565</v>
      </c>
      <c r="I3894" s="631">
        <f t="shared" si="5362"/>
        <v>0.328695652173913</v>
      </c>
      <c r="J3894" s="632"/>
      <c r="K3894" s="632"/>
      <c r="L3894" s="632"/>
      <c r="M3894" s="633"/>
      <c r="N3894" s="632"/>
      <c r="O3894" s="635"/>
      <c r="P3894" s="636" t="e">
        <f t="shared" ref="P3894" si="5366">G3894*O3890</f>
        <v>#REF!</v>
      </c>
    </row>
    <row r="3895" spans="1:16">
      <c r="B3895" s="627"/>
      <c r="C3895" s="627"/>
      <c r="D3895" s="627"/>
      <c r="E3895" s="628"/>
      <c r="F3895" s="638" t="s">
        <v>865</v>
      </c>
      <c r="G3895" s="639">
        <f t="shared" si="5296"/>
        <v>0.6</v>
      </c>
      <c r="H3895" s="630">
        <f>IF(F3895="",0,VLOOKUP(F3895,'Cable trays (UnitPrice)'!B:F,5,0))</f>
        <v>5.9608695652173909</v>
      </c>
      <c r="I3895" s="631">
        <f t="shared" si="5362"/>
        <v>3.5765217391304343</v>
      </c>
      <c r="J3895" s="632"/>
      <c r="K3895" s="632"/>
      <c r="L3895" s="632"/>
      <c r="M3895" s="633"/>
      <c r="N3895" s="632"/>
      <c r="O3895" s="635"/>
      <c r="P3895" s="636" t="e">
        <f t="shared" ref="P3895" si="5367">G3895*O3890</f>
        <v>#REF!</v>
      </c>
    </row>
    <row r="3896" spans="1:16">
      <c r="B3896" s="627"/>
      <c r="C3896" s="627"/>
      <c r="D3896" s="627"/>
      <c r="E3896" s="628"/>
      <c r="F3896" s="638" t="s">
        <v>855</v>
      </c>
      <c r="G3896" s="639">
        <v>2</v>
      </c>
      <c r="H3896" s="630">
        <f>IF(F3896="",0,VLOOKUP(F3896,'Cable trays (UnitPrice)'!B:F,5,0))</f>
        <v>0.78521739130434776</v>
      </c>
      <c r="I3896" s="631">
        <f t="shared" si="5362"/>
        <v>1.5704347826086955</v>
      </c>
      <c r="J3896" s="632"/>
      <c r="K3896" s="632"/>
      <c r="L3896" s="632"/>
      <c r="M3896" s="633"/>
      <c r="N3896" s="632"/>
      <c r="O3896" s="635"/>
      <c r="P3896" s="636" t="e">
        <f t="shared" ref="P3896" si="5368">G3896*O3890</f>
        <v>#REF!</v>
      </c>
    </row>
    <row r="3897" spans="1:16">
      <c r="B3897" s="627"/>
      <c r="C3897" s="627"/>
      <c r="D3897" s="627"/>
      <c r="E3897" s="628"/>
      <c r="F3897" s="638"/>
      <c r="G3897" s="639"/>
      <c r="H3897" s="630">
        <f>IF(F3897="",0,VLOOKUP(F3897,'Cable trays (UnitPrice)'!B:F,5,0))</f>
        <v>0</v>
      </c>
      <c r="I3897" s="631">
        <f t="shared" si="5362"/>
        <v>0</v>
      </c>
      <c r="J3897" s="632"/>
      <c r="K3897" s="632"/>
      <c r="L3897" s="632"/>
      <c r="M3897" s="633"/>
      <c r="N3897" s="632"/>
      <c r="O3897" s="635"/>
      <c r="P3897" s="636" t="e">
        <f t="shared" ref="P3897" si="5369">G3897*O3890</f>
        <v>#REF!</v>
      </c>
    </row>
    <row r="3898" spans="1:16">
      <c r="B3898" s="627"/>
      <c r="C3898" s="627"/>
      <c r="D3898" s="627"/>
      <c r="E3898" s="628"/>
      <c r="F3898" s="627"/>
      <c r="G3898" s="639"/>
      <c r="H3898" s="630">
        <f>IF(F3898="",0,VLOOKUP(F3898,'Cable trays (UnitPrice)'!B:F,5,0))</f>
        <v>0</v>
      </c>
      <c r="I3898" s="631">
        <f t="shared" si="5362"/>
        <v>0</v>
      </c>
      <c r="J3898" s="632"/>
      <c r="K3898" s="632"/>
      <c r="L3898" s="632"/>
      <c r="M3898" s="633"/>
      <c r="N3898" s="632"/>
      <c r="O3898" s="635"/>
      <c r="P3898" s="636" t="e">
        <f t="shared" ref="P3898" si="5370">G3898*O3890</f>
        <v>#REF!</v>
      </c>
    </row>
    <row r="3899" spans="1:16">
      <c r="B3899" s="627"/>
      <c r="C3899" s="627"/>
      <c r="D3899" s="627"/>
      <c r="E3899" s="628"/>
      <c r="F3899" s="8"/>
      <c r="G3899" s="639"/>
      <c r="H3899" s="630">
        <f>IF(F3899="",0,VLOOKUP(F3899,'Cable trays (UnitPrice)'!B:F,5,0))</f>
        <v>0</v>
      </c>
      <c r="I3899" s="631">
        <f t="shared" si="5362"/>
        <v>0</v>
      </c>
      <c r="J3899" s="632"/>
      <c r="K3899" s="632"/>
      <c r="L3899" s="632"/>
      <c r="M3899" s="633"/>
      <c r="N3899" s="632"/>
      <c r="O3899" s="635"/>
      <c r="P3899" s="636" t="e">
        <f t="shared" ref="P3899" si="5371">G3899*O3890</f>
        <v>#REF!</v>
      </c>
    </row>
    <row r="3900" spans="1:16">
      <c r="A3900" t="s">
        <v>1117</v>
      </c>
      <c r="B3900" s="706" t="s">
        <v>1111</v>
      </c>
      <c r="C3900" s="703" t="s">
        <v>852</v>
      </c>
      <c r="D3900" s="9" t="s">
        <v>869</v>
      </c>
      <c r="E3900" s="9" t="s">
        <v>881</v>
      </c>
      <c r="F3900" s="619"/>
      <c r="G3900" s="619"/>
      <c r="H3900" s="619"/>
      <c r="I3900" s="620">
        <f t="shared" ref="I3900" si="5372">SUM(I3901:I3909)</f>
        <v>55.878506972928626</v>
      </c>
      <c r="J3900" s="621">
        <f>I3900*NOK2EUR</f>
        <v>642.60283018867915</v>
      </c>
      <c r="K3900" s="622"/>
      <c r="L3900" s="622">
        <f t="shared" ref="L3900" si="5373">D3900/1000</f>
        <v>0.3</v>
      </c>
      <c r="M3900" s="624">
        <f t="shared" ref="M3900" si="5374">$M$1</f>
        <v>0.5</v>
      </c>
      <c r="N3900" s="622">
        <f t="shared" ref="N3900" si="5375">L3900+L3900*M3900</f>
        <v>0.44999999999999996</v>
      </c>
      <c r="O3900" s="626" t="e">
        <f>SUMIF(#REF!,A3900,#REF!)</f>
        <v>#REF!</v>
      </c>
      <c r="P3900" s="626"/>
    </row>
    <row r="3901" spans="1:16">
      <c r="B3901" s="627"/>
      <c r="C3901" s="627"/>
      <c r="D3901" s="627"/>
      <c r="E3901" s="628"/>
      <c r="F3901" s="260" t="str">
        <f>CONCATENATE(B3900," ",C3900,D3900,"x",E3900)</f>
        <v>Tray - Tee HDG 300 x 100</v>
      </c>
      <c r="G3901" s="629">
        <v>1</v>
      </c>
      <c r="H3901" s="630">
        <f>IF(F3901="",0,VLOOKUP(F3901,'Cable trays (UnitPrice)'!B:F,5,0))</f>
        <v>38.856986601039104</v>
      </c>
      <c r="I3901" s="631">
        <f t="shared" ref="I3901:I3909" si="5376">H3901*G3901</f>
        <v>38.856986601039104</v>
      </c>
      <c r="J3901" s="632"/>
      <c r="K3901" s="632"/>
      <c r="L3901" s="632"/>
      <c r="M3901" s="633"/>
      <c r="N3901" s="632"/>
      <c r="O3901" s="635"/>
      <c r="P3901" s="636" t="e">
        <f t="shared" ref="P3901" si="5377">G3901*O3900</f>
        <v>#REF!</v>
      </c>
    </row>
    <row r="3902" spans="1:16">
      <c r="B3902" s="627"/>
      <c r="C3902" s="627"/>
      <c r="D3902" s="627"/>
      <c r="E3902" s="628"/>
      <c r="F3902" s="260" t="str">
        <f>CONCATENATE("Ladder - Union ",C3900,D3900,"x",E3900)</f>
        <v>Ladder - Union HDG 300 x 100</v>
      </c>
      <c r="G3902" s="629">
        <v>2</v>
      </c>
      <c r="H3902" s="630">
        <f>IF(F3902="",0,VLOOKUP(F3902,'Cable trays (UnitPrice)'!B:F,5,0))</f>
        <v>4.1564123598578071</v>
      </c>
      <c r="I3902" s="631">
        <f t="shared" si="5376"/>
        <v>8.3128247197156142</v>
      </c>
      <c r="J3902" s="632"/>
      <c r="K3902" s="632"/>
      <c r="L3902" s="632"/>
      <c r="M3902" s="633"/>
      <c r="N3902" s="632"/>
      <c r="O3902" s="635"/>
      <c r="P3902" s="636" t="e">
        <f t="shared" ref="P3902" si="5378">G3902*O3900</f>
        <v>#REF!</v>
      </c>
    </row>
    <row r="3903" spans="1:16">
      <c r="B3903" s="627"/>
      <c r="C3903" s="627"/>
      <c r="D3903" s="627"/>
      <c r="E3903" s="628"/>
      <c r="F3903" s="638" t="s">
        <v>853</v>
      </c>
      <c r="G3903" s="639">
        <v>2</v>
      </c>
      <c r="H3903" s="630">
        <f>IF(F3903="",0,VLOOKUP(F3903,'Cable trays (UnitPrice)'!B:F,5,0))</f>
        <v>1.6165217391304347</v>
      </c>
      <c r="I3903" s="631">
        <f t="shared" si="5376"/>
        <v>3.2330434782608695</v>
      </c>
      <c r="J3903" s="632"/>
      <c r="K3903" s="632"/>
      <c r="L3903" s="632"/>
      <c r="M3903" s="633"/>
      <c r="N3903" s="632"/>
      <c r="O3903" s="635"/>
      <c r="P3903" s="636" t="e">
        <f t="shared" ref="P3903" si="5379">G3903*O3900</f>
        <v>#REF!</v>
      </c>
    </row>
    <row r="3904" spans="1:16">
      <c r="B3904" s="627"/>
      <c r="C3904" s="627"/>
      <c r="D3904" s="627"/>
      <c r="E3904" s="628"/>
      <c r="F3904" s="638" t="s">
        <v>854</v>
      </c>
      <c r="G3904" s="639">
        <v>2</v>
      </c>
      <c r="H3904" s="630">
        <f>IF(F3904="",0,VLOOKUP(F3904,'Cable trays (UnitPrice)'!B:F,5,0))</f>
        <v>0.1643478260869565</v>
      </c>
      <c r="I3904" s="631">
        <f t="shared" si="5376"/>
        <v>0.328695652173913</v>
      </c>
      <c r="J3904" s="632"/>
      <c r="K3904" s="632"/>
      <c r="L3904" s="632"/>
      <c r="M3904" s="633"/>
      <c r="N3904" s="632"/>
      <c r="O3904" s="635"/>
      <c r="P3904" s="636" t="e">
        <f t="shared" ref="P3904" si="5380">G3904*O3900</f>
        <v>#REF!</v>
      </c>
    </row>
    <row r="3905" spans="1:16">
      <c r="B3905" s="627"/>
      <c r="C3905" s="627"/>
      <c r="D3905" s="627"/>
      <c r="E3905" s="628"/>
      <c r="F3905" s="638" t="s">
        <v>865</v>
      </c>
      <c r="G3905" s="639">
        <f t="shared" si="5296"/>
        <v>0.6</v>
      </c>
      <c r="H3905" s="630">
        <f>IF(F3905="",0,VLOOKUP(F3905,'Cable trays (UnitPrice)'!B:F,5,0))</f>
        <v>5.9608695652173909</v>
      </c>
      <c r="I3905" s="631">
        <f t="shared" si="5376"/>
        <v>3.5765217391304343</v>
      </c>
      <c r="J3905" s="632"/>
      <c r="K3905" s="632"/>
      <c r="L3905" s="632"/>
      <c r="M3905" s="633"/>
      <c r="N3905" s="632"/>
      <c r="O3905" s="635"/>
      <c r="P3905" s="636" t="e">
        <f t="shared" ref="P3905" si="5381">G3905*O3900</f>
        <v>#REF!</v>
      </c>
    </row>
    <row r="3906" spans="1:16">
      <c r="B3906" s="627"/>
      <c r="C3906" s="627"/>
      <c r="D3906" s="627"/>
      <c r="E3906" s="628"/>
      <c r="F3906" s="638" t="s">
        <v>855</v>
      </c>
      <c r="G3906" s="639">
        <v>2</v>
      </c>
      <c r="H3906" s="630">
        <f>IF(F3906="",0,VLOOKUP(F3906,'Cable trays (UnitPrice)'!B:F,5,0))</f>
        <v>0.78521739130434776</v>
      </c>
      <c r="I3906" s="631">
        <f t="shared" si="5376"/>
        <v>1.5704347826086955</v>
      </c>
      <c r="J3906" s="632"/>
      <c r="K3906" s="632"/>
      <c r="L3906" s="632"/>
      <c r="M3906" s="633"/>
      <c r="N3906" s="632"/>
      <c r="O3906" s="635"/>
      <c r="P3906" s="636" t="e">
        <f t="shared" ref="P3906" si="5382">G3906*O3900</f>
        <v>#REF!</v>
      </c>
    </row>
    <row r="3907" spans="1:16">
      <c r="B3907" s="627"/>
      <c r="C3907" s="627"/>
      <c r="D3907" s="627"/>
      <c r="E3907" s="628"/>
      <c r="F3907" s="638"/>
      <c r="G3907" s="639"/>
      <c r="H3907" s="630">
        <f>IF(F3907="",0,VLOOKUP(F3907,'Cable trays (UnitPrice)'!B:F,5,0))</f>
        <v>0</v>
      </c>
      <c r="I3907" s="631">
        <f t="shared" si="5376"/>
        <v>0</v>
      </c>
      <c r="J3907" s="632"/>
      <c r="K3907" s="632"/>
      <c r="L3907" s="632"/>
      <c r="M3907" s="633"/>
      <c r="N3907" s="632"/>
      <c r="O3907" s="635"/>
      <c r="P3907" s="636" t="e">
        <f t="shared" ref="P3907" si="5383">G3907*O3900</f>
        <v>#REF!</v>
      </c>
    </row>
    <row r="3908" spans="1:16">
      <c r="B3908" s="627"/>
      <c r="C3908" s="627"/>
      <c r="D3908" s="627"/>
      <c r="E3908" s="628"/>
      <c r="F3908" s="627"/>
      <c r="G3908" s="639"/>
      <c r="H3908" s="630">
        <f>IF(F3908="",0,VLOOKUP(F3908,'Cable trays (UnitPrice)'!B:F,5,0))</f>
        <v>0</v>
      </c>
      <c r="I3908" s="631">
        <f t="shared" si="5376"/>
        <v>0</v>
      </c>
      <c r="J3908" s="632"/>
      <c r="K3908" s="632"/>
      <c r="L3908" s="632"/>
      <c r="M3908" s="633"/>
      <c r="N3908" s="632"/>
      <c r="O3908" s="635"/>
      <c r="P3908" s="636" t="e">
        <f t="shared" ref="P3908" si="5384">G3908*O3900</f>
        <v>#REF!</v>
      </c>
    </row>
    <row r="3909" spans="1:16">
      <c r="B3909" s="627"/>
      <c r="C3909" s="627"/>
      <c r="D3909" s="627"/>
      <c r="E3909" s="628"/>
      <c r="F3909" s="8"/>
      <c r="G3909" s="639"/>
      <c r="H3909" s="630">
        <f>IF(F3909="",0,VLOOKUP(F3909,'Cable trays (UnitPrice)'!B:F,5,0))</f>
        <v>0</v>
      </c>
      <c r="I3909" s="631">
        <f t="shared" si="5376"/>
        <v>0</v>
      </c>
      <c r="J3909" s="632"/>
      <c r="K3909" s="632"/>
      <c r="L3909" s="632"/>
      <c r="M3909" s="633"/>
      <c r="N3909" s="632"/>
      <c r="O3909" s="635"/>
      <c r="P3909" s="636" t="e">
        <f t="shared" ref="P3909" si="5385">G3909*O3900</f>
        <v>#REF!</v>
      </c>
    </row>
    <row r="3910" spans="1:16">
      <c r="A3910" t="s">
        <v>1117</v>
      </c>
      <c r="B3910" s="706" t="s">
        <v>1111</v>
      </c>
      <c r="C3910" s="703" t="s">
        <v>852</v>
      </c>
      <c r="D3910" s="9" t="s">
        <v>869</v>
      </c>
      <c r="E3910" s="9" t="s">
        <v>881</v>
      </c>
      <c r="F3910" s="619"/>
      <c r="G3910" s="619"/>
      <c r="H3910" s="619"/>
      <c r="I3910" s="620">
        <f t="shared" ref="I3910" si="5386">SUM(I3911:I3919)</f>
        <v>55.878506972928626</v>
      </c>
      <c r="J3910" s="621">
        <f>I3910*NOK2EUR</f>
        <v>642.60283018867915</v>
      </c>
      <c r="K3910" s="622"/>
      <c r="L3910" s="622">
        <f t="shared" ref="L3910" si="5387">D3910/1000</f>
        <v>0.3</v>
      </c>
      <c r="M3910" s="624">
        <f t="shared" ref="M3910" si="5388">$M$1</f>
        <v>0.5</v>
      </c>
      <c r="N3910" s="622">
        <f t="shared" ref="N3910" si="5389">L3910+L3910*M3910</f>
        <v>0.44999999999999996</v>
      </c>
      <c r="O3910" s="626" t="e">
        <f>SUMIF(#REF!,A3910,#REF!)</f>
        <v>#REF!</v>
      </c>
      <c r="P3910" s="626"/>
    </row>
    <row r="3911" spans="1:16">
      <c r="B3911" s="627"/>
      <c r="C3911" s="627"/>
      <c r="D3911" s="627"/>
      <c r="E3911" s="628"/>
      <c r="F3911" s="260" t="str">
        <f>CONCATENATE(B3910," ",C3910,D3910,"x",E3910)</f>
        <v>Tray - Tee HDG 300 x 100</v>
      </c>
      <c r="G3911" s="629">
        <v>1</v>
      </c>
      <c r="H3911" s="630">
        <f>IF(F3911="",0,VLOOKUP(F3911,'Cable trays (UnitPrice)'!B:F,5,0))</f>
        <v>38.856986601039104</v>
      </c>
      <c r="I3911" s="631">
        <f t="shared" ref="I3911:I3919" si="5390">H3911*G3911</f>
        <v>38.856986601039104</v>
      </c>
      <c r="J3911" s="632"/>
      <c r="K3911" s="632"/>
      <c r="L3911" s="632"/>
      <c r="M3911" s="633"/>
      <c r="N3911" s="632"/>
      <c r="O3911" s="635"/>
      <c r="P3911" s="636" t="e">
        <f t="shared" ref="P3911" si="5391">G3911*O3910</f>
        <v>#REF!</v>
      </c>
    </row>
    <row r="3912" spans="1:16">
      <c r="B3912" s="627"/>
      <c r="C3912" s="627"/>
      <c r="D3912" s="627"/>
      <c r="E3912" s="628"/>
      <c r="F3912" s="260" t="str">
        <f>CONCATENATE("Ladder - Union ",C3910,D3910,"x",E3910)</f>
        <v>Ladder - Union HDG 300 x 100</v>
      </c>
      <c r="G3912" s="629">
        <v>2</v>
      </c>
      <c r="H3912" s="630">
        <f>IF(F3912="",0,VLOOKUP(F3912,'Cable trays (UnitPrice)'!B:F,5,0))</f>
        <v>4.1564123598578071</v>
      </c>
      <c r="I3912" s="631">
        <f t="shared" si="5390"/>
        <v>8.3128247197156142</v>
      </c>
      <c r="J3912" s="632"/>
      <c r="K3912" s="632"/>
      <c r="L3912" s="632"/>
      <c r="M3912" s="633"/>
      <c r="N3912" s="632"/>
      <c r="O3912" s="635"/>
      <c r="P3912" s="636" t="e">
        <f t="shared" ref="P3912" si="5392">G3912*O3910</f>
        <v>#REF!</v>
      </c>
    </row>
    <row r="3913" spans="1:16">
      <c r="B3913" s="627"/>
      <c r="C3913" s="627"/>
      <c r="D3913" s="627"/>
      <c r="E3913" s="628"/>
      <c r="F3913" s="638" t="s">
        <v>853</v>
      </c>
      <c r="G3913" s="639">
        <v>2</v>
      </c>
      <c r="H3913" s="630">
        <f>IF(F3913="",0,VLOOKUP(F3913,'Cable trays (UnitPrice)'!B:F,5,0))</f>
        <v>1.6165217391304347</v>
      </c>
      <c r="I3913" s="631">
        <f t="shared" si="5390"/>
        <v>3.2330434782608695</v>
      </c>
      <c r="J3913" s="632"/>
      <c r="K3913" s="632"/>
      <c r="L3913" s="632"/>
      <c r="M3913" s="633"/>
      <c r="N3913" s="632"/>
      <c r="O3913" s="635"/>
      <c r="P3913" s="636" t="e">
        <f t="shared" ref="P3913" si="5393">G3913*O3910</f>
        <v>#REF!</v>
      </c>
    </row>
    <row r="3914" spans="1:16">
      <c r="B3914" s="627"/>
      <c r="C3914" s="627"/>
      <c r="D3914" s="627"/>
      <c r="E3914" s="628"/>
      <c r="F3914" s="638" t="s">
        <v>854</v>
      </c>
      <c r="G3914" s="639">
        <v>2</v>
      </c>
      <c r="H3914" s="630">
        <f>IF(F3914="",0,VLOOKUP(F3914,'Cable trays (UnitPrice)'!B:F,5,0))</f>
        <v>0.1643478260869565</v>
      </c>
      <c r="I3914" s="631">
        <f t="shared" si="5390"/>
        <v>0.328695652173913</v>
      </c>
      <c r="J3914" s="632"/>
      <c r="K3914" s="632"/>
      <c r="L3914" s="632"/>
      <c r="M3914" s="633"/>
      <c r="N3914" s="632"/>
      <c r="O3914" s="635"/>
      <c r="P3914" s="636" t="e">
        <f t="shared" ref="P3914" si="5394">G3914*O3910</f>
        <v>#REF!</v>
      </c>
    </row>
    <row r="3915" spans="1:16">
      <c r="B3915" s="627"/>
      <c r="C3915" s="627"/>
      <c r="D3915" s="627"/>
      <c r="E3915" s="628"/>
      <c r="F3915" s="638" t="s">
        <v>865</v>
      </c>
      <c r="G3915" s="639">
        <f t="shared" ref="G3915:G3975" si="5395">D3910*2/1000</f>
        <v>0.6</v>
      </c>
      <c r="H3915" s="630">
        <f>IF(F3915="",0,VLOOKUP(F3915,'Cable trays (UnitPrice)'!B:F,5,0))</f>
        <v>5.9608695652173909</v>
      </c>
      <c r="I3915" s="631">
        <f t="shared" si="5390"/>
        <v>3.5765217391304343</v>
      </c>
      <c r="J3915" s="632"/>
      <c r="K3915" s="632"/>
      <c r="L3915" s="632"/>
      <c r="M3915" s="633"/>
      <c r="N3915" s="632"/>
      <c r="O3915" s="635"/>
      <c r="P3915" s="636" t="e">
        <f t="shared" ref="P3915" si="5396">G3915*O3910</f>
        <v>#REF!</v>
      </c>
    </row>
    <row r="3916" spans="1:16">
      <c r="B3916" s="627"/>
      <c r="C3916" s="627"/>
      <c r="D3916" s="627"/>
      <c r="E3916" s="628"/>
      <c r="F3916" s="638" t="s">
        <v>855</v>
      </c>
      <c r="G3916" s="639">
        <v>2</v>
      </c>
      <c r="H3916" s="630">
        <f>IF(F3916="",0,VLOOKUP(F3916,'Cable trays (UnitPrice)'!B:F,5,0))</f>
        <v>0.78521739130434776</v>
      </c>
      <c r="I3916" s="631">
        <f t="shared" si="5390"/>
        <v>1.5704347826086955</v>
      </c>
      <c r="J3916" s="632"/>
      <c r="K3916" s="632"/>
      <c r="L3916" s="632"/>
      <c r="M3916" s="633"/>
      <c r="N3916" s="632"/>
      <c r="O3916" s="635"/>
      <c r="P3916" s="636" t="e">
        <f t="shared" ref="P3916" si="5397">G3916*O3910</f>
        <v>#REF!</v>
      </c>
    </row>
    <row r="3917" spans="1:16">
      <c r="B3917" s="627"/>
      <c r="C3917" s="627"/>
      <c r="D3917" s="627"/>
      <c r="E3917" s="628"/>
      <c r="F3917" s="638"/>
      <c r="G3917" s="639"/>
      <c r="H3917" s="630">
        <f>IF(F3917="",0,VLOOKUP(F3917,'Cable trays (UnitPrice)'!B:F,5,0))</f>
        <v>0</v>
      </c>
      <c r="I3917" s="631">
        <f t="shared" si="5390"/>
        <v>0</v>
      </c>
      <c r="J3917" s="632"/>
      <c r="K3917" s="632"/>
      <c r="L3917" s="632"/>
      <c r="M3917" s="633"/>
      <c r="N3917" s="632"/>
      <c r="O3917" s="635"/>
      <c r="P3917" s="636" t="e">
        <f t="shared" ref="P3917" si="5398">G3917*O3910</f>
        <v>#REF!</v>
      </c>
    </row>
    <row r="3918" spans="1:16">
      <c r="B3918" s="627"/>
      <c r="C3918" s="627"/>
      <c r="D3918" s="627"/>
      <c r="E3918" s="628"/>
      <c r="F3918" s="627"/>
      <c r="G3918" s="639"/>
      <c r="H3918" s="630">
        <f>IF(F3918="",0,VLOOKUP(F3918,'Cable trays (UnitPrice)'!B:F,5,0))</f>
        <v>0</v>
      </c>
      <c r="I3918" s="631">
        <f t="shared" si="5390"/>
        <v>0</v>
      </c>
      <c r="J3918" s="632"/>
      <c r="K3918" s="632"/>
      <c r="L3918" s="632"/>
      <c r="M3918" s="633"/>
      <c r="N3918" s="632"/>
      <c r="O3918" s="635"/>
      <c r="P3918" s="636" t="e">
        <f t="shared" ref="P3918" si="5399">G3918*O3910</f>
        <v>#REF!</v>
      </c>
    </row>
    <row r="3919" spans="1:16">
      <c r="B3919" s="627"/>
      <c r="C3919" s="627"/>
      <c r="D3919" s="627"/>
      <c r="E3919" s="628"/>
      <c r="F3919" s="8"/>
      <c r="G3919" s="639"/>
      <c r="H3919" s="630">
        <f>IF(F3919="",0,VLOOKUP(F3919,'Cable trays (UnitPrice)'!B:F,5,0))</f>
        <v>0</v>
      </c>
      <c r="I3919" s="631">
        <f t="shared" si="5390"/>
        <v>0</v>
      </c>
      <c r="J3919" s="632"/>
      <c r="K3919" s="632"/>
      <c r="L3919" s="632"/>
      <c r="M3919" s="633"/>
      <c r="N3919" s="632"/>
      <c r="O3919" s="635"/>
      <c r="P3919" s="636" t="e">
        <f t="shared" ref="P3919" si="5400">G3919*O3910</f>
        <v>#REF!</v>
      </c>
    </row>
    <row r="3920" spans="1:16">
      <c r="A3920" t="s">
        <v>1117</v>
      </c>
      <c r="B3920" s="706" t="s">
        <v>1111</v>
      </c>
      <c r="C3920" s="703" t="s">
        <v>852</v>
      </c>
      <c r="D3920" s="9" t="s">
        <v>869</v>
      </c>
      <c r="E3920" s="9" t="s">
        <v>881</v>
      </c>
      <c r="F3920" s="619"/>
      <c r="G3920" s="619"/>
      <c r="H3920" s="619"/>
      <c r="I3920" s="620">
        <f t="shared" ref="I3920" si="5401">SUM(I3921:I3929)</f>
        <v>55.878506972928626</v>
      </c>
      <c r="J3920" s="621">
        <f>I3920*NOK2EUR</f>
        <v>642.60283018867915</v>
      </c>
      <c r="K3920" s="622"/>
      <c r="L3920" s="622">
        <f t="shared" ref="L3920" si="5402">D3920/1000</f>
        <v>0.3</v>
      </c>
      <c r="M3920" s="624">
        <f t="shared" ref="M3920" si="5403">$M$1</f>
        <v>0.5</v>
      </c>
      <c r="N3920" s="622">
        <f t="shared" ref="N3920" si="5404">L3920+L3920*M3920</f>
        <v>0.44999999999999996</v>
      </c>
      <c r="O3920" s="626" t="e">
        <f>SUMIF(#REF!,A3920,#REF!)</f>
        <v>#REF!</v>
      </c>
      <c r="P3920" s="626"/>
    </row>
    <row r="3921" spans="1:16">
      <c r="B3921" s="627"/>
      <c r="C3921" s="627"/>
      <c r="D3921" s="627"/>
      <c r="E3921" s="628"/>
      <c r="F3921" s="260" t="str">
        <f>CONCATENATE(B3920," ",C3920,D3920,"x",E3920)</f>
        <v>Tray - Tee HDG 300 x 100</v>
      </c>
      <c r="G3921" s="629">
        <v>1</v>
      </c>
      <c r="H3921" s="630">
        <f>IF(F3921="",0,VLOOKUP(F3921,'Cable trays (UnitPrice)'!B:F,5,0))</f>
        <v>38.856986601039104</v>
      </c>
      <c r="I3921" s="631">
        <f t="shared" ref="I3921:I3929" si="5405">H3921*G3921</f>
        <v>38.856986601039104</v>
      </c>
      <c r="J3921" s="632"/>
      <c r="K3921" s="632"/>
      <c r="L3921" s="632"/>
      <c r="M3921" s="633"/>
      <c r="N3921" s="632"/>
      <c r="O3921" s="635"/>
      <c r="P3921" s="636" t="e">
        <f t="shared" ref="P3921" si="5406">G3921*O3920</f>
        <v>#REF!</v>
      </c>
    </row>
    <row r="3922" spans="1:16">
      <c r="B3922" s="627"/>
      <c r="C3922" s="627"/>
      <c r="D3922" s="627"/>
      <c r="E3922" s="628"/>
      <c r="F3922" s="260" t="str">
        <f>CONCATENATE("Ladder - Union ",C3920,D3920,"x",E3920)</f>
        <v>Ladder - Union HDG 300 x 100</v>
      </c>
      <c r="G3922" s="629">
        <v>2</v>
      </c>
      <c r="H3922" s="630">
        <f>IF(F3922="",0,VLOOKUP(F3922,'Cable trays (UnitPrice)'!B:F,5,0))</f>
        <v>4.1564123598578071</v>
      </c>
      <c r="I3922" s="631">
        <f t="shared" si="5405"/>
        <v>8.3128247197156142</v>
      </c>
      <c r="J3922" s="632"/>
      <c r="K3922" s="632"/>
      <c r="L3922" s="632"/>
      <c r="M3922" s="633"/>
      <c r="N3922" s="632"/>
      <c r="O3922" s="635"/>
      <c r="P3922" s="636" t="e">
        <f t="shared" ref="P3922" si="5407">G3922*O3920</f>
        <v>#REF!</v>
      </c>
    </row>
    <row r="3923" spans="1:16">
      <c r="B3923" s="627"/>
      <c r="C3923" s="627"/>
      <c r="D3923" s="627"/>
      <c r="E3923" s="628"/>
      <c r="F3923" s="638" t="s">
        <v>853</v>
      </c>
      <c r="G3923" s="639">
        <v>2</v>
      </c>
      <c r="H3923" s="630">
        <f>IF(F3923="",0,VLOOKUP(F3923,'Cable trays (UnitPrice)'!B:F,5,0))</f>
        <v>1.6165217391304347</v>
      </c>
      <c r="I3923" s="631">
        <f t="shared" si="5405"/>
        <v>3.2330434782608695</v>
      </c>
      <c r="J3923" s="632"/>
      <c r="K3923" s="632"/>
      <c r="L3923" s="632"/>
      <c r="M3923" s="633"/>
      <c r="N3923" s="632"/>
      <c r="O3923" s="635"/>
      <c r="P3923" s="636" t="e">
        <f t="shared" ref="P3923" si="5408">G3923*O3920</f>
        <v>#REF!</v>
      </c>
    </row>
    <row r="3924" spans="1:16">
      <c r="B3924" s="627"/>
      <c r="C3924" s="627"/>
      <c r="D3924" s="627"/>
      <c r="E3924" s="628"/>
      <c r="F3924" s="638" t="s">
        <v>854</v>
      </c>
      <c r="G3924" s="639">
        <v>2</v>
      </c>
      <c r="H3924" s="630">
        <f>IF(F3924="",0,VLOOKUP(F3924,'Cable trays (UnitPrice)'!B:F,5,0))</f>
        <v>0.1643478260869565</v>
      </c>
      <c r="I3924" s="631">
        <f t="shared" si="5405"/>
        <v>0.328695652173913</v>
      </c>
      <c r="J3924" s="632"/>
      <c r="K3924" s="632"/>
      <c r="L3924" s="632"/>
      <c r="M3924" s="633"/>
      <c r="N3924" s="632"/>
      <c r="O3924" s="635"/>
      <c r="P3924" s="636" t="e">
        <f t="shared" ref="P3924" si="5409">G3924*O3920</f>
        <v>#REF!</v>
      </c>
    </row>
    <row r="3925" spans="1:16">
      <c r="B3925" s="627"/>
      <c r="C3925" s="627"/>
      <c r="D3925" s="627"/>
      <c r="E3925" s="628"/>
      <c r="F3925" s="638" t="s">
        <v>865</v>
      </c>
      <c r="G3925" s="639">
        <f t="shared" si="5395"/>
        <v>0.6</v>
      </c>
      <c r="H3925" s="630">
        <f>IF(F3925="",0,VLOOKUP(F3925,'Cable trays (UnitPrice)'!B:F,5,0))</f>
        <v>5.9608695652173909</v>
      </c>
      <c r="I3925" s="631">
        <f t="shared" si="5405"/>
        <v>3.5765217391304343</v>
      </c>
      <c r="J3925" s="632"/>
      <c r="K3925" s="632"/>
      <c r="L3925" s="632"/>
      <c r="M3925" s="633"/>
      <c r="N3925" s="632"/>
      <c r="O3925" s="635"/>
      <c r="P3925" s="636" t="e">
        <f t="shared" ref="P3925" si="5410">G3925*O3920</f>
        <v>#REF!</v>
      </c>
    </row>
    <row r="3926" spans="1:16">
      <c r="B3926" s="627"/>
      <c r="C3926" s="627"/>
      <c r="D3926" s="627"/>
      <c r="E3926" s="628"/>
      <c r="F3926" s="638" t="s">
        <v>855</v>
      </c>
      <c r="G3926" s="639">
        <v>2</v>
      </c>
      <c r="H3926" s="630">
        <f>IF(F3926="",0,VLOOKUP(F3926,'Cable trays (UnitPrice)'!B:F,5,0))</f>
        <v>0.78521739130434776</v>
      </c>
      <c r="I3926" s="631">
        <f t="shared" si="5405"/>
        <v>1.5704347826086955</v>
      </c>
      <c r="J3926" s="632"/>
      <c r="K3926" s="632"/>
      <c r="L3926" s="632"/>
      <c r="M3926" s="633"/>
      <c r="N3926" s="632"/>
      <c r="O3926" s="635"/>
      <c r="P3926" s="636" t="e">
        <f t="shared" ref="P3926" si="5411">G3926*O3920</f>
        <v>#REF!</v>
      </c>
    </row>
    <row r="3927" spans="1:16">
      <c r="B3927" s="627"/>
      <c r="C3927" s="627"/>
      <c r="D3927" s="627"/>
      <c r="E3927" s="628"/>
      <c r="F3927" s="638"/>
      <c r="G3927" s="639"/>
      <c r="H3927" s="630">
        <f>IF(F3927="",0,VLOOKUP(F3927,'Cable trays (UnitPrice)'!B:F,5,0))</f>
        <v>0</v>
      </c>
      <c r="I3927" s="631">
        <f t="shared" si="5405"/>
        <v>0</v>
      </c>
      <c r="J3927" s="632"/>
      <c r="K3927" s="632"/>
      <c r="L3927" s="632"/>
      <c r="M3927" s="633"/>
      <c r="N3927" s="632"/>
      <c r="O3927" s="635"/>
      <c r="P3927" s="636" t="e">
        <f t="shared" ref="P3927" si="5412">G3927*O3920</f>
        <v>#REF!</v>
      </c>
    </row>
    <row r="3928" spans="1:16">
      <c r="B3928" s="627"/>
      <c r="C3928" s="627"/>
      <c r="D3928" s="627"/>
      <c r="E3928" s="628"/>
      <c r="F3928" s="627"/>
      <c r="G3928" s="639"/>
      <c r="H3928" s="630">
        <f>IF(F3928="",0,VLOOKUP(F3928,'Cable trays (UnitPrice)'!B:F,5,0))</f>
        <v>0</v>
      </c>
      <c r="I3928" s="631">
        <f t="shared" si="5405"/>
        <v>0</v>
      </c>
      <c r="J3928" s="632"/>
      <c r="K3928" s="632"/>
      <c r="L3928" s="632"/>
      <c r="M3928" s="633"/>
      <c r="N3928" s="632"/>
      <c r="O3928" s="635"/>
      <c r="P3928" s="636" t="e">
        <f t="shared" ref="P3928" si="5413">G3928*O3920</f>
        <v>#REF!</v>
      </c>
    </row>
    <row r="3929" spans="1:16">
      <c r="B3929" s="627"/>
      <c r="C3929" s="627"/>
      <c r="D3929" s="627"/>
      <c r="E3929" s="628"/>
      <c r="F3929" s="8"/>
      <c r="G3929" s="639"/>
      <c r="H3929" s="630">
        <f>IF(F3929="",0,VLOOKUP(F3929,'Cable trays (UnitPrice)'!B:F,5,0))</f>
        <v>0</v>
      </c>
      <c r="I3929" s="631">
        <f t="shared" si="5405"/>
        <v>0</v>
      </c>
      <c r="J3929" s="632"/>
      <c r="K3929" s="632"/>
      <c r="L3929" s="632"/>
      <c r="M3929" s="633"/>
      <c r="N3929" s="632"/>
      <c r="O3929" s="635"/>
      <c r="P3929" s="636" t="e">
        <f t="shared" ref="P3929" si="5414">G3929*O3920</f>
        <v>#REF!</v>
      </c>
    </row>
    <row r="3930" spans="1:16">
      <c r="A3930" t="s">
        <v>1117</v>
      </c>
      <c r="B3930" s="706" t="s">
        <v>1111</v>
      </c>
      <c r="C3930" s="703" t="s">
        <v>852</v>
      </c>
      <c r="D3930" s="9" t="s">
        <v>869</v>
      </c>
      <c r="E3930" s="9" t="s">
        <v>881</v>
      </c>
      <c r="F3930" s="619"/>
      <c r="G3930" s="619"/>
      <c r="H3930" s="619"/>
      <c r="I3930" s="620">
        <f t="shared" ref="I3930" si="5415">SUM(I3931:I3939)</f>
        <v>55.878506972928626</v>
      </c>
      <c r="J3930" s="621">
        <f>I3930*NOK2EUR</f>
        <v>642.60283018867915</v>
      </c>
      <c r="K3930" s="622"/>
      <c r="L3930" s="622">
        <f t="shared" ref="L3930" si="5416">D3930/1000</f>
        <v>0.3</v>
      </c>
      <c r="M3930" s="624">
        <f t="shared" ref="M3930" si="5417">$M$1</f>
        <v>0.5</v>
      </c>
      <c r="N3930" s="622">
        <f t="shared" ref="N3930" si="5418">L3930+L3930*M3930</f>
        <v>0.44999999999999996</v>
      </c>
      <c r="O3930" s="626" t="e">
        <f>SUMIF(#REF!,A3930,#REF!)</f>
        <v>#REF!</v>
      </c>
      <c r="P3930" s="626"/>
    </row>
    <row r="3931" spans="1:16">
      <c r="B3931" s="627"/>
      <c r="C3931" s="627"/>
      <c r="D3931" s="627"/>
      <c r="E3931" s="628"/>
      <c r="F3931" s="260" t="str">
        <f>CONCATENATE(B3930," ",C3930,D3930,"x",E3930)</f>
        <v>Tray - Tee HDG 300 x 100</v>
      </c>
      <c r="G3931" s="629">
        <v>1</v>
      </c>
      <c r="H3931" s="630">
        <f>IF(F3931="",0,VLOOKUP(F3931,'Cable trays (UnitPrice)'!B:F,5,0))</f>
        <v>38.856986601039104</v>
      </c>
      <c r="I3931" s="631">
        <f t="shared" ref="I3931:I3939" si="5419">H3931*G3931</f>
        <v>38.856986601039104</v>
      </c>
      <c r="J3931" s="632"/>
      <c r="K3931" s="632"/>
      <c r="L3931" s="632"/>
      <c r="M3931" s="633"/>
      <c r="N3931" s="632"/>
      <c r="O3931" s="635"/>
      <c r="P3931" s="636" t="e">
        <f t="shared" ref="P3931" si="5420">G3931*O3930</f>
        <v>#REF!</v>
      </c>
    </row>
    <row r="3932" spans="1:16">
      <c r="B3932" s="627"/>
      <c r="C3932" s="627"/>
      <c r="D3932" s="627"/>
      <c r="E3932" s="628"/>
      <c r="F3932" s="260" t="str">
        <f>CONCATENATE("Ladder - Union ",C3930,D3930,"x",E3930)</f>
        <v>Ladder - Union HDG 300 x 100</v>
      </c>
      <c r="G3932" s="629">
        <v>2</v>
      </c>
      <c r="H3932" s="630">
        <f>IF(F3932="",0,VLOOKUP(F3932,'Cable trays (UnitPrice)'!B:F,5,0))</f>
        <v>4.1564123598578071</v>
      </c>
      <c r="I3932" s="631">
        <f t="shared" si="5419"/>
        <v>8.3128247197156142</v>
      </c>
      <c r="J3932" s="632"/>
      <c r="K3932" s="632"/>
      <c r="L3932" s="632"/>
      <c r="M3932" s="633"/>
      <c r="N3932" s="632"/>
      <c r="O3932" s="635"/>
      <c r="P3932" s="636" t="e">
        <f t="shared" ref="P3932" si="5421">G3932*O3930</f>
        <v>#REF!</v>
      </c>
    </row>
    <row r="3933" spans="1:16">
      <c r="B3933" s="627"/>
      <c r="C3933" s="627"/>
      <c r="D3933" s="627"/>
      <c r="E3933" s="628"/>
      <c r="F3933" s="638" t="s">
        <v>853</v>
      </c>
      <c r="G3933" s="639">
        <v>2</v>
      </c>
      <c r="H3933" s="630">
        <f>IF(F3933="",0,VLOOKUP(F3933,'Cable trays (UnitPrice)'!B:F,5,0))</f>
        <v>1.6165217391304347</v>
      </c>
      <c r="I3933" s="631">
        <f t="shared" si="5419"/>
        <v>3.2330434782608695</v>
      </c>
      <c r="J3933" s="632"/>
      <c r="K3933" s="632"/>
      <c r="L3933" s="632"/>
      <c r="M3933" s="633"/>
      <c r="N3933" s="632"/>
      <c r="O3933" s="635"/>
      <c r="P3933" s="636" t="e">
        <f t="shared" ref="P3933" si="5422">G3933*O3930</f>
        <v>#REF!</v>
      </c>
    </row>
    <row r="3934" spans="1:16">
      <c r="B3934" s="627"/>
      <c r="C3934" s="627"/>
      <c r="D3934" s="627"/>
      <c r="E3934" s="628"/>
      <c r="F3934" s="638" t="s">
        <v>854</v>
      </c>
      <c r="G3934" s="639">
        <v>2</v>
      </c>
      <c r="H3934" s="630">
        <f>IF(F3934="",0,VLOOKUP(F3934,'Cable trays (UnitPrice)'!B:F,5,0))</f>
        <v>0.1643478260869565</v>
      </c>
      <c r="I3934" s="631">
        <f t="shared" si="5419"/>
        <v>0.328695652173913</v>
      </c>
      <c r="J3934" s="632"/>
      <c r="K3934" s="632"/>
      <c r="L3934" s="632"/>
      <c r="M3934" s="633"/>
      <c r="N3934" s="632"/>
      <c r="O3934" s="635"/>
      <c r="P3934" s="636" t="e">
        <f t="shared" ref="P3934" si="5423">G3934*O3930</f>
        <v>#REF!</v>
      </c>
    </row>
    <row r="3935" spans="1:16">
      <c r="B3935" s="627"/>
      <c r="C3935" s="627"/>
      <c r="D3935" s="627"/>
      <c r="E3935" s="628"/>
      <c r="F3935" s="638" t="s">
        <v>865</v>
      </c>
      <c r="G3935" s="639">
        <f t="shared" si="5395"/>
        <v>0.6</v>
      </c>
      <c r="H3935" s="630">
        <f>IF(F3935="",0,VLOOKUP(F3935,'Cable trays (UnitPrice)'!B:F,5,0))</f>
        <v>5.9608695652173909</v>
      </c>
      <c r="I3935" s="631">
        <f t="shared" si="5419"/>
        <v>3.5765217391304343</v>
      </c>
      <c r="J3935" s="632"/>
      <c r="K3935" s="632"/>
      <c r="L3935" s="632"/>
      <c r="M3935" s="633"/>
      <c r="N3935" s="632"/>
      <c r="O3935" s="635"/>
      <c r="P3935" s="636" t="e">
        <f t="shared" ref="P3935" si="5424">G3935*O3930</f>
        <v>#REF!</v>
      </c>
    </row>
    <row r="3936" spans="1:16">
      <c r="B3936" s="627"/>
      <c r="C3936" s="627"/>
      <c r="D3936" s="627"/>
      <c r="E3936" s="628"/>
      <c r="F3936" s="638" t="s">
        <v>855</v>
      </c>
      <c r="G3936" s="639">
        <v>2</v>
      </c>
      <c r="H3936" s="630">
        <f>IF(F3936="",0,VLOOKUP(F3936,'Cable trays (UnitPrice)'!B:F,5,0))</f>
        <v>0.78521739130434776</v>
      </c>
      <c r="I3936" s="631">
        <f t="shared" si="5419"/>
        <v>1.5704347826086955</v>
      </c>
      <c r="J3936" s="632"/>
      <c r="K3936" s="632"/>
      <c r="L3936" s="632"/>
      <c r="M3936" s="633"/>
      <c r="N3936" s="632"/>
      <c r="O3936" s="635"/>
      <c r="P3936" s="636" t="e">
        <f t="shared" ref="P3936" si="5425">G3936*O3930</f>
        <v>#REF!</v>
      </c>
    </row>
    <row r="3937" spans="1:16">
      <c r="B3937" s="627"/>
      <c r="C3937" s="627"/>
      <c r="D3937" s="627"/>
      <c r="E3937" s="628"/>
      <c r="F3937" s="638"/>
      <c r="G3937" s="639"/>
      <c r="H3937" s="630">
        <f>IF(F3937="",0,VLOOKUP(F3937,'Cable trays (UnitPrice)'!B:F,5,0))</f>
        <v>0</v>
      </c>
      <c r="I3937" s="631">
        <f t="shared" si="5419"/>
        <v>0</v>
      </c>
      <c r="J3937" s="632"/>
      <c r="K3937" s="632"/>
      <c r="L3937" s="632"/>
      <c r="M3937" s="633"/>
      <c r="N3937" s="632"/>
      <c r="O3937" s="635"/>
      <c r="P3937" s="636" t="e">
        <f t="shared" ref="P3937" si="5426">G3937*O3930</f>
        <v>#REF!</v>
      </c>
    </row>
    <row r="3938" spans="1:16">
      <c r="B3938" s="627"/>
      <c r="C3938" s="627"/>
      <c r="D3938" s="627"/>
      <c r="E3938" s="628"/>
      <c r="F3938" s="627"/>
      <c r="G3938" s="639"/>
      <c r="H3938" s="630">
        <f>IF(F3938="",0,VLOOKUP(F3938,'Cable trays (UnitPrice)'!B:F,5,0))</f>
        <v>0</v>
      </c>
      <c r="I3938" s="631">
        <f t="shared" si="5419"/>
        <v>0</v>
      </c>
      <c r="J3938" s="632"/>
      <c r="K3938" s="632"/>
      <c r="L3938" s="632"/>
      <c r="M3938" s="633"/>
      <c r="N3938" s="632"/>
      <c r="O3938" s="635"/>
      <c r="P3938" s="636" t="e">
        <f t="shared" ref="P3938" si="5427">G3938*O3930</f>
        <v>#REF!</v>
      </c>
    </row>
    <row r="3939" spans="1:16">
      <c r="B3939" s="627"/>
      <c r="C3939" s="627"/>
      <c r="D3939" s="627"/>
      <c r="E3939" s="628"/>
      <c r="F3939" s="8"/>
      <c r="G3939" s="639"/>
      <c r="H3939" s="630">
        <f>IF(F3939="",0,VLOOKUP(F3939,'Cable trays (UnitPrice)'!B:F,5,0))</f>
        <v>0</v>
      </c>
      <c r="I3939" s="631">
        <f t="shared" si="5419"/>
        <v>0</v>
      </c>
      <c r="J3939" s="632"/>
      <c r="K3939" s="632"/>
      <c r="L3939" s="632"/>
      <c r="M3939" s="633"/>
      <c r="N3939" s="632"/>
      <c r="O3939" s="635"/>
      <c r="P3939" s="636" t="e">
        <f t="shared" ref="P3939" si="5428">G3939*O3930</f>
        <v>#REF!</v>
      </c>
    </row>
    <row r="3940" spans="1:16">
      <c r="A3940" t="s">
        <v>1117</v>
      </c>
      <c r="B3940" s="706" t="s">
        <v>1111</v>
      </c>
      <c r="C3940" s="703" t="s">
        <v>852</v>
      </c>
      <c r="D3940" s="9" t="s">
        <v>869</v>
      </c>
      <c r="E3940" s="9" t="s">
        <v>881</v>
      </c>
      <c r="F3940" s="619"/>
      <c r="G3940" s="619"/>
      <c r="H3940" s="619"/>
      <c r="I3940" s="620">
        <f t="shared" ref="I3940" si="5429">SUM(I3941:I3949)</f>
        <v>55.878506972928626</v>
      </c>
      <c r="J3940" s="621">
        <f>I3940*NOK2EUR</f>
        <v>642.60283018867915</v>
      </c>
      <c r="K3940" s="622"/>
      <c r="L3940" s="622">
        <f t="shared" ref="L3940" si="5430">D3940/1000</f>
        <v>0.3</v>
      </c>
      <c r="M3940" s="624">
        <f t="shared" ref="M3940" si="5431">$M$1</f>
        <v>0.5</v>
      </c>
      <c r="N3940" s="622">
        <f t="shared" ref="N3940" si="5432">L3940+L3940*M3940</f>
        <v>0.44999999999999996</v>
      </c>
      <c r="O3940" s="626" t="e">
        <f>SUMIF(#REF!,A3940,#REF!)</f>
        <v>#REF!</v>
      </c>
      <c r="P3940" s="626"/>
    </row>
    <row r="3941" spans="1:16">
      <c r="B3941" s="627"/>
      <c r="C3941" s="627"/>
      <c r="D3941" s="627"/>
      <c r="E3941" s="628"/>
      <c r="F3941" s="260" t="str">
        <f>CONCATENATE(B3940," ",C3940,D3940,"x",E3940)</f>
        <v>Tray - Tee HDG 300 x 100</v>
      </c>
      <c r="G3941" s="629">
        <v>1</v>
      </c>
      <c r="H3941" s="630">
        <f>IF(F3941="",0,VLOOKUP(F3941,'Cable trays (UnitPrice)'!B:F,5,0))</f>
        <v>38.856986601039104</v>
      </c>
      <c r="I3941" s="631">
        <f t="shared" ref="I3941:I3949" si="5433">H3941*G3941</f>
        <v>38.856986601039104</v>
      </c>
      <c r="J3941" s="632"/>
      <c r="K3941" s="632"/>
      <c r="L3941" s="632"/>
      <c r="M3941" s="633"/>
      <c r="N3941" s="632"/>
      <c r="O3941" s="635"/>
      <c r="P3941" s="636" t="e">
        <f t="shared" ref="P3941" si="5434">G3941*O3940</f>
        <v>#REF!</v>
      </c>
    </row>
    <row r="3942" spans="1:16">
      <c r="B3942" s="627"/>
      <c r="C3942" s="627"/>
      <c r="D3942" s="627"/>
      <c r="E3942" s="628"/>
      <c r="F3942" s="260" t="str">
        <f>CONCATENATE("Ladder - Union ",C3940,D3940,"x",E3940)</f>
        <v>Ladder - Union HDG 300 x 100</v>
      </c>
      <c r="G3942" s="629">
        <v>2</v>
      </c>
      <c r="H3942" s="630">
        <f>IF(F3942="",0,VLOOKUP(F3942,'Cable trays (UnitPrice)'!B:F,5,0))</f>
        <v>4.1564123598578071</v>
      </c>
      <c r="I3942" s="631">
        <f t="shared" si="5433"/>
        <v>8.3128247197156142</v>
      </c>
      <c r="J3942" s="632"/>
      <c r="K3942" s="632"/>
      <c r="L3942" s="632"/>
      <c r="M3942" s="633"/>
      <c r="N3942" s="632"/>
      <c r="O3942" s="635"/>
      <c r="P3942" s="636" t="e">
        <f t="shared" ref="P3942" si="5435">G3942*O3940</f>
        <v>#REF!</v>
      </c>
    </row>
    <row r="3943" spans="1:16">
      <c r="B3943" s="627"/>
      <c r="C3943" s="627"/>
      <c r="D3943" s="627"/>
      <c r="E3943" s="628"/>
      <c r="F3943" s="638" t="s">
        <v>853</v>
      </c>
      <c r="G3943" s="639">
        <v>2</v>
      </c>
      <c r="H3943" s="630">
        <f>IF(F3943="",0,VLOOKUP(F3943,'Cable trays (UnitPrice)'!B:F,5,0))</f>
        <v>1.6165217391304347</v>
      </c>
      <c r="I3943" s="631">
        <f t="shared" si="5433"/>
        <v>3.2330434782608695</v>
      </c>
      <c r="J3943" s="632"/>
      <c r="K3943" s="632"/>
      <c r="L3943" s="632"/>
      <c r="M3943" s="633"/>
      <c r="N3943" s="632"/>
      <c r="O3943" s="635"/>
      <c r="P3943" s="636" t="e">
        <f t="shared" ref="P3943" si="5436">G3943*O3940</f>
        <v>#REF!</v>
      </c>
    </row>
    <row r="3944" spans="1:16">
      <c r="B3944" s="627"/>
      <c r="C3944" s="627"/>
      <c r="D3944" s="627"/>
      <c r="E3944" s="628"/>
      <c r="F3944" s="638" t="s">
        <v>854</v>
      </c>
      <c r="G3944" s="639">
        <v>2</v>
      </c>
      <c r="H3944" s="630">
        <f>IF(F3944="",0,VLOOKUP(F3944,'Cable trays (UnitPrice)'!B:F,5,0))</f>
        <v>0.1643478260869565</v>
      </c>
      <c r="I3944" s="631">
        <f t="shared" si="5433"/>
        <v>0.328695652173913</v>
      </c>
      <c r="J3944" s="632"/>
      <c r="K3944" s="632"/>
      <c r="L3944" s="632"/>
      <c r="M3944" s="633"/>
      <c r="N3944" s="632"/>
      <c r="O3944" s="635"/>
      <c r="P3944" s="636" t="e">
        <f t="shared" ref="P3944" si="5437">G3944*O3940</f>
        <v>#REF!</v>
      </c>
    </row>
    <row r="3945" spans="1:16">
      <c r="B3945" s="627"/>
      <c r="C3945" s="627"/>
      <c r="D3945" s="627"/>
      <c r="E3945" s="628"/>
      <c r="F3945" s="638" t="s">
        <v>865</v>
      </c>
      <c r="G3945" s="639">
        <f t="shared" si="5395"/>
        <v>0.6</v>
      </c>
      <c r="H3945" s="630">
        <f>IF(F3945="",0,VLOOKUP(F3945,'Cable trays (UnitPrice)'!B:F,5,0))</f>
        <v>5.9608695652173909</v>
      </c>
      <c r="I3945" s="631">
        <f t="shared" si="5433"/>
        <v>3.5765217391304343</v>
      </c>
      <c r="J3945" s="632"/>
      <c r="K3945" s="632"/>
      <c r="L3945" s="632"/>
      <c r="M3945" s="633"/>
      <c r="N3945" s="632"/>
      <c r="O3945" s="635"/>
      <c r="P3945" s="636" t="e">
        <f t="shared" ref="P3945" si="5438">G3945*O3940</f>
        <v>#REF!</v>
      </c>
    </row>
    <row r="3946" spans="1:16">
      <c r="B3946" s="627"/>
      <c r="C3946" s="627"/>
      <c r="D3946" s="627"/>
      <c r="E3946" s="628"/>
      <c r="F3946" s="638" t="s">
        <v>855</v>
      </c>
      <c r="G3946" s="639">
        <v>2</v>
      </c>
      <c r="H3946" s="630">
        <f>IF(F3946="",0,VLOOKUP(F3946,'Cable trays (UnitPrice)'!B:F,5,0))</f>
        <v>0.78521739130434776</v>
      </c>
      <c r="I3946" s="631">
        <f t="shared" si="5433"/>
        <v>1.5704347826086955</v>
      </c>
      <c r="J3946" s="632"/>
      <c r="K3946" s="632"/>
      <c r="L3946" s="632"/>
      <c r="M3946" s="633"/>
      <c r="N3946" s="632"/>
      <c r="O3946" s="635"/>
      <c r="P3946" s="636" t="e">
        <f t="shared" ref="P3946" si="5439">G3946*O3940</f>
        <v>#REF!</v>
      </c>
    </row>
    <row r="3947" spans="1:16">
      <c r="B3947" s="627"/>
      <c r="C3947" s="627"/>
      <c r="D3947" s="627"/>
      <c r="E3947" s="628"/>
      <c r="F3947" s="638"/>
      <c r="G3947" s="639"/>
      <c r="H3947" s="630">
        <f>IF(F3947="",0,VLOOKUP(F3947,'Cable trays (UnitPrice)'!B:F,5,0))</f>
        <v>0</v>
      </c>
      <c r="I3947" s="631">
        <f t="shared" si="5433"/>
        <v>0</v>
      </c>
      <c r="J3947" s="632"/>
      <c r="K3947" s="632"/>
      <c r="L3947" s="632"/>
      <c r="M3947" s="633"/>
      <c r="N3947" s="632"/>
      <c r="O3947" s="635"/>
      <c r="P3947" s="636" t="e">
        <f t="shared" ref="P3947" si="5440">G3947*O3940</f>
        <v>#REF!</v>
      </c>
    </row>
    <row r="3948" spans="1:16">
      <c r="B3948" s="627"/>
      <c r="C3948" s="627"/>
      <c r="D3948" s="627"/>
      <c r="E3948" s="628"/>
      <c r="F3948" s="627"/>
      <c r="G3948" s="639"/>
      <c r="H3948" s="630">
        <f>IF(F3948="",0,VLOOKUP(F3948,'Cable trays (UnitPrice)'!B:F,5,0))</f>
        <v>0</v>
      </c>
      <c r="I3948" s="631">
        <f t="shared" si="5433"/>
        <v>0</v>
      </c>
      <c r="J3948" s="632"/>
      <c r="K3948" s="632"/>
      <c r="L3948" s="632"/>
      <c r="M3948" s="633"/>
      <c r="N3948" s="632"/>
      <c r="O3948" s="635"/>
      <c r="P3948" s="636" t="e">
        <f t="shared" ref="P3948" si="5441">G3948*O3940</f>
        <v>#REF!</v>
      </c>
    </row>
    <row r="3949" spans="1:16">
      <c r="B3949" s="627"/>
      <c r="C3949" s="627"/>
      <c r="D3949" s="627"/>
      <c r="E3949" s="628"/>
      <c r="F3949" s="8"/>
      <c r="G3949" s="639"/>
      <c r="H3949" s="630">
        <f>IF(F3949="",0,VLOOKUP(F3949,'Cable trays (UnitPrice)'!B:F,5,0))</f>
        <v>0</v>
      </c>
      <c r="I3949" s="631">
        <f t="shared" si="5433"/>
        <v>0</v>
      </c>
      <c r="J3949" s="632"/>
      <c r="K3949" s="632"/>
      <c r="L3949" s="632"/>
      <c r="M3949" s="633"/>
      <c r="N3949" s="632"/>
      <c r="O3949" s="635"/>
      <c r="P3949" s="636" t="e">
        <f t="shared" ref="P3949" si="5442">G3949*O3940</f>
        <v>#REF!</v>
      </c>
    </row>
    <row r="3950" spans="1:16">
      <c r="A3950" t="s">
        <v>1117</v>
      </c>
      <c r="B3950" s="706" t="s">
        <v>1111</v>
      </c>
      <c r="C3950" s="703" t="s">
        <v>852</v>
      </c>
      <c r="D3950" s="9" t="s">
        <v>869</v>
      </c>
      <c r="E3950" s="9" t="s">
        <v>881</v>
      </c>
      <c r="F3950" s="619"/>
      <c r="G3950" s="619"/>
      <c r="H3950" s="619"/>
      <c r="I3950" s="620">
        <f t="shared" ref="I3950" si="5443">SUM(I3951:I3959)</f>
        <v>55.878506972928626</v>
      </c>
      <c r="J3950" s="621">
        <f>I3950*NOK2EUR</f>
        <v>642.60283018867915</v>
      </c>
      <c r="K3950" s="622"/>
      <c r="L3950" s="622">
        <f t="shared" ref="L3950" si="5444">D3950/1000</f>
        <v>0.3</v>
      </c>
      <c r="M3950" s="624">
        <f t="shared" ref="M3950" si="5445">$M$1</f>
        <v>0.5</v>
      </c>
      <c r="N3950" s="622">
        <f t="shared" ref="N3950" si="5446">L3950+L3950*M3950</f>
        <v>0.44999999999999996</v>
      </c>
      <c r="O3950" s="626" t="e">
        <f>SUMIF(#REF!,A3950,#REF!)</f>
        <v>#REF!</v>
      </c>
      <c r="P3950" s="626"/>
    </row>
    <row r="3951" spans="1:16">
      <c r="B3951" s="627"/>
      <c r="C3951" s="627"/>
      <c r="D3951" s="627"/>
      <c r="E3951" s="628"/>
      <c r="F3951" s="260" t="str">
        <f>CONCATENATE(B3950," ",C3950,D3950,"x",E3950)</f>
        <v>Tray - Tee HDG 300 x 100</v>
      </c>
      <c r="G3951" s="629">
        <v>1</v>
      </c>
      <c r="H3951" s="630">
        <f>IF(F3951="",0,VLOOKUP(F3951,'Cable trays (UnitPrice)'!B:F,5,0))</f>
        <v>38.856986601039104</v>
      </c>
      <c r="I3951" s="631">
        <f t="shared" ref="I3951:I3959" si="5447">H3951*G3951</f>
        <v>38.856986601039104</v>
      </c>
      <c r="J3951" s="632"/>
      <c r="K3951" s="632"/>
      <c r="L3951" s="632"/>
      <c r="M3951" s="633"/>
      <c r="N3951" s="632"/>
      <c r="O3951" s="635"/>
      <c r="P3951" s="636" t="e">
        <f t="shared" ref="P3951" si="5448">G3951*O3950</f>
        <v>#REF!</v>
      </c>
    </row>
    <row r="3952" spans="1:16">
      <c r="B3952" s="627"/>
      <c r="C3952" s="627"/>
      <c r="D3952" s="627"/>
      <c r="E3952" s="628"/>
      <c r="F3952" s="260" t="str">
        <f>CONCATENATE("Ladder - Union ",C3950,D3950,"x",E3950)</f>
        <v>Ladder - Union HDG 300 x 100</v>
      </c>
      <c r="G3952" s="629">
        <v>2</v>
      </c>
      <c r="H3952" s="630">
        <f>IF(F3952="",0,VLOOKUP(F3952,'Cable trays (UnitPrice)'!B:F,5,0))</f>
        <v>4.1564123598578071</v>
      </c>
      <c r="I3952" s="631">
        <f t="shared" si="5447"/>
        <v>8.3128247197156142</v>
      </c>
      <c r="J3952" s="632"/>
      <c r="K3952" s="632"/>
      <c r="L3952" s="632"/>
      <c r="M3952" s="633"/>
      <c r="N3952" s="632"/>
      <c r="O3952" s="635"/>
      <c r="P3952" s="636" t="e">
        <f t="shared" ref="P3952" si="5449">G3952*O3950</f>
        <v>#REF!</v>
      </c>
    </row>
    <row r="3953" spans="1:16">
      <c r="B3953" s="627"/>
      <c r="C3953" s="627"/>
      <c r="D3953" s="627"/>
      <c r="E3953" s="628"/>
      <c r="F3953" s="638" t="s">
        <v>853</v>
      </c>
      <c r="G3953" s="639">
        <v>2</v>
      </c>
      <c r="H3953" s="630">
        <f>IF(F3953="",0,VLOOKUP(F3953,'Cable trays (UnitPrice)'!B:F,5,0))</f>
        <v>1.6165217391304347</v>
      </c>
      <c r="I3953" s="631">
        <f t="shared" si="5447"/>
        <v>3.2330434782608695</v>
      </c>
      <c r="J3953" s="632"/>
      <c r="K3953" s="632"/>
      <c r="L3953" s="632"/>
      <c r="M3953" s="633"/>
      <c r="N3953" s="632"/>
      <c r="O3953" s="635"/>
      <c r="P3953" s="636" t="e">
        <f t="shared" ref="P3953" si="5450">G3953*O3950</f>
        <v>#REF!</v>
      </c>
    </row>
    <row r="3954" spans="1:16">
      <c r="B3954" s="627"/>
      <c r="C3954" s="627"/>
      <c r="D3954" s="627"/>
      <c r="E3954" s="628"/>
      <c r="F3954" s="638" t="s">
        <v>854</v>
      </c>
      <c r="G3954" s="639">
        <v>2</v>
      </c>
      <c r="H3954" s="630">
        <f>IF(F3954="",0,VLOOKUP(F3954,'Cable trays (UnitPrice)'!B:F,5,0))</f>
        <v>0.1643478260869565</v>
      </c>
      <c r="I3954" s="631">
        <f t="shared" si="5447"/>
        <v>0.328695652173913</v>
      </c>
      <c r="J3954" s="632"/>
      <c r="K3954" s="632"/>
      <c r="L3954" s="632"/>
      <c r="M3954" s="633"/>
      <c r="N3954" s="632"/>
      <c r="O3954" s="635"/>
      <c r="P3954" s="636" t="e">
        <f t="shared" ref="P3954" si="5451">G3954*O3950</f>
        <v>#REF!</v>
      </c>
    </row>
    <row r="3955" spans="1:16">
      <c r="B3955" s="627"/>
      <c r="C3955" s="627"/>
      <c r="D3955" s="627"/>
      <c r="E3955" s="628"/>
      <c r="F3955" s="638" t="s">
        <v>865</v>
      </c>
      <c r="G3955" s="639">
        <f t="shared" si="5395"/>
        <v>0.6</v>
      </c>
      <c r="H3955" s="630">
        <f>IF(F3955="",0,VLOOKUP(F3955,'Cable trays (UnitPrice)'!B:F,5,0))</f>
        <v>5.9608695652173909</v>
      </c>
      <c r="I3955" s="631">
        <f t="shared" si="5447"/>
        <v>3.5765217391304343</v>
      </c>
      <c r="J3955" s="632"/>
      <c r="K3955" s="632"/>
      <c r="L3955" s="632"/>
      <c r="M3955" s="633"/>
      <c r="N3955" s="632"/>
      <c r="O3955" s="635"/>
      <c r="P3955" s="636" t="e">
        <f t="shared" ref="P3955" si="5452">G3955*O3950</f>
        <v>#REF!</v>
      </c>
    </row>
    <row r="3956" spans="1:16">
      <c r="B3956" s="627"/>
      <c r="C3956" s="627"/>
      <c r="D3956" s="627"/>
      <c r="E3956" s="628"/>
      <c r="F3956" s="638" t="s">
        <v>855</v>
      </c>
      <c r="G3956" s="639">
        <v>2</v>
      </c>
      <c r="H3956" s="630">
        <f>IF(F3956="",0,VLOOKUP(F3956,'Cable trays (UnitPrice)'!B:F,5,0))</f>
        <v>0.78521739130434776</v>
      </c>
      <c r="I3956" s="631">
        <f t="shared" si="5447"/>
        <v>1.5704347826086955</v>
      </c>
      <c r="J3956" s="632"/>
      <c r="K3956" s="632"/>
      <c r="L3956" s="632"/>
      <c r="M3956" s="633"/>
      <c r="N3956" s="632"/>
      <c r="O3956" s="635"/>
      <c r="P3956" s="636" t="e">
        <f t="shared" ref="P3956" si="5453">G3956*O3950</f>
        <v>#REF!</v>
      </c>
    </row>
    <row r="3957" spans="1:16">
      <c r="B3957" s="627"/>
      <c r="C3957" s="627"/>
      <c r="D3957" s="627"/>
      <c r="E3957" s="628"/>
      <c r="F3957" s="638"/>
      <c r="G3957" s="639"/>
      <c r="H3957" s="630">
        <f>IF(F3957="",0,VLOOKUP(F3957,'Cable trays (UnitPrice)'!B:F,5,0))</f>
        <v>0</v>
      </c>
      <c r="I3957" s="631">
        <f t="shared" si="5447"/>
        <v>0</v>
      </c>
      <c r="J3957" s="632"/>
      <c r="K3957" s="632"/>
      <c r="L3957" s="632"/>
      <c r="M3957" s="633"/>
      <c r="N3957" s="632"/>
      <c r="O3957" s="635"/>
      <c r="P3957" s="636" t="e">
        <f t="shared" ref="P3957" si="5454">G3957*O3950</f>
        <v>#REF!</v>
      </c>
    </row>
    <row r="3958" spans="1:16">
      <c r="B3958" s="627"/>
      <c r="C3958" s="627"/>
      <c r="D3958" s="627"/>
      <c r="E3958" s="628"/>
      <c r="F3958" s="627"/>
      <c r="G3958" s="639"/>
      <c r="H3958" s="630">
        <f>IF(F3958="",0,VLOOKUP(F3958,'Cable trays (UnitPrice)'!B:F,5,0))</f>
        <v>0</v>
      </c>
      <c r="I3958" s="631">
        <f t="shared" si="5447"/>
        <v>0</v>
      </c>
      <c r="J3958" s="632"/>
      <c r="K3958" s="632"/>
      <c r="L3958" s="632"/>
      <c r="M3958" s="633"/>
      <c r="N3958" s="632"/>
      <c r="O3958" s="635"/>
      <c r="P3958" s="636" t="e">
        <f t="shared" ref="P3958" si="5455">G3958*O3950</f>
        <v>#REF!</v>
      </c>
    </row>
    <row r="3959" spans="1:16">
      <c r="B3959" s="627"/>
      <c r="C3959" s="627"/>
      <c r="D3959" s="627"/>
      <c r="E3959" s="628"/>
      <c r="F3959" s="8"/>
      <c r="G3959" s="639"/>
      <c r="H3959" s="630">
        <f>IF(F3959="",0,VLOOKUP(F3959,'Cable trays (UnitPrice)'!B:F,5,0))</f>
        <v>0</v>
      </c>
      <c r="I3959" s="631">
        <f t="shared" si="5447"/>
        <v>0</v>
      </c>
      <c r="J3959" s="632"/>
      <c r="K3959" s="632"/>
      <c r="L3959" s="632"/>
      <c r="M3959" s="633"/>
      <c r="N3959" s="632"/>
      <c r="O3959" s="635"/>
      <c r="P3959" s="636" t="e">
        <f t="shared" ref="P3959" si="5456">G3959*O3950</f>
        <v>#REF!</v>
      </c>
    </row>
    <row r="3960" spans="1:16">
      <c r="A3960" t="s">
        <v>1118</v>
      </c>
      <c r="B3960" s="706" t="s">
        <v>1111</v>
      </c>
      <c r="C3960" s="703" t="s">
        <v>852</v>
      </c>
      <c r="D3960" s="9" t="s">
        <v>869</v>
      </c>
      <c r="E3960" s="9" t="s">
        <v>883</v>
      </c>
      <c r="F3960" s="619"/>
      <c r="G3960" s="619"/>
      <c r="H3960" s="619"/>
      <c r="I3960" s="620">
        <f t="shared" ref="I3960" si="5457">SUM(I3961:I3969)</f>
        <v>81.369346458846039</v>
      </c>
      <c r="J3960" s="621">
        <f>I3960*NOK2EUR</f>
        <v>935.74748427672944</v>
      </c>
      <c r="K3960" s="622"/>
      <c r="L3960" s="622">
        <f t="shared" ref="L3960" si="5458">D3960/1000</f>
        <v>0.3</v>
      </c>
      <c r="M3960" s="624">
        <f t="shared" ref="M3960" si="5459">$M$1</f>
        <v>0.5</v>
      </c>
      <c r="N3960" s="622">
        <f t="shared" ref="N3960" si="5460">L3960+L3960*M3960</f>
        <v>0.44999999999999996</v>
      </c>
      <c r="O3960" s="626" t="e">
        <f>SUMIF(#REF!,A3960,#REF!)</f>
        <v>#REF!</v>
      </c>
      <c r="P3960" s="626"/>
    </row>
    <row r="3961" spans="1:16">
      <c r="B3961" s="627"/>
      <c r="C3961" s="627"/>
      <c r="D3961" s="627"/>
      <c r="E3961" s="628"/>
      <c r="F3961" s="260" t="str">
        <f>CONCATENATE(B3960," ",C3960,D3960,"x",E3960)</f>
        <v>Tray - Tee HDG 300 x 80</v>
      </c>
      <c r="G3961" s="629">
        <v>1</v>
      </c>
      <c r="H3961" s="630">
        <f>IF(F3961="",0,VLOOKUP(F3961,'Cable trays (UnitPrice)'!B:F,5,0))</f>
        <v>64.347826086956516</v>
      </c>
      <c r="I3961" s="631">
        <f t="shared" ref="I3961:I3969" si="5461">H3961*G3961</f>
        <v>64.347826086956516</v>
      </c>
      <c r="J3961" s="632"/>
      <c r="K3961" s="632"/>
      <c r="L3961" s="632"/>
      <c r="M3961" s="633"/>
      <c r="N3961" s="632"/>
      <c r="O3961" s="635"/>
      <c r="P3961" s="636" t="e">
        <f t="shared" ref="P3961" si="5462">G3961*O3960</f>
        <v>#REF!</v>
      </c>
    </row>
    <row r="3962" spans="1:16">
      <c r="B3962" s="627"/>
      <c r="C3962" s="627"/>
      <c r="D3962" s="627"/>
      <c r="E3962" s="628"/>
      <c r="F3962" s="260" t="str">
        <f>CONCATENATE("Ladder - Union ",C3960,D3960,"x",E3960)</f>
        <v>Ladder - Union HDG 300 x 80</v>
      </c>
      <c r="G3962" s="629">
        <v>2</v>
      </c>
      <c r="H3962" s="630">
        <f>IF(F3962="",0,VLOOKUP(F3962,'Cable trays (UnitPrice)'!B:F,5,0))</f>
        <v>4.1564123598578071</v>
      </c>
      <c r="I3962" s="631">
        <f t="shared" si="5461"/>
        <v>8.3128247197156142</v>
      </c>
      <c r="J3962" s="632"/>
      <c r="K3962" s="632"/>
      <c r="L3962" s="632"/>
      <c r="M3962" s="633"/>
      <c r="N3962" s="632"/>
      <c r="O3962" s="635"/>
      <c r="P3962" s="636" t="e">
        <f t="shared" ref="P3962" si="5463">G3962*O3960</f>
        <v>#REF!</v>
      </c>
    </row>
    <row r="3963" spans="1:16">
      <c r="B3963" s="627"/>
      <c r="C3963" s="627"/>
      <c r="D3963" s="627"/>
      <c r="E3963" s="628"/>
      <c r="F3963" s="638" t="s">
        <v>853</v>
      </c>
      <c r="G3963" s="639">
        <v>2</v>
      </c>
      <c r="H3963" s="630">
        <f>IF(F3963="",0,VLOOKUP(F3963,'Cable trays (UnitPrice)'!B:F,5,0))</f>
        <v>1.6165217391304347</v>
      </c>
      <c r="I3963" s="631">
        <f t="shared" si="5461"/>
        <v>3.2330434782608695</v>
      </c>
      <c r="J3963" s="632"/>
      <c r="K3963" s="632"/>
      <c r="L3963" s="632"/>
      <c r="M3963" s="633"/>
      <c r="N3963" s="632"/>
      <c r="O3963" s="635"/>
      <c r="P3963" s="636" t="e">
        <f t="shared" ref="P3963" si="5464">G3963*O3960</f>
        <v>#REF!</v>
      </c>
    </row>
    <row r="3964" spans="1:16">
      <c r="B3964" s="627"/>
      <c r="C3964" s="627"/>
      <c r="D3964" s="627"/>
      <c r="E3964" s="628"/>
      <c r="F3964" s="638" t="s">
        <v>854</v>
      </c>
      <c r="G3964" s="639">
        <v>2</v>
      </c>
      <c r="H3964" s="630">
        <f>IF(F3964="",0,VLOOKUP(F3964,'Cable trays (UnitPrice)'!B:F,5,0))</f>
        <v>0.1643478260869565</v>
      </c>
      <c r="I3964" s="631">
        <f t="shared" si="5461"/>
        <v>0.328695652173913</v>
      </c>
      <c r="J3964" s="632"/>
      <c r="K3964" s="632"/>
      <c r="L3964" s="632"/>
      <c r="M3964" s="633"/>
      <c r="N3964" s="632"/>
      <c r="O3964" s="635"/>
      <c r="P3964" s="636" t="e">
        <f t="shared" ref="P3964" si="5465">G3964*O3960</f>
        <v>#REF!</v>
      </c>
    </row>
    <row r="3965" spans="1:16">
      <c r="B3965" s="627"/>
      <c r="C3965" s="627"/>
      <c r="D3965" s="627"/>
      <c r="E3965" s="628"/>
      <c r="F3965" s="638" t="s">
        <v>865</v>
      </c>
      <c r="G3965" s="639">
        <f t="shared" si="5395"/>
        <v>0.6</v>
      </c>
      <c r="H3965" s="630">
        <f>IF(F3965="",0,VLOOKUP(F3965,'Cable trays (UnitPrice)'!B:F,5,0))</f>
        <v>5.9608695652173909</v>
      </c>
      <c r="I3965" s="631">
        <f t="shared" si="5461"/>
        <v>3.5765217391304343</v>
      </c>
      <c r="J3965" s="632"/>
      <c r="K3965" s="632"/>
      <c r="L3965" s="632"/>
      <c r="M3965" s="633"/>
      <c r="N3965" s="632"/>
      <c r="O3965" s="635"/>
      <c r="P3965" s="636" t="e">
        <f t="shared" ref="P3965" si="5466">G3965*O3960</f>
        <v>#REF!</v>
      </c>
    </row>
    <row r="3966" spans="1:16">
      <c r="B3966" s="627"/>
      <c r="C3966" s="627"/>
      <c r="D3966" s="627"/>
      <c r="E3966" s="628"/>
      <c r="F3966" s="638" t="s">
        <v>855</v>
      </c>
      <c r="G3966" s="639">
        <v>2</v>
      </c>
      <c r="H3966" s="630">
        <f>IF(F3966="",0,VLOOKUP(F3966,'Cable trays (UnitPrice)'!B:F,5,0))</f>
        <v>0.78521739130434776</v>
      </c>
      <c r="I3966" s="631">
        <f t="shared" si="5461"/>
        <v>1.5704347826086955</v>
      </c>
      <c r="J3966" s="632"/>
      <c r="K3966" s="632"/>
      <c r="L3966" s="632"/>
      <c r="M3966" s="633"/>
      <c r="N3966" s="632"/>
      <c r="O3966" s="635"/>
      <c r="P3966" s="636" t="e">
        <f t="shared" ref="P3966" si="5467">G3966*O3960</f>
        <v>#REF!</v>
      </c>
    </row>
    <row r="3967" spans="1:16">
      <c r="B3967" s="627"/>
      <c r="C3967" s="627"/>
      <c r="D3967" s="627"/>
      <c r="E3967" s="628"/>
      <c r="F3967" s="638"/>
      <c r="G3967" s="639"/>
      <c r="H3967" s="630">
        <f>IF(F3967="",0,VLOOKUP(F3967,'Cable trays (UnitPrice)'!B:F,5,0))</f>
        <v>0</v>
      </c>
      <c r="I3967" s="631">
        <f t="shared" si="5461"/>
        <v>0</v>
      </c>
      <c r="J3967" s="632"/>
      <c r="K3967" s="632"/>
      <c r="L3967" s="632"/>
      <c r="M3967" s="633"/>
      <c r="N3967" s="632"/>
      <c r="O3967" s="635"/>
      <c r="P3967" s="636" t="e">
        <f t="shared" ref="P3967" si="5468">G3967*O3960</f>
        <v>#REF!</v>
      </c>
    </row>
    <row r="3968" spans="1:16">
      <c r="B3968" s="627"/>
      <c r="C3968" s="627"/>
      <c r="D3968" s="627"/>
      <c r="E3968" s="628"/>
      <c r="F3968" s="627"/>
      <c r="G3968" s="639"/>
      <c r="H3968" s="630">
        <f>IF(F3968="",0,VLOOKUP(F3968,'Cable trays (UnitPrice)'!B:F,5,0))</f>
        <v>0</v>
      </c>
      <c r="I3968" s="631">
        <f t="shared" si="5461"/>
        <v>0</v>
      </c>
      <c r="J3968" s="632"/>
      <c r="K3968" s="632"/>
      <c r="L3968" s="632"/>
      <c r="M3968" s="633"/>
      <c r="N3968" s="632"/>
      <c r="O3968" s="635"/>
      <c r="P3968" s="636" t="e">
        <f t="shared" ref="P3968" si="5469">G3968*O3960</f>
        <v>#REF!</v>
      </c>
    </row>
    <row r="3969" spans="1:16">
      <c r="B3969" s="627"/>
      <c r="C3969" s="627"/>
      <c r="D3969" s="627"/>
      <c r="E3969" s="628"/>
      <c r="F3969" s="8"/>
      <c r="G3969" s="639"/>
      <c r="H3969" s="630">
        <f>IF(F3969="",0,VLOOKUP(F3969,'Cable trays (UnitPrice)'!B:F,5,0))</f>
        <v>0</v>
      </c>
      <c r="I3969" s="631">
        <f t="shared" si="5461"/>
        <v>0</v>
      </c>
      <c r="J3969" s="632"/>
      <c r="K3969" s="632"/>
      <c r="L3969" s="632"/>
      <c r="M3969" s="633"/>
      <c r="N3969" s="632"/>
      <c r="O3969" s="635"/>
      <c r="P3969" s="636" t="e">
        <f t="shared" ref="P3969" si="5470">G3969*O3960</f>
        <v>#REF!</v>
      </c>
    </row>
    <row r="3970" spans="1:16">
      <c r="A3970" t="s">
        <v>1118</v>
      </c>
      <c r="B3970" s="706" t="s">
        <v>1111</v>
      </c>
      <c r="C3970" s="703" t="s">
        <v>852</v>
      </c>
      <c r="D3970" s="9" t="s">
        <v>869</v>
      </c>
      <c r="E3970" s="9" t="s">
        <v>883</v>
      </c>
      <c r="F3970" s="619"/>
      <c r="G3970" s="619"/>
      <c r="H3970" s="619"/>
      <c r="I3970" s="620">
        <f t="shared" ref="I3970" si="5471">SUM(I3971:I3979)</f>
        <v>81.369346458846039</v>
      </c>
      <c r="J3970" s="621">
        <f>I3970*NOK2EUR</f>
        <v>935.74748427672944</v>
      </c>
      <c r="K3970" s="622"/>
      <c r="L3970" s="622">
        <f t="shared" ref="L3970" si="5472">D3970/1000</f>
        <v>0.3</v>
      </c>
      <c r="M3970" s="624">
        <f t="shared" ref="M3970" si="5473">$M$1</f>
        <v>0.5</v>
      </c>
      <c r="N3970" s="622">
        <f t="shared" ref="N3970" si="5474">L3970+L3970*M3970</f>
        <v>0.44999999999999996</v>
      </c>
      <c r="O3970" s="626" t="e">
        <f>SUMIF(#REF!,A3970,#REF!)</f>
        <v>#REF!</v>
      </c>
      <c r="P3970" s="626"/>
    </row>
    <row r="3971" spans="1:16">
      <c r="B3971" s="627"/>
      <c r="C3971" s="627"/>
      <c r="D3971" s="627"/>
      <c r="E3971" s="628"/>
      <c r="F3971" s="260" t="str">
        <f>CONCATENATE(B3970," ",C3970,D3970,"x",E3970)</f>
        <v>Tray - Tee HDG 300 x 80</v>
      </c>
      <c r="G3971" s="629">
        <v>1</v>
      </c>
      <c r="H3971" s="630">
        <f>IF(F3971="",0,VLOOKUP(F3971,'Cable trays (UnitPrice)'!B:F,5,0))</f>
        <v>64.347826086956516</v>
      </c>
      <c r="I3971" s="631">
        <f t="shared" ref="I3971:I3979" si="5475">H3971*G3971</f>
        <v>64.347826086956516</v>
      </c>
      <c r="J3971" s="632"/>
      <c r="K3971" s="632"/>
      <c r="L3971" s="632"/>
      <c r="M3971" s="633"/>
      <c r="N3971" s="632"/>
      <c r="O3971" s="635"/>
      <c r="P3971" s="636" t="e">
        <f t="shared" ref="P3971" si="5476">G3971*O3970</f>
        <v>#REF!</v>
      </c>
    </row>
    <row r="3972" spans="1:16">
      <c r="B3972" s="627"/>
      <c r="C3972" s="627"/>
      <c r="D3972" s="627"/>
      <c r="E3972" s="628"/>
      <c r="F3972" s="260" t="str">
        <f>CONCATENATE("Ladder - Union ",C3970,D3970,"x",E3970)</f>
        <v>Ladder - Union HDG 300 x 80</v>
      </c>
      <c r="G3972" s="629">
        <v>2</v>
      </c>
      <c r="H3972" s="630">
        <f>IF(F3972="",0,VLOOKUP(F3972,'Cable trays (UnitPrice)'!B:F,5,0))</f>
        <v>4.1564123598578071</v>
      </c>
      <c r="I3972" s="631">
        <f t="shared" si="5475"/>
        <v>8.3128247197156142</v>
      </c>
      <c r="J3972" s="632"/>
      <c r="K3972" s="632"/>
      <c r="L3972" s="632"/>
      <c r="M3972" s="633"/>
      <c r="N3972" s="632"/>
      <c r="O3972" s="635"/>
      <c r="P3972" s="636" t="e">
        <f t="shared" ref="P3972" si="5477">G3972*O3970</f>
        <v>#REF!</v>
      </c>
    </row>
    <row r="3973" spans="1:16">
      <c r="B3973" s="627"/>
      <c r="C3973" s="627"/>
      <c r="D3973" s="627"/>
      <c r="E3973" s="628"/>
      <c r="F3973" s="638" t="s">
        <v>853</v>
      </c>
      <c r="G3973" s="639">
        <v>2</v>
      </c>
      <c r="H3973" s="630">
        <f>IF(F3973="",0,VLOOKUP(F3973,'Cable trays (UnitPrice)'!B:F,5,0))</f>
        <v>1.6165217391304347</v>
      </c>
      <c r="I3973" s="631">
        <f t="shared" si="5475"/>
        <v>3.2330434782608695</v>
      </c>
      <c r="J3973" s="632"/>
      <c r="K3973" s="632"/>
      <c r="L3973" s="632"/>
      <c r="M3973" s="633"/>
      <c r="N3973" s="632"/>
      <c r="O3973" s="635"/>
      <c r="P3973" s="636" t="e">
        <f t="shared" ref="P3973" si="5478">G3973*O3970</f>
        <v>#REF!</v>
      </c>
    </row>
    <row r="3974" spans="1:16">
      <c r="B3974" s="627"/>
      <c r="C3974" s="627"/>
      <c r="D3974" s="627"/>
      <c r="E3974" s="628"/>
      <c r="F3974" s="638" t="s">
        <v>854</v>
      </c>
      <c r="G3974" s="639">
        <v>2</v>
      </c>
      <c r="H3974" s="630">
        <f>IF(F3974="",0,VLOOKUP(F3974,'Cable trays (UnitPrice)'!B:F,5,0))</f>
        <v>0.1643478260869565</v>
      </c>
      <c r="I3974" s="631">
        <f t="shared" si="5475"/>
        <v>0.328695652173913</v>
      </c>
      <c r="J3974" s="632"/>
      <c r="K3974" s="632"/>
      <c r="L3974" s="632"/>
      <c r="M3974" s="633"/>
      <c r="N3974" s="632"/>
      <c r="O3974" s="635"/>
      <c r="P3974" s="636" t="e">
        <f t="shared" ref="P3974" si="5479">G3974*O3970</f>
        <v>#REF!</v>
      </c>
    </row>
    <row r="3975" spans="1:16">
      <c r="B3975" s="627"/>
      <c r="C3975" s="627"/>
      <c r="D3975" s="627"/>
      <c r="E3975" s="628"/>
      <c r="F3975" s="638" t="s">
        <v>865</v>
      </c>
      <c r="G3975" s="639">
        <f t="shared" si="5395"/>
        <v>0.6</v>
      </c>
      <c r="H3975" s="630">
        <f>IF(F3975="",0,VLOOKUP(F3975,'Cable trays (UnitPrice)'!B:F,5,0))</f>
        <v>5.9608695652173909</v>
      </c>
      <c r="I3975" s="631">
        <f t="shared" si="5475"/>
        <v>3.5765217391304343</v>
      </c>
      <c r="J3975" s="632"/>
      <c r="K3975" s="632"/>
      <c r="L3975" s="632"/>
      <c r="M3975" s="633"/>
      <c r="N3975" s="632"/>
      <c r="O3975" s="635"/>
      <c r="P3975" s="636" t="e">
        <f t="shared" ref="P3975" si="5480">G3975*O3970</f>
        <v>#REF!</v>
      </c>
    </row>
    <row r="3976" spans="1:16">
      <c r="B3976" s="627"/>
      <c r="C3976" s="627"/>
      <c r="D3976" s="627"/>
      <c r="E3976" s="628"/>
      <c r="F3976" s="638" t="s">
        <v>855</v>
      </c>
      <c r="G3976" s="639">
        <v>2</v>
      </c>
      <c r="H3976" s="630">
        <f>IF(F3976="",0,VLOOKUP(F3976,'Cable trays (UnitPrice)'!B:F,5,0))</f>
        <v>0.78521739130434776</v>
      </c>
      <c r="I3976" s="631">
        <f t="shared" si="5475"/>
        <v>1.5704347826086955</v>
      </c>
      <c r="J3976" s="632"/>
      <c r="K3976" s="632"/>
      <c r="L3976" s="632"/>
      <c r="M3976" s="633"/>
      <c r="N3976" s="632"/>
      <c r="O3976" s="635"/>
      <c r="P3976" s="636" t="e">
        <f t="shared" ref="P3976" si="5481">G3976*O3970</f>
        <v>#REF!</v>
      </c>
    </row>
    <row r="3977" spans="1:16">
      <c r="B3977" s="627"/>
      <c r="C3977" s="627"/>
      <c r="D3977" s="627"/>
      <c r="E3977" s="628"/>
      <c r="F3977" s="638"/>
      <c r="G3977" s="639"/>
      <c r="H3977" s="630">
        <f>IF(F3977="",0,VLOOKUP(F3977,'Cable trays (UnitPrice)'!B:F,5,0))</f>
        <v>0</v>
      </c>
      <c r="I3977" s="631">
        <f t="shared" si="5475"/>
        <v>0</v>
      </c>
      <c r="J3977" s="632"/>
      <c r="K3977" s="632"/>
      <c r="L3977" s="632"/>
      <c r="M3977" s="633"/>
      <c r="N3977" s="632"/>
      <c r="O3977" s="635"/>
      <c r="P3977" s="636" t="e">
        <f t="shared" ref="P3977" si="5482">G3977*O3970</f>
        <v>#REF!</v>
      </c>
    </row>
    <row r="3978" spans="1:16">
      <c r="B3978" s="627"/>
      <c r="C3978" s="627"/>
      <c r="D3978" s="627"/>
      <c r="E3978" s="628"/>
      <c r="F3978" s="627"/>
      <c r="G3978" s="639"/>
      <c r="H3978" s="630">
        <f>IF(F3978="",0,VLOOKUP(F3978,'Cable trays (UnitPrice)'!B:F,5,0))</f>
        <v>0</v>
      </c>
      <c r="I3978" s="631">
        <f t="shared" si="5475"/>
        <v>0</v>
      </c>
      <c r="J3978" s="632"/>
      <c r="K3978" s="632"/>
      <c r="L3978" s="632"/>
      <c r="M3978" s="633"/>
      <c r="N3978" s="632"/>
      <c r="O3978" s="635"/>
      <c r="P3978" s="636" t="e">
        <f t="shared" ref="P3978" si="5483">G3978*O3970</f>
        <v>#REF!</v>
      </c>
    </row>
    <row r="3979" spans="1:16">
      <c r="B3979" s="627"/>
      <c r="C3979" s="627"/>
      <c r="D3979" s="627"/>
      <c r="E3979" s="628"/>
      <c r="F3979" s="8"/>
      <c r="G3979" s="639"/>
      <c r="H3979" s="630">
        <f>IF(F3979="",0,VLOOKUP(F3979,'Cable trays (UnitPrice)'!B:F,5,0))</f>
        <v>0</v>
      </c>
      <c r="I3979" s="631">
        <f t="shared" si="5475"/>
        <v>0</v>
      </c>
      <c r="J3979" s="632"/>
      <c r="K3979" s="632"/>
      <c r="L3979" s="632"/>
      <c r="M3979" s="633"/>
      <c r="N3979" s="632"/>
      <c r="O3979" s="635"/>
      <c r="P3979" s="636" t="e">
        <f t="shared" ref="P3979" si="5484">G3979*O3970</f>
        <v>#REF!</v>
      </c>
    </row>
    <row r="3980" spans="1:16">
      <c r="A3980" t="s">
        <v>1118</v>
      </c>
      <c r="B3980" s="706" t="s">
        <v>1111</v>
      </c>
      <c r="C3980" s="703" t="s">
        <v>852</v>
      </c>
      <c r="D3980" s="9" t="s">
        <v>869</v>
      </c>
      <c r="E3980" s="9" t="s">
        <v>883</v>
      </c>
      <c r="F3980" s="619"/>
      <c r="G3980" s="619"/>
      <c r="H3980" s="619"/>
      <c r="I3980" s="620">
        <f t="shared" ref="I3980" si="5485">SUM(I3981:I3989)</f>
        <v>81.369346458846039</v>
      </c>
      <c r="J3980" s="621">
        <f>I3980*NOK2EUR</f>
        <v>935.74748427672944</v>
      </c>
      <c r="K3980" s="622"/>
      <c r="L3980" s="622">
        <f t="shared" ref="L3980" si="5486">D3980/1000</f>
        <v>0.3</v>
      </c>
      <c r="M3980" s="624">
        <f t="shared" ref="M3980" si="5487">$M$1</f>
        <v>0.5</v>
      </c>
      <c r="N3980" s="622">
        <f t="shared" ref="N3980" si="5488">L3980+L3980*M3980</f>
        <v>0.44999999999999996</v>
      </c>
      <c r="O3980" s="626" t="e">
        <f>SUMIF(#REF!,A3980,#REF!)</f>
        <v>#REF!</v>
      </c>
      <c r="P3980" s="626"/>
    </row>
    <row r="3981" spans="1:16">
      <c r="B3981" s="627"/>
      <c r="C3981" s="627"/>
      <c r="D3981" s="627"/>
      <c r="E3981" s="628"/>
      <c r="F3981" s="260" t="str">
        <f>CONCATENATE(B3980," ",C3980,D3980,"x",E3980)</f>
        <v>Tray - Tee HDG 300 x 80</v>
      </c>
      <c r="G3981" s="629">
        <v>1</v>
      </c>
      <c r="H3981" s="630">
        <f>IF(F3981="",0,VLOOKUP(F3981,'Cable trays (UnitPrice)'!B:F,5,0))</f>
        <v>64.347826086956516</v>
      </c>
      <c r="I3981" s="631">
        <f t="shared" ref="I3981:I3989" si="5489">H3981*G3981</f>
        <v>64.347826086956516</v>
      </c>
      <c r="J3981" s="632"/>
      <c r="K3981" s="632"/>
      <c r="L3981" s="632"/>
      <c r="M3981" s="633"/>
      <c r="N3981" s="632"/>
      <c r="O3981" s="635"/>
      <c r="P3981" s="636" t="e">
        <f t="shared" ref="P3981" si="5490">G3981*O3980</f>
        <v>#REF!</v>
      </c>
    </row>
    <row r="3982" spans="1:16">
      <c r="B3982" s="627"/>
      <c r="C3982" s="627"/>
      <c r="D3982" s="627"/>
      <c r="E3982" s="628"/>
      <c r="F3982" s="260" t="str">
        <f>CONCATENATE("Ladder - Union ",C3980,D3980,"x",E3980)</f>
        <v>Ladder - Union HDG 300 x 80</v>
      </c>
      <c r="G3982" s="629">
        <v>2</v>
      </c>
      <c r="H3982" s="630">
        <f>IF(F3982="",0,VLOOKUP(F3982,'Cable trays (UnitPrice)'!B:F,5,0))</f>
        <v>4.1564123598578071</v>
      </c>
      <c r="I3982" s="631">
        <f t="shared" si="5489"/>
        <v>8.3128247197156142</v>
      </c>
      <c r="J3982" s="632"/>
      <c r="K3982" s="632"/>
      <c r="L3982" s="632"/>
      <c r="M3982" s="633"/>
      <c r="N3982" s="632"/>
      <c r="O3982" s="635"/>
      <c r="P3982" s="636" t="e">
        <f t="shared" ref="P3982" si="5491">G3982*O3980</f>
        <v>#REF!</v>
      </c>
    </row>
    <row r="3983" spans="1:16">
      <c r="B3983" s="627"/>
      <c r="C3983" s="627"/>
      <c r="D3983" s="627"/>
      <c r="E3983" s="628"/>
      <c r="F3983" s="638" t="s">
        <v>853</v>
      </c>
      <c r="G3983" s="639">
        <v>2</v>
      </c>
      <c r="H3983" s="630">
        <f>IF(F3983="",0,VLOOKUP(F3983,'Cable trays (UnitPrice)'!B:F,5,0))</f>
        <v>1.6165217391304347</v>
      </c>
      <c r="I3983" s="631">
        <f t="shared" si="5489"/>
        <v>3.2330434782608695</v>
      </c>
      <c r="J3983" s="632"/>
      <c r="K3983" s="632"/>
      <c r="L3983" s="632"/>
      <c r="M3983" s="633"/>
      <c r="N3983" s="632"/>
      <c r="O3983" s="635"/>
      <c r="P3983" s="636" t="e">
        <f t="shared" ref="P3983" si="5492">G3983*O3980</f>
        <v>#REF!</v>
      </c>
    </row>
    <row r="3984" spans="1:16">
      <c r="B3984" s="627"/>
      <c r="C3984" s="627"/>
      <c r="D3984" s="627"/>
      <c r="E3984" s="628"/>
      <c r="F3984" s="638" t="s">
        <v>854</v>
      </c>
      <c r="G3984" s="639">
        <v>2</v>
      </c>
      <c r="H3984" s="630">
        <f>IF(F3984="",0,VLOOKUP(F3984,'Cable trays (UnitPrice)'!B:F,5,0))</f>
        <v>0.1643478260869565</v>
      </c>
      <c r="I3984" s="631">
        <f t="shared" si="5489"/>
        <v>0.328695652173913</v>
      </c>
      <c r="J3984" s="632"/>
      <c r="K3984" s="632"/>
      <c r="L3984" s="632"/>
      <c r="M3984" s="633"/>
      <c r="N3984" s="632"/>
      <c r="O3984" s="635"/>
      <c r="P3984" s="636" t="e">
        <f t="shared" ref="P3984" si="5493">G3984*O3980</f>
        <v>#REF!</v>
      </c>
    </row>
    <row r="3985" spans="1:16">
      <c r="B3985" s="627"/>
      <c r="C3985" s="627"/>
      <c r="D3985" s="627"/>
      <c r="E3985" s="628"/>
      <c r="F3985" s="638" t="s">
        <v>865</v>
      </c>
      <c r="G3985" s="639">
        <f t="shared" ref="G3985:G4045" si="5494">D3980*2/1000</f>
        <v>0.6</v>
      </c>
      <c r="H3985" s="630">
        <f>IF(F3985="",0,VLOOKUP(F3985,'Cable trays (UnitPrice)'!B:F,5,0))</f>
        <v>5.9608695652173909</v>
      </c>
      <c r="I3985" s="631">
        <f t="shared" si="5489"/>
        <v>3.5765217391304343</v>
      </c>
      <c r="J3985" s="632"/>
      <c r="K3985" s="632"/>
      <c r="L3985" s="632"/>
      <c r="M3985" s="633"/>
      <c r="N3985" s="632"/>
      <c r="O3985" s="635"/>
      <c r="P3985" s="636" t="e">
        <f t="shared" ref="P3985" si="5495">G3985*O3980</f>
        <v>#REF!</v>
      </c>
    </row>
    <row r="3986" spans="1:16">
      <c r="B3986" s="627"/>
      <c r="C3986" s="627"/>
      <c r="D3986" s="627"/>
      <c r="E3986" s="628"/>
      <c r="F3986" s="638" t="s">
        <v>855</v>
      </c>
      <c r="G3986" s="639">
        <v>2</v>
      </c>
      <c r="H3986" s="630">
        <f>IF(F3986="",0,VLOOKUP(F3986,'Cable trays (UnitPrice)'!B:F,5,0))</f>
        <v>0.78521739130434776</v>
      </c>
      <c r="I3986" s="631">
        <f t="shared" si="5489"/>
        <v>1.5704347826086955</v>
      </c>
      <c r="J3986" s="632"/>
      <c r="K3986" s="632"/>
      <c r="L3986" s="632"/>
      <c r="M3986" s="633"/>
      <c r="N3986" s="632"/>
      <c r="O3986" s="635"/>
      <c r="P3986" s="636" t="e">
        <f t="shared" ref="P3986" si="5496">G3986*O3980</f>
        <v>#REF!</v>
      </c>
    </row>
    <row r="3987" spans="1:16">
      <c r="B3987" s="627"/>
      <c r="C3987" s="627"/>
      <c r="D3987" s="627"/>
      <c r="E3987" s="628"/>
      <c r="F3987" s="638"/>
      <c r="G3987" s="639"/>
      <c r="H3987" s="630">
        <f>IF(F3987="",0,VLOOKUP(F3987,'Cable trays (UnitPrice)'!B:F,5,0))</f>
        <v>0</v>
      </c>
      <c r="I3987" s="631">
        <f t="shared" si="5489"/>
        <v>0</v>
      </c>
      <c r="J3987" s="632"/>
      <c r="K3987" s="632"/>
      <c r="L3987" s="632"/>
      <c r="M3987" s="633"/>
      <c r="N3987" s="632"/>
      <c r="O3987" s="635"/>
      <c r="P3987" s="636" t="e">
        <f t="shared" ref="P3987" si="5497">G3987*O3980</f>
        <v>#REF!</v>
      </c>
    </row>
    <row r="3988" spans="1:16">
      <c r="B3988" s="627"/>
      <c r="C3988" s="627"/>
      <c r="D3988" s="627"/>
      <c r="E3988" s="628"/>
      <c r="F3988" s="627"/>
      <c r="G3988" s="639"/>
      <c r="H3988" s="630">
        <f>IF(F3988="",0,VLOOKUP(F3988,'Cable trays (UnitPrice)'!B:F,5,0))</f>
        <v>0</v>
      </c>
      <c r="I3988" s="631">
        <f t="shared" si="5489"/>
        <v>0</v>
      </c>
      <c r="J3988" s="632"/>
      <c r="K3988" s="632"/>
      <c r="L3988" s="632"/>
      <c r="M3988" s="633"/>
      <c r="N3988" s="632"/>
      <c r="O3988" s="635"/>
      <c r="P3988" s="636" t="e">
        <f t="shared" ref="P3988" si="5498">G3988*O3980</f>
        <v>#REF!</v>
      </c>
    </row>
    <row r="3989" spans="1:16">
      <c r="B3989" s="627"/>
      <c r="C3989" s="627"/>
      <c r="D3989" s="627"/>
      <c r="E3989" s="628"/>
      <c r="F3989" s="8"/>
      <c r="G3989" s="639"/>
      <c r="H3989" s="630">
        <f>IF(F3989="",0,VLOOKUP(F3989,'Cable trays (UnitPrice)'!B:F,5,0))</f>
        <v>0</v>
      </c>
      <c r="I3989" s="631">
        <f t="shared" si="5489"/>
        <v>0</v>
      </c>
      <c r="J3989" s="632"/>
      <c r="K3989" s="632"/>
      <c r="L3989" s="632"/>
      <c r="M3989" s="633"/>
      <c r="N3989" s="632"/>
      <c r="O3989" s="635"/>
      <c r="P3989" s="636" t="e">
        <f t="shared" ref="P3989" si="5499">G3989*O3980</f>
        <v>#REF!</v>
      </c>
    </row>
    <row r="3990" spans="1:16">
      <c r="A3990" t="s">
        <v>1119</v>
      </c>
      <c r="B3990" s="706" t="s">
        <v>1111</v>
      </c>
      <c r="C3990" s="703" t="s">
        <v>852</v>
      </c>
      <c r="D3990" s="9" t="s">
        <v>869</v>
      </c>
      <c r="E3990" s="9" t="s">
        <v>864</v>
      </c>
      <c r="F3990" s="619"/>
      <c r="G3990" s="619"/>
      <c r="H3990" s="619"/>
      <c r="I3990" s="620">
        <f t="shared" ref="I3990" si="5500">SUM(I3991:I3999)</f>
        <v>106.10000000000001</v>
      </c>
      <c r="J3990" s="621">
        <f>I3990*NOK2EUR</f>
        <v>1220.1500000000001</v>
      </c>
      <c r="K3990" s="622"/>
      <c r="L3990" s="622">
        <f t="shared" ref="L3990" si="5501">D3990/1000</f>
        <v>0.3</v>
      </c>
      <c r="M3990" s="624">
        <f t="shared" ref="M3990" si="5502">$M$1</f>
        <v>0.5</v>
      </c>
      <c r="N3990" s="622">
        <f t="shared" ref="N3990" si="5503">L3990+L3990*M3990</f>
        <v>0.44999999999999996</v>
      </c>
      <c r="O3990" s="626" t="e">
        <f>SUMIF(#REF!,A3990,#REF!)</f>
        <v>#REF!</v>
      </c>
      <c r="P3990" s="626"/>
    </row>
    <row r="3991" spans="1:16">
      <c r="B3991" s="627"/>
      <c r="C3991" s="627"/>
      <c r="D3991" s="627"/>
      <c r="E3991" s="628"/>
      <c r="F3991" s="260" t="str">
        <f>CONCATENATE(B3990," ",C3990,D3990,"x",E3990)</f>
        <v>Tray - Tee HDG 300 x 60</v>
      </c>
      <c r="G3991" s="629">
        <v>1</v>
      </c>
      <c r="H3991" s="630">
        <f>IF(F3991="",0,VLOOKUP(F3991,'Cable trays (UnitPrice)'!B:F,5,0))</f>
        <v>62.608695652173914</v>
      </c>
      <c r="I3991" s="631">
        <f t="shared" ref="I3991:I3999" si="5504">H3991*G3991</f>
        <v>62.608695652173914</v>
      </c>
      <c r="J3991" s="632"/>
      <c r="K3991" s="632"/>
      <c r="L3991" s="632"/>
      <c r="M3991" s="633"/>
      <c r="N3991" s="632"/>
      <c r="O3991" s="635"/>
      <c r="P3991" s="636" t="e">
        <f t="shared" ref="P3991" si="5505">G3991*O3990</f>
        <v>#REF!</v>
      </c>
    </row>
    <row r="3992" spans="1:16">
      <c r="B3992" s="627"/>
      <c r="C3992" s="627"/>
      <c r="D3992" s="627"/>
      <c r="E3992" s="628"/>
      <c r="F3992" s="260" t="str">
        <f>CONCATENATE("Ladder - Union ",C3990,D3990,"x",E3990)</f>
        <v>Ladder - Union HDG 300 x 60</v>
      </c>
      <c r="G3992" s="629">
        <v>2</v>
      </c>
      <c r="H3992" s="630">
        <f>IF(F3992="",0,VLOOKUP(F3992,'Cable trays (UnitPrice)'!B:F,5,0))</f>
        <v>17.391304347826086</v>
      </c>
      <c r="I3992" s="631">
        <f t="shared" si="5504"/>
        <v>34.782608695652172</v>
      </c>
      <c r="J3992" s="632"/>
      <c r="K3992" s="632"/>
      <c r="L3992" s="632"/>
      <c r="M3992" s="633"/>
      <c r="N3992" s="632"/>
      <c r="O3992" s="635"/>
      <c r="P3992" s="636" t="e">
        <f t="shared" ref="P3992" si="5506">G3992*O3990</f>
        <v>#REF!</v>
      </c>
    </row>
    <row r="3993" spans="1:16">
      <c r="B3993" s="627"/>
      <c r="C3993" s="627"/>
      <c r="D3993" s="627"/>
      <c r="E3993" s="628"/>
      <c r="F3993" s="638" t="s">
        <v>853</v>
      </c>
      <c r="G3993" s="639">
        <v>2</v>
      </c>
      <c r="H3993" s="630">
        <f>IF(F3993="",0,VLOOKUP(F3993,'Cable trays (UnitPrice)'!B:F,5,0))</f>
        <v>1.6165217391304347</v>
      </c>
      <c r="I3993" s="631">
        <f t="shared" si="5504"/>
        <v>3.2330434782608695</v>
      </c>
      <c r="J3993" s="632"/>
      <c r="K3993" s="632"/>
      <c r="L3993" s="632"/>
      <c r="M3993" s="633"/>
      <c r="N3993" s="632"/>
      <c r="O3993" s="635"/>
      <c r="P3993" s="636" t="e">
        <f t="shared" ref="P3993" si="5507">G3993*O3990</f>
        <v>#REF!</v>
      </c>
    </row>
    <row r="3994" spans="1:16">
      <c r="B3994" s="627"/>
      <c r="C3994" s="627"/>
      <c r="D3994" s="627"/>
      <c r="E3994" s="628"/>
      <c r="F3994" s="638" t="s">
        <v>854</v>
      </c>
      <c r="G3994" s="639">
        <v>2</v>
      </c>
      <c r="H3994" s="630">
        <f>IF(F3994="",0,VLOOKUP(F3994,'Cable trays (UnitPrice)'!B:F,5,0))</f>
        <v>0.1643478260869565</v>
      </c>
      <c r="I3994" s="631">
        <f t="shared" si="5504"/>
        <v>0.328695652173913</v>
      </c>
      <c r="J3994" s="632"/>
      <c r="K3994" s="632"/>
      <c r="L3994" s="632"/>
      <c r="M3994" s="633"/>
      <c r="N3994" s="632"/>
      <c r="O3994" s="635"/>
      <c r="P3994" s="636" t="e">
        <f t="shared" ref="P3994" si="5508">G3994*O3990</f>
        <v>#REF!</v>
      </c>
    </row>
    <row r="3995" spans="1:16">
      <c r="B3995" s="627"/>
      <c r="C3995" s="627"/>
      <c r="D3995" s="627"/>
      <c r="E3995" s="628"/>
      <c r="F3995" s="638" t="s">
        <v>865</v>
      </c>
      <c r="G3995" s="639">
        <f t="shared" si="5494"/>
        <v>0.6</v>
      </c>
      <c r="H3995" s="630">
        <f>IF(F3995="",0,VLOOKUP(F3995,'Cable trays (UnitPrice)'!B:F,5,0))</f>
        <v>5.9608695652173909</v>
      </c>
      <c r="I3995" s="631">
        <f t="shared" si="5504"/>
        <v>3.5765217391304343</v>
      </c>
      <c r="J3995" s="632"/>
      <c r="K3995" s="632"/>
      <c r="L3995" s="632"/>
      <c r="M3995" s="633"/>
      <c r="N3995" s="632"/>
      <c r="O3995" s="635"/>
      <c r="P3995" s="636" t="e">
        <f t="shared" ref="P3995" si="5509">G3995*O3990</f>
        <v>#REF!</v>
      </c>
    </row>
    <row r="3996" spans="1:16">
      <c r="B3996" s="627"/>
      <c r="C3996" s="627"/>
      <c r="D3996" s="627"/>
      <c r="E3996" s="628"/>
      <c r="F3996" s="638" t="s">
        <v>855</v>
      </c>
      <c r="G3996" s="639">
        <v>2</v>
      </c>
      <c r="H3996" s="630">
        <f>IF(F3996="",0,VLOOKUP(F3996,'Cable trays (UnitPrice)'!B:F,5,0))</f>
        <v>0.78521739130434776</v>
      </c>
      <c r="I3996" s="631">
        <f t="shared" si="5504"/>
        <v>1.5704347826086955</v>
      </c>
      <c r="J3996" s="632"/>
      <c r="K3996" s="632"/>
      <c r="L3996" s="632"/>
      <c r="M3996" s="633"/>
      <c r="N3996" s="632"/>
      <c r="O3996" s="635"/>
      <c r="P3996" s="636" t="e">
        <f t="shared" ref="P3996" si="5510">G3996*O3990</f>
        <v>#REF!</v>
      </c>
    </row>
    <row r="3997" spans="1:16">
      <c r="B3997" s="627"/>
      <c r="C3997" s="627"/>
      <c r="D3997" s="627"/>
      <c r="E3997" s="628"/>
      <c r="F3997" s="638"/>
      <c r="G3997" s="639"/>
      <c r="H3997" s="630">
        <f>IF(F3997="",0,VLOOKUP(F3997,'Cable trays (UnitPrice)'!B:F,5,0))</f>
        <v>0</v>
      </c>
      <c r="I3997" s="631">
        <f t="shared" si="5504"/>
        <v>0</v>
      </c>
      <c r="J3997" s="632"/>
      <c r="K3997" s="632"/>
      <c r="L3997" s="632"/>
      <c r="M3997" s="633"/>
      <c r="N3997" s="632"/>
      <c r="O3997" s="635"/>
      <c r="P3997" s="636" t="e">
        <f t="shared" ref="P3997" si="5511">G3997*O3990</f>
        <v>#REF!</v>
      </c>
    </row>
    <row r="3998" spans="1:16">
      <c r="B3998" s="627"/>
      <c r="C3998" s="627"/>
      <c r="D3998" s="627"/>
      <c r="E3998" s="628"/>
      <c r="F3998" s="627"/>
      <c r="G3998" s="639"/>
      <c r="H3998" s="630">
        <f>IF(F3998="",0,VLOOKUP(F3998,'Cable trays (UnitPrice)'!B:F,5,0))</f>
        <v>0</v>
      </c>
      <c r="I3998" s="631">
        <f t="shared" si="5504"/>
        <v>0</v>
      </c>
      <c r="J3998" s="632"/>
      <c r="K3998" s="632"/>
      <c r="L3998" s="632"/>
      <c r="M3998" s="633"/>
      <c r="N3998" s="632"/>
      <c r="O3998" s="635"/>
      <c r="P3998" s="636" t="e">
        <f t="shared" ref="P3998" si="5512">G3998*O3990</f>
        <v>#REF!</v>
      </c>
    </row>
    <row r="3999" spans="1:16">
      <c r="B3999" s="627"/>
      <c r="C3999" s="627"/>
      <c r="D3999" s="627"/>
      <c r="E3999" s="628"/>
      <c r="F3999" s="8"/>
      <c r="G3999" s="639"/>
      <c r="H3999" s="630">
        <f>IF(F3999="",0,VLOOKUP(F3999,'Cable trays (UnitPrice)'!B:F,5,0))</f>
        <v>0</v>
      </c>
      <c r="I3999" s="631">
        <f t="shared" si="5504"/>
        <v>0</v>
      </c>
      <c r="J3999" s="632"/>
      <c r="K3999" s="632"/>
      <c r="L3999" s="632"/>
      <c r="M3999" s="633"/>
      <c r="N3999" s="632"/>
      <c r="O3999" s="635"/>
      <c r="P3999" s="636" t="e">
        <f t="shared" ref="P3999" si="5513">G3999*O3990</f>
        <v>#REF!</v>
      </c>
    </row>
    <row r="4000" spans="1:16">
      <c r="A4000" t="s">
        <v>1120</v>
      </c>
      <c r="B4000" s="706" t="s">
        <v>1111</v>
      </c>
      <c r="C4000" s="703" t="s">
        <v>852</v>
      </c>
      <c r="D4000" s="9" t="s">
        <v>869</v>
      </c>
      <c r="E4000" s="9" t="s">
        <v>867</v>
      </c>
      <c r="F4000" s="619"/>
      <c r="G4000" s="619"/>
      <c r="H4000" s="619"/>
      <c r="I4000" s="620">
        <f t="shared" ref="I4000" si="5514">SUM(I4001:I4009)</f>
        <v>73.43388022969647</v>
      </c>
      <c r="J4000" s="621">
        <f>I4000*NOK2EUR</f>
        <v>844.48962264150941</v>
      </c>
      <c r="K4000" s="622"/>
      <c r="L4000" s="622">
        <f t="shared" ref="L4000" si="5515">D4000/1000</f>
        <v>0.3</v>
      </c>
      <c r="M4000" s="624">
        <f t="shared" ref="M4000" si="5516">$M$1</f>
        <v>0.5</v>
      </c>
      <c r="N4000" s="622">
        <f t="shared" ref="N4000" si="5517">L4000+L4000*M4000</f>
        <v>0.44999999999999996</v>
      </c>
      <c r="O4000" s="626" t="e">
        <f>SUMIF(#REF!,A4000,#REF!)</f>
        <v>#REF!</v>
      </c>
      <c r="P4000" s="626"/>
    </row>
    <row r="4001" spans="1:16">
      <c r="B4001" s="627"/>
      <c r="C4001" s="627"/>
      <c r="D4001" s="627"/>
      <c r="E4001" s="628"/>
      <c r="F4001" s="260" t="str">
        <f>CONCATENATE(B4000," ",C4000,D4000,"x",E4000)</f>
        <v>Tray - Tee HDG 300 x 50</v>
      </c>
      <c r="G4001" s="629">
        <v>1</v>
      </c>
      <c r="H4001" s="630">
        <f>IF(F4001="",0,VLOOKUP(F4001,'Cable trays (UnitPrice)'!B:F,5,0))</f>
        <v>60.869565217391305</v>
      </c>
      <c r="I4001" s="631">
        <f t="shared" ref="I4001:I4009" si="5518">H4001*G4001</f>
        <v>60.869565217391305</v>
      </c>
      <c r="J4001" s="632"/>
      <c r="K4001" s="632"/>
      <c r="L4001" s="632"/>
      <c r="M4001" s="633"/>
      <c r="N4001" s="632"/>
      <c r="O4001" s="635"/>
      <c r="P4001" s="636" t="e">
        <f t="shared" ref="P4001" si="5519">G4001*O4000</f>
        <v>#REF!</v>
      </c>
    </row>
    <row r="4002" spans="1:16">
      <c r="B4002" s="627"/>
      <c r="C4002" s="627"/>
      <c r="D4002" s="627"/>
      <c r="E4002" s="628"/>
      <c r="F4002" s="260" t="str">
        <f>CONCATENATE("Ladder - Union ",C4000,D4000,"x",E4000)</f>
        <v>Ladder - Union HDG 300 x 50</v>
      </c>
      <c r="G4002" s="629">
        <v>2</v>
      </c>
      <c r="H4002" s="630">
        <f>IF(F4002="",0,VLOOKUP(F4002,'Cable trays (UnitPrice)'!B:F,5,0))</f>
        <v>1.9278096800656273</v>
      </c>
      <c r="I4002" s="631">
        <f t="shared" si="5518"/>
        <v>3.8556193601312545</v>
      </c>
      <c r="J4002" s="632"/>
      <c r="K4002" s="632"/>
      <c r="L4002" s="632"/>
      <c r="M4002" s="633"/>
      <c r="N4002" s="632"/>
      <c r="O4002" s="635"/>
      <c r="P4002" s="636" t="e">
        <f t="shared" ref="P4002" si="5520">G4002*O4000</f>
        <v>#REF!</v>
      </c>
    </row>
    <row r="4003" spans="1:16">
      <c r="B4003" s="627"/>
      <c r="C4003" s="627"/>
      <c r="D4003" s="627"/>
      <c r="E4003" s="628"/>
      <c r="F4003" s="638" t="s">
        <v>853</v>
      </c>
      <c r="G4003" s="639">
        <v>2</v>
      </c>
      <c r="H4003" s="630">
        <f>IF(F4003="",0,VLOOKUP(F4003,'Cable trays (UnitPrice)'!B:F,5,0))</f>
        <v>1.6165217391304347</v>
      </c>
      <c r="I4003" s="631">
        <f t="shared" si="5518"/>
        <v>3.2330434782608695</v>
      </c>
      <c r="J4003" s="632"/>
      <c r="K4003" s="632"/>
      <c r="L4003" s="632"/>
      <c r="M4003" s="633"/>
      <c r="N4003" s="632"/>
      <c r="O4003" s="635"/>
      <c r="P4003" s="636" t="e">
        <f t="shared" ref="P4003" si="5521">G4003*O4000</f>
        <v>#REF!</v>
      </c>
    </row>
    <row r="4004" spans="1:16">
      <c r="B4004" s="627"/>
      <c r="C4004" s="627"/>
      <c r="D4004" s="627"/>
      <c r="E4004" s="628"/>
      <c r="F4004" s="638" t="s">
        <v>854</v>
      </c>
      <c r="G4004" s="639">
        <v>2</v>
      </c>
      <c r="H4004" s="630">
        <f>IF(F4004="",0,VLOOKUP(F4004,'Cable trays (UnitPrice)'!B:F,5,0))</f>
        <v>0.1643478260869565</v>
      </c>
      <c r="I4004" s="631">
        <f t="shared" si="5518"/>
        <v>0.328695652173913</v>
      </c>
      <c r="J4004" s="632"/>
      <c r="K4004" s="632"/>
      <c r="L4004" s="632"/>
      <c r="M4004" s="633"/>
      <c r="N4004" s="632"/>
      <c r="O4004" s="635"/>
      <c r="P4004" s="636" t="e">
        <f t="shared" ref="P4004" si="5522">G4004*O4000</f>
        <v>#REF!</v>
      </c>
    </row>
    <row r="4005" spans="1:16">
      <c r="B4005" s="627"/>
      <c r="C4005" s="627"/>
      <c r="D4005" s="627"/>
      <c r="E4005" s="628"/>
      <c r="F4005" s="638" t="s">
        <v>865</v>
      </c>
      <c r="G4005" s="639">
        <f t="shared" si="5494"/>
        <v>0.6</v>
      </c>
      <c r="H4005" s="630">
        <f>IF(F4005="",0,VLOOKUP(F4005,'Cable trays (UnitPrice)'!B:F,5,0))</f>
        <v>5.9608695652173909</v>
      </c>
      <c r="I4005" s="631">
        <f t="shared" si="5518"/>
        <v>3.5765217391304343</v>
      </c>
      <c r="J4005" s="632"/>
      <c r="K4005" s="632"/>
      <c r="L4005" s="632"/>
      <c r="M4005" s="633"/>
      <c r="N4005" s="632"/>
      <c r="O4005" s="635"/>
      <c r="P4005" s="636" t="e">
        <f t="shared" ref="P4005" si="5523">G4005*O4000</f>
        <v>#REF!</v>
      </c>
    </row>
    <row r="4006" spans="1:16">
      <c r="B4006" s="627"/>
      <c r="C4006" s="627"/>
      <c r="D4006" s="627"/>
      <c r="E4006" s="628"/>
      <c r="F4006" s="638" t="s">
        <v>855</v>
      </c>
      <c r="G4006" s="639">
        <v>2</v>
      </c>
      <c r="H4006" s="630">
        <f>IF(F4006="",0,VLOOKUP(F4006,'Cable trays (UnitPrice)'!B:F,5,0))</f>
        <v>0.78521739130434776</v>
      </c>
      <c r="I4006" s="631">
        <f t="shared" si="5518"/>
        <v>1.5704347826086955</v>
      </c>
      <c r="J4006" s="632"/>
      <c r="K4006" s="632"/>
      <c r="L4006" s="632"/>
      <c r="M4006" s="633"/>
      <c r="N4006" s="632"/>
      <c r="O4006" s="635"/>
      <c r="P4006" s="636" t="e">
        <f t="shared" ref="P4006" si="5524">G4006*O4000</f>
        <v>#REF!</v>
      </c>
    </row>
    <row r="4007" spans="1:16">
      <c r="B4007" s="627"/>
      <c r="C4007" s="627"/>
      <c r="D4007" s="627"/>
      <c r="E4007" s="628"/>
      <c r="F4007" s="638"/>
      <c r="G4007" s="639"/>
      <c r="H4007" s="630">
        <f>IF(F4007="",0,VLOOKUP(F4007,'Cable trays (UnitPrice)'!B:F,5,0))</f>
        <v>0</v>
      </c>
      <c r="I4007" s="631">
        <f t="shared" si="5518"/>
        <v>0</v>
      </c>
      <c r="J4007" s="632"/>
      <c r="K4007" s="632"/>
      <c r="L4007" s="632"/>
      <c r="M4007" s="633"/>
      <c r="N4007" s="632"/>
      <c r="O4007" s="635"/>
      <c r="P4007" s="636" t="e">
        <f t="shared" ref="P4007" si="5525">G4007*O4000</f>
        <v>#REF!</v>
      </c>
    </row>
    <row r="4008" spans="1:16">
      <c r="B4008" s="627"/>
      <c r="C4008" s="627"/>
      <c r="D4008" s="627"/>
      <c r="E4008" s="628"/>
      <c r="F4008" s="627"/>
      <c r="G4008" s="639"/>
      <c r="H4008" s="630">
        <f>IF(F4008="",0,VLOOKUP(F4008,'Cable trays (UnitPrice)'!B:F,5,0))</f>
        <v>0</v>
      </c>
      <c r="I4008" s="631">
        <f t="shared" si="5518"/>
        <v>0</v>
      </c>
      <c r="J4008" s="632"/>
      <c r="K4008" s="632"/>
      <c r="L4008" s="632"/>
      <c r="M4008" s="633"/>
      <c r="N4008" s="632"/>
      <c r="O4008" s="635"/>
      <c r="P4008" s="636" t="e">
        <f t="shared" ref="P4008" si="5526">G4008*O4000</f>
        <v>#REF!</v>
      </c>
    </row>
    <row r="4009" spans="1:16">
      <c r="B4009" s="627"/>
      <c r="C4009" s="627"/>
      <c r="D4009" s="627"/>
      <c r="E4009" s="628"/>
      <c r="F4009" s="8"/>
      <c r="G4009" s="639"/>
      <c r="H4009" s="630">
        <f>IF(F4009="",0,VLOOKUP(F4009,'Cable trays (UnitPrice)'!B:F,5,0))</f>
        <v>0</v>
      </c>
      <c r="I4009" s="631">
        <f t="shared" si="5518"/>
        <v>0</v>
      </c>
      <c r="J4009" s="632"/>
      <c r="K4009" s="632"/>
      <c r="L4009" s="632"/>
      <c r="M4009" s="633"/>
      <c r="N4009" s="632"/>
      <c r="O4009" s="635"/>
      <c r="P4009" s="636" t="e">
        <f t="shared" ref="P4009" si="5527">G4009*O4000</f>
        <v>#REF!</v>
      </c>
    </row>
    <row r="4010" spans="1:16">
      <c r="A4010" t="s">
        <v>1120</v>
      </c>
      <c r="B4010" s="706" t="s">
        <v>1111</v>
      </c>
      <c r="C4010" s="703" t="s">
        <v>852</v>
      </c>
      <c r="D4010" s="9" t="s">
        <v>869</v>
      </c>
      <c r="E4010" s="9" t="s">
        <v>867</v>
      </c>
      <c r="F4010" s="619"/>
      <c r="G4010" s="619"/>
      <c r="H4010" s="619"/>
      <c r="I4010" s="620">
        <f t="shared" ref="I4010" si="5528">SUM(I4011:I4019)</f>
        <v>73.43388022969647</v>
      </c>
      <c r="J4010" s="621">
        <f>I4010*NOK2EUR</f>
        <v>844.48962264150941</v>
      </c>
      <c r="K4010" s="622"/>
      <c r="L4010" s="622">
        <f t="shared" ref="L4010" si="5529">D4010/1000</f>
        <v>0.3</v>
      </c>
      <c r="M4010" s="624">
        <f t="shared" ref="M4010" si="5530">$M$1</f>
        <v>0.5</v>
      </c>
      <c r="N4010" s="622">
        <f t="shared" ref="N4010" si="5531">L4010+L4010*M4010</f>
        <v>0.44999999999999996</v>
      </c>
      <c r="O4010" s="626" t="e">
        <f>SUMIF(#REF!,A4010,#REF!)</f>
        <v>#REF!</v>
      </c>
      <c r="P4010" s="626"/>
    </row>
    <row r="4011" spans="1:16">
      <c r="B4011" s="627"/>
      <c r="C4011" s="627"/>
      <c r="D4011" s="627"/>
      <c r="E4011" s="628"/>
      <c r="F4011" s="260" t="str">
        <f>CONCATENATE(B4010," ",C4010,D4010,"x",E4010)</f>
        <v>Tray - Tee HDG 300 x 50</v>
      </c>
      <c r="G4011" s="629">
        <v>1</v>
      </c>
      <c r="H4011" s="630">
        <f>IF(F4011="",0,VLOOKUP(F4011,'Cable trays (UnitPrice)'!B:F,5,0))</f>
        <v>60.869565217391305</v>
      </c>
      <c r="I4011" s="631">
        <f t="shared" ref="I4011:I4019" si="5532">H4011*G4011</f>
        <v>60.869565217391305</v>
      </c>
      <c r="J4011" s="632"/>
      <c r="K4011" s="632"/>
      <c r="L4011" s="632"/>
      <c r="M4011" s="633"/>
      <c r="N4011" s="632"/>
      <c r="O4011" s="635"/>
      <c r="P4011" s="636" t="e">
        <f t="shared" ref="P4011" si="5533">G4011*O4010</f>
        <v>#REF!</v>
      </c>
    </row>
    <row r="4012" spans="1:16">
      <c r="B4012" s="627"/>
      <c r="C4012" s="627"/>
      <c r="D4012" s="627"/>
      <c r="E4012" s="628"/>
      <c r="F4012" s="260" t="str">
        <f>CONCATENATE("Ladder - Union ",C4010,D4010,"x",E4010)</f>
        <v>Ladder - Union HDG 300 x 50</v>
      </c>
      <c r="G4012" s="629">
        <v>2</v>
      </c>
      <c r="H4012" s="630">
        <f>IF(F4012="",0,VLOOKUP(F4012,'Cable trays (UnitPrice)'!B:F,5,0))</f>
        <v>1.9278096800656273</v>
      </c>
      <c r="I4012" s="631">
        <f t="shared" si="5532"/>
        <v>3.8556193601312545</v>
      </c>
      <c r="J4012" s="632"/>
      <c r="K4012" s="632"/>
      <c r="L4012" s="632"/>
      <c r="M4012" s="633"/>
      <c r="N4012" s="632"/>
      <c r="O4012" s="635"/>
      <c r="P4012" s="636" t="e">
        <f t="shared" ref="P4012" si="5534">G4012*O4010</f>
        <v>#REF!</v>
      </c>
    </row>
    <row r="4013" spans="1:16">
      <c r="B4013" s="627"/>
      <c r="C4013" s="627"/>
      <c r="D4013" s="627"/>
      <c r="E4013" s="628"/>
      <c r="F4013" s="638" t="s">
        <v>853</v>
      </c>
      <c r="G4013" s="639">
        <v>2</v>
      </c>
      <c r="H4013" s="630">
        <f>IF(F4013="",0,VLOOKUP(F4013,'Cable trays (UnitPrice)'!B:F,5,0))</f>
        <v>1.6165217391304347</v>
      </c>
      <c r="I4013" s="631">
        <f t="shared" si="5532"/>
        <v>3.2330434782608695</v>
      </c>
      <c r="J4013" s="632"/>
      <c r="K4013" s="632"/>
      <c r="L4013" s="632"/>
      <c r="M4013" s="633"/>
      <c r="N4013" s="632"/>
      <c r="O4013" s="635"/>
      <c r="P4013" s="636" t="e">
        <f t="shared" ref="P4013" si="5535">G4013*O4010</f>
        <v>#REF!</v>
      </c>
    </row>
    <row r="4014" spans="1:16">
      <c r="B4014" s="627"/>
      <c r="C4014" s="627"/>
      <c r="D4014" s="627"/>
      <c r="E4014" s="628"/>
      <c r="F4014" s="638" t="s">
        <v>854</v>
      </c>
      <c r="G4014" s="639">
        <v>2</v>
      </c>
      <c r="H4014" s="630">
        <f>IF(F4014="",0,VLOOKUP(F4014,'Cable trays (UnitPrice)'!B:F,5,0))</f>
        <v>0.1643478260869565</v>
      </c>
      <c r="I4014" s="631">
        <f t="shared" si="5532"/>
        <v>0.328695652173913</v>
      </c>
      <c r="J4014" s="632"/>
      <c r="K4014" s="632"/>
      <c r="L4014" s="632"/>
      <c r="M4014" s="633"/>
      <c r="N4014" s="632"/>
      <c r="O4014" s="635"/>
      <c r="P4014" s="636" t="e">
        <f t="shared" ref="P4014" si="5536">G4014*O4010</f>
        <v>#REF!</v>
      </c>
    </row>
    <row r="4015" spans="1:16">
      <c r="B4015" s="627"/>
      <c r="C4015" s="627"/>
      <c r="D4015" s="627"/>
      <c r="E4015" s="628"/>
      <c r="F4015" s="638" t="s">
        <v>865</v>
      </c>
      <c r="G4015" s="639">
        <f t="shared" si="5494"/>
        <v>0.6</v>
      </c>
      <c r="H4015" s="630">
        <f>IF(F4015="",0,VLOOKUP(F4015,'Cable trays (UnitPrice)'!B:F,5,0))</f>
        <v>5.9608695652173909</v>
      </c>
      <c r="I4015" s="631">
        <f t="shared" si="5532"/>
        <v>3.5765217391304343</v>
      </c>
      <c r="J4015" s="632"/>
      <c r="K4015" s="632"/>
      <c r="L4015" s="632"/>
      <c r="M4015" s="633"/>
      <c r="N4015" s="632"/>
      <c r="O4015" s="635"/>
      <c r="P4015" s="636" t="e">
        <f t="shared" ref="P4015" si="5537">G4015*O4010</f>
        <v>#REF!</v>
      </c>
    </row>
    <row r="4016" spans="1:16">
      <c r="B4016" s="627"/>
      <c r="C4016" s="627"/>
      <c r="D4016" s="627"/>
      <c r="E4016" s="628"/>
      <c r="F4016" s="638" t="s">
        <v>855</v>
      </c>
      <c r="G4016" s="639">
        <v>2</v>
      </c>
      <c r="H4016" s="630">
        <f>IF(F4016="",0,VLOOKUP(F4016,'Cable trays (UnitPrice)'!B:F,5,0))</f>
        <v>0.78521739130434776</v>
      </c>
      <c r="I4016" s="631">
        <f t="shared" si="5532"/>
        <v>1.5704347826086955</v>
      </c>
      <c r="J4016" s="632"/>
      <c r="K4016" s="632"/>
      <c r="L4016" s="632"/>
      <c r="M4016" s="633"/>
      <c r="N4016" s="632"/>
      <c r="O4016" s="635"/>
      <c r="P4016" s="636" t="e">
        <f t="shared" ref="P4016" si="5538">G4016*O4010</f>
        <v>#REF!</v>
      </c>
    </row>
    <row r="4017" spans="1:16">
      <c r="B4017" s="627"/>
      <c r="C4017" s="627"/>
      <c r="D4017" s="627"/>
      <c r="E4017" s="628"/>
      <c r="F4017" s="638"/>
      <c r="G4017" s="639"/>
      <c r="H4017" s="630">
        <f>IF(F4017="",0,VLOOKUP(F4017,'Cable trays (UnitPrice)'!B:F,5,0))</f>
        <v>0</v>
      </c>
      <c r="I4017" s="631">
        <f t="shared" si="5532"/>
        <v>0</v>
      </c>
      <c r="J4017" s="632"/>
      <c r="K4017" s="632"/>
      <c r="L4017" s="632"/>
      <c r="M4017" s="633"/>
      <c r="N4017" s="632"/>
      <c r="O4017" s="635"/>
      <c r="P4017" s="636" t="e">
        <f t="shared" ref="P4017" si="5539">G4017*O4010</f>
        <v>#REF!</v>
      </c>
    </row>
    <row r="4018" spans="1:16">
      <c r="B4018" s="627"/>
      <c r="C4018" s="627"/>
      <c r="D4018" s="627"/>
      <c r="E4018" s="628"/>
      <c r="F4018" s="627"/>
      <c r="G4018" s="639"/>
      <c r="H4018" s="630">
        <f>IF(F4018="",0,VLOOKUP(F4018,'Cable trays (UnitPrice)'!B:F,5,0))</f>
        <v>0</v>
      </c>
      <c r="I4018" s="631">
        <f t="shared" si="5532"/>
        <v>0</v>
      </c>
      <c r="J4018" s="632"/>
      <c r="K4018" s="632"/>
      <c r="L4018" s="632"/>
      <c r="M4018" s="633"/>
      <c r="N4018" s="632"/>
      <c r="O4018" s="635"/>
      <c r="P4018" s="636" t="e">
        <f t="shared" ref="P4018" si="5540">G4018*O4010</f>
        <v>#REF!</v>
      </c>
    </row>
    <row r="4019" spans="1:16">
      <c r="B4019" s="627"/>
      <c r="C4019" s="627"/>
      <c r="D4019" s="627"/>
      <c r="E4019" s="628"/>
      <c r="F4019" s="8"/>
      <c r="G4019" s="639"/>
      <c r="H4019" s="630">
        <f>IF(F4019="",0,VLOOKUP(F4019,'Cable trays (UnitPrice)'!B:F,5,0))</f>
        <v>0</v>
      </c>
      <c r="I4019" s="631">
        <f t="shared" si="5532"/>
        <v>0</v>
      </c>
      <c r="J4019" s="632"/>
      <c r="K4019" s="632"/>
      <c r="L4019" s="632"/>
      <c r="M4019" s="633"/>
      <c r="N4019" s="632"/>
      <c r="O4019" s="635"/>
      <c r="P4019" s="636" t="e">
        <f t="shared" ref="P4019" si="5541">G4019*O4010</f>
        <v>#REF!</v>
      </c>
    </row>
    <row r="4020" spans="1:16">
      <c r="A4020" t="s">
        <v>1120</v>
      </c>
      <c r="B4020" s="706" t="s">
        <v>1111</v>
      </c>
      <c r="C4020" s="703" t="s">
        <v>852</v>
      </c>
      <c r="D4020" s="9" t="s">
        <v>869</v>
      </c>
      <c r="E4020" s="9" t="s">
        <v>867</v>
      </c>
      <c r="F4020" s="619"/>
      <c r="G4020" s="619"/>
      <c r="H4020" s="619"/>
      <c r="I4020" s="620">
        <f t="shared" ref="I4020" si="5542">SUM(I4021:I4029)</f>
        <v>73.43388022969647</v>
      </c>
      <c r="J4020" s="621">
        <f>I4020*NOK2EUR</f>
        <v>844.48962264150941</v>
      </c>
      <c r="K4020" s="622"/>
      <c r="L4020" s="622">
        <f t="shared" ref="L4020" si="5543">D4020/1000</f>
        <v>0.3</v>
      </c>
      <c r="M4020" s="624">
        <f t="shared" ref="M4020" si="5544">$M$1</f>
        <v>0.5</v>
      </c>
      <c r="N4020" s="622">
        <f t="shared" ref="N4020" si="5545">L4020+L4020*M4020</f>
        <v>0.44999999999999996</v>
      </c>
      <c r="O4020" s="626" t="e">
        <f>SUMIF(#REF!,A4020,#REF!)</f>
        <v>#REF!</v>
      </c>
      <c r="P4020" s="626"/>
    </row>
    <row r="4021" spans="1:16">
      <c r="B4021" s="627"/>
      <c r="C4021" s="627"/>
      <c r="D4021" s="627"/>
      <c r="E4021" s="628"/>
      <c r="F4021" s="260" t="str">
        <f>CONCATENATE(B4020," ",C4020,D4020,"x",E4020)</f>
        <v>Tray - Tee HDG 300 x 50</v>
      </c>
      <c r="G4021" s="629">
        <v>1</v>
      </c>
      <c r="H4021" s="630">
        <f>IF(F4021="",0,VLOOKUP(F4021,'Cable trays (UnitPrice)'!B:F,5,0))</f>
        <v>60.869565217391305</v>
      </c>
      <c r="I4021" s="631">
        <f t="shared" ref="I4021:I4029" si="5546">H4021*G4021</f>
        <v>60.869565217391305</v>
      </c>
      <c r="J4021" s="632"/>
      <c r="K4021" s="632"/>
      <c r="L4021" s="632"/>
      <c r="M4021" s="633"/>
      <c r="N4021" s="632"/>
      <c r="O4021" s="635"/>
      <c r="P4021" s="636" t="e">
        <f t="shared" ref="P4021" si="5547">G4021*O4020</f>
        <v>#REF!</v>
      </c>
    </row>
    <row r="4022" spans="1:16">
      <c r="B4022" s="627"/>
      <c r="C4022" s="627"/>
      <c r="D4022" s="627"/>
      <c r="E4022" s="628"/>
      <c r="F4022" s="260" t="str">
        <f>CONCATENATE("Ladder - Union ",C4020,D4020,"x",E4020)</f>
        <v>Ladder - Union HDG 300 x 50</v>
      </c>
      <c r="G4022" s="629">
        <v>2</v>
      </c>
      <c r="H4022" s="630">
        <f>IF(F4022="",0,VLOOKUP(F4022,'Cable trays (UnitPrice)'!B:F,5,0))</f>
        <v>1.9278096800656273</v>
      </c>
      <c r="I4022" s="631">
        <f t="shared" si="5546"/>
        <v>3.8556193601312545</v>
      </c>
      <c r="J4022" s="632"/>
      <c r="K4022" s="632"/>
      <c r="L4022" s="632"/>
      <c r="M4022" s="633"/>
      <c r="N4022" s="632"/>
      <c r="O4022" s="635"/>
      <c r="P4022" s="636" t="e">
        <f t="shared" ref="P4022" si="5548">G4022*O4020</f>
        <v>#REF!</v>
      </c>
    </row>
    <row r="4023" spans="1:16">
      <c r="B4023" s="627"/>
      <c r="C4023" s="627"/>
      <c r="D4023" s="627"/>
      <c r="E4023" s="628"/>
      <c r="F4023" s="638" t="s">
        <v>853</v>
      </c>
      <c r="G4023" s="639">
        <v>2</v>
      </c>
      <c r="H4023" s="630">
        <f>IF(F4023="",0,VLOOKUP(F4023,'Cable trays (UnitPrice)'!B:F,5,0))</f>
        <v>1.6165217391304347</v>
      </c>
      <c r="I4023" s="631">
        <f t="shared" si="5546"/>
        <v>3.2330434782608695</v>
      </c>
      <c r="J4023" s="632"/>
      <c r="K4023" s="632"/>
      <c r="L4023" s="632"/>
      <c r="M4023" s="633"/>
      <c r="N4023" s="632"/>
      <c r="O4023" s="635"/>
      <c r="P4023" s="636" t="e">
        <f t="shared" ref="P4023" si="5549">G4023*O4020</f>
        <v>#REF!</v>
      </c>
    </row>
    <row r="4024" spans="1:16">
      <c r="B4024" s="627"/>
      <c r="C4024" s="627"/>
      <c r="D4024" s="627"/>
      <c r="E4024" s="628"/>
      <c r="F4024" s="638" t="s">
        <v>854</v>
      </c>
      <c r="G4024" s="639">
        <v>2</v>
      </c>
      <c r="H4024" s="630">
        <f>IF(F4024="",0,VLOOKUP(F4024,'Cable trays (UnitPrice)'!B:F,5,0))</f>
        <v>0.1643478260869565</v>
      </c>
      <c r="I4024" s="631">
        <f t="shared" si="5546"/>
        <v>0.328695652173913</v>
      </c>
      <c r="J4024" s="632"/>
      <c r="K4024" s="632"/>
      <c r="L4024" s="632"/>
      <c r="M4024" s="633"/>
      <c r="N4024" s="632"/>
      <c r="O4024" s="635"/>
      <c r="P4024" s="636" t="e">
        <f t="shared" ref="P4024" si="5550">G4024*O4020</f>
        <v>#REF!</v>
      </c>
    </row>
    <row r="4025" spans="1:16">
      <c r="B4025" s="627"/>
      <c r="C4025" s="627"/>
      <c r="D4025" s="627"/>
      <c r="E4025" s="628"/>
      <c r="F4025" s="638" t="s">
        <v>865</v>
      </c>
      <c r="G4025" s="639">
        <f t="shared" si="5494"/>
        <v>0.6</v>
      </c>
      <c r="H4025" s="630">
        <f>IF(F4025="",0,VLOOKUP(F4025,'Cable trays (UnitPrice)'!B:F,5,0))</f>
        <v>5.9608695652173909</v>
      </c>
      <c r="I4025" s="631">
        <f t="shared" si="5546"/>
        <v>3.5765217391304343</v>
      </c>
      <c r="J4025" s="632"/>
      <c r="K4025" s="632"/>
      <c r="L4025" s="632"/>
      <c r="M4025" s="633"/>
      <c r="N4025" s="632"/>
      <c r="O4025" s="635"/>
      <c r="P4025" s="636" t="e">
        <f t="shared" ref="P4025" si="5551">G4025*O4020</f>
        <v>#REF!</v>
      </c>
    </row>
    <row r="4026" spans="1:16">
      <c r="B4026" s="627"/>
      <c r="C4026" s="627"/>
      <c r="D4026" s="627"/>
      <c r="E4026" s="628"/>
      <c r="F4026" s="638" t="s">
        <v>855</v>
      </c>
      <c r="G4026" s="639">
        <v>2</v>
      </c>
      <c r="H4026" s="630">
        <f>IF(F4026="",0,VLOOKUP(F4026,'Cable trays (UnitPrice)'!B:F,5,0))</f>
        <v>0.78521739130434776</v>
      </c>
      <c r="I4026" s="631">
        <f t="shared" si="5546"/>
        <v>1.5704347826086955</v>
      </c>
      <c r="J4026" s="632"/>
      <c r="K4026" s="632"/>
      <c r="L4026" s="632"/>
      <c r="M4026" s="633"/>
      <c r="N4026" s="632"/>
      <c r="O4026" s="635"/>
      <c r="P4026" s="636" t="e">
        <f t="shared" ref="P4026" si="5552">G4026*O4020</f>
        <v>#REF!</v>
      </c>
    </row>
    <row r="4027" spans="1:16">
      <c r="B4027" s="627"/>
      <c r="C4027" s="627"/>
      <c r="D4027" s="627"/>
      <c r="E4027" s="628"/>
      <c r="F4027" s="638"/>
      <c r="G4027" s="639"/>
      <c r="H4027" s="630">
        <f>IF(F4027="",0,VLOOKUP(F4027,'Cable trays (UnitPrice)'!B:F,5,0))</f>
        <v>0</v>
      </c>
      <c r="I4027" s="631">
        <f t="shared" si="5546"/>
        <v>0</v>
      </c>
      <c r="J4027" s="632"/>
      <c r="K4027" s="632"/>
      <c r="L4027" s="632"/>
      <c r="M4027" s="633"/>
      <c r="N4027" s="632"/>
      <c r="O4027" s="635"/>
      <c r="P4027" s="636" t="e">
        <f t="shared" ref="P4027" si="5553">G4027*O4020</f>
        <v>#REF!</v>
      </c>
    </row>
    <row r="4028" spans="1:16">
      <c r="B4028" s="627"/>
      <c r="C4028" s="627"/>
      <c r="D4028" s="627"/>
      <c r="E4028" s="628"/>
      <c r="F4028" s="627"/>
      <c r="G4028" s="639"/>
      <c r="H4028" s="630">
        <f>IF(F4028="",0,VLOOKUP(F4028,'Cable trays (UnitPrice)'!B:F,5,0))</f>
        <v>0</v>
      </c>
      <c r="I4028" s="631">
        <f t="shared" si="5546"/>
        <v>0</v>
      </c>
      <c r="J4028" s="632"/>
      <c r="K4028" s="632"/>
      <c r="L4028" s="632"/>
      <c r="M4028" s="633"/>
      <c r="N4028" s="632"/>
      <c r="O4028" s="635"/>
      <c r="P4028" s="636" t="e">
        <f t="shared" ref="P4028" si="5554">G4028*O4020</f>
        <v>#REF!</v>
      </c>
    </row>
    <row r="4029" spans="1:16">
      <c r="B4029" s="627"/>
      <c r="C4029" s="627"/>
      <c r="D4029" s="627"/>
      <c r="E4029" s="628"/>
      <c r="F4029" s="8"/>
      <c r="G4029" s="639"/>
      <c r="H4029" s="630">
        <f>IF(F4029="",0,VLOOKUP(F4029,'Cable trays (UnitPrice)'!B:F,5,0))</f>
        <v>0</v>
      </c>
      <c r="I4029" s="631">
        <f t="shared" si="5546"/>
        <v>0</v>
      </c>
      <c r="J4029" s="632"/>
      <c r="K4029" s="632"/>
      <c r="L4029" s="632"/>
      <c r="M4029" s="633"/>
      <c r="N4029" s="632"/>
      <c r="O4029" s="635"/>
      <c r="P4029" s="636" t="e">
        <f t="shared" ref="P4029" si="5555">G4029*O4020</f>
        <v>#REF!</v>
      </c>
    </row>
    <row r="4030" spans="1:16">
      <c r="A4030" t="s">
        <v>1120</v>
      </c>
      <c r="B4030" s="706" t="s">
        <v>1111</v>
      </c>
      <c r="C4030" s="703" t="s">
        <v>852</v>
      </c>
      <c r="D4030" s="9" t="s">
        <v>869</v>
      </c>
      <c r="E4030" s="9" t="s">
        <v>867</v>
      </c>
      <c r="F4030" s="619"/>
      <c r="G4030" s="619"/>
      <c r="H4030" s="619"/>
      <c r="I4030" s="620">
        <f t="shared" ref="I4030" si="5556">SUM(I4031:I4039)</f>
        <v>73.43388022969647</v>
      </c>
      <c r="J4030" s="621">
        <f>I4030*NOK2EUR</f>
        <v>844.48962264150941</v>
      </c>
      <c r="K4030" s="622"/>
      <c r="L4030" s="622">
        <f t="shared" ref="L4030" si="5557">D4030/1000</f>
        <v>0.3</v>
      </c>
      <c r="M4030" s="624">
        <f t="shared" ref="M4030" si="5558">$M$1</f>
        <v>0.5</v>
      </c>
      <c r="N4030" s="622">
        <f t="shared" ref="N4030" si="5559">L4030+L4030*M4030</f>
        <v>0.44999999999999996</v>
      </c>
      <c r="O4030" s="626" t="e">
        <f>SUMIF(#REF!,A4030,#REF!)</f>
        <v>#REF!</v>
      </c>
      <c r="P4030" s="626"/>
    </row>
    <row r="4031" spans="1:16">
      <c r="B4031" s="627"/>
      <c r="C4031" s="627"/>
      <c r="D4031" s="627"/>
      <c r="E4031" s="628"/>
      <c r="F4031" s="260" t="str">
        <f>CONCATENATE(B4030," ",C4030,D4030,"x",E4030)</f>
        <v>Tray - Tee HDG 300 x 50</v>
      </c>
      <c r="G4031" s="629">
        <v>1</v>
      </c>
      <c r="H4031" s="630">
        <f>IF(F4031="",0,VLOOKUP(F4031,'Cable trays (UnitPrice)'!B:F,5,0))</f>
        <v>60.869565217391305</v>
      </c>
      <c r="I4031" s="631">
        <f t="shared" ref="I4031:I4039" si="5560">H4031*G4031</f>
        <v>60.869565217391305</v>
      </c>
      <c r="J4031" s="632"/>
      <c r="K4031" s="632"/>
      <c r="L4031" s="632"/>
      <c r="M4031" s="633"/>
      <c r="N4031" s="632"/>
      <c r="O4031" s="635"/>
      <c r="P4031" s="636" t="e">
        <f t="shared" ref="P4031" si="5561">G4031*O4030</f>
        <v>#REF!</v>
      </c>
    </row>
    <row r="4032" spans="1:16">
      <c r="B4032" s="627"/>
      <c r="C4032" s="627"/>
      <c r="D4032" s="627"/>
      <c r="E4032" s="628"/>
      <c r="F4032" s="260" t="str">
        <f>CONCATENATE("Ladder - Union ",C4030,D4030,"x",E4030)</f>
        <v>Ladder - Union HDG 300 x 50</v>
      </c>
      <c r="G4032" s="629">
        <v>2</v>
      </c>
      <c r="H4032" s="630">
        <f>IF(F4032="",0,VLOOKUP(F4032,'Cable trays (UnitPrice)'!B:F,5,0))</f>
        <v>1.9278096800656273</v>
      </c>
      <c r="I4032" s="631">
        <f t="shared" si="5560"/>
        <v>3.8556193601312545</v>
      </c>
      <c r="J4032" s="632"/>
      <c r="K4032" s="632"/>
      <c r="L4032" s="632"/>
      <c r="M4032" s="633"/>
      <c r="N4032" s="632"/>
      <c r="O4032" s="635"/>
      <c r="P4032" s="636" t="e">
        <f t="shared" ref="P4032" si="5562">G4032*O4030</f>
        <v>#REF!</v>
      </c>
    </row>
    <row r="4033" spans="1:16">
      <c r="B4033" s="627"/>
      <c r="C4033" s="627"/>
      <c r="D4033" s="627"/>
      <c r="E4033" s="628"/>
      <c r="F4033" s="638" t="s">
        <v>853</v>
      </c>
      <c r="G4033" s="639">
        <v>2</v>
      </c>
      <c r="H4033" s="630">
        <f>IF(F4033="",0,VLOOKUP(F4033,'Cable trays (UnitPrice)'!B:F,5,0))</f>
        <v>1.6165217391304347</v>
      </c>
      <c r="I4033" s="631">
        <f t="shared" si="5560"/>
        <v>3.2330434782608695</v>
      </c>
      <c r="J4033" s="632"/>
      <c r="K4033" s="632"/>
      <c r="L4033" s="632"/>
      <c r="M4033" s="633"/>
      <c r="N4033" s="632"/>
      <c r="O4033" s="635"/>
      <c r="P4033" s="636" t="e">
        <f t="shared" ref="P4033" si="5563">G4033*O4030</f>
        <v>#REF!</v>
      </c>
    </row>
    <row r="4034" spans="1:16">
      <c r="B4034" s="627"/>
      <c r="C4034" s="627"/>
      <c r="D4034" s="627"/>
      <c r="E4034" s="628"/>
      <c r="F4034" s="638" t="s">
        <v>854</v>
      </c>
      <c r="G4034" s="639">
        <v>2</v>
      </c>
      <c r="H4034" s="630">
        <f>IF(F4034="",0,VLOOKUP(F4034,'Cable trays (UnitPrice)'!B:F,5,0))</f>
        <v>0.1643478260869565</v>
      </c>
      <c r="I4034" s="631">
        <f t="shared" si="5560"/>
        <v>0.328695652173913</v>
      </c>
      <c r="J4034" s="632"/>
      <c r="K4034" s="632"/>
      <c r="L4034" s="632"/>
      <c r="M4034" s="633"/>
      <c r="N4034" s="632"/>
      <c r="O4034" s="635"/>
      <c r="P4034" s="636" t="e">
        <f t="shared" ref="P4034" si="5564">G4034*O4030</f>
        <v>#REF!</v>
      </c>
    </row>
    <row r="4035" spans="1:16">
      <c r="B4035" s="627"/>
      <c r="C4035" s="627"/>
      <c r="D4035" s="627"/>
      <c r="E4035" s="628"/>
      <c r="F4035" s="638" t="s">
        <v>865</v>
      </c>
      <c r="G4035" s="639">
        <f t="shared" si="5494"/>
        <v>0.6</v>
      </c>
      <c r="H4035" s="630">
        <f>IF(F4035="",0,VLOOKUP(F4035,'Cable trays (UnitPrice)'!B:F,5,0))</f>
        <v>5.9608695652173909</v>
      </c>
      <c r="I4035" s="631">
        <f t="shared" si="5560"/>
        <v>3.5765217391304343</v>
      </c>
      <c r="J4035" s="632"/>
      <c r="K4035" s="632"/>
      <c r="L4035" s="632"/>
      <c r="M4035" s="633"/>
      <c r="N4035" s="632"/>
      <c r="O4035" s="635"/>
      <c r="P4035" s="636" t="e">
        <f t="shared" ref="P4035" si="5565">G4035*O4030</f>
        <v>#REF!</v>
      </c>
    </row>
    <row r="4036" spans="1:16">
      <c r="B4036" s="627"/>
      <c r="C4036" s="627"/>
      <c r="D4036" s="627"/>
      <c r="E4036" s="628"/>
      <c r="F4036" s="638" t="s">
        <v>855</v>
      </c>
      <c r="G4036" s="639">
        <v>2</v>
      </c>
      <c r="H4036" s="630">
        <f>IF(F4036="",0,VLOOKUP(F4036,'Cable trays (UnitPrice)'!B:F,5,0))</f>
        <v>0.78521739130434776</v>
      </c>
      <c r="I4036" s="631">
        <f t="shared" si="5560"/>
        <v>1.5704347826086955</v>
      </c>
      <c r="J4036" s="632"/>
      <c r="K4036" s="632"/>
      <c r="L4036" s="632"/>
      <c r="M4036" s="633"/>
      <c r="N4036" s="632"/>
      <c r="O4036" s="635"/>
      <c r="P4036" s="636" t="e">
        <f t="shared" ref="P4036" si="5566">G4036*O4030</f>
        <v>#REF!</v>
      </c>
    </row>
    <row r="4037" spans="1:16">
      <c r="B4037" s="627"/>
      <c r="C4037" s="627"/>
      <c r="D4037" s="627"/>
      <c r="E4037" s="628"/>
      <c r="F4037" s="638"/>
      <c r="G4037" s="639"/>
      <c r="H4037" s="630">
        <f>IF(F4037="",0,VLOOKUP(F4037,'Cable trays (UnitPrice)'!B:F,5,0))</f>
        <v>0</v>
      </c>
      <c r="I4037" s="631">
        <f t="shared" si="5560"/>
        <v>0</v>
      </c>
      <c r="J4037" s="632"/>
      <c r="K4037" s="632"/>
      <c r="L4037" s="632"/>
      <c r="M4037" s="633"/>
      <c r="N4037" s="632"/>
      <c r="O4037" s="635"/>
      <c r="P4037" s="636" t="e">
        <f t="shared" ref="P4037" si="5567">G4037*O4030</f>
        <v>#REF!</v>
      </c>
    </row>
    <row r="4038" spans="1:16">
      <c r="B4038" s="627"/>
      <c r="C4038" s="627"/>
      <c r="D4038" s="627"/>
      <c r="E4038" s="628"/>
      <c r="F4038" s="627"/>
      <c r="G4038" s="639"/>
      <c r="H4038" s="630">
        <f>IF(F4038="",0,VLOOKUP(F4038,'Cable trays (UnitPrice)'!B:F,5,0))</f>
        <v>0</v>
      </c>
      <c r="I4038" s="631">
        <f t="shared" si="5560"/>
        <v>0</v>
      </c>
      <c r="J4038" s="632"/>
      <c r="K4038" s="632"/>
      <c r="L4038" s="632"/>
      <c r="M4038" s="633"/>
      <c r="N4038" s="632"/>
      <c r="O4038" s="635"/>
      <c r="P4038" s="636" t="e">
        <f t="shared" ref="P4038" si="5568">G4038*O4030</f>
        <v>#REF!</v>
      </c>
    </row>
    <row r="4039" spans="1:16">
      <c r="B4039" s="627"/>
      <c r="C4039" s="627"/>
      <c r="D4039" s="627"/>
      <c r="E4039" s="628"/>
      <c r="F4039" s="8"/>
      <c r="G4039" s="639"/>
      <c r="H4039" s="630">
        <f>IF(F4039="",0,VLOOKUP(F4039,'Cable trays (UnitPrice)'!B:F,5,0))</f>
        <v>0</v>
      </c>
      <c r="I4039" s="631">
        <f t="shared" si="5560"/>
        <v>0</v>
      </c>
      <c r="J4039" s="632"/>
      <c r="K4039" s="632"/>
      <c r="L4039" s="632"/>
      <c r="M4039" s="633"/>
      <c r="N4039" s="632"/>
      <c r="O4039" s="635"/>
      <c r="P4039" s="636" t="e">
        <f t="shared" ref="P4039" si="5569">G4039*O4030</f>
        <v>#REF!</v>
      </c>
    </row>
    <row r="4040" spans="1:16">
      <c r="A4040" t="s">
        <v>1120</v>
      </c>
      <c r="B4040" s="706" t="s">
        <v>1111</v>
      </c>
      <c r="C4040" s="703" t="s">
        <v>852</v>
      </c>
      <c r="D4040" s="9" t="s">
        <v>869</v>
      </c>
      <c r="E4040" s="9" t="s">
        <v>867</v>
      </c>
      <c r="F4040" s="619"/>
      <c r="G4040" s="619"/>
      <c r="H4040" s="619"/>
      <c r="I4040" s="620">
        <f t="shared" ref="I4040" si="5570">SUM(I4041:I4049)</f>
        <v>73.43388022969647</v>
      </c>
      <c r="J4040" s="621">
        <f>I4040*NOK2EUR</f>
        <v>844.48962264150941</v>
      </c>
      <c r="K4040" s="622"/>
      <c r="L4040" s="622">
        <f t="shared" ref="L4040" si="5571">D4040/1000</f>
        <v>0.3</v>
      </c>
      <c r="M4040" s="624">
        <f t="shared" ref="M4040" si="5572">$M$1</f>
        <v>0.5</v>
      </c>
      <c r="N4040" s="622">
        <f t="shared" ref="N4040" si="5573">L4040+L4040*M4040</f>
        <v>0.44999999999999996</v>
      </c>
      <c r="O4040" s="626" t="e">
        <f>SUMIF(#REF!,A4040,#REF!)</f>
        <v>#REF!</v>
      </c>
      <c r="P4040" s="626"/>
    </row>
    <row r="4041" spans="1:16">
      <c r="B4041" s="627"/>
      <c r="C4041" s="627"/>
      <c r="D4041" s="627"/>
      <c r="E4041" s="628"/>
      <c r="F4041" s="260" t="str">
        <f>CONCATENATE(B4040," ",C4040,D4040,"x",E4040)</f>
        <v>Tray - Tee HDG 300 x 50</v>
      </c>
      <c r="G4041" s="629">
        <v>1</v>
      </c>
      <c r="H4041" s="630">
        <f>IF(F4041="",0,VLOOKUP(F4041,'Cable trays (UnitPrice)'!B:F,5,0))</f>
        <v>60.869565217391305</v>
      </c>
      <c r="I4041" s="631">
        <f t="shared" ref="I4041:I4049" si="5574">H4041*G4041</f>
        <v>60.869565217391305</v>
      </c>
      <c r="J4041" s="632"/>
      <c r="K4041" s="632"/>
      <c r="L4041" s="632"/>
      <c r="M4041" s="633"/>
      <c r="N4041" s="632"/>
      <c r="O4041" s="635"/>
      <c r="P4041" s="636" t="e">
        <f t="shared" ref="P4041" si="5575">G4041*O4040</f>
        <v>#REF!</v>
      </c>
    </row>
    <row r="4042" spans="1:16">
      <c r="B4042" s="627"/>
      <c r="C4042" s="627"/>
      <c r="D4042" s="627"/>
      <c r="E4042" s="628"/>
      <c r="F4042" s="260" t="str">
        <f>CONCATENATE("Ladder - Union ",C4040,D4040,"x",E4040)</f>
        <v>Ladder - Union HDG 300 x 50</v>
      </c>
      <c r="G4042" s="629">
        <v>2</v>
      </c>
      <c r="H4042" s="630">
        <f>IF(F4042="",0,VLOOKUP(F4042,'Cable trays (UnitPrice)'!B:F,5,0))</f>
        <v>1.9278096800656273</v>
      </c>
      <c r="I4042" s="631">
        <f t="shared" si="5574"/>
        <v>3.8556193601312545</v>
      </c>
      <c r="J4042" s="632"/>
      <c r="K4042" s="632"/>
      <c r="L4042" s="632"/>
      <c r="M4042" s="633"/>
      <c r="N4042" s="632"/>
      <c r="O4042" s="635"/>
      <c r="P4042" s="636" t="e">
        <f t="shared" ref="P4042" si="5576">G4042*O4040</f>
        <v>#REF!</v>
      </c>
    </row>
    <row r="4043" spans="1:16">
      <c r="B4043" s="627"/>
      <c r="C4043" s="627"/>
      <c r="D4043" s="627"/>
      <c r="E4043" s="628"/>
      <c r="F4043" s="638" t="s">
        <v>853</v>
      </c>
      <c r="G4043" s="639">
        <v>2</v>
      </c>
      <c r="H4043" s="630">
        <f>IF(F4043="",0,VLOOKUP(F4043,'Cable trays (UnitPrice)'!B:F,5,0))</f>
        <v>1.6165217391304347</v>
      </c>
      <c r="I4043" s="631">
        <f t="shared" si="5574"/>
        <v>3.2330434782608695</v>
      </c>
      <c r="J4043" s="632"/>
      <c r="K4043" s="632"/>
      <c r="L4043" s="632"/>
      <c r="M4043" s="633"/>
      <c r="N4043" s="632"/>
      <c r="O4043" s="635"/>
      <c r="P4043" s="636" t="e">
        <f t="shared" ref="P4043" si="5577">G4043*O4040</f>
        <v>#REF!</v>
      </c>
    </row>
    <row r="4044" spans="1:16">
      <c r="B4044" s="627"/>
      <c r="C4044" s="627"/>
      <c r="D4044" s="627"/>
      <c r="E4044" s="628"/>
      <c r="F4044" s="638" t="s">
        <v>854</v>
      </c>
      <c r="G4044" s="639">
        <v>2</v>
      </c>
      <c r="H4044" s="630">
        <f>IF(F4044="",0,VLOOKUP(F4044,'Cable trays (UnitPrice)'!B:F,5,0))</f>
        <v>0.1643478260869565</v>
      </c>
      <c r="I4044" s="631">
        <f t="shared" si="5574"/>
        <v>0.328695652173913</v>
      </c>
      <c r="J4044" s="632"/>
      <c r="K4044" s="632"/>
      <c r="L4044" s="632"/>
      <c r="M4044" s="633"/>
      <c r="N4044" s="632"/>
      <c r="O4044" s="635"/>
      <c r="P4044" s="636" t="e">
        <f t="shared" ref="P4044" si="5578">G4044*O4040</f>
        <v>#REF!</v>
      </c>
    </row>
    <row r="4045" spans="1:16">
      <c r="B4045" s="627"/>
      <c r="C4045" s="627"/>
      <c r="D4045" s="627"/>
      <c r="E4045" s="628"/>
      <c r="F4045" s="638" t="s">
        <v>865</v>
      </c>
      <c r="G4045" s="639">
        <f t="shared" si="5494"/>
        <v>0.6</v>
      </c>
      <c r="H4045" s="630">
        <f>IF(F4045="",0,VLOOKUP(F4045,'Cable trays (UnitPrice)'!B:F,5,0))</f>
        <v>5.9608695652173909</v>
      </c>
      <c r="I4045" s="631">
        <f t="shared" si="5574"/>
        <v>3.5765217391304343</v>
      </c>
      <c r="J4045" s="632"/>
      <c r="K4045" s="632"/>
      <c r="L4045" s="632"/>
      <c r="M4045" s="633"/>
      <c r="N4045" s="632"/>
      <c r="O4045" s="635"/>
      <c r="P4045" s="636" t="e">
        <f t="shared" ref="P4045" si="5579">G4045*O4040</f>
        <v>#REF!</v>
      </c>
    </row>
    <row r="4046" spans="1:16">
      <c r="B4046" s="627"/>
      <c r="C4046" s="627"/>
      <c r="D4046" s="627"/>
      <c r="E4046" s="628"/>
      <c r="F4046" s="638" t="s">
        <v>855</v>
      </c>
      <c r="G4046" s="639">
        <v>2</v>
      </c>
      <c r="H4046" s="630">
        <f>IF(F4046="",0,VLOOKUP(F4046,'Cable trays (UnitPrice)'!B:F,5,0))</f>
        <v>0.78521739130434776</v>
      </c>
      <c r="I4046" s="631">
        <f t="shared" si="5574"/>
        <v>1.5704347826086955</v>
      </c>
      <c r="J4046" s="632"/>
      <c r="K4046" s="632"/>
      <c r="L4046" s="632"/>
      <c r="M4046" s="633"/>
      <c r="N4046" s="632"/>
      <c r="O4046" s="635"/>
      <c r="P4046" s="636" t="e">
        <f t="shared" ref="P4046" si="5580">G4046*O4040</f>
        <v>#REF!</v>
      </c>
    </row>
    <row r="4047" spans="1:16">
      <c r="B4047" s="627"/>
      <c r="C4047" s="627"/>
      <c r="D4047" s="627"/>
      <c r="E4047" s="628"/>
      <c r="F4047" s="638"/>
      <c r="G4047" s="639"/>
      <c r="H4047" s="630">
        <f>IF(F4047="",0,VLOOKUP(F4047,'Cable trays (UnitPrice)'!B:F,5,0))</f>
        <v>0</v>
      </c>
      <c r="I4047" s="631">
        <f t="shared" si="5574"/>
        <v>0</v>
      </c>
      <c r="J4047" s="632"/>
      <c r="K4047" s="632"/>
      <c r="L4047" s="632"/>
      <c r="M4047" s="633"/>
      <c r="N4047" s="632"/>
      <c r="O4047" s="635"/>
      <c r="P4047" s="636" t="e">
        <f t="shared" ref="P4047" si="5581">G4047*O4040</f>
        <v>#REF!</v>
      </c>
    </row>
    <row r="4048" spans="1:16">
      <c r="B4048" s="627"/>
      <c r="C4048" s="627"/>
      <c r="D4048" s="627"/>
      <c r="E4048" s="628"/>
      <c r="F4048" s="627"/>
      <c r="G4048" s="639"/>
      <c r="H4048" s="630">
        <f>IF(F4048="",0,VLOOKUP(F4048,'Cable trays (UnitPrice)'!B:F,5,0))</f>
        <v>0</v>
      </c>
      <c r="I4048" s="631">
        <f t="shared" si="5574"/>
        <v>0</v>
      </c>
      <c r="J4048" s="632"/>
      <c r="K4048" s="632"/>
      <c r="L4048" s="632"/>
      <c r="M4048" s="633"/>
      <c r="N4048" s="632"/>
      <c r="O4048" s="635"/>
      <c r="P4048" s="636" t="e">
        <f t="shared" ref="P4048" si="5582">G4048*O4040</f>
        <v>#REF!</v>
      </c>
    </row>
    <row r="4049" spans="1:16">
      <c r="B4049" s="627"/>
      <c r="C4049" s="627"/>
      <c r="D4049" s="627"/>
      <c r="E4049" s="628"/>
      <c r="F4049" s="8"/>
      <c r="G4049" s="639"/>
      <c r="H4049" s="630">
        <f>IF(F4049="",0,VLOOKUP(F4049,'Cable trays (UnitPrice)'!B:F,5,0))</f>
        <v>0</v>
      </c>
      <c r="I4049" s="631">
        <f t="shared" si="5574"/>
        <v>0</v>
      </c>
      <c r="J4049" s="632"/>
      <c r="K4049" s="632"/>
      <c r="L4049" s="632"/>
      <c r="M4049" s="633"/>
      <c r="N4049" s="632"/>
      <c r="O4049" s="635"/>
      <c r="P4049" s="636" t="e">
        <f t="shared" ref="P4049" si="5583">G4049*O4040</f>
        <v>#REF!</v>
      </c>
    </row>
    <row r="4050" spans="1:16">
      <c r="A4050" t="s">
        <v>1121</v>
      </c>
      <c r="B4050" s="706" t="s">
        <v>1111</v>
      </c>
      <c r="C4050" s="703" t="s">
        <v>852</v>
      </c>
      <c r="D4050" s="9" t="s">
        <v>1122</v>
      </c>
      <c r="E4050" s="9" t="s">
        <v>881</v>
      </c>
      <c r="F4050" s="619"/>
      <c r="G4050" s="619"/>
      <c r="H4050" s="619"/>
      <c r="I4050" s="620">
        <f t="shared" ref="I4050" si="5584">SUM(I4051:I4059)</f>
        <v>94.19956521739131</v>
      </c>
      <c r="J4050" s="621">
        <f>I4050*NOK2EUR</f>
        <v>1083.2950000000001</v>
      </c>
      <c r="K4050" s="622"/>
      <c r="L4050" s="622">
        <f t="shared" ref="L4050" si="5585">D4050/1000</f>
        <v>0.25</v>
      </c>
      <c r="M4050" s="624">
        <f t="shared" ref="M4050" si="5586">$M$1</f>
        <v>0.5</v>
      </c>
      <c r="N4050" s="622">
        <f t="shared" ref="N4050" si="5587">L4050+L4050*M4050</f>
        <v>0.375</v>
      </c>
      <c r="O4050" s="626" t="e">
        <f>SUMIF(#REF!,A4050,#REF!)</f>
        <v>#REF!</v>
      </c>
      <c r="P4050" s="626"/>
    </row>
    <row r="4051" spans="1:16">
      <c r="B4051" s="627"/>
      <c r="C4051" s="627"/>
      <c r="D4051" s="627"/>
      <c r="E4051" s="628"/>
      <c r="F4051" s="260" t="str">
        <f>CONCATENATE(B4050," ",C4050,D4050,"x",E4050)</f>
        <v>Tray - Tee HDG 250 x 100</v>
      </c>
      <c r="G4051" s="629">
        <v>1</v>
      </c>
      <c r="H4051" s="630">
        <f>IF(F4051="",0,VLOOKUP(F4051,'Cable trays (UnitPrice)'!B:F,5,0))</f>
        <v>60</v>
      </c>
      <c r="I4051" s="631">
        <f t="shared" ref="I4051:I4059" si="5588">H4051*G4051</f>
        <v>60</v>
      </c>
      <c r="J4051" s="632"/>
      <c r="K4051" s="632"/>
      <c r="L4051" s="632"/>
      <c r="M4051" s="633"/>
      <c r="N4051" s="632"/>
      <c r="O4051" s="635"/>
      <c r="P4051" s="636" t="e">
        <f t="shared" ref="P4051" si="5589">G4051*O4050</f>
        <v>#REF!</v>
      </c>
    </row>
    <row r="4052" spans="1:16">
      <c r="B4052" s="627"/>
      <c r="C4052" s="627"/>
      <c r="D4052" s="627"/>
      <c r="E4052" s="628"/>
      <c r="F4052" s="260" t="str">
        <f>CONCATENATE("Ladder - Union ",C4050,D4050,"x",E4050)</f>
        <v>Ladder - Union HDG 250 x 100</v>
      </c>
      <c r="G4052" s="629">
        <v>2</v>
      </c>
      <c r="H4052" s="630">
        <f>IF(F4052="",0,VLOOKUP(F4052,'Cable trays (UnitPrice)'!B:F,5,0))</f>
        <v>13.043478260869565</v>
      </c>
      <c r="I4052" s="631">
        <f t="shared" si="5588"/>
        <v>26.086956521739129</v>
      </c>
      <c r="J4052" s="632"/>
      <c r="K4052" s="632"/>
      <c r="L4052" s="632"/>
      <c r="M4052" s="633"/>
      <c r="N4052" s="632"/>
      <c r="O4052" s="635"/>
      <c r="P4052" s="636" t="e">
        <f t="shared" ref="P4052" si="5590">G4052*O4050</f>
        <v>#REF!</v>
      </c>
    </row>
    <row r="4053" spans="1:16">
      <c r="B4053" s="627"/>
      <c r="C4053" s="627"/>
      <c r="D4053" s="627"/>
      <c r="E4053" s="628"/>
      <c r="F4053" s="638" t="s">
        <v>853</v>
      </c>
      <c r="G4053" s="639">
        <v>2</v>
      </c>
      <c r="H4053" s="630">
        <f>IF(F4053="",0,VLOOKUP(F4053,'Cable trays (UnitPrice)'!B:F,5,0))</f>
        <v>1.6165217391304347</v>
      </c>
      <c r="I4053" s="631">
        <f t="shared" si="5588"/>
        <v>3.2330434782608695</v>
      </c>
      <c r="J4053" s="632"/>
      <c r="K4053" s="632"/>
      <c r="L4053" s="632"/>
      <c r="M4053" s="633"/>
      <c r="N4053" s="632"/>
      <c r="O4053" s="635"/>
      <c r="P4053" s="636" t="e">
        <f t="shared" ref="P4053" si="5591">G4053*O4050</f>
        <v>#REF!</v>
      </c>
    </row>
    <row r="4054" spans="1:16">
      <c r="B4054" s="627"/>
      <c r="C4054" s="627"/>
      <c r="D4054" s="627"/>
      <c r="E4054" s="628"/>
      <c r="F4054" s="638" t="s">
        <v>854</v>
      </c>
      <c r="G4054" s="639">
        <v>2</v>
      </c>
      <c r="H4054" s="630">
        <f>IF(F4054="",0,VLOOKUP(F4054,'Cable trays (UnitPrice)'!B:F,5,0))</f>
        <v>0.1643478260869565</v>
      </c>
      <c r="I4054" s="631">
        <f t="shared" si="5588"/>
        <v>0.328695652173913</v>
      </c>
      <c r="J4054" s="632"/>
      <c r="K4054" s="632"/>
      <c r="L4054" s="632"/>
      <c r="M4054" s="633"/>
      <c r="N4054" s="632"/>
      <c r="O4054" s="635"/>
      <c r="P4054" s="636" t="e">
        <f t="shared" ref="P4054" si="5592">G4054*O4050</f>
        <v>#REF!</v>
      </c>
    </row>
    <row r="4055" spans="1:16">
      <c r="B4055" s="627"/>
      <c r="C4055" s="627"/>
      <c r="D4055" s="627"/>
      <c r="E4055" s="628"/>
      <c r="F4055" s="638" t="s">
        <v>865</v>
      </c>
      <c r="G4055" s="639">
        <f t="shared" ref="G4055:G4115" si="5593">D4050*2/1000</f>
        <v>0.5</v>
      </c>
      <c r="H4055" s="630">
        <f>IF(F4055="",0,VLOOKUP(F4055,'Cable trays (UnitPrice)'!B:F,5,0))</f>
        <v>5.9608695652173909</v>
      </c>
      <c r="I4055" s="631">
        <f t="shared" si="5588"/>
        <v>2.9804347826086954</v>
      </c>
      <c r="J4055" s="632"/>
      <c r="K4055" s="632"/>
      <c r="L4055" s="632"/>
      <c r="M4055" s="633"/>
      <c r="N4055" s="632"/>
      <c r="O4055" s="635"/>
      <c r="P4055" s="636" t="e">
        <f t="shared" ref="P4055" si="5594">G4055*O4050</f>
        <v>#REF!</v>
      </c>
    </row>
    <row r="4056" spans="1:16">
      <c r="B4056" s="627"/>
      <c r="C4056" s="627"/>
      <c r="D4056" s="627"/>
      <c r="E4056" s="628"/>
      <c r="F4056" s="638" t="s">
        <v>855</v>
      </c>
      <c r="G4056" s="639">
        <v>2</v>
      </c>
      <c r="H4056" s="630">
        <f>IF(F4056="",0,VLOOKUP(F4056,'Cable trays (UnitPrice)'!B:F,5,0))</f>
        <v>0.78521739130434776</v>
      </c>
      <c r="I4056" s="631">
        <f t="shared" si="5588"/>
        <v>1.5704347826086955</v>
      </c>
      <c r="J4056" s="632"/>
      <c r="K4056" s="632"/>
      <c r="L4056" s="632"/>
      <c r="M4056" s="633"/>
      <c r="N4056" s="632"/>
      <c r="O4056" s="635"/>
      <c r="P4056" s="636" t="e">
        <f t="shared" ref="P4056" si="5595">G4056*O4050</f>
        <v>#REF!</v>
      </c>
    </row>
    <row r="4057" spans="1:16">
      <c r="B4057" s="627"/>
      <c r="C4057" s="627"/>
      <c r="D4057" s="627"/>
      <c r="E4057" s="628"/>
      <c r="F4057" s="638"/>
      <c r="G4057" s="639"/>
      <c r="H4057" s="630">
        <f>IF(F4057="",0,VLOOKUP(F4057,'Cable trays (UnitPrice)'!B:F,5,0))</f>
        <v>0</v>
      </c>
      <c r="I4057" s="631">
        <f t="shared" si="5588"/>
        <v>0</v>
      </c>
      <c r="J4057" s="632"/>
      <c r="K4057" s="632"/>
      <c r="L4057" s="632"/>
      <c r="M4057" s="633"/>
      <c r="N4057" s="632"/>
      <c r="O4057" s="635"/>
      <c r="P4057" s="636" t="e">
        <f t="shared" ref="P4057" si="5596">G4057*O4050</f>
        <v>#REF!</v>
      </c>
    </row>
    <row r="4058" spans="1:16">
      <c r="B4058" s="627"/>
      <c r="C4058" s="627"/>
      <c r="D4058" s="627"/>
      <c r="E4058" s="628"/>
      <c r="F4058" s="627"/>
      <c r="G4058" s="639"/>
      <c r="H4058" s="630">
        <f>IF(F4058="",0,VLOOKUP(F4058,'Cable trays (UnitPrice)'!B:F,5,0))</f>
        <v>0</v>
      </c>
      <c r="I4058" s="631">
        <f t="shared" si="5588"/>
        <v>0</v>
      </c>
      <c r="J4058" s="632"/>
      <c r="K4058" s="632"/>
      <c r="L4058" s="632"/>
      <c r="M4058" s="633"/>
      <c r="N4058" s="632"/>
      <c r="O4058" s="635"/>
      <c r="P4058" s="636" t="e">
        <f t="shared" ref="P4058" si="5597">G4058*O4050</f>
        <v>#REF!</v>
      </c>
    </row>
    <row r="4059" spans="1:16">
      <c r="B4059" s="627"/>
      <c r="C4059" s="627"/>
      <c r="D4059" s="627"/>
      <c r="E4059" s="628"/>
      <c r="F4059" s="8"/>
      <c r="G4059" s="639"/>
      <c r="H4059" s="630">
        <f>IF(F4059="",0,VLOOKUP(F4059,'Cable trays (UnitPrice)'!B:F,5,0))</f>
        <v>0</v>
      </c>
      <c r="I4059" s="631">
        <f t="shared" si="5588"/>
        <v>0</v>
      </c>
      <c r="J4059" s="632"/>
      <c r="K4059" s="632"/>
      <c r="L4059" s="632"/>
      <c r="M4059" s="633"/>
      <c r="N4059" s="632"/>
      <c r="O4059" s="635"/>
      <c r="P4059" s="636" t="e">
        <f t="shared" ref="P4059" si="5598">G4059*O4050</f>
        <v>#REF!</v>
      </c>
    </row>
    <row r="4060" spans="1:16">
      <c r="A4060" t="s">
        <v>1123</v>
      </c>
      <c r="B4060" s="706" t="s">
        <v>1111</v>
      </c>
      <c r="C4060" s="703" t="s">
        <v>852</v>
      </c>
      <c r="D4060" s="9" t="s">
        <v>1122</v>
      </c>
      <c r="E4060" s="9" t="s">
        <v>1016</v>
      </c>
      <c r="F4060" s="619"/>
      <c r="G4060" s="619"/>
      <c r="H4060" s="619"/>
      <c r="I4060" s="620">
        <f t="shared" ref="I4060" si="5599">SUM(I4061:I4069)</f>
        <v>92.895217391304357</v>
      </c>
      <c r="J4060" s="621">
        <f>I4060*NOK2EUR</f>
        <v>1068.2950000000001</v>
      </c>
      <c r="K4060" s="622"/>
      <c r="L4060" s="622">
        <f t="shared" ref="L4060" si="5600">D4060/1000</f>
        <v>0.25</v>
      </c>
      <c r="M4060" s="624">
        <f t="shared" ref="M4060" si="5601">$M$1</f>
        <v>0.5</v>
      </c>
      <c r="N4060" s="622">
        <f t="shared" ref="N4060" si="5602">L4060+L4060*M4060</f>
        <v>0.375</v>
      </c>
      <c r="O4060" s="626" t="e">
        <f>SUMIF(#REF!,A4060,#REF!)</f>
        <v>#REF!</v>
      </c>
      <c r="P4060" s="626"/>
    </row>
    <row r="4061" spans="1:16">
      <c r="B4061" s="627"/>
      <c r="C4061" s="627"/>
      <c r="D4061" s="627"/>
      <c r="E4061" s="628"/>
      <c r="F4061" s="260" t="str">
        <f>CONCATENATE(B4060," ",C4060,D4060,"x",E4060)</f>
        <v>Tray - Tee HDG 250 x 75</v>
      </c>
      <c r="G4061" s="629">
        <v>1</v>
      </c>
      <c r="H4061" s="630">
        <f>IF(F4061="",0,VLOOKUP(F4061,'Cable trays (UnitPrice)'!B:F,5,0))</f>
        <v>58.695652173913047</v>
      </c>
      <c r="I4061" s="631">
        <f t="shared" ref="I4061:I4069" si="5603">H4061*G4061</f>
        <v>58.695652173913047</v>
      </c>
      <c r="J4061" s="632"/>
      <c r="K4061" s="632"/>
      <c r="L4061" s="632"/>
      <c r="M4061" s="633"/>
      <c r="N4061" s="632"/>
      <c r="O4061" s="635"/>
      <c r="P4061" s="636" t="e">
        <f t="shared" ref="P4061" si="5604">G4061*O4060</f>
        <v>#REF!</v>
      </c>
    </row>
    <row r="4062" spans="1:16">
      <c r="B4062" s="627"/>
      <c r="C4062" s="627"/>
      <c r="D4062" s="627"/>
      <c r="E4062" s="628"/>
      <c r="F4062" s="260" t="str">
        <f>CONCATENATE("Ladder - Union ",C4060,D4060,"x",E4060)</f>
        <v>Ladder - Union HDG 250 x 75</v>
      </c>
      <c r="G4062" s="629">
        <v>2</v>
      </c>
      <c r="H4062" s="630">
        <f>IF(F4062="",0,VLOOKUP(F4062,'Cable trays (UnitPrice)'!B:F,5,0))</f>
        <v>13.043478260869565</v>
      </c>
      <c r="I4062" s="631">
        <f t="shared" si="5603"/>
        <v>26.086956521739129</v>
      </c>
      <c r="J4062" s="632"/>
      <c r="K4062" s="632"/>
      <c r="L4062" s="632"/>
      <c r="M4062" s="633"/>
      <c r="N4062" s="632"/>
      <c r="O4062" s="635"/>
      <c r="P4062" s="636" t="e">
        <f t="shared" ref="P4062" si="5605">G4062*O4060</f>
        <v>#REF!</v>
      </c>
    </row>
    <row r="4063" spans="1:16">
      <c r="B4063" s="627"/>
      <c r="C4063" s="627"/>
      <c r="D4063" s="627"/>
      <c r="E4063" s="628"/>
      <c r="F4063" s="638" t="s">
        <v>853</v>
      </c>
      <c r="G4063" s="639">
        <v>2</v>
      </c>
      <c r="H4063" s="630">
        <f>IF(F4063="",0,VLOOKUP(F4063,'Cable trays (UnitPrice)'!B:F,5,0))</f>
        <v>1.6165217391304347</v>
      </c>
      <c r="I4063" s="631">
        <f t="shared" si="5603"/>
        <v>3.2330434782608695</v>
      </c>
      <c r="J4063" s="632"/>
      <c r="K4063" s="632"/>
      <c r="L4063" s="632"/>
      <c r="M4063" s="633"/>
      <c r="N4063" s="632"/>
      <c r="O4063" s="635"/>
      <c r="P4063" s="636" t="e">
        <f t="shared" ref="P4063" si="5606">G4063*O4060</f>
        <v>#REF!</v>
      </c>
    </row>
    <row r="4064" spans="1:16">
      <c r="B4064" s="627"/>
      <c r="C4064" s="627"/>
      <c r="D4064" s="627"/>
      <c r="E4064" s="628"/>
      <c r="F4064" s="638" t="s">
        <v>854</v>
      </c>
      <c r="G4064" s="639">
        <v>2</v>
      </c>
      <c r="H4064" s="630">
        <f>IF(F4064="",0,VLOOKUP(F4064,'Cable trays (UnitPrice)'!B:F,5,0))</f>
        <v>0.1643478260869565</v>
      </c>
      <c r="I4064" s="631">
        <f t="shared" si="5603"/>
        <v>0.328695652173913</v>
      </c>
      <c r="J4064" s="632"/>
      <c r="K4064" s="632"/>
      <c r="L4064" s="632"/>
      <c r="M4064" s="633"/>
      <c r="N4064" s="632"/>
      <c r="O4064" s="635"/>
      <c r="P4064" s="636" t="e">
        <f t="shared" ref="P4064" si="5607">G4064*O4060</f>
        <v>#REF!</v>
      </c>
    </row>
    <row r="4065" spans="1:16">
      <c r="B4065" s="627"/>
      <c r="C4065" s="627"/>
      <c r="D4065" s="627"/>
      <c r="E4065" s="628"/>
      <c r="F4065" s="638" t="s">
        <v>865</v>
      </c>
      <c r="G4065" s="639">
        <f t="shared" si="5593"/>
        <v>0.5</v>
      </c>
      <c r="H4065" s="630">
        <f>IF(F4065="",0,VLOOKUP(F4065,'Cable trays (UnitPrice)'!B:F,5,0))</f>
        <v>5.9608695652173909</v>
      </c>
      <c r="I4065" s="631">
        <f t="shared" si="5603"/>
        <v>2.9804347826086954</v>
      </c>
      <c r="J4065" s="632"/>
      <c r="K4065" s="632"/>
      <c r="L4065" s="632"/>
      <c r="M4065" s="633"/>
      <c r="N4065" s="632"/>
      <c r="O4065" s="635"/>
      <c r="P4065" s="636" t="e">
        <f t="shared" ref="P4065" si="5608">G4065*O4060</f>
        <v>#REF!</v>
      </c>
    </row>
    <row r="4066" spans="1:16">
      <c r="B4066" s="627"/>
      <c r="C4066" s="627"/>
      <c r="D4066" s="627"/>
      <c r="E4066" s="628"/>
      <c r="F4066" s="638" t="s">
        <v>855</v>
      </c>
      <c r="G4066" s="639">
        <v>2</v>
      </c>
      <c r="H4066" s="630">
        <f>IF(F4066="",0,VLOOKUP(F4066,'Cable trays (UnitPrice)'!B:F,5,0))</f>
        <v>0.78521739130434776</v>
      </c>
      <c r="I4066" s="631">
        <f t="shared" si="5603"/>
        <v>1.5704347826086955</v>
      </c>
      <c r="J4066" s="632"/>
      <c r="K4066" s="632"/>
      <c r="L4066" s="632"/>
      <c r="M4066" s="633"/>
      <c r="N4066" s="632"/>
      <c r="O4066" s="635"/>
      <c r="P4066" s="636" t="e">
        <f t="shared" ref="P4066" si="5609">G4066*O4060</f>
        <v>#REF!</v>
      </c>
    </row>
    <row r="4067" spans="1:16">
      <c r="B4067" s="627"/>
      <c r="C4067" s="627"/>
      <c r="D4067" s="627"/>
      <c r="E4067" s="628"/>
      <c r="F4067" s="638"/>
      <c r="G4067" s="639"/>
      <c r="H4067" s="630">
        <f>IF(F4067="",0,VLOOKUP(F4067,'Cable trays (UnitPrice)'!B:F,5,0))</f>
        <v>0</v>
      </c>
      <c r="I4067" s="631">
        <f t="shared" si="5603"/>
        <v>0</v>
      </c>
      <c r="J4067" s="632"/>
      <c r="K4067" s="632"/>
      <c r="L4067" s="632"/>
      <c r="M4067" s="633"/>
      <c r="N4067" s="632"/>
      <c r="O4067" s="635"/>
      <c r="P4067" s="636" t="e">
        <f t="shared" ref="P4067" si="5610">G4067*O4060</f>
        <v>#REF!</v>
      </c>
    </row>
    <row r="4068" spans="1:16">
      <c r="B4068" s="627"/>
      <c r="C4068" s="627"/>
      <c r="D4068" s="627"/>
      <c r="E4068" s="628"/>
      <c r="F4068" s="627"/>
      <c r="G4068" s="639"/>
      <c r="H4068" s="630">
        <f>IF(F4068="",0,VLOOKUP(F4068,'Cable trays (UnitPrice)'!B:F,5,0))</f>
        <v>0</v>
      </c>
      <c r="I4068" s="631">
        <f t="shared" si="5603"/>
        <v>0</v>
      </c>
      <c r="J4068" s="632"/>
      <c r="K4068" s="632"/>
      <c r="L4068" s="632"/>
      <c r="M4068" s="633"/>
      <c r="N4068" s="632"/>
      <c r="O4068" s="635"/>
      <c r="P4068" s="636" t="e">
        <f t="shared" ref="P4068" si="5611">G4068*O4060</f>
        <v>#REF!</v>
      </c>
    </row>
    <row r="4069" spans="1:16">
      <c r="B4069" s="627"/>
      <c r="C4069" s="627"/>
      <c r="D4069" s="627"/>
      <c r="E4069" s="628"/>
      <c r="F4069" s="8"/>
      <c r="G4069" s="639"/>
      <c r="H4069" s="630">
        <f>IF(F4069="",0,VLOOKUP(F4069,'Cable trays (UnitPrice)'!B:F,5,0))</f>
        <v>0</v>
      </c>
      <c r="I4069" s="631">
        <f t="shared" si="5603"/>
        <v>0</v>
      </c>
      <c r="J4069" s="632"/>
      <c r="K4069" s="632"/>
      <c r="L4069" s="632"/>
      <c r="M4069" s="633"/>
      <c r="N4069" s="632"/>
      <c r="O4069" s="635"/>
      <c r="P4069" s="636" t="e">
        <f t="shared" ref="P4069" si="5612">G4069*O4060</f>
        <v>#REF!</v>
      </c>
    </row>
    <row r="4070" spans="1:16">
      <c r="A4070" t="s">
        <v>1124</v>
      </c>
      <c r="B4070" s="706" t="s">
        <v>1111</v>
      </c>
      <c r="C4070" s="703" t="s">
        <v>852</v>
      </c>
      <c r="D4070" s="9" t="s">
        <v>941</v>
      </c>
      <c r="E4070" s="9" t="s">
        <v>881</v>
      </c>
      <c r="F4070" s="619"/>
      <c r="G4070" s="619"/>
      <c r="H4070" s="619"/>
      <c r="I4070" s="620">
        <f t="shared" ref="I4070" si="5613">SUM(I4071:I4079)</f>
        <v>73.518694284933019</v>
      </c>
      <c r="J4070" s="621">
        <f>I4070*NOK2EUR</f>
        <v>845.46498427672975</v>
      </c>
      <c r="K4070" s="622"/>
      <c r="L4070" s="622">
        <f t="shared" ref="L4070" si="5614">D4070/1000</f>
        <v>0.22500000000000001</v>
      </c>
      <c r="M4070" s="624">
        <f t="shared" ref="M4070" si="5615">$M$1</f>
        <v>0.5</v>
      </c>
      <c r="N4070" s="622">
        <f t="shared" ref="N4070" si="5616">L4070+L4070*M4070</f>
        <v>0.33750000000000002</v>
      </c>
      <c r="O4070" s="626" t="e">
        <f>SUMIF(#REF!,A4070,#REF!)</f>
        <v>#REF!</v>
      </c>
      <c r="P4070" s="626"/>
    </row>
    <row r="4071" spans="1:16">
      <c r="B4071" s="627"/>
      <c r="C4071" s="627"/>
      <c r="D4071" s="627"/>
      <c r="E4071" s="628"/>
      <c r="F4071" s="260" t="str">
        <f>CONCATENATE(B4070," ",C4070,D4070,"x",E4070)</f>
        <v>Tray - Tee HDG 225 x 100</v>
      </c>
      <c r="G4071" s="629">
        <v>1</v>
      </c>
      <c r="H4071" s="630">
        <f>IF(F4071="",0,VLOOKUP(F4071,'Cable trays (UnitPrice)'!B:F,5,0))</f>
        <v>57.391304347826086</v>
      </c>
      <c r="I4071" s="631">
        <f t="shared" ref="I4071:I4079" si="5617">H4071*G4071</f>
        <v>57.391304347826086</v>
      </c>
      <c r="J4071" s="632"/>
      <c r="K4071" s="632"/>
      <c r="L4071" s="632"/>
      <c r="M4071" s="633"/>
      <c r="N4071" s="632"/>
      <c r="O4071" s="635"/>
      <c r="P4071" s="636" t="e">
        <f t="shared" ref="P4071" si="5618">G4071*O4070</f>
        <v>#REF!</v>
      </c>
    </row>
    <row r="4072" spans="1:16">
      <c r="B4072" s="627"/>
      <c r="C4072" s="627"/>
      <c r="D4072" s="627"/>
      <c r="E4072" s="628"/>
      <c r="F4072" s="260" t="str">
        <f>CONCATENATE("Ladder - Union ",C4070,D4070,"x",E4070)</f>
        <v>Ladder - Union HDG 225 x 100</v>
      </c>
      <c r="G4072" s="629">
        <v>2</v>
      </c>
      <c r="H4072" s="630">
        <f>IF(F4072="",0,VLOOKUP(F4072,'Cable trays (UnitPrice)'!B:F,5,0))</f>
        <v>4.1564123598578071</v>
      </c>
      <c r="I4072" s="631">
        <f t="shared" si="5617"/>
        <v>8.3128247197156142</v>
      </c>
      <c r="J4072" s="632"/>
      <c r="K4072" s="632"/>
      <c r="L4072" s="632"/>
      <c r="M4072" s="633"/>
      <c r="N4072" s="632"/>
      <c r="O4072" s="635"/>
      <c r="P4072" s="636" t="e">
        <f t="shared" ref="P4072" si="5619">G4072*O4070</f>
        <v>#REF!</v>
      </c>
    </row>
    <row r="4073" spans="1:16">
      <c r="B4073" s="627"/>
      <c r="C4073" s="627"/>
      <c r="D4073" s="627"/>
      <c r="E4073" s="628"/>
      <c r="F4073" s="638" t="s">
        <v>853</v>
      </c>
      <c r="G4073" s="639">
        <v>2</v>
      </c>
      <c r="H4073" s="630">
        <f>IF(F4073="",0,VLOOKUP(F4073,'Cable trays (UnitPrice)'!B:F,5,0))</f>
        <v>1.6165217391304347</v>
      </c>
      <c r="I4073" s="631">
        <f t="shared" si="5617"/>
        <v>3.2330434782608695</v>
      </c>
      <c r="J4073" s="632"/>
      <c r="K4073" s="632"/>
      <c r="L4073" s="632"/>
      <c r="M4073" s="633"/>
      <c r="N4073" s="632"/>
      <c r="O4073" s="635"/>
      <c r="P4073" s="636" t="e">
        <f t="shared" ref="P4073" si="5620">G4073*O4070</f>
        <v>#REF!</v>
      </c>
    </row>
    <row r="4074" spans="1:16">
      <c r="B4074" s="627"/>
      <c r="C4074" s="627"/>
      <c r="D4074" s="627"/>
      <c r="E4074" s="628"/>
      <c r="F4074" s="638" t="s">
        <v>854</v>
      </c>
      <c r="G4074" s="639">
        <v>2</v>
      </c>
      <c r="H4074" s="630">
        <f>IF(F4074="",0,VLOOKUP(F4074,'Cable trays (UnitPrice)'!B:F,5,0))</f>
        <v>0.1643478260869565</v>
      </c>
      <c r="I4074" s="631">
        <f t="shared" si="5617"/>
        <v>0.328695652173913</v>
      </c>
      <c r="J4074" s="632"/>
      <c r="K4074" s="632"/>
      <c r="L4074" s="632"/>
      <c r="M4074" s="633"/>
      <c r="N4074" s="632"/>
      <c r="O4074" s="635"/>
      <c r="P4074" s="636" t="e">
        <f t="shared" ref="P4074" si="5621">G4074*O4070</f>
        <v>#REF!</v>
      </c>
    </row>
    <row r="4075" spans="1:16">
      <c r="B4075" s="627"/>
      <c r="C4075" s="627"/>
      <c r="D4075" s="627"/>
      <c r="E4075" s="628"/>
      <c r="F4075" s="638" t="s">
        <v>865</v>
      </c>
      <c r="G4075" s="639">
        <f t="shared" si="5593"/>
        <v>0.45</v>
      </c>
      <c r="H4075" s="630">
        <f>IF(F4075="",0,VLOOKUP(F4075,'Cable trays (UnitPrice)'!B:F,5,0))</f>
        <v>5.9608695652173909</v>
      </c>
      <c r="I4075" s="631">
        <f t="shared" si="5617"/>
        <v>2.682391304347826</v>
      </c>
      <c r="J4075" s="632"/>
      <c r="K4075" s="632"/>
      <c r="L4075" s="632"/>
      <c r="M4075" s="633"/>
      <c r="N4075" s="632"/>
      <c r="O4075" s="635"/>
      <c r="P4075" s="636" t="e">
        <f t="shared" ref="P4075" si="5622">G4075*O4070</f>
        <v>#REF!</v>
      </c>
    </row>
    <row r="4076" spans="1:16">
      <c r="B4076" s="627"/>
      <c r="C4076" s="627"/>
      <c r="D4076" s="627"/>
      <c r="E4076" s="628"/>
      <c r="F4076" s="638" t="s">
        <v>855</v>
      </c>
      <c r="G4076" s="639">
        <v>2</v>
      </c>
      <c r="H4076" s="630">
        <f>IF(F4076="",0,VLOOKUP(F4076,'Cable trays (UnitPrice)'!B:F,5,0))</f>
        <v>0.78521739130434776</v>
      </c>
      <c r="I4076" s="631">
        <f t="shared" si="5617"/>
        <v>1.5704347826086955</v>
      </c>
      <c r="J4076" s="632"/>
      <c r="K4076" s="632"/>
      <c r="L4076" s="632"/>
      <c r="M4076" s="633"/>
      <c r="N4076" s="632"/>
      <c r="O4076" s="635"/>
      <c r="P4076" s="636" t="e">
        <f t="shared" ref="P4076" si="5623">G4076*O4070</f>
        <v>#REF!</v>
      </c>
    </row>
    <row r="4077" spans="1:16">
      <c r="B4077" s="627"/>
      <c r="C4077" s="627"/>
      <c r="D4077" s="627"/>
      <c r="E4077" s="628"/>
      <c r="F4077" s="638"/>
      <c r="G4077" s="639"/>
      <c r="H4077" s="630">
        <f>IF(F4077="",0,VLOOKUP(F4077,'Cable trays (UnitPrice)'!B:F,5,0))</f>
        <v>0</v>
      </c>
      <c r="I4077" s="631">
        <f t="shared" si="5617"/>
        <v>0</v>
      </c>
      <c r="J4077" s="632"/>
      <c r="K4077" s="632"/>
      <c r="L4077" s="632"/>
      <c r="M4077" s="633"/>
      <c r="N4077" s="632"/>
      <c r="O4077" s="635"/>
      <c r="P4077" s="636" t="e">
        <f t="shared" ref="P4077" si="5624">G4077*O4070</f>
        <v>#REF!</v>
      </c>
    </row>
    <row r="4078" spans="1:16">
      <c r="B4078" s="627"/>
      <c r="C4078" s="627"/>
      <c r="D4078" s="627"/>
      <c r="E4078" s="628"/>
      <c r="F4078" s="627"/>
      <c r="G4078" s="639"/>
      <c r="H4078" s="630">
        <f>IF(F4078="",0,VLOOKUP(F4078,'Cable trays (UnitPrice)'!B:F,5,0))</f>
        <v>0</v>
      </c>
      <c r="I4078" s="631">
        <f t="shared" si="5617"/>
        <v>0</v>
      </c>
      <c r="J4078" s="632"/>
      <c r="K4078" s="632"/>
      <c r="L4078" s="632"/>
      <c r="M4078" s="633"/>
      <c r="N4078" s="632"/>
      <c r="O4078" s="635"/>
      <c r="P4078" s="636" t="e">
        <f t="shared" ref="P4078" si="5625">G4078*O4070</f>
        <v>#REF!</v>
      </c>
    </row>
    <row r="4079" spans="1:16">
      <c r="B4079" s="627"/>
      <c r="C4079" s="627"/>
      <c r="D4079" s="627"/>
      <c r="E4079" s="628"/>
      <c r="F4079" s="8"/>
      <c r="G4079" s="639"/>
      <c r="H4079" s="630">
        <f>IF(F4079="",0,VLOOKUP(F4079,'Cable trays (UnitPrice)'!B:F,5,0))</f>
        <v>0</v>
      </c>
      <c r="I4079" s="631">
        <f t="shared" si="5617"/>
        <v>0</v>
      </c>
      <c r="J4079" s="632"/>
      <c r="K4079" s="632"/>
      <c r="L4079" s="632"/>
      <c r="M4079" s="633"/>
      <c r="N4079" s="632"/>
      <c r="O4079" s="635"/>
      <c r="P4079" s="636" t="e">
        <f t="shared" ref="P4079" si="5626">G4079*O4070</f>
        <v>#REF!</v>
      </c>
    </row>
    <row r="4080" spans="1:16">
      <c r="A4080" t="s">
        <v>1125</v>
      </c>
      <c r="B4080" s="706" t="s">
        <v>1111</v>
      </c>
      <c r="C4080" s="703" t="s">
        <v>852</v>
      </c>
      <c r="D4080" s="9" t="s">
        <v>941</v>
      </c>
      <c r="E4080" s="9" t="s">
        <v>1016</v>
      </c>
      <c r="F4080" s="619"/>
      <c r="G4080" s="619"/>
      <c r="H4080" s="619"/>
      <c r="I4080" s="620">
        <f t="shared" ref="I4080" si="5627">SUM(I4081:I4089)</f>
        <v>72.649129067541722</v>
      </c>
      <c r="J4080" s="621">
        <f>I4080*NOK2EUR</f>
        <v>835.46498427672975</v>
      </c>
      <c r="K4080" s="622"/>
      <c r="L4080" s="622">
        <f t="shared" ref="L4080" si="5628">D4080/1000</f>
        <v>0.22500000000000001</v>
      </c>
      <c r="M4080" s="624">
        <f t="shared" ref="M4080" si="5629">$M$1</f>
        <v>0.5</v>
      </c>
      <c r="N4080" s="622">
        <f t="shared" ref="N4080" si="5630">L4080+L4080*M4080</f>
        <v>0.33750000000000002</v>
      </c>
      <c r="O4080" s="626" t="e">
        <f>SUMIF(#REF!,A4080,#REF!)</f>
        <v>#REF!</v>
      </c>
      <c r="P4080" s="626"/>
    </row>
    <row r="4081" spans="1:16">
      <c r="B4081" s="627"/>
      <c r="C4081" s="627"/>
      <c r="D4081" s="627"/>
      <c r="E4081" s="628"/>
      <c r="F4081" s="260" t="str">
        <f>CONCATENATE(B4080," ",C4080,D4080,"x",E4080)</f>
        <v>Tray - Tee HDG 225 x 75</v>
      </c>
      <c r="G4081" s="629">
        <v>1</v>
      </c>
      <c r="H4081" s="630">
        <f>IF(F4081="",0,VLOOKUP(F4081,'Cable trays (UnitPrice)'!B:F,5,0))</f>
        <v>56.521739130434781</v>
      </c>
      <c r="I4081" s="631">
        <f t="shared" ref="I4081:I4089" si="5631">H4081*G4081</f>
        <v>56.521739130434781</v>
      </c>
      <c r="J4081" s="632"/>
      <c r="K4081" s="632"/>
      <c r="L4081" s="632"/>
      <c r="M4081" s="633"/>
      <c r="N4081" s="632"/>
      <c r="O4081" s="635"/>
      <c r="P4081" s="636" t="e">
        <f t="shared" ref="P4081" si="5632">G4081*O4080</f>
        <v>#REF!</v>
      </c>
    </row>
    <row r="4082" spans="1:16">
      <c r="B4082" s="627"/>
      <c r="C4082" s="627"/>
      <c r="D4082" s="627"/>
      <c r="E4082" s="628"/>
      <c r="F4082" s="260" t="str">
        <f>CONCATENATE("Ladder - Union ",C4080,D4080,"x",E4080)</f>
        <v>Ladder - Union HDG 225 x 75</v>
      </c>
      <c r="G4082" s="629">
        <v>2</v>
      </c>
      <c r="H4082" s="630">
        <f>IF(F4082="",0,VLOOKUP(F4082,'Cable trays (UnitPrice)'!B:F,5,0))</f>
        <v>4.1564123598578071</v>
      </c>
      <c r="I4082" s="631">
        <f t="shared" si="5631"/>
        <v>8.3128247197156142</v>
      </c>
      <c r="J4082" s="632"/>
      <c r="K4082" s="632"/>
      <c r="L4082" s="632"/>
      <c r="M4082" s="633"/>
      <c r="N4082" s="632"/>
      <c r="O4082" s="635"/>
      <c r="P4082" s="636" t="e">
        <f t="shared" ref="P4082" si="5633">G4082*O4080</f>
        <v>#REF!</v>
      </c>
    </row>
    <row r="4083" spans="1:16">
      <c r="B4083" s="627"/>
      <c r="C4083" s="627"/>
      <c r="D4083" s="627"/>
      <c r="E4083" s="628"/>
      <c r="F4083" s="638" t="s">
        <v>853</v>
      </c>
      <c r="G4083" s="639">
        <v>2</v>
      </c>
      <c r="H4083" s="630">
        <f>IF(F4083="",0,VLOOKUP(F4083,'Cable trays (UnitPrice)'!B:F,5,0))</f>
        <v>1.6165217391304347</v>
      </c>
      <c r="I4083" s="631">
        <f t="shared" si="5631"/>
        <v>3.2330434782608695</v>
      </c>
      <c r="J4083" s="632"/>
      <c r="K4083" s="632"/>
      <c r="L4083" s="632"/>
      <c r="M4083" s="633"/>
      <c r="N4083" s="632"/>
      <c r="O4083" s="635"/>
      <c r="P4083" s="636" t="e">
        <f t="shared" ref="P4083" si="5634">G4083*O4080</f>
        <v>#REF!</v>
      </c>
    </row>
    <row r="4084" spans="1:16">
      <c r="B4084" s="627"/>
      <c r="C4084" s="627"/>
      <c r="D4084" s="627"/>
      <c r="E4084" s="628"/>
      <c r="F4084" s="638" t="s">
        <v>854</v>
      </c>
      <c r="G4084" s="639">
        <v>2</v>
      </c>
      <c r="H4084" s="630">
        <f>IF(F4084="",0,VLOOKUP(F4084,'Cable trays (UnitPrice)'!B:F,5,0))</f>
        <v>0.1643478260869565</v>
      </c>
      <c r="I4084" s="631">
        <f t="shared" si="5631"/>
        <v>0.328695652173913</v>
      </c>
      <c r="J4084" s="632"/>
      <c r="K4084" s="632"/>
      <c r="L4084" s="632"/>
      <c r="M4084" s="633"/>
      <c r="N4084" s="632"/>
      <c r="O4084" s="635"/>
      <c r="P4084" s="636" t="e">
        <f t="shared" ref="P4084" si="5635">G4084*O4080</f>
        <v>#REF!</v>
      </c>
    </row>
    <row r="4085" spans="1:16">
      <c r="B4085" s="627"/>
      <c r="C4085" s="627"/>
      <c r="D4085" s="627"/>
      <c r="E4085" s="628"/>
      <c r="F4085" s="638" t="s">
        <v>865</v>
      </c>
      <c r="G4085" s="639">
        <f t="shared" si="5593"/>
        <v>0.45</v>
      </c>
      <c r="H4085" s="630">
        <f>IF(F4085="",0,VLOOKUP(F4085,'Cable trays (UnitPrice)'!B:F,5,0))</f>
        <v>5.9608695652173909</v>
      </c>
      <c r="I4085" s="631">
        <f t="shared" si="5631"/>
        <v>2.682391304347826</v>
      </c>
      <c r="J4085" s="632"/>
      <c r="K4085" s="632"/>
      <c r="L4085" s="632"/>
      <c r="M4085" s="633"/>
      <c r="N4085" s="632"/>
      <c r="O4085" s="635"/>
      <c r="P4085" s="636" t="e">
        <f t="shared" ref="P4085" si="5636">G4085*O4080</f>
        <v>#REF!</v>
      </c>
    </row>
    <row r="4086" spans="1:16">
      <c r="B4086" s="627"/>
      <c r="C4086" s="627"/>
      <c r="D4086" s="627"/>
      <c r="E4086" s="628"/>
      <c r="F4086" s="638" t="s">
        <v>855</v>
      </c>
      <c r="G4086" s="639">
        <v>2</v>
      </c>
      <c r="H4086" s="630">
        <f>IF(F4086="",0,VLOOKUP(F4086,'Cable trays (UnitPrice)'!B:F,5,0))</f>
        <v>0.78521739130434776</v>
      </c>
      <c r="I4086" s="631">
        <f t="shared" si="5631"/>
        <v>1.5704347826086955</v>
      </c>
      <c r="J4086" s="632"/>
      <c r="K4086" s="632"/>
      <c r="L4086" s="632"/>
      <c r="M4086" s="633"/>
      <c r="N4086" s="632"/>
      <c r="O4086" s="635"/>
      <c r="P4086" s="636" t="e">
        <f t="shared" ref="P4086" si="5637">G4086*O4080</f>
        <v>#REF!</v>
      </c>
    </row>
    <row r="4087" spans="1:16">
      <c r="B4087" s="627"/>
      <c r="C4087" s="627"/>
      <c r="D4087" s="627"/>
      <c r="E4087" s="628"/>
      <c r="F4087" s="638"/>
      <c r="G4087" s="639"/>
      <c r="H4087" s="630">
        <f>IF(F4087="",0,VLOOKUP(F4087,'Cable trays (UnitPrice)'!B:F,5,0))</f>
        <v>0</v>
      </c>
      <c r="I4087" s="631">
        <f t="shared" si="5631"/>
        <v>0</v>
      </c>
      <c r="J4087" s="632"/>
      <c r="K4087" s="632"/>
      <c r="L4087" s="632"/>
      <c r="M4087" s="633"/>
      <c r="N4087" s="632"/>
      <c r="O4087" s="635"/>
      <c r="P4087" s="636" t="e">
        <f t="shared" ref="P4087" si="5638">G4087*O4080</f>
        <v>#REF!</v>
      </c>
    </row>
    <row r="4088" spans="1:16">
      <c r="B4088" s="627"/>
      <c r="C4088" s="627"/>
      <c r="D4088" s="627"/>
      <c r="E4088" s="628"/>
      <c r="F4088" s="627"/>
      <c r="G4088" s="639"/>
      <c r="H4088" s="630">
        <f>IF(F4088="",0,VLOOKUP(F4088,'Cable trays (UnitPrice)'!B:F,5,0))</f>
        <v>0</v>
      </c>
      <c r="I4088" s="631">
        <f t="shared" si="5631"/>
        <v>0</v>
      </c>
      <c r="J4088" s="632"/>
      <c r="K4088" s="632"/>
      <c r="L4088" s="632"/>
      <c r="M4088" s="633"/>
      <c r="N4088" s="632"/>
      <c r="O4088" s="635"/>
      <c r="P4088" s="636" t="e">
        <f t="shared" ref="P4088" si="5639">G4088*O4080</f>
        <v>#REF!</v>
      </c>
    </row>
    <row r="4089" spans="1:16">
      <c r="B4089" s="627"/>
      <c r="C4089" s="627"/>
      <c r="D4089" s="627"/>
      <c r="E4089" s="628"/>
      <c r="F4089" s="8"/>
      <c r="G4089" s="639"/>
      <c r="H4089" s="630">
        <f>IF(F4089="",0,VLOOKUP(F4089,'Cable trays (UnitPrice)'!B:F,5,0))</f>
        <v>0</v>
      </c>
      <c r="I4089" s="631">
        <f t="shared" si="5631"/>
        <v>0</v>
      </c>
      <c r="J4089" s="632"/>
      <c r="K4089" s="632"/>
      <c r="L4089" s="632"/>
      <c r="M4089" s="633"/>
      <c r="N4089" s="632"/>
      <c r="O4089" s="635"/>
      <c r="P4089" s="636" t="e">
        <f t="shared" ref="P4089" si="5640">G4089*O4080</f>
        <v>#REF!</v>
      </c>
    </row>
    <row r="4090" spans="1:16">
      <c r="A4090" t="s">
        <v>1126</v>
      </c>
      <c r="B4090" s="706" t="s">
        <v>1111</v>
      </c>
      <c r="C4090" s="703" t="s">
        <v>852</v>
      </c>
      <c r="D4090" s="9" t="s">
        <v>941</v>
      </c>
      <c r="E4090" s="9" t="s">
        <v>890</v>
      </c>
      <c r="F4090" s="619"/>
      <c r="G4090" s="619"/>
      <c r="H4090" s="619"/>
      <c r="I4090" s="620">
        <f t="shared" ref="I4090" si="5641">SUM(I4091:I4099)</f>
        <v>67.322358490566046</v>
      </c>
      <c r="J4090" s="621">
        <f>I4090*NOK2EUR</f>
        <v>774.2071226415095</v>
      </c>
      <c r="K4090" s="622"/>
      <c r="L4090" s="622">
        <f t="shared" ref="L4090" si="5642">D4090/1000</f>
        <v>0.22500000000000001</v>
      </c>
      <c r="M4090" s="624">
        <f t="shared" ref="M4090" si="5643">$M$1</f>
        <v>0.5</v>
      </c>
      <c r="N4090" s="622">
        <f t="shared" ref="N4090" si="5644">L4090+L4090*M4090</f>
        <v>0.33750000000000002</v>
      </c>
      <c r="O4090" s="626" t="e">
        <f>SUMIF(#REF!,A4090,#REF!)</f>
        <v>#REF!</v>
      </c>
      <c r="P4090" s="626"/>
    </row>
    <row r="4091" spans="1:16">
      <c r="B4091" s="627"/>
      <c r="C4091" s="627"/>
      <c r="D4091" s="627"/>
      <c r="E4091" s="628"/>
      <c r="F4091" s="260" t="str">
        <f>CONCATENATE(B4090," ",C4090,D4090,"x",E4090)</f>
        <v>Tray - Tee HDG 225 x 25</v>
      </c>
      <c r="G4091" s="629">
        <v>1</v>
      </c>
      <c r="H4091" s="630">
        <f>IF(F4091="",0,VLOOKUP(F4091,'Cable trays (UnitPrice)'!B:F,5,0))</f>
        <v>55.652173913043477</v>
      </c>
      <c r="I4091" s="631">
        <f t="shared" ref="I4091:I4099" si="5645">H4091*G4091</f>
        <v>55.652173913043477</v>
      </c>
      <c r="J4091" s="632"/>
      <c r="K4091" s="632"/>
      <c r="L4091" s="632"/>
      <c r="M4091" s="633"/>
      <c r="N4091" s="632"/>
      <c r="O4091" s="635"/>
      <c r="P4091" s="636" t="e">
        <f t="shared" ref="P4091" si="5646">G4091*O4090</f>
        <v>#REF!</v>
      </c>
    </row>
    <row r="4092" spans="1:16">
      <c r="B4092" s="627"/>
      <c r="C4092" s="627"/>
      <c r="D4092" s="627"/>
      <c r="E4092" s="628"/>
      <c r="F4092" s="260" t="str">
        <f>CONCATENATE("Ladder - Union ",C4090,D4090,"x",E4090)</f>
        <v>Ladder - Union HDG 225 x 25</v>
      </c>
      <c r="G4092" s="629">
        <v>2</v>
      </c>
      <c r="H4092" s="630">
        <f>IF(F4092="",0,VLOOKUP(F4092,'Cable trays (UnitPrice)'!B:F,5,0))</f>
        <v>1.9278096800656273</v>
      </c>
      <c r="I4092" s="631">
        <f t="shared" si="5645"/>
        <v>3.8556193601312545</v>
      </c>
      <c r="J4092" s="632"/>
      <c r="K4092" s="632"/>
      <c r="L4092" s="632"/>
      <c r="M4092" s="633"/>
      <c r="N4092" s="632"/>
      <c r="O4092" s="635"/>
      <c r="P4092" s="636" t="e">
        <f t="shared" ref="P4092" si="5647">G4092*O4090</f>
        <v>#REF!</v>
      </c>
    </row>
    <row r="4093" spans="1:16">
      <c r="B4093" s="627"/>
      <c r="C4093" s="627"/>
      <c r="D4093" s="627"/>
      <c r="E4093" s="628"/>
      <c r="F4093" s="638" t="s">
        <v>853</v>
      </c>
      <c r="G4093" s="639">
        <v>2</v>
      </c>
      <c r="H4093" s="630">
        <f>IF(F4093="",0,VLOOKUP(F4093,'Cable trays (UnitPrice)'!B:F,5,0))</f>
        <v>1.6165217391304347</v>
      </c>
      <c r="I4093" s="631">
        <f t="shared" si="5645"/>
        <v>3.2330434782608695</v>
      </c>
      <c r="J4093" s="632"/>
      <c r="K4093" s="632"/>
      <c r="L4093" s="632"/>
      <c r="M4093" s="633"/>
      <c r="N4093" s="632"/>
      <c r="O4093" s="635"/>
      <c r="P4093" s="636" t="e">
        <f t="shared" ref="P4093" si="5648">G4093*O4090</f>
        <v>#REF!</v>
      </c>
    </row>
    <row r="4094" spans="1:16">
      <c r="B4094" s="627"/>
      <c r="C4094" s="627"/>
      <c r="D4094" s="627"/>
      <c r="E4094" s="628"/>
      <c r="F4094" s="638" t="s">
        <v>854</v>
      </c>
      <c r="G4094" s="639">
        <v>2</v>
      </c>
      <c r="H4094" s="630">
        <f>IF(F4094="",0,VLOOKUP(F4094,'Cable trays (UnitPrice)'!B:F,5,0))</f>
        <v>0.1643478260869565</v>
      </c>
      <c r="I4094" s="631">
        <f t="shared" si="5645"/>
        <v>0.328695652173913</v>
      </c>
      <c r="J4094" s="632"/>
      <c r="K4094" s="632"/>
      <c r="L4094" s="632"/>
      <c r="M4094" s="633"/>
      <c r="N4094" s="632"/>
      <c r="O4094" s="635"/>
      <c r="P4094" s="636" t="e">
        <f t="shared" ref="P4094" si="5649">G4094*O4090</f>
        <v>#REF!</v>
      </c>
    </row>
    <row r="4095" spans="1:16">
      <c r="B4095" s="627"/>
      <c r="C4095" s="627"/>
      <c r="D4095" s="627"/>
      <c r="E4095" s="628"/>
      <c r="F4095" s="638" t="s">
        <v>865</v>
      </c>
      <c r="G4095" s="639">
        <f t="shared" si="5593"/>
        <v>0.45</v>
      </c>
      <c r="H4095" s="630">
        <f>IF(F4095="",0,VLOOKUP(F4095,'Cable trays (UnitPrice)'!B:F,5,0))</f>
        <v>5.9608695652173909</v>
      </c>
      <c r="I4095" s="631">
        <f t="shared" si="5645"/>
        <v>2.682391304347826</v>
      </c>
      <c r="J4095" s="632"/>
      <c r="K4095" s="632"/>
      <c r="L4095" s="632"/>
      <c r="M4095" s="633"/>
      <c r="N4095" s="632"/>
      <c r="O4095" s="635"/>
      <c r="P4095" s="636" t="e">
        <f t="shared" ref="P4095" si="5650">G4095*O4090</f>
        <v>#REF!</v>
      </c>
    </row>
    <row r="4096" spans="1:16">
      <c r="B4096" s="627"/>
      <c r="C4096" s="627"/>
      <c r="D4096" s="627"/>
      <c r="E4096" s="628"/>
      <c r="F4096" s="638" t="s">
        <v>855</v>
      </c>
      <c r="G4096" s="639">
        <v>2</v>
      </c>
      <c r="H4096" s="630">
        <f>IF(F4096="",0,VLOOKUP(F4096,'Cable trays (UnitPrice)'!B:F,5,0))</f>
        <v>0.78521739130434776</v>
      </c>
      <c r="I4096" s="631">
        <f t="shared" si="5645"/>
        <v>1.5704347826086955</v>
      </c>
      <c r="J4096" s="632"/>
      <c r="K4096" s="632"/>
      <c r="L4096" s="632"/>
      <c r="M4096" s="633"/>
      <c r="N4096" s="632"/>
      <c r="O4096" s="635"/>
      <c r="P4096" s="636" t="e">
        <f t="shared" ref="P4096" si="5651">G4096*O4090</f>
        <v>#REF!</v>
      </c>
    </row>
    <row r="4097" spans="1:16">
      <c r="B4097" s="627"/>
      <c r="C4097" s="627"/>
      <c r="D4097" s="627"/>
      <c r="E4097" s="628"/>
      <c r="F4097" s="638"/>
      <c r="G4097" s="639"/>
      <c r="H4097" s="630">
        <f>IF(F4097="",0,VLOOKUP(F4097,'Cable trays (UnitPrice)'!B:F,5,0))</f>
        <v>0</v>
      </c>
      <c r="I4097" s="631">
        <f t="shared" si="5645"/>
        <v>0</v>
      </c>
      <c r="J4097" s="632"/>
      <c r="K4097" s="632"/>
      <c r="L4097" s="632"/>
      <c r="M4097" s="633"/>
      <c r="N4097" s="632"/>
      <c r="O4097" s="635"/>
      <c r="P4097" s="636" t="e">
        <f t="shared" ref="P4097" si="5652">G4097*O4090</f>
        <v>#REF!</v>
      </c>
    </row>
    <row r="4098" spans="1:16">
      <c r="B4098" s="627"/>
      <c r="C4098" s="627"/>
      <c r="D4098" s="627"/>
      <c r="E4098" s="628"/>
      <c r="F4098" s="627"/>
      <c r="G4098" s="639"/>
      <c r="H4098" s="630">
        <f>IF(F4098="",0,VLOOKUP(F4098,'Cable trays (UnitPrice)'!B:F,5,0))</f>
        <v>0</v>
      </c>
      <c r="I4098" s="631">
        <f t="shared" si="5645"/>
        <v>0</v>
      </c>
      <c r="J4098" s="632"/>
      <c r="K4098" s="632"/>
      <c r="L4098" s="632"/>
      <c r="M4098" s="633"/>
      <c r="N4098" s="632"/>
      <c r="O4098" s="635"/>
      <c r="P4098" s="636" t="e">
        <f t="shared" ref="P4098" si="5653">G4098*O4090</f>
        <v>#REF!</v>
      </c>
    </row>
    <row r="4099" spans="1:16">
      <c r="B4099" s="627"/>
      <c r="C4099" s="627"/>
      <c r="D4099" s="627"/>
      <c r="E4099" s="628"/>
      <c r="F4099" s="8"/>
      <c r="G4099" s="639"/>
      <c r="H4099" s="630">
        <f>IF(F4099="",0,VLOOKUP(F4099,'Cable trays (UnitPrice)'!B:F,5,0))</f>
        <v>0</v>
      </c>
      <c r="I4099" s="631">
        <f t="shared" si="5645"/>
        <v>0</v>
      </c>
      <c r="J4099" s="632"/>
      <c r="K4099" s="632"/>
      <c r="L4099" s="632"/>
      <c r="M4099" s="633"/>
      <c r="N4099" s="632"/>
      <c r="O4099" s="635"/>
      <c r="P4099" s="636" t="e">
        <f t="shared" ref="P4099" si="5654">G4099*O4090</f>
        <v>#REF!</v>
      </c>
    </row>
    <row r="4100" spans="1:16">
      <c r="A4100" t="s">
        <v>1127</v>
      </c>
      <c r="B4100" s="706" t="s">
        <v>1111</v>
      </c>
      <c r="C4100" s="703" t="s">
        <v>852</v>
      </c>
      <c r="D4100" s="9" t="s">
        <v>872</v>
      </c>
      <c r="E4100" s="9" t="s">
        <v>864</v>
      </c>
      <c r="F4100" s="619"/>
      <c r="G4100" s="619"/>
      <c r="H4100" s="619"/>
      <c r="I4100" s="620">
        <f t="shared" ref="I4100" si="5655">SUM(I4101:I4109)</f>
        <v>24.401946951052778</v>
      </c>
      <c r="J4100" s="621">
        <f>I4100*NOK2EUR</f>
        <v>280.62238993710696</v>
      </c>
      <c r="K4100" s="622"/>
      <c r="L4100" s="622">
        <f t="shared" ref="L4100" si="5656">D4100/1000</f>
        <v>0.2</v>
      </c>
      <c r="M4100" s="624">
        <f t="shared" ref="M4100" si="5657">$M$1</f>
        <v>0.5</v>
      </c>
      <c r="N4100" s="622">
        <f t="shared" ref="N4100" si="5658">L4100+L4100*M4100</f>
        <v>0.30000000000000004</v>
      </c>
      <c r="O4100" s="626" t="e">
        <f>SUMIF(#REF!,A4100,#REF!)</f>
        <v>#REF!</v>
      </c>
      <c r="P4100" s="626"/>
    </row>
    <row r="4101" spans="1:16">
      <c r="B4101" s="627"/>
      <c r="C4101" s="627"/>
      <c r="D4101" s="627"/>
      <c r="E4101" s="628"/>
      <c r="F4101" s="260" t="str">
        <f>CONCATENATE(B4100," ",C4100,D4100,"x",E4100)</f>
        <v>Tray - Tee HDG 200 x 60</v>
      </c>
      <c r="G4101" s="629">
        <v>1</v>
      </c>
      <c r="H4101" s="630">
        <f>IF(F4101="",0,VLOOKUP(F4101,'Cable trays (UnitPrice)'!B:F,5,0))</f>
        <v>12.838392124692373</v>
      </c>
      <c r="I4101" s="631">
        <f t="shared" ref="I4101:I4109" si="5659">H4101*G4101</f>
        <v>12.838392124692373</v>
      </c>
      <c r="J4101" s="632"/>
      <c r="K4101" s="632"/>
      <c r="L4101" s="632"/>
      <c r="M4101" s="633"/>
      <c r="N4101" s="632"/>
      <c r="O4101" s="635"/>
      <c r="P4101" s="636" t="e">
        <f t="shared" ref="P4101" si="5660">G4101*O4100</f>
        <v>#REF!</v>
      </c>
    </row>
    <row r="4102" spans="1:16">
      <c r="B4102" s="627"/>
      <c r="C4102" s="627"/>
      <c r="D4102" s="627"/>
      <c r="E4102" s="628"/>
      <c r="F4102" s="260" t="str">
        <f>CONCATENATE("Ladder - Union ",C4100,D4100,"x",E4100)</f>
        <v>Ladder - Union HDG 200 x 60</v>
      </c>
      <c r="G4102" s="629">
        <v>2</v>
      </c>
      <c r="H4102" s="630">
        <f>IF(F4102="",0,VLOOKUP(F4102,'Cable trays (UnitPrice)'!B:F,5,0))</f>
        <v>2.0235165436149849</v>
      </c>
      <c r="I4102" s="631">
        <f t="shared" si="5659"/>
        <v>4.0470330872299698</v>
      </c>
      <c r="J4102" s="632"/>
      <c r="K4102" s="632"/>
      <c r="L4102" s="632"/>
      <c r="M4102" s="633"/>
      <c r="N4102" s="632"/>
      <c r="O4102" s="635"/>
      <c r="P4102" s="636" t="e">
        <f t="shared" ref="P4102" si="5661">G4102*O4100</f>
        <v>#REF!</v>
      </c>
    </row>
    <row r="4103" spans="1:16">
      <c r="B4103" s="627"/>
      <c r="C4103" s="627"/>
      <c r="D4103" s="627"/>
      <c r="E4103" s="628"/>
      <c r="F4103" s="638" t="s">
        <v>853</v>
      </c>
      <c r="G4103" s="639">
        <v>2</v>
      </c>
      <c r="H4103" s="630">
        <f>IF(F4103="",0,VLOOKUP(F4103,'Cable trays (UnitPrice)'!B:F,5,0))</f>
        <v>1.6165217391304347</v>
      </c>
      <c r="I4103" s="631">
        <f t="shared" si="5659"/>
        <v>3.2330434782608695</v>
      </c>
      <c r="J4103" s="632"/>
      <c r="K4103" s="632"/>
      <c r="L4103" s="632"/>
      <c r="M4103" s="633"/>
      <c r="N4103" s="632"/>
      <c r="O4103" s="635"/>
      <c r="P4103" s="636" t="e">
        <f t="shared" ref="P4103" si="5662">G4103*O4100</f>
        <v>#REF!</v>
      </c>
    </row>
    <row r="4104" spans="1:16">
      <c r="B4104" s="627"/>
      <c r="C4104" s="627"/>
      <c r="D4104" s="627"/>
      <c r="E4104" s="628"/>
      <c r="F4104" s="638" t="s">
        <v>854</v>
      </c>
      <c r="G4104" s="639">
        <v>2</v>
      </c>
      <c r="H4104" s="630">
        <f>IF(F4104="",0,VLOOKUP(F4104,'Cable trays (UnitPrice)'!B:F,5,0))</f>
        <v>0.1643478260869565</v>
      </c>
      <c r="I4104" s="631">
        <f t="shared" si="5659"/>
        <v>0.328695652173913</v>
      </c>
      <c r="J4104" s="632"/>
      <c r="K4104" s="632"/>
      <c r="L4104" s="632"/>
      <c r="M4104" s="633"/>
      <c r="N4104" s="632"/>
      <c r="O4104" s="635"/>
      <c r="P4104" s="636" t="e">
        <f t="shared" ref="P4104" si="5663">G4104*O4100</f>
        <v>#REF!</v>
      </c>
    </row>
    <row r="4105" spans="1:16">
      <c r="B4105" s="627"/>
      <c r="C4105" s="627"/>
      <c r="D4105" s="627"/>
      <c r="E4105" s="628"/>
      <c r="F4105" s="638" t="s">
        <v>865</v>
      </c>
      <c r="G4105" s="639">
        <f t="shared" si="5593"/>
        <v>0.4</v>
      </c>
      <c r="H4105" s="630">
        <f>IF(F4105="",0,VLOOKUP(F4105,'Cable trays (UnitPrice)'!B:F,5,0))</f>
        <v>5.9608695652173909</v>
      </c>
      <c r="I4105" s="631">
        <f t="shared" si="5659"/>
        <v>2.3843478260869566</v>
      </c>
      <c r="J4105" s="632"/>
      <c r="K4105" s="632"/>
      <c r="L4105" s="632"/>
      <c r="M4105" s="633"/>
      <c r="N4105" s="632"/>
      <c r="O4105" s="635"/>
      <c r="P4105" s="636" t="e">
        <f t="shared" ref="P4105" si="5664">G4105*O4100</f>
        <v>#REF!</v>
      </c>
    </row>
    <row r="4106" spans="1:16">
      <c r="B4106" s="627"/>
      <c r="C4106" s="627"/>
      <c r="D4106" s="627"/>
      <c r="E4106" s="628"/>
      <c r="F4106" s="638" t="s">
        <v>855</v>
      </c>
      <c r="G4106" s="639">
        <v>2</v>
      </c>
      <c r="H4106" s="630">
        <f>IF(F4106="",0,VLOOKUP(F4106,'Cable trays (UnitPrice)'!B:F,5,0))</f>
        <v>0.78521739130434776</v>
      </c>
      <c r="I4106" s="631">
        <f t="shared" si="5659"/>
        <v>1.5704347826086955</v>
      </c>
      <c r="J4106" s="632"/>
      <c r="K4106" s="632"/>
      <c r="L4106" s="632"/>
      <c r="M4106" s="633"/>
      <c r="N4106" s="632"/>
      <c r="O4106" s="635"/>
      <c r="P4106" s="636" t="e">
        <f t="shared" ref="P4106" si="5665">G4106*O4100</f>
        <v>#REF!</v>
      </c>
    </row>
    <row r="4107" spans="1:16">
      <c r="B4107" s="627"/>
      <c r="C4107" s="627"/>
      <c r="D4107" s="627"/>
      <c r="E4107" s="628"/>
      <c r="F4107" s="638"/>
      <c r="G4107" s="639"/>
      <c r="H4107" s="630">
        <f>IF(F4107="",0,VLOOKUP(F4107,'Cable trays (UnitPrice)'!B:F,5,0))</f>
        <v>0</v>
      </c>
      <c r="I4107" s="631">
        <f t="shared" si="5659"/>
        <v>0</v>
      </c>
      <c r="J4107" s="632"/>
      <c r="K4107" s="632"/>
      <c r="L4107" s="632"/>
      <c r="M4107" s="633"/>
      <c r="N4107" s="632"/>
      <c r="O4107" s="635"/>
      <c r="P4107" s="636" t="e">
        <f t="shared" ref="P4107" si="5666">G4107*O4100</f>
        <v>#REF!</v>
      </c>
    </row>
    <row r="4108" spans="1:16">
      <c r="B4108" s="627"/>
      <c r="C4108" s="627"/>
      <c r="D4108" s="627"/>
      <c r="E4108" s="628"/>
      <c r="F4108" s="627"/>
      <c r="G4108" s="639"/>
      <c r="H4108" s="630">
        <f>IF(F4108="",0,VLOOKUP(F4108,'Cable trays (UnitPrice)'!B:F,5,0))</f>
        <v>0</v>
      </c>
      <c r="I4108" s="631">
        <f t="shared" si="5659"/>
        <v>0</v>
      </c>
      <c r="J4108" s="632"/>
      <c r="K4108" s="632"/>
      <c r="L4108" s="632"/>
      <c r="M4108" s="633"/>
      <c r="N4108" s="632"/>
      <c r="O4108" s="635"/>
      <c r="P4108" s="636" t="e">
        <f t="shared" ref="P4108" si="5667">G4108*O4100</f>
        <v>#REF!</v>
      </c>
    </row>
    <row r="4109" spans="1:16">
      <c r="B4109" s="627"/>
      <c r="C4109" s="627"/>
      <c r="D4109" s="627"/>
      <c r="E4109" s="628"/>
      <c r="F4109" s="8"/>
      <c r="G4109" s="639"/>
      <c r="H4109" s="630">
        <f>IF(F4109="",0,VLOOKUP(F4109,'Cable trays (UnitPrice)'!B:F,5,0))</f>
        <v>0</v>
      </c>
      <c r="I4109" s="631">
        <f t="shared" si="5659"/>
        <v>0</v>
      </c>
      <c r="J4109" s="632"/>
      <c r="K4109" s="632"/>
      <c r="L4109" s="632"/>
      <c r="M4109" s="633"/>
      <c r="N4109" s="632"/>
      <c r="O4109" s="635"/>
      <c r="P4109" s="636" t="e">
        <f t="shared" ref="P4109" si="5668">G4109*O4100</f>
        <v>#REF!</v>
      </c>
    </row>
    <row r="4110" spans="1:16">
      <c r="A4110" t="s">
        <v>1127</v>
      </c>
      <c r="B4110" s="706" t="s">
        <v>1111</v>
      </c>
      <c r="C4110" s="703" t="s">
        <v>852</v>
      </c>
      <c r="D4110" s="9" t="s">
        <v>872</v>
      </c>
      <c r="E4110" s="9" t="s">
        <v>864</v>
      </c>
      <c r="F4110" s="619"/>
      <c r="G4110" s="619"/>
      <c r="H4110" s="619"/>
      <c r="I4110" s="620">
        <f t="shared" ref="I4110" si="5669">SUM(I4111:I4119)</f>
        <v>24.401946951052778</v>
      </c>
      <c r="J4110" s="621">
        <f>I4110*NOK2EUR</f>
        <v>280.62238993710696</v>
      </c>
      <c r="K4110" s="622"/>
      <c r="L4110" s="622">
        <f t="shared" ref="L4110" si="5670">D4110/1000</f>
        <v>0.2</v>
      </c>
      <c r="M4110" s="624">
        <f t="shared" ref="M4110" si="5671">$M$1</f>
        <v>0.5</v>
      </c>
      <c r="N4110" s="622">
        <f t="shared" ref="N4110" si="5672">L4110+L4110*M4110</f>
        <v>0.30000000000000004</v>
      </c>
      <c r="O4110" s="626" t="e">
        <f>SUMIF(#REF!,A4110,#REF!)</f>
        <v>#REF!</v>
      </c>
      <c r="P4110" s="626"/>
    </row>
    <row r="4111" spans="1:16">
      <c r="B4111" s="627"/>
      <c r="C4111" s="627"/>
      <c r="D4111" s="627"/>
      <c r="E4111" s="628"/>
      <c r="F4111" s="260" t="str">
        <f>CONCATENATE(B4110," ",C4110,D4110,"x",E4110)</f>
        <v>Tray - Tee HDG 200 x 60</v>
      </c>
      <c r="G4111" s="629">
        <v>1</v>
      </c>
      <c r="H4111" s="630">
        <f>IF(F4111="",0,VLOOKUP(F4111,'Cable trays (UnitPrice)'!B:F,5,0))</f>
        <v>12.838392124692373</v>
      </c>
      <c r="I4111" s="631">
        <f t="shared" ref="I4111:I4119" si="5673">H4111*G4111</f>
        <v>12.838392124692373</v>
      </c>
      <c r="J4111" s="632"/>
      <c r="K4111" s="632"/>
      <c r="L4111" s="632"/>
      <c r="M4111" s="633"/>
      <c r="N4111" s="632"/>
      <c r="O4111" s="635"/>
      <c r="P4111" s="636" t="e">
        <f t="shared" ref="P4111" si="5674">G4111*O4110</f>
        <v>#REF!</v>
      </c>
    </row>
    <row r="4112" spans="1:16">
      <c r="B4112" s="627"/>
      <c r="C4112" s="627"/>
      <c r="D4112" s="627"/>
      <c r="E4112" s="628"/>
      <c r="F4112" s="260" t="str">
        <f>CONCATENATE("Ladder - Union ",C4110,D4110,"x",E4110)</f>
        <v>Ladder - Union HDG 200 x 60</v>
      </c>
      <c r="G4112" s="629">
        <v>2</v>
      </c>
      <c r="H4112" s="630">
        <f>IF(F4112="",0,VLOOKUP(F4112,'Cable trays (UnitPrice)'!B:F,5,0))</f>
        <v>2.0235165436149849</v>
      </c>
      <c r="I4112" s="631">
        <f t="shared" si="5673"/>
        <v>4.0470330872299698</v>
      </c>
      <c r="J4112" s="632"/>
      <c r="K4112" s="632"/>
      <c r="L4112" s="632"/>
      <c r="M4112" s="633"/>
      <c r="N4112" s="632"/>
      <c r="O4112" s="635"/>
      <c r="P4112" s="636" t="e">
        <f t="shared" ref="P4112" si="5675">G4112*O4110</f>
        <v>#REF!</v>
      </c>
    </row>
    <row r="4113" spans="1:16">
      <c r="B4113" s="627"/>
      <c r="C4113" s="627"/>
      <c r="D4113" s="627"/>
      <c r="E4113" s="628"/>
      <c r="F4113" s="638" t="s">
        <v>853</v>
      </c>
      <c r="G4113" s="639">
        <v>2</v>
      </c>
      <c r="H4113" s="630">
        <f>IF(F4113="",0,VLOOKUP(F4113,'Cable trays (UnitPrice)'!B:F,5,0))</f>
        <v>1.6165217391304347</v>
      </c>
      <c r="I4113" s="631">
        <f t="shared" si="5673"/>
        <v>3.2330434782608695</v>
      </c>
      <c r="J4113" s="632"/>
      <c r="K4113" s="632"/>
      <c r="L4113" s="632"/>
      <c r="M4113" s="633"/>
      <c r="N4113" s="632"/>
      <c r="O4113" s="635"/>
      <c r="P4113" s="636" t="e">
        <f t="shared" ref="P4113" si="5676">G4113*O4110</f>
        <v>#REF!</v>
      </c>
    </row>
    <row r="4114" spans="1:16">
      <c r="B4114" s="627"/>
      <c r="C4114" s="627"/>
      <c r="D4114" s="627"/>
      <c r="E4114" s="628"/>
      <c r="F4114" s="638" t="s">
        <v>854</v>
      </c>
      <c r="G4114" s="639">
        <v>2</v>
      </c>
      <c r="H4114" s="630">
        <f>IF(F4114="",0,VLOOKUP(F4114,'Cable trays (UnitPrice)'!B:F,5,0))</f>
        <v>0.1643478260869565</v>
      </c>
      <c r="I4114" s="631">
        <f t="shared" si="5673"/>
        <v>0.328695652173913</v>
      </c>
      <c r="J4114" s="632"/>
      <c r="K4114" s="632"/>
      <c r="L4114" s="632"/>
      <c r="M4114" s="633"/>
      <c r="N4114" s="632"/>
      <c r="O4114" s="635"/>
      <c r="P4114" s="636" t="e">
        <f t="shared" ref="P4114" si="5677">G4114*O4110</f>
        <v>#REF!</v>
      </c>
    </row>
    <row r="4115" spans="1:16">
      <c r="B4115" s="627"/>
      <c r="C4115" s="627"/>
      <c r="D4115" s="627"/>
      <c r="E4115" s="628"/>
      <c r="F4115" s="638" t="s">
        <v>865</v>
      </c>
      <c r="G4115" s="639">
        <f t="shared" si="5593"/>
        <v>0.4</v>
      </c>
      <c r="H4115" s="630">
        <f>IF(F4115="",0,VLOOKUP(F4115,'Cable trays (UnitPrice)'!B:F,5,0))</f>
        <v>5.9608695652173909</v>
      </c>
      <c r="I4115" s="631">
        <f t="shared" si="5673"/>
        <v>2.3843478260869566</v>
      </c>
      <c r="J4115" s="632"/>
      <c r="K4115" s="632"/>
      <c r="L4115" s="632"/>
      <c r="M4115" s="633"/>
      <c r="N4115" s="632"/>
      <c r="O4115" s="635"/>
      <c r="P4115" s="636" t="e">
        <f t="shared" ref="P4115" si="5678">G4115*O4110</f>
        <v>#REF!</v>
      </c>
    </row>
    <row r="4116" spans="1:16">
      <c r="B4116" s="627"/>
      <c r="C4116" s="627"/>
      <c r="D4116" s="627"/>
      <c r="E4116" s="628"/>
      <c r="F4116" s="638" t="s">
        <v>855</v>
      </c>
      <c r="G4116" s="639">
        <v>2</v>
      </c>
      <c r="H4116" s="630">
        <f>IF(F4116="",0,VLOOKUP(F4116,'Cable trays (UnitPrice)'!B:F,5,0))</f>
        <v>0.78521739130434776</v>
      </c>
      <c r="I4116" s="631">
        <f t="shared" si="5673"/>
        <v>1.5704347826086955</v>
      </c>
      <c r="J4116" s="632"/>
      <c r="K4116" s="632"/>
      <c r="L4116" s="632"/>
      <c r="M4116" s="633"/>
      <c r="N4116" s="632"/>
      <c r="O4116" s="635"/>
      <c r="P4116" s="636" t="e">
        <f t="shared" ref="P4116" si="5679">G4116*O4110</f>
        <v>#REF!</v>
      </c>
    </row>
    <row r="4117" spans="1:16">
      <c r="B4117" s="627"/>
      <c r="C4117" s="627"/>
      <c r="D4117" s="627"/>
      <c r="E4117" s="628"/>
      <c r="F4117" s="638"/>
      <c r="G4117" s="639"/>
      <c r="H4117" s="630">
        <f>IF(F4117="",0,VLOOKUP(F4117,'Cable trays (UnitPrice)'!B:F,5,0))</f>
        <v>0</v>
      </c>
      <c r="I4117" s="631">
        <f t="shared" si="5673"/>
        <v>0</v>
      </c>
      <c r="J4117" s="632"/>
      <c r="K4117" s="632"/>
      <c r="L4117" s="632"/>
      <c r="M4117" s="633"/>
      <c r="N4117" s="632"/>
      <c r="O4117" s="635"/>
      <c r="P4117" s="636" t="e">
        <f t="shared" ref="P4117" si="5680">G4117*O4110</f>
        <v>#REF!</v>
      </c>
    </row>
    <row r="4118" spans="1:16">
      <c r="B4118" s="627"/>
      <c r="C4118" s="627"/>
      <c r="D4118" s="627"/>
      <c r="E4118" s="628"/>
      <c r="F4118" s="627"/>
      <c r="G4118" s="639"/>
      <c r="H4118" s="630">
        <f>IF(F4118="",0,VLOOKUP(F4118,'Cable trays (UnitPrice)'!B:F,5,0))</f>
        <v>0</v>
      </c>
      <c r="I4118" s="631">
        <f t="shared" si="5673"/>
        <v>0</v>
      </c>
      <c r="J4118" s="632"/>
      <c r="K4118" s="632"/>
      <c r="L4118" s="632"/>
      <c r="M4118" s="633"/>
      <c r="N4118" s="632"/>
      <c r="O4118" s="635"/>
      <c r="P4118" s="636" t="e">
        <f t="shared" ref="P4118" si="5681">G4118*O4110</f>
        <v>#REF!</v>
      </c>
    </row>
    <row r="4119" spans="1:16">
      <c r="B4119" s="627"/>
      <c r="C4119" s="627"/>
      <c r="D4119" s="627"/>
      <c r="E4119" s="628"/>
      <c r="F4119" s="8"/>
      <c r="G4119" s="639"/>
      <c r="H4119" s="630">
        <f>IF(F4119="",0,VLOOKUP(F4119,'Cable trays (UnitPrice)'!B:F,5,0))</f>
        <v>0</v>
      </c>
      <c r="I4119" s="631">
        <f t="shared" si="5673"/>
        <v>0</v>
      </c>
      <c r="J4119" s="632"/>
      <c r="K4119" s="632"/>
      <c r="L4119" s="632"/>
      <c r="M4119" s="633"/>
      <c r="N4119" s="632"/>
      <c r="O4119" s="635"/>
      <c r="P4119" s="636" t="e">
        <f t="shared" ref="P4119" si="5682">G4119*O4110</f>
        <v>#REF!</v>
      </c>
    </row>
    <row r="4120" spans="1:16">
      <c r="A4120" t="s">
        <v>1128</v>
      </c>
      <c r="B4120" s="706" t="s">
        <v>1111</v>
      </c>
      <c r="C4120" s="703" t="s">
        <v>852</v>
      </c>
      <c r="D4120" s="9" t="s">
        <v>872</v>
      </c>
      <c r="E4120" s="9" t="s">
        <v>867</v>
      </c>
      <c r="F4120" s="619"/>
      <c r="G4120" s="619"/>
      <c r="H4120" s="619"/>
      <c r="I4120" s="620">
        <f t="shared" ref="I4120" si="5683">SUM(I4121:I4129)</f>
        <v>63.546054142739948</v>
      </c>
      <c r="J4120" s="621">
        <f>I4120*NOK2EUR</f>
        <v>730.77962264150938</v>
      </c>
      <c r="K4120" s="622"/>
      <c r="L4120" s="622">
        <f t="shared" ref="L4120" si="5684">D4120/1000</f>
        <v>0.2</v>
      </c>
      <c r="M4120" s="624">
        <f t="shared" ref="M4120" si="5685">$M$1</f>
        <v>0.5</v>
      </c>
      <c r="N4120" s="622">
        <f t="shared" ref="N4120" si="5686">L4120+L4120*M4120</f>
        <v>0.30000000000000004</v>
      </c>
      <c r="O4120" s="626" t="e">
        <f>SUMIF(#REF!,A4120,#REF!)</f>
        <v>#REF!</v>
      </c>
      <c r="P4120" s="626"/>
    </row>
    <row r="4121" spans="1:16">
      <c r="B4121" s="627"/>
      <c r="C4121" s="627"/>
      <c r="D4121" s="627"/>
      <c r="E4121" s="628"/>
      <c r="F4121" s="260" t="str">
        <f>CONCATENATE(B4120," ",C4120,D4120,"x",E4120)</f>
        <v>Tray - Tee HDG 200 x 50</v>
      </c>
      <c r="G4121" s="629">
        <v>1</v>
      </c>
      <c r="H4121" s="630">
        <f>IF(F4121="",0,VLOOKUP(F4121,'Cable trays (UnitPrice)'!B:F,5,0))</f>
        <v>52.173913043478258</v>
      </c>
      <c r="I4121" s="631">
        <f t="shared" ref="I4121:I4129" si="5687">H4121*G4121</f>
        <v>52.173913043478258</v>
      </c>
      <c r="J4121" s="632"/>
      <c r="K4121" s="632"/>
      <c r="L4121" s="632"/>
      <c r="M4121" s="633"/>
      <c r="N4121" s="632"/>
      <c r="O4121" s="635"/>
      <c r="P4121" s="636" t="e">
        <f t="shared" ref="P4121" si="5688">G4121*O4120</f>
        <v>#REF!</v>
      </c>
    </row>
    <row r="4122" spans="1:16">
      <c r="B4122" s="627"/>
      <c r="C4122" s="627"/>
      <c r="D4122" s="627"/>
      <c r="E4122" s="628"/>
      <c r="F4122" s="260" t="str">
        <f>CONCATENATE("Ladder - Union ",C4120,D4120,"x",E4120)</f>
        <v>Ladder - Union HDG 200 x 50</v>
      </c>
      <c r="G4122" s="629">
        <v>2</v>
      </c>
      <c r="H4122" s="630">
        <f>IF(F4122="",0,VLOOKUP(F4122,'Cable trays (UnitPrice)'!B:F,5,0))</f>
        <v>1.9278096800656273</v>
      </c>
      <c r="I4122" s="631">
        <f t="shared" si="5687"/>
        <v>3.8556193601312545</v>
      </c>
      <c r="J4122" s="632"/>
      <c r="K4122" s="632"/>
      <c r="L4122" s="632"/>
      <c r="M4122" s="633"/>
      <c r="N4122" s="632"/>
      <c r="O4122" s="635"/>
      <c r="P4122" s="636" t="e">
        <f t="shared" ref="P4122" si="5689">G4122*O4120</f>
        <v>#REF!</v>
      </c>
    </row>
    <row r="4123" spans="1:16">
      <c r="B4123" s="627"/>
      <c r="C4123" s="627"/>
      <c r="D4123" s="627"/>
      <c r="E4123" s="628"/>
      <c r="F4123" s="638" t="s">
        <v>853</v>
      </c>
      <c r="G4123" s="639">
        <v>2</v>
      </c>
      <c r="H4123" s="630">
        <f>IF(F4123="",0,VLOOKUP(F4123,'Cable trays (UnitPrice)'!B:F,5,0))</f>
        <v>1.6165217391304347</v>
      </c>
      <c r="I4123" s="631">
        <f t="shared" si="5687"/>
        <v>3.2330434782608695</v>
      </c>
      <c r="J4123" s="632"/>
      <c r="K4123" s="632"/>
      <c r="L4123" s="632"/>
      <c r="M4123" s="633"/>
      <c r="N4123" s="632"/>
      <c r="O4123" s="635"/>
      <c r="P4123" s="636" t="e">
        <f t="shared" ref="P4123" si="5690">G4123*O4120</f>
        <v>#REF!</v>
      </c>
    </row>
    <row r="4124" spans="1:16">
      <c r="B4124" s="627"/>
      <c r="C4124" s="627"/>
      <c r="D4124" s="627"/>
      <c r="E4124" s="628"/>
      <c r="F4124" s="638" t="s">
        <v>854</v>
      </c>
      <c r="G4124" s="639">
        <v>2</v>
      </c>
      <c r="H4124" s="630">
        <f>IF(F4124="",0,VLOOKUP(F4124,'Cable trays (UnitPrice)'!B:F,5,0))</f>
        <v>0.1643478260869565</v>
      </c>
      <c r="I4124" s="631">
        <f t="shared" si="5687"/>
        <v>0.328695652173913</v>
      </c>
      <c r="J4124" s="632"/>
      <c r="K4124" s="632"/>
      <c r="L4124" s="632"/>
      <c r="M4124" s="633"/>
      <c r="N4124" s="632"/>
      <c r="O4124" s="635"/>
      <c r="P4124" s="636" t="e">
        <f t="shared" ref="P4124" si="5691">G4124*O4120</f>
        <v>#REF!</v>
      </c>
    </row>
    <row r="4125" spans="1:16">
      <c r="B4125" s="627"/>
      <c r="C4125" s="627"/>
      <c r="D4125" s="627"/>
      <c r="E4125" s="628"/>
      <c r="F4125" s="638" t="s">
        <v>865</v>
      </c>
      <c r="G4125" s="639">
        <f t="shared" ref="G4125:G4185" si="5692">D4120*2/1000</f>
        <v>0.4</v>
      </c>
      <c r="H4125" s="630">
        <f>IF(F4125="",0,VLOOKUP(F4125,'Cable trays (UnitPrice)'!B:F,5,0))</f>
        <v>5.9608695652173909</v>
      </c>
      <c r="I4125" s="631">
        <f t="shared" si="5687"/>
        <v>2.3843478260869566</v>
      </c>
      <c r="J4125" s="632"/>
      <c r="K4125" s="632"/>
      <c r="L4125" s="632"/>
      <c r="M4125" s="633"/>
      <c r="N4125" s="632"/>
      <c r="O4125" s="635"/>
      <c r="P4125" s="636" t="e">
        <f t="shared" ref="P4125" si="5693">G4125*O4120</f>
        <v>#REF!</v>
      </c>
    </row>
    <row r="4126" spans="1:16">
      <c r="B4126" s="627"/>
      <c r="C4126" s="627"/>
      <c r="D4126" s="627"/>
      <c r="E4126" s="628"/>
      <c r="F4126" s="638" t="s">
        <v>855</v>
      </c>
      <c r="G4126" s="639">
        <v>2</v>
      </c>
      <c r="H4126" s="630">
        <f>IF(F4126="",0,VLOOKUP(F4126,'Cable trays (UnitPrice)'!B:F,5,0))</f>
        <v>0.78521739130434776</v>
      </c>
      <c r="I4126" s="631">
        <f t="shared" si="5687"/>
        <v>1.5704347826086955</v>
      </c>
      <c r="J4126" s="632"/>
      <c r="K4126" s="632"/>
      <c r="L4126" s="632"/>
      <c r="M4126" s="633"/>
      <c r="N4126" s="632"/>
      <c r="O4126" s="635"/>
      <c r="P4126" s="636" t="e">
        <f t="shared" ref="P4126" si="5694">G4126*O4120</f>
        <v>#REF!</v>
      </c>
    </row>
    <row r="4127" spans="1:16">
      <c r="B4127" s="627"/>
      <c r="C4127" s="627"/>
      <c r="D4127" s="627"/>
      <c r="E4127" s="628"/>
      <c r="F4127" s="638"/>
      <c r="G4127" s="639"/>
      <c r="H4127" s="630">
        <f>IF(F4127="",0,VLOOKUP(F4127,'Cable trays (UnitPrice)'!B:F,5,0))</f>
        <v>0</v>
      </c>
      <c r="I4127" s="631">
        <f t="shared" si="5687"/>
        <v>0</v>
      </c>
      <c r="J4127" s="632"/>
      <c r="K4127" s="632"/>
      <c r="L4127" s="632"/>
      <c r="M4127" s="633"/>
      <c r="N4127" s="632"/>
      <c r="O4127" s="635"/>
      <c r="P4127" s="636" t="e">
        <f t="shared" ref="P4127" si="5695">G4127*O4120</f>
        <v>#REF!</v>
      </c>
    </row>
    <row r="4128" spans="1:16">
      <c r="B4128" s="627"/>
      <c r="C4128" s="627"/>
      <c r="D4128" s="627"/>
      <c r="E4128" s="628"/>
      <c r="F4128" s="627"/>
      <c r="G4128" s="639"/>
      <c r="H4128" s="630">
        <f>IF(F4128="",0,VLOOKUP(F4128,'Cable trays (UnitPrice)'!B:F,5,0))</f>
        <v>0</v>
      </c>
      <c r="I4128" s="631">
        <f t="shared" si="5687"/>
        <v>0</v>
      </c>
      <c r="J4128" s="632"/>
      <c r="K4128" s="632"/>
      <c r="L4128" s="632"/>
      <c r="M4128" s="633"/>
      <c r="N4128" s="632"/>
      <c r="O4128" s="635"/>
      <c r="P4128" s="636" t="e">
        <f t="shared" ref="P4128" si="5696">G4128*O4120</f>
        <v>#REF!</v>
      </c>
    </row>
    <row r="4129" spans="1:16">
      <c r="B4129" s="627"/>
      <c r="C4129" s="627"/>
      <c r="D4129" s="627"/>
      <c r="E4129" s="628"/>
      <c r="F4129" s="8"/>
      <c r="G4129" s="639"/>
      <c r="H4129" s="630">
        <f>IF(F4129="",0,VLOOKUP(F4129,'Cable trays (UnitPrice)'!B:F,5,0))</f>
        <v>0</v>
      </c>
      <c r="I4129" s="631">
        <f t="shared" si="5687"/>
        <v>0</v>
      </c>
      <c r="J4129" s="632"/>
      <c r="K4129" s="632"/>
      <c r="L4129" s="632"/>
      <c r="M4129" s="633"/>
      <c r="N4129" s="632"/>
      <c r="O4129" s="635"/>
      <c r="P4129" s="636" t="e">
        <f t="shared" ref="P4129" si="5697">G4129*O4120</f>
        <v>#REF!</v>
      </c>
    </row>
    <row r="4130" spans="1:16">
      <c r="A4130" t="s">
        <v>1129</v>
      </c>
      <c r="B4130" s="706" t="s">
        <v>1111</v>
      </c>
      <c r="C4130" s="703" t="s">
        <v>852</v>
      </c>
      <c r="D4130" s="9" t="s">
        <v>1031</v>
      </c>
      <c r="E4130" s="9" t="s">
        <v>1032</v>
      </c>
      <c r="F4130" s="619"/>
      <c r="G4130" s="619"/>
      <c r="H4130" s="619"/>
      <c r="I4130" s="620">
        <f t="shared" ref="I4130" si="5698">SUM(I4131:I4139)</f>
        <v>83.466017391304362</v>
      </c>
      <c r="J4130" s="621">
        <f>I4130*NOK2EUR</f>
        <v>959.85920000000021</v>
      </c>
      <c r="K4130" s="622"/>
      <c r="L4130" s="622">
        <f t="shared" ref="L4130" si="5699">D4130/1000</f>
        <v>0.152</v>
      </c>
      <c r="M4130" s="624">
        <f t="shared" ref="M4130" si="5700">$M$1</f>
        <v>0.5</v>
      </c>
      <c r="N4130" s="622">
        <f t="shared" ref="N4130" si="5701">L4130+L4130*M4130</f>
        <v>0.22799999999999998</v>
      </c>
      <c r="O4130" s="626" t="e">
        <f>SUMIF(#REF!,A4130,#REF!)</f>
        <v>#REF!</v>
      </c>
      <c r="P4130" s="626"/>
    </row>
    <row r="4131" spans="1:16">
      <c r="B4131" s="627"/>
      <c r="C4131" s="627"/>
      <c r="D4131" s="627"/>
      <c r="E4131" s="628"/>
      <c r="F4131" s="260" t="str">
        <f>CONCATENATE(B4130," ",C4130,D4130,"x",E4130)</f>
        <v>Tray - Tee HDG 152 x 127</v>
      </c>
      <c r="G4131" s="629">
        <v>1</v>
      </c>
      <c r="H4131" s="630">
        <f>IF(F4131="",0,VLOOKUP(F4131,'Cable trays (UnitPrice)'!B:F,5,0))</f>
        <v>50.434782608695649</v>
      </c>
      <c r="I4131" s="631">
        <f t="shared" ref="I4131:I4139" si="5702">H4131*G4131</f>
        <v>50.434782608695649</v>
      </c>
      <c r="J4131" s="632"/>
      <c r="K4131" s="632"/>
      <c r="L4131" s="632"/>
      <c r="M4131" s="633"/>
      <c r="N4131" s="632"/>
      <c r="O4131" s="635"/>
      <c r="P4131" s="636" t="e">
        <f t="shared" ref="P4131" si="5703">G4131*O4130</f>
        <v>#REF!</v>
      </c>
    </row>
    <row r="4132" spans="1:16">
      <c r="B4132" s="627"/>
      <c r="C4132" s="627"/>
      <c r="D4132" s="627"/>
      <c r="E4132" s="628"/>
      <c r="F4132" s="260" t="str">
        <f>CONCATENATE("Ladder - Union ",C4130,D4130,"x",E4130)</f>
        <v>Ladder - Union HDG 152 x 127</v>
      </c>
      <c r="G4132" s="629">
        <v>2</v>
      </c>
      <c r="H4132" s="630">
        <f>IF(F4132="",0,VLOOKUP(F4132,'Cable trays (UnitPrice)'!B:F,5,0))</f>
        <v>13.043478260869565</v>
      </c>
      <c r="I4132" s="631">
        <f t="shared" si="5702"/>
        <v>26.086956521739129</v>
      </c>
      <c r="J4132" s="632"/>
      <c r="K4132" s="632"/>
      <c r="L4132" s="632"/>
      <c r="M4132" s="633"/>
      <c r="N4132" s="632"/>
      <c r="O4132" s="635"/>
      <c r="P4132" s="636" t="e">
        <f t="shared" ref="P4132" si="5704">G4132*O4130</f>
        <v>#REF!</v>
      </c>
    </row>
    <row r="4133" spans="1:16">
      <c r="B4133" s="627"/>
      <c r="C4133" s="627"/>
      <c r="D4133" s="627"/>
      <c r="E4133" s="628"/>
      <c r="F4133" s="638" t="s">
        <v>853</v>
      </c>
      <c r="G4133" s="639">
        <v>2</v>
      </c>
      <c r="H4133" s="630">
        <f>IF(F4133="",0,VLOOKUP(F4133,'Cable trays (UnitPrice)'!B:F,5,0))</f>
        <v>1.6165217391304347</v>
      </c>
      <c r="I4133" s="631">
        <f t="shared" si="5702"/>
        <v>3.2330434782608695</v>
      </c>
      <c r="J4133" s="632"/>
      <c r="K4133" s="632"/>
      <c r="L4133" s="632"/>
      <c r="M4133" s="633"/>
      <c r="N4133" s="632"/>
      <c r="O4133" s="635"/>
      <c r="P4133" s="636" t="e">
        <f t="shared" ref="P4133" si="5705">G4133*O4130</f>
        <v>#REF!</v>
      </c>
    </row>
    <row r="4134" spans="1:16">
      <c r="B4134" s="627"/>
      <c r="C4134" s="627"/>
      <c r="D4134" s="627"/>
      <c r="E4134" s="628"/>
      <c r="F4134" s="638" t="s">
        <v>854</v>
      </c>
      <c r="G4134" s="639">
        <v>2</v>
      </c>
      <c r="H4134" s="630">
        <f>IF(F4134="",0,VLOOKUP(F4134,'Cable trays (UnitPrice)'!B:F,5,0))</f>
        <v>0.1643478260869565</v>
      </c>
      <c r="I4134" s="631">
        <f t="shared" si="5702"/>
        <v>0.328695652173913</v>
      </c>
      <c r="J4134" s="632"/>
      <c r="K4134" s="632"/>
      <c r="L4134" s="632"/>
      <c r="M4134" s="633"/>
      <c r="N4134" s="632"/>
      <c r="O4134" s="635"/>
      <c r="P4134" s="636" t="e">
        <f t="shared" ref="P4134" si="5706">G4134*O4130</f>
        <v>#REF!</v>
      </c>
    </row>
    <row r="4135" spans="1:16">
      <c r="B4135" s="627"/>
      <c r="C4135" s="627"/>
      <c r="D4135" s="627"/>
      <c r="E4135" s="628"/>
      <c r="F4135" s="638" t="s">
        <v>865</v>
      </c>
      <c r="G4135" s="639">
        <f t="shared" si="5692"/>
        <v>0.30399999999999999</v>
      </c>
      <c r="H4135" s="630">
        <f>IF(F4135="",0,VLOOKUP(F4135,'Cable trays (UnitPrice)'!B:F,5,0))</f>
        <v>5.9608695652173909</v>
      </c>
      <c r="I4135" s="631">
        <f t="shared" si="5702"/>
        <v>1.8121043478260868</v>
      </c>
      <c r="J4135" s="632"/>
      <c r="K4135" s="632"/>
      <c r="L4135" s="632"/>
      <c r="M4135" s="633"/>
      <c r="N4135" s="632"/>
      <c r="O4135" s="635"/>
      <c r="P4135" s="636" t="e">
        <f t="shared" ref="P4135" si="5707">G4135*O4130</f>
        <v>#REF!</v>
      </c>
    </row>
    <row r="4136" spans="1:16">
      <c r="B4136" s="627"/>
      <c r="C4136" s="627"/>
      <c r="D4136" s="627"/>
      <c r="E4136" s="628"/>
      <c r="F4136" s="638" t="s">
        <v>855</v>
      </c>
      <c r="G4136" s="639">
        <v>2</v>
      </c>
      <c r="H4136" s="630">
        <f>IF(F4136="",0,VLOOKUP(F4136,'Cable trays (UnitPrice)'!B:F,5,0))</f>
        <v>0.78521739130434776</v>
      </c>
      <c r="I4136" s="631">
        <f t="shared" si="5702"/>
        <v>1.5704347826086955</v>
      </c>
      <c r="J4136" s="632"/>
      <c r="K4136" s="632"/>
      <c r="L4136" s="632"/>
      <c r="M4136" s="633"/>
      <c r="N4136" s="632"/>
      <c r="O4136" s="635"/>
      <c r="P4136" s="636" t="e">
        <f t="shared" ref="P4136" si="5708">G4136*O4130</f>
        <v>#REF!</v>
      </c>
    </row>
    <row r="4137" spans="1:16">
      <c r="B4137" s="627"/>
      <c r="C4137" s="627"/>
      <c r="D4137" s="627"/>
      <c r="E4137" s="628"/>
      <c r="F4137" s="638"/>
      <c r="G4137" s="639"/>
      <c r="H4137" s="630">
        <f>IF(F4137="",0,VLOOKUP(F4137,'Cable trays (UnitPrice)'!B:F,5,0))</f>
        <v>0</v>
      </c>
      <c r="I4137" s="631">
        <f t="shared" si="5702"/>
        <v>0</v>
      </c>
      <c r="J4137" s="632"/>
      <c r="K4137" s="632"/>
      <c r="L4137" s="632"/>
      <c r="M4137" s="633"/>
      <c r="N4137" s="632"/>
      <c r="O4137" s="635"/>
      <c r="P4137" s="636" t="e">
        <f t="shared" ref="P4137" si="5709">G4137*O4130</f>
        <v>#REF!</v>
      </c>
    </row>
    <row r="4138" spans="1:16">
      <c r="B4138" s="627"/>
      <c r="C4138" s="627"/>
      <c r="D4138" s="627"/>
      <c r="E4138" s="628"/>
      <c r="F4138" s="627"/>
      <c r="G4138" s="639"/>
      <c r="H4138" s="630">
        <f>IF(F4138="",0,VLOOKUP(F4138,'Cable trays (UnitPrice)'!B:F,5,0))</f>
        <v>0</v>
      </c>
      <c r="I4138" s="631">
        <f t="shared" si="5702"/>
        <v>0</v>
      </c>
      <c r="J4138" s="632"/>
      <c r="K4138" s="632"/>
      <c r="L4138" s="632"/>
      <c r="M4138" s="633"/>
      <c r="N4138" s="632"/>
      <c r="O4138" s="635"/>
      <c r="P4138" s="636" t="e">
        <f t="shared" ref="P4138" si="5710">G4138*O4130</f>
        <v>#REF!</v>
      </c>
    </row>
    <row r="4139" spans="1:16">
      <c r="B4139" s="627"/>
      <c r="C4139" s="627"/>
      <c r="D4139" s="627"/>
      <c r="E4139" s="628"/>
      <c r="F4139" s="8"/>
      <c r="G4139" s="639"/>
      <c r="H4139" s="630">
        <f>IF(F4139="",0,VLOOKUP(F4139,'Cable trays (UnitPrice)'!B:F,5,0))</f>
        <v>0</v>
      </c>
      <c r="I4139" s="631">
        <f t="shared" si="5702"/>
        <v>0</v>
      </c>
      <c r="J4139" s="632"/>
      <c r="K4139" s="632"/>
      <c r="L4139" s="632"/>
      <c r="M4139" s="633"/>
      <c r="N4139" s="632"/>
      <c r="O4139" s="635"/>
      <c r="P4139" s="636" t="e">
        <f t="shared" ref="P4139" si="5711">G4139*O4130</f>
        <v>#REF!</v>
      </c>
    </row>
    <row r="4140" spans="1:16">
      <c r="A4140" t="s">
        <v>1130</v>
      </c>
      <c r="B4140" s="706" t="s">
        <v>1111</v>
      </c>
      <c r="C4140" s="703" t="s">
        <v>852</v>
      </c>
      <c r="D4140" s="9" t="s">
        <v>1031</v>
      </c>
      <c r="E4140" s="9" t="s">
        <v>1034</v>
      </c>
      <c r="F4140" s="619"/>
      <c r="G4140" s="619"/>
      <c r="H4140" s="619"/>
      <c r="I4140" s="620">
        <f t="shared" ref="I4140" si="5712">SUM(I4141:I4149)</f>
        <v>81.726886956521753</v>
      </c>
      <c r="J4140" s="621">
        <f>I4140*NOK2EUR</f>
        <v>939.8592000000001</v>
      </c>
      <c r="K4140" s="622"/>
      <c r="L4140" s="622">
        <f t="shared" ref="L4140" si="5713">D4140/1000</f>
        <v>0.152</v>
      </c>
      <c r="M4140" s="624">
        <f t="shared" ref="M4140" si="5714">$M$1</f>
        <v>0.5</v>
      </c>
      <c r="N4140" s="622">
        <f t="shared" ref="N4140" si="5715">L4140+L4140*M4140</f>
        <v>0.22799999999999998</v>
      </c>
      <c r="O4140" s="626" t="e">
        <f>SUMIF(#REF!,A4140,#REF!)</f>
        <v>#REF!</v>
      </c>
      <c r="P4140" s="626"/>
    </row>
    <row r="4141" spans="1:16">
      <c r="B4141" s="627"/>
      <c r="C4141" s="627"/>
      <c r="D4141" s="627"/>
      <c r="E4141" s="628"/>
      <c r="F4141" s="260" t="str">
        <f>CONCATENATE(B4140," ",C4140,D4140,"x",E4140)</f>
        <v>Tray - Tee HDG 152 x 102</v>
      </c>
      <c r="G4141" s="629">
        <v>1</v>
      </c>
      <c r="H4141" s="630">
        <f>IF(F4141="",0,VLOOKUP(F4141,'Cable trays (UnitPrice)'!B:F,5,0))</f>
        <v>48.695652173913047</v>
      </c>
      <c r="I4141" s="631">
        <f t="shared" ref="I4141:I4149" si="5716">H4141*G4141</f>
        <v>48.695652173913047</v>
      </c>
      <c r="J4141" s="632"/>
      <c r="K4141" s="632"/>
      <c r="L4141" s="632"/>
      <c r="M4141" s="633"/>
      <c r="N4141" s="632"/>
      <c r="O4141" s="635"/>
      <c r="P4141" s="636" t="e">
        <f t="shared" ref="P4141" si="5717">G4141*O4140</f>
        <v>#REF!</v>
      </c>
    </row>
    <row r="4142" spans="1:16">
      <c r="B4142" s="627"/>
      <c r="C4142" s="627"/>
      <c r="D4142" s="627"/>
      <c r="E4142" s="628"/>
      <c r="F4142" s="260" t="str">
        <f>CONCATENATE("Ladder - Union ",C4140,D4140,"x",E4140)</f>
        <v>Ladder - Union HDG 152 x 102</v>
      </c>
      <c r="G4142" s="629">
        <v>2</v>
      </c>
      <c r="H4142" s="630">
        <f>IF(F4142="",0,VLOOKUP(F4142,'Cable trays (UnitPrice)'!B:F,5,0))</f>
        <v>13.043478260869565</v>
      </c>
      <c r="I4142" s="631">
        <f t="shared" si="5716"/>
        <v>26.086956521739129</v>
      </c>
      <c r="J4142" s="632"/>
      <c r="K4142" s="632"/>
      <c r="L4142" s="632"/>
      <c r="M4142" s="633"/>
      <c r="N4142" s="632"/>
      <c r="O4142" s="635"/>
      <c r="P4142" s="636" t="e">
        <f t="shared" ref="P4142" si="5718">G4142*O4140</f>
        <v>#REF!</v>
      </c>
    </row>
    <row r="4143" spans="1:16">
      <c r="B4143" s="627"/>
      <c r="C4143" s="627"/>
      <c r="D4143" s="627"/>
      <c r="E4143" s="628"/>
      <c r="F4143" s="638" t="s">
        <v>853</v>
      </c>
      <c r="G4143" s="639">
        <v>2</v>
      </c>
      <c r="H4143" s="630">
        <f>IF(F4143="",0,VLOOKUP(F4143,'Cable trays (UnitPrice)'!B:F,5,0))</f>
        <v>1.6165217391304347</v>
      </c>
      <c r="I4143" s="631">
        <f t="shared" si="5716"/>
        <v>3.2330434782608695</v>
      </c>
      <c r="J4143" s="632"/>
      <c r="K4143" s="632"/>
      <c r="L4143" s="632"/>
      <c r="M4143" s="633"/>
      <c r="N4143" s="632"/>
      <c r="O4143" s="635"/>
      <c r="P4143" s="636" t="e">
        <f t="shared" ref="P4143" si="5719">G4143*O4140</f>
        <v>#REF!</v>
      </c>
    </row>
    <row r="4144" spans="1:16">
      <c r="B4144" s="627"/>
      <c r="C4144" s="627"/>
      <c r="D4144" s="627"/>
      <c r="E4144" s="628"/>
      <c r="F4144" s="638" t="s">
        <v>854</v>
      </c>
      <c r="G4144" s="639">
        <v>2</v>
      </c>
      <c r="H4144" s="630">
        <f>IF(F4144="",0,VLOOKUP(F4144,'Cable trays (UnitPrice)'!B:F,5,0))</f>
        <v>0.1643478260869565</v>
      </c>
      <c r="I4144" s="631">
        <f t="shared" si="5716"/>
        <v>0.328695652173913</v>
      </c>
      <c r="J4144" s="632"/>
      <c r="K4144" s="632"/>
      <c r="L4144" s="632"/>
      <c r="M4144" s="633"/>
      <c r="N4144" s="632"/>
      <c r="O4144" s="635"/>
      <c r="P4144" s="636" t="e">
        <f t="shared" ref="P4144" si="5720">G4144*O4140</f>
        <v>#REF!</v>
      </c>
    </row>
    <row r="4145" spans="1:16">
      <c r="B4145" s="627"/>
      <c r="C4145" s="627"/>
      <c r="D4145" s="627"/>
      <c r="E4145" s="628"/>
      <c r="F4145" s="638" t="s">
        <v>865</v>
      </c>
      <c r="G4145" s="639">
        <f t="shared" si="5692"/>
        <v>0.30399999999999999</v>
      </c>
      <c r="H4145" s="630">
        <f>IF(F4145="",0,VLOOKUP(F4145,'Cable trays (UnitPrice)'!B:F,5,0))</f>
        <v>5.9608695652173909</v>
      </c>
      <c r="I4145" s="631">
        <f t="shared" si="5716"/>
        <v>1.8121043478260868</v>
      </c>
      <c r="J4145" s="632"/>
      <c r="K4145" s="632"/>
      <c r="L4145" s="632"/>
      <c r="M4145" s="633"/>
      <c r="N4145" s="632"/>
      <c r="O4145" s="635"/>
      <c r="P4145" s="636" t="e">
        <f t="shared" ref="P4145" si="5721">G4145*O4140</f>
        <v>#REF!</v>
      </c>
    </row>
    <row r="4146" spans="1:16">
      <c r="B4146" s="627"/>
      <c r="C4146" s="627"/>
      <c r="D4146" s="627"/>
      <c r="E4146" s="628"/>
      <c r="F4146" s="638" t="s">
        <v>855</v>
      </c>
      <c r="G4146" s="639">
        <v>2</v>
      </c>
      <c r="H4146" s="630">
        <f>IF(F4146="",0,VLOOKUP(F4146,'Cable trays (UnitPrice)'!B:F,5,0))</f>
        <v>0.78521739130434776</v>
      </c>
      <c r="I4146" s="631">
        <f t="shared" si="5716"/>
        <v>1.5704347826086955</v>
      </c>
      <c r="J4146" s="632"/>
      <c r="K4146" s="632"/>
      <c r="L4146" s="632"/>
      <c r="M4146" s="633"/>
      <c r="N4146" s="632"/>
      <c r="O4146" s="635"/>
      <c r="P4146" s="636" t="e">
        <f t="shared" ref="P4146" si="5722">G4146*O4140</f>
        <v>#REF!</v>
      </c>
    </row>
    <row r="4147" spans="1:16">
      <c r="B4147" s="627"/>
      <c r="C4147" s="627"/>
      <c r="D4147" s="627"/>
      <c r="E4147" s="628"/>
      <c r="F4147" s="638"/>
      <c r="G4147" s="639"/>
      <c r="H4147" s="630">
        <f>IF(F4147="",0,VLOOKUP(F4147,'Cable trays (UnitPrice)'!B:F,5,0))</f>
        <v>0</v>
      </c>
      <c r="I4147" s="631">
        <f t="shared" si="5716"/>
        <v>0</v>
      </c>
      <c r="J4147" s="632"/>
      <c r="K4147" s="632"/>
      <c r="L4147" s="632"/>
      <c r="M4147" s="633"/>
      <c r="N4147" s="632"/>
      <c r="O4147" s="635"/>
      <c r="P4147" s="636" t="e">
        <f t="shared" ref="P4147" si="5723">G4147*O4140</f>
        <v>#REF!</v>
      </c>
    </row>
    <row r="4148" spans="1:16">
      <c r="B4148" s="627"/>
      <c r="C4148" s="627"/>
      <c r="D4148" s="627"/>
      <c r="E4148" s="628"/>
      <c r="F4148" s="627"/>
      <c r="G4148" s="639"/>
      <c r="H4148" s="630">
        <f>IF(F4148="",0,VLOOKUP(F4148,'Cable trays (UnitPrice)'!B:F,5,0))</f>
        <v>0</v>
      </c>
      <c r="I4148" s="631">
        <f t="shared" si="5716"/>
        <v>0</v>
      </c>
      <c r="J4148" s="632"/>
      <c r="K4148" s="632"/>
      <c r="L4148" s="632"/>
      <c r="M4148" s="633"/>
      <c r="N4148" s="632"/>
      <c r="O4148" s="635"/>
      <c r="P4148" s="636" t="e">
        <f t="shared" ref="P4148" si="5724">G4148*O4140</f>
        <v>#REF!</v>
      </c>
    </row>
    <row r="4149" spans="1:16">
      <c r="B4149" s="627"/>
      <c r="C4149" s="627"/>
      <c r="D4149" s="627"/>
      <c r="E4149" s="628"/>
      <c r="F4149" s="8"/>
      <c r="G4149" s="639"/>
      <c r="H4149" s="630">
        <f>IF(F4149="",0,VLOOKUP(F4149,'Cable trays (UnitPrice)'!B:F,5,0))</f>
        <v>0</v>
      </c>
      <c r="I4149" s="631">
        <f t="shared" si="5716"/>
        <v>0</v>
      </c>
      <c r="J4149" s="632"/>
      <c r="K4149" s="632"/>
      <c r="L4149" s="632"/>
      <c r="M4149" s="633"/>
      <c r="N4149" s="632"/>
      <c r="O4149" s="635"/>
      <c r="P4149" s="636" t="e">
        <f t="shared" ref="P4149" si="5725">G4149*O4140</f>
        <v>#REF!</v>
      </c>
    </row>
    <row r="4150" spans="1:16">
      <c r="A4150" t="s">
        <v>1130</v>
      </c>
      <c r="B4150" s="706" t="s">
        <v>1111</v>
      </c>
      <c r="C4150" s="703" t="s">
        <v>852</v>
      </c>
      <c r="D4150" s="9" t="s">
        <v>1031</v>
      </c>
      <c r="E4150" s="9" t="s">
        <v>1034</v>
      </c>
      <c r="F4150" s="619"/>
      <c r="G4150" s="619"/>
      <c r="H4150" s="619"/>
      <c r="I4150" s="620">
        <f t="shared" ref="I4150" si="5726">SUM(I4151:I4159)</f>
        <v>81.726886956521753</v>
      </c>
      <c r="J4150" s="621">
        <f>I4150*NOK2EUR</f>
        <v>939.8592000000001</v>
      </c>
      <c r="K4150" s="622"/>
      <c r="L4150" s="622">
        <f t="shared" ref="L4150" si="5727">D4150/1000</f>
        <v>0.152</v>
      </c>
      <c r="M4150" s="624">
        <f t="shared" ref="M4150" si="5728">$M$1</f>
        <v>0.5</v>
      </c>
      <c r="N4150" s="622">
        <f t="shared" ref="N4150" si="5729">L4150+L4150*M4150</f>
        <v>0.22799999999999998</v>
      </c>
      <c r="O4150" s="626" t="e">
        <f>SUMIF(#REF!,A4150,#REF!)</f>
        <v>#REF!</v>
      </c>
      <c r="P4150" s="626"/>
    </row>
    <row r="4151" spans="1:16">
      <c r="B4151" s="627"/>
      <c r="C4151" s="627"/>
      <c r="D4151" s="627"/>
      <c r="E4151" s="628"/>
      <c r="F4151" s="260" t="str">
        <f>CONCATENATE(B4150," ",C4150,D4150,"x",E4150)</f>
        <v>Tray - Tee HDG 152 x 102</v>
      </c>
      <c r="G4151" s="629">
        <v>1</v>
      </c>
      <c r="H4151" s="630">
        <f>IF(F4151="",0,VLOOKUP(F4151,'Cable trays (UnitPrice)'!B:F,5,0))</f>
        <v>48.695652173913047</v>
      </c>
      <c r="I4151" s="631">
        <f t="shared" ref="I4151:I4159" si="5730">H4151*G4151</f>
        <v>48.695652173913047</v>
      </c>
      <c r="J4151" s="632"/>
      <c r="K4151" s="632"/>
      <c r="L4151" s="632"/>
      <c r="M4151" s="633"/>
      <c r="N4151" s="632"/>
      <c r="O4151" s="635"/>
      <c r="P4151" s="636" t="e">
        <f t="shared" ref="P4151" si="5731">G4151*O4150</f>
        <v>#REF!</v>
      </c>
    </row>
    <row r="4152" spans="1:16">
      <c r="B4152" s="627"/>
      <c r="C4152" s="627"/>
      <c r="D4152" s="627"/>
      <c r="E4152" s="628"/>
      <c r="F4152" s="260" t="str">
        <f>CONCATENATE("Ladder - Union ",C4150,D4150,"x",E4150)</f>
        <v>Ladder - Union HDG 152 x 102</v>
      </c>
      <c r="G4152" s="629">
        <v>2</v>
      </c>
      <c r="H4152" s="630">
        <f>IF(F4152="",0,VLOOKUP(F4152,'Cable trays (UnitPrice)'!B:F,5,0))</f>
        <v>13.043478260869565</v>
      </c>
      <c r="I4152" s="631">
        <f t="shared" si="5730"/>
        <v>26.086956521739129</v>
      </c>
      <c r="J4152" s="632"/>
      <c r="K4152" s="632"/>
      <c r="L4152" s="632"/>
      <c r="M4152" s="633"/>
      <c r="N4152" s="632"/>
      <c r="O4152" s="635"/>
      <c r="P4152" s="636" t="e">
        <f t="shared" ref="P4152" si="5732">G4152*O4150</f>
        <v>#REF!</v>
      </c>
    </row>
    <row r="4153" spans="1:16">
      <c r="B4153" s="627"/>
      <c r="C4153" s="627"/>
      <c r="D4153" s="627"/>
      <c r="E4153" s="628"/>
      <c r="F4153" s="638" t="s">
        <v>853</v>
      </c>
      <c r="G4153" s="639">
        <v>2</v>
      </c>
      <c r="H4153" s="630">
        <f>IF(F4153="",0,VLOOKUP(F4153,'Cable trays (UnitPrice)'!B:F,5,0))</f>
        <v>1.6165217391304347</v>
      </c>
      <c r="I4153" s="631">
        <f t="shared" si="5730"/>
        <v>3.2330434782608695</v>
      </c>
      <c r="J4153" s="632"/>
      <c r="K4153" s="632"/>
      <c r="L4153" s="632"/>
      <c r="M4153" s="633"/>
      <c r="N4153" s="632"/>
      <c r="O4153" s="635"/>
      <c r="P4153" s="636" t="e">
        <f t="shared" ref="P4153" si="5733">G4153*O4150</f>
        <v>#REF!</v>
      </c>
    </row>
    <row r="4154" spans="1:16">
      <c r="B4154" s="627"/>
      <c r="C4154" s="627"/>
      <c r="D4154" s="627"/>
      <c r="E4154" s="628"/>
      <c r="F4154" s="638" t="s">
        <v>854</v>
      </c>
      <c r="G4154" s="639">
        <v>2</v>
      </c>
      <c r="H4154" s="630">
        <f>IF(F4154="",0,VLOOKUP(F4154,'Cable trays (UnitPrice)'!B:F,5,0))</f>
        <v>0.1643478260869565</v>
      </c>
      <c r="I4154" s="631">
        <f t="shared" si="5730"/>
        <v>0.328695652173913</v>
      </c>
      <c r="J4154" s="632"/>
      <c r="K4154" s="632"/>
      <c r="L4154" s="632"/>
      <c r="M4154" s="633"/>
      <c r="N4154" s="632"/>
      <c r="O4154" s="635"/>
      <c r="P4154" s="636" t="e">
        <f t="shared" ref="P4154" si="5734">G4154*O4150</f>
        <v>#REF!</v>
      </c>
    </row>
    <row r="4155" spans="1:16">
      <c r="B4155" s="627"/>
      <c r="C4155" s="627"/>
      <c r="D4155" s="627"/>
      <c r="E4155" s="628"/>
      <c r="F4155" s="638" t="s">
        <v>865</v>
      </c>
      <c r="G4155" s="639">
        <f t="shared" si="5692"/>
        <v>0.30399999999999999</v>
      </c>
      <c r="H4155" s="630">
        <f>IF(F4155="",0,VLOOKUP(F4155,'Cable trays (UnitPrice)'!B:F,5,0))</f>
        <v>5.9608695652173909</v>
      </c>
      <c r="I4155" s="631">
        <f t="shared" si="5730"/>
        <v>1.8121043478260868</v>
      </c>
      <c r="J4155" s="632"/>
      <c r="K4155" s="632"/>
      <c r="L4155" s="632"/>
      <c r="M4155" s="633"/>
      <c r="N4155" s="632"/>
      <c r="O4155" s="635"/>
      <c r="P4155" s="636" t="e">
        <f t="shared" ref="P4155" si="5735">G4155*O4150</f>
        <v>#REF!</v>
      </c>
    </row>
    <row r="4156" spans="1:16">
      <c r="B4156" s="627"/>
      <c r="C4156" s="627"/>
      <c r="D4156" s="627"/>
      <c r="E4156" s="628"/>
      <c r="F4156" s="638" t="s">
        <v>855</v>
      </c>
      <c r="G4156" s="639">
        <v>2</v>
      </c>
      <c r="H4156" s="630">
        <f>IF(F4156="",0,VLOOKUP(F4156,'Cable trays (UnitPrice)'!B:F,5,0))</f>
        <v>0.78521739130434776</v>
      </c>
      <c r="I4156" s="631">
        <f t="shared" si="5730"/>
        <v>1.5704347826086955</v>
      </c>
      <c r="J4156" s="632"/>
      <c r="K4156" s="632"/>
      <c r="L4156" s="632"/>
      <c r="M4156" s="633"/>
      <c r="N4156" s="632"/>
      <c r="O4156" s="635"/>
      <c r="P4156" s="636" t="e">
        <f t="shared" ref="P4156" si="5736">G4156*O4150</f>
        <v>#REF!</v>
      </c>
    </row>
    <row r="4157" spans="1:16">
      <c r="B4157" s="627"/>
      <c r="C4157" s="627"/>
      <c r="D4157" s="627"/>
      <c r="E4157" s="628"/>
      <c r="F4157" s="638"/>
      <c r="G4157" s="639"/>
      <c r="H4157" s="630">
        <f>IF(F4157="",0,VLOOKUP(F4157,'Cable trays (UnitPrice)'!B:F,5,0))</f>
        <v>0</v>
      </c>
      <c r="I4157" s="631">
        <f t="shared" si="5730"/>
        <v>0</v>
      </c>
      <c r="J4157" s="632"/>
      <c r="K4157" s="632"/>
      <c r="L4157" s="632"/>
      <c r="M4157" s="633"/>
      <c r="N4157" s="632"/>
      <c r="O4157" s="635"/>
      <c r="P4157" s="636" t="e">
        <f t="shared" ref="P4157" si="5737">G4157*O4150</f>
        <v>#REF!</v>
      </c>
    </row>
    <row r="4158" spans="1:16">
      <c r="B4158" s="627"/>
      <c r="C4158" s="627"/>
      <c r="D4158" s="627"/>
      <c r="E4158" s="628"/>
      <c r="F4158" s="627"/>
      <c r="G4158" s="639"/>
      <c r="H4158" s="630">
        <f>IF(F4158="",0,VLOOKUP(F4158,'Cable trays (UnitPrice)'!B:F,5,0))</f>
        <v>0</v>
      </c>
      <c r="I4158" s="631">
        <f t="shared" si="5730"/>
        <v>0</v>
      </c>
      <c r="J4158" s="632"/>
      <c r="K4158" s="632"/>
      <c r="L4158" s="632"/>
      <c r="M4158" s="633"/>
      <c r="N4158" s="632"/>
      <c r="O4158" s="635"/>
      <c r="P4158" s="636" t="e">
        <f t="shared" ref="P4158" si="5738">G4158*O4150</f>
        <v>#REF!</v>
      </c>
    </row>
    <row r="4159" spans="1:16">
      <c r="B4159" s="627"/>
      <c r="C4159" s="627"/>
      <c r="D4159" s="627"/>
      <c r="E4159" s="628"/>
      <c r="F4159" s="8"/>
      <c r="G4159" s="639"/>
      <c r="H4159" s="630">
        <f>IF(F4159="",0,VLOOKUP(F4159,'Cable trays (UnitPrice)'!B:F,5,0))</f>
        <v>0</v>
      </c>
      <c r="I4159" s="631">
        <f t="shared" si="5730"/>
        <v>0</v>
      </c>
      <c r="J4159" s="632"/>
      <c r="K4159" s="632"/>
      <c r="L4159" s="632"/>
      <c r="M4159" s="633"/>
      <c r="N4159" s="632"/>
      <c r="O4159" s="635"/>
      <c r="P4159" s="636" t="e">
        <f t="shared" ref="P4159" si="5739">G4159*O4150</f>
        <v>#REF!</v>
      </c>
    </row>
    <row r="4160" spans="1:16">
      <c r="A4160" t="s">
        <v>1131</v>
      </c>
      <c r="B4160" s="706" t="s">
        <v>1111</v>
      </c>
      <c r="C4160" s="703" t="s">
        <v>852</v>
      </c>
      <c r="D4160" s="9" t="s">
        <v>875</v>
      </c>
      <c r="E4160" s="9" t="s">
        <v>912</v>
      </c>
      <c r="F4160" s="619"/>
      <c r="G4160" s="619"/>
      <c r="H4160" s="619"/>
      <c r="I4160" s="620">
        <f t="shared" ref="I4160" si="5740">SUM(I4161:I4169)</f>
        <v>83.212477440525035</v>
      </c>
      <c r="J4160" s="621">
        <f>I4160*NOK2EUR</f>
        <v>956.94349056603789</v>
      </c>
      <c r="K4160" s="622"/>
      <c r="L4160" s="622">
        <f t="shared" ref="L4160" si="5741">D4160/1000</f>
        <v>0.15</v>
      </c>
      <c r="M4160" s="624">
        <f t="shared" ref="M4160" si="5742">$M$1</f>
        <v>0.5</v>
      </c>
      <c r="N4160" s="622">
        <f t="shared" ref="N4160" si="5743">L4160+L4160*M4160</f>
        <v>0.22499999999999998</v>
      </c>
      <c r="O4160" s="626" t="e">
        <f>SUMIF(#REF!,A4160,#REF!)</f>
        <v>#REF!</v>
      </c>
      <c r="P4160" s="626"/>
    </row>
    <row r="4161" spans="1:16">
      <c r="B4161" s="627"/>
      <c r="C4161" s="627"/>
      <c r="D4161" s="627"/>
      <c r="E4161" s="628"/>
      <c r="F4161" s="260" t="str">
        <f>CONCATENATE(B4160," ",C4160,D4160,"x",E4160)</f>
        <v>Tray - Tee HDG 150 x 125</v>
      </c>
      <c r="G4161" s="629">
        <v>1</v>
      </c>
      <c r="H4161" s="630">
        <f>IF(F4161="",0,VLOOKUP(F4161,'Cable trays (UnitPrice)'!B:F,5,0))</f>
        <v>47.826086956521742</v>
      </c>
      <c r="I4161" s="631">
        <f t="shared" ref="I4161:I4169" si="5744">H4161*G4161</f>
        <v>47.826086956521742</v>
      </c>
      <c r="J4161" s="632"/>
      <c r="K4161" s="632"/>
      <c r="L4161" s="632"/>
      <c r="M4161" s="633"/>
      <c r="N4161" s="632"/>
      <c r="O4161" s="635"/>
      <c r="P4161" s="636" t="e">
        <f t="shared" ref="P4161" si="5745">G4161*O4160</f>
        <v>#REF!</v>
      </c>
    </row>
    <row r="4162" spans="1:16">
      <c r="B4162" s="627"/>
      <c r="C4162" s="627"/>
      <c r="D4162" s="627"/>
      <c r="E4162" s="628"/>
      <c r="F4162" s="260" t="str">
        <f>CONCATENATE("Ladder - Union ",C4160,D4160,"x",E4160)</f>
        <v>Ladder - Union HDG 150 x 125</v>
      </c>
      <c r="G4162" s="629">
        <v>2</v>
      </c>
      <c r="H4162" s="630">
        <f>IF(F4162="",0,VLOOKUP(F4162,'Cable trays (UnitPrice)'!B:F,5,0))</f>
        <v>14.232977850697294</v>
      </c>
      <c r="I4162" s="631">
        <f t="shared" si="5744"/>
        <v>28.465955701394588</v>
      </c>
      <c r="J4162" s="632"/>
      <c r="K4162" s="632"/>
      <c r="L4162" s="632"/>
      <c r="M4162" s="633"/>
      <c r="N4162" s="632"/>
      <c r="O4162" s="635"/>
      <c r="P4162" s="636" t="e">
        <f t="shared" ref="P4162" si="5746">G4162*O4160</f>
        <v>#REF!</v>
      </c>
    </row>
    <row r="4163" spans="1:16">
      <c r="B4163" s="627"/>
      <c r="C4163" s="627"/>
      <c r="D4163" s="627"/>
      <c r="E4163" s="628"/>
      <c r="F4163" s="638" t="s">
        <v>853</v>
      </c>
      <c r="G4163" s="639">
        <v>2</v>
      </c>
      <c r="H4163" s="630">
        <f>IF(F4163="",0,VLOOKUP(F4163,'Cable trays (UnitPrice)'!B:F,5,0))</f>
        <v>1.6165217391304347</v>
      </c>
      <c r="I4163" s="631">
        <f t="shared" si="5744"/>
        <v>3.2330434782608695</v>
      </c>
      <c r="J4163" s="632"/>
      <c r="K4163" s="632"/>
      <c r="L4163" s="632"/>
      <c r="M4163" s="633"/>
      <c r="N4163" s="632"/>
      <c r="O4163" s="635"/>
      <c r="P4163" s="636" t="e">
        <f t="shared" ref="P4163" si="5747">G4163*O4160</f>
        <v>#REF!</v>
      </c>
    </row>
    <row r="4164" spans="1:16">
      <c r="B4164" s="627"/>
      <c r="C4164" s="627"/>
      <c r="D4164" s="627"/>
      <c r="E4164" s="628"/>
      <c r="F4164" s="638" t="s">
        <v>854</v>
      </c>
      <c r="G4164" s="639">
        <v>2</v>
      </c>
      <c r="H4164" s="630">
        <f>IF(F4164="",0,VLOOKUP(F4164,'Cable trays (UnitPrice)'!B:F,5,0))</f>
        <v>0.1643478260869565</v>
      </c>
      <c r="I4164" s="631">
        <f t="shared" si="5744"/>
        <v>0.328695652173913</v>
      </c>
      <c r="J4164" s="632"/>
      <c r="K4164" s="632"/>
      <c r="L4164" s="632"/>
      <c r="M4164" s="633"/>
      <c r="N4164" s="632"/>
      <c r="O4164" s="635"/>
      <c r="P4164" s="636" t="e">
        <f t="shared" ref="P4164" si="5748">G4164*O4160</f>
        <v>#REF!</v>
      </c>
    </row>
    <row r="4165" spans="1:16">
      <c r="B4165" s="627"/>
      <c r="C4165" s="627"/>
      <c r="D4165" s="627"/>
      <c r="E4165" s="628"/>
      <c r="F4165" s="638" t="s">
        <v>865</v>
      </c>
      <c r="G4165" s="639">
        <f t="shared" si="5692"/>
        <v>0.3</v>
      </c>
      <c r="H4165" s="630">
        <f>IF(F4165="",0,VLOOKUP(F4165,'Cable trays (UnitPrice)'!B:F,5,0))</f>
        <v>5.9608695652173909</v>
      </c>
      <c r="I4165" s="631">
        <f t="shared" si="5744"/>
        <v>1.7882608695652171</v>
      </c>
      <c r="J4165" s="632"/>
      <c r="K4165" s="632"/>
      <c r="L4165" s="632"/>
      <c r="M4165" s="633"/>
      <c r="N4165" s="632"/>
      <c r="O4165" s="635"/>
      <c r="P4165" s="636" t="e">
        <f t="shared" ref="P4165" si="5749">G4165*O4160</f>
        <v>#REF!</v>
      </c>
    </row>
    <row r="4166" spans="1:16">
      <c r="B4166" s="627"/>
      <c r="C4166" s="627"/>
      <c r="D4166" s="627"/>
      <c r="E4166" s="628"/>
      <c r="F4166" s="638" t="s">
        <v>855</v>
      </c>
      <c r="G4166" s="639">
        <v>2</v>
      </c>
      <c r="H4166" s="630">
        <f>IF(F4166="",0,VLOOKUP(F4166,'Cable trays (UnitPrice)'!B:F,5,0))</f>
        <v>0.78521739130434776</v>
      </c>
      <c r="I4166" s="631">
        <f t="shared" si="5744"/>
        <v>1.5704347826086955</v>
      </c>
      <c r="J4166" s="632"/>
      <c r="K4166" s="632"/>
      <c r="L4166" s="632"/>
      <c r="M4166" s="633"/>
      <c r="N4166" s="632"/>
      <c r="O4166" s="635"/>
      <c r="P4166" s="636" t="e">
        <f t="shared" ref="P4166" si="5750">G4166*O4160</f>
        <v>#REF!</v>
      </c>
    </row>
    <row r="4167" spans="1:16">
      <c r="B4167" s="627"/>
      <c r="C4167" s="627"/>
      <c r="D4167" s="627"/>
      <c r="E4167" s="628"/>
      <c r="F4167" s="638"/>
      <c r="G4167" s="639"/>
      <c r="H4167" s="630">
        <f>IF(F4167="",0,VLOOKUP(F4167,'Cable trays (UnitPrice)'!B:F,5,0))</f>
        <v>0</v>
      </c>
      <c r="I4167" s="631">
        <f t="shared" si="5744"/>
        <v>0</v>
      </c>
      <c r="J4167" s="632"/>
      <c r="K4167" s="632"/>
      <c r="L4167" s="632"/>
      <c r="M4167" s="633"/>
      <c r="N4167" s="632"/>
      <c r="O4167" s="635"/>
      <c r="P4167" s="636" t="e">
        <f t="shared" ref="P4167" si="5751">G4167*O4160</f>
        <v>#REF!</v>
      </c>
    </row>
    <row r="4168" spans="1:16">
      <c r="B4168" s="627"/>
      <c r="C4168" s="627"/>
      <c r="D4168" s="627"/>
      <c r="E4168" s="628"/>
      <c r="F4168" s="627"/>
      <c r="G4168" s="639"/>
      <c r="H4168" s="630">
        <f>IF(F4168="",0,VLOOKUP(F4168,'Cable trays (UnitPrice)'!B:F,5,0))</f>
        <v>0</v>
      </c>
      <c r="I4168" s="631">
        <f t="shared" si="5744"/>
        <v>0</v>
      </c>
      <c r="J4168" s="632"/>
      <c r="K4168" s="632"/>
      <c r="L4168" s="632"/>
      <c r="M4168" s="633"/>
      <c r="N4168" s="632"/>
      <c r="O4168" s="635"/>
      <c r="P4168" s="636" t="e">
        <f t="shared" ref="P4168" si="5752">G4168*O4160</f>
        <v>#REF!</v>
      </c>
    </row>
    <row r="4169" spans="1:16">
      <c r="B4169" s="627"/>
      <c r="C4169" s="627"/>
      <c r="D4169" s="627"/>
      <c r="E4169" s="628"/>
      <c r="F4169" s="8"/>
      <c r="G4169" s="639"/>
      <c r="H4169" s="630">
        <f>IF(F4169="",0,VLOOKUP(F4169,'Cable trays (UnitPrice)'!B:F,5,0))</f>
        <v>0</v>
      </c>
      <c r="I4169" s="631">
        <f t="shared" si="5744"/>
        <v>0</v>
      </c>
      <c r="J4169" s="632"/>
      <c r="K4169" s="632"/>
      <c r="L4169" s="632"/>
      <c r="M4169" s="633"/>
      <c r="N4169" s="632"/>
      <c r="O4169" s="635"/>
      <c r="P4169" s="636" t="e">
        <f t="shared" ref="P4169" si="5753">G4169*O4160</f>
        <v>#REF!</v>
      </c>
    </row>
    <row r="4170" spans="1:16">
      <c r="A4170" t="s">
        <v>1132</v>
      </c>
      <c r="B4170" s="706" t="s">
        <v>1111</v>
      </c>
      <c r="C4170" s="703" t="s">
        <v>852</v>
      </c>
      <c r="D4170" s="9" t="s">
        <v>875</v>
      </c>
      <c r="E4170" s="9" t="s">
        <v>881</v>
      </c>
      <c r="F4170" s="619"/>
      <c r="G4170" s="619"/>
      <c r="H4170" s="619"/>
      <c r="I4170" s="620">
        <f t="shared" ref="I4170" si="5754">SUM(I4171:I4179)</f>
        <v>62.189781241454739</v>
      </c>
      <c r="J4170" s="621">
        <f>I4170*NOK2EUR</f>
        <v>715.1824842767295</v>
      </c>
      <c r="K4170" s="622"/>
      <c r="L4170" s="622">
        <f t="shared" ref="L4170" si="5755">D4170/1000</f>
        <v>0.15</v>
      </c>
      <c r="M4170" s="624">
        <f t="shared" ref="M4170" si="5756">$M$1</f>
        <v>0.5</v>
      </c>
      <c r="N4170" s="622">
        <f t="shared" ref="N4170" si="5757">L4170+L4170*M4170</f>
        <v>0.22499999999999998</v>
      </c>
      <c r="O4170" s="626" t="e">
        <f>SUMIF(#REF!,A4170,#REF!)</f>
        <v>#REF!</v>
      </c>
      <c r="P4170" s="626"/>
    </row>
    <row r="4171" spans="1:16">
      <c r="B4171" s="627"/>
      <c r="C4171" s="627"/>
      <c r="D4171" s="627"/>
      <c r="E4171" s="628"/>
      <c r="F4171" s="260" t="str">
        <f>CONCATENATE(B4170," ",C4170,D4170,"x",E4170)</f>
        <v>Tray - Tee HDG 150 x 100</v>
      </c>
      <c r="G4171" s="629">
        <v>1</v>
      </c>
      <c r="H4171" s="630">
        <f>IF(F4171="",0,VLOOKUP(F4171,'Cable trays (UnitPrice)'!B:F,5,0))</f>
        <v>46.956521739130437</v>
      </c>
      <c r="I4171" s="631">
        <f t="shared" ref="I4171:I4179" si="5758">H4171*G4171</f>
        <v>46.956521739130437</v>
      </c>
      <c r="J4171" s="632"/>
      <c r="K4171" s="632"/>
      <c r="L4171" s="632"/>
      <c r="M4171" s="633"/>
      <c r="N4171" s="632"/>
      <c r="O4171" s="635"/>
      <c r="P4171" s="636" t="e">
        <f t="shared" ref="P4171" si="5759">G4171*O4170</f>
        <v>#REF!</v>
      </c>
    </row>
    <row r="4172" spans="1:16">
      <c r="B4172" s="627"/>
      <c r="C4172" s="627"/>
      <c r="D4172" s="627"/>
      <c r="E4172" s="628"/>
      <c r="F4172" s="260" t="str">
        <f>CONCATENATE("Ladder - Union ",C4170,D4170,"x",E4170)</f>
        <v>Ladder - Union HDG 150 x 100</v>
      </c>
      <c r="G4172" s="629">
        <v>2</v>
      </c>
      <c r="H4172" s="630">
        <f>IF(F4172="",0,VLOOKUP(F4172,'Cable trays (UnitPrice)'!B:F,5,0))</f>
        <v>4.1564123598578071</v>
      </c>
      <c r="I4172" s="631">
        <f t="shared" si="5758"/>
        <v>8.3128247197156142</v>
      </c>
      <c r="J4172" s="632"/>
      <c r="K4172" s="632"/>
      <c r="L4172" s="632"/>
      <c r="M4172" s="633"/>
      <c r="N4172" s="632"/>
      <c r="O4172" s="635"/>
      <c r="P4172" s="636" t="e">
        <f t="shared" ref="P4172" si="5760">G4172*O4170</f>
        <v>#REF!</v>
      </c>
    </row>
    <row r="4173" spans="1:16">
      <c r="B4173" s="627"/>
      <c r="C4173" s="627"/>
      <c r="D4173" s="627"/>
      <c r="E4173" s="628"/>
      <c r="F4173" s="638" t="s">
        <v>853</v>
      </c>
      <c r="G4173" s="639">
        <v>2</v>
      </c>
      <c r="H4173" s="630">
        <f>IF(F4173="",0,VLOOKUP(F4173,'Cable trays (UnitPrice)'!B:F,5,0))</f>
        <v>1.6165217391304347</v>
      </c>
      <c r="I4173" s="631">
        <f t="shared" si="5758"/>
        <v>3.2330434782608695</v>
      </c>
      <c r="J4173" s="632"/>
      <c r="K4173" s="632"/>
      <c r="L4173" s="632"/>
      <c r="M4173" s="633"/>
      <c r="N4173" s="632"/>
      <c r="O4173" s="635"/>
      <c r="P4173" s="636" t="e">
        <f t="shared" ref="P4173" si="5761">G4173*O4170</f>
        <v>#REF!</v>
      </c>
    </row>
    <row r="4174" spans="1:16">
      <c r="B4174" s="627"/>
      <c r="C4174" s="627"/>
      <c r="D4174" s="627"/>
      <c r="E4174" s="628"/>
      <c r="F4174" s="638" t="s">
        <v>854</v>
      </c>
      <c r="G4174" s="639">
        <v>2</v>
      </c>
      <c r="H4174" s="630">
        <f>IF(F4174="",0,VLOOKUP(F4174,'Cable trays (UnitPrice)'!B:F,5,0))</f>
        <v>0.1643478260869565</v>
      </c>
      <c r="I4174" s="631">
        <f t="shared" si="5758"/>
        <v>0.328695652173913</v>
      </c>
      <c r="J4174" s="632"/>
      <c r="K4174" s="632"/>
      <c r="L4174" s="632"/>
      <c r="M4174" s="633"/>
      <c r="N4174" s="632"/>
      <c r="O4174" s="635"/>
      <c r="P4174" s="636" t="e">
        <f t="shared" ref="P4174" si="5762">G4174*O4170</f>
        <v>#REF!</v>
      </c>
    </row>
    <row r="4175" spans="1:16">
      <c r="B4175" s="627"/>
      <c r="C4175" s="627"/>
      <c r="D4175" s="627"/>
      <c r="E4175" s="628"/>
      <c r="F4175" s="638" t="s">
        <v>865</v>
      </c>
      <c r="G4175" s="639">
        <f t="shared" si="5692"/>
        <v>0.3</v>
      </c>
      <c r="H4175" s="630">
        <f>IF(F4175="",0,VLOOKUP(F4175,'Cable trays (UnitPrice)'!B:F,5,0))</f>
        <v>5.9608695652173909</v>
      </c>
      <c r="I4175" s="631">
        <f t="shared" si="5758"/>
        <v>1.7882608695652171</v>
      </c>
      <c r="J4175" s="632"/>
      <c r="K4175" s="632"/>
      <c r="L4175" s="632"/>
      <c r="M4175" s="633"/>
      <c r="N4175" s="632"/>
      <c r="O4175" s="635"/>
      <c r="P4175" s="636" t="e">
        <f t="shared" ref="P4175" si="5763">G4175*O4170</f>
        <v>#REF!</v>
      </c>
    </row>
    <row r="4176" spans="1:16">
      <c r="B4176" s="627"/>
      <c r="C4176" s="627"/>
      <c r="D4176" s="627"/>
      <c r="E4176" s="628"/>
      <c r="F4176" s="638" t="s">
        <v>855</v>
      </c>
      <c r="G4176" s="639">
        <v>2</v>
      </c>
      <c r="H4176" s="630">
        <f>IF(F4176="",0,VLOOKUP(F4176,'Cable trays (UnitPrice)'!B:F,5,0))</f>
        <v>0.78521739130434776</v>
      </c>
      <c r="I4176" s="631">
        <f t="shared" si="5758"/>
        <v>1.5704347826086955</v>
      </c>
      <c r="J4176" s="632"/>
      <c r="K4176" s="632"/>
      <c r="L4176" s="632"/>
      <c r="M4176" s="633"/>
      <c r="N4176" s="632"/>
      <c r="O4176" s="635"/>
      <c r="P4176" s="636" t="e">
        <f t="shared" ref="P4176" si="5764">G4176*O4170</f>
        <v>#REF!</v>
      </c>
    </row>
    <row r="4177" spans="1:16">
      <c r="B4177" s="627"/>
      <c r="C4177" s="627"/>
      <c r="D4177" s="627"/>
      <c r="E4177" s="628"/>
      <c r="F4177" s="638"/>
      <c r="G4177" s="639"/>
      <c r="H4177" s="630">
        <f>IF(F4177="",0,VLOOKUP(F4177,'Cable trays (UnitPrice)'!B:F,5,0))</f>
        <v>0</v>
      </c>
      <c r="I4177" s="631">
        <f t="shared" si="5758"/>
        <v>0</v>
      </c>
      <c r="J4177" s="632"/>
      <c r="K4177" s="632"/>
      <c r="L4177" s="632"/>
      <c r="M4177" s="633"/>
      <c r="N4177" s="632"/>
      <c r="O4177" s="635"/>
      <c r="P4177" s="636" t="e">
        <f t="shared" ref="P4177" si="5765">G4177*O4170</f>
        <v>#REF!</v>
      </c>
    </row>
    <row r="4178" spans="1:16">
      <c r="B4178" s="627"/>
      <c r="C4178" s="627"/>
      <c r="D4178" s="627"/>
      <c r="E4178" s="628"/>
      <c r="F4178" s="627"/>
      <c r="G4178" s="639"/>
      <c r="H4178" s="630">
        <f>IF(F4178="",0,VLOOKUP(F4178,'Cable trays (UnitPrice)'!B:F,5,0))</f>
        <v>0</v>
      </c>
      <c r="I4178" s="631">
        <f t="shared" si="5758"/>
        <v>0</v>
      </c>
      <c r="J4178" s="632"/>
      <c r="K4178" s="632"/>
      <c r="L4178" s="632"/>
      <c r="M4178" s="633"/>
      <c r="N4178" s="632"/>
      <c r="O4178" s="635"/>
      <c r="P4178" s="636" t="e">
        <f t="shared" ref="P4178" si="5766">G4178*O4170</f>
        <v>#REF!</v>
      </c>
    </row>
    <row r="4179" spans="1:16">
      <c r="B4179" s="627"/>
      <c r="C4179" s="627"/>
      <c r="D4179" s="627"/>
      <c r="E4179" s="628"/>
      <c r="F4179" s="8"/>
      <c r="G4179" s="639"/>
      <c r="H4179" s="630">
        <f>IF(F4179="",0,VLOOKUP(F4179,'Cable trays (UnitPrice)'!B:F,5,0))</f>
        <v>0</v>
      </c>
      <c r="I4179" s="631">
        <f t="shared" si="5758"/>
        <v>0</v>
      </c>
      <c r="J4179" s="632"/>
      <c r="K4179" s="632"/>
      <c r="L4179" s="632"/>
      <c r="M4179" s="633"/>
      <c r="N4179" s="632"/>
      <c r="O4179" s="635"/>
      <c r="P4179" s="636" t="e">
        <f t="shared" ref="P4179" si="5767">G4179*O4170</f>
        <v>#REF!</v>
      </c>
    </row>
    <row r="4180" spans="1:16">
      <c r="A4180" t="s">
        <v>1132</v>
      </c>
      <c r="B4180" s="706" t="s">
        <v>1111</v>
      </c>
      <c r="C4180" s="703" t="s">
        <v>852</v>
      </c>
      <c r="D4180" s="9" t="s">
        <v>875</v>
      </c>
      <c r="E4180" s="9" t="s">
        <v>881</v>
      </c>
      <c r="F4180" s="619"/>
      <c r="G4180" s="619"/>
      <c r="H4180" s="619"/>
      <c r="I4180" s="620">
        <f t="shared" ref="I4180" si="5768">SUM(I4181:I4189)</f>
        <v>62.189781241454739</v>
      </c>
      <c r="J4180" s="621">
        <f>I4180*NOK2EUR</f>
        <v>715.1824842767295</v>
      </c>
      <c r="K4180" s="622"/>
      <c r="L4180" s="622">
        <f t="shared" ref="L4180" si="5769">D4180/1000</f>
        <v>0.15</v>
      </c>
      <c r="M4180" s="624">
        <f t="shared" ref="M4180" si="5770">$M$1</f>
        <v>0.5</v>
      </c>
      <c r="N4180" s="622">
        <f t="shared" ref="N4180" si="5771">L4180+L4180*M4180</f>
        <v>0.22499999999999998</v>
      </c>
      <c r="O4180" s="626" t="e">
        <f>SUMIF(#REF!,A4180,#REF!)</f>
        <v>#REF!</v>
      </c>
      <c r="P4180" s="626"/>
    </row>
    <row r="4181" spans="1:16">
      <c r="B4181" s="627"/>
      <c r="C4181" s="627"/>
      <c r="D4181" s="627"/>
      <c r="E4181" s="628"/>
      <c r="F4181" s="260" t="str">
        <f>CONCATENATE(B4180," ",C4180,D4180,"x",E4180)</f>
        <v>Tray - Tee HDG 150 x 100</v>
      </c>
      <c r="G4181" s="629">
        <v>1</v>
      </c>
      <c r="H4181" s="630">
        <f>IF(F4181="",0,VLOOKUP(F4181,'Cable trays (UnitPrice)'!B:F,5,0))</f>
        <v>46.956521739130437</v>
      </c>
      <c r="I4181" s="631">
        <f t="shared" ref="I4181:I4189" si="5772">H4181*G4181</f>
        <v>46.956521739130437</v>
      </c>
      <c r="J4181" s="632"/>
      <c r="K4181" s="632"/>
      <c r="L4181" s="632"/>
      <c r="M4181" s="633"/>
      <c r="N4181" s="632"/>
      <c r="O4181" s="635"/>
      <c r="P4181" s="636" t="e">
        <f t="shared" ref="P4181" si="5773">G4181*O4180</f>
        <v>#REF!</v>
      </c>
    </row>
    <row r="4182" spans="1:16">
      <c r="B4182" s="627"/>
      <c r="C4182" s="627"/>
      <c r="D4182" s="627"/>
      <c r="E4182" s="628"/>
      <c r="F4182" s="260" t="str">
        <f>CONCATENATE("Ladder - Union ",C4180,D4180,"x",E4180)</f>
        <v>Ladder - Union HDG 150 x 100</v>
      </c>
      <c r="G4182" s="629">
        <v>2</v>
      </c>
      <c r="H4182" s="630">
        <f>IF(F4182="",0,VLOOKUP(F4182,'Cable trays (UnitPrice)'!B:F,5,0))</f>
        <v>4.1564123598578071</v>
      </c>
      <c r="I4182" s="631">
        <f t="shared" si="5772"/>
        <v>8.3128247197156142</v>
      </c>
      <c r="J4182" s="632"/>
      <c r="K4182" s="632"/>
      <c r="L4182" s="632"/>
      <c r="M4182" s="633"/>
      <c r="N4182" s="632"/>
      <c r="O4182" s="635"/>
      <c r="P4182" s="636" t="e">
        <f t="shared" ref="P4182" si="5774">G4182*O4180</f>
        <v>#REF!</v>
      </c>
    </row>
    <row r="4183" spans="1:16">
      <c r="B4183" s="627"/>
      <c r="C4183" s="627"/>
      <c r="D4183" s="627"/>
      <c r="E4183" s="628"/>
      <c r="F4183" s="638" t="s">
        <v>853</v>
      </c>
      <c r="G4183" s="639">
        <v>2</v>
      </c>
      <c r="H4183" s="630">
        <f>IF(F4183="",0,VLOOKUP(F4183,'Cable trays (UnitPrice)'!B:F,5,0))</f>
        <v>1.6165217391304347</v>
      </c>
      <c r="I4183" s="631">
        <f t="shared" si="5772"/>
        <v>3.2330434782608695</v>
      </c>
      <c r="J4183" s="632"/>
      <c r="K4183" s="632"/>
      <c r="L4183" s="632"/>
      <c r="M4183" s="633"/>
      <c r="N4183" s="632"/>
      <c r="O4183" s="635"/>
      <c r="P4183" s="636" t="e">
        <f t="shared" ref="P4183" si="5775">G4183*O4180</f>
        <v>#REF!</v>
      </c>
    </row>
    <row r="4184" spans="1:16">
      <c r="B4184" s="627"/>
      <c r="C4184" s="627"/>
      <c r="D4184" s="627"/>
      <c r="E4184" s="628"/>
      <c r="F4184" s="638" t="s">
        <v>854</v>
      </c>
      <c r="G4184" s="639">
        <v>2</v>
      </c>
      <c r="H4184" s="630">
        <f>IF(F4184="",0,VLOOKUP(F4184,'Cable trays (UnitPrice)'!B:F,5,0))</f>
        <v>0.1643478260869565</v>
      </c>
      <c r="I4184" s="631">
        <f t="shared" si="5772"/>
        <v>0.328695652173913</v>
      </c>
      <c r="J4184" s="632"/>
      <c r="K4184" s="632"/>
      <c r="L4184" s="632"/>
      <c r="M4184" s="633"/>
      <c r="N4184" s="632"/>
      <c r="O4184" s="635"/>
      <c r="P4184" s="636" t="e">
        <f t="shared" ref="P4184" si="5776">G4184*O4180</f>
        <v>#REF!</v>
      </c>
    </row>
    <row r="4185" spans="1:16">
      <c r="B4185" s="627"/>
      <c r="C4185" s="627"/>
      <c r="D4185" s="627"/>
      <c r="E4185" s="628"/>
      <c r="F4185" s="638" t="s">
        <v>865</v>
      </c>
      <c r="G4185" s="639">
        <f t="shared" si="5692"/>
        <v>0.3</v>
      </c>
      <c r="H4185" s="630">
        <f>IF(F4185="",0,VLOOKUP(F4185,'Cable trays (UnitPrice)'!B:F,5,0))</f>
        <v>5.9608695652173909</v>
      </c>
      <c r="I4185" s="631">
        <f t="shared" si="5772"/>
        <v>1.7882608695652171</v>
      </c>
      <c r="J4185" s="632"/>
      <c r="K4185" s="632"/>
      <c r="L4185" s="632"/>
      <c r="M4185" s="633"/>
      <c r="N4185" s="632"/>
      <c r="O4185" s="635"/>
      <c r="P4185" s="636" t="e">
        <f t="shared" ref="P4185" si="5777">G4185*O4180</f>
        <v>#REF!</v>
      </c>
    </row>
    <row r="4186" spans="1:16">
      <c r="B4186" s="627"/>
      <c r="C4186" s="627"/>
      <c r="D4186" s="627"/>
      <c r="E4186" s="628"/>
      <c r="F4186" s="638" t="s">
        <v>855</v>
      </c>
      <c r="G4186" s="639">
        <v>2</v>
      </c>
      <c r="H4186" s="630">
        <f>IF(F4186="",0,VLOOKUP(F4186,'Cable trays (UnitPrice)'!B:F,5,0))</f>
        <v>0.78521739130434776</v>
      </c>
      <c r="I4186" s="631">
        <f t="shared" si="5772"/>
        <v>1.5704347826086955</v>
      </c>
      <c r="J4186" s="632"/>
      <c r="K4186" s="632"/>
      <c r="L4186" s="632"/>
      <c r="M4186" s="633"/>
      <c r="N4186" s="632"/>
      <c r="O4186" s="635"/>
      <c r="P4186" s="636" t="e">
        <f t="shared" ref="P4186" si="5778">G4186*O4180</f>
        <v>#REF!</v>
      </c>
    </row>
    <row r="4187" spans="1:16">
      <c r="B4187" s="627"/>
      <c r="C4187" s="627"/>
      <c r="D4187" s="627"/>
      <c r="E4187" s="628"/>
      <c r="F4187" s="638"/>
      <c r="G4187" s="639"/>
      <c r="H4187" s="630">
        <f>IF(F4187="",0,VLOOKUP(F4187,'Cable trays (UnitPrice)'!B:F,5,0))</f>
        <v>0</v>
      </c>
      <c r="I4187" s="631">
        <f t="shared" si="5772"/>
        <v>0</v>
      </c>
      <c r="J4187" s="632"/>
      <c r="K4187" s="632"/>
      <c r="L4187" s="632"/>
      <c r="M4187" s="633"/>
      <c r="N4187" s="632"/>
      <c r="O4187" s="635"/>
      <c r="P4187" s="636" t="e">
        <f t="shared" ref="P4187" si="5779">G4187*O4180</f>
        <v>#REF!</v>
      </c>
    </row>
    <row r="4188" spans="1:16">
      <c r="B4188" s="627"/>
      <c r="C4188" s="627"/>
      <c r="D4188" s="627"/>
      <c r="E4188" s="628"/>
      <c r="F4188" s="627"/>
      <c r="G4188" s="639"/>
      <c r="H4188" s="630">
        <f>IF(F4188="",0,VLOOKUP(F4188,'Cable trays (UnitPrice)'!B:F,5,0))</f>
        <v>0</v>
      </c>
      <c r="I4188" s="631">
        <f t="shared" si="5772"/>
        <v>0</v>
      </c>
      <c r="J4188" s="632"/>
      <c r="K4188" s="632"/>
      <c r="L4188" s="632"/>
      <c r="M4188" s="633"/>
      <c r="N4188" s="632"/>
      <c r="O4188" s="635"/>
      <c r="P4188" s="636" t="e">
        <f t="shared" ref="P4188" si="5780">G4188*O4180</f>
        <v>#REF!</v>
      </c>
    </row>
    <row r="4189" spans="1:16">
      <c r="B4189" s="627"/>
      <c r="C4189" s="627"/>
      <c r="D4189" s="627"/>
      <c r="E4189" s="628"/>
      <c r="F4189" s="8"/>
      <c r="G4189" s="639"/>
      <c r="H4189" s="630">
        <f>IF(F4189="",0,VLOOKUP(F4189,'Cable trays (UnitPrice)'!B:F,5,0))</f>
        <v>0</v>
      </c>
      <c r="I4189" s="631">
        <f t="shared" si="5772"/>
        <v>0</v>
      </c>
      <c r="J4189" s="632"/>
      <c r="K4189" s="632"/>
      <c r="L4189" s="632"/>
      <c r="M4189" s="633"/>
      <c r="N4189" s="632"/>
      <c r="O4189" s="635"/>
      <c r="P4189" s="636" t="e">
        <f t="shared" ref="P4189" si="5781">G4189*O4180</f>
        <v>#REF!</v>
      </c>
    </row>
    <row r="4190" spans="1:16">
      <c r="A4190" t="s">
        <v>1132</v>
      </c>
      <c r="B4190" s="706" t="s">
        <v>1111</v>
      </c>
      <c r="C4190" s="703" t="s">
        <v>852</v>
      </c>
      <c r="D4190" s="9" t="s">
        <v>875</v>
      </c>
      <c r="E4190" s="9" t="s">
        <v>881</v>
      </c>
      <c r="F4190" s="619"/>
      <c r="G4190" s="619"/>
      <c r="H4190" s="619"/>
      <c r="I4190" s="620">
        <f t="shared" ref="I4190" si="5782">SUM(I4191:I4199)</f>
        <v>62.189781241454739</v>
      </c>
      <c r="J4190" s="621">
        <f>I4190*NOK2EUR</f>
        <v>715.1824842767295</v>
      </c>
      <c r="K4190" s="622"/>
      <c r="L4190" s="622">
        <f t="shared" ref="L4190" si="5783">D4190/1000</f>
        <v>0.15</v>
      </c>
      <c r="M4190" s="624">
        <f t="shared" ref="M4190" si="5784">$M$1</f>
        <v>0.5</v>
      </c>
      <c r="N4190" s="622">
        <f t="shared" ref="N4190" si="5785">L4190+L4190*M4190</f>
        <v>0.22499999999999998</v>
      </c>
      <c r="O4190" s="626" t="e">
        <f>SUMIF(#REF!,A4190,#REF!)</f>
        <v>#REF!</v>
      </c>
      <c r="P4190" s="626"/>
    </row>
    <row r="4191" spans="1:16">
      <c r="B4191" s="627"/>
      <c r="C4191" s="627"/>
      <c r="D4191" s="627"/>
      <c r="E4191" s="628"/>
      <c r="F4191" s="260" t="str">
        <f>CONCATENATE(B4190," ",C4190,D4190,"x",E4190)</f>
        <v>Tray - Tee HDG 150 x 100</v>
      </c>
      <c r="G4191" s="629">
        <v>1</v>
      </c>
      <c r="H4191" s="630">
        <f>IF(F4191="",0,VLOOKUP(F4191,'Cable trays (UnitPrice)'!B:F,5,0))</f>
        <v>46.956521739130437</v>
      </c>
      <c r="I4191" s="631">
        <f t="shared" ref="I4191:I4199" si="5786">H4191*G4191</f>
        <v>46.956521739130437</v>
      </c>
      <c r="J4191" s="632"/>
      <c r="K4191" s="632"/>
      <c r="L4191" s="632"/>
      <c r="M4191" s="633"/>
      <c r="N4191" s="632"/>
      <c r="O4191" s="635"/>
      <c r="P4191" s="636" t="e">
        <f t="shared" ref="P4191" si="5787">G4191*O4190</f>
        <v>#REF!</v>
      </c>
    </row>
    <row r="4192" spans="1:16">
      <c r="B4192" s="627"/>
      <c r="C4192" s="627"/>
      <c r="D4192" s="627"/>
      <c r="E4192" s="628"/>
      <c r="F4192" s="260" t="str">
        <f>CONCATENATE("Ladder - Union ",C4190,D4190,"x",E4190)</f>
        <v>Ladder - Union HDG 150 x 100</v>
      </c>
      <c r="G4192" s="629">
        <v>2</v>
      </c>
      <c r="H4192" s="630">
        <f>IF(F4192="",0,VLOOKUP(F4192,'Cable trays (UnitPrice)'!B:F,5,0))</f>
        <v>4.1564123598578071</v>
      </c>
      <c r="I4192" s="631">
        <f t="shared" si="5786"/>
        <v>8.3128247197156142</v>
      </c>
      <c r="J4192" s="632"/>
      <c r="K4192" s="632"/>
      <c r="L4192" s="632"/>
      <c r="M4192" s="633"/>
      <c r="N4192" s="632"/>
      <c r="O4192" s="635"/>
      <c r="P4192" s="636" t="e">
        <f t="shared" ref="P4192" si="5788">G4192*O4190</f>
        <v>#REF!</v>
      </c>
    </row>
    <row r="4193" spans="1:16">
      <c r="B4193" s="627"/>
      <c r="C4193" s="627"/>
      <c r="D4193" s="627"/>
      <c r="E4193" s="628"/>
      <c r="F4193" s="638" t="s">
        <v>853</v>
      </c>
      <c r="G4193" s="639">
        <v>2</v>
      </c>
      <c r="H4193" s="630">
        <f>IF(F4193="",0,VLOOKUP(F4193,'Cable trays (UnitPrice)'!B:F,5,0))</f>
        <v>1.6165217391304347</v>
      </c>
      <c r="I4193" s="631">
        <f t="shared" si="5786"/>
        <v>3.2330434782608695</v>
      </c>
      <c r="J4193" s="632"/>
      <c r="K4193" s="632"/>
      <c r="L4193" s="632"/>
      <c r="M4193" s="633"/>
      <c r="N4193" s="632"/>
      <c r="O4193" s="635"/>
      <c r="P4193" s="636" t="e">
        <f t="shared" ref="P4193" si="5789">G4193*O4190</f>
        <v>#REF!</v>
      </c>
    </row>
    <row r="4194" spans="1:16">
      <c r="B4194" s="627"/>
      <c r="C4194" s="627"/>
      <c r="D4194" s="627"/>
      <c r="E4194" s="628"/>
      <c r="F4194" s="638" t="s">
        <v>854</v>
      </c>
      <c r="G4194" s="639">
        <v>2</v>
      </c>
      <c r="H4194" s="630">
        <f>IF(F4194="",0,VLOOKUP(F4194,'Cable trays (UnitPrice)'!B:F,5,0))</f>
        <v>0.1643478260869565</v>
      </c>
      <c r="I4194" s="631">
        <f t="shared" si="5786"/>
        <v>0.328695652173913</v>
      </c>
      <c r="J4194" s="632"/>
      <c r="K4194" s="632"/>
      <c r="L4194" s="632"/>
      <c r="M4194" s="633"/>
      <c r="N4194" s="632"/>
      <c r="O4194" s="635"/>
      <c r="P4194" s="636" t="e">
        <f t="shared" ref="P4194" si="5790">G4194*O4190</f>
        <v>#REF!</v>
      </c>
    </row>
    <row r="4195" spans="1:16">
      <c r="B4195" s="627"/>
      <c r="C4195" s="627"/>
      <c r="D4195" s="627"/>
      <c r="E4195" s="628"/>
      <c r="F4195" s="638" t="s">
        <v>865</v>
      </c>
      <c r="G4195" s="639">
        <f t="shared" ref="G4195:G4255" si="5791">D4190*2/1000</f>
        <v>0.3</v>
      </c>
      <c r="H4195" s="630">
        <f>IF(F4195="",0,VLOOKUP(F4195,'Cable trays (UnitPrice)'!B:F,5,0))</f>
        <v>5.9608695652173909</v>
      </c>
      <c r="I4195" s="631">
        <f t="shared" si="5786"/>
        <v>1.7882608695652171</v>
      </c>
      <c r="J4195" s="632"/>
      <c r="K4195" s="632"/>
      <c r="L4195" s="632"/>
      <c r="M4195" s="633"/>
      <c r="N4195" s="632"/>
      <c r="O4195" s="635"/>
      <c r="P4195" s="636" t="e">
        <f t="shared" ref="P4195" si="5792">G4195*O4190</f>
        <v>#REF!</v>
      </c>
    </row>
    <row r="4196" spans="1:16">
      <c r="B4196" s="627"/>
      <c r="C4196" s="627"/>
      <c r="D4196" s="627"/>
      <c r="E4196" s="628"/>
      <c r="F4196" s="638" t="s">
        <v>855</v>
      </c>
      <c r="G4196" s="639">
        <v>2</v>
      </c>
      <c r="H4196" s="630">
        <f>IF(F4196="",0,VLOOKUP(F4196,'Cable trays (UnitPrice)'!B:F,5,0))</f>
        <v>0.78521739130434776</v>
      </c>
      <c r="I4196" s="631">
        <f t="shared" si="5786"/>
        <v>1.5704347826086955</v>
      </c>
      <c r="J4196" s="632"/>
      <c r="K4196" s="632"/>
      <c r="L4196" s="632"/>
      <c r="M4196" s="633"/>
      <c r="N4196" s="632"/>
      <c r="O4196" s="635"/>
      <c r="P4196" s="636" t="e">
        <f t="shared" ref="P4196" si="5793">G4196*O4190</f>
        <v>#REF!</v>
      </c>
    </row>
    <row r="4197" spans="1:16">
      <c r="B4197" s="627"/>
      <c r="C4197" s="627"/>
      <c r="D4197" s="627"/>
      <c r="E4197" s="628"/>
      <c r="F4197" s="638"/>
      <c r="G4197" s="639"/>
      <c r="H4197" s="630">
        <f>IF(F4197="",0,VLOOKUP(F4197,'Cable trays (UnitPrice)'!B:F,5,0))</f>
        <v>0</v>
      </c>
      <c r="I4197" s="631">
        <f t="shared" si="5786"/>
        <v>0</v>
      </c>
      <c r="J4197" s="632"/>
      <c r="K4197" s="632"/>
      <c r="L4197" s="632"/>
      <c r="M4197" s="633"/>
      <c r="N4197" s="632"/>
      <c r="O4197" s="635"/>
      <c r="P4197" s="636" t="e">
        <f t="shared" ref="P4197" si="5794">G4197*O4190</f>
        <v>#REF!</v>
      </c>
    </row>
    <row r="4198" spans="1:16">
      <c r="B4198" s="627"/>
      <c r="C4198" s="627"/>
      <c r="D4198" s="627"/>
      <c r="E4198" s="628"/>
      <c r="F4198" s="627"/>
      <c r="G4198" s="639"/>
      <c r="H4198" s="630">
        <f>IF(F4198="",0,VLOOKUP(F4198,'Cable trays (UnitPrice)'!B:F,5,0))</f>
        <v>0</v>
      </c>
      <c r="I4198" s="631">
        <f t="shared" si="5786"/>
        <v>0</v>
      </c>
      <c r="J4198" s="632"/>
      <c r="K4198" s="632"/>
      <c r="L4198" s="632"/>
      <c r="M4198" s="633"/>
      <c r="N4198" s="632"/>
      <c r="O4198" s="635"/>
      <c r="P4198" s="636" t="e">
        <f t="shared" ref="P4198" si="5795">G4198*O4190</f>
        <v>#REF!</v>
      </c>
    </row>
    <row r="4199" spans="1:16">
      <c r="B4199" s="627"/>
      <c r="C4199" s="627"/>
      <c r="D4199" s="627"/>
      <c r="E4199" s="628"/>
      <c r="F4199" s="8"/>
      <c r="G4199" s="639"/>
      <c r="H4199" s="630">
        <f>IF(F4199="",0,VLOOKUP(F4199,'Cable trays (UnitPrice)'!B:F,5,0))</f>
        <v>0</v>
      </c>
      <c r="I4199" s="631">
        <f t="shared" si="5786"/>
        <v>0</v>
      </c>
      <c r="J4199" s="632"/>
      <c r="K4199" s="632"/>
      <c r="L4199" s="632"/>
      <c r="M4199" s="633"/>
      <c r="N4199" s="632"/>
      <c r="O4199" s="635"/>
      <c r="P4199" s="636" t="e">
        <f t="shared" ref="P4199" si="5796">G4199*O4190</f>
        <v>#REF!</v>
      </c>
    </row>
    <row r="4200" spans="1:16">
      <c r="A4200" t="s">
        <v>1133</v>
      </c>
      <c r="B4200" s="706" t="s">
        <v>1111</v>
      </c>
      <c r="C4200" s="703" t="s">
        <v>852</v>
      </c>
      <c r="D4200" s="9" t="s">
        <v>875</v>
      </c>
      <c r="E4200" s="9" t="s">
        <v>883</v>
      </c>
      <c r="F4200" s="619"/>
      <c r="G4200" s="619"/>
      <c r="H4200" s="619"/>
      <c r="I4200" s="620">
        <f t="shared" ref="I4200" si="5797">SUM(I4201:I4209)</f>
        <v>60.45065080667213</v>
      </c>
      <c r="J4200" s="621">
        <f>I4200*NOK2EUR</f>
        <v>695.1824842767295</v>
      </c>
      <c r="K4200" s="622"/>
      <c r="L4200" s="622">
        <f t="shared" ref="L4200" si="5798">D4200/1000</f>
        <v>0.15</v>
      </c>
      <c r="M4200" s="624">
        <f t="shared" ref="M4200" si="5799">$M$1</f>
        <v>0.5</v>
      </c>
      <c r="N4200" s="622">
        <f t="shared" ref="N4200" si="5800">L4200+L4200*M4200</f>
        <v>0.22499999999999998</v>
      </c>
      <c r="O4200" s="626" t="e">
        <f>SUMIF(#REF!,A4200,#REF!)</f>
        <v>#REF!</v>
      </c>
      <c r="P4200" s="626"/>
    </row>
    <row r="4201" spans="1:16">
      <c r="B4201" s="627"/>
      <c r="C4201" s="627"/>
      <c r="D4201" s="627"/>
      <c r="E4201" s="628"/>
      <c r="F4201" s="260" t="str">
        <f>CONCATENATE(B4200," ",C4200,D4200,"x",E4200)</f>
        <v>Tray - Tee HDG 150 x 80</v>
      </c>
      <c r="G4201" s="629">
        <v>1</v>
      </c>
      <c r="H4201" s="630">
        <f>IF(F4201="",0,VLOOKUP(F4201,'Cable trays (UnitPrice)'!B:F,5,0))</f>
        <v>45.217391304347828</v>
      </c>
      <c r="I4201" s="631">
        <f t="shared" ref="I4201:I4209" si="5801">H4201*G4201</f>
        <v>45.217391304347828</v>
      </c>
      <c r="J4201" s="632"/>
      <c r="K4201" s="632"/>
      <c r="L4201" s="632"/>
      <c r="M4201" s="633"/>
      <c r="N4201" s="632"/>
      <c r="O4201" s="635"/>
      <c r="P4201" s="636" t="e">
        <f t="shared" ref="P4201" si="5802">G4201*O4200</f>
        <v>#REF!</v>
      </c>
    </row>
    <row r="4202" spans="1:16">
      <c r="B4202" s="627"/>
      <c r="C4202" s="627"/>
      <c r="D4202" s="627"/>
      <c r="E4202" s="628"/>
      <c r="F4202" s="260" t="str">
        <f>CONCATENATE("Ladder - Union ",C4200,D4200,"x",E4200)</f>
        <v>Ladder - Union HDG 150 x 80</v>
      </c>
      <c r="G4202" s="629">
        <v>2</v>
      </c>
      <c r="H4202" s="630">
        <f>IF(F4202="",0,VLOOKUP(F4202,'Cable trays (UnitPrice)'!B:F,5,0))</f>
        <v>4.1564123598578071</v>
      </c>
      <c r="I4202" s="631">
        <f t="shared" si="5801"/>
        <v>8.3128247197156142</v>
      </c>
      <c r="J4202" s="632"/>
      <c r="K4202" s="632"/>
      <c r="L4202" s="632"/>
      <c r="M4202" s="633"/>
      <c r="N4202" s="632"/>
      <c r="O4202" s="635"/>
      <c r="P4202" s="636" t="e">
        <f t="shared" ref="P4202" si="5803">G4202*O4200</f>
        <v>#REF!</v>
      </c>
    </row>
    <row r="4203" spans="1:16">
      <c r="B4203" s="627"/>
      <c r="C4203" s="627"/>
      <c r="D4203" s="627"/>
      <c r="E4203" s="628"/>
      <c r="F4203" s="638" t="s">
        <v>853</v>
      </c>
      <c r="G4203" s="639">
        <v>2</v>
      </c>
      <c r="H4203" s="630">
        <f>IF(F4203="",0,VLOOKUP(F4203,'Cable trays (UnitPrice)'!B:F,5,0))</f>
        <v>1.6165217391304347</v>
      </c>
      <c r="I4203" s="631">
        <f t="shared" si="5801"/>
        <v>3.2330434782608695</v>
      </c>
      <c r="J4203" s="632"/>
      <c r="K4203" s="632"/>
      <c r="L4203" s="632"/>
      <c r="M4203" s="633"/>
      <c r="N4203" s="632"/>
      <c r="O4203" s="635"/>
      <c r="P4203" s="636" t="e">
        <f t="shared" ref="P4203" si="5804">G4203*O4200</f>
        <v>#REF!</v>
      </c>
    </row>
    <row r="4204" spans="1:16">
      <c r="B4204" s="627"/>
      <c r="C4204" s="627"/>
      <c r="D4204" s="627"/>
      <c r="E4204" s="628"/>
      <c r="F4204" s="638" t="s">
        <v>854</v>
      </c>
      <c r="G4204" s="639">
        <v>2</v>
      </c>
      <c r="H4204" s="630">
        <f>IF(F4204="",0,VLOOKUP(F4204,'Cable trays (UnitPrice)'!B:F,5,0))</f>
        <v>0.1643478260869565</v>
      </c>
      <c r="I4204" s="631">
        <f t="shared" si="5801"/>
        <v>0.328695652173913</v>
      </c>
      <c r="J4204" s="632"/>
      <c r="K4204" s="632"/>
      <c r="L4204" s="632"/>
      <c r="M4204" s="633"/>
      <c r="N4204" s="632"/>
      <c r="O4204" s="635"/>
      <c r="P4204" s="636" t="e">
        <f t="shared" ref="P4204" si="5805">G4204*O4200</f>
        <v>#REF!</v>
      </c>
    </row>
    <row r="4205" spans="1:16">
      <c r="B4205" s="627"/>
      <c r="C4205" s="627"/>
      <c r="D4205" s="627"/>
      <c r="E4205" s="628"/>
      <c r="F4205" s="638" t="s">
        <v>865</v>
      </c>
      <c r="G4205" s="639">
        <f t="shared" si="5791"/>
        <v>0.3</v>
      </c>
      <c r="H4205" s="630">
        <f>IF(F4205="",0,VLOOKUP(F4205,'Cable trays (UnitPrice)'!B:F,5,0))</f>
        <v>5.9608695652173909</v>
      </c>
      <c r="I4205" s="631">
        <f t="shared" si="5801"/>
        <v>1.7882608695652171</v>
      </c>
      <c r="J4205" s="632"/>
      <c r="K4205" s="632"/>
      <c r="L4205" s="632"/>
      <c r="M4205" s="633"/>
      <c r="N4205" s="632"/>
      <c r="O4205" s="635"/>
      <c r="P4205" s="636" t="e">
        <f t="shared" ref="P4205" si="5806">G4205*O4200</f>
        <v>#REF!</v>
      </c>
    </row>
    <row r="4206" spans="1:16">
      <c r="B4206" s="627"/>
      <c r="C4206" s="627"/>
      <c r="D4206" s="627"/>
      <c r="E4206" s="628"/>
      <c r="F4206" s="638" t="s">
        <v>855</v>
      </c>
      <c r="G4206" s="639">
        <v>2</v>
      </c>
      <c r="H4206" s="630">
        <f>IF(F4206="",0,VLOOKUP(F4206,'Cable trays (UnitPrice)'!B:F,5,0))</f>
        <v>0.78521739130434776</v>
      </c>
      <c r="I4206" s="631">
        <f t="shared" si="5801"/>
        <v>1.5704347826086955</v>
      </c>
      <c r="J4206" s="632"/>
      <c r="K4206" s="632"/>
      <c r="L4206" s="632"/>
      <c r="M4206" s="633"/>
      <c r="N4206" s="632"/>
      <c r="O4206" s="635"/>
      <c r="P4206" s="636" t="e">
        <f t="shared" ref="P4206" si="5807">G4206*O4200</f>
        <v>#REF!</v>
      </c>
    </row>
    <row r="4207" spans="1:16">
      <c r="B4207" s="627"/>
      <c r="C4207" s="627"/>
      <c r="D4207" s="627"/>
      <c r="E4207" s="628"/>
      <c r="F4207" s="638"/>
      <c r="G4207" s="639"/>
      <c r="H4207" s="630">
        <f>IF(F4207="",0,VLOOKUP(F4207,'Cable trays (UnitPrice)'!B:F,5,0))</f>
        <v>0</v>
      </c>
      <c r="I4207" s="631">
        <f t="shared" si="5801"/>
        <v>0</v>
      </c>
      <c r="J4207" s="632"/>
      <c r="K4207" s="632"/>
      <c r="L4207" s="632"/>
      <c r="M4207" s="633"/>
      <c r="N4207" s="632"/>
      <c r="O4207" s="635"/>
      <c r="P4207" s="636" t="e">
        <f t="shared" ref="P4207" si="5808">G4207*O4200</f>
        <v>#REF!</v>
      </c>
    </row>
    <row r="4208" spans="1:16">
      <c r="B4208" s="627"/>
      <c r="C4208" s="627"/>
      <c r="D4208" s="627"/>
      <c r="E4208" s="628"/>
      <c r="F4208" s="627"/>
      <c r="G4208" s="639"/>
      <c r="H4208" s="630">
        <f>IF(F4208="",0,VLOOKUP(F4208,'Cable trays (UnitPrice)'!B:F,5,0))</f>
        <v>0</v>
      </c>
      <c r="I4208" s="631">
        <f t="shared" si="5801"/>
        <v>0</v>
      </c>
      <c r="J4208" s="632"/>
      <c r="K4208" s="632"/>
      <c r="L4208" s="632"/>
      <c r="M4208" s="633"/>
      <c r="N4208" s="632"/>
      <c r="O4208" s="635"/>
      <c r="P4208" s="636" t="e">
        <f t="shared" ref="P4208" si="5809">G4208*O4200</f>
        <v>#REF!</v>
      </c>
    </row>
    <row r="4209" spans="1:16">
      <c r="B4209" s="627"/>
      <c r="C4209" s="627"/>
      <c r="D4209" s="627"/>
      <c r="E4209" s="628"/>
      <c r="F4209" s="8"/>
      <c r="G4209" s="639"/>
      <c r="H4209" s="630">
        <f>IF(F4209="",0,VLOOKUP(F4209,'Cable trays (UnitPrice)'!B:F,5,0))</f>
        <v>0</v>
      </c>
      <c r="I4209" s="631">
        <f t="shared" si="5801"/>
        <v>0</v>
      </c>
      <c r="J4209" s="632"/>
      <c r="K4209" s="632"/>
      <c r="L4209" s="632"/>
      <c r="M4209" s="633"/>
      <c r="N4209" s="632"/>
      <c r="O4209" s="635"/>
      <c r="P4209" s="636" t="e">
        <f t="shared" ref="P4209" si="5810">G4209*O4200</f>
        <v>#REF!</v>
      </c>
    </row>
    <row r="4210" spans="1:16">
      <c r="A4210" t="s">
        <v>1133</v>
      </c>
      <c r="B4210" s="706" t="s">
        <v>1111</v>
      </c>
      <c r="C4210" s="703" t="s">
        <v>852</v>
      </c>
      <c r="D4210" s="9" t="s">
        <v>875</v>
      </c>
      <c r="E4210" s="9" t="s">
        <v>883</v>
      </c>
      <c r="F4210" s="619"/>
      <c r="G4210" s="619"/>
      <c r="H4210" s="619"/>
      <c r="I4210" s="620">
        <f t="shared" ref="I4210" si="5811">SUM(I4211:I4219)</f>
        <v>60.45065080667213</v>
      </c>
      <c r="J4210" s="621">
        <f>I4210*NOK2EUR</f>
        <v>695.1824842767295</v>
      </c>
      <c r="K4210" s="622"/>
      <c r="L4210" s="622">
        <f t="shared" ref="L4210" si="5812">D4210/1000</f>
        <v>0.15</v>
      </c>
      <c r="M4210" s="624">
        <f t="shared" ref="M4210" si="5813">$M$1</f>
        <v>0.5</v>
      </c>
      <c r="N4210" s="622">
        <f t="shared" ref="N4210" si="5814">L4210+L4210*M4210</f>
        <v>0.22499999999999998</v>
      </c>
      <c r="O4210" s="626" t="e">
        <f>SUMIF(#REF!,A4210,#REF!)</f>
        <v>#REF!</v>
      </c>
      <c r="P4210" s="626"/>
    </row>
    <row r="4211" spans="1:16">
      <c r="B4211" s="627"/>
      <c r="C4211" s="627"/>
      <c r="D4211" s="627"/>
      <c r="E4211" s="628"/>
      <c r="F4211" s="260" t="str">
        <f>CONCATENATE(B4210," ",C4210,D4210,"x",E4210)</f>
        <v>Tray - Tee HDG 150 x 80</v>
      </c>
      <c r="G4211" s="629">
        <v>1</v>
      </c>
      <c r="H4211" s="630">
        <f>IF(F4211="",0,VLOOKUP(F4211,'Cable trays (UnitPrice)'!B:F,5,0))</f>
        <v>45.217391304347828</v>
      </c>
      <c r="I4211" s="631">
        <f t="shared" ref="I4211:I4219" si="5815">H4211*G4211</f>
        <v>45.217391304347828</v>
      </c>
      <c r="J4211" s="632"/>
      <c r="K4211" s="632"/>
      <c r="L4211" s="632"/>
      <c r="M4211" s="633"/>
      <c r="N4211" s="632"/>
      <c r="O4211" s="635"/>
      <c r="P4211" s="636" t="e">
        <f t="shared" ref="P4211" si="5816">G4211*O4210</f>
        <v>#REF!</v>
      </c>
    </row>
    <row r="4212" spans="1:16">
      <c r="B4212" s="627"/>
      <c r="C4212" s="627"/>
      <c r="D4212" s="627"/>
      <c r="E4212" s="628"/>
      <c r="F4212" s="260" t="str">
        <f>CONCATENATE("Ladder - Union ",C4210,D4210,"x",E4210)</f>
        <v>Ladder - Union HDG 150 x 80</v>
      </c>
      <c r="G4212" s="629">
        <v>2</v>
      </c>
      <c r="H4212" s="630">
        <f>IF(F4212="",0,VLOOKUP(F4212,'Cable trays (UnitPrice)'!B:F,5,0))</f>
        <v>4.1564123598578071</v>
      </c>
      <c r="I4212" s="631">
        <f t="shared" si="5815"/>
        <v>8.3128247197156142</v>
      </c>
      <c r="J4212" s="632"/>
      <c r="K4212" s="632"/>
      <c r="L4212" s="632"/>
      <c r="M4212" s="633"/>
      <c r="N4212" s="632"/>
      <c r="O4212" s="635"/>
      <c r="P4212" s="636" t="e">
        <f t="shared" ref="P4212" si="5817">G4212*O4210</f>
        <v>#REF!</v>
      </c>
    </row>
    <row r="4213" spans="1:16">
      <c r="B4213" s="627"/>
      <c r="C4213" s="627"/>
      <c r="D4213" s="627"/>
      <c r="E4213" s="628"/>
      <c r="F4213" s="638" t="s">
        <v>853</v>
      </c>
      <c r="G4213" s="639">
        <v>2</v>
      </c>
      <c r="H4213" s="630">
        <f>IF(F4213="",0,VLOOKUP(F4213,'Cable trays (UnitPrice)'!B:F,5,0))</f>
        <v>1.6165217391304347</v>
      </c>
      <c r="I4213" s="631">
        <f t="shared" si="5815"/>
        <v>3.2330434782608695</v>
      </c>
      <c r="J4213" s="632"/>
      <c r="K4213" s="632"/>
      <c r="L4213" s="632"/>
      <c r="M4213" s="633"/>
      <c r="N4213" s="632"/>
      <c r="O4213" s="635"/>
      <c r="P4213" s="636" t="e">
        <f t="shared" ref="P4213" si="5818">G4213*O4210</f>
        <v>#REF!</v>
      </c>
    </row>
    <row r="4214" spans="1:16">
      <c r="B4214" s="627"/>
      <c r="C4214" s="627"/>
      <c r="D4214" s="627"/>
      <c r="E4214" s="628"/>
      <c r="F4214" s="638" t="s">
        <v>854</v>
      </c>
      <c r="G4214" s="639">
        <v>2</v>
      </c>
      <c r="H4214" s="630">
        <f>IF(F4214="",0,VLOOKUP(F4214,'Cable trays (UnitPrice)'!B:F,5,0))</f>
        <v>0.1643478260869565</v>
      </c>
      <c r="I4214" s="631">
        <f t="shared" si="5815"/>
        <v>0.328695652173913</v>
      </c>
      <c r="J4214" s="632"/>
      <c r="K4214" s="632"/>
      <c r="L4214" s="632"/>
      <c r="M4214" s="633"/>
      <c r="N4214" s="632"/>
      <c r="O4214" s="635"/>
      <c r="P4214" s="636" t="e">
        <f t="shared" ref="P4214" si="5819">G4214*O4210</f>
        <v>#REF!</v>
      </c>
    </row>
    <row r="4215" spans="1:16">
      <c r="B4215" s="627"/>
      <c r="C4215" s="627"/>
      <c r="D4215" s="627"/>
      <c r="E4215" s="628"/>
      <c r="F4215" s="638" t="s">
        <v>865</v>
      </c>
      <c r="G4215" s="639">
        <f t="shared" si="5791"/>
        <v>0.3</v>
      </c>
      <c r="H4215" s="630">
        <f>IF(F4215="",0,VLOOKUP(F4215,'Cable trays (UnitPrice)'!B:F,5,0))</f>
        <v>5.9608695652173909</v>
      </c>
      <c r="I4215" s="631">
        <f t="shared" si="5815"/>
        <v>1.7882608695652171</v>
      </c>
      <c r="J4215" s="632"/>
      <c r="K4215" s="632"/>
      <c r="L4215" s="632"/>
      <c r="M4215" s="633"/>
      <c r="N4215" s="632"/>
      <c r="O4215" s="635"/>
      <c r="P4215" s="636" t="e">
        <f t="shared" ref="P4215" si="5820">G4215*O4210</f>
        <v>#REF!</v>
      </c>
    </row>
    <row r="4216" spans="1:16">
      <c r="B4216" s="627"/>
      <c r="C4216" s="627"/>
      <c r="D4216" s="627"/>
      <c r="E4216" s="628"/>
      <c r="F4216" s="638" t="s">
        <v>855</v>
      </c>
      <c r="G4216" s="639">
        <v>2</v>
      </c>
      <c r="H4216" s="630">
        <f>IF(F4216="",0,VLOOKUP(F4216,'Cable trays (UnitPrice)'!B:F,5,0))</f>
        <v>0.78521739130434776</v>
      </c>
      <c r="I4216" s="631">
        <f t="shared" si="5815"/>
        <v>1.5704347826086955</v>
      </c>
      <c r="J4216" s="632"/>
      <c r="K4216" s="632"/>
      <c r="L4216" s="632"/>
      <c r="M4216" s="633"/>
      <c r="N4216" s="632"/>
      <c r="O4216" s="635"/>
      <c r="P4216" s="636" t="e">
        <f t="shared" ref="P4216" si="5821">G4216*O4210</f>
        <v>#REF!</v>
      </c>
    </row>
    <row r="4217" spans="1:16">
      <c r="B4217" s="627"/>
      <c r="C4217" s="627"/>
      <c r="D4217" s="627"/>
      <c r="E4217" s="628"/>
      <c r="F4217" s="638"/>
      <c r="G4217" s="639"/>
      <c r="H4217" s="630">
        <f>IF(F4217="",0,VLOOKUP(F4217,'Cable trays (UnitPrice)'!B:F,5,0))</f>
        <v>0</v>
      </c>
      <c r="I4217" s="631">
        <f t="shared" si="5815"/>
        <v>0</v>
      </c>
      <c r="J4217" s="632"/>
      <c r="K4217" s="632"/>
      <c r="L4217" s="632"/>
      <c r="M4217" s="633"/>
      <c r="N4217" s="632"/>
      <c r="O4217" s="635"/>
      <c r="P4217" s="636" t="e">
        <f t="shared" ref="P4217" si="5822">G4217*O4210</f>
        <v>#REF!</v>
      </c>
    </row>
    <row r="4218" spans="1:16">
      <c r="B4218" s="627"/>
      <c r="C4218" s="627"/>
      <c r="D4218" s="627"/>
      <c r="E4218" s="628"/>
      <c r="F4218" s="627"/>
      <c r="G4218" s="639"/>
      <c r="H4218" s="630">
        <f>IF(F4218="",0,VLOOKUP(F4218,'Cable trays (UnitPrice)'!B:F,5,0))</f>
        <v>0</v>
      </c>
      <c r="I4218" s="631">
        <f t="shared" si="5815"/>
        <v>0</v>
      </c>
      <c r="J4218" s="632"/>
      <c r="K4218" s="632"/>
      <c r="L4218" s="632"/>
      <c r="M4218" s="633"/>
      <c r="N4218" s="632"/>
      <c r="O4218" s="635"/>
      <c r="P4218" s="636" t="e">
        <f t="shared" ref="P4218" si="5823">G4218*O4210</f>
        <v>#REF!</v>
      </c>
    </row>
    <row r="4219" spans="1:16">
      <c r="B4219" s="627"/>
      <c r="C4219" s="627"/>
      <c r="D4219" s="627"/>
      <c r="E4219" s="628"/>
      <c r="F4219" s="8"/>
      <c r="G4219" s="639"/>
      <c r="H4219" s="630">
        <f>IF(F4219="",0,VLOOKUP(F4219,'Cable trays (UnitPrice)'!B:F,5,0))</f>
        <v>0</v>
      </c>
      <c r="I4219" s="631">
        <f t="shared" si="5815"/>
        <v>0</v>
      </c>
      <c r="J4219" s="632"/>
      <c r="K4219" s="632"/>
      <c r="L4219" s="632"/>
      <c r="M4219" s="633"/>
      <c r="N4219" s="632"/>
      <c r="O4219" s="635"/>
      <c r="P4219" s="636" t="e">
        <f t="shared" ref="P4219" si="5824">G4219*O4210</f>
        <v>#REF!</v>
      </c>
    </row>
    <row r="4220" spans="1:16">
      <c r="A4220" t="s">
        <v>1134</v>
      </c>
      <c r="B4220" s="706" t="s">
        <v>1111</v>
      </c>
      <c r="C4220" s="703" t="s">
        <v>852</v>
      </c>
      <c r="D4220" s="9" t="s">
        <v>875</v>
      </c>
      <c r="E4220" s="9" t="s">
        <v>1016</v>
      </c>
      <c r="F4220" s="619"/>
      <c r="G4220" s="619"/>
      <c r="H4220" s="619"/>
      <c r="I4220" s="620">
        <f t="shared" ref="I4220" si="5825">SUM(I4221:I4229)</f>
        <v>58.71152037188952</v>
      </c>
      <c r="J4220" s="621">
        <f>I4220*NOK2EUR</f>
        <v>675.1824842767295</v>
      </c>
      <c r="K4220" s="622"/>
      <c r="L4220" s="622">
        <f t="shared" ref="L4220" si="5826">D4220/1000</f>
        <v>0.15</v>
      </c>
      <c r="M4220" s="624">
        <f t="shared" ref="M4220" si="5827">$M$1</f>
        <v>0.5</v>
      </c>
      <c r="N4220" s="622">
        <f t="shared" ref="N4220" si="5828">L4220+L4220*M4220</f>
        <v>0.22499999999999998</v>
      </c>
      <c r="O4220" s="626" t="e">
        <f>SUMIF(#REF!,A4220,#REF!)</f>
        <v>#REF!</v>
      </c>
      <c r="P4220" s="626"/>
    </row>
    <row r="4221" spans="1:16">
      <c r="B4221" s="627"/>
      <c r="C4221" s="627"/>
      <c r="D4221" s="627"/>
      <c r="E4221" s="628"/>
      <c r="F4221" s="260" t="str">
        <f>CONCATENATE(B4220," ",C4220,D4220,"x",E4220)</f>
        <v>Tray - Tee HDG 150 x 75</v>
      </c>
      <c r="G4221" s="629">
        <v>1</v>
      </c>
      <c r="H4221" s="630">
        <f>IF(F4221="",0,VLOOKUP(F4221,'Cable trays (UnitPrice)'!B:F,5,0))</f>
        <v>43.478260869565219</v>
      </c>
      <c r="I4221" s="631">
        <f t="shared" ref="I4221:I4229" si="5829">H4221*G4221</f>
        <v>43.478260869565219</v>
      </c>
      <c r="J4221" s="632"/>
      <c r="K4221" s="632"/>
      <c r="L4221" s="632"/>
      <c r="M4221" s="633"/>
      <c r="N4221" s="632"/>
      <c r="O4221" s="635"/>
      <c r="P4221" s="636" t="e">
        <f t="shared" ref="P4221" si="5830">G4221*O4220</f>
        <v>#REF!</v>
      </c>
    </row>
    <row r="4222" spans="1:16">
      <c r="B4222" s="627"/>
      <c r="C4222" s="627"/>
      <c r="D4222" s="627"/>
      <c r="E4222" s="628"/>
      <c r="F4222" s="260" t="str">
        <f>CONCATENATE("Ladder - Union ",C4220,D4220,"x",E4220)</f>
        <v>Ladder - Union HDG 150 x 75</v>
      </c>
      <c r="G4222" s="629">
        <v>2</v>
      </c>
      <c r="H4222" s="630">
        <f>IF(F4222="",0,VLOOKUP(F4222,'Cable trays (UnitPrice)'!B:F,5,0))</f>
        <v>4.1564123598578071</v>
      </c>
      <c r="I4222" s="631">
        <f t="shared" si="5829"/>
        <v>8.3128247197156142</v>
      </c>
      <c r="J4222" s="632"/>
      <c r="K4222" s="632"/>
      <c r="L4222" s="632"/>
      <c r="M4222" s="633"/>
      <c r="N4222" s="632"/>
      <c r="O4222" s="635"/>
      <c r="P4222" s="636" t="e">
        <f t="shared" ref="P4222" si="5831">G4222*O4220</f>
        <v>#REF!</v>
      </c>
    </row>
    <row r="4223" spans="1:16">
      <c r="B4223" s="627"/>
      <c r="C4223" s="627"/>
      <c r="D4223" s="627"/>
      <c r="E4223" s="628"/>
      <c r="F4223" s="638" t="s">
        <v>853</v>
      </c>
      <c r="G4223" s="639">
        <v>2</v>
      </c>
      <c r="H4223" s="630">
        <f>IF(F4223="",0,VLOOKUP(F4223,'Cable trays (UnitPrice)'!B:F,5,0))</f>
        <v>1.6165217391304347</v>
      </c>
      <c r="I4223" s="631">
        <f t="shared" si="5829"/>
        <v>3.2330434782608695</v>
      </c>
      <c r="J4223" s="632"/>
      <c r="K4223" s="632"/>
      <c r="L4223" s="632"/>
      <c r="M4223" s="633"/>
      <c r="N4223" s="632"/>
      <c r="O4223" s="635"/>
      <c r="P4223" s="636" t="e">
        <f t="shared" ref="P4223" si="5832">G4223*O4220</f>
        <v>#REF!</v>
      </c>
    </row>
    <row r="4224" spans="1:16">
      <c r="B4224" s="627"/>
      <c r="C4224" s="627"/>
      <c r="D4224" s="627"/>
      <c r="E4224" s="628"/>
      <c r="F4224" s="638" t="s">
        <v>854</v>
      </c>
      <c r="G4224" s="639">
        <v>2</v>
      </c>
      <c r="H4224" s="630">
        <f>IF(F4224="",0,VLOOKUP(F4224,'Cable trays (UnitPrice)'!B:F,5,0))</f>
        <v>0.1643478260869565</v>
      </c>
      <c r="I4224" s="631">
        <f t="shared" si="5829"/>
        <v>0.328695652173913</v>
      </c>
      <c r="J4224" s="632"/>
      <c r="K4224" s="632"/>
      <c r="L4224" s="632"/>
      <c r="M4224" s="633"/>
      <c r="N4224" s="632"/>
      <c r="O4224" s="635"/>
      <c r="P4224" s="636" t="e">
        <f t="shared" ref="P4224" si="5833">G4224*O4220</f>
        <v>#REF!</v>
      </c>
    </row>
    <row r="4225" spans="1:16">
      <c r="B4225" s="627"/>
      <c r="C4225" s="627"/>
      <c r="D4225" s="627"/>
      <c r="E4225" s="628"/>
      <c r="F4225" s="638" t="s">
        <v>865</v>
      </c>
      <c r="G4225" s="639">
        <f t="shared" si="5791"/>
        <v>0.3</v>
      </c>
      <c r="H4225" s="630">
        <f>IF(F4225="",0,VLOOKUP(F4225,'Cable trays (UnitPrice)'!B:F,5,0))</f>
        <v>5.9608695652173909</v>
      </c>
      <c r="I4225" s="631">
        <f t="shared" si="5829"/>
        <v>1.7882608695652171</v>
      </c>
      <c r="J4225" s="632"/>
      <c r="K4225" s="632"/>
      <c r="L4225" s="632"/>
      <c r="M4225" s="633"/>
      <c r="N4225" s="632"/>
      <c r="O4225" s="635"/>
      <c r="P4225" s="636" t="e">
        <f t="shared" ref="P4225" si="5834">G4225*O4220</f>
        <v>#REF!</v>
      </c>
    </row>
    <row r="4226" spans="1:16">
      <c r="B4226" s="627"/>
      <c r="C4226" s="627"/>
      <c r="D4226" s="627"/>
      <c r="E4226" s="628"/>
      <c r="F4226" s="638" t="s">
        <v>855</v>
      </c>
      <c r="G4226" s="639">
        <v>2</v>
      </c>
      <c r="H4226" s="630">
        <f>IF(F4226="",0,VLOOKUP(F4226,'Cable trays (UnitPrice)'!B:F,5,0))</f>
        <v>0.78521739130434776</v>
      </c>
      <c r="I4226" s="631">
        <f t="shared" si="5829"/>
        <v>1.5704347826086955</v>
      </c>
      <c r="J4226" s="632"/>
      <c r="K4226" s="632"/>
      <c r="L4226" s="632"/>
      <c r="M4226" s="633"/>
      <c r="N4226" s="632"/>
      <c r="O4226" s="635"/>
      <c r="P4226" s="636" t="e">
        <f t="shared" ref="P4226" si="5835">G4226*O4220</f>
        <v>#REF!</v>
      </c>
    </row>
    <row r="4227" spans="1:16">
      <c r="B4227" s="627"/>
      <c r="C4227" s="627"/>
      <c r="D4227" s="627"/>
      <c r="E4227" s="628"/>
      <c r="F4227" s="638"/>
      <c r="G4227" s="639"/>
      <c r="H4227" s="630">
        <f>IF(F4227="",0,VLOOKUP(F4227,'Cable trays (UnitPrice)'!B:F,5,0))</f>
        <v>0</v>
      </c>
      <c r="I4227" s="631">
        <f t="shared" si="5829"/>
        <v>0</v>
      </c>
      <c r="J4227" s="632"/>
      <c r="K4227" s="632"/>
      <c r="L4227" s="632"/>
      <c r="M4227" s="633"/>
      <c r="N4227" s="632"/>
      <c r="O4227" s="635"/>
      <c r="P4227" s="636" t="e">
        <f t="shared" ref="P4227" si="5836">G4227*O4220</f>
        <v>#REF!</v>
      </c>
    </row>
    <row r="4228" spans="1:16">
      <c r="B4228" s="627"/>
      <c r="C4228" s="627"/>
      <c r="D4228" s="627"/>
      <c r="E4228" s="628"/>
      <c r="F4228" s="627"/>
      <c r="G4228" s="639"/>
      <c r="H4228" s="630">
        <f>IF(F4228="",0,VLOOKUP(F4228,'Cable trays (UnitPrice)'!B:F,5,0))</f>
        <v>0</v>
      </c>
      <c r="I4228" s="631">
        <f t="shared" si="5829"/>
        <v>0</v>
      </c>
      <c r="J4228" s="632"/>
      <c r="K4228" s="632"/>
      <c r="L4228" s="632"/>
      <c r="M4228" s="633"/>
      <c r="N4228" s="632"/>
      <c r="O4228" s="635"/>
      <c r="P4228" s="636" t="e">
        <f t="shared" ref="P4228" si="5837">G4228*O4220</f>
        <v>#REF!</v>
      </c>
    </row>
    <row r="4229" spans="1:16">
      <c r="B4229" s="627"/>
      <c r="C4229" s="627"/>
      <c r="D4229" s="627"/>
      <c r="E4229" s="628"/>
      <c r="F4229" s="8"/>
      <c r="G4229" s="639"/>
      <c r="H4229" s="630">
        <f>IF(F4229="",0,VLOOKUP(F4229,'Cable trays (UnitPrice)'!B:F,5,0))</f>
        <v>0</v>
      </c>
      <c r="I4229" s="631">
        <f t="shared" si="5829"/>
        <v>0</v>
      </c>
      <c r="J4229" s="632"/>
      <c r="K4229" s="632"/>
      <c r="L4229" s="632"/>
      <c r="M4229" s="633"/>
      <c r="N4229" s="632"/>
      <c r="O4229" s="635"/>
      <c r="P4229" s="636" t="e">
        <f t="shared" ref="P4229" si="5838">G4229*O4220</f>
        <v>#REF!</v>
      </c>
    </row>
    <row r="4230" spans="1:16">
      <c r="A4230" t="s">
        <v>1135</v>
      </c>
      <c r="B4230" s="706" t="s">
        <v>1111</v>
      </c>
      <c r="C4230" s="703" t="s">
        <v>852</v>
      </c>
      <c r="D4230" s="9" t="s">
        <v>875</v>
      </c>
      <c r="E4230" s="9" t="s">
        <v>864</v>
      </c>
      <c r="F4230" s="619"/>
      <c r="G4230" s="619"/>
      <c r="H4230" s="619"/>
      <c r="I4230" s="620">
        <f t="shared" ref="I4230" si="5839">SUM(I4231:I4239)</f>
        <v>52.706598304621266</v>
      </c>
      <c r="J4230" s="621">
        <f>I4230*NOK2EUR</f>
        <v>606.12588050314457</v>
      </c>
      <c r="K4230" s="622"/>
      <c r="L4230" s="622">
        <f t="shared" ref="L4230" si="5840">D4230/1000</f>
        <v>0.15</v>
      </c>
      <c r="M4230" s="624">
        <f t="shared" ref="M4230" si="5841">$M$1</f>
        <v>0.5</v>
      </c>
      <c r="N4230" s="622">
        <f t="shared" ref="N4230" si="5842">L4230+L4230*M4230</f>
        <v>0.22499999999999998</v>
      </c>
      <c r="O4230" s="626" t="e">
        <f>SUMIF(#REF!,A4230,#REF!)</f>
        <v>#REF!</v>
      </c>
      <c r="P4230" s="626"/>
    </row>
    <row r="4231" spans="1:16">
      <c r="B4231" s="627"/>
      <c r="C4231" s="627"/>
      <c r="D4231" s="627"/>
      <c r="E4231" s="628"/>
      <c r="F4231" s="260" t="str">
        <f>CONCATENATE(B4230," ",C4230,D4230,"x",E4230)</f>
        <v>Tray - Tee HDG 150 x 60</v>
      </c>
      <c r="G4231" s="629">
        <v>1</v>
      </c>
      <c r="H4231" s="630">
        <f>IF(F4231="",0,VLOOKUP(F4231,'Cable trays (UnitPrice)'!B:F,5,0))</f>
        <v>41.739130434782609</v>
      </c>
      <c r="I4231" s="631">
        <f t="shared" ref="I4231:I4239" si="5843">H4231*G4231</f>
        <v>41.739130434782609</v>
      </c>
      <c r="J4231" s="632"/>
      <c r="K4231" s="632"/>
      <c r="L4231" s="632"/>
      <c r="M4231" s="633"/>
      <c r="N4231" s="632"/>
      <c r="O4231" s="635"/>
      <c r="P4231" s="636" t="e">
        <f t="shared" ref="P4231" si="5844">G4231*O4230</f>
        <v>#REF!</v>
      </c>
    </row>
    <row r="4232" spans="1:16">
      <c r="B4232" s="627"/>
      <c r="C4232" s="627"/>
      <c r="D4232" s="627"/>
      <c r="E4232" s="628"/>
      <c r="F4232" s="260" t="str">
        <f>CONCATENATE("Ladder - Union ",C4230,D4230,"x",E4230)</f>
        <v>Ladder - Union HDG 150 x 60</v>
      </c>
      <c r="G4232" s="629">
        <v>2</v>
      </c>
      <c r="H4232" s="630">
        <f>IF(F4232="",0,VLOOKUP(F4232,'Cable trays (UnitPrice)'!B:F,5,0))</f>
        <v>2.0235165436149849</v>
      </c>
      <c r="I4232" s="631">
        <f t="shared" si="5843"/>
        <v>4.0470330872299698</v>
      </c>
      <c r="J4232" s="632"/>
      <c r="K4232" s="632"/>
      <c r="L4232" s="632"/>
      <c r="M4232" s="633"/>
      <c r="N4232" s="632"/>
      <c r="O4232" s="635"/>
      <c r="P4232" s="636" t="e">
        <f t="shared" ref="P4232" si="5845">G4232*O4230</f>
        <v>#REF!</v>
      </c>
    </row>
    <row r="4233" spans="1:16">
      <c r="B4233" s="627"/>
      <c r="C4233" s="627"/>
      <c r="D4233" s="627"/>
      <c r="E4233" s="628"/>
      <c r="F4233" s="638" t="s">
        <v>853</v>
      </c>
      <c r="G4233" s="639">
        <v>2</v>
      </c>
      <c r="H4233" s="630">
        <f>IF(F4233="",0,VLOOKUP(F4233,'Cable trays (UnitPrice)'!B:F,5,0))</f>
        <v>1.6165217391304347</v>
      </c>
      <c r="I4233" s="631">
        <f t="shared" si="5843"/>
        <v>3.2330434782608695</v>
      </c>
      <c r="J4233" s="632"/>
      <c r="K4233" s="632"/>
      <c r="L4233" s="632"/>
      <c r="M4233" s="633"/>
      <c r="N4233" s="632"/>
      <c r="O4233" s="635"/>
      <c r="P4233" s="636" t="e">
        <f t="shared" ref="P4233" si="5846">G4233*O4230</f>
        <v>#REF!</v>
      </c>
    </row>
    <row r="4234" spans="1:16">
      <c r="B4234" s="627"/>
      <c r="C4234" s="627"/>
      <c r="D4234" s="627"/>
      <c r="E4234" s="628"/>
      <c r="F4234" s="638" t="s">
        <v>854</v>
      </c>
      <c r="G4234" s="639">
        <v>2</v>
      </c>
      <c r="H4234" s="630">
        <f>IF(F4234="",0,VLOOKUP(F4234,'Cable trays (UnitPrice)'!B:F,5,0))</f>
        <v>0.1643478260869565</v>
      </c>
      <c r="I4234" s="631">
        <f t="shared" si="5843"/>
        <v>0.328695652173913</v>
      </c>
      <c r="J4234" s="632"/>
      <c r="K4234" s="632"/>
      <c r="L4234" s="632"/>
      <c r="M4234" s="633"/>
      <c r="N4234" s="632"/>
      <c r="O4234" s="635"/>
      <c r="P4234" s="636" t="e">
        <f t="shared" ref="P4234" si="5847">G4234*O4230</f>
        <v>#REF!</v>
      </c>
    </row>
    <row r="4235" spans="1:16">
      <c r="B4235" s="627"/>
      <c r="C4235" s="627"/>
      <c r="D4235" s="627"/>
      <c r="E4235" s="628"/>
      <c r="F4235" s="638" t="s">
        <v>865</v>
      </c>
      <c r="G4235" s="639">
        <f t="shared" si="5791"/>
        <v>0.3</v>
      </c>
      <c r="H4235" s="630">
        <f>IF(F4235="",0,VLOOKUP(F4235,'Cable trays (UnitPrice)'!B:F,5,0))</f>
        <v>5.9608695652173909</v>
      </c>
      <c r="I4235" s="631">
        <f t="shared" si="5843"/>
        <v>1.7882608695652171</v>
      </c>
      <c r="J4235" s="632"/>
      <c r="K4235" s="632"/>
      <c r="L4235" s="632"/>
      <c r="M4235" s="633"/>
      <c r="N4235" s="632"/>
      <c r="O4235" s="635"/>
      <c r="P4235" s="636" t="e">
        <f t="shared" ref="P4235" si="5848">G4235*O4230</f>
        <v>#REF!</v>
      </c>
    </row>
    <row r="4236" spans="1:16">
      <c r="B4236" s="627"/>
      <c r="C4236" s="627"/>
      <c r="D4236" s="627"/>
      <c r="E4236" s="628"/>
      <c r="F4236" s="638" t="s">
        <v>855</v>
      </c>
      <c r="G4236" s="639">
        <v>2</v>
      </c>
      <c r="H4236" s="630">
        <f>IF(F4236="",0,VLOOKUP(F4236,'Cable trays (UnitPrice)'!B:F,5,0))</f>
        <v>0.78521739130434776</v>
      </c>
      <c r="I4236" s="631">
        <f t="shared" si="5843"/>
        <v>1.5704347826086955</v>
      </c>
      <c r="J4236" s="632"/>
      <c r="K4236" s="632"/>
      <c r="L4236" s="632"/>
      <c r="M4236" s="633"/>
      <c r="N4236" s="632"/>
      <c r="O4236" s="635"/>
      <c r="P4236" s="636" t="e">
        <f t="shared" ref="P4236" si="5849">G4236*O4230</f>
        <v>#REF!</v>
      </c>
    </row>
    <row r="4237" spans="1:16">
      <c r="B4237" s="627"/>
      <c r="C4237" s="627"/>
      <c r="D4237" s="627"/>
      <c r="E4237" s="628"/>
      <c r="F4237" s="638"/>
      <c r="G4237" s="639"/>
      <c r="H4237" s="630">
        <f>IF(F4237="",0,VLOOKUP(F4237,'Cable trays (UnitPrice)'!B:F,5,0))</f>
        <v>0</v>
      </c>
      <c r="I4237" s="631">
        <f t="shared" si="5843"/>
        <v>0</v>
      </c>
      <c r="J4237" s="632"/>
      <c r="K4237" s="632"/>
      <c r="L4237" s="632"/>
      <c r="M4237" s="633"/>
      <c r="N4237" s="632"/>
      <c r="O4237" s="635"/>
      <c r="P4237" s="636" t="e">
        <f t="shared" ref="P4237" si="5850">G4237*O4230</f>
        <v>#REF!</v>
      </c>
    </row>
    <row r="4238" spans="1:16">
      <c r="B4238" s="627"/>
      <c r="C4238" s="627"/>
      <c r="D4238" s="627"/>
      <c r="E4238" s="628"/>
      <c r="F4238" s="627"/>
      <c r="G4238" s="639"/>
      <c r="H4238" s="630">
        <f>IF(F4238="",0,VLOOKUP(F4238,'Cable trays (UnitPrice)'!B:F,5,0))</f>
        <v>0</v>
      </c>
      <c r="I4238" s="631">
        <f t="shared" si="5843"/>
        <v>0</v>
      </c>
      <c r="J4238" s="632"/>
      <c r="K4238" s="632"/>
      <c r="L4238" s="632"/>
      <c r="M4238" s="633"/>
      <c r="N4238" s="632"/>
      <c r="O4238" s="635"/>
      <c r="P4238" s="636" t="e">
        <f t="shared" ref="P4238" si="5851">G4238*O4230</f>
        <v>#REF!</v>
      </c>
    </row>
    <row r="4239" spans="1:16">
      <c r="B4239" s="627"/>
      <c r="C4239" s="627"/>
      <c r="D4239" s="627"/>
      <c r="E4239" s="628"/>
      <c r="F4239" s="8"/>
      <c r="G4239" s="639"/>
      <c r="H4239" s="630">
        <f>IF(F4239="",0,VLOOKUP(F4239,'Cable trays (UnitPrice)'!B:F,5,0))</f>
        <v>0</v>
      </c>
      <c r="I4239" s="631">
        <f t="shared" si="5843"/>
        <v>0</v>
      </c>
      <c r="J4239" s="632"/>
      <c r="K4239" s="632"/>
      <c r="L4239" s="632"/>
      <c r="M4239" s="633"/>
      <c r="N4239" s="632"/>
      <c r="O4239" s="635"/>
      <c r="P4239" s="636" t="e">
        <f t="shared" ref="P4239" si="5852">G4239*O4230</f>
        <v>#REF!</v>
      </c>
    </row>
    <row r="4240" spans="1:16">
      <c r="A4240" t="s">
        <v>1136</v>
      </c>
      <c r="B4240" s="706" t="s">
        <v>1111</v>
      </c>
      <c r="C4240" s="703" t="s">
        <v>852</v>
      </c>
      <c r="D4240" s="9" t="s">
        <v>875</v>
      </c>
      <c r="E4240" s="9" t="s">
        <v>867</v>
      </c>
      <c r="F4240" s="619"/>
      <c r="G4240" s="619"/>
      <c r="H4240" s="619"/>
      <c r="I4240" s="620">
        <f t="shared" ref="I4240" si="5853">SUM(I4241:I4249)</f>
        <v>51.645619360131249</v>
      </c>
      <c r="J4240" s="621">
        <f>I4240*NOK2EUR</f>
        <v>593.92462264150936</v>
      </c>
      <c r="K4240" s="622"/>
      <c r="L4240" s="622">
        <f t="shared" ref="L4240" si="5854">D4240/1000</f>
        <v>0.15</v>
      </c>
      <c r="M4240" s="624">
        <f t="shared" ref="M4240" si="5855">$M$1</f>
        <v>0.5</v>
      </c>
      <c r="N4240" s="622">
        <f t="shared" ref="N4240" si="5856">L4240+L4240*M4240</f>
        <v>0.22499999999999998</v>
      </c>
      <c r="O4240" s="626" t="e">
        <f>SUMIF(#REF!,A4240,#REF!)</f>
        <v>#REF!</v>
      </c>
      <c r="P4240" s="626"/>
    </row>
    <row r="4241" spans="1:16">
      <c r="B4241" s="627"/>
      <c r="C4241" s="627"/>
      <c r="D4241" s="627"/>
      <c r="E4241" s="628"/>
      <c r="F4241" s="260" t="str">
        <f>CONCATENATE(B4240," ",C4240,D4240,"x",E4240)</f>
        <v>Tray - Tee HDG 150 x 50</v>
      </c>
      <c r="G4241" s="629">
        <v>1</v>
      </c>
      <c r="H4241" s="630">
        <f>IF(F4241="",0,VLOOKUP(F4241,'Cable trays (UnitPrice)'!B:F,5,0))</f>
        <v>40.869565217391305</v>
      </c>
      <c r="I4241" s="631">
        <f t="shared" ref="I4241:I4249" si="5857">H4241*G4241</f>
        <v>40.869565217391305</v>
      </c>
      <c r="J4241" s="632"/>
      <c r="K4241" s="632"/>
      <c r="L4241" s="632"/>
      <c r="M4241" s="633"/>
      <c r="N4241" s="632"/>
      <c r="O4241" s="635"/>
      <c r="P4241" s="636" t="e">
        <f t="shared" ref="P4241" si="5858">G4241*O4240</f>
        <v>#REF!</v>
      </c>
    </row>
    <row r="4242" spans="1:16">
      <c r="B4242" s="627"/>
      <c r="C4242" s="627"/>
      <c r="D4242" s="627"/>
      <c r="E4242" s="628"/>
      <c r="F4242" s="260" t="str">
        <f>CONCATENATE("Ladder - Union ",C4240,D4240,"x",E4240)</f>
        <v>Ladder - Union HDG 150 x 50</v>
      </c>
      <c r="G4242" s="629">
        <v>2</v>
      </c>
      <c r="H4242" s="630">
        <f>IF(F4242="",0,VLOOKUP(F4242,'Cable trays (UnitPrice)'!B:F,5,0))</f>
        <v>1.9278096800656273</v>
      </c>
      <c r="I4242" s="631">
        <f t="shared" si="5857"/>
        <v>3.8556193601312545</v>
      </c>
      <c r="J4242" s="632"/>
      <c r="K4242" s="632"/>
      <c r="L4242" s="632"/>
      <c r="M4242" s="633"/>
      <c r="N4242" s="632"/>
      <c r="O4242" s="635"/>
      <c r="P4242" s="636" t="e">
        <f t="shared" ref="P4242" si="5859">G4242*O4240</f>
        <v>#REF!</v>
      </c>
    </row>
    <row r="4243" spans="1:16">
      <c r="B4243" s="627"/>
      <c r="C4243" s="627"/>
      <c r="D4243" s="627"/>
      <c r="E4243" s="628"/>
      <c r="F4243" s="638" t="s">
        <v>853</v>
      </c>
      <c r="G4243" s="639">
        <v>2</v>
      </c>
      <c r="H4243" s="630">
        <f>IF(F4243="",0,VLOOKUP(F4243,'Cable trays (UnitPrice)'!B:F,5,0))</f>
        <v>1.6165217391304347</v>
      </c>
      <c r="I4243" s="631">
        <f t="shared" si="5857"/>
        <v>3.2330434782608695</v>
      </c>
      <c r="J4243" s="632"/>
      <c r="K4243" s="632"/>
      <c r="L4243" s="632"/>
      <c r="M4243" s="633"/>
      <c r="N4243" s="632"/>
      <c r="O4243" s="635"/>
      <c r="P4243" s="636" t="e">
        <f t="shared" ref="P4243" si="5860">G4243*O4240</f>
        <v>#REF!</v>
      </c>
    </row>
    <row r="4244" spans="1:16">
      <c r="B4244" s="627"/>
      <c r="C4244" s="627"/>
      <c r="D4244" s="627"/>
      <c r="E4244" s="628"/>
      <c r="F4244" s="638" t="s">
        <v>854</v>
      </c>
      <c r="G4244" s="639">
        <v>2</v>
      </c>
      <c r="H4244" s="630">
        <f>IF(F4244="",0,VLOOKUP(F4244,'Cable trays (UnitPrice)'!B:F,5,0))</f>
        <v>0.1643478260869565</v>
      </c>
      <c r="I4244" s="631">
        <f t="shared" si="5857"/>
        <v>0.328695652173913</v>
      </c>
      <c r="J4244" s="632"/>
      <c r="K4244" s="632"/>
      <c r="L4244" s="632"/>
      <c r="M4244" s="633"/>
      <c r="N4244" s="632"/>
      <c r="O4244" s="635"/>
      <c r="P4244" s="636" t="e">
        <f t="shared" ref="P4244" si="5861">G4244*O4240</f>
        <v>#REF!</v>
      </c>
    </row>
    <row r="4245" spans="1:16">
      <c r="B4245" s="627"/>
      <c r="C4245" s="627"/>
      <c r="D4245" s="627"/>
      <c r="E4245" s="628"/>
      <c r="F4245" s="638" t="s">
        <v>865</v>
      </c>
      <c r="G4245" s="639">
        <f t="shared" si="5791"/>
        <v>0.3</v>
      </c>
      <c r="H4245" s="630">
        <f>IF(F4245="",0,VLOOKUP(F4245,'Cable trays (UnitPrice)'!B:F,5,0))</f>
        <v>5.9608695652173909</v>
      </c>
      <c r="I4245" s="631">
        <f t="shared" si="5857"/>
        <v>1.7882608695652171</v>
      </c>
      <c r="J4245" s="632"/>
      <c r="K4245" s="632"/>
      <c r="L4245" s="632"/>
      <c r="M4245" s="633"/>
      <c r="N4245" s="632"/>
      <c r="O4245" s="635"/>
      <c r="P4245" s="636" t="e">
        <f t="shared" ref="P4245" si="5862">G4245*O4240</f>
        <v>#REF!</v>
      </c>
    </row>
    <row r="4246" spans="1:16">
      <c r="B4246" s="627"/>
      <c r="C4246" s="627"/>
      <c r="D4246" s="627"/>
      <c r="E4246" s="628"/>
      <c r="F4246" s="638" t="s">
        <v>855</v>
      </c>
      <c r="G4246" s="639">
        <v>2</v>
      </c>
      <c r="H4246" s="630">
        <f>IF(F4246="",0,VLOOKUP(F4246,'Cable trays (UnitPrice)'!B:F,5,0))</f>
        <v>0.78521739130434776</v>
      </c>
      <c r="I4246" s="631">
        <f t="shared" si="5857"/>
        <v>1.5704347826086955</v>
      </c>
      <c r="J4246" s="632"/>
      <c r="K4246" s="632"/>
      <c r="L4246" s="632"/>
      <c r="M4246" s="633"/>
      <c r="N4246" s="632"/>
      <c r="O4246" s="635"/>
      <c r="P4246" s="636" t="e">
        <f t="shared" ref="P4246" si="5863">G4246*O4240</f>
        <v>#REF!</v>
      </c>
    </row>
    <row r="4247" spans="1:16">
      <c r="B4247" s="627"/>
      <c r="C4247" s="627"/>
      <c r="D4247" s="627"/>
      <c r="E4247" s="628"/>
      <c r="F4247" s="638"/>
      <c r="G4247" s="639"/>
      <c r="H4247" s="630">
        <f>IF(F4247="",0,VLOOKUP(F4247,'Cable trays (UnitPrice)'!B:F,5,0))</f>
        <v>0</v>
      </c>
      <c r="I4247" s="631">
        <f t="shared" si="5857"/>
        <v>0</v>
      </c>
      <c r="J4247" s="632"/>
      <c r="K4247" s="632"/>
      <c r="L4247" s="632"/>
      <c r="M4247" s="633"/>
      <c r="N4247" s="632"/>
      <c r="O4247" s="635"/>
      <c r="P4247" s="636" t="e">
        <f t="shared" ref="P4247" si="5864">G4247*O4240</f>
        <v>#REF!</v>
      </c>
    </row>
    <row r="4248" spans="1:16">
      <c r="B4248" s="627"/>
      <c r="C4248" s="627"/>
      <c r="D4248" s="627"/>
      <c r="E4248" s="628"/>
      <c r="F4248" s="627"/>
      <c r="G4248" s="639"/>
      <c r="H4248" s="630">
        <f>IF(F4248="",0,VLOOKUP(F4248,'Cable trays (UnitPrice)'!B:F,5,0))</f>
        <v>0</v>
      </c>
      <c r="I4248" s="631">
        <f t="shared" si="5857"/>
        <v>0</v>
      </c>
      <c r="J4248" s="632"/>
      <c r="K4248" s="632"/>
      <c r="L4248" s="632"/>
      <c r="M4248" s="633"/>
      <c r="N4248" s="632"/>
      <c r="O4248" s="635"/>
      <c r="P4248" s="636" t="e">
        <f t="shared" ref="P4248" si="5865">G4248*O4240</f>
        <v>#REF!</v>
      </c>
    </row>
    <row r="4249" spans="1:16">
      <c r="B4249" s="627"/>
      <c r="C4249" s="627"/>
      <c r="D4249" s="627"/>
      <c r="E4249" s="628"/>
      <c r="F4249" s="8"/>
      <c r="G4249" s="639"/>
      <c r="H4249" s="630">
        <f>IF(F4249="",0,VLOOKUP(F4249,'Cable trays (UnitPrice)'!B:F,5,0))</f>
        <v>0</v>
      </c>
      <c r="I4249" s="631">
        <f t="shared" si="5857"/>
        <v>0</v>
      </c>
      <c r="J4249" s="632"/>
      <c r="K4249" s="632"/>
      <c r="L4249" s="632"/>
      <c r="M4249" s="633"/>
      <c r="N4249" s="632"/>
      <c r="O4249" s="635"/>
      <c r="P4249" s="636" t="e">
        <f t="shared" ref="P4249" si="5866">G4249*O4240</f>
        <v>#REF!</v>
      </c>
    </row>
    <row r="4250" spans="1:16">
      <c r="A4250" t="s">
        <v>1136</v>
      </c>
      <c r="B4250" s="706" t="s">
        <v>1111</v>
      </c>
      <c r="C4250" s="703" t="s">
        <v>852</v>
      </c>
      <c r="D4250" s="9" t="s">
        <v>875</v>
      </c>
      <c r="E4250" s="9" t="s">
        <v>867</v>
      </c>
      <c r="F4250" s="619"/>
      <c r="G4250" s="619"/>
      <c r="H4250" s="619"/>
      <c r="I4250" s="620">
        <f t="shared" ref="I4250" si="5867">SUM(I4251:I4259)</f>
        <v>51.645619360131249</v>
      </c>
      <c r="J4250" s="621">
        <f>I4250*NOK2EUR</f>
        <v>593.92462264150936</v>
      </c>
      <c r="K4250" s="622"/>
      <c r="L4250" s="622">
        <f t="shared" ref="L4250" si="5868">D4250/1000</f>
        <v>0.15</v>
      </c>
      <c r="M4250" s="624">
        <f t="shared" ref="M4250" si="5869">$M$1</f>
        <v>0.5</v>
      </c>
      <c r="N4250" s="622">
        <f t="shared" ref="N4250" si="5870">L4250+L4250*M4250</f>
        <v>0.22499999999999998</v>
      </c>
      <c r="O4250" s="626" t="e">
        <f>SUMIF(#REF!,A4250,#REF!)</f>
        <v>#REF!</v>
      </c>
      <c r="P4250" s="626"/>
    </row>
    <row r="4251" spans="1:16">
      <c r="B4251" s="627"/>
      <c r="C4251" s="627"/>
      <c r="D4251" s="627"/>
      <c r="E4251" s="628"/>
      <c r="F4251" s="260" t="str">
        <f>CONCATENATE(B4250," ",C4250,D4250,"x",E4250)</f>
        <v>Tray - Tee HDG 150 x 50</v>
      </c>
      <c r="G4251" s="629">
        <v>1</v>
      </c>
      <c r="H4251" s="630">
        <f>IF(F4251="",0,VLOOKUP(F4251,'Cable trays (UnitPrice)'!B:F,5,0))</f>
        <v>40.869565217391305</v>
      </c>
      <c r="I4251" s="631">
        <f t="shared" ref="I4251:I4259" si="5871">H4251*G4251</f>
        <v>40.869565217391305</v>
      </c>
      <c r="J4251" s="632"/>
      <c r="K4251" s="632"/>
      <c r="L4251" s="632"/>
      <c r="M4251" s="633"/>
      <c r="N4251" s="632"/>
      <c r="O4251" s="635"/>
      <c r="P4251" s="636" t="e">
        <f t="shared" ref="P4251" si="5872">G4251*O4250</f>
        <v>#REF!</v>
      </c>
    </row>
    <row r="4252" spans="1:16">
      <c r="B4252" s="627"/>
      <c r="C4252" s="627"/>
      <c r="D4252" s="627"/>
      <c r="E4252" s="628"/>
      <c r="F4252" s="260" t="str">
        <f>CONCATENATE("Ladder - Union ",C4250,D4250,"x",E4250)</f>
        <v>Ladder - Union HDG 150 x 50</v>
      </c>
      <c r="G4252" s="629">
        <v>2</v>
      </c>
      <c r="H4252" s="630">
        <f>IF(F4252="",0,VLOOKUP(F4252,'Cable trays (UnitPrice)'!B:F,5,0))</f>
        <v>1.9278096800656273</v>
      </c>
      <c r="I4252" s="631">
        <f t="shared" si="5871"/>
        <v>3.8556193601312545</v>
      </c>
      <c r="J4252" s="632"/>
      <c r="K4252" s="632"/>
      <c r="L4252" s="632"/>
      <c r="M4252" s="633"/>
      <c r="N4252" s="632"/>
      <c r="O4252" s="635"/>
      <c r="P4252" s="636" t="e">
        <f t="shared" ref="P4252" si="5873">G4252*O4250</f>
        <v>#REF!</v>
      </c>
    </row>
    <row r="4253" spans="1:16">
      <c r="B4253" s="627"/>
      <c r="C4253" s="627"/>
      <c r="D4253" s="627"/>
      <c r="E4253" s="628"/>
      <c r="F4253" s="638" t="s">
        <v>853</v>
      </c>
      <c r="G4253" s="639">
        <v>2</v>
      </c>
      <c r="H4253" s="630">
        <f>IF(F4253="",0,VLOOKUP(F4253,'Cable trays (UnitPrice)'!B:F,5,0))</f>
        <v>1.6165217391304347</v>
      </c>
      <c r="I4253" s="631">
        <f t="shared" si="5871"/>
        <v>3.2330434782608695</v>
      </c>
      <c r="J4253" s="632"/>
      <c r="K4253" s="632"/>
      <c r="L4253" s="632"/>
      <c r="M4253" s="633"/>
      <c r="N4253" s="632"/>
      <c r="O4253" s="635"/>
      <c r="P4253" s="636" t="e">
        <f t="shared" ref="P4253" si="5874">G4253*O4250</f>
        <v>#REF!</v>
      </c>
    </row>
    <row r="4254" spans="1:16">
      <c r="B4254" s="627"/>
      <c r="C4254" s="627"/>
      <c r="D4254" s="627"/>
      <c r="E4254" s="628"/>
      <c r="F4254" s="638" t="s">
        <v>854</v>
      </c>
      <c r="G4254" s="639">
        <v>2</v>
      </c>
      <c r="H4254" s="630">
        <f>IF(F4254="",0,VLOOKUP(F4254,'Cable trays (UnitPrice)'!B:F,5,0))</f>
        <v>0.1643478260869565</v>
      </c>
      <c r="I4254" s="631">
        <f t="shared" si="5871"/>
        <v>0.328695652173913</v>
      </c>
      <c r="J4254" s="632"/>
      <c r="K4254" s="632"/>
      <c r="L4254" s="632"/>
      <c r="M4254" s="633"/>
      <c r="N4254" s="632"/>
      <c r="O4254" s="635"/>
      <c r="P4254" s="636" t="e">
        <f t="shared" ref="P4254" si="5875">G4254*O4250</f>
        <v>#REF!</v>
      </c>
    </row>
    <row r="4255" spans="1:16">
      <c r="B4255" s="627"/>
      <c r="C4255" s="627"/>
      <c r="D4255" s="627"/>
      <c r="E4255" s="628"/>
      <c r="F4255" s="638" t="s">
        <v>865</v>
      </c>
      <c r="G4255" s="639">
        <f t="shared" si="5791"/>
        <v>0.3</v>
      </c>
      <c r="H4255" s="630">
        <f>IF(F4255="",0,VLOOKUP(F4255,'Cable trays (UnitPrice)'!B:F,5,0))</f>
        <v>5.9608695652173909</v>
      </c>
      <c r="I4255" s="631">
        <f t="shared" si="5871"/>
        <v>1.7882608695652171</v>
      </c>
      <c r="J4255" s="632"/>
      <c r="K4255" s="632"/>
      <c r="L4255" s="632"/>
      <c r="M4255" s="633"/>
      <c r="N4255" s="632"/>
      <c r="O4255" s="635"/>
      <c r="P4255" s="636" t="e">
        <f t="shared" ref="P4255" si="5876">G4255*O4250</f>
        <v>#REF!</v>
      </c>
    </row>
    <row r="4256" spans="1:16">
      <c r="B4256" s="627"/>
      <c r="C4256" s="627"/>
      <c r="D4256" s="627"/>
      <c r="E4256" s="628"/>
      <c r="F4256" s="638" t="s">
        <v>855</v>
      </c>
      <c r="G4256" s="639">
        <v>2</v>
      </c>
      <c r="H4256" s="630">
        <f>IF(F4256="",0,VLOOKUP(F4256,'Cable trays (UnitPrice)'!B:F,5,0))</f>
        <v>0.78521739130434776</v>
      </c>
      <c r="I4256" s="631">
        <f t="shared" si="5871"/>
        <v>1.5704347826086955</v>
      </c>
      <c r="J4256" s="632"/>
      <c r="K4256" s="632"/>
      <c r="L4256" s="632"/>
      <c r="M4256" s="633"/>
      <c r="N4256" s="632"/>
      <c r="O4256" s="635"/>
      <c r="P4256" s="636" t="e">
        <f t="shared" ref="P4256" si="5877">G4256*O4250</f>
        <v>#REF!</v>
      </c>
    </row>
    <row r="4257" spans="1:16">
      <c r="B4257" s="627"/>
      <c r="C4257" s="627"/>
      <c r="D4257" s="627"/>
      <c r="E4257" s="628"/>
      <c r="F4257" s="638"/>
      <c r="G4257" s="639"/>
      <c r="H4257" s="630">
        <f>IF(F4257="",0,VLOOKUP(F4257,'Cable trays (UnitPrice)'!B:F,5,0))</f>
        <v>0</v>
      </c>
      <c r="I4257" s="631">
        <f t="shared" si="5871"/>
        <v>0</v>
      </c>
      <c r="J4257" s="632"/>
      <c r="K4257" s="632"/>
      <c r="L4257" s="632"/>
      <c r="M4257" s="633"/>
      <c r="N4257" s="632"/>
      <c r="O4257" s="635"/>
      <c r="P4257" s="636" t="e">
        <f t="shared" ref="P4257" si="5878">G4257*O4250</f>
        <v>#REF!</v>
      </c>
    </row>
    <row r="4258" spans="1:16">
      <c r="B4258" s="627"/>
      <c r="C4258" s="627"/>
      <c r="D4258" s="627"/>
      <c r="E4258" s="628"/>
      <c r="F4258" s="627"/>
      <c r="G4258" s="639"/>
      <c r="H4258" s="630">
        <f>IF(F4258="",0,VLOOKUP(F4258,'Cable trays (UnitPrice)'!B:F,5,0))</f>
        <v>0</v>
      </c>
      <c r="I4258" s="631">
        <f t="shared" si="5871"/>
        <v>0</v>
      </c>
      <c r="J4258" s="632"/>
      <c r="K4258" s="632"/>
      <c r="L4258" s="632"/>
      <c r="M4258" s="633"/>
      <c r="N4258" s="632"/>
      <c r="O4258" s="635"/>
      <c r="P4258" s="636" t="e">
        <f t="shared" ref="P4258" si="5879">G4258*O4250</f>
        <v>#REF!</v>
      </c>
    </row>
    <row r="4259" spans="1:16">
      <c r="B4259" s="627"/>
      <c r="C4259" s="627"/>
      <c r="D4259" s="627"/>
      <c r="E4259" s="628"/>
      <c r="F4259" s="8"/>
      <c r="G4259" s="639"/>
      <c r="H4259" s="630">
        <f>IF(F4259="",0,VLOOKUP(F4259,'Cable trays (UnitPrice)'!B:F,5,0))</f>
        <v>0</v>
      </c>
      <c r="I4259" s="631">
        <f t="shared" si="5871"/>
        <v>0</v>
      </c>
      <c r="J4259" s="632"/>
      <c r="K4259" s="632"/>
      <c r="L4259" s="632"/>
      <c r="M4259" s="633"/>
      <c r="N4259" s="632"/>
      <c r="O4259" s="635"/>
      <c r="P4259" s="636" t="e">
        <f t="shared" ref="P4259" si="5880">G4259*O4250</f>
        <v>#REF!</v>
      </c>
    </row>
    <row r="4260" spans="1:16">
      <c r="A4260" t="s">
        <v>1136</v>
      </c>
      <c r="B4260" s="706" t="s">
        <v>1111</v>
      </c>
      <c r="C4260" s="703" t="s">
        <v>852</v>
      </c>
      <c r="D4260" s="9" t="s">
        <v>875</v>
      </c>
      <c r="E4260" s="9" t="s">
        <v>867</v>
      </c>
      <c r="F4260" s="619"/>
      <c r="G4260" s="619"/>
      <c r="H4260" s="619"/>
      <c r="I4260" s="620">
        <f t="shared" ref="I4260" si="5881">SUM(I4261:I4269)</f>
        <v>51.645619360131249</v>
      </c>
      <c r="J4260" s="621">
        <f>I4260*NOK2EUR</f>
        <v>593.92462264150936</v>
      </c>
      <c r="K4260" s="622"/>
      <c r="L4260" s="622">
        <f t="shared" ref="L4260" si="5882">D4260/1000</f>
        <v>0.15</v>
      </c>
      <c r="M4260" s="624">
        <f t="shared" ref="M4260" si="5883">$M$1</f>
        <v>0.5</v>
      </c>
      <c r="N4260" s="622">
        <f t="shared" ref="N4260" si="5884">L4260+L4260*M4260</f>
        <v>0.22499999999999998</v>
      </c>
      <c r="O4260" s="626" t="e">
        <f>SUMIF(#REF!,A4260,#REF!)</f>
        <v>#REF!</v>
      </c>
      <c r="P4260" s="626"/>
    </row>
    <row r="4261" spans="1:16">
      <c r="B4261" s="627"/>
      <c r="C4261" s="627"/>
      <c r="D4261" s="627"/>
      <c r="E4261" s="628"/>
      <c r="F4261" s="260" t="str">
        <f>CONCATENATE(B4260," ",C4260,D4260,"x",E4260)</f>
        <v>Tray - Tee HDG 150 x 50</v>
      </c>
      <c r="G4261" s="629">
        <v>1</v>
      </c>
      <c r="H4261" s="630">
        <f>IF(F4261="",0,VLOOKUP(F4261,'Cable trays (UnitPrice)'!B:F,5,0))</f>
        <v>40.869565217391305</v>
      </c>
      <c r="I4261" s="631">
        <f t="shared" ref="I4261:I4269" si="5885">H4261*G4261</f>
        <v>40.869565217391305</v>
      </c>
      <c r="J4261" s="632"/>
      <c r="K4261" s="632"/>
      <c r="L4261" s="632"/>
      <c r="M4261" s="633"/>
      <c r="N4261" s="632"/>
      <c r="O4261" s="635"/>
      <c r="P4261" s="636" t="e">
        <f t="shared" ref="P4261" si="5886">G4261*O4260</f>
        <v>#REF!</v>
      </c>
    </row>
    <row r="4262" spans="1:16">
      <c r="B4262" s="627"/>
      <c r="C4262" s="627"/>
      <c r="D4262" s="627"/>
      <c r="E4262" s="628"/>
      <c r="F4262" s="260" t="str">
        <f>CONCATENATE("Ladder - Union ",C4260,D4260,"x",E4260)</f>
        <v>Ladder - Union HDG 150 x 50</v>
      </c>
      <c r="G4262" s="629">
        <v>2</v>
      </c>
      <c r="H4262" s="630">
        <f>IF(F4262="",0,VLOOKUP(F4262,'Cable trays (UnitPrice)'!B:F,5,0))</f>
        <v>1.9278096800656273</v>
      </c>
      <c r="I4262" s="631">
        <f t="shared" si="5885"/>
        <v>3.8556193601312545</v>
      </c>
      <c r="J4262" s="632"/>
      <c r="K4262" s="632"/>
      <c r="L4262" s="632"/>
      <c r="M4262" s="633"/>
      <c r="N4262" s="632"/>
      <c r="O4262" s="635"/>
      <c r="P4262" s="636" t="e">
        <f t="shared" ref="P4262" si="5887">G4262*O4260</f>
        <v>#REF!</v>
      </c>
    </row>
    <row r="4263" spans="1:16">
      <c r="B4263" s="627"/>
      <c r="C4263" s="627"/>
      <c r="D4263" s="627"/>
      <c r="E4263" s="628"/>
      <c r="F4263" s="638" t="s">
        <v>853</v>
      </c>
      <c r="G4263" s="639">
        <v>2</v>
      </c>
      <c r="H4263" s="630">
        <f>IF(F4263="",0,VLOOKUP(F4263,'Cable trays (UnitPrice)'!B:F,5,0))</f>
        <v>1.6165217391304347</v>
      </c>
      <c r="I4263" s="631">
        <f t="shared" si="5885"/>
        <v>3.2330434782608695</v>
      </c>
      <c r="J4263" s="632"/>
      <c r="K4263" s="632"/>
      <c r="L4263" s="632"/>
      <c r="M4263" s="633"/>
      <c r="N4263" s="632"/>
      <c r="O4263" s="635"/>
      <c r="P4263" s="636" t="e">
        <f t="shared" ref="P4263" si="5888">G4263*O4260</f>
        <v>#REF!</v>
      </c>
    </row>
    <row r="4264" spans="1:16">
      <c r="B4264" s="627"/>
      <c r="C4264" s="627"/>
      <c r="D4264" s="627"/>
      <c r="E4264" s="628"/>
      <c r="F4264" s="638" t="s">
        <v>854</v>
      </c>
      <c r="G4264" s="639">
        <v>2</v>
      </c>
      <c r="H4264" s="630">
        <f>IF(F4264="",0,VLOOKUP(F4264,'Cable trays (UnitPrice)'!B:F,5,0))</f>
        <v>0.1643478260869565</v>
      </c>
      <c r="I4264" s="631">
        <f t="shared" si="5885"/>
        <v>0.328695652173913</v>
      </c>
      <c r="J4264" s="632"/>
      <c r="K4264" s="632"/>
      <c r="L4264" s="632"/>
      <c r="M4264" s="633"/>
      <c r="N4264" s="632"/>
      <c r="O4264" s="635"/>
      <c r="P4264" s="636" t="e">
        <f t="shared" ref="P4264" si="5889">G4264*O4260</f>
        <v>#REF!</v>
      </c>
    </row>
    <row r="4265" spans="1:16">
      <c r="B4265" s="627"/>
      <c r="C4265" s="627"/>
      <c r="D4265" s="627"/>
      <c r="E4265" s="628"/>
      <c r="F4265" s="638" t="s">
        <v>865</v>
      </c>
      <c r="G4265" s="639">
        <f t="shared" ref="G4265:G4325" si="5890">D4260*2/1000</f>
        <v>0.3</v>
      </c>
      <c r="H4265" s="630">
        <f>IF(F4265="",0,VLOOKUP(F4265,'Cable trays (UnitPrice)'!B:F,5,0))</f>
        <v>5.9608695652173909</v>
      </c>
      <c r="I4265" s="631">
        <f t="shared" si="5885"/>
        <v>1.7882608695652171</v>
      </c>
      <c r="J4265" s="632"/>
      <c r="K4265" s="632"/>
      <c r="L4265" s="632"/>
      <c r="M4265" s="633"/>
      <c r="N4265" s="632"/>
      <c r="O4265" s="635"/>
      <c r="P4265" s="636" t="e">
        <f t="shared" ref="P4265" si="5891">G4265*O4260</f>
        <v>#REF!</v>
      </c>
    </row>
    <row r="4266" spans="1:16">
      <c r="B4266" s="627"/>
      <c r="C4266" s="627"/>
      <c r="D4266" s="627"/>
      <c r="E4266" s="628"/>
      <c r="F4266" s="638" t="s">
        <v>855</v>
      </c>
      <c r="G4266" s="639">
        <v>2</v>
      </c>
      <c r="H4266" s="630">
        <f>IF(F4266="",0,VLOOKUP(F4266,'Cable trays (UnitPrice)'!B:F,5,0))</f>
        <v>0.78521739130434776</v>
      </c>
      <c r="I4266" s="631">
        <f t="shared" si="5885"/>
        <v>1.5704347826086955</v>
      </c>
      <c r="J4266" s="632"/>
      <c r="K4266" s="632"/>
      <c r="L4266" s="632"/>
      <c r="M4266" s="633"/>
      <c r="N4266" s="632"/>
      <c r="O4266" s="635"/>
      <c r="P4266" s="636" t="e">
        <f t="shared" ref="P4266" si="5892">G4266*O4260</f>
        <v>#REF!</v>
      </c>
    </row>
    <row r="4267" spans="1:16">
      <c r="B4267" s="627"/>
      <c r="C4267" s="627"/>
      <c r="D4267" s="627"/>
      <c r="E4267" s="628"/>
      <c r="F4267" s="638"/>
      <c r="G4267" s="639"/>
      <c r="H4267" s="630">
        <f>IF(F4267="",0,VLOOKUP(F4267,'Cable trays (UnitPrice)'!B:F,5,0))</f>
        <v>0</v>
      </c>
      <c r="I4267" s="631">
        <f t="shared" si="5885"/>
        <v>0</v>
      </c>
      <c r="J4267" s="632"/>
      <c r="K4267" s="632"/>
      <c r="L4267" s="632"/>
      <c r="M4267" s="633"/>
      <c r="N4267" s="632"/>
      <c r="O4267" s="635"/>
      <c r="P4267" s="636" t="e">
        <f t="shared" ref="P4267" si="5893">G4267*O4260</f>
        <v>#REF!</v>
      </c>
    </row>
    <row r="4268" spans="1:16">
      <c r="B4268" s="627"/>
      <c r="C4268" s="627"/>
      <c r="D4268" s="627"/>
      <c r="E4268" s="628"/>
      <c r="F4268" s="627"/>
      <c r="G4268" s="639"/>
      <c r="H4268" s="630">
        <f>IF(F4268="",0,VLOOKUP(F4268,'Cable trays (UnitPrice)'!B:F,5,0))</f>
        <v>0</v>
      </c>
      <c r="I4268" s="631">
        <f t="shared" si="5885"/>
        <v>0</v>
      </c>
      <c r="J4268" s="632"/>
      <c r="K4268" s="632"/>
      <c r="L4268" s="632"/>
      <c r="M4268" s="633"/>
      <c r="N4268" s="632"/>
      <c r="O4268" s="635"/>
      <c r="P4268" s="636" t="e">
        <f t="shared" ref="P4268" si="5894">G4268*O4260</f>
        <v>#REF!</v>
      </c>
    </row>
    <row r="4269" spans="1:16">
      <c r="B4269" s="627"/>
      <c r="C4269" s="627"/>
      <c r="D4269" s="627"/>
      <c r="E4269" s="628"/>
      <c r="F4269" s="8"/>
      <c r="G4269" s="639"/>
      <c r="H4269" s="630">
        <f>IF(F4269="",0,VLOOKUP(F4269,'Cable trays (UnitPrice)'!B:F,5,0))</f>
        <v>0</v>
      </c>
      <c r="I4269" s="631">
        <f t="shared" si="5885"/>
        <v>0</v>
      </c>
      <c r="J4269" s="632"/>
      <c r="K4269" s="632"/>
      <c r="L4269" s="632"/>
      <c r="M4269" s="633"/>
      <c r="N4269" s="632"/>
      <c r="O4269" s="635"/>
      <c r="P4269" s="636" t="e">
        <f t="shared" ref="P4269" si="5895">G4269*O4260</f>
        <v>#REF!</v>
      </c>
    </row>
    <row r="4270" spans="1:16">
      <c r="A4270" t="s">
        <v>1137</v>
      </c>
      <c r="B4270" s="706" t="s">
        <v>1111</v>
      </c>
      <c r="C4270" s="703" t="s">
        <v>852</v>
      </c>
      <c r="D4270" s="9" t="s">
        <v>875</v>
      </c>
      <c r="E4270" s="9" t="s">
        <v>890</v>
      </c>
      <c r="F4270" s="619"/>
      <c r="G4270" s="619"/>
      <c r="H4270" s="619"/>
      <c r="I4270" s="620">
        <f t="shared" ref="I4270" si="5896">SUM(I4271:I4279)</f>
        <v>50.776054142739945</v>
      </c>
      <c r="J4270" s="621">
        <f>I4270*NOK2EUR</f>
        <v>583.92462264150936</v>
      </c>
      <c r="K4270" s="622"/>
      <c r="L4270" s="622">
        <f t="shared" ref="L4270" si="5897">D4270/1000</f>
        <v>0.15</v>
      </c>
      <c r="M4270" s="624">
        <f t="shared" ref="M4270" si="5898">$M$1</f>
        <v>0.5</v>
      </c>
      <c r="N4270" s="622">
        <f t="shared" ref="N4270" si="5899">L4270+L4270*M4270</f>
        <v>0.22499999999999998</v>
      </c>
      <c r="O4270" s="626" t="e">
        <f>SUMIF(#REF!,A4270,#REF!)</f>
        <v>#REF!</v>
      </c>
      <c r="P4270" s="626"/>
    </row>
    <row r="4271" spans="1:16">
      <c r="B4271" s="627"/>
      <c r="C4271" s="627"/>
      <c r="D4271" s="627"/>
      <c r="E4271" s="628"/>
      <c r="F4271" s="260" t="str">
        <f>CONCATENATE(B4270," ",C4270,D4270,"x",E4270)</f>
        <v>Tray - Tee HDG 150 x 25</v>
      </c>
      <c r="G4271" s="629">
        <v>1</v>
      </c>
      <c r="H4271" s="630">
        <f>IF(F4271="",0,VLOOKUP(F4271,'Cable trays (UnitPrice)'!B:F,5,0))</f>
        <v>40</v>
      </c>
      <c r="I4271" s="631">
        <f t="shared" ref="I4271:I4279" si="5900">H4271*G4271</f>
        <v>40</v>
      </c>
      <c r="J4271" s="632"/>
      <c r="K4271" s="632"/>
      <c r="L4271" s="632"/>
      <c r="M4271" s="633"/>
      <c r="N4271" s="632"/>
      <c r="O4271" s="635"/>
      <c r="P4271" s="636" t="e">
        <f t="shared" ref="P4271" si="5901">G4271*O4270</f>
        <v>#REF!</v>
      </c>
    </row>
    <row r="4272" spans="1:16">
      <c r="B4272" s="627"/>
      <c r="C4272" s="627"/>
      <c r="D4272" s="627"/>
      <c r="E4272" s="628"/>
      <c r="F4272" s="260" t="str">
        <f>CONCATENATE("Ladder - Union ",C4270,D4270,"x",E4270)</f>
        <v>Ladder - Union HDG 150 x 25</v>
      </c>
      <c r="G4272" s="629">
        <v>2</v>
      </c>
      <c r="H4272" s="630">
        <f>IF(F4272="",0,VLOOKUP(F4272,'Cable trays (UnitPrice)'!B:F,5,0))</f>
        <v>1.9278096800656273</v>
      </c>
      <c r="I4272" s="631">
        <f t="shared" si="5900"/>
        <v>3.8556193601312545</v>
      </c>
      <c r="J4272" s="632"/>
      <c r="K4272" s="632"/>
      <c r="L4272" s="632"/>
      <c r="M4272" s="633"/>
      <c r="N4272" s="632"/>
      <c r="O4272" s="635"/>
      <c r="P4272" s="636" t="e">
        <f t="shared" ref="P4272" si="5902">G4272*O4270</f>
        <v>#REF!</v>
      </c>
    </row>
    <row r="4273" spans="1:16">
      <c r="B4273" s="627"/>
      <c r="C4273" s="627"/>
      <c r="D4273" s="627"/>
      <c r="E4273" s="628"/>
      <c r="F4273" s="638" t="s">
        <v>853</v>
      </c>
      <c r="G4273" s="639">
        <v>2</v>
      </c>
      <c r="H4273" s="630">
        <f>IF(F4273="",0,VLOOKUP(F4273,'Cable trays (UnitPrice)'!B:F,5,0))</f>
        <v>1.6165217391304347</v>
      </c>
      <c r="I4273" s="631">
        <f t="shared" si="5900"/>
        <v>3.2330434782608695</v>
      </c>
      <c r="J4273" s="632"/>
      <c r="K4273" s="632"/>
      <c r="L4273" s="632"/>
      <c r="M4273" s="633"/>
      <c r="N4273" s="632"/>
      <c r="O4273" s="635"/>
      <c r="P4273" s="636" t="e">
        <f t="shared" ref="P4273" si="5903">G4273*O4270</f>
        <v>#REF!</v>
      </c>
    </row>
    <row r="4274" spans="1:16">
      <c r="B4274" s="627"/>
      <c r="C4274" s="627"/>
      <c r="D4274" s="627"/>
      <c r="E4274" s="628"/>
      <c r="F4274" s="638" t="s">
        <v>854</v>
      </c>
      <c r="G4274" s="639">
        <v>2</v>
      </c>
      <c r="H4274" s="630">
        <f>IF(F4274="",0,VLOOKUP(F4274,'Cable trays (UnitPrice)'!B:F,5,0))</f>
        <v>0.1643478260869565</v>
      </c>
      <c r="I4274" s="631">
        <f t="shared" si="5900"/>
        <v>0.328695652173913</v>
      </c>
      <c r="J4274" s="632"/>
      <c r="K4274" s="632"/>
      <c r="L4274" s="632"/>
      <c r="M4274" s="633"/>
      <c r="N4274" s="632"/>
      <c r="O4274" s="635"/>
      <c r="P4274" s="636" t="e">
        <f t="shared" ref="P4274" si="5904">G4274*O4270</f>
        <v>#REF!</v>
      </c>
    </row>
    <row r="4275" spans="1:16">
      <c r="B4275" s="627"/>
      <c r="C4275" s="627"/>
      <c r="D4275" s="627"/>
      <c r="E4275" s="628"/>
      <c r="F4275" s="638" t="s">
        <v>865</v>
      </c>
      <c r="G4275" s="639">
        <f t="shared" si="5890"/>
        <v>0.3</v>
      </c>
      <c r="H4275" s="630">
        <f>IF(F4275="",0,VLOOKUP(F4275,'Cable trays (UnitPrice)'!B:F,5,0))</f>
        <v>5.9608695652173909</v>
      </c>
      <c r="I4275" s="631">
        <f t="shared" si="5900"/>
        <v>1.7882608695652171</v>
      </c>
      <c r="J4275" s="632"/>
      <c r="K4275" s="632"/>
      <c r="L4275" s="632"/>
      <c r="M4275" s="633"/>
      <c r="N4275" s="632"/>
      <c r="O4275" s="635"/>
      <c r="P4275" s="636" t="e">
        <f t="shared" ref="P4275" si="5905">G4275*O4270</f>
        <v>#REF!</v>
      </c>
    </row>
    <row r="4276" spans="1:16">
      <c r="B4276" s="627"/>
      <c r="C4276" s="627"/>
      <c r="D4276" s="627"/>
      <c r="E4276" s="628"/>
      <c r="F4276" s="638" t="s">
        <v>855</v>
      </c>
      <c r="G4276" s="639">
        <v>2</v>
      </c>
      <c r="H4276" s="630">
        <f>IF(F4276="",0,VLOOKUP(F4276,'Cable trays (UnitPrice)'!B:F,5,0))</f>
        <v>0.78521739130434776</v>
      </c>
      <c r="I4276" s="631">
        <f t="shared" si="5900"/>
        <v>1.5704347826086955</v>
      </c>
      <c r="J4276" s="632"/>
      <c r="K4276" s="632"/>
      <c r="L4276" s="632"/>
      <c r="M4276" s="633"/>
      <c r="N4276" s="632"/>
      <c r="O4276" s="635"/>
      <c r="P4276" s="636" t="e">
        <f t="shared" ref="P4276" si="5906">G4276*O4270</f>
        <v>#REF!</v>
      </c>
    </row>
    <row r="4277" spans="1:16">
      <c r="B4277" s="627"/>
      <c r="C4277" s="627"/>
      <c r="D4277" s="627"/>
      <c r="E4277" s="628"/>
      <c r="F4277" s="638"/>
      <c r="G4277" s="639"/>
      <c r="H4277" s="630">
        <f>IF(F4277="",0,VLOOKUP(F4277,'Cable trays (UnitPrice)'!B:F,5,0))</f>
        <v>0</v>
      </c>
      <c r="I4277" s="631">
        <f t="shared" si="5900"/>
        <v>0</v>
      </c>
      <c r="J4277" s="632"/>
      <c r="K4277" s="632"/>
      <c r="L4277" s="632"/>
      <c r="M4277" s="633"/>
      <c r="N4277" s="632"/>
      <c r="O4277" s="635"/>
      <c r="P4277" s="636" t="e">
        <f t="shared" ref="P4277" si="5907">G4277*O4270</f>
        <v>#REF!</v>
      </c>
    </row>
    <row r="4278" spans="1:16">
      <c r="B4278" s="627"/>
      <c r="C4278" s="627"/>
      <c r="D4278" s="627"/>
      <c r="E4278" s="628"/>
      <c r="F4278" s="627"/>
      <c r="G4278" s="639"/>
      <c r="H4278" s="630">
        <f>IF(F4278="",0,VLOOKUP(F4278,'Cable trays (UnitPrice)'!B:F,5,0))</f>
        <v>0</v>
      </c>
      <c r="I4278" s="631">
        <f t="shared" si="5900"/>
        <v>0</v>
      </c>
      <c r="J4278" s="632"/>
      <c r="K4278" s="632"/>
      <c r="L4278" s="632"/>
      <c r="M4278" s="633"/>
      <c r="N4278" s="632"/>
      <c r="O4278" s="635"/>
      <c r="P4278" s="636" t="e">
        <f t="shared" ref="P4278" si="5908">G4278*O4270</f>
        <v>#REF!</v>
      </c>
    </row>
    <row r="4279" spans="1:16">
      <c r="B4279" s="627"/>
      <c r="C4279" s="627"/>
      <c r="D4279" s="627"/>
      <c r="E4279" s="628"/>
      <c r="F4279" s="8"/>
      <c r="G4279" s="639"/>
      <c r="H4279" s="630">
        <f>IF(F4279="",0,VLOOKUP(F4279,'Cable trays (UnitPrice)'!B:F,5,0))</f>
        <v>0</v>
      </c>
      <c r="I4279" s="631">
        <f t="shared" si="5900"/>
        <v>0</v>
      </c>
      <c r="J4279" s="632"/>
      <c r="K4279" s="632"/>
      <c r="L4279" s="632"/>
      <c r="M4279" s="633"/>
      <c r="N4279" s="632"/>
      <c r="O4279" s="635"/>
      <c r="P4279" s="636" t="e">
        <f t="shared" ref="P4279" si="5909">G4279*O4270</f>
        <v>#REF!</v>
      </c>
    </row>
    <row r="4280" spans="1:16">
      <c r="A4280" t="s">
        <v>1137</v>
      </c>
      <c r="B4280" s="706" t="s">
        <v>1111</v>
      </c>
      <c r="C4280" s="703" t="s">
        <v>852</v>
      </c>
      <c r="D4280" s="9" t="s">
        <v>875</v>
      </c>
      <c r="E4280" s="9" t="s">
        <v>890</v>
      </c>
      <c r="F4280" s="619"/>
      <c r="G4280" s="619"/>
      <c r="H4280" s="619"/>
      <c r="I4280" s="620">
        <f t="shared" ref="I4280" si="5910">SUM(I4281:I4289)</f>
        <v>50.776054142739945</v>
      </c>
      <c r="J4280" s="621">
        <f>I4280*NOK2EUR</f>
        <v>583.92462264150936</v>
      </c>
      <c r="K4280" s="622"/>
      <c r="L4280" s="622">
        <f t="shared" ref="L4280" si="5911">D4280/1000</f>
        <v>0.15</v>
      </c>
      <c r="M4280" s="624">
        <f t="shared" ref="M4280" si="5912">$M$1</f>
        <v>0.5</v>
      </c>
      <c r="N4280" s="622">
        <f t="shared" ref="N4280" si="5913">L4280+L4280*M4280</f>
        <v>0.22499999999999998</v>
      </c>
      <c r="O4280" s="626" t="e">
        <f>SUMIF(#REF!,A4280,#REF!)</f>
        <v>#REF!</v>
      </c>
      <c r="P4280" s="626"/>
    </row>
    <row r="4281" spans="1:16">
      <c r="B4281" s="627"/>
      <c r="C4281" s="627"/>
      <c r="D4281" s="627"/>
      <c r="E4281" s="628"/>
      <c r="F4281" s="260" t="str">
        <f>CONCATENATE(B4280," ",C4280,D4280,"x",E4280)</f>
        <v>Tray - Tee HDG 150 x 25</v>
      </c>
      <c r="G4281" s="629">
        <v>1</v>
      </c>
      <c r="H4281" s="630">
        <f>IF(F4281="",0,VLOOKUP(F4281,'Cable trays (UnitPrice)'!B:F,5,0))</f>
        <v>40</v>
      </c>
      <c r="I4281" s="631">
        <f t="shared" ref="I4281:I4289" si="5914">H4281*G4281</f>
        <v>40</v>
      </c>
      <c r="J4281" s="632"/>
      <c r="K4281" s="632"/>
      <c r="L4281" s="632"/>
      <c r="M4281" s="633"/>
      <c r="N4281" s="632"/>
      <c r="O4281" s="635"/>
      <c r="P4281" s="636" t="e">
        <f t="shared" ref="P4281" si="5915">G4281*O4280</f>
        <v>#REF!</v>
      </c>
    </row>
    <row r="4282" spans="1:16">
      <c r="B4282" s="627"/>
      <c r="C4282" s="627"/>
      <c r="D4282" s="627"/>
      <c r="E4282" s="628"/>
      <c r="F4282" s="260" t="str">
        <f>CONCATENATE("Ladder - Union ",C4280,D4280,"x",E4280)</f>
        <v>Ladder - Union HDG 150 x 25</v>
      </c>
      <c r="G4282" s="629">
        <v>2</v>
      </c>
      <c r="H4282" s="630">
        <f>IF(F4282="",0,VLOOKUP(F4282,'Cable trays (UnitPrice)'!B:F,5,0))</f>
        <v>1.9278096800656273</v>
      </c>
      <c r="I4282" s="631">
        <f t="shared" si="5914"/>
        <v>3.8556193601312545</v>
      </c>
      <c r="J4282" s="632"/>
      <c r="K4282" s="632"/>
      <c r="L4282" s="632"/>
      <c r="M4282" s="633"/>
      <c r="N4282" s="632"/>
      <c r="O4282" s="635"/>
      <c r="P4282" s="636" t="e">
        <f t="shared" ref="P4282" si="5916">G4282*O4280</f>
        <v>#REF!</v>
      </c>
    </row>
    <row r="4283" spans="1:16">
      <c r="B4283" s="627"/>
      <c r="C4283" s="627"/>
      <c r="D4283" s="627"/>
      <c r="E4283" s="628"/>
      <c r="F4283" s="638" t="s">
        <v>853</v>
      </c>
      <c r="G4283" s="639">
        <v>2</v>
      </c>
      <c r="H4283" s="630">
        <f>IF(F4283="",0,VLOOKUP(F4283,'Cable trays (UnitPrice)'!B:F,5,0))</f>
        <v>1.6165217391304347</v>
      </c>
      <c r="I4283" s="631">
        <f t="shared" si="5914"/>
        <v>3.2330434782608695</v>
      </c>
      <c r="J4283" s="632"/>
      <c r="K4283" s="632"/>
      <c r="L4283" s="632"/>
      <c r="M4283" s="633"/>
      <c r="N4283" s="632"/>
      <c r="O4283" s="635"/>
      <c r="P4283" s="636" t="e">
        <f t="shared" ref="P4283" si="5917">G4283*O4280</f>
        <v>#REF!</v>
      </c>
    </row>
    <row r="4284" spans="1:16">
      <c r="B4284" s="627"/>
      <c r="C4284" s="627"/>
      <c r="D4284" s="627"/>
      <c r="E4284" s="628"/>
      <c r="F4284" s="638" t="s">
        <v>854</v>
      </c>
      <c r="G4284" s="639">
        <v>2</v>
      </c>
      <c r="H4284" s="630">
        <f>IF(F4284="",0,VLOOKUP(F4284,'Cable trays (UnitPrice)'!B:F,5,0))</f>
        <v>0.1643478260869565</v>
      </c>
      <c r="I4284" s="631">
        <f t="shared" si="5914"/>
        <v>0.328695652173913</v>
      </c>
      <c r="J4284" s="632"/>
      <c r="K4284" s="632"/>
      <c r="L4284" s="632"/>
      <c r="M4284" s="633"/>
      <c r="N4284" s="632"/>
      <c r="O4284" s="635"/>
      <c r="P4284" s="636" t="e">
        <f t="shared" ref="P4284" si="5918">G4284*O4280</f>
        <v>#REF!</v>
      </c>
    </row>
    <row r="4285" spans="1:16">
      <c r="B4285" s="627"/>
      <c r="C4285" s="627"/>
      <c r="D4285" s="627"/>
      <c r="E4285" s="628"/>
      <c r="F4285" s="638" t="s">
        <v>865</v>
      </c>
      <c r="G4285" s="639">
        <f t="shared" si="5890"/>
        <v>0.3</v>
      </c>
      <c r="H4285" s="630">
        <f>IF(F4285="",0,VLOOKUP(F4285,'Cable trays (UnitPrice)'!B:F,5,0))</f>
        <v>5.9608695652173909</v>
      </c>
      <c r="I4285" s="631">
        <f t="shared" si="5914"/>
        <v>1.7882608695652171</v>
      </c>
      <c r="J4285" s="632"/>
      <c r="K4285" s="632"/>
      <c r="L4285" s="632"/>
      <c r="M4285" s="633"/>
      <c r="N4285" s="632"/>
      <c r="O4285" s="635"/>
      <c r="P4285" s="636" t="e">
        <f t="shared" ref="P4285" si="5919">G4285*O4280</f>
        <v>#REF!</v>
      </c>
    </row>
    <row r="4286" spans="1:16">
      <c r="B4286" s="627"/>
      <c r="C4286" s="627"/>
      <c r="D4286" s="627"/>
      <c r="E4286" s="628"/>
      <c r="F4286" s="638" t="s">
        <v>855</v>
      </c>
      <c r="G4286" s="639">
        <v>2</v>
      </c>
      <c r="H4286" s="630">
        <f>IF(F4286="",0,VLOOKUP(F4286,'Cable trays (UnitPrice)'!B:F,5,0))</f>
        <v>0.78521739130434776</v>
      </c>
      <c r="I4286" s="631">
        <f t="shared" si="5914"/>
        <v>1.5704347826086955</v>
      </c>
      <c r="J4286" s="632"/>
      <c r="K4286" s="632"/>
      <c r="L4286" s="632"/>
      <c r="M4286" s="633"/>
      <c r="N4286" s="632"/>
      <c r="O4286" s="635"/>
      <c r="P4286" s="636" t="e">
        <f t="shared" ref="P4286" si="5920">G4286*O4280</f>
        <v>#REF!</v>
      </c>
    </row>
    <row r="4287" spans="1:16">
      <c r="B4287" s="627"/>
      <c r="C4287" s="627"/>
      <c r="D4287" s="627"/>
      <c r="E4287" s="628"/>
      <c r="F4287" s="638"/>
      <c r="G4287" s="639"/>
      <c r="H4287" s="630">
        <f>IF(F4287="",0,VLOOKUP(F4287,'Cable trays (UnitPrice)'!B:F,5,0))</f>
        <v>0</v>
      </c>
      <c r="I4287" s="631">
        <f t="shared" si="5914"/>
        <v>0</v>
      </c>
      <c r="J4287" s="632"/>
      <c r="K4287" s="632"/>
      <c r="L4287" s="632"/>
      <c r="M4287" s="633"/>
      <c r="N4287" s="632"/>
      <c r="O4287" s="635"/>
      <c r="P4287" s="636" t="e">
        <f t="shared" ref="P4287" si="5921">G4287*O4280</f>
        <v>#REF!</v>
      </c>
    </row>
    <row r="4288" spans="1:16">
      <c r="B4288" s="627"/>
      <c r="C4288" s="627"/>
      <c r="D4288" s="627"/>
      <c r="E4288" s="628"/>
      <c r="F4288" s="627"/>
      <c r="G4288" s="639"/>
      <c r="H4288" s="630">
        <f>IF(F4288="",0,VLOOKUP(F4288,'Cable trays (UnitPrice)'!B:F,5,0))</f>
        <v>0</v>
      </c>
      <c r="I4288" s="631">
        <f t="shared" si="5914"/>
        <v>0</v>
      </c>
      <c r="J4288" s="632"/>
      <c r="K4288" s="632"/>
      <c r="L4288" s="632"/>
      <c r="M4288" s="633"/>
      <c r="N4288" s="632"/>
      <c r="O4288" s="635"/>
      <c r="P4288" s="636" t="e">
        <f t="shared" ref="P4288" si="5922">G4288*O4280</f>
        <v>#REF!</v>
      </c>
    </row>
    <row r="4289" spans="1:16">
      <c r="B4289" s="627"/>
      <c r="C4289" s="627"/>
      <c r="D4289" s="627"/>
      <c r="E4289" s="628"/>
      <c r="F4289" s="8"/>
      <c r="G4289" s="639"/>
      <c r="H4289" s="630">
        <f>IF(F4289="",0,VLOOKUP(F4289,'Cable trays (UnitPrice)'!B:F,5,0))</f>
        <v>0</v>
      </c>
      <c r="I4289" s="631">
        <f t="shared" si="5914"/>
        <v>0</v>
      </c>
      <c r="J4289" s="632"/>
      <c r="K4289" s="632"/>
      <c r="L4289" s="632"/>
      <c r="M4289" s="633"/>
      <c r="N4289" s="632"/>
      <c r="O4289" s="635"/>
      <c r="P4289" s="636" t="e">
        <f t="shared" ref="P4289" si="5923">G4289*O4280</f>
        <v>#REF!</v>
      </c>
    </row>
    <row r="4290" spans="1:16">
      <c r="A4290" t="s">
        <v>1138</v>
      </c>
      <c r="B4290" s="706" t="s">
        <v>1111</v>
      </c>
      <c r="C4290" s="703" t="s">
        <v>852</v>
      </c>
      <c r="D4290" s="9" t="s">
        <v>887</v>
      </c>
      <c r="E4290" s="9" t="s">
        <v>881</v>
      </c>
      <c r="F4290" s="619"/>
      <c r="G4290" s="619"/>
      <c r="H4290" s="619"/>
      <c r="I4290" s="620">
        <f t="shared" ref="I4290" si="5924">SUM(I4291:I4299)</f>
        <v>53.767607328411259</v>
      </c>
      <c r="J4290" s="621">
        <f>I4290*NOK2EUR</f>
        <v>618.32748427672948</v>
      </c>
      <c r="K4290" s="622"/>
      <c r="L4290" s="622">
        <f t="shared" ref="L4290" si="5925">D4290/1000</f>
        <v>0.1</v>
      </c>
      <c r="M4290" s="624">
        <f t="shared" ref="M4290" si="5926">$M$1</f>
        <v>0.5</v>
      </c>
      <c r="N4290" s="622">
        <f t="shared" ref="N4290" si="5927">L4290+L4290*M4290</f>
        <v>0.15000000000000002</v>
      </c>
      <c r="O4290" s="626" t="e">
        <f>SUMIF(#REF!,A4290,#REF!)</f>
        <v>#REF!</v>
      </c>
      <c r="P4290" s="626"/>
    </row>
    <row r="4291" spans="1:16">
      <c r="B4291" s="627"/>
      <c r="C4291" s="627"/>
      <c r="D4291" s="627"/>
      <c r="E4291" s="628"/>
      <c r="F4291" s="260" t="str">
        <f>CONCATENATE(B4290," ",C4290,D4290,"x",E4290)</f>
        <v>Tray - Tee HDG 100 x 100</v>
      </c>
      <c r="G4291" s="629">
        <v>1</v>
      </c>
      <c r="H4291" s="630">
        <f>IF(F4291="",0,VLOOKUP(F4291,'Cable trays (UnitPrice)'!B:F,5,0))</f>
        <v>39.130434782608695</v>
      </c>
      <c r="I4291" s="631">
        <f t="shared" ref="I4291:I4299" si="5928">H4291*G4291</f>
        <v>39.130434782608695</v>
      </c>
      <c r="J4291" s="632"/>
      <c r="K4291" s="632"/>
      <c r="L4291" s="632"/>
      <c r="M4291" s="633"/>
      <c r="N4291" s="632"/>
      <c r="O4291" s="635"/>
      <c r="P4291" s="636" t="e">
        <f t="shared" ref="P4291" si="5929">G4291*O4290</f>
        <v>#REF!</v>
      </c>
    </row>
    <row r="4292" spans="1:16">
      <c r="B4292" s="627"/>
      <c r="C4292" s="627"/>
      <c r="D4292" s="627"/>
      <c r="E4292" s="628"/>
      <c r="F4292" s="260" t="str">
        <f>CONCATENATE("Ladder - Union ",C4290,D4290,"x",E4290)</f>
        <v>Ladder - Union HDG 100 x 100</v>
      </c>
      <c r="G4292" s="629">
        <v>2</v>
      </c>
      <c r="H4292" s="630">
        <f>IF(F4292="",0,VLOOKUP(F4292,'Cable trays (UnitPrice)'!B:F,5,0))</f>
        <v>4.1564123598578071</v>
      </c>
      <c r="I4292" s="631">
        <f t="shared" si="5928"/>
        <v>8.3128247197156142</v>
      </c>
      <c r="J4292" s="632"/>
      <c r="K4292" s="632"/>
      <c r="L4292" s="632"/>
      <c r="M4292" s="633"/>
      <c r="N4292" s="632"/>
      <c r="O4292" s="635"/>
      <c r="P4292" s="636" t="e">
        <f t="shared" ref="P4292" si="5930">G4292*O4290</f>
        <v>#REF!</v>
      </c>
    </row>
    <row r="4293" spans="1:16">
      <c r="B4293" s="627"/>
      <c r="C4293" s="627"/>
      <c r="D4293" s="627"/>
      <c r="E4293" s="628"/>
      <c r="F4293" s="638" t="s">
        <v>853</v>
      </c>
      <c r="G4293" s="639">
        <v>2</v>
      </c>
      <c r="H4293" s="630">
        <f>IF(F4293="",0,VLOOKUP(F4293,'Cable trays (UnitPrice)'!B:F,5,0))</f>
        <v>1.6165217391304347</v>
      </c>
      <c r="I4293" s="631">
        <f t="shared" si="5928"/>
        <v>3.2330434782608695</v>
      </c>
      <c r="J4293" s="632"/>
      <c r="K4293" s="632"/>
      <c r="L4293" s="632"/>
      <c r="M4293" s="633"/>
      <c r="N4293" s="632"/>
      <c r="O4293" s="635"/>
      <c r="P4293" s="636" t="e">
        <f t="shared" ref="P4293" si="5931">G4293*O4290</f>
        <v>#REF!</v>
      </c>
    </row>
    <row r="4294" spans="1:16">
      <c r="B4294" s="627"/>
      <c r="C4294" s="627"/>
      <c r="D4294" s="627"/>
      <c r="E4294" s="628"/>
      <c r="F4294" s="638" t="s">
        <v>854</v>
      </c>
      <c r="G4294" s="639">
        <v>2</v>
      </c>
      <c r="H4294" s="630">
        <f>IF(F4294="",0,VLOOKUP(F4294,'Cable trays (UnitPrice)'!B:F,5,0))</f>
        <v>0.1643478260869565</v>
      </c>
      <c r="I4294" s="631">
        <f t="shared" si="5928"/>
        <v>0.328695652173913</v>
      </c>
      <c r="J4294" s="632"/>
      <c r="K4294" s="632"/>
      <c r="L4294" s="632"/>
      <c r="M4294" s="633"/>
      <c r="N4294" s="632"/>
      <c r="O4294" s="635"/>
      <c r="P4294" s="636" t="e">
        <f t="shared" ref="P4294" si="5932">G4294*O4290</f>
        <v>#REF!</v>
      </c>
    </row>
    <row r="4295" spans="1:16">
      <c r="B4295" s="627"/>
      <c r="C4295" s="627"/>
      <c r="D4295" s="627"/>
      <c r="E4295" s="628"/>
      <c r="F4295" s="638" t="s">
        <v>865</v>
      </c>
      <c r="G4295" s="639">
        <f t="shared" si="5890"/>
        <v>0.2</v>
      </c>
      <c r="H4295" s="630">
        <f>IF(F4295="",0,VLOOKUP(F4295,'Cable trays (UnitPrice)'!B:F,5,0))</f>
        <v>5.9608695652173909</v>
      </c>
      <c r="I4295" s="631">
        <f t="shared" si="5928"/>
        <v>1.1921739130434783</v>
      </c>
      <c r="J4295" s="632"/>
      <c r="K4295" s="632"/>
      <c r="L4295" s="632"/>
      <c r="M4295" s="633"/>
      <c r="N4295" s="632"/>
      <c r="O4295" s="635"/>
      <c r="P4295" s="636" t="e">
        <f t="shared" ref="P4295" si="5933">G4295*O4290</f>
        <v>#REF!</v>
      </c>
    </row>
    <row r="4296" spans="1:16">
      <c r="B4296" s="627"/>
      <c r="C4296" s="627"/>
      <c r="D4296" s="627"/>
      <c r="E4296" s="628"/>
      <c r="F4296" s="638" t="s">
        <v>855</v>
      </c>
      <c r="G4296" s="639">
        <v>2</v>
      </c>
      <c r="H4296" s="630">
        <f>IF(F4296="",0,VLOOKUP(F4296,'Cable trays (UnitPrice)'!B:F,5,0))</f>
        <v>0.78521739130434776</v>
      </c>
      <c r="I4296" s="631">
        <f t="shared" si="5928"/>
        <v>1.5704347826086955</v>
      </c>
      <c r="J4296" s="632"/>
      <c r="K4296" s="632"/>
      <c r="L4296" s="632"/>
      <c r="M4296" s="633"/>
      <c r="N4296" s="632"/>
      <c r="O4296" s="635"/>
      <c r="P4296" s="636" t="e">
        <f t="shared" ref="P4296" si="5934">G4296*O4290</f>
        <v>#REF!</v>
      </c>
    </row>
    <row r="4297" spans="1:16">
      <c r="B4297" s="627"/>
      <c r="C4297" s="627"/>
      <c r="D4297" s="627"/>
      <c r="E4297" s="628"/>
      <c r="F4297" s="638"/>
      <c r="G4297" s="639"/>
      <c r="H4297" s="630">
        <f>IF(F4297="",0,VLOOKUP(F4297,'Cable trays (UnitPrice)'!B:F,5,0))</f>
        <v>0</v>
      </c>
      <c r="I4297" s="631">
        <f t="shared" si="5928"/>
        <v>0</v>
      </c>
      <c r="J4297" s="632"/>
      <c r="K4297" s="632"/>
      <c r="L4297" s="632"/>
      <c r="M4297" s="633"/>
      <c r="N4297" s="632"/>
      <c r="O4297" s="635"/>
      <c r="P4297" s="636" t="e">
        <f t="shared" ref="P4297" si="5935">G4297*O4290</f>
        <v>#REF!</v>
      </c>
    </row>
    <row r="4298" spans="1:16">
      <c r="B4298" s="627"/>
      <c r="C4298" s="627"/>
      <c r="D4298" s="627"/>
      <c r="E4298" s="628"/>
      <c r="F4298" s="627"/>
      <c r="G4298" s="639"/>
      <c r="H4298" s="630">
        <f>IF(F4298="",0,VLOOKUP(F4298,'Cable trays (UnitPrice)'!B:F,5,0))</f>
        <v>0</v>
      </c>
      <c r="I4298" s="631">
        <f t="shared" si="5928"/>
        <v>0</v>
      </c>
      <c r="J4298" s="632"/>
      <c r="K4298" s="632"/>
      <c r="L4298" s="632"/>
      <c r="M4298" s="633"/>
      <c r="N4298" s="632"/>
      <c r="O4298" s="635"/>
      <c r="P4298" s="636" t="e">
        <f t="shared" ref="P4298" si="5936">G4298*O4290</f>
        <v>#REF!</v>
      </c>
    </row>
    <row r="4299" spans="1:16">
      <c r="B4299" s="627"/>
      <c r="C4299" s="627"/>
      <c r="D4299" s="627"/>
      <c r="E4299" s="628"/>
      <c r="F4299" s="8"/>
      <c r="G4299" s="639"/>
      <c r="H4299" s="630">
        <f>IF(F4299="",0,VLOOKUP(F4299,'Cable trays (UnitPrice)'!B:F,5,0))</f>
        <v>0</v>
      </c>
      <c r="I4299" s="631">
        <f t="shared" si="5928"/>
        <v>0</v>
      </c>
      <c r="J4299" s="632"/>
      <c r="K4299" s="632"/>
      <c r="L4299" s="632"/>
      <c r="M4299" s="633"/>
      <c r="N4299" s="632"/>
      <c r="O4299" s="635"/>
      <c r="P4299" s="636" t="e">
        <f t="shared" ref="P4299" si="5937">G4299*O4290</f>
        <v>#REF!</v>
      </c>
    </row>
    <row r="4300" spans="1:16">
      <c r="A4300" t="s">
        <v>1139</v>
      </c>
      <c r="B4300" s="706" t="s">
        <v>1111</v>
      </c>
      <c r="C4300" s="703" t="s">
        <v>852</v>
      </c>
      <c r="D4300" s="9" t="s">
        <v>887</v>
      </c>
      <c r="E4300" s="9" t="s">
        <v>1016</v>
      </c>
      <c r="F4300" s="619"/>
      <c r="G4300" s="619"/>
      <c r="H4300" s="619"/>
      <c r="I4300" s="620">
        <f t="shared" ref="I4300" si="5938">SUM(I4301:I4309)</f>
        <v>52.898042111019954</v>
      </c>
      <c r="J4300" s="621">
        <f>I4300*NOK2EUR</f>
        <v>608.32748427672948</v>
      </c>
      <c r="K4300" s="622"/>
      <c r="L4300" s="622">
        <f t="shared" ref="L4300" si="5939">D4300/1000</f>
        <v>0.1</v>
      </c>
      <c r="M4300" s="624">
        <f t="shared" ref="M4300" si="5940">$M$1</f>
        <v>0.5</v>
      </c>
      <c r="N4300" s="622">
        <f t="shared" ref="N4300" si="5941">L4300+L4300*M4300</f>
        <v>0.15000000000000002</v>
      </c>
      <c r="O4300" s="626" t="e">
        <f>SUMIF(#REF!,A4300,#REF!)</f>
        <v>#REF!</v>
      </c>
      <c r="P4300" s="626"/>
    </row>
    <row r="4301" spans="1:16">
      <c r="B4301" s="627"/>
      <c r="C4301" s="627"/>
      <c r="D4301" s="627"/>
      <c r="E4301" s="628"/>
      <c r="F4301" s="260" t="str">
        <f>CONCATENATE(B4300," ",C4300,D4300,"x",E4300)</f>
        <v>Tray - Tee HDG 100 x 75</v>
      </c>
      <c r="G4301" s="629">
        <v>1</v>
      </c>
      <c r="H4301" s="630">
        <f>IF(F4301="",0,VLOOKUP(F4301,'Cable trays (UnitPrice)'!B:F,5,0))</f>
        <v>38.260869565217391</v>
      </c>
      <c r="I4301" s="631">
        <f t="shared" ref="I4301:I4309" si="5942">H4301*G4301</f>
        <v>38.260869565217391</v>
      </c>
      <c r="J4301" s="632"/>
      <c r="K4301" s="632"/>
      <c r="L4301" s="632"/>
      <c r="M4301" s="633"/>
      <c r="N4301" s="632"/>
      <c r="O4301" s="635"/>
      <c r="P4301" s="636" t="e">
        <f t="shared" ref="P4301" si="5943">G4301*O4300</f>
        <v>#REF!</v>
      </c>
    </row>
    <row r="4302" spans="1:16">
      <c r="B4302" s="627"/>
      <c r="C4302" s="627"/>
      <c r="D4302" s="627"/>
      <c r="E4302" s="628"/>
      <c r="F4302" s="260" t="str">
        <f>CONCATENATE("Ladder - Union ",C4300,D4300,"x",E4300)</f>
        <v>Ladder - Union HDG 100 x 75</v>
      </c>
      <c r="G4302" s="629">
        <v>2</v>
      </c>
      <c r="H4302" s="630">
        <f>IF(F4302="",0,VLOOKUP(F4302,'Cable trays (UnitPrice)'!B:F,5,0))</f>
        <v>4.1564123598578071</v>
      </c>
      <c r="I4302" s="631">
        <f t="shared" si="5942"/>
        <v>8.3128247197156142</v>
      </c>
      <c r="J4302" s="632"/>
      <c r="K4302" s="632"/>
      <c r="L4302" s="632"/>
      <c r="M4302" s="633"/>
      <c r="N4302" s="632"/>
      <c r="O4302" s="635"/>
      <c r="P4302" s="636" t="e">
        <f t="shared" ref="P4302" si="5944">G4302*O4300</f>
        <v>#REF!</v>
      </c>
    </row>
    <row r="4303" spans="1:16">
      <c r="B4303" s="627"/>
      <c r="C4303" s="627"/>
      <c r="D4303" s="627"/>
      <c r="E4303" s="628"/>
      <c r="F4303" s="638" t="s">
        <v>853</v>
      </c>
      <c r="G4303" s="639">
        <v>2</v>
      </c>
      <c r="H4303" s="630">
        <f>IF(F4303="",0,VLOOKUP(F4303,'Cable trays (UnitPrice)'!B:F,5,0))</f>
        <v>1.6165217391304347</v>
      </c>
      <c r="I4303" s="631">
        <f t="shared" si="5942"/>
        <v>3.2330434782608695</v>
      </c>
      <c r="J4303" s="632"/>
      <c r="K4303" s="632"/>
      <c r="L4303" s="632"/>
      <c r="M4303" s="633"/>
      <c r="N4303" s="632"/>
      <c r="O4303" s="635"/>
      <c r="P4303" s="636" t="e">
        <f t="shared" ref="P4303" si="5945">G4303*O4300</f>
        <v>#REF!</v>
      </c>
    </row>
    <row r="4304" spans="1:16">
      <c r="B4304" s="627"/>
      <c r="C4304" s="627"/>
      <c r="D4304" s="627"/>
      <c r="E4304" s="628"/>
      <c r="F4304" s="638" t="s">
        <v>854</v>
      </c>
      <c r="G4304" s="639">
        <v>2</v>
      </c>
      <c r="H4304" s="630">
        <f>IF(F4304="",0,VLOOKUP(F4304,'Cable trays (UnitPrice)'!B:F,5,0))</f>
        <v>0.1643478260869565</v>
      </c>
      <c r="I4304" s="631">
        <f t="shared" si="5942"/>
        <v>0.328695652173913</v>
      </c>
      <c r="J4304" s="632"/>
      <c r="K4304" s="632"/>
      <c r="L4304" s="632"/>
      <c r="M4304" s="633"/>
      <c r="N4304" s="632"/>
      <c r="O4304" s="635"/>
      <c r="P4304" s="636" t="e">
        <f t="shared" ref="P4304" si="5946">G4304*O4300</f>
        <v>#REF!</v>
      </c>
    </row>
    <row r="4305" spans="1:16">
      <c r="B4305" s="627"/>
      <c r="C4305" s="627"/>
      <c r="D4305" s="627"/>
      <c r="E4305" s="628"/>
      <c r="F4305" s="638" t="s">
        <v>865</v>
      </c>
      <c r="G4305" s="639">
        <f t="shared" si="5890"/>
        <v>0.2</v>
      </c>
      <c r="H4305" s="630">
        <f>IF(F4305="",0,VLOOKUP(F4305,'Cable trays (UnitPrice)'!B:F,5,0))</f>
        <v>5.9608695652173909</v>
      </c>
      <c r="I4305" s="631">
        <f t="shared" si="5942"/>
        <v>1.1921739130434783</v>
      </c>
      <c r="J4305" s="632"/>
      <c r="K4305" s="632"/>
      <c r="L4305" s="632"/>
      <c r="M4305" s="633"/>
      <c r="N4305" s="632"/>
      <c r="O4305" s="635"/>
      <c r="P4305" s="636" t="e">
        <f t="shared" ref="P4305" si="5947">G4305*O4300</f>
        <v>#REF!</v>
      </c>
    </row>
    <row r="4306" spans="1:16">
      <c r="B4306" s="627"/>
      <c r="C4306" s="627"/>
      <c r="D4306" s="627"/>
      <c r="E4306" s="628"/>
      <c r="F4306" s="638" t="s">
        <v>855</v>
      </c>
      <c r="G4306" s="639">
        <v>2</v>
      </c>
      <c r="H4306" s="630">
        <f>IF(F4306="",0,VLOOKUP(F4306,'Cable trays (UnitPrice)'!B:F,5,0))</f>
        <v>0.78521739130434776</v>
      </c>
      <c r="I4306" s="631">
        <f t="shared" si="5942"/>
        <v>1.5704347826086955</v>
      </c>
      <c r="J4306" s="632"/>
      <c r="K4306" s="632"/>
      <c r="L4306" s="632"/>
      <c r="M4306" s="633"/>
      <c r="N4306" s="632"/>
      <c r="O4306" s="635"/>
      <c r="P4306" s="636" t="e">
        <f t="shared" ref="P4306" si="5948">G4306*O4300</f>
        <v>#REF!</v>
      </c>
    </row>
    <row r="4307" spans="1:16">
      <c r="B4307" s="627"/>
      <c r="C4307" s="627"/>
      <c r="D4307" s="627"/>
      <c r="E4307" s="628"/>
      <c r="F4307" s="638"/>
      <c r="G4307" s="639"/>
      <c r="H4307" s="630">
        <f>IF(F4307="",0,VLOOKUP(F4307,'Cable trays (UnitPrice)'!B:F,5,0))</f>
        <v>0</v>
      </c>
      <c r="I4307" s="631">
        <f t="shared" si="5942"/>
        <v>0</v>
      </c>
      <c r="J4307" s="632"/>
      <c r="K4307" s="632"/>
      <c r="L4307" s="632"/>
      <c r="M4307" s="633"/>
      <c r="N4307" s="632"/>
      <c r="O4307" s="635"/>
      <c r="P4307" s="636" t="e">
        <f t="shared" ref="P4307" si="5949">G4307*O4300</f>
        <v>#REF!</v>
      </c>
    </row>
    <row r="4308" spans="1:16">
      <c r="B4308" s="627"/>
      <c r="C4308" s="627"/>
      <c r="D4308" s="627"/>
      <c r="E4308" s="628"/>
      <c r="F4308" s="627"/>
      <c r="G4308" s="639"/>
      <c r="H4308" s="630">
        <f>IF(F4308="",0,VLOOKUP(F4308,'Cable trays (UnitPrice)'!B:F,5,0))</f>
        <v>0</v>
      </c>
      <c r="I4308" s="631">
        <f t="shared" si="5942"/>
        <v>0</v>
      </c>
      <c r="J4308" s="632"/>
      <c r="K4308" s="632"/>
      <c r="L4308" s="632"/>
      <c r="M4308" s="633"/>
      <c r="N4308" s="632"/>
      <c r="O4308" s="635"/>
      <c r="P4308" s="636" t="e">
        <f t="shared" ref="P4308" si="5950">G4308*O4300</f>
        <v>#REF!</v>
      </c>
    </row>
    <row r="4309" spans="1:16">
      <c r="B4309" s="627"/>
      <c r="C4309" s="627"/>
      <c r="D4309" s="627"/>
      <c r="E4309" s="628"/>
      <c r="F4309" s="8"/>
      <c r="G4309" s="639"/>
      <c r="H4309" s="630">
        <f>IF(F4309="",0,VLOOKUP(F4309,'Cable trays (UnitPrice)'!B:F,5,0))</f>
        <v>0</v>
      </c>
      <c r="I4309" s="631">
        <f t="shared" si="5942"/>
        <v>0</v>
      </c>
      <c r="J4309" s="632"/>
      <c r="K4309" s="632"/>
      <c r="L4309" s="632"/>
      <c r="M4309" s="633"/>
      <c r="N4309" s="632"/>
      <c r="O4309" s="635"/>
      <c r="P4309" s="636" t="e">
        <f t="shared" ref="P4309" si="5951">G4309*O4300</f>
        <v>#REF!</v>
      </c>
    </row>
    <row r="4310" spans="1:16">
      <c r="A4310" t="s">
        <v>1140</v>
      </c>
      <c r="B4310" s="706" t="s">
        <v>1111</v>
      </c>
      <c r="C4310" s="703" t="s">
        <v>852</v>
      </c>
      <c r="D4310" s="9" t="s">
        <v>887</v>
      </c>
      <c r="E4310" s="9" t="s">
        <v>867</v>
      </c>
      <c r="F4310" s="619"/>
      <c r="G4310" s="619"/>
      <c r="H4310" s="619"/>
      <c r="I4310" s="620">
        <f t="shared" ref="I4310" si="5952">SUM(I4311:I4319)</f>
        <v>46.701706316652988</v>
      </c>
      <c r="J4310" s="621">
        <f>I4310*NOK2EUR</f>
        <v>537.06962264150934</v>
      </c>
      <c r="K4310" s="622"/>
      <c r="L4310" s="622">
        <f t="shared" ref="L4310" si="5953">D4310/1000</f>
        <v>0.1</v>
      </c>
      <c r="M4310" s="624">
        <f t="shared" ref="M4310" si="5954">$M$1</f>
        <v>0.5</v>
      </c>
      <c r="N4310" s="622">
        <f t="shared" ref="N4310" si="5955">L4310+L4310*M4310</f>
        <v>0.15000000000000002</v>
      </c>
      <c r="O4310" s="626" t="e">
        <f>SUMIF(#REF!,A4310,#REF!)</f>
        <v>#REF!</v>
      </c>
      <c r="P4310" s="626"/>
    </row>
    <row r="4311" spans="1:16">
      <c r="B4311" s="627"/>
      <c r="C4311" s="627"/>
      <c r="D4311" s="627"/>
      <c r="E4311" s="628"/>
      <c r="F4311" s="260" t="str">
        <f>CONCATENATE(B4310," ",C4310,D4310,"x",E4310)</f>
        <v>Tray - Tee HDG 100 x 50</v>
      </c>
      <c r="G4311" s="629">
        <v>1</v>
      </c>
      <c r="H4311" s="630">
        <f>IF(F4311="",0,VLOOKUP(F4311,'Cable trays (UnitPrice)'!B:F,5,0))</f>
        <v>36.521739130434781</v>
      </c>
      <c r="I4311" s="631">
        <f t="shared" ref="I4311:I4319" si="5956">H4311*G4311</f>
        <v>36.521739130434781</v>
      </c>
      <c r="J4311" s="632"/>
      <c r="K4311" s="632"/>
      <c r="L4311" s="632"/>
      <c r="M4311" s="633"/>
      <c r="N4311" s="632"/>
      <c r="O4311" s="635"/>
      <c r="P4311" s="636" t="e">
        <f t="shared" ref="P4311" si="5957">G4311*O4310</f>
        <v>#REF!</v>
      </c>
    </row>
    <row r="4312" spans="1:16">
      <c r="B4312" s="627"/>
      <c r="C4312" s="627"/>
      <c r="D4312" s="627"/>
      <c r="E4312" s="628"/>
      <c r="F4312" s="260" t="str">
        <f>CONCATENATE("Ladder - Union ",C4310,D4310,"x",E4310)</f>
        <v>Ladder - Union HDG 100 x 50</v>
      </c>
      <c r="G4312" s="629">
        <v>2</v>
      </c>
      <c r="H4312" s="630">
        <f>IF(F4312="",0,VLOOKUP(F4312,'Cable trays (UnitPrice)'!B:F,5,0))</f>
        <v>1.9278096800656273</v>
      </c>
      <c r="I4312" s="631">
        <f t="shared" si="5956"/>
        <v>3.8556193601312545</v>
      </c>
      <c r="J4312" s="632"/>
      <c r="K4312" s="632"/>
      <c r="L4312" s="632"/>
      <c r="M4312" s="633"/>
      <c r="N4312" s="632"/>
      <c r="O4312" s="635"/>
      <c r="P4312" s="636" t="e">
        <f t="shared" ref="P4312" si="5958">G4312*O4310</f>
        <v>#REF!</v>
      </c>
    </row>
    <row r="4313" spans="1:16">
      <c r="B4313" s="627"/>
      <c r="C4313" s="627"/>
      <c r="D4313" s="627"/>
      <c r="E4313" s="628"/>
      <c r="F4313" s="638" t="s">
        <v>853</v>
      </c>
      <c r="G4313" s="639">
        <v>2</v>
      </c>
      <c r="H4313" s="630">
        <f>IF(F4313="",0,VLOOKUP(F4313,'Cable trays (UnitPrice)'!B:F,5,0))</f>
        <v>1.6165217391304347</v>
      </c>
      <c r="I4313" s="631">
        <f t="shared" si="5956"/>
        <v>3.2330434782608695</v>
      </c>
      <c r="J4313" s="632"/>
      <c r="K4313" s="632"/>
      <c r="L4313" s="632"/>
      <c r="M4313" s="633"/>
      <c r="N4313" s="632"/>
      <c r="O4313" s="635"/>
      <c r="P4313" s="636" t="e">
        <f t="shared" ref="P4313" si="5959">G4313*O4310</f>
        <v>#REF!</v>
      </c>
    </row>
    <row r="4314" spans="1:16">
      <c r="B4314" s="627"/>
      <c r="C4314" s="627"/>
      <c r="D4314" s="627"/>
      <c r="E4314" s="628"/>
      <c r="F4314" s="638" t="s">
        <v>854</v>
      </c>
      <c r="G4314" s="639">
        <v>2</v>
      </c>
      <c r="H4314" s="630">
        <f>IF(F4314="",0,VLOOKUP(F4314,'Cable trays (UnitPrice)'!B:F,5,0))</f>
        <v>0.1643478260869565</v>
      </c>
      <c r="I4314" s="631">
        <f t="shared" si="5956"/>
        <v>0.328695652173913</v>
      </c>
      <c r="J4314" s="632"/>
      <c r="K4314" s="632"/>
      <c r="L4314" s="632"/>
      <c r="M4314" s="633"/>
      <c r="N4314" s="632"/>
      <c r="O4314" s="635"/>
      <c r="P4314" s="636" t="e">
        <f t="shared" ref="P4314" si="5960">G4314*O4310</f>
        <v>#REF!</v>
      </c>
    </row>
    <row r="4315" spans="1:16">
      <c r="B4315" s="627"/>
      <c r="C4315" s="627"/>
      <c r="D4315" s="627"/>
      <c r="E4315" s="628"/>
      <c r="F4315" s="638" t="s">
        <v>865</v>
      </c>
      <c r="G4315" s="639">
        <f t="shared" si="5890"/>
        <v>0.2</v>
      </c>
      <c r="H4315" s="630">
        <f>IF(F4315="",0,VLOOKUP(F4315,'Cable trays (UnitPrice)'!B:F,5,0))</f>
        <v>5.9608695652173909</v>
      </c>
      <c r="I4315" s="631">
        <f t="shared" si="5956"/>
        <v>1.1921739130434783</v>
      </c>
      <c r="J4315" s="632"/>
      <c r="K4315" s="632"/>
      <c r="L4315" s="632"/>
      <c r="M4315" s="633"/>
      <c r="N4315" s="632"/>
      <c r="O4315" s="635"/>
      <c r="P4315" s="636" t="e">
        <f t="shared" ref="P4315" si="5961">G4315*O4310</f>
        <v>#REF!</v>
      </c>
    </row>
    <row r="4316" spans="1:16">
      <c r="B4316" s="627"/>
      <c r="C4316" s="627"/>
      <c r="D4316" s="627"/>
      <c r="E4316" s="628"/>
      <c r="F4316" s="638" t="s">
        <v>855</v>
      </c>
      <c r="G4316" s="639">
        <v>2</v>
      </c>
      <c r="H4316" s="630">
        <f>IF(F4316="",0,VLOOKUP(F4316,'Cable trays (UnitPrice)'!B:F,5,0))</f>
        <v>0.78521739130434776</v>
      </c>
      <c r="I4316" s="631">
        <f t="shared" si="5956"/>
        <v>1.5704347826086955</v>
      </c>
      <c r="J4316" s="632"/>
      <c r="K4316" s="632"/>
      <c r="L4316" s="632"/>
      <c r="M4316" s="633"/>
      <c r="N4316" s="632"/>
      <c r="O4316" s="635"/>
      <c r="P4316" s="636" t="e">
        <f t="shared" ref="P4316" si="5962">G4316*O4310</f>
        <v>#REF!</v>
      </c>
    </row>
    <row r="4317" spans="1:16">
      <c r="B4317" s="627"/>
      <c r="C4317" s="627"/>
      <c r="D4317" s="627"/>
      <c r="E4317" s="628"/>
      <c r="F4317" s="638"/>
      <c r="G4317" s="639"/>
      <c r="H4317" s="630">
        <f>IF(F4317="",0,VLOOKUP(F4317,'Cable trays (UnitPrice)'!B:F,5,0))</f>
        <v>0</v>
      </c>
      <c r="I4317" s="631">
        <f t="shared" si="5956"/>
        <v>0</v>
      </c>
      <c r="J4317" s="632"/>
      <c r="K4317" s="632"/>
      <c r="L4317" s="632"/>
      <c r="M4317" s="633"/>
      <c r="N4317" s="632"/>
      <c r="O4317" s="635"/>
      <c r="P4317" s="636" t="e">
        <f t="shared" ref="P4317" si="5963">G4317*O4310</f>
        <v>#REF!</v>
      </c>
    </row>
    <row r="4318" spans="1:16">
      <c r="B4318" s="627"/>
      <c r="C4318" s="627"/>
      <c r="D4318" s="627"/>
      <c r="E4318" s="628"/>
      <c r="F4318" s="627"/>
      <c r="G4318" s="639"/>
      <c r="H4318" s="630">
        <f>IF(F4318="",0,VLOOKUP(F4318,'Cable trays (UnitPrice)'!B:F,5,0))</f>
        <v>0</v>
      </c>
      <c r="I4318" s="631">
        <f t="shared" si="5956"/>
        <v>0</v>
      </c>
      <c r="J4318" s="632"/>
      <c r="K4318" s="632"/>
      <c r="L4318" s="632"/>
      <c r="M4318" s="633"/>
      <c r="N4318" s="632"/>
      <c r="O4318" s="635"/>
      <c r="P4318" s="636" t="e">
        <f t="shared" ref="P4318" si="5964">G4318*O4310</f>
        <v>#REF!</v>
      </c>
    </row>
    <row r="4319" spans="1:16">
      <c r="B4319" s="627"/>
      <c r="C4319" s="627"/>
      <c r="D4319" s="627"/>
      <c r="E4319" s="628"/>
      <c r="F4319" s="8"/>
      <c r="G4319" s="639"/>
      <c r="H4319" s="630">
        <f>IF(F4319="",0,VLOOKUP(F4319,'Cable trays (UnitPrice)'!B:F,5,0))</f>
        <v>0</v>
      </c>
      <c r="I4319" s="631">
        <f t="shared" si="5956"/>
        <v>0</v>
      </c>
      <c r="J4319" s="632"/>
      <c r="K4319" s="632"/>
      <c r="L4319" s="632"/>
      <c r="M4319" s="633"/>
      <c r="N4319" s="632"/>
      <c r="O4319" s="635"/>
      <c r="P4319" s="636" t="e">
        <f t="shared" ref="P4319" si="5965">G4319*O4310</f>
        <v>#REF!</v>
      </c>
    </row>
    <row r="4320" spans="1:16">
      <c r="A4320" t="s">
        <v>1140</v>
      </c>
      <c r="B4320" s="706" t="s">
        <v>1111</v>
      </c>
      <c r="C4320" s="703" t="s">
        <v>852</v>
      </c>
      <c r="D4320" s="9" t="s">
        <v>887</v>
      </c>
      <c r="E4320" s="9" t="s">
        <v>867</v>
      </c>
      <c r="F4320" s="619"/>
      <c r="G4320" s="619"/>
      <c r="H4320" s="619"/>
      <c r="I4320" s="620">
        <f t="shared" ref="I4320" si="5966">SUM(I4321:I4329)</f>
        <v>46.701706316652988</v>
      </c>
      <c r="J4320" s="621">
        <f>I4320*NOK2EUR</f>
        <v>537.06962264150934</v>
      </c>
      <c r="K4320" s="622"/>
      <c r="L4320" s="622">
        <f t="shared" ref="L4320" si="5967">D4320/1000</f>
        <v>0.1</v>
      </c>
      <c r="M4320" s="624">
        <f t="shared" ref="M4320" si="5968">$M$1</f>
        <v>0.5</v>
      </c>
      <c r="N4320" s="622">
        <f t="shared" ref="N4320" si="5969">L4320+L4320*M4320</f>
        <v>0.15000000000000002</v>
      </c>
      <c r="O4320" s="626" t="e">
        <f>SUMIF(#REF!,A4320,#REF!)</f>
        <v>#REF!</v>
      </c>
      <c r="P4320" s="626"/>
    </row>
    <row r="4321" spans="1:16">
      <c r="B4321" s="627"/>
      <c r="C4321" s="627"/>
      <c r="D4321" s="627"/>
      <c r="E4321" s="628"/>
      <c r="F4321" s="260" t="str">
        <f>CONCATENATE(B4320," ",C4320,D4320,"x",E4320)</f>
        <v>Tray - Tee HDG 100 x 50</v>
      </c>
      <c r="G4321" s="629">
        <v>1</v>
      </c>
      <c r="H4321" s="630">
        <f>IF(F4321="",0,VLOOKUP(F4321,'Cable trays (UnitPrice)'!B:F,5,0))</f>
        <v>36.521739130434781</v>
      </c>
      <c r="I4321" s="631">
        <f t="shared" ref="I4321:I4329" si="5970">H4321*G4321</f>
        <v>36.521739130434781</v>
      </c>
      <c r="J4321" s="632"/>
      <c r="K4321" s="632"/>
      <c r="L4321" s="632"/>
      <c r="M4321" s="633"/>
      <c r="N4321" s="632"/>
      <c r="O4321" s="635"/>
      <c r="P4321" s="636" t="e">
        <f t="shared" ref="P4321" si="5971">G4321*O4320</f>
        <v>#REF!</v>
      </c>
    </row>
    <row r="4322" spans="1:16">
      <c r="B4322" s="627"/>
      <c r="C4322" s="627"/>
      <c r="D4322" s="627"/>
      <c r="E4322" s="628"/>
      <c r="F4322" s="260" t="str">
        <f>CONCATENATE("Ladder - Union ",C4320,D4320,"x",E4320)</f>
        <v>Ladder - Union HDG 100 x 50</v>
      </c>
      <c r="G4322" s="629">
        <v>2</v>
      </c>
      <c r="H4322" s="630">
        <f>IF(F4322="",0,VLOOKUP(F4322,'Cable trays (UnitPrice)'!B:F,5,0))</f>
        <v>1.9278096800656273</v>
      </c>
      <c r="I4322" s="631">
        <f t="shared" si="5970"/>
        <v>3.8556193601312545</v>
      </c>
      <c r="J4322" s="632"/>
      <c r="K4322" s="632"/>
      <c r="L4322" s="632"/>
      <c r="M4322" s="633"/>
      <c r="N4322" s="632"/>
      <c r="O4322" s="635"/>
      <c r="P4322" s="636" t="e">
        <f t="shared" ref="P4322" si="5972">G4322*O4320</f>
        <v>#REF!</v>
      </c>
    </row>
    <row r="4323" spans="1:16">
      <c r="B4323" s="627"/>
      <c r="C4323" s="627"/>
      <c r="D4323" s="627"/>
      <c r="E4323" s="628"/>
      <c r="F4323" s="638" t="s">
        <v>853</v>
      </c>
      <c r="G4323" s="639">
        <v>2</v>
      </c>
      <c r="H4323" s="630">
        <f>IF(F4323="",0,VLOOKUP(F4323,'Cable trays (UnitPrice)'!B:F,5,0))</f>
        <v>1.6165217391304347</v>
      </c>
      <c r="I4323" s="631">
        <f t="shared" si="5970"/>
        <v>3.2330434782608695</v>
      </c>
      <c r="J4323" s="632"/>
      <c r="K4323" s="632"/>
      <c r="L4323" s="632"/>
      <c r="M4323" s="633"/>
      <c r="N4323" s="632"/>
      <c r="O4323" s="635"/>
      <c r="P4323" s="636" t="e">
        <f t="shared" ref="P4323" si="5973">G4323*O4320</f>
        <v>#REF!</v>
      </c>
    </row>
    <row r="4324" spans="1:16">
      <c r="B4324" s="627"/>
      <c r="C4324" s="627"/>
      <c r="D4324" s="627"/>
      <c r="E4324" s="628"/>
      <c r="F4324" s="638" t="s">
        <v>854</v>
      </c>
      <c r="G4324" s="639">
        <v>2</v>
      </c>
      <c r="H4324" s="630">
        <f>IF(F4324="",0,VLOOKUP(F4324,'Cable trays (UnitPrice)'!B:F,5,0))</f>
        <v>0.1643478260869565</v>
      </c>
      <c r="I4324" s="631">
        <f t="shared" si="5970"/>
        <v>0.328695652173913</v>
      </c>
      <c r="J4324" s="632"/>
      <c r="K4324" s="632"/>
      <c r="L4324" s="632"/>
      <c r="M4324" s="633"/>
      <c r="N4324" s="632"/>
      <c r="O4324" s="635"/>
      <c r="P4324" s="636" t="e">
        <f t="shared" ref="P4324" si="5974">G4324*O4320</f>
        <v>#REF!</v>
      </c>
    </row>
    <row r="4325" spans="1:16">
      <c r="B4325" s="627"/>
      <c r="C4325" s="627"/>
      <c r="D4325" s="627"/>
      <c r="E4325" s="628"/>
      <c r="F4325" s="638" t="s">
        <v>865</v>
      </c>
      <c r="G4325" s="639">
        <f t="shared" si="5890"/>
        <v>0.2</v>
      </c>
      <c r="H4325" s="630">
        <f>IF(F4325="",0,VLOOKUP(F4325,'Cable trays (UnitPrice)'!B:F,5,0))</f>
        <v>5.9608695652173909</v>
      </c>
      <c r="I4325" s="631">
        <f t="shared" si="5970"/>
        <v>1.1921739130434783</v>
      </c>
      <c r="J4325" s="632"/>
      <c r="K4325" s="632"/>
      <c r="L4325" s="632"/>
      <c r="M4325" s="633"/>
      <c r="N4325" s="632"/>
      <c r="O4325" s="635"/>
      <c r="P4325" s="636" t="e">
        <f t="shared" ref="P4325" si="5975">G4325*O4320</f>
        <v>#REF!</v>
      </c>
    </row>
    <row r="4326" spans="1:16">
      <c r="B4326" s="627"/>
      <c r="C4326" s="627"/>
      <c r="D4326" s="627"/>
      <c r="E4326" s="628"/>
      <c r="F4326" s="638" t="s">
        <v>855</v>
      </c>
      <c r="G4326" s="639">
        <v>2</v>
      </c>
      <c r="H4326" s="630">
        <f>IF(F4326="",0,VLOOKUP(F4326,'Cable trays (UnitPrice)'!B:F,5,0))</f>
        <v>0.78521739130434776</v>
      </c>
      <c r="I4326" s="631">
        <f t="shared" si="5970"/>
        <v>1.5704347826086955</v>
      </c>
      <c r="J4326" s="632"/>
      <c r="K4326" s="632"/>
      <c r="L4326" s="632"/>
      <c r="M4326" s="633"/>
      <c r="N4326" s="632"/>
      <c r="O4326" s="635"/>
      <c r="P4326" s="636" t="e">
        <f t="shared" ref="P4326" si="5976">G4326*O4320</f>
        <v>#REF!</v>
      </c>
    </row>
    <row r="4327" spans="1:16">
      <c r="B4327" s="627"/>
      <c r="C4327" s="627"/>
      <c r="D4327" s="627"/>
      <c r="E4327" s="628"/>
      <c r="F4327" s="638"/>
      <c r="G4327" s="639"/>
      <c r="H4327" s="630">
        <f>IF(F4327="",0,VLOOKUP(F4327,'Cable trays (UnitPrice)'!B:F,5,0))</f>
        <v>0</v>
      </c>
      <c r="I4327" s="631">
        <f t="shared" si="5970"/>
        <v>0</v>
      </c>
      <c r="J4327" s="632"/>
      <c r="K4327" s="632"/>
      <c r="L4327" s="632"/>
      <c r="M4327" s="633"/>
      <c r="N4327" s="632"/>
      <c r="O4327" s="635"/>
      <c r="P4327" s="636" t="e">
        <f t="shared" ref="P4327" si="5977">G4327*O4320</f>
        <v>#REF!</v>
      </c>
    </row>
    <row r="4328" spans="1:16">
      <c r="B4328" s="627"/>
      <c r="C4328" s="627"/>
      <c r="D4328" s="627"/>
      <c r="E4328" s="628"/>
      <c r="F4328" s="627"/>
      <c r="G4328" s="639"/>
      <c r="H4328" s="630">
        <f>IF(F4328="",0,VLOOKUP(F4328,'Cable trays (UnitPrice)'!B:F,5,0))</f>
        <v>0</v>
      </c>
      <c r="I4328" s="631">
        <f t="shared" si="5970"/>
        <v>0</v>
      </c>
      <c r="J4328" s="632"/>
      <c r="K4328" s="632"/>
      <c r="L4328" s="632"/>
      <c r="M4328" s="633"/>
      <c r="N4328" s="632"/>
      <c r="O4328" s="635"/>
      <c r="P4328" s="636" t="e">
        <f t="shared" ref="P4328" si="5978">G4328*O4320</f>
        <v>#REF!</v>
      </c>
    </row>
    <row r="4329" spans="1:16">
      <c r="B4329" s="627"/>
      <c r="C4329" s="627"/>
      <c r="D4329" s="627"/>
      <c r="E4329" s="628"/>
      <c r="F4329" s="8"/>
      <c r="G4329" s="639"/>
      <c r="H4329" s="630">
        <f>IF(F4329="",0,VLOOKUP(F4329,'Cable trays (UnitPrice)'!B:F,5,0))</f>
        <v>0</v>
      </c>
      <c r="I4329" s="631">
        <f t="shared" si="5970"/>
        <v>0</v>
      </c>
      <c r="J4329" s="632"/>
      <c r="K4329" s="632"/>
      <c r="L4329" s="632"/>
      <c r="M4329" s="633"/>
      <c r="N4329" s="632"/>
      <c r="O4329" s="635"/>
      <c r="P4329" s="636" t="e">
        <f t="shared" ref="P4329" si="5979">G4329*O4320</f>
        <v>#REF!</v>
      </c>
    </row>
    <row r="4330" spans="1:16">
      <c r="A4330" t="s">
        <v>1141</v>
      </c>
      <c r="B4330" s="706" t="s">
        <v>1111</v>
      </c>
      <c r="C4330" s="703" t="s">
        <v>852</v>
      </c>
      <c r="D4330" s="9" t="s">
        <v>887</v>
      </c>
      <c r="E4330" s="9" t="s">
        <v>890</v>
      </c>
      <c r="F4330" s="619"/>
      <c r="G4330" s="619"/>
      <c r="H4330" s="619"/>
      <c r="I4330" s="620">
        <f t="shared" ref="I4330" si="5980">SUM(I4331:I4339)</f>
        <v>44.962575881870379</v>
      </c>
      <c r="J4330" s="621">
        <f>I4330*NOK2EUR</f>
        <v>517.06962264150934</v>
      </c>
      <c r="K4330" s="622"/>
      <c r="L4330" s="622">
        <f t="shared" ref="L4330" si="5981">D4330/1000</f>
        <v>0.1</v>
      </c>
      <c r="M4330" s="624">
        <f t="shared" ref="M4330" si="5982">$M$1</f>
        <v>0.5</v>
      </c>
      <c r="N4330" s="622">
        <f t="shared" ref="N4330" si="5983">L4330+L4330*M4330</f>
        <v>0.15000000000000002</v>
      </c>
      <c r="O4330" s="626" t="e">
        <f>SUMIF(#REF!,A4330,#REF!)</f>
        <v>#REF!</v>
      </c>
      <c r="P4330" s="626"/>
    </row>
    <row r="4331" spans="1:16">
      <c r="B4331" s="627"/>
      <c r="C4331" s="627"/>
      <c r="D4331" s="627"/>
      <c r="E4331" s="628"/>
      <c r="F4331" s="260" t="str">
        <f>CONCATENATE(B4330," ",C4330,D4330,"x",E4330)</f>
        <v>Tray - Tee HDG 100 x 25</v>
      </c>
      <c r="G4331" s="629">
        <v>1</v>
      </c>
      <c r="H4331" s="630">
        <f>IF(F4331="",0,VLOOKUP(F4331,'Cable trays (UnitPrice)'!B:F,5,0))</f>
        <v>34.782608695652172</v>
      </c>
      <c r="I4331" s="631">
        <f t="shared" ref="I4331:I4339" si="5984">H4331*G4331</f>
        <v>34.782608695652172</v>
      </c>
      <c r="J4331" s="632"/>
      <c r="K4331" s="632"/>
      <c r="L4331" s="632"/>
      <c r="M4331" s="633"/>
      <c r="N4331" s="632"/>
      <c r="O4331" s="635"/>
      <c r="P4331" s="636" t="e">
        <f t="shared" ref="P4331" si="5985">G4331*O4330</f>
        <v>#REF!</v>
      </c>
    </row>
    <row r="4332" spans="1:16">
      <c r="B4332" s="627"/>
      <c r="C4332" s="627"/>
      <c r="D4332" s="627"/>
      <c r="E4332" s="628"/>
      <c r="F4332" s="260" t="str">
        <f>CONCATENATE("Ladder - Union ",C4330,D4330,"x",E4330)</f>
        <v>Ladder - Union HDG 100 x 25</v>
      </c>
      <c r="G4332" s="629">
        <v>2</v>
      </c>
      <c r="H4332" s="630">
        <f>IF(F4332="",0,VLOOKUP(F4332,'Cable trays (UnitPrice)'!B:F,5,0))</f>
        <v>1.9278096800656273</v>
      </c>
      <c r="I4332" s="631">
        <f t="shared" si="5984"/>
        <v>3.8556193601312545</v>
      </c>
      <c r="J4332" s="632"/>
      <c r="K4332" s="632"/>
      <c r="L4332" s="632"/>
      <c r="M4332" s="633"/>
      <c r="N4332" s="632"/>
      <c r="O4332" s="635"/>
      <c r="P4332" s="636" t="e">
        <f t="shared" ref="P4332" si="5986">G4332*O4330</f>
        <v>#REF!</v>
      </c>
    </row>
    <row r="4333" spans="1:16">
      <c r="B4333" s="627"/>
      <c r="C4333" s="627"/>
      <c r="D4333" s="627"/>
      <c r="E4333" s="628"/>
      <c r="F4333" s="638" t="s">
        <v>853</v>
      </c>
      <c r="G4333" s="639">
        <v>2</v>
      </c>
      <c r="H4333" s="630">
        <f>IF(F4333="",0,VLOOKUP(F4333,'Cable trays (UnitPrice)'!B:F,5,0))</f>
        <v>1.6165217391304347</v>
      </c>
      <c r="I4333" s="631">
        <f t="shared" si="5984"/>
        <v>3.2330434782608695</v>
      </c>
      <c r="J4333" s="632"/>
      <c r="K4333" s="632"/>
      <c r="L4333" s="632"/>
      <c r="M4333" s="633"/>
      <c r="N4333" s="632"/>
      <c r="O4333" s="635"/>
      <c r="P4333" s="636" t="e">
        <f t="shared" ref="P4333" si="5987">G4333*O4330</f>
        <v>#REF!</v>
      </c>
    </row>
    <row r="4334" spans="1:16">
      <c r="B4334" s="627"/>
      <c r="C4334" s="627"/>
      <c r="D4334" s="627"/>
      <c r="E4334" s="628"/>
      <c r="F4334" s="638" t="s">
        <v>854</v>
      </c>
      <c r="G4334" s="639">
        <v>2</v>
      </c>
      <c r="H4334" s="630">
        <f>IF(F4334="",0,VLOOKUP(F4334,'Cable trays (UnitPrice)'!B:F,5,0))</f>
        <v>0.1643478260869565</v>
      </c>
      <c r="I4334" s="631">
        <f t="shared" si="5984"/>
        <v>0.328695652173913</v>
      </c>
      <c r="J4334" s="632"/>
      <c r="K4334" s="632"/>
      <c r="L4334" s="632"/>
      <c r="M4334" s="633"/>
      <c r="N4334" s="632"/>
      <c r="O4334" s="635"/>
      <c r="P4334" s="636" t="e">
        <f t="shared" ref="P4334" si="5988">G4334*O4330</f>
        <v>#REF!</v>
      </c>
    </row>
    <row r="4335" spans="1:16">
      <c r="B4335" s="627"/>
      <c r="C4335" s="627"/>
      <c r="D4335" s="627"/>
      <c r="E4335" s="628"/>
      <c r="F4335" s="638" t="s">
        <v>865</v>
      </c>
      <c r="G4335" s="639">
        <f t="shared" ref="G4335:G4395" si="5989">D4330*2/1000</f>
        <v>0.2</v>
      </c>
      <c r="H4335" s="630">
        <f>IF(F4335="",0,VLOOKUP(F4335,'Cable trays (UnitPrice)'!B:F,5,0))</f>
        <v>5.9608695652173909</v>
      </c>
      <c r="I4335" s="631">
        <f t="shared" si="5984"/>
        <v>1.1921739130434783</v>
      </c>
      <c r="J4335" s="632"/>
      <c r="K4335" s="632"/>
      <c r="L4335" s="632"/>
      <c r="M4335" s="633"/>
      <c r="N4335" s="632"/>
      <c r="O4335" s="635"/>
      <c r="P4335" s="636" t="e">
        <f t="shared" ref="P4335" si="5990">G4335*O4330</f>
        <v>#REF!</v>
      </c>
    </row>
    <row r="4336" spans="1:16">
      <c r="B4336" s="627"/>
      <c r="C4336" s="627"/>
      <c r="D4336" s="627"/>
      <c r="E4336" s="628"/>
      <c r="F4336" s="638" t="s">
        <v>855</v>
      </c>
      <c r="G4336" s="639">
        <v>2</v>
      </c>
      <c r="H4336" s="630">
        <f>IF(F4336="",0,VLOOKUP(F4336,'Cable trays (UnitPrice)'!B:F,5,0))</f>
        <v>0.78521739130434776</v>
      </c>
      <c r="I4336" s="631">
        <f t="shared" si="5984"/>
        <v>1.5704347826086955</v>
      </c>
      <c r="J4336" s="632"/>
      <c r="K4336" s="632"/>
      <c r="L4336" s="632"/>
      <c r="M4336" s="633"/>
      <c r="N4336" s="632"/>
      <c r="O4336" s="635"/>
      <c r="P4336" s="636" t="e">
        <f t="shared" ref="P4336" si="5991">G4336*O4330</f>
        <v>#REF!</v>
      </c>
    </row>
    <row r="4337" spans="1:16">
      <c r="B4337" s="627"/>
      <c r="C4337" s="627"/>
      <c r="D4337" s="627"/>
      <c r="E4337" s="628"/>
      <c r="F4337" s="638"/>
      <c r="G4337" s="639"/>
      <c r="H4337" s="630">
        <f>IF(F4337="",0,VLOOKUP(F4337,'Cable trays (UnitPrice)'!B:F,5,0))</f>
        <v>0</v>
      </c>
      <c r="I4337" s="631">
        <f t="shared" si="5984"/>
        <v>0</v>
      </c>
      <c r="J4337" s="632"/>
      <c r="K4337" s="632"/>
      <c r="L4337" s="632"/>
      <c r="M4337" s="633"/>
      <c r="N4337" s="632"/>
      <c r="O4337" s="635"/>
      <c r="P4337" s="636" t="e">
        <f t="shared" ref="P4337" si="5992">G4337*O4330</f>
        <v>#REF!</v>
      </c>
    </row>
    <row r="4338" spans="1:16">
      <c r="B4338" s="627"/>
      <c r="C4338" s="627"/>
      <c r="D4338" s="627"/>
      <c r="E4338" s="628"/>
      <c r="F4338" s="627"/>
      <c r="G4338" s="639"/>
      <c r="H4338" s="630">
        <f>IF(F4338="",0,VLOOKUP(F4338,'Cable trays (UnitPrice)'!B:F,5,0))</f>
        <v>0</v>
      </c>
      <c r="I4338" s="631">
        <f t="shared" si="5984"/>
        <v>0</v>
      </c>
      <c r="J4338" s="632"/>
      <c r="K4338" s="632"/>
      <c r="L4338" s="632"/>
      <c r="M4338" s="633"/>
      <c r="N4338" s="632"/>
      <c r="O4338" s="635"/>
      <c r="P4338" s="636" t="e">
        <f t="shared" ref="P4338" si="5993">G4338*O4330</f>
        <v>#REF!</v>
      </c>
    </row>
    <row r="4339" spans="1:16">
      <c r="B4339" s="627"/>
      <c r="C4339" s="627"/>
      <c r="D4339" s="627"/>
      <c r="E4339" s="628"/>
      <c r="F4339" s="8"/>
      <c r="G4339" s="639"/>
      <c r="H4339" s="630">
        <f>IF(F4339="",0,VLOOKUP(F4339,'Cable trays (UnitPrice)'!B:F,5,0))</f>
        <v>0</v>
      </c>
      <c r="I4339" s="631">
        <f t="shared" si="5984"/>
        <v>0</v>
      </c>
      <c r="J4339" s="632"/>
      <c r="K4339" s="632"/>
      <c r="L4339" s="632"/>
      <c r="M4339" s="633"/>
      <c r="N4339" s="632"/>
      <c r="O4339" s="635"/>
      <c r="P4339" s="636" t="e">
        <f t="shared" ref="P4339" si="5994">G4339*O4330</f>
        <v>#REF!</v>
      </c>
    </row>
    <row r="4340" spans="1:16">
      <c r="A4340" t="s">
        <v>1142</v>
      </c>
      <c r="B4340" s="706" t="s">
        <v>1111</v>
      </c>
      <c r="C4340" s="704" t="s">
        <v>856</v>
      </c>
      <c r="D4340" s="9" t="s">
        <v>878</v>
      </c>
      <c r="E4340" s="9" t="s">
        <v>881</v>
      </c>
      <c r="F4340" s="619"/>
      <c r="G4340" s="619"/>
      <c r="H4340" s="619"/>
      <c r="I4340" s="620">
        <f t="shared" ref="I4340" si="5995">SUM(I4341:I4349)</f>
        <v>116.63304347826087</v>
      </c>
      <c r="J4340" s="621">
        <f>I4340*NOK2EUR</f>
        <v>1341.28</v>
      </c>
      <c r="K4340" s="622"/>
      <c r="L4340" s="622">
        <f t="shared" ref="L4340" si="5996">D4340/1000</f>
        <v>0.6</v>
      </c>
      <c r="M4340" s="624">
        <f t="shared" ref="M4340" si="5997">$M$1</f>
        <v>0.5</v>
      </c>
      <c r="N4340" s="622">
        <f t="shared" ref="N4340" si="5998">L4340+L4340*M4340</f>
        <v>0.89999999999999991</v>
      </c>
      <c r="O4340" s="626" t="e">
        <f>SUMIF(#REF!,A4340,#REF!)</f>
        <v>#REF!</v>
      </c>
      <c r="P4340" s="626"/>
    </row>
    <row r="4341" spans="1:16">
      <c r="B4341" s="627"/>
      <c r="C4341" s="627"/>
      <c r="D4341" s="627"/>
      <c r="E4341" s="628"/>
      <c r="F4341" s="260" t="str">
        <f>CONCATENATE(B4340," ",C4340,D4340,"x",E4340)</f>
        <v>Tray - Tee PRE Galv. 600 x 100</v>
      </c>
      <c r="G4341" s="629">
        <v>1</v>
      </c>
      <c r="H4341" s="630">
        <f>IF(F4341="",0,VLOOKUP(F4341,'Cable trays (UnitPrice)'!B:F,5,0))</f>
        <v>78.260869565217391</v>
      </c>
      <c r="I4341" s="631">
        <f t="shared" ref="I4341:I4349" si="5999">H4341*G4341</f>
        <v>78.260869565217391</v>
      </c>
      <c r="J4341" s="632"/>
      <c r="K4341" s="632"/>
      <c r="L4341" s="632"/>
      <c r="M4341" s="633"/>
      <c r="N4341" s="632"/>
      <c r="O4341" s="635"/>
      <c r="P4341" s="636" t="e">
        <f t="shared" ref="P4341" si="6000">G4341*O4340</f>
        <v>#REF!</v>
      </c>
    </row>
    <row r="4342" spans="1:16">
      <c r="B4342" s="627"/>
      <c r="C4342" s="627"/>
      <c r="D4342" s="627"/>
      <c r="E4342" s="628"/>
      <c r="F4342" s="260" t="str">
        <f>CONCATENATE("Ladder - Union ",C4340,D4340,"x",E4340)</f>
        <v>Ladder - Union PRE Galv. 600 x 100</v>
      </c>
      <c r="G4342" s="629">
        <v>2</v>
      </c>
      <c r="H4342" s="630">
        <f>IF(F4342="",0,VLOOKUP(F4342,'Cable trays (UnitPrice)'!B:F,5,0))</f>
        <v>13.043478260869565</v>
      </c>
      <c r="I4342" s="631">
        <f t="shared" si="5999"/>
        <v>26.086956521739129</v>
      </c>
      <c r="J4342" s="632"/>
      <c r="K4342" s="632"/>
      <c r="L4342" s="632"/>
      <c r="M4342" s="633"/>
      <c r="N4342" s="632"/>
      <c r="O4342" s="635"/>
      <c r="P4342" s="636" t="e">
        <f t="shared" ref="P4342" si="6001">G4342*O4340</f>
        <v>#REF!</v>
      </c>
    </row>
    <row r="4343" spans="1:16">
      <c r="B4343" s="627"/>
      <c r="C4343" s="627"/>
      <c r="D4343" s="627"/>
      <c r="E4343" s="628"/>
      <c r="F4343" s="638" t="s">
        <v>853</v>
      </c>
      <c r="G4343" s="639">
        <v>2</v>
      </c>
      <c r="H4343" s="630">
        <f>IF(F4343="",0,VLOOKUP(F4343,'Cable trays (UnitPrice)'!B:F,5,0))</f>
        <v>1.6165217391304347</v>
      </c>
      <c r="I4343" s="631">
        <f t="shared" si="5999"/>
        <v>3.2330434782608695</v>
      </c>
      <c r="J4343" s="632"/>
      <c r="K4343" s="632"/>
      <c r="L4343" s="632"/>
      <c r="M4343" s="633"/>
      <c r="N4343" s="632"/>
      <c r="O4343" s="635"/>
      <c r="P4343" s="636" t="e">
        <f t="shared" ref="P4343" si="6002">G4343*O4340</f>
        <v>#REF!</v>
      </c>
    </row>
    <row r="4344" spans="1:16">
      <c r="B4344" s="627"/>
      <c r="C4344" s="627"/>
      <c r="D4344" s="627"/>
      <c r="E4344" s="628"/>
      <c r="F4344" s="638" t="s">
        <v>854</v>
      </c>
      <c r="G4344" s="639">
        <v>2</v>
      </c>
      <c r="H4344" s="630">
        <f>IF(F4344="",0,VLOOKUP(F4344,'Cable trays (UnitPrice)'!B:F,5,0))</f>
        <v>0.1643478260869565</v>
      </c>
      <c r="I4344" s="631">
        <f t="shared" si="5999"/>
        <v>0.328695652173913</v>
      </c>
      <c r="J4344" s="632"/>
      <c r="K4344" s="632"/>
      <c r="L4344" s="632"/>
      <c r="M4344" s="633"/>
      <c r="N4344" s="632"/>
      <c r="O4344" s="635"/>
      <c r="P4344" s="636" t="e">
        <f t="shared" ref="P4344" si="6003">G4344*O4340</f>
        <v>#REF!</v>
      </c>
    </row>
    <row r="4345" spans="1:16">
      <c r="B4345" s="627"/>
      <c r="C4345" s="627"/>
      <c r="D4345" s="627"/>
      <c r="E4345" s="628"/>
      <c r="F4345" s="638" t="s">
        <v>865</v>
      </c>
      <c r="G4345" s="639">
        <f t="shared" si="5989"/>
        <v>1.2</v>
      </c>
      <c r="H4345" s="630">
        <f>IF(F4345="",0,VLOOKUP(F4345,'Cable trays (UnitPrice)'!B:F,5,0))</f>
        <v>5.9608695652173909</v>
      </c>
      <c r="I4345" s="631">
        <f t="shared" si="5999"/>
        <v>7.1530434782608685</v>
      </c>
      <c r="J4345" s="632"/>
      <c r="K4345" s="632"/>
      <c r="L4345" s="632"/>
      <c r="M4345" s="633"/>
      <c r="N4345" s="632"/>
      <c r="O4345" s="635"/>
      <c r="P4345" s="636" t="e">
        <f t="shared" ref="P4345" si="6004">G4345*O4340</f>
        <v>#REF!</v>
      </c>
    </row>
    <row r="4346" spans="1:16">
      <c r="B4346" s="627"/>
      <c r="C4346" s="627"/>
      <c r="D4346" s="627"/>
      <c r="E4346" s="628"/>
      <c r="F4346" s="638" t="s">
        <v>855</v>
      </c>
      <c r="G4346" s="639">
        <v>2</v>
      </c>
      <c r="H4346" s="630">
        <f>IF(F4346="",0,VLOOKUP(F4346,'Cable trays (UnitPrice)'!B:F,5,0))</f>
        <v>0.78521739130434776</v>
      </c>
      <c r="I4346" s="631">
        <f t="shared" si="5999"/>
        <v>1.5704347826086955</v>
      </c>
      <c r="J4346" s="632"/>
      <c r="K4346" s="632"/>
      <c r="L4346" s="632"/>
      <c r="M4346" s="633"/>
      <c r="N4346" s="632"/>
      <c r="O4346" s="635"/>
      <c r="P4346" s="636" t="e">
        <f t="shared" ref="P4346" si="6005">G4346*O4340</f>
        <v>#REF!</v>
      </c>
    </row>
    <row r="4347" spans="1:16">
      <c r="B4347" s="627"/>
      <c r="C4347" s="627"/>
      <c r="D4347" s="627"/>
      <c r="E4347" s="628"/>
      <c r="F4347" s="638"/>
      <c r="G4347" s="639"/>
      <c r="H4347" s="630">
        <f>IF(F4347="",0,VLOOKUP(F4347,'Cable trays (UnitPrice)'!B:F,5,0))</f>
        <v>0</v>
      </c>
      <c r="I4347" s="631">
        <f t="shared" si="5999"/>
        <v>0</v>
      </c>
      <c r="J4347" s="632"/>
      <c r="K4347" s="632"/>
      <c r="L4347" s="632"/>
      <c r="M4347" s="633"/>
      <c r="N4347" s="632"/>
      <c r="O4347" s="635"/>
      <c r="P4347" s="636" t="e">
        <f t="shared" ref="P4347" si="6006">G4347*O4340</f>
        <v>#REF!</v>
      </c>
    </row>
    <row r="4348" spans="1:16">
      <c r="B4348" s="627"/>
      <c r="C4348" s="627"/>
      <c r="D4348" s="627"/>
      <c r="E4348" s="628"/>
      <c r="F4348" s="627"/>
      <c r="G4348" s="639"/>
      <c r="H4348" s="630">
        <f>IF(F4348="",0,VLOOKUP(F4348,'Cable trays (UnitPrice)'!B:F,5,0))</f>
        <v>0</v>
      </c>
      <c r="I4348" s="631">
        <f t="shared" si="5999"/>
        <v>0</v>
      </c>
      <c r="J4348" s="632"/>
      <c r="K4348" s="632"/>
      <c r="L4348" s="632"/>
      <c r="M4348" s="633"/>
      <c r="N4348" s="632"/>
      <c r="O4348" s="635"/>
      <c r="P4348" s="636" t="e">
        <f t="shared" ref="P4348" si="6007">G4348*O4340</f>
        <v>#REF!</v>
      </c>
    </row>
    <row r="4349" spans="1:16">
      <c r="B4349" s="627"/>
      <c r="C4349" s="627"/>
      <c r="D4349" s="627"/>
      <c r="E4349" s="628"/>
      <c r="F4349" s="8"/>
      <c r="G4349" s="639"/>
      <c r="H4349" s="630">
        <f>IF(F4349="",0,VLOOKUP(F4349,'Cable trays (UnitPrice)'!B:F,5,0))</f>
        <v>0</v>
      </c>
      <c r="I4349" s="631">
        <f t="shared" si="5999"/>
        <v>0</v>
      </c>
      <c r="J4349" s="632"/>
      <c r="K4349" s="632"/>
      <c r="L4349" s="632"/>
      <c r="M4349" s="633"/>
      <c r="N4349" s="632"/>
      <c r="O4349" s="635"/>
      <c r="P4349" s="636" t="e">
        <f t="shared" ref="P4349" si="6008">G4349*O4340</f>
        <v>#REF!</v>
      </c>
    </row>
    <row r="4350" spans="1:16">
      <c r="A4350" t="s">
        <v>1143</v>
      </c>
      <c r="B4350" s="706" t="s">
        <v>1144</v>
      </c>
      <c r="C4350" s="703" t="s">
        <v>852</v>
      </c>
      <c r="D4350" s="9" t="s">
        <v>863</v>
      </c>
      <c r="E4350" s="9" t="s">
        <v>1016</v>
      </c>
      <c r="F4350" s="619"/>
      <c r="G4350" s="619"/>
      <c r="H4350" s="619"/>
      <c r="I4350" s="620">
        <f t="shared" ref="I4350" si="6009">SUM(I4351:I4359)</f>
        <v>21.011039103089967</v>
      </c>
      <c r="J4350" s="621">
        <f>I4350*NOK2EUR</f>
        <v>241.62694968553461</v>
      </c>
      <c r="K4350" s="622"/>
      <c r="L4350" s="622">
        <f t="shared" ref="L4350" si="6010">D4350/1000</f>
        <v>0.45</v>
      </c>
      <c r="M4350" s="624">
        <f t="shared" ref="M4350" si="6011">$M$1</f>
        <v>0.5</v>
      </c>
      <c r="N4350" s="622">
        <f t="shared" ref="N4350" si="6012">L4350+L4350*M4350</f>
        <v>0.67500000000000004</v>
      </c>
      <c r="O4350" s="626" t="e">
        <f>SUMIF(#REF!,A4350,#REF!)</f>
        <v>#REF!</v>
      </c>
      <c r="P4350" s="626"/>
    </row>
    <row r="4351" spans="1:16">
      <c r="B4351" s="627"/>
      <c r="C4351" s="627"/>
      <c r="D4351" s="627"/>
      <c r="E4351" s="628"/>
      <c r="F4351" s="260" t="str">
        <f>CONCATENATE(B4350," ",C4350,D4350,"x",E4350)</f>
        <v>Tray - Union HDG 450 x 75</v>
      </c>
      <c r="G4351" s="629">
        <v>1</v>
      </c>
      <c r="H4351" s="630">
        <f>IF(F4351="",0,VLOOKUP(F4351,'Cable trays (UnitPrice)'!B:F,5,0))</f>
        <v>2.2012578616352205</v>
      </c>
      <c r="I4351" s="631">
        <f t="shared" ref="I4351:I4359" si="6013">H4351*G4351</f>
        <v>2.2012578616352205</v>
      </c>
      <c r="J4351" s="632"/>
      <c r="K4351" s="632"/>
      <c r="L4351" s="632"/>
      <c r="M4351" s="633"/>
      <c r="N4351" s="632"/>
      <c r="O4351" s="635"/>
      <c r="P4351" s="636" t="e">
        <f t="shared" ref="P4351" si="6014">G4351*O4350</f>
        <v>#REF!</v>
      </c>
    </row>
    <row r="4352" spans="1:16">
      <c r="B4352" s="627"/>
      <c r="C4352" s="627"/>
      <c r="D4352" s="627"/>
      <c r="E4352" s="628"/>
      <c r="F4352" s="260" t="str">
        <f>CONCATENATE("Ladder - Union ",C4350,D4350,"x",E4350)</f>
        <v>Ladder - Union HDG 450 x 75</v>
      </c>
      <c r="G4352" s="629">
        <v>2</v>
      </c>
      <c r="H4352" s="630">
        <f>IF(F4352="",0,VLOOKUP(F4352,'Cable trays (UnitPrice)'!B:F,5,0))</f>
        <v>4.1564123598578071</v>
      </c>
      <c r="I4352" s="631">
        <f t="shared" si="6013"/>
        <v>8.3128247197156142</v>
      </c>
      <c r="J4352" s="632"/>
      <c r="K4352" s="632"/>
      <c r="L4352" s="632"/>
      <c r="M4352" s="633"/>
      <c r="N4352" s="632"/>
      <c r="O4352" s="635"/>
      <c r="P4352" s="636" t="e">
        <f t="shared" ref="P4352" si="6015">G4352*O4350</f>
        <v>#REF!</v>
      </c>
    </row>
    <row r="4353" spans="1:16">
      <c r="B4353" s="627"/>
      <c r="C4353" s="627"/>
      <c r="D4353" s="627"/>
      <c r="E4353" s="628"/>
      <c r="F4353" s="638" t="s">
        <v>853</v>
      </c>
      <c r="G4353" s="639">
        <v>2</v>
      </c>
      <c r="H4353" s="630">
        <f>IF(F4353="",0,VLOOKUP(F4353,'Cable trays (UnitPrice)'!B:F,5,0))</f>
        <v>1.6165217391304347</v>
      </c>
      <c r="I4353" s="631">
        <f t="shared" si="6013"/>
        <v>3.2330434782608695</v>
      </c>
      <c r="J4353" s="632"/>
      <c r="K4353" s="632"/>
      <c r="L4353" s="632"/>
      <c r="M4353" s="633"/>
      <c r="N4353" s="632"/>
      <c r="O4353" s="635"/>
      <c r="P4353" s="636" t="e">
        <f t="shared" ref="P4353" si="6016">G4353*O4350</f>
        <v>#REF!</v>
      </c>
    </row>
    <row r="4354" spans="1:16">
      <c r="B4354" s="627"/>
      <c r="C4354" s="627"/>
      <c r="D4354" s="627"/>
      <c r="E4354" s="628"/>
      <c r="F4354" s="638" t="s">
        <v>854</v>
      </c>
      <c r="G4354" s="639">
        <v>2</v>
      </c>
      <c r="H4354" s="630">
        <f>IF(F4354="",0,VLOOKUP(F4354,'Cable trays (UnitPrice)'!B:F,5,0))</f>
        <v>0.1643478260869565</v>
      </c>
      <c r="I4354" s="631">
        <f t="shared" si="6013"/>
        <v>0.328695652173913</v>
      </c>
      <c r="J4354" s="632"/>
      <c r="K4354" s="632"/>
      <c r="L4354" s="632"/>
      <c r="M4354" s="633"/>
      <c r="N4354" s="632"/>
      <c r="O4354" s="635"/>
      <c r="P4354" s="636" t="e">
        <f t="shared" ref="P4354" si="6017">G4354*O4350</f>
        <v>#REF!</v>
      </c>
    </row>
    <row r="4355" spans="1:16">
      <c r="B4355" s="627"/>
      <c r="C4355" s="627"/>
      <c r="D4355" s="627"/>
      <c r="E4355" s="628"/>
      <c r="F4355" s="638" t="s">
        <v>865</v>
      </c>
      <c r="G4355" s="639">
        <f t="shared" si="5989"/>
        <v>0.9</v>
      </c>
      <c r="H4355" s="630">
        <f>IF(F4355="",0,VLOOKUP(F4355,'Cable trays (UnitPrice)'!B:F,5,0))</f>
        <v>5.9608695652173909</v>
      </c>
      <c r="I4355" s="631">
        <f t="shared" si="6013"/>
        <v>5.364782608695652</v>
      </c>
      <c r="J4355" s="632"/>
      <c r="K4355" s="632"/>
      <c r="L4355" s="632"/>
      <c r="M4355" s="633"/>
      <c r="N4355" s="632"/>
      <c r="O4355" s="635"/>
      <c r="P4355" s="636" t="e">
        <f t="shared" ref="P4355" si="6018">G4355*O4350</f>
        <v>#REF!</v>
      </c>
    </row>
    <row r="4356" spans="1:16">
      <c r="B4356" s="627"/>
      <c r="C4356" s="627"/>
      <c r="D4356" s="627"/>
      <c r="E4356" s="628"/>
      <c r="F4356" s="638" t="s">
        <v>855</v>
      </c>
      <c r="G4356" s="639">
        <v>2</v>
      </c>
      <c r="H4356" s="630">
        <f>IF(F4356="",0,VLOOKUP(F4356,'Cable trays (UnitPrice)'!B:F,5,0))</f>
        <v>0.78521739130434776</v>
      </c>
      <c r="I4356" s="631">
        <f t="shared" si="6013"/>
        <v>1.5704347826086955</v>
      </c>
      <c r="J4356" s="632"/>
      <c r="K4356" s="632"/>
      <c r="L4356" s="632"/>
      <c r="M4356" s="633"/>
      <c r="N4356" s="632"/>
      <c r="O4356" s="635"/>
      <c r="P4356" s="636" t="e">
        <f t="shared" ref="P4356" si="6019">G4356*O4350</f>
        <v>#REF!</v>
      </c>
    </row>
    <row r="4357" spans="1:16">
      <c r="B4357" s="627"/>
      <c r="C4357" s="627"/>
      <c r="D4357" s="627"/>
      <c r="E4357" s="628"/>
      <c r="F4357" s="638"/>
      <c r="G4357" s="639"/>
      <c r="H4357" s="630">
        <f>IF(F4357="",0,VLOOKUP(F4357,'Cable trays (UnitPrice)'!B:F,5,0))</f>
        <v>0</v>
      </c>
      <c r="I4357" s="631">
        <f t="shared" si="6013"/>
        <v>0</v>
      </c>
      <c r="J4357" s="632"/>
      <c r="K4357" s="632"/>
      <c r="L4357" s="632"/>
      <c r="M4357" s="633"/>
      <c r="N4357" s="632"/>
      <c r="O4357" s="635"/>
      <c r="P4357" s="636" t="e">
        <f t="shared" ref="P4357" si="6020">G4357*O4350</f>
        <v>#REF!</v>
      </c>
    </row>
    <row r="4358" spans="1:16">
      <c r="B4358" s="627"/>
      <c r="C4358" s="627"/>
      <c r="D4358" s="627"/>
      <c r="E4358" s="628"/>
      <c r="F4358" s="627"/>
      <c r="G4358" s="639"/>
      <c r="H4358" s="630">
        <f>IF(F4358="",0,VLOOKUP(F4358,'Cable trays (UnitPrice)'!B:F,5,0))</f>
        <v>0</v>
      </c>
      <c r="I4358" s="631">
        <f t="shared" si="6013"/>
        <v>0</v>
      </c>
      <c r="J4358" s="632"/>
      <c r="K4358" s="632"/>
      <c r="L4358" s="632"/>
      <c r="M4358" s="633"/>
      <c r="N4358" s="632"/>
      <c r="O4358" s="635"/>
      <c r="P4358" s="636" t="e">
        <f t="shared" ref="P4358" si="6021">G4358*O4350</f>
        <v>#REF!</v>
      </c>
    </row>
    <row r="4359" spans="1:16">
      <c r="B4359" s="627"/>
      <c r="C4359" s="627"/>
      <c r="D4359" s="627"/>
      <c r="E4359" s="628"/>
      <c r="F4359" s="8"/>
      <c r="G4359" s="639"/>
      <c r="H4359" s="630">
        <f>IF(F4359="",0,VLOOKUP(F4359,'Cable trays (UnitPrice)'!B:F,5,0))</f>
        <v>0</v>
      </c>
      <c r="I4359" s="631">
        <f t="shared" si="6013"/>
        <v>0</v>
      </c>
      <c r="J4359" s="632"/>
      <c r="K4359" s="632"/>
      <c r="L4359" s="632"/>
      <c r="M4359" s="633"/>
      <c r="N4359" s="632"/>
      <c r="O4359" s="635"/>
      <c r="P4359" s="636" t="e">
        <f t="shared" ref="P4359" si="6022">G4359*O4350</f>
        <v>#REF!</v>
      </c>
    </row>
    <row r="4360" spans="1:16">
      <c r="A4360" t="s">
        <v>1145</v>
      </c>
      <c r="B4360" s="706" t="s">
        <v>1144</v>
      </c>
      <c r="C4360" s="703" t="s">
        <v>852</v>
      </c>
      <c r="D4360" s="9" t="s">
        <v>869</v>
      </c>
      <c r="E4360" s="9" t="s">
        <v>881</v>
      </c>
      <c r="F4360" s="619"/>
      <c r="G4360" s="619"/>
      <c r="H4360" s="619"/>
      <c r="I4360" s="620">
        <f t="shared" ref="I4360" si="6023">SUM(I4361:I4369)</f>
        <v>20.330243368881597</v>
      </c>
      <c r="J4360" s="621">
        <f>I4360*NOK2EUR</f>
        <v>233.79779874213835</v>
      </c>
      <c r="K4360" s="622"/>
      <c r="L4360" s="622">
        <f t="shared" ref="L4360" si="6024">D4360/1000</f>
        <v>0.3</v>
      </c>
      <c r="M4360" s="624">
        <f t="shared" ref="M4360" si="6025">$M$1</f>
        <v>0.5</v>
      </c>
      <c r="N4360" s="622">
        <f t="shared" ref="N4360" si="6026">L4360+L4360*M4360</f>
        <v>0.44999999999999996</v>
      </c>
      <c r="O4360" s="626" t="e">
        <f>SUMIF(#REF!,A4360,#REF!)</f>
        <v>#REF!</v>
      </c>
      <c r="P4360" s="626"/>
    </row>
    <row r="4361" spans="1:16">
      <c r="B4361" s="627"/>
      <c r="C4361" s="627"/>
      <c r="D4361" s="627"/>
      <c r="E4361" s="628"/>
      <c r="F4361" s="260" t="str">
        <f>CONCATENATE(B4360," ",C4360,D4360,"x",E4360)</f>
        <v>Tray - Union HDG 300 x 100</v>
      </c>
      <c r="G4361" s="629">
        <v>1</v>
      </c>
      <c r="H4361" s="630">
        <f>IF(F4361="",0,VLOOKUP(F4361,'Cable trays (UnitPrice)'!B:F,5,0))</f>
        <v>3.3087229969920697</v>
      </c>
      <c r="I4361" s="631">
        <f t="shared" ref="I4361:I4369" si="6027">H4361*G4361</f>
        <v>3.3087229969920697</v>
      </c>
      <c r="J4361" s="632"/>
      <c r="K4361" s="632"/>
      <c r="L4361" s="632"/>
      <c r="M4361" s="633"/>
      <c r="N4361" s="632"/>
      <c r="O4361" s="635"/>
      <c r="P4361" s="636" t="e">
        <f t="shared" ref="P4361" si="6028">G4361*O4360</f>
        <v>#REF!</v>
      </c>
    </row>
    <row r="4362" spans="1:16">
      <c r="B4362" s="627"/>
      <c r="C4362" s="627"/>
      <c r="D4362" s="627"/>
      <c r="E4362" s="628"/>
      <c r="F4362" s="260" t="str">
        <f>CONCATENATE("Ladder - Union ",C4360,D4360,"x",E4360)</f>
        <v>Ladder - Union HDG 300 x 100</v>
      </c>
      <c r="G4362" s="629">
        <v>2</v>
      </c>
      <c r="H4362" s="630">
        <f>IF(F4362="",0,VLOOKUP(F4362,'Cable trays (UnitPrice)'!B:F,5,0))</f>
        <v>4.1564123598578071</v>
      </c>
      <c r="I4362" s="631">
        <f t="shared" si="6027"/>
        <v>8.3128247197156142</v>
      </c>
      <c r="J4362" s="632"/>
      <c r="K4362" s="632"/>
      <c r="L4362" s="632"/>
      <c r="M4362" s="633"/>
      <c r="N4362" s="632"/>
      <c r="O4362" s="635"/>
      <c r="P4362" s="636" t="e">
        <f t="shared" ref="P4362" si="6029">G4362*O4360</f>
        <v>#REF!</v>
      </c>
    </row>
    <row r="4363" spans="1:16">
      <c r="B4363" s="627"/>
      <c r="C4363" s="627"/>
      <c r="D4363" s="627"/>
      <c r="E4363" s="628"/>
      <c r="F4363" s="638" t="s">
        <v>853</v>
      </c>
      <c r="G4363" s="639">
        <v>2</v>
      </c>
      <c r="H4363" s="630">
        <f>IF(F4363="",0,VLOOKUP(F4363,'Cable trays (UnitPrice)'!B:F,5,0))</f>
        <v>1.6165217391304347</v>
      </c>
      <c r="I4363" s="631">
        <f t="shared" si="6027"/>
        <v>3.2330434782608695</v>
      </c>
      <c r="J4363" s="632"/>
      <c r="K4363" s="632"/>
      <c r="L4363" s="632"/>
      <c r="M4363" s="633"/>
      <c r="N4363" s="632"/>
      <c r="O4363" s="635"/>
      <c r="P4363" s="636" t="e">
        <f t="shared" ref="P4363" si="6030">G4363*O4360</f>
        <v>#REF!</v>
      </c>
    </row>
    <row r="4364" spans="1:16">
      <c r="B4364" s="627"/>
      <c r="C4364" s="627"/>
      <c r="D4364" s="627"/>
      <c r="E4364" s="628"/>
      <c r="F4364" s="638" t="s">
        <v>854</v>
      </c>
      <c r="G4364" s="639">
        <v>2</v>
      </c>
      <c r="H4364" s="630">
        <f>IF(F4364="",0,VLOOKUP(F4364,'Cable trays (UnitPrice)'!B:F,5,0))</f>
        <v>0.1643478260869565</v>
      </c>
      <c r="I4364" s="631">
        <f t="shared" si="6027"/>
        <v>0.328695652173913</v>
      </c>
      <c r="J4364" s="632"/>
      <c r="K4364" s="632"/>
      <c r="L4364" s="632"/>
      <c r="M4364" s="633"/>
      <c r="N4364" s="632"/>
      <c r="O4364" s="635"/>
      <c r="P4364" s="636" t="e">
        <f t="shared" ref="P4364" si="6031">G4364*O4360</f>
        <v>#REF!</v>
      </c>
    </row>
    <row r="4365" spans="1:16">
      <c r="B4365" s="627"/>
      <c r="C4365" s="627"/>
      <c r="D4365" s="627"/>
      <c r="E4365" s="628"/>
      <c r="F4365" s="638" t="s">
        <v>865</v>
      </c>
      <c r="G4365" s="639">
        <f t="shared" si="5989"/>
        <v>0.6</v>
      </c>
      <c r="H4365" s="630">
        <f>IF(F4365="",0,VLOOKUP(F4365,'Cable trays (UnitPrice)'!B:F,5,0))</f>
        <v>5.9608695652173909</v>
      </c>
      <c r="I4365" s="631">
        <f t="shared" si="6027"/>
        <v>3.5765217391304343</v>
      </c>
      <c r="J4365" s="632"/>
      <c r="K4365" s="632"/>
      <c r="L4365" s="632"/>
      <c r="M4365" s="633"/>
      <c r="N4365" s="632"/>
      <c r="O4365" s="635"/>
      <c r="P4365" s="636" t="e">
        <f t="shared" ref="P4365" si="6032">G4365*O4360</f>
        <v>#REF!</v>
      </c>
    </row>
    <row r="4366" spans="1:16">
      <c r="B4366" s="627"/>
      <c r="C4366" s="627"/>
      <c r="D4366" s="627"/>
      <c r="E4366" s="628"/>
      <c r="F4366" s="638" t="s">
        <v>855</v>
      </c>
      <c r="G4366" s="639">
        <v>2</v>
      </c>
      <c r="H4366" s="630">
        <f>IF(F4366="",0,VLOOKUP(F4366,'Cable trays (UnitPrice)'!B:F,5,0))</f>
        <v>0.78521739130434776</v>
      </c>
      <c r="I4366" s="631">
        <f t="shared" si="6027"/>
        <v>1.5704347826086955</v>
      </c>
      <c r="J4366" s="632"/>
      <c r="K4366" s="632"/>
      <c r="L4366" s="632"/>
      <c r="M4366" s="633"/>
      <c r="N4366" s="632"/>
      <c r="O4366" s="635"/>
      <c r="P4366" s="636" t="e">
        <f t="shared" ref="P4366" si="6033">G4366*O4360</f>
        <v>#REF!</v>
      </c>
    </row>
    <row r="4367" spans="1:16">
      <c r="B4367" s="627"/>
      <c r="C4367" s="627"/>
      <c r="D4367" s="627"/>
      <c r="E4367" s="628"/>
      <c r="F4367" s="638"/>
      <c r="G4367" s="639"/>
      <c r="H4367" s="630">
        <f>IF(F4367="",0,VLOOKUP(F4367,'Cable trays (UnitPrice)'!B:F,5,0))</f>
        <v>0</v>
      </c>
      <c r="I4367" s="631">
        <f t="shared" si="6027"/>
        <v>0</v>
      </c>
      <c r="J4367" s="632"/>
      <c r="K4367" s="632"/>
      <c r="L4367" s="632"/>
      <c r="M4367" s="633"/>
      <c r="N4367" s="632"/>
      <c r="O4367" s="635"/>
      <c r="P4367" s="636" t="e">
        <f t="shared" ref="P4367" si="6034">G4367*O4360</f>
        <v>#REF!</v>
      </c>
    </row>
    <row r="4368" spans="1:16">
      <c r="B4368" s="627"/>
      <c r="C4368" s="627"/>
      <c r="D4368" s="627"/>
      <c r="E4368" s="628"/>
      <c r="F4368" s="627"/>
      <c r="G4368" s="639"/>
      <c r="H4368" s="630">
        <f>IF(F4368="",0,VLOOKUP(F4368,'Cable trays (UnitPrice)'!B:F,5,0))</f>
        <v>0</v>
      </c>
      <c r="I4368" s="631">
        <f t="shared" si="6027"/>
        <v>0</v>
      </c>
      <c r="J4368" s="632"/>
      <c r="K4368" s="632"/>
      <c r="L4368" s="632"/>
      <c r="M4368" s="633"/>
      <c r="N4368" s="632"/>
      <c r="O4368" s="635"/>
      <c r="P4368" s="636" t="e">
        <f t="shared" ref="P4368" si="6035">G4368*O4360</f>
        <v>#REF!</v>
      </c>
    </row>
    <row r="4369" spans="1:16">
      <c r="B4369" s="627"/>
      <c r="C4369" s="627"/>
      <c r="D4369" s="627"/>
      <c r="E4369" s="628"/>
      <c r="F4369" s="8"/>
      <c r="G4369" s="639"/>
      <c r="H4369" s="630">
        <f>IF(F4369="",0,VLOOKUP(F4369,'Cable trays (UnitPrice)'!B:F,5,0))</f>
        <v>0</v>
      </c>
      <c r="I4369" s="631">
        <f t="shared" si="6027"/>
        <v>0</v>
      </c>
      <c r="J4369" s="632"/>
      <c r="K4369" s="632"/>
      <c r="L4369" s="632"/>
      <c r="M4369" s="633"/>
      <c r="N4369" s="632"/>
      <c r="O4369" s="635"/>
      <c r="P4369" s="636" t="e">
        <f t="shared" ref="P4369" si="6036">G4369*O4360</f>
        <v>#REF!</v>
      </c>
    </row>
    <row r="4370" spans="1:16">
      <c r="A4370" t="s">
        <v>1146</v>
      </c>
      <c r="B4370" s="706" t="s">
        <v>1144</v>
      </c>
      <c r="C4370" s="703" t="s">
        <v>852</v>
      </c>
      <c r="D4370" s="9" t="s">
        <v>869</v>
      </c>
      <c r="E4370" s="9" t="s">
        <v>1016</v>
      </c>
      <c r="F4370" s="619"/>
      <c r="G4370" s="619"/>
      <c r="H4370" s="619"/>
      <c r="I4370" s="620">
        <f t="shared" ref="I4370" si="6037">SUM(I4371:I4379)</f>
        <v>19.222778233524746</v>
      </c>
      <c r="J4370" s="621">
        <f>I4370*NOK2EUR</f>
        <v>221.06194968553459</v>
      </c>
      <c r="K4370" s="622"/>
      <c r="L4370" s="622">
        <f t="shared" ref="L4370" si="6038">D4370/1000</f>
        <v>0.3</v>
      </c>
      <c r="M4370" s="624">
        <f t="shared" ref="M4370" si="6039">$M$1</f>
        <v>0.5</v>
      </c>
      <c r="N4370" s="622">
        <f t="shared" ref="N4370" si="6040">L4370+L4370*M4370</f>
        <v>0.44999999999999996</v>
      </c>
      <c r="O4370" s="626" t="e">
        <f>SUMIF(#REF!,A4370,#REF!)</f>
        <v>#REF!</v>
      </c>
      <c r="P4370" s="626"/>
    </row>
    <row r="4371" spans="1:16">
      <c r="B4371" s="627"/>
      <c r="C4371" s="627"/>
      <c r="D4371" s="627"/>
      <c r="E4371" s="628"/>
      <c r="F4371" s="260" t="str">
        <f>CONCATENATE(B4370," ",C4370,D4370,"x",E4370)</f>
        <v>Tray - Union HDG 300 x 75</v>
      </c>
      <c r="G4371" s="629">
        <v>1</v>
      </c>
      <c r="H4371" s="630">
        <f>IF(F4371="",0,VLOOKUP(F4371,'Cable trays (UnitPrice)'!B:F,5,0))</f>
        <v>2.2012578616352205</v>
      </c>
      <c r="I4371" s="631">
        <f t="shared" ref="I4371:I4379" si="6041">H4371*G4371</f>
        <v>2.2012578616352205</v>
      </c>
      <c r="J4371" s="632"/>
      <c r="K4371" s="632"/>
      <c r="L4371" s="632"/>
      <c r="M4371" s="633"/>
      <c r="N4371" s="632"/>
      <c r="O4371" s="635"/>
      <c r="P4371" s="636" t="e">
        <f t="shared" ref="P4371" si="6042">G4371*O4370</f>
        <v>#REF!</v>
      </c>
    </row>
    <row r="4372" spans="1:16">
      <c r="B4372" s="627"/>
      <c r="C4372" s="627"/>
      <c r="D4372" s="627"/>
      <c r="E4372" s="628"/>
      <c r="F4372" s="260" t="str">
        <f>CONCATENATE("Ladder - Union ",C4370,D4370,"x",E4370)</f>
        <v>Ladder - Union HDG 300 x 75</v>
      </c>
      <c r="G4372" s="629">
        <v>2</v>
      </c>
      <c r="H4372" s="630">
        <f>IF(F4372="",0,VLOOKUP(F4372,'Cable trays (UnitPrice)'!B:F,5,0))</f>
        <v>4.1564123598578071</v>
      </c>
      <c r="I4372" s="631">
        <f t="shared" si="6041"/>
        <v>8.3128247197156142</v>
      </c>
      <c r="J4372" s="632"/>
      <c r="K4372" s="632"/>
      <c r="L4372" s="632"/>
      <c r="M4372" s="633"/>
      <c r="N4372" s="632"/>
      <c r="O4372" s="635"/>
      <c r="P4372" s="636" t="e">
        <f t="shared" ref="P4372" si="6043">G4372*O4370</f>
        <v>#REF!</v>
      </c>
    </row>
    <row r="4373" spans="1:16">
      <c r="B4373" s="627"/>
      <c r="C4373" s="627"/>
      <c r="D4373" s="627"/>
      <c r="E4373" s="628"/>
      <c r="F4373" s="638" t="s">
        <v>853</v>
      </c>
      <c r="G4373" s="639">
        <v>2</v>
      </c>
      <c r="H4373" s="630">
        <f>IF(F4373="",0,VLOOKUP(F4373,'Cable trays (UnitPrice)'!B:F,5,0))</f>
        <v>1.6165217391304347</v>
      </c>
      <c r="I4373" s="631">
        <f t="shared" si="6041"/>
        <v>3.2330434782608695</v>
      </c>
      <c r="J4373" s="632"/>
      <c r="K4373" s="632"/>
      <c r="L4373" s="632"/>
      <c r="M4373" s="633"/>
      <c r="N4373" s="632"/>
      <c r="O4373" s="635"/>
      <c r="P4373" s="636" t="e">
        <f t="shared" ref="P4373" si="6044">G4373*O4370</f>
        <v>#REF!</v>
      </c>
    </row>
    <row r="4374" spans="1:16">
      <c r="B4374" s="627"/>
      <c r="C4374" s="627"/>
      <c r="D4374" s="627"/>
      <c r="E4374" s="628"/>
      <c r="F4374" s="638" t="s">
        <v>854</v>
      </c>
      <c r="G4374" s="639">
        <v>2</v>
      </c>
      <c r="H4374" s="630">
        <f>IF(F4374="",0,VLOOKUP(F4374,'Cable trays (UnitPrice)'!B:F,5,0))</f>
        <v>0.1643478260869565</v>
      </c>
      <c r="I4374" s="631">
        <f t="shared" si="6041"/>
        <v>0.328695652173913</v>
      </c>
      <c r="J4374" s="632"/>
      <c r="K4374" s="632"/>
      <c r="L4374" s="632"/>
      <c r="M4374" s="633"/>
      <c r="N4374" s="632"/>
      <c r="O4374" s="635"/>
      <c r="P4374" s="636" t="e">
        <f t="shared" ref="P4374" si="6045">G4374*O4370</f>
        <v>#REF!</v>
      </c>
    </row>
    <row r="4375" spans="1:16">
      <c r="B4375" s="627"/>
      <c r="C4375" s="627"/>
      <c r="D4375" s="627"/>
      <c r="E4375" s="628"/>
      <c r="F4375" s="638" t="s">
        <v>865</v>
      </c>
      <c r="G4375" s="639">
        <f t="shared" si="5989"/>
        <v>0.6</v>
      </c>
      <c r="H4375" s="630">
        <f>IF(F4375="",0,VLOOKUP(F4375,'Cable trays (UnitPrice)'!B:F,5,0))</f>
        <v>5.9608695652173909</v>
      </c>
      <c r="I4375" s="631">
        <f t="shared" si="6041"/>
        <v>3.5765217391304343</v>
      </c>
      <c r="J4375" s="632"/>
      <c r="K4375" s="632"/>
      <c r="L4375" s="632"/>
      <c r="M4375" s="633"/>
      <c r="N4375" s="632"/>
      <c r="O4375" s="635"/>
      <c r="P4375" s="636" t="e">
        <f t="shared" ref="P4375" si="6046">G4375*O4370</f>
        <v>#REF!</v>
      </c>
    </row>
    <row r="4376" spans="1:16">
      <c r="B4376" s="627"/>
      <c r="C4376" s="627"/>
      <c r="D4376" s="627"/>
      <c r="E4376" s="628"/>
      <c r="F4376" s="638" t="s">
        <v>855</v>
      </c>
      <c r="G4376" s="639">
        <v>2</v>
      </c>
      <c r="H4376" s="630">
        <f>IF(F4376="",0,VLOOKUP(F4376,'Cable trays (UnitPrice)'!B:F,5,0))</f>
        <v>0.78521739130434776</v>
      </c>
      <c r="I4376" s="631">
        <f t="shared" si="6041"/>
        <v>1.5704347826086955</v>
      </c>
      <c r="J4376" s="632"/>
      <c r="K4376" s="632"/>
      <c r="L4376" s="632"/>
      <c r="M4376" s="633"/>
      <c r="N4376" s="632"/>
      <c r="O4376" s="635"/>
      <c r="P4376" s="636" t="e">
        <f t="shared" ref="P4376" si="6047">G4376*O4370</f>
        <v>#REF!</v>
      </c>
    </row>
    <row r="4377" spans="1:16">
      <c r="B4377" s="627"/>
      <c r="C4377" s="627"/>
      <c r="D4377" s="627"/>
      <c r="E4377" s="628"/>
      <c r="F4377" s="638"/>
      <c r="G4377" s="639"/>
      <c r="H4377" s="630">
        <f>IF(F4377="",0,VLOOKUP(F4377,'Cable trays (UnitPrice)'!B:F,5,0))</f>
        <v>0</v>
      </c>
      <c r="I4377" s="631">
        <f t="shared" si="6041"/>
        <v>0</v>
      </c>
      <c r="J4377" s="632"/>
      <c r="K4377" s="632"/>
      <c r="L4377" s="632"/>
      <c r="M4377" s="633"/>
      <c r="N4377" s="632"/>
      <c r="O4377" s="635"/>
      <c r="P4377" s="636" t="e">
        <f t="shared" ref="P4377" si="6048">G4377*O4370</f>
        <v>#REF!</v>
      </c>
    </row>
    <row r="4378" spans="1:16">
      <c r="B4378" s="627"/>
      <c r="C4378" s="627"/>
      <c r="D4378" s="627"/>
      <c r="E4378" s="628"/>
      <c r="F4378" s="627"/>
      <c r="G4378" s="639"/>
      <c r="H4378" s="630">
        <f>IF(F4378="",0,VLOOKUP(F4378,'Cable trays (UnitPrice)'!B:F,5,0))</f>
        <v>0</v>
      </c>
      <c r="I4378" s="631">
        <f t="shared" si="6041"/>
        <v>0</v>
      </c>
      <c r="J4378" s="632"/>
      <c r="K4378" s="632"/>
      <c r="L4378" s="632"/>
      <c r="M4378" s="633"/>
      <c r="N4378" s="632"/>
      <c r="O4378" s="635"/>
      <c r="P4378" s="636" t="e">
        <f t="shared" ref="P4378" si="6049">G4378*O4370</f>
        <v>#REF!</v>
      </c>
    </row>
    <row r="4379" spans="1:16">
      <c r="B4379" s="627"/>
      <c r="C4379" s="627"/>
      <c r="D4379" s="627"/>
      <c r="E4379" s="628"/>
      <c r="F4379" s="8"/>
      <c r="G4379" s="639"/>
      <c r="H4379" s="630">
        <f>IF(F4379="",0,VLOOKUP(F4379,'Cable trays (UnitPrice)'!B:F,5,0))</f>
        <v>0</v>
      </c>
      <c r="I4379" s="631">
        <f t="shared" si="6041"/>
        <v>0</v>
      </c>
      <c r="J4379" s="632"/>
      <c r="K4379" s="632"/>
      <c r="L4379" s="632"/>
      <c r="M4379" s="633"/>
      <c r="N4379" s="632"/>
      <c r="O4379" s="635"/>
      <c r="P4379" s="636" t="e">
        <f t="shared" ref="P4379" si="6050">G4379*O4370</f>
        <v>#REF!</v>
      </c>
    </row>
    <row r="4380" spans="1:16">
      <c r="A4380" t="s">
        <v>1147</v>
      </c>
      <c r="B4380" s="706" t="s">
        <v>1144</v>
      </c>
      <c r="C4380" s="703" t="s">
        <v>852</v>
      </c>
      <c r="D4380" s="9" t="s">
        <v>869</v>
      </c>
      <c r="E4380" s="9" t="s">
        <v>867</v>
      </c>
      <c r="F4380" s="619"/>
      <c r="G4380" s="619"/>
      <c r="H4380" s="619"/>
      <c r="I4380" s="620">
        <f t="shared" ref="I4380" si="6051">SUM(I4381:I4389)</f>
        <v>13.576073284112658</v>
      </c>
      <c r="J4380" s="621">
        <f>I4380*NOK2EUR</f>
        <v>156.12484276729558</v>
      </c>
      <c r="K4380" s="622"/>
      <c r="L4380" s="622">
        <f t="shared" ref="L4380" si="6052">D4380/1000</f>
        <v>0.3</v>
      </c>
      <c r="M4380" s="624">
        <f t="shared" ref="M4380" si="6053">$M$1</f>
        <v>0.5</v>
      </c>
      <c r="N4380" s="622">
        <f t="shared" ref="N4380" si="6054">L4380+L4380*M4380</f>
        <v>0.44999999999999996</v>
      </c>
      <c r="O4380" s="626" t="e">
        <f>SUMIF(#REF!,A4380,#REF!)</f>
        <v>#REF!</v>
      </c>
      <c r="P4380" s="626"/>
    </row>
    <row r="4381" spans="1:16">
      <c r="B4381" s="627"/>
      <c r="C4381" s="627"/>
      <c r="D4381" s="627"/>
      <c r="E4381" s="628"/>
      <c r="F4381" s="260" t="str">
        <f>CONCATENATE(B4380," ",C4380,D4380,"x",E4380)</f>
        <v>Tray - Union HDG 300 x 50</v>
      </c>
      <c r="G4381" s="629">
        <v>1</v>
      </c>
      <c r="H4381" s="630">
        <f>IF(F4381="",0,VLOOKUP(F4381,'Cable trays (UnitPrice)'!B:F,5,0))</f>
        <v>1.0117582718074924</v>
      </c>
      <c r="I4381" s="631">
        <f t="shared" ref="I4381:I4389" si="6055">H4381*G4381</f>
        <v>1.0117582718074924</v>
      </c>
      <c r="J4381" s="632"/>
      <c r="K4381" s="632"/>
      <c r="L4381" s="632"/>
      <c r="M4381" s="633"/>
      <c r="N4381" s="632"/>
      <c r="O4381" s="635"/>
      <c r="P4381" s="636" t="e">
        <f t="shared" ref="P4381" si="6056">G4381*O4380</f>
        <v>#REF!</v>
      </c>
    </row>
    <row r="4382" spans="1:16">
      <c r="B4382" s="627"/>
      <c r="C4382" s="627"/>
      <c r="D4382" s="627"/>
      <c r="E4382" s="628"/>
      <c r="F4382" s="260" t="str">
        <f>CONCATENATE("Ladder - Union ",C4380,D4380,"x",E4380)</f>
        <v>Ladder - Union HDG 300 x 50</v>
      </c>
      <c r="G4382" s="629">
        <v>2</v>
      </c>
      <c r="H4382" s="630">
        <f>IF(F4382="",0,VLOOKUP(F4382,'Cable trays (UnitPrice)'!B:F,5,0))</f>
        <v>1.9278096800656273</v>
      </c>
      <c r="I4382" s="631">
        <f t="shared" si="6055"/>
        <v>3.8556193601312545</v>
      </c>
      <c r="J4382" s="632"/>
      <c r="K4382" s="632"/>
      <c r="L4382" s="632"/>
      <c r="M4382" s="633"/>
      <c r="N4382" s="632"/>
      <c r="O4382" s="635"/>
      <c r="P4382" s="636" t="e">
        <f t="shared" ref="P4382" si="6057">G4382*O4380</f>
        <v>#REF!</v>
      </c>
    </row>
    <row r="4383" spans="1:16">
      <c r="B4383" s="627"/>
      <c r="C4383" s="627"/>
      <c r="D4383" s="627"/>
      <c r="E4383" s="628"/>
      <c r="F4383" s="638" t="s">
        <v>853</v>
      </c>
      <c r="G4383" s="639">
        <v>2</v>
      </c>
      <c r="H4383" s="630">
        <f>IF(F4383="",0,VLOOKUP(F4383,'Cable trays (UnitPrice)'!B:F,5,0))</f>
        <v>1.6165217391304347</v>
      </c>
      <c r="I4383" s="631">
        <f t="shared" si="6055"/>
        <v>3.2330434782608695</v>
      </c>
      <c r="J4383" s="632"/>
      <c r="K4383" s="632"/>
      <c r="L4383" s="632"/>
      <c r="M4383" s="633"/>
      <c r="N4383" s="632"/>
      <c r="O4383" s="635"/>
      <c r="P4383" s="636" t="e">
        <f t="shared" ref="P4383" si="6058">G4383*O4380</f>
        <v>#REF!</v>
      </c>
    </row>
    <row r="4384" spans="1:16">
      <c r="B4384" s="627"/>
      <c r="C4384" s="627"/>
      <c r="D4384" s="627"/>
      <c r="E4384" s="628"/>
      <c r="F4384" s="638" t="s">
        <v>854</v>
      </c>
      <c r="G4384" s="639">
        <v>2</v>
      </c>
      <c r="H4384" s="630">
        <f>IF(F4384="",0,VLOOKUP(F4384,'Cable trays (UnitPrice)'!B:F,5,0))</f>
        <v>0.1643478260869565</v>
      </c>
      <c r="I4384" s="631">
        <f t="shared" si="6055"/>
        <v>0.328695652173913</v>
      </c>
      <c r="J4384" s="632"/>
      <c r="K4384" s="632"/>
      <c r="L4384" s="632"/>
      <c r="M4384" s="633"/>
      <c r="N4384" s="632"/>
      <c r="O4384" s="635"/>
      <c r="P4384" s="636" t="e">
        <f t="shared" ref="P4384" si="6059">G4384*O4380</f>
        <v>#REF!</v>
      </c>
    </row>
    <row r="4385" spans="1:16">
      <c r="B4385" s="627"/>
      <c r="C4385" s="627"/>
      <c r="D4385" s="627"/>
      <c r="E4385" s="628"/>
      <c r="F4385" s="638" t="s">
        <v>865</v>
      </c>
      <c r="G4385" s="639">
        <f t="shared" si="5989"/>
        <v>0.6</v>
      </c>
      <c r="H4385" s="630">
        <f>IF(F4385="",0,VLOOKUP(F4385,'Cable trays (UnitPrice)'!B:F,5,0))</f>
        <v>5.9608695652173909</v>
      </c>
      <c r="I4385" s="631">
        <f t="shared" si="6055"/>
        <v>3.5765217391304343</v>
      </c>
      <c r="J4385" s="632"/>
      <c r="K4385" s="632"/>
      <c r="L4385" s="632"/>
      <c r="M4385" s="633"/>
      <c r="N4385" s="632"/>
      <c r="O4385" s="635"/>
      <c r="P4385" s="636" t="e">
        <f t="shared" ref="P4385" si="6060">G4385*O4380</f>
        <v>#REF!</v>
      </c>
    </row>
    <row r="4386" spans="1:16">
      <c r="B4386" s="627"/>
      <c r="C4386" s="627"/>
      <c r="D4386" s="627"/>
      <c r="E4386" s="628"/>
      <c r="F4386" s="638" t="s">
        <v>855</v>
      </c>
      <c r="G4386" s="639">
        <v>2</v>
      </c>
      <c r="H4386" s="630">
        <f>IF(F4386="",0,VLOOKUP(F4386,'Cable trays (UnitPrice)'!B:F,5,0))</f>
        <v>0.78521739130434776</v>
      </c>
      <c r="I4386" s="631">
        <f t="shared" si="6055"/>
        <v>1.5704347826086955</v>
      </c>
      <c r="J4386" s="632"/>
      <c r="K4386" s="632"/>
      <c r="L4386" s="632"/>
      <c r="M4386" s="633"/>
      <c r="N4386" s="632"/>
      <c r="O4386" s="635"/>
      <c r="P4386" s="636" t="e">
        <f t="shared" ref="P4386" si="6061">G4386*O4380</f>
        <v>#REF!</v>
      </c>
    </row>
    <row r="4387" spans="1:16">
      <c r="B4387" s="627"/>
      <c r="C4387" s="627"/>
      <c r="D4387" s="627"/>
      <c r="E4387" s="628"/>
      <c r="F4387" s="638"/>
      <c r="G4387" s="639"/>
      <c r="H4387" s="630">
        <f>IF(F4387="",0,VLOOKUP(F4387,'Cable trays (UnitPrice)'!B:F,5,0))</f>
        <v>0</v>
      </c>
      <c r="I4387" s="631">
        <f t="shared" si="6055"/>
        <v>0</v>
      </c>
      <c r="J4387" s="632"/>
      <c r="K4387" s="632"/>
      <c r="L4387" s="632"/>
      <c r="M4387" s="633"/>
      <c r="N4387" s="632"/>
      <c r="O4387" s="635"/>
      <c r="P4387" s="636" t="e">
        <f t="shared" ref="P4387" si="6062">G4387*O4380</f>
        <v>#REF!</v>
      </c>
    </row>
    <row r="4388" spans="1:16">
      <c r="B4388" s="627"/>
      <c r="C4388" s="627"/>
      <c r="D4388" s="627"/>
      <c r="E4388" s="628"/>
      <c r="F4388" s="627"/>
      <c r="G4388" s="639"/>
      <c r="H4388" s="630">
        <f>IF(F4388="",0,VLOOKUP(F4388,'Cable trays (UnitPrice)'!B:F,5,0))</f>
        <v>0</v>
      </c>
      <c r="I4388" s="631">
        <f t="shared" si="6055"/>
        <v>0</v>
      </c>
      <c r="J4388" s="632"/>
      <c r="K4388" s="632"/>
      <c r="L4388" s="632"/>
      <c r="M4388" s="633"/>
      <c r="N4388" s="632"/>
      <c r="O4388" s="635"/>
      <c r="P4388" s="636" t="e">
        <f t="shared" ref="P4388" si="6063">G4388*O4380</f>
        <v>#REF!</v>
      </c>
    </row>
    <row r="4389" spans="1:16">
      <c r="B4389" s="627"/>
      <c r="C4389" s="627"/>
      <c r="D4389" s="627"/>
      <c r="E4389" s="628"/>
      <c r="F4389" s="8"/>
      <c r="G4389" s="639"/>
      <c r="H4389" s="630">
        <f>IF(F4389="",0,VLOOKUP(F4389,'Cable trays (UnitPrice)'!B:F,5,0))</f>
        <v>0</v>
      </c>
      <c r="I4389" s="631">
        <f t="shared" si="6055"/>
        <v>0</v>
      </c>
      <c r="J4389" s="632"/>
      <c r="K4389" s="632"/>
      <c r="L4389" s="632"/>
      <c r="M4389" s="633"/>
      <c r="N4389" s="632"/>
      <c r="O4389" s="635"/>
      <c r="P4389" s="636" t="e">
        <f t="shared" ref="P4389" si="6064">G4389*O4380</f>
        <v>#REF!</v>
      </c>
    </row>
    <row r="4390" spans="1:16">
      <c r="A4390" t="s">
        <v>1148</v>
      </c>
      <c r="B4390" s="706" t="s">
        <v>1144</v>
      </c>
      <c r="C4390" s="703" t="s">
        <v>852</v>
      </c>
      <c r="D4390" s="9" t="s">
        <v>1122</v>
      </c>
      <c r="E4390" s="9" t="s">
        <v>1016</v>
      </c>
      <c r="F4390" s="619"/>
      <c r="G4390" s="619"/>
      <c r="H4390" s="619"/>
      <c r="I4390" s="620">
        <f t="shared" ref="I4390" si="6065">SUM(I4391:I4399)</f>
        <v>36.400823079026523</v>
      </c>
      <c r="J4390" s="621">
        <f>I4390*NOK2EUR</f>
        <v>418.60946540880502</v>
      </c>
      <c r="K4390" s="622"/>
      <c r="L4390" s="622">
        <f t="shared" ref="L4390" si="6066">D4390/1000</f>
        <v>0.25</v>
      </c>
      <c r="M4390" s="624">
        <f t="shared" ref="M4390" si="6067">$M$1</f>
        <v>0.5</v>
      </c>
      <c r="N4390" s="622">
        <f t="shared" ref="N4390" si="6068">L4390+L4390*M4390</f>
        <v>0.375</v>
      </c>
      <c r="O4390" s="626" t="e">
        <f>SUMIF(#REF!,A4390,#REF!)</f>
        <v>#REF!</v>
      </c>
      <c r="P4390" s="626"/>
    </row>
    <row r="4391" spans="1:16">
      <c r="B4391" s="627"/>
      <c r="C4391" s="627"/>
      <c r="D4391" s="627"/>
      <c r="E4391" s="628"/>
      <c r="F4391" s="260" t="str">
        <f>CONCATENATE(B4390," ",C4390,D4390,"x",E4390)</f>
        <v>Tray - Union HDG 250 x 75</v>
      </c>
      <c r="G4391" s="629">
        <v>1</v>
      </c>
      <c r="H4391" s="630">
        <f>IF(F4391="",0,VLOOKUP(F4391,'Cable trays (UnitPrice)'!B:F,5,0))</f>
        <v>2.2012578616352205</v>
      </c>
      <c r="I4391" s="631">
        <f t="shared" ref="I4391:I4399" si="6069">H4391*G4391</f>
        <v>2.2012578616352205</v>
      </c>
      <c r="J4391" s="632"/>
      <c r="K4391" s="632"/>
      <c r="L4391" s="632"/>
      <c r="M4391" s="633"/>
      <c r="N4391" s="632"/>
      <c r="O4391" s="635"/>
      <c r="P4391" s="636" t="e">
        <f t="shared" ref="P4391" si="6070">G4391*O4390</f>
        <v>#REF!</v>
      </c>
    </row>
    <row r="4392" spans="1:16">
      <c r="B4392" s="627"/>
      <c r="C4392" s="627"/>
      <c r="D4392" s="627"/>
      <c r="E4392" s="628"/>
      <c r="F4392" s="260" t="str">
        <f>CONCATENATE("Ladder - Union ",C4390,D4390,"x",E4390)</f>
        <v>Ladder - Union HDG 250 x 75</v>
      </c>
      <c r="G4392" s="629">
        <v>2</v>
      </c>
      <c r="H4392" s="630">
        <f>IF(F4392="",0,VLOOKUP(F4392,'Cable trays (UnitPrice)'!B:F,5,0))</f>
        <v>13.043478260869565</v>
      </c>
      <c r="I4392" s="631">
        <f t="shared" si="6069"/>
        <v>26.086956521739129</v>
      </c>
      <c r="J4392" s="632"/>
      <c r="K4392" s="632"/>
      <c r="L4392" s="632"/>
      <c r="M4392" s="633"/>
      <c r="N4392" s="632"/>
      <c r="O4392" s="635"/>
      <c r="P4392" s="636" t="e">
        <f t="shared" ref="P4392" si="6071">G4392*O4390</f>
        <v>#REF!</v>
      </c>
    </row>
    <row r="4393" spans="1:16">
      <c r="B4393" s="627"/>
      <c r="C4393" s="627"/>
      <c r="D4393" s="627"/>
      <c r="E4393" s="628"/>
      <c r="F4393" s="638" t="s">
        <v>853</v>
      </c>
      <c r="G4393" s="639">
        <v>2</v>
      </c>
      <c r="H4393" s="630">
        <f>IF(F4393="",0,VLOOKUP(F4393,'Cable trays (UnitPrice)'!B:F,5,0))</f>
        <v>1.6165217391304347</v>
      </c>
      <c r="I4393" s="631">
        <f t="shared" si="6069"/>
        <v>3.2330434782608695</v>
      </c>
      <c r="J4393" s="632"/>
      <c r="K4393" s="632"/>
      <c r="L4393" s="632"/>
      <c r="M4393" s="633"/>
      <c r="N4393" s="632"/>
      <c r="O4393" s="635"/>
      <c r="P4393" s="636" t="e">
        <f t="shared" ref="P4393" si="6072">G4393*O4390</f>
        <v>#REF!</v>
      </c>
    </row>
    <row r="4394" spans="1:16">
      <c r="B4394" s="627"/>
      <c r="C4394" s="627"/>
      <c r="D4394" s="627"/>
      <c r="E4394" s="628"/>
      <c r="F4394" s="638" t="s">
        <v>854</v>
      </c>
      <c r="G4394" s="639">
        <v>2</v>
      </c>
      <c r="H4394" s="630">
        <f>IF(F4394="",0,VLOOKUP(F4394,'Cable trays (UnitPrice)'!B:F,5,0))</f>
        <v>0.1643478260869565</v>
      </c>
      <c r="I4394" s="631">
        <f t="shared" si="6069"/>
        <v>0.328695652173913</v>
      </c>
      <c r="J4394" s="632"/>
      <c r="K4394" s="632"/>
      <c r="L4394" s="632"/>
      <c r="M4394" s="633"/>
      <c r="N4394" s="632"/>
      <c r="O4394" s="635"/>
      <c r="P4394" s="636" t="e">
        <f t="shared" ref="P4394" si="6073">G4394*O4390</f>
        <v>#REF!</v>
      </c>
    </row>
    <row r="4395" spans="1:16">
      <c r="B4395" s="627"/>
      <c r="C4395" s="627"/>
      <c r="D4395" s="627"/>
      <c r="E4395" s="628"/>
      <c r="F4395" s="638" t="s">
        <v>865</v>
      </c>
      <c r="G4395" s="639">
        <f t="shared" si="5989"/>
        <v>0.5</v>
      </c>
      <c r="H4395" s="630">
        <f>IF(F4395="",0,VLOOKUP(F4395,'Cable trays (UnitPrice)'!B:F,5,0))</f>
        <v>5.9608695652173909</v>
      </c>
      <c r="I4395" s="631">
        <f t="shared" si="6069"/>
        <v>2.9804347826086954</v>
      </c>
      <c r="J4395" s="632"/>
      <c r="K4395" s="632"/>
      <c r="L4395" s="632"/>
      <c r="M4395" s="633"/>
      <c r="N4395" s="632"/>
      <c r="O4395" s="635"/>
      <c r="P4395" s="636" t="e">
        <f t="shared" ref="P4395" si="6074">G4395*O4390</f>
        <v>#REF!</v>
      </c>
    </row>
    <row r="4396" spans="1:16">
      <c r="B4396" s="627"/>
      <c r="C4396" s="627"/>
      <c r="D4396" s="627"/>
      <c r="E4396" s="628"/>
      <c r="F4396" s="638" t="s">
        <v>855</v>
      </c>
      <c r="G4396" s="639">
        <v>2</v>
      </c>
      <c r="H4396" s="630">
        <f>IF(F4396="",0,VLOOKUP(F4396,'Cable trays (UnitPrice)'!B:F,5,0))</f>
        <v>0.78521739130434776</v>
      </c>
      <c r="I4396" s="631">
        <f t="shared" si="6069"/>
        <v>1.5704347826086955</v>
      </c>
      <c r="J4396" s="632"/>
      <c r="K4396" s="632"/>
      <c r="L4396" s="632"/>
      <c r="M4396" s="633"/>
      <c r="N4396" s="632"/>
      <c r="O4396" s="635"/>
      <c r="P4396" s="636" t="e">
        <f t="shared" ref="P4396" si="6075">G4396*O4390</f>
        <v>#REF!</v>
      </c>
    </row>
    <row r="4397" spans="1:16">
      <c r="B4397" s="627"/>
      <c r="C4397" s="627"/>
      <c r="D4397" s="627"/>
      <c r="E4397" s="628"/>
      <c r="F4397" s="638"/>
      <c r="G4397" s="639"/>
      <c r="H4397" s="630">
        <f>IF(F4397="",0,VLOOKUP(F4397,'Cable trays (UnitPrice)'!B:F,5,0))</f>
        <v>0</v>
      </c>
      <c r="I4397" s="631">
        <f t="shared" si="6069"/>
        <v>0</v>
      </c>
      <c r="J4397" s="632"/>
      <c r="K4397" s="632"/>
      <c r="L4397" s="632"/>
      <c r="M4397" s="633"/>
      <c r="N4397" s="632"/>
      <c r="O4397" s="635"/>
      <c r="P4397" s="636" t="e">
        <f t="shared" ref="P4397" si="6076">G4397*O4390</f>
        <v>#REF!</v>
      </c>
    </row>
    <row r="4398" spans="1:16">
      <c r="B4398" s="627"/>
      <c r="C4398" s="627"/>
      <c r="D4398" s="627"/>
      <c r="E4398" s="628"/>
      <c r="F4398" s="627"/>
      <c r="G4398" s="639"/>
      <c r="H4398" s="630">
        <f>IF(F4398="",0,VLOOKUP(F4398,'Cable trays (UnitPrice)'!B:F,5,0))</f>
        <v>0</v>
      </c>
      <c r="I4398" s="631">
        <f t="shared" si="6069"/>
        <v>0</v>
      </c>
      <c r="J4398" s="632"/>
      <c r="K4398" s="632"/>
      <c r="L4398" s="632"/>
      <c r="M4398" s="633"/>
      <c r="N4398" s="632"/>
      <c r="O4398" s="635"/>
      <c r="P4398" s="636" t="e">
        <f t="shared" ref="P4398" si="6077">G4398*O4390</f>
        <v>#REF!</v>
      </c>
    </row>
    <row r="4399" spans="1:16">
      <c r="B4399" s="627"/>
      <c r="C4399" s="627"/>
      <c r="D4399" s="627"/>
      <c r="E4399" s="628"/>
      <c r="F4399" s="8"/>
      <c r="G4399" s="639"/>
      <c r="H4399" s="630">
        <f>IF(F4399="",0,VLOOKUP(F4399,'Cable trays (UnitPrice)'!B:F,5,0))</f>
        <v>0</v>
      </c>
      <c r="I4399" s="631">
        <f t="shared" si="6069"/>
        <v>0</v>
      </c>
      <c r="J4399" s="632"/>
      <c r="K4399" s="632"/>
      <c r="L4399" s="632"/>
      <c r="M4399" s="633"/>
      <c r="N4399" s="632"/>
      <c r="O4399" s="635"/>
      <c r="P4399" s="636" t="e">
        <f t="shared" ref="P4399" si="6078">G4399*O4390</f>
        <v>#REF!</v>
      </c>
    </row>
    <row r="4400" spans="1:16">
      <c r="A4400" t="s">
        <v>1149</v>
      </c>
      <c r="B4400" s="706" t="s">
        <v>1144</v>
      </c>
      <c r="C4400" s="703" t="s">
        <v>852</v>
      </c>
      <c r="D4400" s="9" t="s">
        <v>941</v>
      </c>
      <c r="E4400" s="9" t="s">
        <v>881</v>
      </c>
      <c r="F4400" s="619"/>
      <c r="G4400" s="619"/>
      <c r="H4400" s="619"/>
      <c r="I4400" s="620">
        <f t="shared" ref="I4400" si="6079">SUM(I4401:I4409)</f>
        <v>19.43611293409899</v>
      </c>
      <c r="J4400" s="621">
        <f>I4400*NOK2EUR</f>
        <v>223.51529874213838</v>
      </c>
      <c r="K4400" s="622"/>
      <c r="L4400" s="622">
        <f t="shared" ref="L4400" si="6080">D4400/1000</f>
        <v>0.22500000000000001</v>
      </c>
      <c r="M4400" s="624">
        <f t="shared" ref="M4400" si="6081">$M$1</f>
        <v>0.5</v>
      </c>
      <c r="N4400" s="622">
        <f t="shared" ref="N4400" si="6082">L4400+L4400*M4400</f>
        <v>0.33750000000000002</v>
      </c>
      <c r="O4400" s="626" t="e">
        <f>SUMIF(#REF!,A4400,#REF!)</f>
        <v>#REF!</v>
      </c>
      <c r="P4400" s="626"/>
    </row>
    <row r="4401" spans="1:16">
      <c r="B4401" s="627"/>
      <c r="C4401" s="627"/>
      <c r="D4401" s="627"/>
      <c r="E4401" s="628"/>
      <c r="F4401" s="260" t="str">
        <f>CONCATENATE(B4400," ",C4400,D4400,"x",E4400)</f>
        <v>Tray - Union HDG 225 x 100</v>
      </c>
      <c r="G4401" s="629">
        <v>1</v>
      </c>
      <c r="H4401" s="630">
        <f>IF(F4401="",0,VLOOKUP(F4401,'Cable trays (UnitPrice)'!B:F,5,0))</f>
        <v>3.3087229969920697</v>
      </c>
      <c r="I4401" s="631">
        <f t="shared" ref="I4401:I4409" si="6083">H4401*G4401</f>
        <v>3.3087229969920697</v>
      </c>
      <c r="J4401" s="632"/>
      <c r="K4401" s="632"/>
      <c r="L4401" s="632"/>
      <c r="M4401" s="633"/>
      <c r="N4401" s="632"/>
      <c r="O4401" s="635"/>
      <c r="P4401" s="636" t="e">
        <f t="shared" ref="P4401" si="6084">G4401*O4400</f>
        <v>#REF!</v>
      </c>
    </row>
    <row r="4402" spans="1:16">
      <c r="B4402" s="627"/>
      <c r="C4402" s="627"/>
      <c r="D4402" s="627"/>
      <c r="E4402" s="628"/>
      <c r="F4402" s="260" t="str">
        <f>CONCATENATE("Ladder - Union ",C4400,D4400,"x",E4400)</f>
        <v>Ladder - Union HDG 225 x 100</v>
      </c>
      <c r="G4402" s="629">
        <v>2</v>
      </c>
      <c r="H4402" s="630">
        <f>IF(F4402="",0,VLOOKUP(F4402,'Cable trays (UnitPrice)'!B:F,5,0))</f>
        <v>4.1564123598578071</v>
      </c>
      <c r="I4402" s="631">
        <f t="shared" si="6083"/>
        <v>8.3128247197156142</v>
      </c>
      <c r="J4402" s="632"/>
      <c r="K4402" s="632"/>
      <c r="L4402" s="632"/>
      <c r="M4402" s="633"/>
      <c r="N4402" s="632"/>
      <c r="O4402" s="635"/>
      <c r="P4402" s="636" t="e">
        <f t="shared" ref="P4402" si="6085">G4402*O4400</f>
        <v>#REF!</v>
      </c>
    </row>
    <row r="4403" spans="1:16">
      <c r="B4403" s="627"/>
      <c r="C4403" s="627"/>
      <c r="D4403" s="627"/>
      <c r="E4403" s="628"/>
      <c r="F4403" s="638" t="s">
        <v>853</v>
      </c>
      <c r="G4403" s="639">
        <v>2</v>
      </c>
      <c r="H4403" s="630">
        <f>IF(F4403="",0,VLOOKUP(F4403,'Cable trays (UnitPrice)'!B:F,5,0))</f>
        <v>1.6165217391304347</v>
      </c>
      <c r="I4403" s="631">
        <f t="shared" si="6083"/>
        <v>3.2330434782608695</v>
      </c>
      <c r="J4403" s="632"/>
      <c r="K4403" s="632"/>
      <c r="L4403" s="632"/>
      <c r="M4403" s="633"/>
      <c r="N4403" s="632"/>
      <c r="O4403" s="635"/>
      <c r="P4403" s="636" t="e">
        <f t="shared" ref="P4403" si="6086">G4403*O4400</f>
        <v>#REF!</v>
      </c>
    </row>
    <row r="4404" spans="1:16">
      <c r="B4404" s="627"/>
      <c r="C4404" s="627"/>
      <c r="D4404" s="627"/>
      <c r="E4404" s="628"/>
      <c r="F4404" s="638" t="s">
        <v>854</v>
      </c>
      <c r="G4404" s="639">
        <v>2</v>
      </c>
      <c r="H4404" s="630">
        <f>IF(F4404="",0,VLOOKUP(F4404,'Cable trays (UnitPrice)'!B:F,5,0))</f>
        <v>0.1643478260869565</v>
      </c>
      <c r="I4404" s="631">
        <f t="shared" si="6083"/>
        <v>0.328695652173913</v>
      </c>
      <c r="J4404" s="632"/>
      <c r="K4404" s="632"/>
      <c r="L4404" s="632"/>
      <c r="M4404" s="633"/>
      <c r="N4404" s="632"/>
      <c r="O4404" s="635"/>
      <c r="P4404" s="636" t="e">
        <f t="shared" ref="P4404" si="6087">G4404*O4400</f>
        <v>#REF!</v>
      </c>
    </row>
    <row r="4405" spans="1:16">
      <c r="B4405" s="627"/>
      <c r="C4405" s="627"/>
      <c r="D4405" s="627"/>
      <c r="E4405" s="628"/>
      <c r="F4405" s="638" t="s">
        <v>865</v>
      </c>
      <c r="G4405" s="639">
        <f t="shared" ref="G4405:G4465" si="6088">D4400*2/1000</f>
        <v>0.45</v>
      </c>
      <c r="H4405" s="630">
        <f>IF(F4405="",0,VLOOKUP(F4405,'Cable trays (UnitPrice)'!B:F,5,0))</f>
        <v>5.9608695652173909</v>
      </c>
      <c r="I4405" s="631">
        <f t="shared" si="6083"/>
        <v>2.682391304347826</v>
      </c>
      <c r="J4405" s="632"/>
      <c r="K4405" s="632"/>
      <c r="L4405" s="632"/>
      <c r="M4405" s="633"/>
      <c r="N4405" s="632"/>
      <c r="O4405" s="635"/>
      <c r="P4405" s="636" t="e">
        <f t="shared" ref="P4405" si="6089">G4405*O4400</f>
        <v>#REF!</v>
      </c>
    </row>
    <row r="4406" spans="1:16">
      <c r="B4406" s="627"/>
      <c r="C4406" s="627"/>
      <c r="D4406" s="627"/>
      <c r="E4406" s="628"/>
      <c r="F4406" s="638" t="s">
        <v>855</v>
      </c>
      <c r="G4406" s="639">
        <v>2</v>
      </c>
      <c r="H4406" s="630">
        <f>IF(F4406="",0,VLOOKUP(F4406,'Cable trays (UnitPrice)'!B:F,5,0))</f>
        <v>0.78521739130434776</v>
      </c>
      <c r="I4406" s="631">
        <f t="shared" si="6083"/>
        <v>1.5704347826086955</v>
      </c>
      <c r="J4406" s="632"/>
      <c r="K4406" s="632"/>
      <c r="L4406" s="632"/>
      <c r="M4406" s="633"/>
      <c r="N4406" s="632"/>
      <c r="O4406" s="635"/>
      <c r="P4406" s="636" t="e">
        <f t="shared" ref="P4406" si="6090">G4406*O4400</f>
        <v>#REF!</v>
      </c>
    </row>
    <row r="4407" spans="1:16">
      <c r="B4407" s="627"/>
      <c r="C4407" s="627"/>
      <c r="D4407" s="627"/>
      <c r="E4407" s="628"/>
      <c r="F4407" s="638"/>
      <c r="G4407" s="639"/>
      <c r="H4407" s="630">
        <f>IF(F4407="",0,VLOOKUP(F4407,'Cable trays (UnitPrice)'!B:F,5,0))</f>
        <v>0</v>
      </c>
      <c r="I4407" s="631">
        <f t="shared" si="6083"/>
        <v>0</v>
      </c>
      <c r="J4407" s="632"/>
      <c r="K4407" s="632"/>
      <c r="L4407" s="632"/>
      <c r="M4407" s="633"/>
      <c r="N4407" s="632"/>
      <c r="O4407" s="635"/>
      <c r="P4407" s="636" t="e">
        <f t="shared" ref="P4407" si="6091">G4407*O4400</f>
        <v>#REF!</v>
      </c>
    </row>
    <row r="4408" spans="1:16">
      <c r="B4408" s="627"/>
      <c r="C4408" s="627"/>
      <c r="D4408" s="627"/>
      <c r="E4408" s="628"/>
      <c r="F4408" s="627"/>
      <c r="G4408" s="639"/>
      <c r="H4408" s="630">
        <f>IF(F4408="",0,VLOOKUP(F4408,'Cable trays (UnitPrice)'!B:F,5,0))</f>
        <v>0</v>
      </c>
      <c r="I4408" s="631">
        <f t="shared" si="6083"/>
        <v>0</v>
      </c>
      <c r="J4408" s="632"/>
      <c r="K4408" s="632"/>
      <c r="L4408" s="632"/>
      <c r="M4408" s="633"/>
      <c r="N4408" s="632"/>
      <c r="O4408" s="635"/>
      <c r="P4408" s="636" t="e">
        <f t="shared" ref="P4408" si="6092">G4408*O4400</f>
        <v>#REF!</v>
      </c>
    </row>
    <row r="4409" spans="1:16">
      <c r="B4409" s="627"/>
      <c r="C4409" s="627"/>
      <c r="D4409" s="627"/>
      <c r="E4409" s="628"/>
      <c r="F4409" s="8"/>
      <c r="G4409" s="639"/>
      <c r="H4409" s="630">
        <f>IF(F4409="",0,VLOOKUP(F4409,'Cable trays (UnitPrice)'!B:F,5,0))</f>
        <v>0</v>
      </c>
      <c r="I4409" s="631">
        <f t="shared" si="6083"/>
        <v>0</v>
      </c>
      <c r="J4409" s="632"/>
      <c r="K4409" s="632"/>
      <c r="L4409" s="632"/>
      <c r="M4409" s="633"/>
      <c r="N4409" s="632"/>
      <c r="O4409" s="635"/>
      <c r="P4409" s="636" t="e">
        <f t="shared" ref="P4409" si="6093">G4409*O4400</f>
        <v>#REF!</v>
      </c>
    </row>
    <row r="4410" spans="1:16">
      <c r="A4410" t="s">
        <v>1150</v>
      </c>
      <c r="B4410" s="706" t="s">
        <v>1144</v>
      </c>
      <c r="C4410" s="703" t="s">
        <v>852</v>
      </c>
      <c r="D4410" s="9" t="s">
        <v>941</v>
      </c>
      <c r="E4410" s="9" t="s">
        <v>1016</v>
      </c>
      <c r="F4410" s="619"/>
      <c r="G4410" s="619"/>
      <c r="H4410" s="619"/>
      <c r="I4410" s="620">
        <f t="shared" ref="I4410" si="6094">SUM(I4411:I4419)</f>
        <v>18.328647798742139</v>
      </c>
      <c r="J4410" s="621">
        <f>I4410*NOK2EUR</f>
        <v>210.77944968553459</v>
      </c>
      <c r="K4410" s="622"/>
      <c r="L4410" s="622">
        <f t="shared" ref="L4410" si="6095">D4410/1000</f>
        <v>0.22500000000000001</v>
      </c>
      <c r="M4410" s="624">
        <f t="shared" ref="M4410" si="6096">$M$1</f>
        <v>0.5</v>
      </c>
      <c r="N4410" s="622">
        <f t="shared" ref="N4410" si="6097">L4410+L4410*M4410</f>
        <v>0.33750000000000002</v>
      </c>
      <c r="O4410" s="626" t="e">
        <f>SUMIF(#REF!,A4410,#REF!)</f>
        <v>#REF!</v>
      </c>
      <c r="P4410" s="626"/>
    </row>
    <row r="4411" spans="1:16">
      <c r="B4411" s="627"/>
      <c r="C4411" s="627"/>
      <c r="D4411" s="627"/>
      <c r="E4411" s="628"/>
      <c r="F4411" s="260" t="str">
        <f>CONCATENATE(B4410," ",C4410,D4410,"x",E4410)</f>
        <v>Tray - Union HDG 225 x 75</v>
      </c>
      <c r="G4411" s="629">
        <v>1</v>
      </c>
      <c r="H4411" s="630">
        <f>IF(F4411="",0,VLOOKUP(F4411,'Cable trays (UnitPrice)'!B:F,5,0))</f>
        <v>2.2012578616352205</v>
      </c>
      <c r="I4411" s="631">
        <f t="shared" ref="I4411:I4419" si="6098">H4411*G4411</f>
        <v>2.2012578616352205</v>
      </c>
      <c r="J4411" s="632"/>
      <c r="K4411" s="632"/>
      <c r="L4411" s="632"/>
      <c r="M4411" s="633"/>
      <c r="N4411" s="632"/>
      <c r="O4411" s="635"/>
      <c r="P4411" s="636" t="e">
        <f t="shared" ref="P4411" si="6099">G4411*O4410</f>
        <v>#REF!</v>
      </c>
    </row>
    <row r="4412" spans="1:16">
      <c r="B4412" s="627"/>
      <c r="C4412" s="627"/>
      <c r="D4412" s="627"/>
      <c r="E4412" s="628"/>
      <c r="F4412" s="260" t="str">
        <f>CONCATENATE("Ladder - Union ",C4410,D4410,"x",E4410)</f>
        <v>Ladder - Union HDG 225 x 75</v>
      </c>
      <c r="G4412" s="629">
        <v>2</v>
      </c>
      <c r="H4412" s="630">
        <f>IF(F4412="",0,VLOOKUP(F4412,'Cable trays (UnitPrice)'!B:F,5,0))</f>
        <v>4.1564123598578071</v>
      </c>
      <c r="I4412" s="631">
        <f t="shared" si="6098"/>
        <v>8.3128247197156142</v>
      </c>
      <c r="J4412" s="632"/>
      <c r="K4412" s="632"/>
      <c r="L4412" s="632"/>
      <c r="M4412" s="633"/>
      <c r="N4412" s="632"/>
      <c r="O4412" s="635"/>
      <c r="P4412" s="636" t="e">
        <f t="shared" ref="P4412" si="6100">G4412*O4410</f>
        <v>#REF!</v>
      </c>
    </row>
    <row r="4413" spans="1:16">
      <c r="B4413" s="627"/>
      <c r="C4413" s="627"/>
      <c r="D4413" s="627"/>
      <c r="E4413" s="628"/>
      <c r="F4413" s="638" t="s">
        <v>853</v>
      </c>
      <c r="G4413" s="639">
        <v>2</v>
      </c>
      <c r="H4413" s="630">
        <f>IF(F4413="",0,VLOOKUP(F4413,'Cable trays (UnitPrice)'!B:F,5,0))</f>
        <v>1.6165217391304347</v>
      </c>
      <c r="I4413" s="631">
        <f t="shared" si="6098"/>
        <v>3.2330434782608695</v>
      </c>
      <c r="J4413" s="632"/>
      <c r="K4413" s="632"/>
      <c r="L4413" s="632"/>
      <c r="M4413" s="633"/>
      <c r="N4413" s="632"/>
      <c r="O4413" s="635"/>
      <c r="P4413" s="636" t="e">
        <f t="shared" ref="P4413" si="6101">G4413*O4410</f>
        <v>#REF!</v>
      </c>
    </row>
    <row r="4414" spans="1:16">
      <c r="B4414" s="627"/>
      <c r="C4414" s="627"/>
      <c r="D4414" s="627"/>
      <c r="E4414" s="628"/>
      <c r="F4414" s="638" t="s">
        <v>854</v>
      </c>
      <c r="G4414" s="639">
        <v>2</v>
      </c>
      <c r="H4414" s="630">
        <f>IF(F4414="",0,VLOOKUP(F4414,'Cable trays (UnitPrice)'!B:F,5,0))</f>
        <v>0.1643478260869565</v>
      </c>
      <c r="I4414" s="631">
        <f t="shared" si="6098"/>
        <v>0.328695652173913</v>
      </c>
      <c r="J4414" s="632"/>
      <c r="K4414" s="632"/>
      <c r="L4414" s="632"/>
      <c r="M4414" s="633"/>
      <c r="N4414" s="632"/>
      <c r="O4414" s="635"/>
      <c r="P4414" s="636" t="e">
        <f t="shared" ref="P4414" si="6102">G4414*O4410</f>
        <v>#REF!</v>
      </c>
    </row>
    <row r="4415" spans="1:16">
      <c r="B4415" s="627"/>
      <c r="C4415" s="627"/>
      <c r="D4415" s="627"/>
      <c r="E4415" s="628"/>
      <c r="F4415" s="638" t="s">
        <v>865</v>
      </c>
      <c r="G4415" s="639">
        <f t="shared" si="6088"/>
        <v>0.45</v>
      </c>
      <c r="H4415" s="630">
        <f>IF(F4415="",0,VLOOKUP(F4415,'Cable trays (UnitPrice)'!B:F,5,0))</f>
        <v>5.9608695652173909</v>
      </c>
      <c r="I4415" s="631">
        <f t="shared" si="6098"/>
        <v>2.682391304347826</v>
      </c>
      <c r="J4415" s="632"/>
      <c r="K4415" s="632"/>
      <c r="L4415" s="632"/>
      <c r="M4415" s="633"/>
      <c r="N4415" s="632"/>
      <c r="O4415" s="635"/>
      <c r="P4415" s="636" t="e">
        <f t="shared" ref="P4415" si="6103">G4415*O4410</f>
        <v>#REF!</v>
      </c>
    </row>
    <row r="4416" spans="1:16">
      <c r="B4416" s="627"/>
      <c r="C4416" s="627"/>
      <c r="D4416" s="627"/>
      <c r="E4416" s="628"/>
      <c r="F4416" s="638" t="s">
        <v>855</v>
      </c>
      <c r="G4416" s="639">
        <v>2</v>
      </c>
      <c r="H4416" s="630">
        <f>IF(F4416="",0,VLOOKUP(F4416,'Cable trays (UnitPrice)'!B:F,5,0))</f>
        <v>0.78521739130434776</v>
      </c>
      <c r="I4416" s="631">
        <f t="shared" si="6098"/>
        <v>1.5704347826086955</v>
      </c>
      <c r="J4416" s="632"/>
      <c r="K4416" s="632"/>
      <c r="L4416" s="632"/>
      <c r="M4416" s="633"/>
      <c r="N4416" s="632"/>
      <c r="O4416" s="635"/>
      <c r="P4416" s="636" t="e">
        <f t="shared" ref="P4416" si="6104">G4416*O4410</f>
        <v>#REF!</v>
      </c>
    </row>
    <row r="4417" spans="1:16">
      <c r="B4417" s="627"/>
      <c r="C4417" s="627"/>
      <c r="D4417" s="627"/>
      <c r="E4417" s="628"/>
      <c r="F4417" s="638"/>
      <c r="G4417" s="639"/>
      <c r="H4417" s="630">
        <f>IF(F4417="",0,VLOOKUP(F4417,'Cable trays (UnitPrice)'!B:F,5,0))</f>
        <v>0</v>
      </c>
      <c r="I4417" s="631">
        <f t="shared" si="6098"/>
        <v>0</v>
      </c>
      <c r="J4417" s="632"/>
      <c r="K4417" s="632"/>
      <c r="L4417" s="632"/>
      <c r="M4417" s="633"/>
      <c r="N4417" s="632"/>
      <c r="O4417" s="635"/>
      <c r="P4417" s="636" t="e">
        <f t="shared" ref="P4417" si="6105">G4417*O4410</f>
        <v>#REF!</v>
      </c>
    </row>
    <row r="4418" spans="1:16">
      <c r="B4418" s="627"/>
      <c r="C4418" s="627"/>
      <c r="D4418" s="627"/>
      <c r="E4418" s="628"/>
      <c r="F4418" s="627"/>
      <c r="G4418" s="639"/>
      <c r="H4418" s="630">
        <f>IF(F4418="",0,VLOOKUP(F4418,'Cable trays (UnitPrice)'!B:F,5,0))</f>
        <v>0</v>
      </c>
      <c r="I4418" s="631">
        <f t="shared" si="6098"/>
        <v>0</v>
      </c>
      <c r="J4418" s="632"/>
      <c r="K4418" s="632"/>
      <c r="L4418" s="632"/>
      <c r="M4418" s="633"/>
      <c r="N4418" s="632"/>
      <c r="O4418" s="635"/>
      <c r="P4418" s="636" t="e">
        <f t="shared" ref="P4418" si="6106">G4418*O4410</f>
        <v>#REF!</v>
      </c>
    </row>
    <row r="4419" spans="1:16">
      <c r="B4419" s="627"/>
      <c r="C4419" s="627"/>
      <c r="D4419" s="627"/>
      <c r="E4419" s="628"/>
      <c r="F4419" s="8"/>
      <c r="G4419" s="639"/>
      <c r="H4419" s="630">
        <f>IF(F4419="",0,VLOOKUP(F4419,'Cable trays (UnitPrice)'!B:F,5,0))</f>
        <v>0</v>
      </c>
      <c r="I4419" s="631">
        <f t="shared" si="6098"/>
        <v>0</v>
      </c>
      <c r="J4419" s="632"/>
      <c r="K4419" s="632"/>
      <c r="L4419" s="632"/>
      <c r="M4419" s="633"/>
      <c r="N4419" s="632"/>
      <c r="O4419" s="635"/>
      <c r="P4419" s="636" t="e">
        <f t="shared" ref="P4419" si="6107">G4419*O4410</f>
        <v>#REF!</v>
      </c>
    </row>
    <row r="4420" spans="1:16">
      <c r="A4420" t="s">
        <v>1151</v>
      </c>
      <c r="B4420" s="706" t="s">
        <v>1144</v>
      </c>
      <c r="C4420" s="703" t="s">
        <v>852</v>
      </c>
      <c r="D4420" s="9" t="s">
        <v>872</v>
      </c>
      <c r="E4420" s="9" t="s">
        <v>864</v>
      </c>
      <c r="F4420" s="619"/>
      <c r="G4420" s="619"/>
      <c r="H4420" s="619"/>
      <c r="I4420" s="620">
        <f t="shared" ref="I4420" si="6108">SUM(I4421:I4429)</f>
        <v>12.575313098167896</v>
      </c>
      <c r="J4420" s="621">
        <f>I4420*NOK2EUR</f>
        <v>144.61610062893081</v>
      </c>
      <c r="K4420" s="622"/>
      <c r="L4420" s="622">
        <f t="shared" ref="L4420" si="6109">D4420/1000</f>
        <v>0.2</v>
      </c>
      <c r="M4420" s="624">
        <f t="shared" ref="M4420" si="6110">$M$1</f>
        <v>0.5</v>
      </c>
      <c r="N4420" s="622">
        <f t="shared" ref="N4420" si="6111">L4420+L4420*M4420</f>
        <v>0.30000000000000004</v>
      </c>
      <c r="O4420" s="626" t="e">
        <f>SUMIF(#REF!,A4420,#REF!)</f>
        <v>#REF!</v>
      </c>
      <c r="P4420" s="626"/>
    </row>
    <row r="4421" spans="1:16">
      <c r="B4421" s="627"/>
      <c r="C4421" s="627"/>
      <c r="D4421" s="627"/>
      <c r="E4421" s="628"/>
      <c r="F4421" s="260" t="str">
        <f>CONCATENATE(B4420," ",C4420,D4420,"x",E4420)</f>
        <v>Tray - Union HDG 200 x 60</v>
      </c>
      <c r="G4421" s="629">
        <v>1</v>
      </c>
      <c r="H4421" s="630">
        <f>IF(F4421="",0,VLOOKUP(F4421,'Cable trays (UnitPrice)'!B:F,5,0))</f>
        <v>1.0117582718074924</v>
      </c>
      <c r="I4421" s="631">
        <f t="shared" ref="I4421:I4429" si="6112">H4421*G4421</f>
        <v>1.0117582718074924</v>
      </c>
      <c r="J4421" s="632"/>
      <c r="K4421" s="632"/>
      <c r="L4421" s="632"/>
      <c r="M4421" s="633"/>
      <c r="N4421" s="632"/>
      <c r="O4421" s="635"/>
      <c r="P4421" s="636" t="e">
        <f t="shared" ref="P4421" si="6113">G4421*O4420</f>
        <v>#REF!</v>
      </c>
    </row>
    <row r="4422" spans="1:16">
      <c r="B4422" s="627"/>
      <c r="C4422" s="627"/>
      <c r="D4422" s="627"/>
      <c r="E4422" s="628"/>
      <c r="F4422" s="260" t="str">
        <f>CONCATENATE("Ladder - Union ",C4420,D4420,"x",E4420)</f>
        <v>Ladder - Union HDG 200 x 60</v>
      </c>
      <c r="G4422" s="629">
        <v>2</v>
      </c>
      <c r="H4422" s="630">
        <f>IF(F4422="",0,VLOOKUP(F4422,'Cable trays (UnitPrice)'!B:F,5,0))</f>
        <v>2.0235165436149849</v>
      </c>
      <c r="I4422" s="631">
        <f t="shared" si="6112"/>
        <v>4.0470330872299698</v>
      </c>
      <c r="J4422" s="632"/>
      <c r="K4422" s="632"/>
      <c r="L4422" s="632"/>
      <c r="M4422" s="633"/>
      <c r="N4422" s="632"/>
      <c r="O4422" s="635"/>
      <c r="P4422" s="636" t="e">
        <f t="shared" ref="P4422" si="6114">G4422*O4420</f>
        <v>#REF!</v>
      </c>
    </row>
    <row r="4423" spans="1:16">
      <c r="B4423" s="627"/>
      <c r="C4423" s="627"/>
      <c r="D4423" s="627"/>
      <c r="E4423" s="628"/>
      <c r="F4423" s="638" t="s">
        <v>853</v>
      </c>
      <c r="G4423" s="639">
        <v>2</v>
      </c>
      <c r="H4423" s="630">
        <f>IF(F4423="",0,VLOOKUP(F4423,'Cable trays (UnitPrice)'!B:F,5,0))</f>
        <v>1.6165217391304347</v>
      </c>
      <c r="I4423" s="631">
        <f t="shared" si="6112"/>
        <v>3.2330434782608695</v>
      </c>
      <c r="J4423" s="632"/>
      <c r="K4423" s="632"/>
      <c r="L4423" s="632"/>
      <c r="M4423" s="633"/>
      <c r="N4423" s="632"/>
      <c r="O4423" s="635"/>
      <c r="P4423" s="636" t="e">
        <f t="shared" ref="P4423" si="6115">G4423*O4420</f>
        <v>#REF!</v>
      </c>
    </row>
    <row r="4424" spans="1:16">
      <c r="B4424" s="627"/>
      <c r="C4424" s="627"/>
      <c r="D4424" s="627"/>
      <c r="E4424" s="628"/>
      <c r="F4424" s="638" t="s">
        <v>854</v>
      </c>
      <c r="G4424" s="639">
        <v>2</v>
      </c>
      <c r="H4424" s="630">
        <f>IF(F4424="",0,VLOOKUP(F4424,'Cable trays (UnitPrice)'!B:F,5,0))</f>
        <v>0.1643478260869565</v>
      </c>
      <c r="I4424" s="631">
        <f t="shared" si="6112"/>
        <v>0.328695652173913</v>
      </c>
      <c r="J4424" s="632"/>
      <c r="K4424" s="632"/>
      <c r="L4424" s="632"/>
      <c r="M4424" s="633"/>
      <c r="N4424" s="632"/>
      <c r="O4424" s="635"/>
      <c r="P4424" s="636" t="e">
        <f t="shared" ref="P4424" si="6116">G4424*O4420</f>
        <v>#REF!</v>
      </c>
    </row>
    <row r="4425" spans="1:16">
      <c r="B4425" s="627"/>
      <c r="C4425" s="627"/>
      <c r="D4425" s="627"/>
      <c r="E4425" s="628"/>
      <c r="F4425" s="638" t="s">
        <v>865</v>
      </c>
      <c r="G4425" s="639">
        <f t="shared" si="6088"/>
        <v>0.4</v>
      </c>
      <c r="H4425" s="630">
        <f>IF(F4425="",0,VLOOKUP(F4425,'Cable trays (UnitPrice)'!B:F,5,0))</f>
        <v>5.9608695652173909</v>
      </c>
      <c r="I4425" s="631">
        <f t="shared" si="6112"/>
        <v>2.3843478260869566</v>
      </c>
      <c r="J4425" s="632"/>
      <c r="K4425" s="632"/>
      <c r="L4425" s="632"/>
      <c r="M4425" s="633"/>
      <c r="N4425" s="632"/>
      <c r="O4425" s="635"/>
      <c r="P4425" s="636" t="e">
        <f t="shared" ref="P4425" si="6117">G4425*O4420</f>
        <v>#REF!</v>
      </c>
    </row>
    <row r="4426" spans="1:16">
      <c r="B4426" s="627"/>
      <c r="C4426" s="627"/>
      <c r="D4426" s="627"/>
      <c r="E4426" s="628"/>
      <c r="F4426" s="638" t="s">
        <v>855</v>
      </c>
      <c r="G4426" s="639">
        <v>2</v>
      </c>
      <c r="H4426" s="630">
        <f>IF(F4426="",0,VLOOKUP(F4426,'Cable trays (UnitPrice)'!B:F,5,0))</f>
        <v>0.78521739130434776</v>
      </c>
      <c r="I4426" s="631">
        <f t="shared" si="6112"/>
        <v>1.5704347826086955</v>
      </c>
      <c r="J4426" s="632"/>
      <c r="K4426" s="632"/>
      <c r="L4426" s="632"/>
      <c r="M4426" s="633"/>
      <c r="N4426" s="632"/>
      <c r="O4426" s="635"/>
      <c r="P4426" s="636" t="e">
        <f t="shared" ref="P4426" si="6118">G4426*O4420</f>
        <v>#REF!</v>
      </c>
    </row>
    <row r="4427" spans="1:16">
      <c r="B4427" s="627"/>
      <c r="C4427" s="627"/>
      <c r="D4427" s="627"/>
      <c r="E4427" s="628"/>
      <c r="F4427" s="638"/>
      <c r="G4427" s="639"/>
      <c r="H4427" s="630">
        <f>IF(F4427="",0,VLOOKUP(F4427,'Cable trays (UnitPrice)'!B:F,5,0))</f>
        <v>0</v>
      </c>
      <c r="I4427" s="631">
        <f t="shared" si="6112"/>
        <v>0</v>
      </c>
      <c r="J4427" s="632"/>
      <c r="K4427" s="632"/>
      <c r="L4427" s="632"/>
      <c r="M4427" s="633"/>
      <c r="N4427" s="632"/>
      <c r="O4427" s="635"/>
      <c r="P4427" s="636" t="e">
        <f t="shared" ref="P4427" si="6119">G4427*O4420</f>
        <v>#REF!</v>
      </c>
    </row>
    <row r="4428" spans="1:16">
      <c r="B4428" s="627"/>
      <c r="C4428" s="627"/>
      <c r="D4428" s="627"/>
      <c r="E4428" s="628"/>
      <c r="F4428" s="627"/>
      <c r="G4428" s="639"/>
      <c r="H4428" s="630">
        <f>IF(F4428="",0,VLOOKUP(F4428,'Cable trays (UnitPrice)'!B:F,5,0))</f>
        <v>0</v>
      </c>
      <c r="I4428" s="631">
        <f t="shared" si="6112"/>
        <v>0</v>
      </c>
      <c r="J4428" s="632"/>
      <c r="K4428" s="632"/>
      <c r="L4428" s="632"/>
      <c r="M4428" s="633"/>
      <c r="N4428" s="632"/>
      <c r="O4428" s="635"/>
      <c r="P4428" s="636" t="e">
        <f t="shared" ref="P4428" si="6120">G4428*O4420</f>
        <v>#REF!</v>
      </c>
    </row>
    <row r="4429" spans="1:16">
      <c r="B4429" s="627"/>
      <c r="C4429" s="627"/>
      <c r="D4429" s="627"/>
      <c r="E4429" s="628"/>
      <c r="F4429" s="8"/>
      <c r="G4429" s="639"/>
      <c r="H4429" s="630">
        <f>IF(F4429="",0,VLOOKUP(F4429,'Cable trays (UnitPrice)'!B:F,5,0))</f>
        <v>0</v>
      </c>
      <c r="I4429" s="631">
        <f t="shared" si="6112"/>
        <v>0</v>
      </c>
      <c r="J4429" s="632"/>
      <c r="K4429" s="632"/>
      <c r="L4429" s="632"/>
      <c r="M4429" s="633"/>
      <c r="N4429" s="632"/>
      <c r="O4429" s="635"/>
      <c r="P4429" s="636" t="e">
        <f t="shared" ref="P4429" si="6121">G4429*O4420</f>
        <v>#REF!</v>
      </c>
    </row>
    <row r="4430" spans="1:16">
      <c r="A4430" t="s">
        <v>1152</v>
      </c>
      <c r="B4430" s="706" t="s">
        <v>1144</v>
      </c>
      <c r="C4430" s="703" t="s">
        <v>852</v>
      </c>
      <c r="D4430" s="9" t="s">
        <v>1031</v>
      </c>
      <c r="E4430" s="9" t="s">
        <v>1032</v>
      </c>
      <c r="F4430" s="619"/>
      <c r="G4430" s="619"/>
      <c r="H4430" s="619"/>
      <c r="I4430" s="620">
        <f t="shared" ref="I4430" si="6122">SUM(I4431:I4439)</f>
        <v>38.248626086956513</v>
      </c>
      <c r="J4430" s="621">
        <f>I4430*NOK2EUR</f>
        <v>439.85919999999987</v>
      </c>
      <c r="K4430" s="622"/>
      <c r="L4430" s="622">
        <f t="shared" ref="L4430" si="6123">D4430/1000</f>
        <v>0.152</v>
      </c>
      <c r="M4430" s="624">
        <f t="shared" ref="M4430" si="6124">$M$1</f>
        <v>0.5</v>
      </c>
      <c r="N4430" s="622">
        <f t="shared" ref="N4430" si="6125">L4430+L4430*M4430</f>
        <v>0.22799999999999998</v>
      </c>
      <c r="O4430" s="626" t="e">
        <f>SUMIF(#REF!,A4430,#REF!)</f>
        <v>#REF!</v>
      </c>
      <c r="P4430" s="626"/>
    </row>
    <row r="4431" spans="1:16">
      <c r="B4431" s="627"/>
      <c r="C4431" s="627"/>
      <c r="D4431" s="627"/>
      <c r="E4431" s="628"/>
      <c r="F4431" s="260" t="str">
        <f>CONCATENATE(B4430," ",C4430,D4430,"x",E4430)</f>
        <v>Tray - Union HDG 152 x 127</v>
      </c>
      <c r="G4431" s="629">
        <v>1</v>
      </c>
      <c r="H4431" s="630">
        <f>IF(F4431="",0,VLOOKUP(F4431,'Cable trays (UnitPrice)'!B:F,5,0))</f>
        <v>5.2173913043478262</v>
      </c>
      <c r="I4431" s="631">
        <f t="shared" ref="I4431:I4439" si="6126">H4431*G4431</f>
        <v>5.2173913043478262</v>
      </c>
      <c r="J4431" s="632"/>
      <c r="K4431" s="632"/>
      <c r="L4431" s="632"/>
      <c r="M4431" s="633"/>
      <c r="N4431" s="632"/>
      <c r="O4431" s="635"/>
      <c r="P4431" s="636" t="e">
        <f t="shared" ref="P4431" si="6127">G4431*O4430</f>
        <v>#REF!</v>
      </c>
    </row>
    <row r="4432" spans="1:16">
      <c r="B4432" s="627"/>
      <c r="C4432" s="627"/>
      <c r="D4432" s="627"/>
      <c r="E4432" s="628"/>
      <c r="F4432" s="260" t="str">
        <f>CONCATENATE("Ladder - Union ",C4430,D4430,"x",E4430)</f>
        <v>Ladder - Union HDG 152 x 127</v>
      </c>
      <c r="G4432" s="629">
        <v>2</v>
      </c>
      <c r="H4432" s="630">
        <f>IF(F4432="",0,VLOOKUP(F4432,'Cable trays (UnitPrice)'!B:F,5,0))</f>
        <v>13.043478260869565</v>
      </c>
      <c r="I4432" s="631">
        <f t="shared" si="6126"/>
        <v>26.086956521739129</v>
      </c>
      <c r="J4432" s="632"/>
      <c r="K4432" s="632"/>
      <c r="L4432" s="632"/>
      <c r="M4432" s="633"/>
      <c r="N4432" s="632"/>
      <c r="O4432" s="635"/>
      <c r="P4432" s="636" t="e">
        <f t="shared" ref="P4432" si="6128">G4432*O4430</f>
        <v>#REF!</v>
      </c>
    </row>
    <row r="4433" spans="1:16">
      <c r="B4433" s="627"/>
      <c r="C4433" s="627"/>
      <c r="D4433" s="627"/>
      <c r="E4433" s="628"/>
      <c r="F4433" s="638" t="s">
        <v>853</v>
      </c>
      <c r="G4433" s="639">
        <v>2</v>
      </c>
      <c r="H4433" s="630">
        <f>IF(F4433="",0,VLOOKUP(F4433,'Cable trays (UnitPrice)'!B:F,5,0))</f>
        <v>1.6165217391304347</v>
      </c>
      <c r="I4433" s="631">
        <f t="shared" si="6126"/>
        <v>3.2330434782608695</v>
      </c>
      <c r="J4433" s="632"/>
      <c r="K4433" s="632"/>
      <c r="L4433" s="632"/>
      <c r="M4433" s="633"/>
      <c r="N4433" s="632"/>
      <c r="O4433" s="635"/>
      <c r="P4433" s="636" t="e">
        <f t="shared" ref="P4433" si="6129">G4433*O4430</f>
        <v>#REF!</v>
      </c>
    </row>
    <row r="4434" spans="1:16">
      <c r="B4434" s="627"/>
      <c r="C4434" s="627"/>
      <c r="D4434" s="627"/>
      <c r="E4434" s="628"/>
      <c r="F4434" s="638" t="s">
        <v>854</v>
      </c>
      <c r="G4434" s="639">
        <v>2</v>
      </c>
      <c r="H4434" s="630">
        <f>IF(F4434="",0,VLOOKUP(F4434,'Cable trays (UnitPrice)'!B:F,5,0))</f>
        <v>0.1643478260869565</v>
      </c>
      <c r="I4434" s="631">
        <f t="shared" si="6126"/>
        <v>0.328695652173913</v>
      </c>
      <c r="J4434" s="632"/>
      <c r="K4434" s="632"/>
      <c r="L4434" s="632"/>
      <c r="M4434" s="633"/>
      <c r="N4434" s="632"/>
      <c r="O4434" s="635"/>
      <c r="P4434" s="636" t="e">
        <f t="shared" ref="P4434" si="6130">G4434*O4430</f>
        <v>#REF!</v>
      </c>
    </row>
    <row r="4435" spans="1:16">
      <c r="B4435" s="627"/>
      <c r="C4435" s="627"/>
      <c r="D4435" s="627"/>
      <c r="E4435" s="628"/>
      <c r="F4435" s="638" t="s">
        <v>865</v>
      </c>
      <c r="G4435" s="639">
        <f t="shared" si="6088"/>
        <v>0.30399999999999999</v>
      </c>
      <c r="H4435" s="630">
        <f>IF(F4435="",0,VLOOKUP(F4435,'Cable trays (UnitPrice)'!B:F,5,0))</f>
        <v>5.9608695652173909</v>
      </c>
      <c r="I4435" s="631">
        <f t="shared" si="6126"/>
        <v>1.8121043478260868</v>
      </c>
      <c r="J4435" s="632"/>
      <c r="K4435" s="632"/>
      <c r="L4435" s="632"/>
      <c r="M4435" s="633"/>
      <c r="N4435" s="632"/>
      <c r="O4435" s="635"/>
      <c r="P4435" s="636" t="e">
        <f t="shared" ref="P4435" si="6131">G4435*O4430</f>
        <v>#REF!</v>
      </c>
    </row>
    <row r="4436" spans="1:16">
      <c r="B4436" s="627"/>
      <c r="C4436" s="627"/>
      <c r="D4436" s="627"/>
      <c r="E4436" s="628"/>
      <c r="F4436" s="638" t="s">
        <v>855</v>
      </c>
      <c r="G4436" s="639">
        <v>2</v>
      </c>
      <c r="H4436" s="630">
        <f>IF(F4436="",0,VLOOKUP(F4436,'Cable trays (UnitPrice)'!B:F,5,0))</f>
        <v>0.78521739130434776</v>
      </c>
      <c r="I4436" s="631">
        <f t="shared" si="6126"/>
        <v>1.5704347826086955</v>
      </c>
      <c r="J4436" s="632"/>
      <c r="K4436" s="632"/>
      <c r="L4436" s="632"/>
      <c r="M4436" s="633"/>
      <c r="N4436" s="632"/>
      <c r="O4436" s="635"/>
      <c r="P4436" s="636" t="e">
        <f t="shared" ref="P4436" si="6132">G4436*O4430</f>
        <v>#REF!</v>
      </c>
    </row>
    <row r="4437" spans="1:16">
      <c r="B4437" s="627"/>
      <c r="C4437" s="627"/>
      <c r="D4437" s="627"/>
      <c r="E4437" s="628"/>
      <c r="F4437" s="638"/>
      <c r="G4437" s="639"/>
      <c r="H4437" s="630">
        <f>IF(F4437="",0,VLOOKUP(F4437,'Cable trays (UnitPrice)'!B:F,5,0))</f>
        <v>0</v>
      </c>
      <c r="I4437" s="631">
        <f t="shared" si="6126"/>
        <v>0</v>
      </c>
      <c r="J4437" s="632"/>
      <c r="K4437" s="632"/>
      <c r="L4437" s="632"/>
      <c r="M4437" s="633"/>
      <c r="N4437" s="632"/>
      <c r="O4437" s="635"/>
      <c r="P4437" s="636" t="e">
        <f t="shared" ref="P4437" si="6133">G4437*O4430</f>
        <v>#REF!</v>
      </c>
    </row>
    <row r="4438" spans="1:16">
      <c r="B4438" s="627"/>
      <c r="C4438" s="627"/>
      <c r="D4438" s="627"/>
      <c r="E4438" s="628"/>
      <c r="F4438" s="627"/>
      <c r="G4438" s="639"/>
      <c r="H4438" s="630">
        <f>IF(F4438="",0,VLOOKUP(F4438,'Cable trays (UnitPrice)'!B:F,5,0))</f>
        <v>0</v>
      </c>
      <c r="I4438" s="631">
        <f t="shared" si="6126"/>
        <v>0</v>
      </c>
      <c r="J4438" s="632"/>
      <c r="K4438" s="632"/>
      <c r="L4438" s="632"/>
      <c r="M4438" s="633"/>
      <c r="N4438" s="632"/>
      <c r="O4438" s="635"/>
      <c r="P4438" s="636" t="e">
        <f t="shared" ref="P4438" si="6134">G4438*O4430</f>
        <v>#REF!</v>
      </c>
    </row>
    <row r="4439" spans="1:16">
      <c r="B4439" s="627"/>
      <c r="C4439" s="627"/>
      <c r="D4439" s="627"/>
      <c r="E4439" s="628"/>
      <c r="F4439" s="8"/>
      <c r="G4439" s="639"/>
      <c r="H4439" s="630">
        <f>IF(F4439="",0,VLOOKUP(F4439,'Cable trays (UnitPrice)'!B:F,5,0))</f>
        <v>0</v>
      </c>
      <c r="I4439" s="631">
        <f t="shared" si="6126"/>
        <v>0</v>
      </c>
      <c r="J4439" s="632"/>
      <c r="K4439" s="632"/>
      <c r="L4439" s="632"/>
      <c r="M4439" s="633"/>
      <c r="N4439" s="632"/>
      <c r="O4439" s="635"/>
      <c r="P4439" s="636" t="e">
        <f t="shared" ref="P4439" si="6135">G4439*O4430</f>
        <v>#REF!</v>
      </c>
    </row>
    <row r="4440" spans="1:16">
      <c r="A4440" t="s">
        <v>1153</v>
      </c>
      <c r="B4440" s="706" t="s">
        <v>1144</v>
      </c>
      <c r="C4440" s="703" t="s">
        <v>852</v>
      </c>
      <c r="D4440" s="9" t="s">
        <v>875</v>
      </c>
      <c r="E4440" s="9" t="s">
        <v>881</v>
      </c>
      <c r="F4440" s="619"/>
      <c r="G4440" s="619"/>
      <c r="H4440" s="619"/>
      <c r="I4440" s="620">
        <f t="shared" ref="I4440" si="6136">SUM(I4441:I4449)</f>
        <v>18.541982499316379</v>
      </c>
      <c r="J4440" s="621">
        <f>I4440*NOK2EUR</f>
        <v>213.23279874213836</v>
      </c>
      <c r="K4440" s="622"/>
      <c r="L4440" s="622">
        <f t="shared" ref="L4440" si="6137">D4440/1000</f>
        <v>0.15</v>
      </c>
      <c r="M4440" s="624">
        <f t="shared" ref="M4440" si="6138">$M$1</f>
        <v>0.5</v>
      </c>
      <c r="N4440" s="622">
        <f t="shared" ref="N4440" si="6139">L4440+L4440*M4440</f>
        <v>0.22499999999999998</v>
      </c>
      <c r="O4440" s="626" t="e">
        <f>SUMIF(#REF!,A4440,#REF!)</f>
        <v>#REF!</v>
      </c>
      <c r="P4440" s="626"/>
    </row>
    <row r="4441" spans="1:16">
      <c r="B4441" s="627"/>
      <c r="C4441" s="627"/>
      <c r="D4441" s="627"/>
      <c r="E4441" s="628"/>
      <c r="F4441" s="260" t="str">
        <f>CONCATENATE(B4440," ",C4440,D4440,"x",E4440)</f>
        <v>Tray - Union HDG 150 x 100</v>
      </c>
      <c r="G4441" s="629">
        <v>1</v>
      </c>
      <c r="H4441" s="630">
        <f>IF(F4441="",0,VLOOKUP(F4441,'Cable trays (UnitPrice)'!B:F,5,0))</f>
        <v>3.3087229969920697</v>
      </c>
      <c r="I4441" s="631">
        <f t="shared" ref="I4441:I4449" si="6140">H4441*G4441</f>
        <v>3.3087229969920697</v>
      </c>
      <c r="J4441" s="632"/>
      <c r="K4441" s="632"/>
      <c r="L4441" s="632"/>
      <c r="M4441" s="633"/>
      <c r="N4441" s="632"/>
      <c r="O4441" s="635"/>
      <c r="P4441" s="636" t="e">
        <f t="shared" ref="P4441" si="6141">G4441*O4440</f>
        <v>#REF!</v>
      </c>
    </row>
    <row r="4442" spans="1:16">
      <c r="B4442" s="627"/>
      <c r="C4442" s="627"/>
      <c r="D4442" s="627"/>
      <c r="E4442" s="628"/>
      <c r="F4442" s="260" t="str">
        <f>CONCATENATE("Ladder - Union ",C4440,D4440,"x",E4440)</f>
        <v>Ladder - Union HDG 150 x 100</v>
      </c>
      <c r="G4442" s="629">
        <v>2</v>
      </c>
      <c r="H4442" s="630">
        <f>IF(F4442="",0,VLOOKUP(F4442,'Cable trays (UnitPrice)'!B:F,5,0))</f>
        <v>4.1564123598578071</v>
      </c>
      <c r="I4442" s="631">
        <f t="shared" si="6140"/>
        <v>8.3128247197156142</v>
      </c>
      <c r="J4442" s="632"/>
      <c r="K4442" s="632"/>
      <c r="L4442" s="632"/>
      <c r="M4442" s="633"/>
      <c r="N4442" s="632"/>
      <c r="O4442" s="635"/>
      <c r="P4442" s="636" t="e">
        <f t="shared" ref="P4442" si="6142">G4442*O4440</f>
        <v>#REF!</v>
      </c>
    </row>
    <row r="4443" spans="1:16">
      <c r="B4443" s="627"/>
      <c r="C4443" s="627"/>
      <c r="D4443" s="627"/>
      <c r="E4443" s="628"/>
      <c r="F4443" s="638" t="s">
        <v>853</v>
      </c>
      <c r="G4443" s="639">
        <v>2</v>
      </c>
      <c r="H4443" s="630">
        <f>IF(F4443="",0,VLOOKUP(F4443,'Cable trays (UnitPrice)'!B:F,5,0))</f>
        <v>1.6165217391304347</v>
      </c>
      <c r="I4443" s="631">
        <f t="shared" si="6140"/>
        <v>3.2330434782608695</v>
      </c>
      <c r="J4443" s="632"/>
      <c r="K4443" s="632"/>
      <c r="L4443" s="632"/>
      <c r="M4443" s="633"/>
      <c r="N4443" s="632"/>
      <c r="O4443" s="635"/>
      <c r="P4443" s="636" t="e">
        <f t="shared" ref="P4443" si="6143">G4443*O4440</f>
        <v>#REF!</v>
      </c>
    </row>
    <row r="4444" spans="1:16">
      <c r="B4444" s="627"/>
      <c r="C4444" s="627"/>
      <c r="D4444" s="627"/>
      <c r="E4444" s="628"/>
      <c r="F4444" s="638" t="s">
        <v>854</v>
      </c>
      <c r="G4444" s="639">
        <v>2</v>
      </c>
      <c r="H4444" s="630">
        <f>IF(F4444="",0,VLOOKUP(F4444,'Cable trays (UnitPrice)'!B:F,5,0))</f>
        <v>0.1643478260869565</v>
      </c>
      <c r="I4444" s="631">
        <f t="shared" si="6140"/>
        <v>0.328695652173913</v>
      </c>
      <c r="J4444" s="632"/>
      <c r="K4444" s="632"/>
      <c r="L4444" s="632"/>
      <c r="M4444" s="633"/>
      <c r="N4444" s="632"/>
      <c r="O4444" s="635"/>
      <c r="P4444" s="636" t="e">
        <f t="shared" ref="P4444" si="6144">G4444*O4440</f>
        <v>#REF!</v>
      </c>
    </row>
    <row r="4445" spans="1:16">
      <c r="B4445" s="627"/>
      <c r="C4445" s="627"/>
      <c r="D4445" s="627"/>
      <c r="E4445" s="628"/>
      <c r="F4445" s="638" t="s">
        <v>865</v>
      </c>
      <c r="G4445" s="639">
        <f t="shared" si="6088"/>
        <v>0.3</v>
      </c>
      <c r="H4445" s="630">
        <f>IF(F4445="",0,VLOOKUP(F4445,'Cable trays (UnitPrice)'!B:F,5,0))</f>
        <v>5.9608695652173909</v>
      </c>
      <c r="I4445" s="631">
        <f t="shared" si="6140"/>
        <v>1.7882608695652171</v>
      </c>
      <c r="J4445" s="632"/>
      <c r="K4445" s="632"/>
      <c r="L4445" s="632"/>
      <c r="M4445" s="633"/>
      <c r="N4445" s="632"/>
      <c r="O4445" s="635"/>
      <c r="P4445" s="636" t="e">
        <f t="shared" ref="P4445" si="6145">G4445*O4440</f>
        <v>#REF!</v>
      </c>
    </row>
    <row r="4446" spans="1:16">
      <c r="B4446" s="627"/>
      <c r="C4446" s="627"/>
      <c r="D4446" s="627"/>
      <c r="E4446" s="628"/>
      <c r="F4446" s="638" t="s">
        <v>855</v>
      </c>
      <c r="G4446" s="639">
        <v>2</v>
      </c>
      <c r="H4446" s="630">
        <f>IF(F4446="",0,VLOOKUP(F4446,'Cable trays (UnitPrice)'!B:F,5,0))</f>
        <v>0.78521739130434776</v>
      </c>
      <c r="I4446" s="631">
        <f t="shared" si="6140"/>
        <v>1.5704347826086955</v>
      </c>
      <c r="J4446" s="632"/>
      <c r="K4446" s="632"/>
      <c r="L4446" s="632"/>
      <c r="M4446" s="633"/>
      <c r="N4446" s="632"/>
      <c r="O4446" s="635"/>
      <c r="P4446" s="636" t="e">
        <f t="shared" ref="P4446" si="6146">G4446*O4440</f>
        <v>#REF!</v>
      </c>
    </row>
    <row r="4447" spans="1:16">
      <c r="B4447" s="627"/>
      <c r="C4447" s="627"/>
      <c r="D4447" s="627"/>
      <c r="E4447" s="628"/>
      <c r="F4447" s="638"/>
      <c r="G4447" s="639"/>
      <c r="H4447" s="630">
        <f>IF(F4447="",0,VLOOKUP(F4447,'Cable trays (UnitPrice)'!B:F,5,0))</f>
        <v>0</v>
      </c>
      <c r="I4447" s="631">
        <f t="shared" si="6140"/>
        <v>0</v>
      </c>
      <c r="J4447" s="632"/>
      <c r="K4447" s="632"/>
      <c r="L4447" s="632"/>
      <c r="M4447" s="633"/>
      <c r="N4447" s="632"/>
      <c r="O4447" s="635"/>
      <c r="P4447" s="636" t="e">
        <f t="shared" ref="P4447" si="6147">G4447*O4440</f>
        <v>#REF!</v>
      </c>
    </row>
    <row r="4448" spans="1:16">
      <c r="B4448" s="627"/>
      <c r="C4448" s="627"/>
      <c r="D4448" s="627"/>
      <c r="E4448" s="628"/>
      <c r="F4448" s="627"/>
      <c r="G4448" s="639"/>
      <c r="H4448" s="630">
        <f>IF(F4448="",0,VLOOKUP(F4448,'Cable trays (UnitPrice)'!B:F,5,0))</f>
        <v>0</v>
      </c>
      <c r="I4448" s="631">
        <f t="shared" si="6140"/>
        <v>0</v>
      </c>
      <c r="J4448" s="632"/>
      <c r="K4448" s="632"/>
      <c r="L4448" s="632"/>
      <c r="M4448" s="633"/>
      <c r="N4448" s="632"/>
      <c r="O4448" s="635"/>
      <c r="P4448" s="636" t="e">
        <f t="shared" ref="P4448" si="6148">G4448*O4440</f>
        <v>#REF!</v>
      </c>
    </row>
    <row r="4449" spans="1:16">
      <c r="B4449" s="627"/>
      <c r="C4449" s="627"/>
      <c r="D4449" s="627"/>
      <c r="E4449" s="628"/>
      <c r="F4449" s="8"/>
      <c r="G4449" s="639"/>
      <c r="H4449" s="630">
        <f>IF(F4449="",0,VLOOKUP(F4449,'Cable trays (UnitPrice)'!B:F,5,0))</f>
        <v>0</v>
      </c>
      <c r="I4449" s="631">
        <f t="shared" si="6140"/>
        <v>0</v>
      </c>
      <c r="J4449" s="632"/>
      <c r="K4449" s="632"/>
      <c r="L4449" s="632"/>
      <c r="M4449" s="633"/>
      <c r="N4449" s="632"/>
      <c r="O4449" s="635"/>
      <c r="P4449" s="636" t="e">
        <f t="shared" ref="P4449" si="6149">G4449*O4440</f>
        <v>#REF!</v>
      </c>
    </row>
    <row r="4450" spans="1:16">
      <c r="A4450" t="s">
        <v>1154</v>
      </c>
      <c r="B4450" s="706" t="s">
        <v>1144</v>
      </c>
      <c r="C4450" s="703" t="s">
        <v>852</v>
      </c>
      <c r="D4450" s="9" t="s">
        <v>875</v>
      </c>
      <c r="E4450" s="9" t="s">
        <v>1016</v>
      </c>
      <c r="F4450" s="619"/>
      <c r="G4450" s="619"/>
      <c r="H4450" s="619"/>
      <c r="I4450" s="620">
        <f t="shared" ref="I4450" si="6150">SUM(I4451:I4459)</f>
        <v>17.434517363959529</v>
      </c>
      <c r="J4450" s="621">
        <f>I4450*NOK2EUR</f>
        <v>200.49694968553459</v>
      </c>
      <c r="K4450" s="622"/>
      <c r="L4450" s="622">
        <f t="shared" ref="L4450" si="6151">D4450/1000</f>
        <v>0.15</v>
      </c>
      <c r="M4450" s="624">
        <f t="shared" ref="M4450" si="6152">$M$1</f>
        <v>0.5</v>
      </c>
      <c r="N4450" s="622">
        <f t="shared" ref="N4450" si="6153">L4450+L4450*M4450</f>
        <v>0.22499999999999998</v>
      </c>
      <c r="O4450" s="626" t="e">
        <f>SUMIF(#REF!,A4450,#REF!)</f>
        <v>#REF!</v>
      </c>
      <c r="P4450" s="626"/>
    </row>
    <row r="4451" spans="1:16">
      <c r="B4451" s="627"/>
      <c r="C4451" s="627"/>
      <c r="D4451" s="627"/>
      <c r="E4451" s="628"/>
      <c r="F4451" s="260" t="str">
        <f>CONCATENATE(B4450," ",C4450,D4450,"x",E4450)</f>
        <v>Tray - Union HDG 150 x 75</v>
      </c>
      <c r="G4451" s="629">
        <v>1</v>
      </c>
      <c r="H4451" s="630">
        <f>IF(F4451="",0,VLOOKUP(F4451,'Cable trays (UnitPrice)'!B:F,5,0))</f>
        <v>2.2012578616352205</v>
      </c>
      <c r="I4451" s="631">
        <f t="shared" ref="I4451:I4459" si="6154">H4451*G4451</f>
        <v>2.2012578616352205</v>
      </c>
      <c r="J4451" s="632"/>
      <c r="K4451" s="632"/>
      <c r="L4451" s="632"/>
      <c r="M4451" s="633"/>
      <c r="N4451" s="632"/>
      <c r="O4451" s="635"/>
      <c r="P4451" s="636" t="e">
        <f t="shared" ref="P4451" si="6155">G4451*O4450</f>
        <v>#REF!</v>
      </c>
    </row>
    <row r="4452" spans="1:16">
      <c r="B4452" s="627"/>
      <c r="C4452" s="627"/>
      <c r="D4452" s="627"/>
      <c r="E4452" s="628"/>
      <c r="F4452" s="260" t="str">
        <f>CONCATENATE("Ladder - Union ",C4450,D4450,"x",E4450)</f>
        <v>Ladder - Union HDG 150 x 75</v>
      </c>
      <c r="G4452" s="629">
        <v>2</v>
      </c>
      <c r="H4452" s="630">
        <f>IF(F4452="",0,VLOOKUP(F4452,'Cable trays (UnitPrice)'!B:F,5,0))</f>
        <v>4.1564123598578071</v>
      </c>
      <c r="I4452" s="631">
        <f t="shared" si="6154"/>
        <v>8.3128247197156142</v>
      </c>
      <c r="J4452" s="632"/>
      <c r="K4452" s="632"/>
      <c r="L4452" s="632"/>
      <c r="M4452" s="633"/>
      <c r="N4452" s="632"/>
      <c r="O4452" s="635"/>
      <c r="P4452" s="636" t="e">
        <f t="shared" ref="P4452" si="6156">G4452*O4450</f>
        <v>#REF!</v>
      </c>
    </row>
    <row r="4453" spans="1:16">
      <c r="B4453" s="627"/>
      <c r="C4453" s="627"/>
      <c r="D4453" s="627"/>
      <c r="E4453" s="628"/>
      <c r="F4453" s="638" t="s">
        <v>853</v>
      </c>
      <c r="G4453" s="639">
        <v>2</v>
      </c>
      <c r="H4453" s="630">
        <f>IF(F4453="",0,VLOOKUP(F4453,'Cable trays (UnitPrice)'!B:F,5,0))</f>
        <v>1.6165217391304347</v>
      </c>
      <c r="I4453" s="631">
        <f t="shared" si="6154"/>
        <v>3.2330434782608695</v>
      </c>
      <c r="J4453" s="632"/>
      <c r="K4453" s="632"/>
      <c r="L4453" s="632"/>
      <c r="M4453" s="633"/>
      <c r="N4453" s="632"/>
      <c r="O4453" s="635"/>
      <c r="P4453" s="636" t="e">
        <f t="shared" ref="P4453" si="6157">G4453*O4450</f>
        <v>#REF!</v>
      </c>
    </row>
    <row r="4454" spans="1:16">
      <c r="B4454" s="627"/>
      <c r="C4454" s="627"/>
      <c r="D4454" s="627"/>
      <c r="E4454" s="628"/>
      <c r="F4454" s="638" t="s">
        <v>854</v>
      </c>
      <c r="G4454" s="639">
        <v>2</v>
      </c>
      <c r="H4454" s="630">
        <f>IF(F4454="",0,VLOOKUP(F4454,'Cable trays (UnitPrice)'!B:F,5,0))</f>
        <v>0.1643478260869565</v>
      </c>
      <c r="I4454" s="631">
        <f t="shared" si="6154"/>
        <v>0.328695652173913</v>
      </c>
      <c r="J4454" s="632"/>
      <c r="K4454" s="632"/>
      <c r="L4454" s="632"/>
      <c r="M4454" s="633"/>
      <c r="N4454" s="632"/>
      <c r="O4454" s="635"/>
      <c r="P4454" s="636" t="e">
        <f t="shared" ref="P4454" si="6158">G4454*O4450</f>
        <v>#REF!</v>
      </c>
    </row>
    <row r="4455" spans="1:16">
      <c r="B4455" s="627"/>
      <c r="C4455" s="627"/>
      <c r="D4455" s="627"/>
      <c r="E4455" s="628"/>
      <c r="F4455" s="638" t="s">
        <v>865</v>
      </c>
      <c r="G4455" s="639">
        <f t="shared" si="6088"/>
        <v>0.3</v>
      </c>
      <c r="H4455" s="630">
        <f>IF(F4455="",0,VLOOKUP(F4455,'Cable trays (UnitPrice)'!B:F,5,0))</f>
        <v>5.9608695652173909</v>
      </c>
      <c r="I4455" s="631">
        <f t="shared" si="6154"/>
        <v>1.7882608695652171</v>
      </c>
      <c r="J4455" s="632"/>
      <c r="K4455" s="632"/>
      <c r="L4455" s="632"/>
      <c r="M4455" s="633"/>
      <c r="N4455" s="632"/>
      <c r="O4455" s="635"/>
      <c r="P4455" s="636" t="e">
        <f t="shared" ref="P4455" si="6159">G4455*O4450</f>
        <v>#REF!</v>
      </c>
    </row>
    <row r="4456" spans="1:16">
      <c r="B4456" s="627"/>
      <c r="C4456" s="627"/>
      <c r="D4456" s="627"/>
      <c r="E4456" s="628"/>
      <c r="F4456" s="638" t="s">
        <v>855</v>
      </c>
      <c r="G4456" s="639">
        <v>2</v>
      </c>
      <c r="H4456" s="630">
        <f>IF(F4456="",0,VLOOKUP(F4456,'Cable trays (UnitPrice)'!B:F,5,0))</f>
        <v>0.78521739130434776</v>
      </c>
      <c r="I4456" s="631">
        <f t="shared" si="6154"/>
        <v>1.5704347826086955</v>
      </c>
      <c r="J4456" s="632"/>
      <c r="K4456" s="632"/>
      <c r="L4456" s="632"/>
      <c r="M4456" s="633"/>
      <c r="N4456" s="632"/>
      <c r="O4456" s="635"/>
      <c r="P4456" s="636" t="e">
        <f t="shared" ref="P4456" si="6160">G4456*O4450</f>
        <v>#REF!</v>
      </c>
    </row>
    <row r="4457" spans="1:16">
      <c r="B4457" s="627"/>
      <c r="C4457" s="627"/>
      <c r="D4457" s="627"/>
      <c r="E4457" s="628"/>
      <c r="F4457" s="638"/>
      <c r="G4457" s="639"/>
      <c r="H4457" s="630">
        <f>IF(F4457="",0,VLOOKUP(F4457,'Cable trays (UnitPrice)'!B:F,5,0))</f>
        <v>0</v>
      </c>
      <c r="I4457" s="631">
        <f t="shared" si="6154"/>
        <v>0</v>
      </c>
      <c r="J4457" s="632"/>
      <c r="K4457" s="632"/>
      <c r="L4457" s="632"/>
      <c r="M4457" s="633"/>
      <c r="N4457" s="632"/>
      <c r="O4457" s="635"/>
      <c r="P4457" s="636" t="e">
        <f t="shared" ref="P4457" si="6161">G4457*O4450</f>
        <v>#REF!</v>
      </c>
    </row>
    <row r="4458" spans="1:16">
      <c r="B4458" s="627"/>
      <c r="C4458" s="627"/>
      <c r="D4458" s="627"/>
      <c r="E4458" s="628"/>
      <c r="F4458" s="627"/>
      <c r="G4458" s="639"/>
      <c r="H4458" s="630">
        <f>IF(F4458="",0,VLOOKUP(F4458,'Cable trays (UnitPrice)'!B:F,5,0))</f>
        <v>0</v>
      </c>
      <c r="I4458" s="631">
        <f t="shared" si="6154"/>
        <v>0</v>
      </c>
      <c r="J4458" s="632"/>
      <c r="K4458" s="632"/>
      <c r="L4458" s="632"/>
      <c r="M4458" s="633"/>
      <c r="N4458" s="632"/>
      <c r="O4458" s="635"/>
      <c r="P4458" s="636" t="e">
        <f t="shared" ref="P4458" si="6162">G4458*O4450</f>
        <v>#REF!</v>
      </c>
    </row>
    <row r="4459" spans="1:16">
      <c r="B4459" s="627"/>
      <c r="C4459" s="627"/>
      <c r="D4459" s="627"/>
      <c r="E4459" s="628"/>
      <c r="F4459" s="8"/>
      <c r="G4459" s="639"/>
      <c r="H4459" s="630">
        <f>IF(F4459="",0,VLOOKUP(F4459,'Cable trays (UnitPrice)'!B:F,5,0))</f>
        <v>0</v>
      </c>
      <c r="I4459" s="631">
        <f t="shared" si="6154"/>
        <v>0</v>
      </c>
      <c r="J4459" s="632"/>
      <c r="K4459" s="632"/>
      <c r="L4459" s="632"/>
      <c r="M4459" s="633"/>
      <c r="N4459" s="632"/>
      <c r="O4459" s="635"/>
      <c r="P4459" s="636" t="e">
        <f t="shared" ref="P4459" si="6163">G4459*O4450</f>
        <v>#REF!</v>
      </c>
    </row>
    <row r="4460" spans="1:16">
      <c r="A4460" t="s">
        <v>1155</v>
      </c>
      <c r="B4460" s="706" t="s">
        <v>1144</v>
      </c>
      <c r="C4460" s="703" t="s">
        <v>852</v>
      </c>
      <c r="D4460" s="9" t="s">
        <v>875</v>
      </c>
      <c r="E4460" s="9" t="s">
        <v>867</v>
      </c>
      <c r="F4460" s="619"/>
      <c r="G4460" s="619"/>
      <c r="H4460" s="619"/>
      <c r="I4460" s="620">
        <f t="shared" ref="I4460" si="6164">SUM(I4461:I4469)</f>
        <v>11.787812414547441</v>
      </c>
      <c r="J4460" s="621">
        <f>I4460*NOK2EUR</f>
        <v>135.55984276729558</v>
      </c>
      <c r="K4460" s="622"/>
      <c r="L4460" s="622">
        <f t="shared" ref="L4460" si="6165">D4460/1000</f>
        <v>0.15</v>
      </c>
      <c r="M4460" s="624">
        <f t="shared" ref="M4460" si="6166">$M$1</f>
        <v>0.5</v>
      </c>
      <c r="N4460" s="622">
        <f t="shared" ref="N4460" si="6167">L4460+L4460*M4460</f>
        <v>0.22499999999999998</v>
      </c>
      <c r="O4460" s="626" t="e">
        <f>SUMIF(#REF!,A4460,#REF!)</f>
        <v>#REF!</v>
      </c>
      <c r="P4460" s="626"/>
    </row>
    <row r="4461" spans="1:16">
      <c r="B4461" s="627"/>
      <c r="C4461" s="627"/>
      <c r="D4461" s="627"/>
      <c r="E4461" s="628"/>
      <c r="F4461" s="260" t="str">
        <f>CONCATENATE(B4460," ",C4460,D4460,"x",E4460)</f>
        <v>Tray - Union HDG 150 x 50</v>
      </c>
      <c r="G4461" s="629">
        <v>1</v>
      </c>
      <c r="H4461" s="630">
        <f>IF(F4461="",0,VLOOKUP(F4461,'Cable trays (UnitPrice)'!B:F,5,0))</f>
        <v>1.0117582718074924</v>
      </c>
      <c r="I4461" s="631">
        <f t="shared" ref="I4461:I4469" si="6168">H4461*G4461</f>
        <v>1.0117582718074924</v>
      </c>
      <c r="J4461" s="632"/>
      <c r="K4461" s="632"/>
      <c r="L4461" s="632"/>
      <c r="M4461" s="633"/>
      <c r="N4461" s="632"/>
      <c r="O4461" s="635"/>
      <c r="P4461" s="636" t="e">
        <f t="shared" ref="P4461" si="6169">G4461*O4460</f>
        <v>#REF!</v>
      </c>
    </row>
    <row r="4462" spans="1:16">
      <c r="B4462" s="627"/>
      <c r="C4462" s="627"/>
      <c r="D4462" s="627"/>
      <c r="E4462" s="628"/>
      <c r="F4462" s="260" t="str">
        <f>CONCATENATE("Ladder - Union ",C4460,D4460,"x",E4460)</f>
        <v>Ladder - Union HDG 150 x 50</v>
      </c>
      <c r="G4462" s="629">
        <v>2</v>
      </c>
      <c r="H4462" s="630">
        <f>IF(F4462="",0,VLOOKUP(F4462,'Cable trays (UnitPrice)'!B:F,5,0))</f>
        <v>1.9278096800656273</v>
      </c>
      <c r="I4462" s="631">
        <f t="shared" si="6168"/>
        <v>3.8556193601312545</v>
      </c>
      <c r="J4462" s="632"/>
      <c r="K4462" s="632"/>
      <c r="L4462" s="632"/>
      <c r="M4462" s="633"/>
      <c r="N4462" s="632"/>
      <c r="O4462" s="635"/>
      <c r="P4462" s="636" t="e">
        <f t="shared" ref="P4462" si="6170">G4462*O4460</f>
        <v>#REF!</v>
      </c>
    </row>
    <row r="4463" spans="1:16">
      <c r="B4463" s="627"/>
      <c r="C4463" s="627"/>
      <c r="D4463" s="627"/>
      <c r="E4463" s="628"/>
      <c r="F4463" s="638" t="s">
        <v>853</v>
      </c>
      <c r="G4463" s="639">
        <v>2</v>
      </c>
      <c r="H4463" s="630">
        <f>IF(F4463="",0,VLOOKUP(F4463,'Cable trays (UnitPrice)'!B:F,5,0))</f>
        <v>1.6165217391304347</v>
      </c>
      <c r="I4463" s="631">
        <f t="shared" si="6168"/>
        <v>3.2330434782608695</v>
      </c>
      <c r="J4463" s="632"/>
      <c r="K4463" s="632"/>
      <c r="L4463" s="632"/>
      <c r="M4463" s="633"/>
      <c r="N4463" s="632"/>
      <c r="O4463" s="635"/>
      <c r="P4463" s="636" t="e">
        <f t="shared" ref="P4463" si="6171">G4463*O4460</f>
        <v>#REF!</v>
      </c>
    </row>
    <row r="4464" spans="1:16">
      <c r="B4464" s="627"/>
      <c r="C4464" s="627"/>
      <c r="D4464" s="627"/>
      <c r="E4464" s="628"/>
      <c r="F4464" s="638" t="s">
        <v>854</v>
      </c>
      <c r="G4464" s="639">
        <v>2</v>
      </c>
      <c r="H4464" s="630">
        <f>IF(F4464="",0,VLOOKUP(F4464,'Cable trays (UnitPrice)'!B:F,5,0))</f>
        <v>0.1643478260869565</v>
      </c>
      <c r="I4464" s="631">
        <f t="shared" si="6168"/>
        <v>0.328695652173913</v>
      </c>
      <c r="J4464" s="632"/>
      <c r="K4464" s="632"/>
      <c r="L4464" s="632"/>
      <c r="M4464" s="633"/>
      <c r="N4464" s="632"/>
      <c r="O4464" s="635"/>
      <c r="P4464" s="636" t="e">
        <f t="shared" ref="P4464" si="6172">G4464*O4460</f>
        <v>#REF!</v>
      </c>
    </row>
    <row r="4465" spans="1:16">
      <c r="B4465" s="627"/>
      <c r="C4465" s="627"/>
      <c r="D4465" s="627"/>
      <c r="E4465" s="628"/>
      <c r="F4465" s="638" t="s">
        <v>865</v>
      </c>
      <c r="G4465" s="639">
        <f t="shared" si="6088"/>
        <v>0.3</v>
      </c>
      <c r="H4465" s="630">
        <f>IF(F4465="",0,VLOOKUP(F4465,'Cable trays (UnitPrice)'!B:F,5,0))</f>
        <v>5.9608695652173909</v>
      </c>
      <c r="I4465" s="631">
        <f t="shared" si="6168"/>
        <v>1.7882608695652171</v>
      </c>
      <c r="J4465" s="632"/>
      <c r="K4465" s="632"/>
      <c r="L4465" s="632"/>
      <c r="M4465" s="633"/>
      <c r="N4465" s="632"/>
      <c r="O4465" s="635"/>
      <c r="P4465" s="636" t="e">
        <f t="shared" ref="P4465" si="6173">G4465*O4460</f>
        <v>#REF!</v>
      </c>
    </row>
    <row r="4466" spans="1:16">
      <c r="B4466" s="627"/>
      <c r="C4466" s="627"/>
      <c r="D4466" s="627"/>
      <c r="E4466" s="628"/>
      <c r="F4466" s="638" t="s">
        <v>855</v>
      </c>
      <c r="G4466" s="639">
        <v>2</v>
      </c>
      <c r="H4466" s="630">
        <f>IF(F4466="",0,VLOOKUP(F4466,'Cable trays (UnitPrice)'!B:F,5,0))</f>
        <v>0.78521739130434776</v>
      </c>
      <c r="I4466" s="631">
        <f t="shared" si="6168"/>
        <v>1.5704347826086955</v>
      </c>
      <c r="J4466" s="632"/>
      <c r="K4466" s="632"/>
      <c r="L4466" s="632"/>
      <c r="M4466" s="633"/>
      <c r="N4466" s="632"/>
      <c r="O4466" s="635"/>
      <c r="P4466" s="636" t="e">
        <f t="shared" ref="P4466" si="6174">G4466*O4460</f>
        <v>#REF!</v>
      </c>
    </row>
    <row r="4467" spans="1:16">
      <c r="B4467" s="627"/>
      <c r="C4467" s="627"/>
      <c r="D4467" s="627"/>
      <c r="E4467" s="628"/>
      <c r="F4467" s="638"/>
      <c r="G4467" s="639"/>
      <c r="H4467" s="630">
        <f>IF(F4467="",0,VLOOKUP(F4467,'Cable trays (UnitPrice)'!B:F,5,0))</f>
        <v>0</v>
      </c>
      <c r="I4467" s="631">
        <f t="shared" si="6168"/>
        <v>0</v>
      </c>
      <c r="J4467" s="632"/>
      <c r="K4467" s="632"/>
      <c r="L4467" s="632"/>
      <c r="M4467" s="633"/>
      <c r="N4467" s="632"/>
      <c r="O4467" s="635"/>
      <c r="P4467" s="636" t="e">
        <f t="shared" ref="P4467" si="6175">G4467*O4460</f>
        <v>#REF!</v>
      </c>
    </row>
    <row r="4468" spans="1:16">
      <c r="B4468" s="627"/>
      <c r="C4468" s="627"/>
      <c r="D4468" s="627"/>
      <c r="E4468" s="628"/>
      <c r="F4468" s="627"/>
      <c r="G4468" s="639"/>
      <c r="H4468" s="630">
        <f>IF(F4468="",0,VLOOKUP(F4468,'Cable trays (UnitPrice)'!B:F,5,0))</f>
        <v>0</v>
      </c>
      <c r="I4468" s="631">
        <f t="shared" si="6168"/>
        <v>0</v>
      </c>
      <c r="J4468" s="632"/>
      <c r="K4468" s="632"/>
      <c r="L4468" s="632"/>
      <c r="M4468" s="633"/>
      <c r="N4468" s="632"/>
      <c r="O4468" s="635"/>
      <c r="P4468" s="636" t="e">
        <f t="shared" ref="P4468" si="6176">G4468*O4460</f>
        <v>#REF!</v>
      </c>
    </row>
    <row r="4469" spans="1:16">
      <c r="B4469" s="627"/>
      <c r="C4469" s="627"/>
      <c r="D4469" s="627"/>
      <c r="E4469" s="628"/>
      <c r="F4469" s="8"/>
      <c r="G4469" s="639"/>
      <c r="H4469" s="630">
        <f>IF(F4469="",0,VLOOKUP(F4469,'Cable trays (UnitPrice)'!B:F,5,0))</f>
        <v>0</v>
      </c>
      <c r="I4469" s="631">
        <f t="shared" si="6168"/>
        <v>0</v>
      </c>
      <c r="J4469" s="632"/>
      <c r="K4469" s="632"/>
      <c r="L4469" s="632"/>
      <c r="M4469" s="633"/>
      <c r="N4469" s="632"/>
      <c r="O4469" s="635"/>
      <c r="P4469" s="636" t="e">
        <f t="shared" ref="P4469" si="6177">G4469*O4460</f>
        <v>#REF!</v>
      </c>
    </row>
    <row r="4470" spans="1:16">
      <c r="A4470" t="s">
        <v>1156</v>
      </c>
      <c r="B4470" s="706" t="s">
        <v>1144</v>
      </c>
      <c r="C4470" s="703" t="s">
        <v>852</v>
      </c>
      <c r="D4470" s="9" t="s">
        <v>875</v>
      </c>
      <c r="E4470" s="9" t="s">
        <v>890</v>
      </c>
      <c r="F4470" s="619"/>
      <c r="G4470" s="619"/>
      <c r="H4470" s="619"/>
      <c r="I4470" s="620">
        <f t="shared" ref="I4470" si="6178">SUM(I4471:I4479)</f>
        <v>11.555381460213288</v>
      </c>
      <c r="J4470" s="621">
        <f>I4470*NOK2EUR</f>
        <v>132.88688679245283</v>
      </c>
      <c r="K4470" s="622"/>
      <c r="L4470" s="622">
        <f t="shared" ref="L4470" si="6179">D4470/1000</f>
        <v>0.15</v>
      </c>
      <c r="M4470" s="624">
        <f t="shared" ref="M4470" si="6180">$M$1</f>
        <v>0.5</v>
      </c>
      <c r="N4470" s="622">
        <f t="shared" ref="N4470" si="6181">L4470+L4470*M4470</f>
        <v>0.22499999999999998</v>
      </c>
      <c r="O4470" s="626" t="e">
        <f>SUMIF(#REF!,A4470,#REF!)</f>
        <v>#REF!</v>
      </c>
      <c r="P4470" s="626"/>
    </row>
    <row r="4471" spans="1:16">
      <c r="B4471" s="627"/>
      <c r="C4471" s="627"/>
      <c r="D4471" s="627"/>
      <c r="E4471" s="628"/>
      <c r="F4471" s="260" t="str">
        <f>CONCATENATE(B4470," ",C4470,D4470,"x",E4470)</f>
        <v>Tray - Union HDG 150 x 25</v>
      </c>
      <c r="G4471" s="629">
        <v>1</v>
      </c>
      <c r="H4471" s="630">
        <f>IF(F4471="",0,VLOOKUP(F4471,'Cable trays (UnitPrice)'!B:F,5,0))</f>
        <v>0.77932731747333872</v>
      </c>
      <c r="I4471" s="631">
        <f t="shared" ref="I4471:I4479" si="6182">H4471*G4471</f>
        <v>0.77932731747333872</v>
      </c>
      <c r="J4471" s="632"/>
      <c r="K4471" s="632"/>
      <c r="L4471" s="632"/>
      <c r="M4471" s="633"/>
      <c r="N4471" s="632"/>
      <c r="O4471" s="635"/>
      <c r="P4471" s="636" t="e">
        <f t="shared" ref="P4471" si="6183">G4471*O4470</f>
        <v>#REF!</v>
      </c>
    </row>
    <row r="4472" spans="1:16">
      <c r="B4472" s="627"/>
      <c r="C4472" s="627"/>
      <c r="D4472" s="627"/>
      <c r="E4472" s="628"/>
      <c r="F4472" s="260" t="str">
        <f>CONCATENATE("Ladder - Union ",C4470,D4470,"x",E4470)</f>
        <v>Ladder - Union HDG 150 x 25</v>
      </c>
      <c r="G4472" s="629">
        <v>2</v>
      </c>
      <c r="H4472" s="630">
        <f>IF(F4472="",0,VLOOKUP(F4472,'Cable trays (UnitPrice)'!B:F,5,0))</f>
        <v>1.9278096800656273</v>
      </c>
      <c r="I4472" s="631">
        <f t="shared" si="6182"/>
        <v>3.8556193601312545</v>
      </c>
      <c r="J4472" s="632"/>
      <c r="K4472" s="632"/>
      <c r="L4472" s="632"/>
      <c r="M4472" s="633"/>
      <c r="N4472" s="632"/>
      <c r="O4472" s="635"/>
      <c r="P4472" s="636" t="e">
        <f t="shared" ref="P4472" si="6184">G4472*O4470</f>
        <v>#REF!</v>
      </c>
    </row>
    <row r="4473" spans="1:16">
      <c r="B4473" s="627"/>
      <c r="C4473" s="627"/>
      <c r="D4473" s="627"/>
      <c r="E4473" s="628"/>
      <c r="F4473" s="638" t="s">
        <v>853</v>
      </c>
      <c r="G4473" s="639">
        <v>2</v>
      </c>
      <c r="H4473" s="630">
        <f>IF(F4473="",0,VLOOKUP(F4473,'Cable trays (UnitPrice)'!B:F,5,0))</f>
        <v>1.6165217391304347</v>
      </c>
      <c r="I4473" s="631">
        <f t="shared" si="6182"/>
        <v>3.2330434782608695</v>
      </c>
      <c r="J4473" s="632"/>
      <c r="K4473" s="632"/>
      <c r="L4473" s="632"/>
      <c r="M4473" s="633"/>
      <c r="N4473" s="632"/>
      <c r="O4473" s="635"/>
      <c r="P4473" s="636" t="e">
        <f t="shared" ref="P4473" si="6185">G4473*O4470</f>
        <v>#REF!</v>
      </c>
    </row>
    <row r="4474" spans="1:16">
      <c r="B4474" s="627"/>
      <c r="C4474" s="627"/>
      <c r="D4474" s="627"/>
      <c r="E4474" s="628"/>
      <c r="F4474" s="638" t="s">
        <v>854</v>
      </c>
      <c r="G4474" s="639">
        <v>2</v>
      </c>
      <c r="H4474" s="630">
        <f>IF(F4474="",0,VLOOKUP(F4474,'Cable trays (UnitPrice)'!B:F,5,0))</f>
        <v>0.1643478260869565</v>
      </c>
      <c r="I4474" s="631">
        <f t="shared" si="6182"/>
        <v>0.328695652173913</v>
      </c>
      <c r="J4474" s="632"/>
      <c r="K4474" s="632"/>
      <c r="L4474" s="632"/>
      <c r="M4474" s="633"/>
      <c r="N4474" s="632"/>
      <c r="O4474" s="635"/>
      <c r="P4474" s="636" t="e">
        <f t="shared" ref="P4474" si="6186">G4474*O4470</f>
        <v>#REF!</v>
      </c>
    </row>
    <row r="4475" spans="1:16">
      <c r="B4475" s="627"/>
      <c r="C4475" s="627"/>
      <c r="D4475" s="627"/>
      <c r="E4475" s="628"/>
      <c r="F4475" s="638" t="s">
        <v>865</v>
      </c>
      <c r="G4475" s="639">
        <f t="shared" ref="G4475:G4505" si="6187">D4470*2/1000</f>
        <v>0.3</v>
      </c>
      <c r="H4475" s="630">
        <f>IF(F4475="",0,VLOOKUP(F4475,'Cable trays (UnitPrice)'!B:F,5,0))</f>
        <v>5.9608695652173909</v>
      </c>
      <c r="I4475" s="631">
        <f t="shared" si="6182"/>
        <v>1.7882608695652171</v>
      </c>
      <c r="J4475" s="632"/>
      <c r="K4475" s="632"/>
      <c r="L4475" s="632"/>
      <c r="M4475" s="633"/>
      <c r="N4475" s="632"/>
      <c r="O4475" s="635"/>
      <c r="P4475" s="636" t="e">
        <f t="shared" ref="P4475" si="6188">G4475*O4470</f>
        <v>#REF!</v>
      </c>
    </row>
    <row r="4476" spans="1:16">
      <c r="B4476" s="627"/>
      <c r="C4476" s="627"/>
      <c r="D4476" s="627"/>
      <c r="E4476" s="628"/>
      <c r="F4476" s="638" t="s">
        <v>855</v>
      </c>
      <c r="G4476" s="639">
        <v>2</v>
      </c>
      <c r="H4476" s="630">
        <f>IF(F4476="",0,VLOOKUP(F4476,'Cable trays (UnitPrice)'!B:F,5,0))</f>
        <v>0.78521739130434776</v>
      </c>
      <c r="I4476" s="631">
        <f t="shared" si="6182"/>
        <v>1.5704347826086955</v>
      </c>
      <c r="J4476" s="632"/>
      <c r="K4476" s="632"/>
      <c r="L4476" s="632"/>
      <c r="M4476" s="633"/>
      <c r="N4476" s="632"/>
      <c r="O4476" s="635"/>
      <c r="P4476" s="636" t="e">
        <f t="shared" ref="P4476" si="6189">G4476*O4470</f>
        <v>#REF!</v>
      </c>
    </row>
    <row r="4477" spans="1:16">
      <c r="B4477" s="627"/>
      <c r="C4477" s="627"/>
      <c r="D4477" s="627"/>
      <c r="E4477" s="628"/>
      <c r="F4477" s="638"/>
      <c r="G4477" s="639"/>
      <c r="H4477" s="630">
        <f>IF(F4477="",0,VLOOKUP(F4477,'Cable trays (UnitPrice)'!B:F,5,0))</f>
        <v>0</v>
      </c>
      <c r="I4477" s="631">
        <f t="shared" si="6182"/>
        <v>0</v>
      </c>
      <c r="J4477" s="632"/>
      <c r="K4477" s="632"/>
      <c r="L4477" s="632"/>
      <c r="M4477" s="633"/>
      <c r="N4477" s="632"/>
      <c r="O4477" s="635"/>
      <c r="P4477" s="636" t="e">
        <f t="shared" ref="P4477" si="6190">G4477*O4470</f>
        <v>#REF!</v>
      </c>
    </row>
    <row r="4478" spans="1:16">
      <c r="B4478" s="627"/>
      <c r="C4478" s="627"/>
      <c r="D4478" s="627"/>
      <c r="E4478" s="628"/>
      <c r="F4478" s="627"/>
      <c r="G4478" s="639"/>
      <c r="H4478" s="630">
        <f>IF(F4478="",0,VLOOKUP(F4478,'Cable trays (UnitPrice)'!B:F,5,0))</f>
        <v>0</v>
      </c>
      <c r="I4478" s="631">
        <f t="shared" si="6182"/>
        <v>0</v>
      </c>
      <c r="J4478" s="632"/>
      <c r="K4478" s="632"/>
      <c r="L4478" s="632"/>
      <c r="M4478" s="633"/>
      <c r="N4478" s="632"/>
      <c r="O4478" s="635"/>
      <c r="P4478" s="636" t="e">
        <f t="shared" ref="P4478" si="6191">G4478*O4470</f>
        <v>#REF!</v>
      </c>
    </row>
    <row r="4479" spans="1:16">
      <c r="B4479" s="627"/>
      <c r="C4479" s="627"/>
      <c r="D4479" s="627"/>
      <c r="E4479" s="628"/>
      <c r="F4479" s="8"/>
      <c r="G4479" s="639"/>
      <c r="H4479" s="630">
        <f>IF(F4479="",0,VLOOKUP(F4479,'Cable trays (UnitPrice)'!B:F,5,0))</f>
        <v>0</v>
      </c>
      <c r="I4479" s="631">
        <f t="shared" si="6182"/>
        <v>0</v>
      </c>
      <c r="J4479" s="632"/>
      <c r="K4479" s="632"/>
      <c r="L4479" s="632"/>
      <c r="M4479" s="633"/>
      <c r="N4479" s="632"/>
      <c r="O4479" s="635"/>
      <c r="P4479" s="636" t="e">
        <f t="shared" ref="P4479" si="6192">G4479*O4470</f>
        <v>#REF!</v>
      </c>
    </row>
    <row r="4480" spans="1:16">
      <c r="A4480" t="s">
        <v>1157</v>
      </c>
      <c r="B4480" s="706" t="s">
        <v>1144</v>
      </c>
      <c r="C4480" s="703" t="s">
        <v>852</v>
      </c>
      <c r="D4480" s="9" t="s">
        <v>887</v>
      </c>
      <c r="E4480" s="9" t="s">
        <v>881</v>
      </c>
      <c r="F4480" s="619"/>
      <c r="G4480" s="619"/>
      <c r="H4480" s="619"/>
      <c r="I4480" s="620">
        <f t="shared" ref="I4480" si="6193">SUM(I4481:I4489)</f>
        <v>17.945895542794641</v>
      </c>
      <c r="J4480" s="621">
        <f>I4480*NOK2EUR</f>
        <v>206.37779874213837</v>
      </c>
      <c r="K4480" s="622"/>
      <c r="L4480" s="622">
        <f t="shared" ref="L4480" si="6194">D4480/1000</f>
        <v>0.1</v>
      </c>
      <c r="M4480" s="624">
        <f t="shared" ref="M4480" si="6195">$M$1</f>
        <v>0.5</v>
      </c>
      <c r="N4480" s="622">
        <f t="shared" ref="N4480" si="6196">L4480+L4480*M4480</f>
        <v>0.15000000000000002</v>
      </c>
      <c r="O4480" s="626" t="e">
        <f>SUMIF(#REF!,A4480,#REF!)</f>
        <v>#REF!</v>
      </c>
      <c r="P4480" s="626"/>
    </row>
    <row r="4481" spans="1:16">
      <c r="B4481" s="627"/>
      <c r="C4481" s="627"/>
      <c r="D4481" s="627"/>
      <c r="E4481" s="628"/>
      <c r="F4481" s="260" t="str">
        <f>CONCATENATE(B4480," ",C4480,D4480,"x",E4480)</f>
        <v>Tray - Union HDG 100 x 100</v>
      </c>
      <c r="G4481" s="629">
        <v>1</v>
      </c>
      <c r="H4481" s="630">
        <f>IF(F4481="",0,VLOOKUP(F4481,'Cable trays (UnitPrice)'!B:F,5,0))</f>
        <v>3.3087229969920697</v>
      </c>
      <c r="I4481" s="631">
        <f t="shared" ref="I4481:I4489" si="6197">H4481*G4481</f>
        <v>3.3087229969920697</v>
      </c>
      <c r="J4481" s="632"/>
      <c r="K4481" s="632"/>
      <c r="L4481" s="632"/>
      <c r="M4481" s="633"/>
      <c r="N4481" s="632"/>
      <c r="O4481" s="635"/>
      <c r="P4481" s="636" t="e">
        <f t="shared" ref="P4481" si="6198">G4481*O4480</f>
        <v>#REF!</v>
      </c>
    </row>
    <row r="4482" spans="1:16">
      <c r="B4482" s="627"/>
      <c r="C4482" s="627"/>
      <c r="D4482" s="627"/>
      <c r="E4482" s="628"/>
      <c r="F4482" s="260" t="str">
        <f>CONCATENATE("Ladder - Union ",C4480,D4480,"x",E4480)</f>
        <v>Ladder - Union HDG 100 x 100</v>
      </c>
      <c r="G4482" s="629">
        <v>2</v>
      </c>
      <c r="H4482" s="630">
        <f>IF(F4482="",0,VLOOKUP(F4482,'Cable trays (UnitPrice)'!B:F,5,0))</f>
        <v>4.1564123598578071</v>
      </c>
      <c r="I4482" s="631">
        <f t="shared" si="6197"/>
        <v>8.3128247197156142</v>
      </c>
      <c r="J4482" s="632"/>
      <c r="K4482" s="632"/>
      <c r="L4482" s="632"/>
      <c r="M4482" s="633"/>
      <c r="N4482" s="632"/>
      <c r="O4482" s="635"/>
      <c r="P4482" s="636" t="e">
        <f t="shared" ref="P4482" si="6199">G4482*O4480</f>
        <v>#REF!</v>
      </c>
    </row>
    <row r="4483" spans="1:16">
      <c r="B4483" s="627"/>
      <c r="C4483" s="627"/>
      <c r="D4483" s="627"/>
      <c r="E4483" s="628"/>
      <c r="F4483" s="638" t="s">
        <v>853</v>
      </c>
      <c r="G4483" s="639">
        <v>2</v>
      </c>
      <c r="H4483" s="630">
        <f>IF(F4483="",0,VLOOKUP(F4483,'Cable trays (UnitPrice)'!B:F,5,0))</f>
        <v>1.6165217391304347</v>
      </c>
      <c r="I4483" s="631">
        <f t="shared" si="6197"/>
        <v>3.2330434782608695</v>
      </c>
      <c r="J4483" s="632"/>
      <c r="K4483" s="632"/>
      <c r="L4483" s="632"/>
      <c r="M4483" s="633"/>
      <c r="N4483" s="632"/>
      <c r="O4483" s="635"/>
      <c r="P4483" s="636" t="e">
        <f t="shared" ref="P4483" si="6200">G4483*O4480</f>
        <v>#REF!</v>
      </c>
    </row>
    <row r="4484" spans="1:16">
      <c r="B4484" s="627"/>
      <c r="C4484" s="627"/>
      <c r="D4484" s="627"/>
      <c r="E4484" s="628"/>
      <c r="F4484" s="638" t="s">
        <v>854</v>
      </c>
      <c r="G4484" s="639">
        <v>2</v>
      </c>
      <c r="H4484" s="630">
        <f>IF(F4484="",0,VLOOKUP(F4484,'Cable trays (UnitPrice)'!B:F,5,0))</f>
        <v>0.1643478260869565</v>
      </c>
      <c r="I4484" s="631">
        <f t="shared" si="6197"/>
        <v>0.328695652173913</v>
      </c>
      <c r="J4484" s="632"/>
      <c r="K4484" s="632"/>
      <c r="L4484" s="632"/>
      <c r="M4484" s="633"/>
      <c r="N4484" s="632"/>
      <c r="O4484" s="635"/>
      <c r="P4484" s="636" t="e">
        <f t="shared" ref="P4484" si="6201">G4484*O4480</f>
        <v>#REF!</v>
      </c>
    </row>
    <row r="4485" spans="1:16">
      <c r="B4485" s="627"/>
      <c r="C4485" s="627"/>
      <c r="D4485" s="627"/>
      <c r="E4485" s="628"/>
      <c r="F4485" s="638" t="s">
        <v>865</v>
      </c>
      <c r="G4485" s="639">
        <f t="shared" si="6187"/>
        <v>0.2</v>
      </c>
      <c r="H4485" s="630">
        <f>IF(F4485="",0,VLOOKUP(F4485,'Cable trays (UnitPrice)'!B:F,5,0))</f>
        <v>5.9608695652173909</v>
      </c>
      <c r="I4485" s="631">
        <f t="shared" si="6197"/>
        <v>1.1921739130434783</v>
      </c>
      <c r="J4485" s="632"/>
      <c r="K4485" s="632"/>
      <c r="L4485" s="632"/>
      <c r="M4485" s="633"/>
      <c r="N4485" s="632"/>
      <c r="O4485" s="635"/>
      <c r="P4485" s="636" t="e">
        <f t="shared" ref="P4485" si="6202">G4485*O4480</f>
        <v>#REF!</v>
      </c>
    </row>
    <row r="4486" spans="1:16">
      <c r="B4486" s="627"/>
      <c r="C4486" s="627"/>
      <c r="D4486" s="627"/>
      <c r="E4486" s="628"/>
      <c r="F4486" s="638" t="s">
        <v>855</v>
      </c>
      <c r="G4486" s="639">
        <v>2</v>
      </c>
      <c r="H4486" s="630">
        <f>IF(F4486="",0,VLOOKUP(F4486,'Cable trays (UnitPrice)'!B:F,5,0))</f>
        <v>0.78521739130434776</v>
      </c>
      <c r="I4486" s="631">
        <f t="shared" si="6197"/>
        <v>1.5704347826086955</v>
      </c>
      <c r="J4486" s="632"/>
      <c r="K4486" s="632"/>
      <c r="L4486" s="632"/>
      <c r="M4486" s="633"/>
      <c r="N4486" s="632"/>
      <c r="O4486" s="635"/>
      <c r="P4486" s="636" t="e">
        <f t="shared" ref="P4486" si="6203">G4486*O4480</f>
        <v>#REF!</v>
      </c>
    </row>
    <row r="4487" spans="1:16">
      <c r="B4487" s="627"/>
      <c r="C4487" s="627"/>
      <c r="D4487" s="627"/>
      <c r="E4487" s="628"/>
      <c r="F4487" s="638"/>
      <c r="G4487" s="639"/>
      <c r="H4487" s="630">
        <f>IF(F4487="",0,VLOOKUP(F4487,'Cable trays (UnitPrice)'!B:F,5,0))</f>
        <v>0</v>
      </c>
      <c r="I4487" s="631">
        <f t="shared" si="6197"/>
        <v>0</v>
      </c>
      <c r="J4487" s="632"/>
      <c r="K4487" s="632"/>
      <c r="L4487" s="632"/>
      <c r="M4487" s="633"/>
      <c r="N4487" s="632"/>
      <c r="O4487" s="635"/>
      <c r="P4487" s="636" t="e">
        <f t="shared" ref="P4487" si="6204">G4487*O4480</f>
        <v>#REF!</v>
      </c>
    </row>
    <row r="4488" spans="1:16">
      <c r="B4488" s="627"/>
      <c r="C4488" s="627"/>
      <c r="D4488" s="627"/>
      <c r="E4488" s="628"/>
      <c r="F4488" s="627"/>
      <c r="G4488" s="639"/>
      <c r="H4488" s="630">
        <f>IF(F4488="",0,VLOOKUP(F4488,'Cable trays (UnitPrice)'!B:F,5,0))</f>
        <v>0</v>
      </c>
      <c r="I4488" s="631">
        <f t="shared" si="6197"/>
        <v>0</v>
      </c>
      <c r="J4488" s="632"/>
      <c r="K4488" s="632"/>
      <c r="L4488" s="632"/>
      <c r="M4488" s="633"/>
      <c r="N4488" s="632"/>
      <c r="O4488" s="635"/>
      <c r="P4488" s="636" t="e">
        <f t="shared" ref="P4488" si="6205">G4488*O4480</f>
        <v>#REF!</v>
      </c>
    </row>
    <row r="4489" spans="1:16">
      <c r="B4489" s="627"/>
      <c r="C4489" s="627"/>
      <c r="D4489" s="627"/>
      <c r="E4489" s="628"/>
      <c r="F4489" s="8"/>
      <c r="G4489" s="639"/>
      <c r="H4489" s="630">
        <f>IF(F4489="",0,VLOOKUP(F4489,'Cable trays (UnitPrice)'!B:F,5,0))</f>
        <v>0</v>
      </c>
      <c r="I4489" s="631">
        <f t="shared" si="6197"/>
        <v>0</v>
      </c>
      <c r="J4489" s="632"/>
      <c r="K4489" s="632"/>
      <c r="L4489" s="632"/>
      <c r="M4489" s="633"/>
      <c r="N4489" s="632"/>
      <c r="O4489" s="635"/>
      <c r="P4489" s="636" t="e">
        <f t="shared" ref="P4489" si="6206">G4489*O4480</f>
        <v>#REF!</v>
      </c>
    </row>
    <row r="4490" spans="1:16">
      <c r="A4490" t="s">
        <v>1158</v>
      </c>
      <c r="B4490" s="706" t="s">
        <v>1144</v>
      </c>
      <c r="C4490" s="704" t="s">
        <v>856</v>
      </c>
      <c r="D4490" s="9" t="s">
        <v>869</v>
      </c>
      <c r="E4490" s="9" t="s">
        <v>883</v>
      </c>
      <c r="F4490" s="619"/>
      <c r="G4490" s="619"/>
      <c r="H4490" s="619"/>
      <c r="I4490" s="620">
        <f t="shared" ref="I4490" si="6207">SUM(I4491:I4499)</f>
        <v>14.970659010117581</v>
      </c>
      <c r="J4490" s="621">
        <f>I4490*NOK2EUR</f>
        <v>172.16257861635219</v>
      </c>
      <c r="K4490" s="622"/>
      <c r="L4490" s="622">
        <f t="shared" ref="L4490" si="6208">D4490/1000</f>
        <v>0.3</v>
      </c>
      <c r="M4490" s="624">
        <f t="shared" ref="M4490" si="6209">$M$1</f>
        <v>0.5</v>
      </c>
      <c r="N4490" s="622">
        <f t="shared" ref="N4490" si="6210">L4490+L4490*M4490</f>
        <v>0.44999999999999996</v>
      </c>
      <c r="O4490" s="626" t="e">
        <f>SUMIF(#REF!,A4490,#REF!)</f>
        <v>#REF!</v>
      </c>
      <c r="P4490" s="626"/>
    </row>
    <row r="4491" spans="1:16">
      <c r="B4491" s="627"/>
      <c r="C4491" s="627"/>
      <c r="D4491" s="627"/>
      <c r="E4491" s="628"/>
      <c r="F4491" s="260" t="str">
        <f>CONCATENATE(B4490," ",C4490,D4490,"x",E4490)</f>
        <v>Tray - Union PRE Galv. 300 x 80</v>
      </c>
      <c r="G4491" s="629">
        <v>1</v>
      </c>
      <c r="H4491" s="630">
        <f>IF(F4491="",0,VLOOKUP(F4491,'Cable trays (UnitPrice)'!B:F,5,0))</f>
        <v>1.2031719989062073</v>
      </c>
      <c r="I4491" s="631">
        <f t="shared" ref="I4491:I4499" si="6211">H4491*G4491</f>
        <v>1.2031719989062073</v>
      </c>
      <c r="J4491" s="632"/>
      <c r="K4491" s="632"/>
      <c r="L4491" s="632"/>
      <c r="M4491" s="633"/>
      <c r="N4491" s="632"/>
      <c r="O4491" s="635"/>
      <c r="P4491" s="636" t="e">
        <f t="shared" ref="P4491" si="6212">G4491*O4490</f>
        <v>#REF!</v>
      </c>
    </row>
    <row r="4492" spans="1:16">
      <c r="B4492" s="627"/>
      <c r="C4492" s="627"/>
      <c r="D4492" s="627"/>
      <c r="E4492" s="628"/>
      <c r="F4492" s="260" t="str">
        <f>CONCATENATE("Ladder - Union ",C4490,D4490,"x",E4490)</f>
        <v>Ladder - Union PRE Galv. 300 x 80</v>
      </c>
      <c r="G4492" s="629">
        <v>2</v>
      </c>
      <c r="H4492" s="630">
        <f>IF(F4492="",0,VLOOKUP(F4492,'Cable trays (UnitPrice)'!B:F,5,0))</f>
        <v>2.5293956795187311</v>
      </c>
      <c r="I4492" s="631">
        <f t="shared" si="6211"/>
        <v>5.0587913590374622</v>
      </c>
      <c r="J4492" s="632"/>
      <c r="K4492" s="632"/>
      <c r="L4492" s="632"/>
      <c r="M4492" s="633"/>
      <c r="N4492" s="632"/>
      <c r="O4492" s="635"/>
      <c r="P4492" s="636" t="e">
        <f t="shared" ref="P4492" si="6213">G4492*O4490</f>
        <v>#REF!</v>
      </c>
    </row>
    <row r="4493" spans="1:16">
      <c r="B4493" s="627"/>
      <c r="C4493" s="627"/>
      <c r="D4493" s="627"/>
      <c r="E4493" s="628"/>
      <c r="F4493" s="638" t="s">
        <v>853</v>
      </c>
      <c r="G4493" s="639">
        <v>2</v>
      </c>
      <c r="H4493" s="630">
        <f>IF(F4493="",0,VLOOKUP(F4493,'Cable trays (UnitPrice)'!B:F,5,0))</f>
        <v>1.6165217391304347</v>
      </c>
      <c r="I4493" s="631">
        <f t="shared" si="6211"/>
        <v>3.2330434782608695</v>
      </c>
      <c r="J4493" s="632"/>
      <c r="K4493" s="632"/>
      <c r="L4493" s="632"/>
      <c r="M4493" s="633"/>
      <c r="N4493" s="632"/>
      <c r="O4493" s="635"/>
      <c r="P4493" s="636" t="e">
        <f t="shared" ref="P4493" si="6214">G4493*O4490</f>
        <v>#REF!</v>
      </c>
    </row>
    <row r="4494" spans="1:16">
      <c r="B4494" s="627"/>
      <c r="C4494" s="627"/>
      <c r="D4494" s="627"/>
      <c r="E4494" s="628"/>
      <c r="F4494" s="638" t="s">
        <v>854</v>
      </c>
      <c r="G4494" s="639">
        <v>2</v>
      </c>
      <c r="H4494" s="630">
        <f>IF(F4494="",0,VLOOKUP(F4494,'Cable trays (UnitPrice)'!B:F,5,0))</f>
        <v>0.1643478260869565</v>
      </c>
      <c r="I4494" s="631">
        <f t="shared" si="6211"/>
        <v>0.328695652173913</v>
      </c>
      <c r="J4494" s="632"/>
      <c r="K4494" s="632"/>
      <c r="L4494" s="632"/>
      <c r="M4494" s="633"/>
      <c r="N4494" s="632"/>
      <c r="O4494" s="635"/>
      <c r="P4494" s="636" t="e">
        <f t="shared" ref="P4494" si="6215">G4494*O4490</f>
        <v>#REF!</v>
      </c>
    </row>
    <row r="4495" spans="1:16">
      <c r="B4495" s="627"/>
      <c r="C4495" s="627"/>
      <c r="D4495" s="627"/>
      <c r="E4495" s="628"/>
      <c r="F4495" s="638" t="s">
        <v>865</v>
      </c>
      <c r="G4495" s="639">
        <f t="shared" si="6187"/>
        <v>0.6</v>
      </c>
      <c r="H4495" s="630">
        <f>IF(F4495="",0,VLOOKUP(F4495,'Cable trays (UnitPrice)'!B:F,5,0))</f>
        <v>5.9608695652173909</v>
      </c>
      <c r="I4495" s="631">
        <f t="shared" si="6211"/>
        <v>3.5765217391304343</v>
      </c>
      <c r="J4495" s="632"/>
      <c r="K4495" s="632"/>
      <c r="L4495" s="632"/>
      <c r="M4495" s="633"/>
      <c r="N4495" s="632"/>
      <c r="O4495" s="635"/>
      <c r="P4495" s="636" t="e">
        <f t="shared" ref="P4495" si="6216">G4495*O4490</f>
        <v>#REF!</v>
      </c>
    </row>
    <row r="4496" spans="1:16">
      <c r="B4496" s="627"/>
      <c r="C4496" s="627"/>
      <c r="D4496" s="627"/>
      <c r="E4496" s="628"/>
      <c r="F4496" s="638" t="s">
        <v>855</v>
      </c>
      <c r="G4496" s="639">
        <v>2</v>
      </c>
      <c r="H4496" s="630">
        <f>IF(F4496="",0,VLOOKUP(F4496,'Cable trays (UnitPrice)'!B:F,5,0))</f>
        <v>0.78521739130434776</v>
      </c>
      <c r="I4496" s="631">
        <f t="shared" si="6211"/>
        <v>1.5704347826086955</v>
      </c>
      <c r="J4496" s="632"/>
      <c r="K4496" s="632"/>
      <c r="L4496" s="632"/>
      <c r="M4496" s="633"/>
      <c r="N4496" s="632"/>
      <c r="O4496" s="635"/>
      <c r="P4496" s="636" t="e">
        <f t="shared" ref="P4496" si="6217">G4496*O4490</f>
        <v>#REF!</v>
      </c>
    </row>
    <row r="4497" spans="1:16">
      <c r="B4497" s="627"/>
      <c r="C4497" s="627"/>
      <c r="D4497" s="627"/>
      <c r="E4497" s="628"/>
      <c r="F4497" s="638"/>
      <c r="G4497" s="639"/>
      <c r="H4497" s="630">
        <f>IF(F4497="",0,VLOOKUP(F4497,'Cable trays (UnitPrice)'!B:F,5,0))</f>
        <v>0</v>
      </c>
      <c r="I4497" s="631">
        <f t="shared" si="6211"/>
        <v>0</v>
      </c>
      <c r="J4497" s="632"/>
      <c r="K4497" s="632"/>
      <c r="L4497" s="632"/>
      <c r="M4497" s="633"/>
      <c r="N4497" s="632"/>
      <c r="O4497" s="635"/>
      <c r="P4497" s="636" t="e">
        <f t="shared" ref="P4497" si="6218">G4497*O4490</f>
        <v>#REF!</v>
      </c>
    </row>
    <row r="4498" spans="1:16">
      <c r="B4498" s="627"/>
      <c r="C4498" s="627"/>
      <c r="D4498" s="627"/>
      <c r="E4498" s="628"/>
      <c r="F4498" s="627"/>
      <c r="G4498" s="639"/>
      <c r="H4498" s="630">
        <f>IF(F4498="",0,VLOOKUP(F4498,'Cable trays (UnitPrice)'!B:F,5,0))</f>
        <v>0</v>
      </c>
      <c r="I4498" s="631">
        <f t="shared" si="6211"/>
        <v>0</v>
      </c>
      <c r="J4498" s="632"/>
      <c r="K4498" s="632"/>
      <c r="L4498" s="632"/>
      <c r="M4498" s="633"/>
      <c r="N4498" s="632"/>
      <c r="O4498" s="635"/>
      <c r="P4498" s="636" t="e">
        <f t="shared" ref="P4498" si="6219">G4498*O4490</f>
        <v>#REF!</v>
      </c>
    </row>
    <row r="4499" spans="1:16">
      <c r="B4499" s="627"/>
      <c r="C4499" s="627"/>
      <c r="D4499" s="627"/>
      <c r="E4499" s="628"/>
      <c r="F4499" s="8"/>
      <c r="G4499" s="639"/>
      <c r="H4499" s="630">
        <f>IF(F4499="",0,VLOOKUP(F4499,'Cable trays (UnitPrice)'!B:F,5,0))</f>
        <v>0</v>
      </c>
      <c r="I4499" s="631">
        <f t="shared" si="6211"/>
        <v>0</v>
      </c>
      <c r="J4499" s="632"/>
      <c r="K4499" s="632"/>
      <c r="L4499" s="632"/>
      <c r="M4499" s="633"/>
      <c r="N4499" s="632"/>
      <c r="O4499" s="635"/>
      <c r="P4499" s="636" t="e">
        <f t="shared" ref="P4499" si="6220">G4499*O4490</f>
        <v>#REF!</v>
      </c>
    </row>
    <row r="4500" spans="1:16">
      <c r="A4500" t="s">
        <v>1159</v>
      </c>
      <c r="B4500" s="706" t="s">
        <v>1144</v>
      </c>
      <c r="C4500" s="704" t="s">
        <v>856</v>
      </c>
      <c r="D4500" s="9" t="s">
        <v>941</v>
      </c>
      <c r="E4500" s="9" t="s">
        <v>883</v>
      </c>
      <c r="F4500" s="619"/>
      <c r="G4500" s="619"/>
      <c r="H4500" s="619"/>
      <c r="I4500" s="620">
        <f t="shared" ref="I4500" si="6221">SUM(I4501:I4509)</f>
        <v>14.076528575334972</v>
      </c>
      <c r="J4500" s="621">
        <f>I4500*NOK2EUR</f>
        <v>161.88007861635219</v>
      </c>
      <c r="K4500" s="622"/>
      <c r="L4500" s="622">
        <f t="shared" ref="L4500" si="6222">D4500/1000</f>
        <v>0.22500000000000001</v>
      </c>
      <c r="M4500" s="624">
        <f t="shared" ref="M4500" si="6223">$M$1</f>
        <v>0.5</v>
      </c>
      <c r="N4500" s="622">
        <f t="shared" ref="N4500" si="6224">L4500+L4500*M4500</f>
        <v>0.33750000000000002</v>
      </c>
      <c r="O4500" s="626" t="e">
        <f>SUMIF(#REF!,A4500,#REF!)</f>
        <v>#REF!</v>
      </c>
      <c r="P4500" s="626"/>
    </row>
    <row r="4501" spans="1:16">
      <c r="A4501" s="627"/>
      <c r="B4501" s="627"/>
      <c r="C4501" s="627"/>
      <c r="D4501" s="627"/>
      <c r="E4501" s="628"/>
      <c r="F4501" s="260" t="str">
        <f>CONCATENATE(B4500," ",C4500,D4500,"x",E4500)</f>
        <v>Tray - Union PRE Galv. 225 x 80</v>
      </c>
      <c r="G4501" s="629">
        <v>1</v>
      </c>
      <c r="H4501" s="630">
        <f>IF(F4501="",0,VLOOKUP(F4501,'Cable trays (UnitPrice)'!B:F,5,0))</f>
        <v>1.2031719989062073</v>
      </c>
      <c r="I4501" s="631">
        <f t="shared" ref="I4501:I4509" si="6225">H4501*G4501</f>
        <v>1.2031719989062073</v>
      </c>
      <c r="J4501" s="632"/>
      <c r="K4501" s="632"/>
      <c r="L4501" s="632"/>
      <c r="M4501" s="633"/>
      <c r="N4501" s="632"/>
      <c r="O4501" s="635"/>
      <c r="P4501" s="636" t="e">
        <f t="shared" ref="P4501" si="6226">G4501*O4500</f>
        <v>#REF!</v>
      </c>
    </row>
    <row r="4502" spans="1:16">
      <c r="A4502" s="627"/>
      <c r="B4502" s="627"/>
      <c r="C4502" s="627"/>
      <c r="D4502" s="627"/>
      <c r="E4502" s="628"/>
      <c r="F4502" s="260" t="str">
        <f>CONCATENATE("Ladder - Union ",C4500,D4500,"x",E4500)</f>
        <v>Ladder - Union PRE Galv. 225 x 80</v>
      </c>
      <c r="G4502" s="629">
        <v>2</v>
      </c>
      <c r="H4502" s="630">
        <f>IF(F4502="",0,VLOOKUP(F4502,'Cable trays (UnitPrice)'!B:F,5,0))</f>
        <v>2.5293956795187311</v>
      </c>
      <c r="I4502" s="631">
        <f t="shared" si="6225"/>
        <v>5.0587913590374622</v>
      </c>
      <c r="J4502" s="632"/>
      <c r="K4502" s="632"/>
      <c r="L4502" s="632"/>
      <c r="M4502" s="633"/>
      <c r="N4502" s="632"/>
      <c r="O4502" s="635"/>
      <c r="P4502" s="636" t="e">
        <f t="shared" ref="P4502" si="6227">G4502*O4500</f>
        <v>#REF!</v>
      </c>
    </row>
    <row r="4503" spans="1:16">
      <c r="A4503" s="627"/>
      <c r="B4503" s="627"/>
      <c r="C4503" s="627"/>
      <c r="D4503" s="627"/>
      <c r="E4503" s="628"/>
      <c r="F4503" s="638" t="s">
        <v>853</v>
      </c>
      <c r="G4503" s="639">
        <v>2</v>
      </c>
      <c r="H4503" s="630">
        <f>IF(F4503="",0,VLOOKUP(F4503,'Cable trays (UnitPrice)'!B:F,5,0))</f>
        <v>1.6165217391304347</v>
      </c>
      <c r="I4503" s="631">
        <f t="shared" si="6225"/>
        <v>3.2330434782608695</v>
      </c>
      <c r="J4503" s="632"/>
      <c r="K4503" s="632"/>
      <c r="L4503" s="632"/>
      <c r="M4503" s="633"/>
      <c r="N4503" s="632"/>
      <c r="O4503" s="635"/>
      <c r="P4503" s="636" t="e">
        <f t="shared" ref="P4503" si="6228">G4503*O4500</f>
        <v>#REF!</v>
      </c>
    </row>
    <row r="4504" spans="1:16">
      <c r="A4504" s="627"/>
      <c r="B4504" s="627"/>
      <c r="C4504" s="627"/>
      <c r="D4504" s="627"/>
      <c r="E4504" s="628"/>
      <c r="F4504" s="638" t="s">
        <v>854</v>
      </c>
      <c r="G4504" s="639">
        <v>2</v>
      </c>
      <c r="H4504" s="630">
        <f>IF(F4504="",0,VLOOKUP(F4504,'Cable trays (UnitPrice)'!B:F,5,0))</f>
        <v>0.1643478260869565</v>
      </c>
      <c r="I4504" s="631">
        <f t="shared" si="6225"/>
        <v>0.328695652173913</v>
      </c>
      <c r="J4504" s="632"/>
      <c r="K4504" s="632"/>
      <c r="L4504" s="632"/>
      <c r="M4504" s="633"/>
      <c r="N4504" s="632"/>
      <c r="O4504" s="635"/>
      <c r="P4504" s="636" t="e">
        <f t="shared" ref="P4504" si="6229">G4504*O4500</f>
        <v>#REF!</v>
      </c>
    </row>
    <row r="4505" spans="1:16">
      <c r="A4505" s="627"/>
      <c r="B4505" s="627"/>
      <c r="C4505" s="627"/>
      <c r="D4505" s="627"/>
      <c r="E4505" s="628"/>
      <c r="F4505" s="638" t="s">
        <v>865</v>
      </c>
      <c r="G4505" s="639">
        <f t="shared" si="6187"/>
        <v>0.45</v>
      </c>
      <c r="H4505" s="630">
        <f>IF(F4505="",0,VLOOKUP(F4505,'Cable trays (UnitPrice)'!B:F,5,0))</f>
        <v>5.9608695652173909</v>
      </c>
      <c r="I4505" s="631">
        <f t="shared" si="6225"/>
        <v>2.682391304347826</v>
      </c>
      <c r="J4505" s="632"/>
      <c r="K4505" s="632"/>
      <c r="L4505" s="632"/>
      <c r="M4505" s="633"/>
      <c r="N4505" s="632"/>
      <c r="O4505" s="635"/>
      <c r="P4505" s="636" t="e">
        <f t="shared" ref="P4505" si="6230">G4505*O4500</f>
        <v>#REF!</v>
      </c>
    </row>
    <row r="4506" spans="1:16">
      <c r="A4506" s="627"/>
      <c r="B4506" s="627"/>
      <c r="C4506" s="627"/>
      <c r="D4506" s="627"/>
      <c r="E4506" s="628"/>
      <c r="F4506" s="638" t="s">
        <v>855</v>
      </c>
      <c r="G4506" s="639">
        <v>2</v>
      </c>
      <c r="H4506" s="630">
        <f>IF(F4506="",0,VLOOKUP(F4506,'Cable trays (UnitPrice)'!B:F,5,0))</f>
        <v>0.78521739130434776</v>
      </c>
      <c r="I4506" s="631">
        <f t="shared" si="6225"/>
        <v>1.5704347826086955</v>
      </c>
      <c r="J4506" s="632"/>
      <c r="K4506" s="632"/>
      <c r="L4506" s="632"/>
      <c r="M4506" s="633"/>
      <c r="N4506" s="632"/>
      <c r="O4506" s="635"/>
      <c r="P4506" s="636" t="e">
        <f t="shared" ref="P4506" si="6231">G4506*O4500</f>
        <v>#REF!</v>
      </c>
    </row>
    <row r="4507" spans="1:16">
      <c r="A4507" s="627"/>
      <c r="B4507" s="627"/>
      <c r="C4507" s="627"/>
      <c r="D4507" s="627"/>
      <c r="E4507" s="628"/>
      <c r="F4507" s="638"/>
      <c r="G4507" s="639"/>
      <c r="H4507" s="630">
        <f>IF(F4507="",0,VLOOKUP(F4507,'Cable trays (UnitPrice)'!B:F,5,0))</f>
        <v>0</v>
      </c>
      <c r="I4507" s="631">
        <f t="shared" si="6225"/>
        <v>0</v>
      </c>
      <c r="J4507" s="632"/>
      <c r="K4507" s="632"/>
      <c r="L4507" s="632"/>
      <c r="M4507" s="633"/>
      <c r="N4507" s="632"/>
      <c r="O4507" s="635"/>
      <c r="P4507" s="636" t="e">
        <f t="shared" ref="P4507" si="6232">G4507*O4500</f>
        <v>#REF!</v>
      </c>
    </row>
    <row r="4508" spans="1:16">
      <c r="A4508" s="627"/>
      <c r="B4508" s="627"/>
      <c r="C4508" s="627"/>
      <c r="D4508" s="627"/>
      <c r="E4508" s="628"/>
      <c r="F4508" s="627"/>
      <c r="G4508" s="639"/>
      <c r="H4508" s="630">
        <f>IF(F4508="",0,VLOOKUP(F4508,'Cable trays (UnitPrice)'!B:F,5,0))</f>
        <v>0</v>
      </c>
      <c r="I4508" s="631">
        <f t="shared" si="6225"/>
        <v>0</v>
      </c>
      <c r="J4508" s="632"/>
      <c r="K4508" s="632"/>
      <c r="L4508" s="632"/>
      <c r="M4508" s="633"/>
      <c r="N4508" s="632"/>
      <c r="O4508" s="635"/>
      <c r="P4508" s="636" t="e">
        <f t="shared" ref="P4508" si="6233">G4508*O4500</f>
        <v>#REF!</v>
      </c>
    </row>
    <row r="4509" spans="1:16">
      <c r="A4509" s="627"/>
      <c r="B4509" s="627"/>
      <c r="C4509" s="627"/>
      <c r="D4509" s="627"/>
      <c r="E4509" s="628"/>
      <c r="F4509" s="8"/>
      <c r="G4509" s="639"/>
      <c r="H4509" s="630">
        <f>IF(F4509="",0,VLOOKUP(F4509,'Cable trays (UnitPrice)'!B:F,5,0))</f>
        <v>0</v>
      </c>
      <c r="I4509" s="631">
        <f t="shared" si="6225"/>
        <v>0</v>
      </c>
      <c r="J4509" s="632"/>
      <c r="K4509" s="632"/>
      <c r="L4509" s="632"/>
      <c r="M4509" s="633"/>
      <c r="N4509" s="632"/>
      <c r="O4509" s="635"/>
      <c r="P4509" s="636" t="e">
        <f t="shared" ref="P4509" si="6234">G4509*O4500</f>
        <v>#REF!</v>
      </c>
    </row>
  </sheetData>
  <autoFilter ref="A3:P4509" xr:uid="{F8C00BD4-0C6A-47D8-83C1-42622026893C}"/>
  <hyperlinks>
    <hyperlink ref="B2" location="'Cable trays + Fittings'!A4" display="Cable trays" xr:uid="{F7DB22CD-AAC7-3345-AA3C-A45E6A669D65}"/>
    <hyperlink ref="D2" location="'Cable trays + Fittings'!A1197" display="Fittings" xr:uid="{8BE244D1-D660-0E44-B46B-CEC2FAEA451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FA0CF-73EA-B844-8BC0-710239D4AD6B}">
  <sheetPr>
    <tabColor theme="9" tint="0.79998168889431442"/>
  </sheetPr>
  <dimension ref="A1:S931"/>
  <sheetViews>
    <sheetView zoomScaleNormal="100" workbookViewId="0">
      <pane ySplit="3" topLeftCell="A529" activePane="bottomLeft" state="frozen"/>
      <selection pane="bottomLeft" activeCell="F568" sqref="F568"/>
      <selection activeCell="Q233" sqref="Q233"/>
    </sheetView>
  </sheetViews>
  <sheetFormatPr defaultColWidth="8.7109375" defaultRowHeight="13.15"/>
  <cols>
    <col min="1" max="1" width="10.42578125" style="637" customWidth="1"/>
    <col min="2" max="2" width="43.140625" style="627" customWidth="1"/>
    <col min="3" max="3" width="9" style="697" bestFit="1" customWidth="1"/>
    <col min="4" max="4" width="14.140625" style="637" customWidth="1"/>
    <col min="5" max="5" width="12.7109375" style="698" customWidth="1"/>
    <col min="6" max="6" width="14.7109375" style="699" customWidth="1"/>
    <col min="7" max="7" width="22" style="637" bestFit="1" customWidth="1"/>
    <col min="8" max="8" width="8.7109375" style="637" bestFit="1" customWidth="1"/>
    <col min="9" max="9" width="8.7109375" style="637"/>
    <col min="10" max="10" width="6.42578125" style="700" customWidth="1"/>
    <col min="11" max="11" width="8.7109375" style="701"/>
    <col min="12" max="12" width="15.42578125" style="637" customWidth="1"/>
    <col min="13" max="13" width="11.85546875" style="702" hidden="1" customWidth="1"/>
    <col min="14" max="14" width="13.85546875" style="637" hidden="1" customWidth="1"/>
    <col min="15" max="15" width="14.28515625" style="637" customWidth="1"/>
    <col min="16" max="16" width="12.42578125" style="637" customWidth="1"/>
    <col min="17" max="17" width="3.42578125" style="637" customWidth="1"/>
    <col min="18" max="18" width="11.28515625" style="637" bestFit="1" customWidth="1"/>
    <col min="19" max="19" width="12.42578125" style="627" customWidth="1"/>
    <col min="20" max="16384" width="8.7109375" style="637"/>
  </cols>
  <sheetData>
    <row r="1" spans="1:19">
      <c r="A1" s="651" t="s">
        <v>1160</v>
      </c>
      <c r="B1" s="651" t="s">
        <v>2</v>
      </c>
      <c r="C1" s="652" t="s">
        <v>1161</v>
      </c>
      <c r="D1" s="653" t="s">
        <v>1162</v>
      </c>
      <c r="E1" s="654" t="s">
        <v>1163</v>
      </c>
      <c r="F1" s="655" t="s">
        <v>1164</v>
      </c>
      <c r="G1" s="656" t="s">
        <v>1165</v>
      </c>
      <c r="H1" s="657" t="s">
        <v>1166</v>
      </c>
      <c r="I1" s="658" t="s">
        <v>1167</v>
      </c>
      <c r="J1" s="659" t="s">
        <v>4</v>
      </c>
      <c r="K1" s="660" t="s">
        <v>7</v>
      </c>
      <c r="L1" s="661" t="s">
        <v>1168</v>
      </c>
      <c r="M1" s="662" t="s">
        <v>1169</v>
      </c>
      <c r="N1" s="644" t="s">
        <v>1170</v>
      </c>
      <c r="O1" s="644" t="s">
        <v>1171</v>
      </c>
    </row>
    <row r="2" spans="1:19" ht="14.45">
      <c r="A2" s="651"/>
      <c r="B2" s="663" t="s">
        <v>1172</v>
      </c>
      <c r="C2" s="651"/>
      <c r="D2" s="259">
        <f>'[55]Project Input'!E32</f>
        <v>11.5</v>
      </c>
      <c r="E2" s="664"/>
      <c r="F2" s="665" t="s">
        <v>1173</v>
      </c>
      <c r="G2" s="663" t="s">
        <v>849</v>
      </c>
      <c r="H2" s="651"/>
      <c r="I2" s="651"/>
      <c r="J2" s="651"/>
      <c r="K2" s="666"/>
      <c r="L2" s="667">
        <f>SUBTOTAL(3,L4:L1036)/SUBTOTAL(3,I4:I1036)</f>
        <v>1.0018975332068312</v>
      </c>
      <c r="M2" s="651"/>
      <c r="N2" s="668" t="e">
        <f>SUBTOTAL(9,N4:N931)</f>
        <v>#VALUE!</v>
      </c>
      <c r="O2" s="668" t="e">
        <f>#REF!</f>
        <v>#REF!</v>
      </c>
      <c r="P2" s="669" t="e">
        <f>N2-N3</f>
        <v>#VALUE!</v>
      </c>
      <c r="Q2" s="670"/>
    </row>
    <row r="3" spans="1:19">
      <c r="A3" s="651"/>
      <c r="B3" s="651"/>
      <c r="C3" s="651"/>
      <c r="D3" s="651"/>
      <c r="E3" s="664"/>
      <c r="F3" s="664"/>
      <c r="G3" s="651"/>
      <c r="H3" s="651"/>
      <c r="I3" s="651"/>
      <c r="J3" s="651"/>
      <c r="K3" s="666"/>
      <c r="L3" s="651"/>
      <c r="M3" s="651"/>
      <c r="N3" s="669">
        <v>3131529.1334863147</v>
      </c>
      <c r="O3" s="669">
        <v>3707685.7380145057</v>
      </c>
      <c r="P3" s="671" t="s">
        <v>1174</v>
      </c>
      <c r="Q3" s="671"/>
    </row>
    <row r="4" spans="1:19">
      <c r="A4" s="644"/>
      <c r="B4" s="644"/>
      <c r="C4" s="672"/>
      <c r="D4" s="644"/>
      <c r="E4" s="673"/>
      <c r="F4" s="674"/>
      <c r="G4" s="644"/>
      <c r="H4" s="644"/>
      <c r="I4" s="644"/>
      <c r="J4" s="675"/>
      <c r="K4" s="676"/>
      <c r="L4" s="644"/>
      <c r="M4" s="644"/>
      <c r="N4" s="644"/>
    </row>
    <row r="5" spans="1:19">
      <c r="A5" s="644"/>
      <c r="B5" s="644"/>
      <c r="C5" s="672"/>
      <c r="D5" s="644"/>
      <c r="E5" s="673"/>
      <c r="F5" s="674"/>
      <c r="G5" s="644"/>
      <c r="H5" s="644"/>
      <c r="I5" s="644"/>
      <c r="J5" s="675"/>
      <c r="K5" s="676"/>
      <c r="L5" s="644" t="s">
        <v>1175</v>
      </c>
      <c r="M5" s="662">
        <f>SUMIF('Cable trays + Fittings'!F:F,'Cable trays (UnitPrice)'!B5,'Cable trays + Fittings'!P:P)</f>
        <v>0</v>
      </c>
      <c r="N5" s="644"/>
    </row>
    <row r="6" spans="1:19">
      <c r="A6" s="644"/>
      <c r="B6" s="644"/>
      <c r="C6" s="672"/>
      <c r="D6" s="644"/>
      <c r="E6" s="673"/>
      <c r="F6" s="674"/>
      <c r="G6" s="644"/>
      <c r="H6" s="644"/>
      <c r="I6" s="644"/>
      <c r="J6" s="675"/>
      <c r="K6" s="676"/>
      <c r="L6" s="644"/>
      <c r="M6" s="662">
        <f>SUMIF('Cable trays + Fittings'!F:F,'Cable trays (UnitPrice)'!B6,'Cable trays + Fittings'!P:P)</f>
        <v>0</v>
      </c>
      <c r="N6" s="644"/>
    </row>
    <row r="7" spans="1:19">
      <c r="A7" s="644" t="s">
        <v>1176</v>
      </c>
      <c r="B7" s="677" t="s">
        <v>1177</v>
      </c>
      <c r="C7" s="672"/>
      <c r="D7" s="644"/>
      <c r="E7" s="673"/>
      <c r="F7" s="674"/>
      <c r="G7" s="644"/>
      <c r="H7" s="644"/>
      <c r="I7" s="644"/>
      <c r="J7" s="675"/>
      <c r="K7" s="676"/>
      <c r="L7" s="644"/>
      <c r="M7" s="662">
        <f>SUMIF('Cable trays + Fittings'!F:F,'Cable trays (UnitPrice)'!B7,'Cable trays + Fittings'!P:P)</f>
        <v>0</v>
      </c>
      <c r="N7" s="674">
        <f t="shared" ref="N7:N30" si="0">M7*F7</f>
        <v>0</v>
      </c>
    </row>
    <row r="8" spans="1:19">
      <c r="A8" s="644" t="s">
        <v>1178</v>
      </c>
      <c r="B8" s="678" t="s">
        <v>1179</v>
      </c>
      <c r="C8" s="679">
        <v>1</v>
      </c>
      <c r="D8" s="680">
        <v>1</v>
      </c>
      <c r="E8" s="673">
        <f t="shared" ref="E8:E30" si="1">D8/NOK2EUR</f>
        <v>8.6956521739130432E-2</v>
      </c>
      <c r="F8" s="681">
        <f t="shared" ref="F8:F30" si="2">C8*E8</f>
        <v>8.6956521739130432E-2</v>
      </c>
      <c r="G8" s="644"/>
      <c r="H8" s="644"/>
      <c r="I8" s="644"/>
      <c r="J8" s="675"/>
      <c r="K8" s="676" t="s">
        <v>1180</v>
      </c>
      <c r="L8" s="644"/>
      <c r="M8" s="662">
        <f>SUMIF('Cable trays + Fittings'!F:F,'Cable trays (UnitPrice)'!B8,'Cable trays + Fittings'!P:P)</f>
        <v>0</v>
      </c>
      <c r="N8" s="674">
        <f t="shared" si="0"/>
        <v>0</v>
      </c>
      <c r="R8" s="680">
        <v>1</v>
      </c>
      <c r="S8" s="682">
        <f>D8-R8</f>
        <v>0</v>
      </c>
    </row>
    <row r="9" spans="1:19">
      <c r="A9" s="644" t="s">
        <v>1181</v>
      </c>
      <c r="B9" s="644" t="s">
        <v>1182</v>
      </c>
      <c r="C9" s="672">
        <v>1</v>
      </c>
      <c r="D9" s="680">
        <v>390</v>
      </c>
      <c r="E9" s="673">
        <f t="shared" si="1"/>
        <v>33.913043478260867</v>
      </c>
      <c r="F9" s="681">
        <f t="shared" si="2"/>
        <v>33.913043478260867</v>
      </c>
      <c r="G9" s="644"/>
      <c r="H9" s="644"/>
      <c r="I9" s="644"/>
      <c r="J9" s="675"/>
      <c r="K9" s="676" t="s">
        <v>1180</v>
      </c>
      <c r="L9" s="644"/>
      <c r="M9" s="662">
        <f>SUMIF('Cable trays + Fittings'!F:F,'Cable trays (UnitPrice)'!B9,'Cable trays + Fittings'!P:P)</f>
        <v>0</v>
      </c>
      <c r="N9" s="674">
        <f t="shared" si="0"/>
        <v>0</v>
      </c>
      <c r="R9" s="680">
        <v>390</v>
      </c>
      <c r="S9" s="682">
        <f t="shared" ref="S9:S73" si="3">D9-R9</f>
        <v>0</v>
      </c>
    </row>
    <row r="10" spans="1:19">
      <c r="A10" s="644" t="s">
        <v>1183</v>
      </c>
      <c r="B10" s="678" t="s">
        <v>853</v>
      </c>
      <c r="C10" s="679">
        <v>1</v>
      </c>
      <c r="D10" s="683">
        <f>K10</f>
        <v>18.59</v>
      </c>
      <c r="E10" s="673">
        <f t="shared" si="1"/>
        <v>1.6165217391304347</v>
      </c>
      <c r="F10" s="681">
        <f t="shared" si="2"/>
        <v>1.6165217391304347</v>
      </c>
      <c r="G10" s="644"/>
      <c r="H10" s="644"/>
      <c r="I10" s="644" t="s">
        <v>40</v>
      </c>
      <c r="J10" s="675"/>
      <c r="K10" s="676">
        <v>18.59</v>
      </c>
      <c r="L10" s="684">
        <v>45665</v>
      </c>
      <c r="M10" s="662" t="e">
        <f>SUMIF('Cable trays + Fittings'!F:F,'Cable trays (UnitPrice)'!B10,'Cable trays + Fittings'!P:P)</f>
        <v>#VALUE!</v>
      </c>
      <c r="N10" s="674" t="e">
        <f t="shared" si="0"/>
        <v>#VALUE!</v>
      </c>
      <c r="R10" s="680">
        <v>22.76</v>
      </c>
      <c r="S10" s="682">
        <f t="shared" si="3"/>
        <v>-4.1700000000000017</v>
      </c>
    </row>
    <row r="11" spans="1:19">
      <c r="A11" s="644" t="s">
        <v>1184</v>
      </c>
      <c r="B11" s="678" t="s">
        <v>854</v>
      </c>
      <c r="C11" s="679">
        <v>1</v>
      </c>
      <c r="D11" s="680">
        <f>0.21+1.68</f>
        <v>1.89</v>
      </c>
      <c r="E11" s="673">
        <f t="shared" si="1"/>
        <v>0.1643478260869565</v>
      </c>
      <c r="F11" s="681">
        <f t="shared" si="2"/>
        <v>0.1643478260869565</v>
      </c>
      <c r="G11" s="644"/>
      <c r="H11" s="644"/>
      <c r="I11" s="644" t="s">
        <v>40</v>
      </c>
      <c r="J11" s="675"/>
      <c r="K11" s="676" t="s">
        <v>1180</v>
      </c>
      <c r="L11" s="685">
        <v>45665</v>
      </c>
      <c r="M11" s="662" t="e">
        <f>SUMIF('Cable trays + Fittings'!F:F,'Cable trays (UnitPrice)'!B11,'Cable trays + Fittings'!P:P)</f>
        <v>#VALUE!</v>
      </c>
      <c r="N11" s="674" t="e">
        <f t="shared" si="0"/>
        <v>#VALUE!</v>
      </c>
      <c r="R11" s="680">
        <v>31.2</v>
      </c>
      <c r="S11" s="682">
        <f t="shared" si="3"/>
        <v>-29.31</v>
      </c>
    </row>
    <row r="12" spans="1:19">
      <c r="A12" s="644" t="s">
        <v>1185</v>
      </c>
      <c r="B12" s="644" t="s">
        <v>1186</v>
      </c>
      <c r="C12" s="679">
        <v>1</v>
      </c>
      <c r="D12" s="680">
        <v>58.3</v>
      </c>
      <c r="E12" s="673">
        <f t="shared" si="1"/>
        <v>5.0695652173913039</v>
      </c>
      <c r="F12" s="681">
        <f t="shared" si="2"/>
        <v>5.0695652173913039</v>
      </c>
      <c r="G12" s="644"/>
      <c r="H12" s="644"/>
      <c r="I12" s="644"/>
      <c r="J12" s="675"/>
      <c r="K12" s="676" t="s">
        <v>1180</v>
      </c>
      <c r="L12" s="644"/>
      <c r="M12" s="662">
        <f>SUMIF('Cable trays + Fittings'!F:F,'Cable trays (UnitPrice)'!B12,'Cable trays + Fittings'!P:P)</f>
        <v>0</v>
      </c>
      <c r="N12" s="674">
        <f t="shared" si="0"/>
        <v>0</v>
      </c>
      <c r="R12" s="680">
        <v>58.3</v>
      </c>
      <c r="S12" s="682">
        <f t="shared" si="3"/>
        <v>0</v>
      </c>
    </row>
    <row r="13" spans="1:19">
      <c r="A13" s="644" t="s">
        <v>1187</v>
      </c>
      <c r="B13" s="644" t="s">
        <v>1188</v>
      </c>
      <c r="C13" s="679">
        <v>1</v>
      </c>
      <c r="D13" s="683">
        <f t="shared" ref="D13:D14" si="4">K13</f>
        <v>47</v>
      </c>
      <c r="E13" s="673">
        <f t="shared" si="1"/>
        <v>4.0869565217391308</v>
      </c>
      <c r="F13" s="681">
        <f t="shared" si="2"/>
        <v>4.0869565217391308</v>
      </c>
      <c r="G13" s="644"/>
      <c r="H13" s="644"/>
      <c r="I13" s="644" t="s">
        <v>40</v>
      </c>
      <c r="J13" s="675"/>
      <c r="K13" s="676">
        <v>47</v>
      </c>
      <c r="L13" s="684">
        <v>45665</v>
      </c>
      <c r="M13" s="662" t="e">
        <f>SUMIF('Cable trays + Fittings'!F:F,'Cable trays (UnitPrice)'!B13,'Cable trays + Fittings'!P:P)</f>
        <v>#VALUE!</v>
      </c>
      <c r="N13" s="674" t="e">
        <f t="shared" si="0"/>
        <v>#VALUE!</v>
      </c>
      <c r="R13" s="680">
        <f>89.2*1.1</f>
        <v>98.12</v>
      </c>
      <c r="S13" s="682">
        <f t="shared" si="3"/>
        <v>-51.120000000000005</v>
      </c>
    </row>
    <row r="14" spans="1:19">
      <c r="A14" s="644" t="s">
        <v>1189</v>
      </c>
      <c r="B14" s="644" t="s">
        <v>865</v>
      </c>
      <c r="C14" s="679">
        <v>1</v>
      </c>
      <c r="D14" s="683">
        <f t="shared" si="4"/>
        <v>68.55</v>
      </c>
      <c r="E14" s="673">
        <f t="shared" si="1"/>
        <v>5.9608695652173909</v>
      </c>
      <c r="F14" s="681">
        <f t="shared" si="2"/>
        <v>5.9608695652173909</v>
      </c>
      <c r="G14" s="644"/>
      <c r="H14" s="644"/>
      <c r="I14" s="644" t="s">
        <v>40</v>
      </c>
      <c r="J14" s="675"/>
      <c r="K14" s="676">
        <v>68.55</v>
      </c>
      <c r="L14" s="684">
        <v>45665</v>
      </c>
      <c r="M14" s="662" t="e">
        <f>SUMIF('Cable trays + Fittings'!F:F,'Cable trays (UnitPrice)'!B14,'Cable trays + Fittings'!P:P)</f>
        <v>#VALUE!</v>
      </c>
      <c r="N14" s="674" t="e">
        <f t="shared" si="0"/>
        <v>#VALUE!</v>
      </c>
      <c r="R14" s="680">
        <f>132*1.1</f>
        <v>145.20000000000002</v>
      </c>
      <c r="S14" s="682">
        <f t="shared" si="3"/>
        <v>-76.65000000000002</v>
      </c>
    </row>
    <row r="15" spans="1:19">
      <c r="A15" s="644" t="s">
        <v>1190</v>
      </c>
      <c r="B15" s="644" t="s">
        <v>1191</v>
      </c>
      <c r="C15" s="679">
        <v>1</v>
      </c>
      <c r="D15" s="680">
        <f>76.1/3</f>
        <v>25.366666666666664</v>
      </c>
      <c r="E15" s="673">
        <f t="shared" si="1"/>
        <v>2.2057971014492752</v>
      </c>
      <c r="F15" s="681">
        <f t="shared" si="2"/>
        <v>2.2057971014492752</v>
      </c>
      <c r="G15" s="644">
        <v>1353837</v>
      </c>
      <c r="H15" s="644"/>
      <c r="I15" s="644" t="s">
        <v>40</v>
      </c>
      <c r="J15" s="675"/>
      <c r="K15" s="676" t="s">
        <v>1180</v>
      </c>
      <c r="L15" s="685">
        <v>45624</v>
      </c>
      <c r="M15" s="662">
        <f>SUMIF('Cable trays + Fittings'!F:F,'Cable trays (UnitPrice)'!B15,'Cable trays + Fittings'!P:P)</f>
        <v>0</v>
      </c>
      <c r="N15" s="674">
        <f t="shared" si="0"/>
        <v>0</v>
      </c>
      <c r="R15" s="680">
        <f>76.1/3</f>
        <v>25.366666666666664</v>
      </c>
      <c r="S15" s="682">
        <f t="shared" si="3"/>
        <v>0</v>
      </c>
    </row>
    <row r="16" spans="1:19">
      <c r="A16" s="644" t="s">
        <v>1192</v>
      </c>
      <c r="B16" s="678" t="s">
        <v>855</v>
      </c>
      <c r="C16" s="672">
        <v>1</v>
      </c>
      <c r="D16" s="683">
        <f>K16</f>
        <v>9.0299999999999994</v>
      </c>
      <c r="E16" s="673">
        <f t="shared" si="1"/>
        <v>0.78521739130434776</v>
      </c>
      <c r="F16" s="681">
        <f t="shared" si="2"/>
        <v>0.78521739130434776</v>
      </c>
      <c r="G16" s="644">
        <v>1353719</v>
      </c>
      <c r="H16" s="644"/>
      <c r="I16" s="644" t="s">
        <v>40</v>
      </c>
      <c r="J16" s="675"/>
      <c r="K16" s="676">
        <v>9.0299999999999994</v>
      </c>
      <c r="L16" s="684">
        <v>45665</v>
      </c>
      <c r="M16" s="662" t="e">
        <f>SUMIF('Cable trays + Fittings'!F:F,'Cable trays (UnitPrice)'!B16,'Cable trays + Fittings'!P:P)</f>
        <v>#VALUE!</v>
      </c>
      <c r="N16" s="674" t="e">
        <f t="shared" si="0"/>
        <v>#VALUE!</v>
      </c>
      <c r="R16" s="680">
        <v>34.229999999999997</v>
      </c>
      <c r="S16" s="682">
        <f t="shared" si="3"/>
        <v>-25.199999999999996</v>
      </c>
    </row>
    <row r="17" spans="1:19">
      <c r="A17" s="644" t="s">
        <v>1193</v>
      </c>
      <c r="B17" s="644" t="s">
        <v>1194</v>
      </c>
      <c r="C17" s="672">
        <v>1</v>
      </c>
      <c r="D17" s="680">
        <v>290</v>
      </c>
      <c r="E17" s="673">
        <f t="shared" si="1"/>
        <v>25.217391304347824</v>
      </c>
      <c r="F17" s="681">
        <f t="shared" si="2"/>
        <v>25.217391304347824</v>
      </c>
      <c r="G17" s="644"/>
      <c r="H17" s="644"/>
      <c r="I17" s="644"/>
      <c r="J17" s="675"/>
      <c r="K17" s="676" t="s">
        <v>1180</v>
      </c>
      <c r="L17" s="644"/>
      <c r="M17" s="662">
        <f>SUMIF('Cable trays + Fittings'!F:F,'Cable trays (UnitPrice)'!B17,'Cable trays + Fittings'!P:P)</f>
        <v>0</v>
      </c>
      <c r="N17" s="674">
        <f t="shared" si="0"/>
        <v>0</v>
      </c>
      <c r="R17" s="680">
        <v>290</v>
      </c>
      <c r="S17" s="682">
        <f t="shared" si="3"/>
        <v>0</v>
      </c>
    </row>
    <row r="18" spans="1:19">
      <c r="A18" s="644" t="s">
        <v>1195</v>
      </c>
      <c r="B18" s="644" t="s">
        <v>1196</v>
      </c>
      <c r="C18" s="679">
        <v>1</v>
      </c>
      <c r="D18" s="683">
        <f t="shared" ref="D18:D19" si="5">K18</f>
        <v>37.32</v>
      </c>
      <c r="E18" s="673">
        <f t="shared" si="1"/>
        <v>3.2452173913043478</v>
      </c>
      <c r="F18" s="681">
        <f t="shared" si="2"/>
        <v>3.2452173913043478</v>
      </c>
      <c r="G18" s="644"/>
      <c r="H18" s="644"/>
      <c r="I18" s="644" t="s">
        <v>40</v>
      </c>
      <c r="J18" s="675"/>
      <c r="K18" s="676">
        <v>37.32</v>
      </c>
      <c r="L18" s="684">
        <v>45665</v>
      </c>
      <c r="M18" s="662" t="e">
        <f>SUMIF('Cable trays + Fittings'!F:F,'Cable trays (UnitPrice)'!B18,'Cable trays + Fittings'!P:P)</f>
        <v>#VALUE!</v>
      </c>
      <c r="N18" s="674" t="e">
        <f t="shared" si="0"/>
        <v>#VALUE!</v>
      </c>
      <c r="R18" s="680">
        <v>36.25</v>
      </c>
      <c r="S18" s="682">
        <f t="shared" si="3"/>
        <v>1.0700000000000003</v>
      </c>
    </row>
    <row r="19" spans="1:19">
      <c r="A19" s="644" t="s">
        <v>1197</v>
      </c>
      <c r="B19" s="644" t="s">
        <v>1198</v>
      </c>
      <c r="C19" s="679">
        <v>1</v>
      </c>
      <c r="D19" s="683">
        <f t="shared" si="5"/>
        <v>47.94</v>
      </c>
      <c r="E19" s="673">
        <f t="shared" si="1"/>
        <v>4.1686956521739127</v>
      </c>
      <c r="F19" s="681">
        <f t="shared" si="2"/>
        <v>4.1686956521739127</v>
      </c>
      <c r="G19" s="644"/>
      <c r="H19" s="644"/>
      <c r="I19" s="644" t="s">
        <v>40</v>
      </c>
      <c r="J19" s="675"/>
      <c r="K19" s="676">
        <v>47.94</v>
      </c>
      <c r="L19" s="684">
        <v>45665</v>
      </c>
      <c r="M19" s="662" t="e">
        <f>SUMIF('Cable trays + Fittings'!F:F,'Cable trays (UnitPrice)'!B19,'Cable trays + Fittings'!P:P)</f>
        <v>#VALUE!</v>
      </c>
      <c r="N19" s="674" t="e">
        <f t="shared" si="0"/>
        <v>#VALUE!</v>
      </c>
      <c r="R19" s="680">
        <v>53.04</v>
      </c>
      <c r="S19" s="682">
        <f t="shared" si="3"/>
        <v>-5.1000000000000014</v>
      </c>
    </row>
    <row r="20" spans="1:19">
      <c r="A20" s="644" t="s">
        <v>1199</v>
      </c>
      <c r="B20" s="644" t="s">
        <v>1200</v>
      </c>
      <c r="C20" s="679">
        <v>1</v>
      </c>
      <c r="D20" s="680">
        <v>5.3</v>
      </c>
      <c r="E20" s="673">
        <f t="shared" si="1"/>
        <v>0.46086956521739131</v>
      </c>
      <c r="F20" s="681">
        <f t="shared" si="2"/>
        <v>0.46086956521739131</v>
      </c>
      <c r="G20" s="644"/>
      <c r="H20" s="644"/>
      <c r="I20" s="644"/>
      <c r="J20" s="675"/>
      <c r="K20" s="676" t="s">
        <v>1180</v>
      </c>
      <c r="L20" s="644"/>
      <c r="M20" s="662">
        <f>SUMIF('Cable trays + Fittings'!F:F,'Cable trays (UnitPrice)'!B20,'Cable trays + Fittings'!P:P)</f>
        <v>0</v>
      </c>
      <c r="N20" s="674">
        <f t="shared" si="0"/>
        <v>0</v>
      </c>
      <c r="R20" s="680">
        <v>5.3</v>
      </c>
      <c r="S20" s="682">
        <f t="shared" si="3"/>
        <v>0</v>
      </c>
    </row>
    <row r="21" spans="1:19">
      <c r="A21" s="644" t="s">
        <v>1201</v>
      </c>
      <c r="B21" s="644" t="s">
        <v>1202</v>
      </c>
      <c r="C21" s="679">
        <v>1</v>
      </c>
      <c r="D21" s="680">
        <v>97.7</v>
      </c>
      <c r="E21" s="673">
        <f t="shared" si="1"/>
        <v>8.4956521739130437</v>
      </c>
      <c r="F21" s="681">
        <f t="shared" si="2"/>
        <v>8.4956521739130437</v>
      </c>
      <c r="G21" s="644"/>
      <c r="H21" s="644"/>
      <c r="I21" s="644"/>
      <c r="J21" s="675"/>
      <c r="K21" s="676" t="s">
        <v>1180</v>
      </c>
      <c r="L21" s="644"/>
      <c r="M21" s="662">
        <f>SUMIF('Cable trays + Fittings'!F:F,'Cable trays (UnitPrice)'!B21,'Cable trays + Fittings'!P:P)</f>
        <v>0</v>
      </c>
      <c r="N21" s="674">
        <f t="shared" si="0"/>
        <v>0</v>
      </c>
      <c r="R21" s="680">
        <v>97.7</v>
      </c>
      <c r="S21" s="682">
        <f t="shared" si="3"/>
        <v>0</v>
      </c>
    </row>
    <row r="22" spans="1:19">
      <c r="A22" s="644" t="s">
        <v>1203</v>
      </c>
      <c r="B22" s="644" t="s">
        <v>1204</v>
      </c>
      <c r="C22" s="672">
        <v>1</v>
      </c>
      <c r="D22" s="680">
        <f>43.13/3</f>
        <v>14.376666666666667</v>
      </c>
      <c r="E22" s="673">
        <f t="shared" si="1"/>
        <v>1.250144927536232</v>
      </c>
      <c r="F22" s="681">
        <f t="shared" si="2"/>
        <v>1.250144927536232</v>
      </c>
      <c r="G22" s="644"/>
      <c r="H22" s="644"/>
      <c r="I22" s="644"/>
      <c r="J22" s="675"/>
      <c r="K22" s="676" t="s">
        <v>1180</v>
      </c>
      <c r="L22" s="644"/>
      <c r="M22" s="662">
        <f>SUMIF('Cable trays + Fittings'!F:F,'Cable trays (UnitPrice)'!B22,'Cable trays + Fittings'!P:P)</f>
        <v>0</v>
      </c>
      <c r="N22" s="674">
        <f t="shared" si="0"/>
        <v>0</v>
      </c>
      <c r="R22" s="680">
        <f>43.13/3</f>
        <v>14.376666666666667</v>
      </c>
      <c r="S22" s="682">
        <f t="shared" si="3"/>
        <v>0</v>
      </c>
    </row>
    <row r="23" spans="1:19">
      <c r="A23" s="644" t="s">
        <v>1205</v>
      </c>
      <c r="B23" s="644" t="s">
        <v>1206</v>
      </c>
      <c r="C23" s="672">
        <v>1</v>
      </c>
      <c r="D23" s="680">
        <f>66.35/3</f>
        <v>22.116666666666664</v>
      </c>
      <c r="E23" s="673">
        <f t="shared" si="1"/>
        <v>1.9231884057971012</v>
      </c>
      <c r="F23" s="681">
        <f t="shared" si="2"/>
        <v>1.9231884057971012</v>
      </c>
      <c r="G23" s="644"/>
      <c r="H23" s="644"/>
      <c r="I23" s="644"/>
      <c r="J23" s="675"/>
      <c r="K23" s="676" t="s">
        <v>1180</v>
      </c>
      <c r="L23" s="685"/>
      <c r="M23" s="662">
        <f>SUMIF('Cable trays + Fittings'!F:F,'Cable trays (UnitPrice)'!B23,'Cable trays + Fittings'!P:P)</f>
        <v>0</v>
      </c>
      <c r="N23" s="674">
        <f t="shared" si="0"/>
        <v>0</v>
      </c>
      <c r="R23" s="680">
        <f>66.35/3</f>
        <v>22.116666666666664</v>
      </c>
      <c r="S23" s="682">
        <f t="shared" si="3"/>
        <v>0</v>
      </c>
    </row>
    <row r="24" spans="1:19">
      <c r="A24" s="644" t="s">
        <v>1207</v>
      </c>
      <c r="B24" s="644" t="s">
        <v>1208</v>
      </c>
      <c r="C24" s="672">
        <v>1</v>
      </c>
      <c r="D24" s="680">
        <v>60.33</v>
      </c>
      <c r="E24" s="673">
        <f t="shared" si="1"/>
        <v>5.2460869565217392</v>
      </c>
      <c r="F24" s="681">
        <f t="shared" si="2"/>
        <v>5.2460869565217392</v>
      </c>
      <c r="G24" s="644"/>
      <c r="H24" s="644"/>
      <c r="I24" s="644"/>
      <c r="J24" s="675"/>
      <c r="K24" s="676" t="s">
        <v>1180</v>
      </c>
      <c r="L24" s="644"/>
      <c r="M24" s="662">
        <f>SUMIF('Cable trays + Fittings'!F:F,'Cable trays (UnitPrice)'!B24,'Cable trays + Fittings'!P:P)</f>
        <v>0</v>
      </c>
      <c r="N24" s="674">
        <f t="shared" si="0"/>
        <v>0</v>
      </c>
      <c r="R24" s="680">
        <v>60.33</v>
      </c>
      <c r="S24" s="682">
        <f t="shared" si="3"/>
        <v>0</v>
      </c>
    </row>
    <row r="25" spans="1:19">
      <c r="A25" s="644" t="s">
        <v>1209</v>
      </c>
      <c r="B25" s="644" t="s">
        <v>1210</v>
      </c>
      <c r="C25" s="672">
        <v>1</v>
      </c>
      <c r="D25" s="680">
        <v>0.71</v>
      </c>
      <c r="E25" s="673">
        <f t="shared" si="1"/>
        <v>6.1739130434782609E-2</v>
      </c>
      <c r="F25" s="681">
        <f t="shared" si="2"/>
        <v>6.1739130434782609E-2</v>
      </c>
      <c r="G25" s="644"/>
      <c r="H25" s="644"/>
      <c r="I25" s="644"/>
      <c r="J25" s="675"/>
      <c r="K25" s="676" t="s">
        <v>1180</v>
      </c>
      <c r="L25" s="644"/>
      <c r="M25" s="662">
        <f>SUMIF('Cable trays + Fittings'!F:F,'Cable trays (UnitPrice)'!B25,'Cable trays + Fittings'!P:P)</f>
        <v>0</v>
      </c>
      <c r="N25" s="674">
        <f t="shared" si="0"/>
        <v>0</v>
      </c>
      <c r="R25" s="680">
        <v>0.71</v>
      </c>
      <c r="S25" s="682">
        <f t="shared" si="3"/>
        <v>0</v>
      </c>
    </row>
    <row r="26" spans="1:19">
      <c r="A26" s="644" t="s">
        <v>1211</v>
      </c>
      <c r="B26" s="644" t="s">
        <v>1212</v>
      </c>
      <c r="C26" s="672">
        <v>1</v>
      </c>
      <c r="D26" s="680">
        <v>2.5</v>
      </c>
      <c r="E26" s="673">
        <f t="shared" si="1"/>
        <v>0.21739130434782608</v>
      </c>
      <c r="F26" s="681">
        <f t="shared" si="2"/>
        <v>0.21739130434782608</v>
      </c>
      <c r="G26" s="644"/>
      <c r="H26" s="644"/>
      <c r="I26" s="644"/>
      <c r="J26" s="675"/>
      <c r="K26" s="676" t="s">
        <v>1180</v>
      </c>
      <c r="L26" s="644"/>
      <c r="M26" s="662">
        <f>SUMIF('Cable trays + Fittings'!F:F,'Cable trays (UnitPrice)'!B26,'Cable trays + Fittings'!P:P)</f>
        <v>0</v>
      </c>
      <c r="N26" s="674">
        <f t="shared" si="0"/>
        <v>0</v>
      </c>
      <c r="R26" s="680">
        <v>2.5</v>
      </c>
      <c r="S26" s="682">
        <f t="shared" si="3"/>
        <v>0</v>
      </c>
    </row>
    <row r="27" spans="1:19">
      <c r="A27" s="644" t="s">
        <v>1213</v>
      </c>
      <c r="B27" s="644" t="s">
        <v>1214</v>
      </c>
      <c r="C27" s="672">
        <v>1</v>
      </c>
      <c r="D27" s="680">
        <v>0.67</v>
      </c>
      <c r="E27" s="673">
        <f t="shared" si="1"/>
        <v>5.8260869565217394E-2</v>
      </c>
      <c r="F27" s="681">
        <f t="shared" si="2"/>
        <v>5.8260869565217394E-2</v>
      </c>
      <c r="G27" s="644"/>
      <c r="H27" s="644"/>
      <c r="I27" s="644"/>
      <c r="J27" s="675"/>
      <c r="K27" s="676" t="s">
        <v>1180</v>
      </c>
      <c r="L27" s="644"/>
      <c r="M27" s="662">
        <f>SUMIF('Cable trays + Fittings'!F:F,'Cable trays (UnitPrice)'!B27,'Cable trays + Fittings'!P:P)</f>
        <v>0</v>
      </c>
      <c r="N27" s="674">
        <f t="shared" si="0"/>
        <v>0</v>
      </c>
      <c r="R27" s="680">
        <v>0.67</v>
      </c>
      <c r="S27" s="682">
        <f t="shared" si="3"/>
        <v>0</v>
      </c>
    </row>
    <row r="28" spans="1:19">
      <c r="A28" s="644" t="s">
        <v>1215</v>
      </c>
      <c r="B28" s="686" t="s">
        <v>1216</v>
      </c>
      <c r="C28" s="679">
        <v>1</v>
      </c>
      <c r="D28" s="680">
        <v>55.64</v>
      </c>
      <c r="E28" s="673">
        <f t="shared" si="1"/>
        <v>4.8382608695652172</v>
      </c>
      <c r="F28" s="681">
        <f t="shared" si="2"/>
        <v>4.8382608695652172</v>
      </c>
      <c r="G28" s="644"/>
      <c r="H28" s="644"/>
      <c r="I28" s="644"/>
      <c r="J28" s="675"/>
      <c r="K28" s="676" t="s">
        <v>1180</v>
      </c>
      <c r="L28" s="644"/>
      <c r="M28" s="662">
        <f>SUMIF('Cable trays + Fittings'!F:F,'Cable trays (UnitPrice)'!B28,'Cable trays + Fittings'!P:P)</f>
        <v>0</v>
      </c>
      <c r="N28" s="674">
        <f t="shared" si="0"/>
        <v>0</v>
      </c>
      <c r="R28" s="680">
        <v>55.64</v>
      </c>
      <c r="S28" s="682">
        <f t="shared" si="3"/>
        <v>0</v>
      </c>
    </row>
    <row r="29" spans="1:19">
      <c r="A29" s="644" t="s">
        <v>1217</v>
      </c>
      <c r="B29" s="686" t="s">
        <v>1218</v>
      </c>
      <c r="C29" s="679">
        <v>1</v>
      </c>
      <c r="D29" s="680">
        <v>64.349999999999994</v>
      </c>
      <c r="E29" s="673">
        <f t="shared" si="1"/>
        <v>5.5956521739130434</v>
      </c>
      <c r="F29" s="681">
        <f t="shared" si="2"/>
        <v>5.5956521739130434</v>
      </c>
      <c r="G29" s="644"/>
      <c r="H29" s="644"/>
      <c r="I29" s="644"/>
      <c r="J29" s="675"/>
      <c r="K29" s="676" t="s">
        <v>1180</v>
      </c>
      <c r="L29" s="644"/>
      <c r="M29" s="662">
        <f>SUMIF('Cable trays + Fittings'!F:F,'Cable trays (UnitPrice)'!B29,'Cable trays + Fittings'!P:P)</f>
        <v>0</v>
      </c>
      <c r="N29" s="674">
        <f t="shared" si="0"/>
        <v>0</v>
      </c>
      <c r="R29" s="680">
        <v>64.349999999999994</v>
      </c>
      <c r="S29" s="682">
        <f t="shared" si="3"/>
        <v>0</v>
      </c>
    </row>
    <row r="30" spans="1:19">
      <c r="A30" s="644" t="s">
        <v>1219</v>
      </c>
      <c r="B30" s="644" t="s">
        <v>1220</v>
      </c>
      <c r="C30" s="679">
        <v>1</v>
      </c>
      <c r="D30" s="680">
        <v>97.7</v>
      </c>
      <c r="E30" s="673">
        <f t="shared" si="1"/>
        <v>8.4956521739130437</v>
      </c>
      <c r="F30" s="681">
        <f t="shared" si="2"/>
        <v>8.4956521739130437</v>
      </c>
      <c r="G30" s="644"/>
      <c r="H30" s="644"/>
      <c r="I30" s="644"/>
      <c r="J30" s="675"/>
      <c r="K30" s="676" t="s">
        <v>1180</v>
      </c>
      <c r="L30" s="644"/>
      <c r="M30" s="662">
        <f>SUMIF('Cable trays + Fittings'!F:F,'Cable trays (UnitPrice)'!B30,'Cable trays + Fittings'!P:P)</f>
        <v>0</v>
      </c>
      <c r="N30" s="674">
        <f t="shared" si="0"/>
        <v>0</v>
      </c>
      <c r="R30" s="680">
        <v>97.7</v>
      </c>
      <c r="S30" s="682">
        <f t="shared" si="3"/>
        <v>0</v>
      </c>
    </row>
    <row r="31" spans="1:19">
      <c r="A31" s="644"/>
      <c r="B31" s="644"/>
      <c r="C31" s="672"/>
      <c r="D31" s="644"/>
      <c r="E31" s="673"/>
      <c r="F31" s="674"/>
      <c r="G31" s="644"/>
      <c r="H31" s="644"/>
      <c r="I31" s="644"/>
      <c r="J31" s="675"/>
      <c r="K31" s="676"/>
      <c r="L31" s="644"/>
      <c r="M31" s="644"/>
      <c r="N31" s="644"/>
      <c r="R31" s="644"/>
      <c r="S31" s="682">
        <f t="shared" si="3"/>
        <v>0</v>
      </c>
    </row>
    <row r="32" spans="1:19">
      <c r="A32" s="644"/>
      <c r="B32" s="644"/>
      <c r="C32" s="672"/>
      <c r="D32" s="644"/>
      <c r="E32" s="673"/>
      <c r="F32" s="674"/>
      <c r="G32" s="644"/>
      <c r="H32" s="644"/>
      <c r="I32" s="644"/>
      <c r="J32" s="675"/>
      <c r="K32" s="676"/>
      <c r="L32" s="644"/>
      <c r="M32" s="644"/>
      <c r="N32" s="644"/>
      <c r="R32" s="644"/>
      <c r="S32" s="682">
        <f t="shared" si="3"/>
        <v>0</v>
      </c>
    </row>
    <row r="33" spans="1:19">
      <c r="A33" s="644" t="s">
        <v>1221</v>
      </c>
      <c r="B33" s="687" t="s">
        <v>1222</v>
      </c>
      <c r="C33" s="672"/>
      <c r="D33" s="644"/>
      <c r="E33" s="673"/>
      <c r="F33" s="674"/>
      <c r="G33" s="644"/>
      <c r="H33" s="644"/>
      <c r="I33" s="644"/>
      <c r="J33" s="675"/>
      <c r="K33" s="676"/>
      <c r="L33" s="644"/>
      <c r="M33" s="662"/>
      <c r="N33" s="644"/>
      <c r="R33" s="644"/>
      <c r="S33" s="682">
        <f t="shared" si="3"/>
        <v>0</v>
      </c>
    </row>
    <row r="34" spans="1:19">
      <c r="A34" s="644" t="s">
        <v>1223</v>
      </c>
      <c r="B34" s="644" t="s">
        <v>1224</v>
      </c>
      <c r="C34" s="679">
        <v>1</v>
      </c>
      <c r="D34" s="680">
        <v>440.5</v>
      </c>
      <c r="E34" s="673">
        <f t="shared" ref="E34:E67" si="6">D34/NOK2EUR</f>
        <v>38.304347826086953</v>
      </c>
      <c r="F34" s="681">
        <f t="shared" ref="F34:F97" si="7">C34*E34</f>
        <v>38.304347826086953</v>
      </c>
      <c r="G34" s="644"/>
      <c r="H34" s="644"/>
      <c r="I34" s="644" t="s">
        <v>77</v>
      </c>
      <c r="J34" s="675"/>
      <c r="K34" s="676" t="s">
        <v>1180</v>
      </c>
      <c r="L34" s="685">
        <v>45624</v>
      </c>
      <c r="M34" s="662">
        <f>SUMIF('Cable trays + Fittings'!F:F,'Cable trays (UnitPrice)'!B34,'Cable trays + Fittings'!P:P)</f>
        <v>0</v>
      </c>
      <c r="N34" s="674">
        <f t="shared" ref="N34:N97" si="8">M34*F34</f>
        <v>0</v>
      </c>
      <c r="R34" s="680">
        <v>440.5</v>
      </c>
      <c r="S34" s="682">
        <f t="shared" si="3"/>
        <v>0</v>
      </c>
    </row>
    <row r="35" spans="1:19">
      <c r="A35" s="644" t="s">
        <v>1225</v>
      </c>
      <c r="B35" s="644" t="s">
        <v>1226</v>
      </c>
      <c r="C35" s="679">
        <v>1</v>
      </c>
      <c r="D35" s="683">
        <f>K35</f>
        <v>195.17819706498952</v>
      </c>
      <c r="E35" s="673">
        <f t="shared" si="6"/>
        <v>16.972017136086045</v>
      </c>
      <c r="F35" s="681">
        <f t="shared" si="7"/>
        <v>16.972017136086045</v>
      </c>
      <c r="G35" s="644"/>
      <c r="H35" s="644"/>
      <c r="I35" s="644" t="s">
        <v>77</v>
      </c>
      <c r="J35" s="675"/>
      <c r="K35" s="676">
        <v>195.17819706498952</v>
      </c>
      <c r="L35" s="684">
        <v>45665</v>
      </c>
      <c r="M35" s="662" t="e">
        <f>SUMIF('Cable trays + Fittings'!F:F,'Cable trays (UnitPrice)'!B35,'Cable trays + Fittings'!P:P)</f>
        <v>#VALUE!</v>
      </c>
      <c r="N35" s="674" t="e">
        <f t="shared" si="8"/>
        <v>#VALUE!</v>
      </c>
      <c r="R35" s="680">
        <v>360</v>
      </c>
      <c r="S35" s="682">
        <f t="shared" si="3"/>
        <v>-164.82180293501048</v>
      </c>
    </row>
    <row r="36" spans="1:19">
      <c r="A36" s="644" t="s">
        <v>1227</v>
      </c>
      <c r="B36" s="644" t="s">
        <v>1228</v>
      </c>
      <c r="C36" s="679">
        <v>1</v>
      </c>
      <c r="D36" s="688">
        <v>195</v>
      </c>
      <c r="E36" s="673">
        <f t="shared" si="6"/>
        <v>16.956521739130434</v>
      </c>
      <c r="F36" s="681">
        <f t="shared" si="7"/>
        <v>16.956521739130434</v>
      </c>
      <c r="G36" s="644"/>
      <c r="H36" s="644"/>
      <c r="I36" s="644" t="s">
        <v>77</v>
      </c>
      <c r="J36" s="675"/>
      <c r="K36" s="676" t="s">
        <v>1180</v>
      </c>
      <c r="L36" s="685">
        <v>45624</v>
      </c>
      <c r="M36" s="662" t="e">
        <f>SUMIF('Cable trays + Fittings'!F:F,'Cable trays (UnitPrice)'!B36,'Cable trays + Fittings'!P:P)</f>
        <v>#VALUE!</v>
      </c>
      <c r="N36" s="674" t="e">
        <f t="shared" si="8"/>
        <v>#VALUE!</v>
      </c>
      <c r="R36" s="680">
        <v>350</v>
      </c>
      <c r="S36" s="682">
        <f t="shared" si="3"/>
        <v>-155</v>
      </c>
    </row>
    <row r="37" spans="1:19">
      <c r="A37" s="644" t="s">
        <v>1229</v>
      </c>
      <c r="B37" s="644" t="s">
        <v>1230</v>
      </c>
      <c r="C37" s="679">
        <v>1</v>
      </c>
      <c r="D37" s="680">
        <v>251.8</v>
      </c>
      <c r="E37" s="673">
        <f t="shared" si="6"/>
        <v>21.895652173913046</v>
      </c>
      <c r="F37" s="681">
        <f t="shared" si="7"/>
        <v>21.895652173913046</v>
      </c>
      <c r="G37" s="644"/>
      <c r="H37" s="644"/>
      <c r="I37" s="644" t="s">
        <v>77</v>
      </c>
      <c r="J37" s="675"/>
      <c r="K37" s="676" t="s">
        <v>1180</v>
      </c>
      <c r="L37" s="685">
        <v>45624</v>
      </c>
      <c r="M37" s="662">
        <f>SUMIF('Cable trays + Fittings'!F:F,'Cable trays (UnitPrice)'!B37,'Cable trays + Fittings'!P:P)</f>
        <v>0</v>
      </c>
      <c r="N37" s="674">
        <f t="shared" si="8"/>
        <v>0</v>
      </c>
      <c r="R37" s="680">
        <v>251.8</v>
      </c>
      <c r="S37" s="682">
        <f t="shared" si="3"/>
        <v>0</v>
      </c>
    </row>
    <row r="38" spans="1:19">
      <c r="A38" s="644" t="s">
        <v>1231</v>
      </c>
      <c r="B38" s="644" t="s">
        <v>1232</v>
      </c>
      <c r="C38" s="679">
        <v>1</v>
      </c>
      <c r="D38" s="688">
        <v>130</v>
      </c>
      <c r="E38" s="673">
        <f t="shared" si="6"/>
        <v>11.304347826086957</v>
      </c>
      <c r="F38" s="681">
        <f t="shared" si="7"/>
        <v>11.304347826086957</v>
      </c>
      <c r="G38" s="644"/>
      <c r="H38" s="644"/>
      <c r="I38" s="644" t="s">
        <v>77</v>
      </c>
      <c r="J38" s="675"/>
      <c r="K38" s="676" t="s">
        <v>1180</v>
      </c>
      <c r="L38" s="685">
        <v>45624</v>
      </c>
      <c r="M38" s="662" t="e">
        <f>SUMIF('Cable trays + Fittings'!F:F,'Cable trays (UnitPrice)'!B38,'Cable trays + Fittings'!P:P)</f>
        <v>#VALUE!</v>
      </c>
      <c r="N38" s="674" t="e">
        <f t="shared" si="8"/>
        <v>#VALUE!</v>
      </c>
      <c r="R38" s="680">
        <v>139.15</v>
      </c>
      <c r="S38" s="682">
        <f t="shared" si="3"/>
        <v>-9.1500000000000057</v>
      </c>
    </row>
    <row r="39" spans="1:19">
      <c r="A39" s="644" t="s">
        <v>1233</v>
      </c>
      <c r="B39" s="644" t="s">
        <v>1234</v>
      </c>
      <c r="C39" s="679">
        <v>1</v>
      </c>
      <c r="D39" s="683">
        <f t="shared" ref="D39:D44" si="9">K39</f>
        <v>120.64989517819707</v>
      </c>
      <c r="E39" s="673">
        <f t="shared" si="6"/>
        <v>10.491295232886701</v>
      </c>
      <c r="F39" s="681">
        <f t="shared" si="7"/>
        <v>10.491295232886701</v>
      </c>
      <c r="G39" s="644"/>
      <c r="H39" s="644"/>
      <c r="I39" s="644" t="s">
        <v>77</v>
      </c>
      <c r="J39" s="675"/>
      <c r="K39" s="676">
        <v>120.64989517819707</v>
      </c>
      <c r="L39" s="684">
        <v>45665</v>
      </c>
      <c r="M39" s="662" t="e">
        <f>SUMIF('Cable trays + Fittings'!F:F,'Cable trays (UnitPrice)'!B39,'Cable trays + Fittings'!P:P)</f>
        <v>#VALUE!</v>
      </c>
      <c r="N39" s="674" t="e">
        <f t="shared" si="8"/>
        <v>#VALUE!</v>
      </c>
      <c r="R39" s="680">
        <v>135</v>
      </c>
      <c r="S39" s="682">
        <f t="shared" si="3"/>
        <v>-14.35010482180293</v>
      </c>
    </row>
    <row r="40" spans="1:19">
      <c r="A40" s="644" t="s">
        <v>1235</v>
      </c>
      <c r="B40" s="644" t="s">
        <v>1236</v>
      </c>
      <c r="C40" s="679">
        <v>1</v>
      </c>
      <c r="D40" s="683">
        <f t="shared" si="9"/>
        <v>120.64989517819707</v>
      </c>
      <c r="E40" s="673">
        <f t="shared" si="6"/>
        <v>10.491295232886701</v>
      </c>
      <c r="F40" s="681">
        <f t="shared" si="7"/>
        <v>10.491295232886701</v>
      </c>
      <c r="G40" s="644"/>
      <c r="H40" s="644"/>
      <c r="I40" s="644" t="s">
        <v>77</v>
      </c>
      <c r="J40" s="675"/>
      <c r="K40" s="676">
        <v>120.64989517819707</v>
      </c>
      <c r="L40" s="684">
        <v>45665</v>
      </c>
      <c r="M40" s="662" t="e">
        <f>SUMIF('Cable trays + Fittings'!F:F,'Cable trays (UnitPrice)'!B40,'Cable trays + Fittings'!P:P)</f>
        <v>#VALUE!</v>
      </c>
      <c r="N40" s="674" t="e">
        <f t="shared" si="8"/>
        <v>#VALUE!</v>
      </c>
      <c r="R40" s="680">
        <v>130</v>
      </c>
      <c r="S40" s="682">
        <f t="shared" si="3"/>
        <v>-9.3501048218029297</v>
      </c>
    </row>
    <row r="41" spans="1:19">
      <c r="A41" s="644" t="s">
        <v>1237</v>
      </c>
      <c r="B41" s="644" t="s">
        <v>1238</v>
      </c>
      <c r="C41" s="679">
        <v>1</v>
      </c>
      <c r="D41" s="683">
        <f t="shared" si="9"/>
        <v>100.26205450733751</v>
      </c>
      <c r="E41" s="673">
        <f t="shared" si="6"/>
        <v>8.7184395223771745</v>
      </c>
      <c r="F41" s="681">
        <f t="shared" si="7"/>
        <v>8.7184395223771745</v>
      </c>
      <c r="G41" s="644"/>
      <c r="H41" s="644"/>
      <c r="I41" s="644" t="s">
        <v>77</v>
      </c>
      <c r="J41" s="675"/>
      <c r="K41" s="676">
        <v>100.26205450733751</v>
      </c>
      <c r="L41" s="684">
        <v>45665</v>
      </c>
      <c r="M41" s="662" t="e">
        <f>SUMIF('Cable trays + Fittings'!F:F,'Cable trays (UnitPrice)'!B41,'Cable trays + Fittings'!P:P)</f>
        <v>#VALUE!</v>
      </c>
      <c r="N41" s="674" t="e">
        <f t="shared" si="8"/>
        <v>#VALUE!</v>
      </c>
      <c r="R41" s="680">
        <v>115</v>
      </c>
      <c r="S41" s="682">
        <f t="shared" si="3"/>
        <v>-14.73794549266249</v>
      </c>
    </row>
    <row r="42" spans="1:19">
      <c r="A42" s="644" t="s">
        <v>1239</v>
      </c>
      <c r="B42" s="644" t="s">
        <v>1240</v>
      </c>
      <c r="C42" s="679">
        <v>1</v>
      </c>
      <c r="D42" s="683">
        <f t="shared" si="9"/>
        <v>100.26205450733751</v>
      </c>
      <c r="E42" s="673">
        <f t="shared" si="6"/>
        <v>8.7184395223771745</v>
      </c>
      <c r="F42" s="681">
        <f t="shared" si="7"/>
        <v>8.7184395223771745</v>
      </c>
      <c r="G42" s="644">
        <v>1448509</v>
      </c>
      <c r="H42" s="644" t="s">
        <v>1241</v>
      </c>
      <c r="I42" s="644" t="s">
        <v>77</v>
      </c>
      <c r="J42" s="675"/>
      <c r="K42" s="676">
        <v>100.26205450733751</v>
      </c>
      <c r="L42" s="684">
        <v>45665</v>
      </c>
      <c r="M42" s="662" t="e">
        <f>SUMIF('Cable trays + Fittings'!F:F,'Cable trays (UnitPrice)'!B42,'Cable trays + Fittings'!P:P)</f>
        <v>#VALUE!</v>
      </c>
      <c r="N42" s="674" t="e">
        <f t="shared" si="8"/>
        <v>#VALUE!</v>
      </c>
      <c r="R42" s="680">
        <f>(5.31+4)*11.87</f>
        <v>110.50969999999998</v>
      </c>
      <c r="S42" s="682">
        <f t="shared" si="3"/>
        <v>-10.247645492662471</v>
      </c>
    </row>
    <row r="43" spans="1:19">
      <c r="A43" s="644" t="s">
        <v>1242</v>
      </c>
      <c r="B43" s="644" t="s">
        <v>1243</v>
      </c>
      <c r="C43" s="679">
        <v>1</v>
      </c>
      <c r="D43" s="683">
        <f t="shared" si="9"/>
        <v>100.26205450733751</v>
      </c>
      <c r="E43" s="673">
        <f t="shared" si="6"/>
        <v>8.7184395223771745</v>
      </c>
      <c r="F43" s="681">
        <f t="shared" si="7"/>
        <v>8.7184395223771745</v>
      </c>
      <c r="G43" s="644"/>
      <c r="H43" s="644"/>
      <c r="I43" s="644" t="s">
        <v>77</v>
      </c>
      <c r="J43" s="675"/>
      <c r="K43" s="676">
        <v>100.26205450733751</v>
      </c>
      <c r="L43" s="684">
        <v>45665</v>
      </c>
      <c r="M43" s="662" t="e">
        <f>SUMIF('Cable trays + Fittings'!F:F,'Cable trays (UnitPrice)'!B43,'Cable trays + Fittings'!P:P)</f>
        <v>#VALUE!</v>
      </c>
      <c r="N43" s="674" t="e">
        <f t="shared" si="8"/>
        <v>#VALUE!</v>
      </c>
      <c r="R43" s="680">
        <v>105</v>
      </c>
      <c r="S43" s="682">
        <f t="shared" si="3"/>
        <v>-4.7379454926624902</v>
      </c>
    </row>
    <row r="44" spans="1:19">
      <c r="A44" s="644" t="s">
        <v>1244</v>
      </c>
      <c r="B44" s="644" t="s">
        <v>1245</v>
      </c>
      <c r="C44" s="679">
        <v>1</v>
      </c>
      <c r="D44" s="683">
        <f t="shared" si="9"/>
        <v>100.26205450733751</v>
      </c>
      <c r="E44" s="673">
        <f t="shared" si="6"/>
        <v>8.7184395223771745</v>
      </c>
      <c r="F44" s="681">
        <f t="shared" si="7"/>
        <v>8.7184395223771745</v>
      </c>
      <c r="G44" s="644"/>
      <c r="H44" s="644"/>
      <c r="I44" s="644" t="s">
        <v>77</v>
      </c>
      <c r="J44" s="675"/>
      <c r="K44" s="676">
        <v>100.26205450733751</v>
      </c>
      <c r="L44" s="684">
        <v>45665</v>
      </c>
      <c r="M44" s="662" t="e">
        <f>SUMIF('Cable trays + Fittings'!F:F,'Cable trays (UnitPrice)'!B44,'Cable trays + Fittings'!P:P)</f>
        <v>#VALUE!</v>
      </c>
      <c r="N44" s="674" t="e">
        <f t="shared" si="8"/>
        <v>#VALUE!</v>
      </c>
      <c r="R44" s="680">
        <v>100</v>
      </c>
      <c r="S44" s="682">
        <f t="shared" si="3"/>
        <v>0.26205450733750979</v>
      </c>
    </row>
    <row r="45" spans="1:19">
      <c r="A45" s="644" t="s">
        <v>1246</v>
      </c>
      <c r="B45" s="644" t="s">
        <v>1247</v>
      </c>
      <c r="C45" s="679">
        <v>1</v>
      </c>
      <c r="D45" s="680">
        <f>(4.08+4)*11.87</f>
        <v>95.909599999999998</v>
      </c>
      <c r="E45" s="673">
        <f t="shared" si="6"/>
        <v>8.3399652173913044</v>
      </c>
      <c r="F45" s="681">
        <f t="shared" si="7"/>
        <v>8.3399652173913044</v>
      </c>
      <c r="G45" s="644">
        <v>1448508</v>
      </c>
      <c r="H45" s="644" t="s">
        <v>1241</v>
      </c>
      <c r="I45" s="644" t="s">
        <v>77</v>
      </c>
      <c r="J45" s="675"/>
      <c r="K45" s="676" t="s">
        <v>1180</v>
      </c>
      <c r="L45" s="685">
        <v>45624</v>
      </c>
      <c r="M45" s="662">
        <f>SUMIF('Cable trays + Fittings'!F:F,'Cable trays (UnitPrice)'!B45,'Cable trays + Fittings'!P:P)</f>
        <v>0</v>
      </c>
      <c r="N45" s="674">
        <f t="shared" si="8"/>
        <v>0</v>
      </c>
      <c r="R45" s="680">
        <f>(4.08+4)*11.87</f>
        <v>95.909599999999998</v>
      </c>
      <c r="S45" s="682">
        <f t="shared" si="3"/>
        <v>0</v>
      </c>
    </row>
    <row r="46" spans="1:19">
      <c r="A46" s="644" t="s">
        <v>1248</v>
      </c>
      <c r="B46" s="644" t="s">
        <v>1249</v>
      </c>
      <c r="C46" s="679">
        <v>1</v>
      </c>
      <c r="D46" s="688">
        <v>260</v>
      </c>
      <c r="E46" s="673">
        <f t="shared" si="6"/>
        <v>22.608695652173914</v>
      </c>
      <c r="F46" s="681">
        <f t="shared" si="7"/>
        <v>22.608695652173914</v>
      </c>
      <c r="G46" s="644">
        <v>1448424</v>
      </c>
      <c r="H46" s="644" t="s">
        <v>1241</v>
      </c>
      <c r="I46" s="644" t="s">
        <v>77</v>
      </c>
      <c r="J46" s="675"/>
      <c r="K46" s="676" t="s">
        <v>1180</v>
      </c>
      <c r="L46" s="685">
        <v>45624</v>
      </c>
      <c r="M46" s="662" t="e">
        <f>SUMIF('Cable trays + Fittings'!F:F,'Cable trays (UnitPrice)'!B46,'Cable trays + Fittings'!P:P)</f>
        <v>#VALUE!</v>
      </c>
      <c r="N46" s="674" t="e">
        <f t="shared" si="8"/>
        <v>#VALUE!</v>
      </c>
      <c r="R46" s="680">
        <f>(18.52+4)*11.57</f>
        <v>260.5564</v>
      </c>
      <c r="S46" s="682">
        <f t="shared" si="3"/>
        <v>-0.55639999999999645</v>
      </c>
    </row>
    <row r="47" spans="1:19">
      <c r="A47" s="644" t="s">
        <v>1250</v>
      </c>
      <c r="B47" s="644" t="s">
        <v>1251</v>
      </c>
      <c r="C47" s="679">
        <v>1</v>
      </c>
      <c r="D47" s="688">
        <v>250</v>
      </c>
      <c r="E47" s="673">
        <f t="shared" si="6"/>
        <v>21.739130434782609</v>
      </c>
      <c r="F47" s="681">
        <f t="shared" si="7"/>
        <v>21.739130434782609</v>
      </c>
      <c r="G47" s="644"/>
      <c r="H47" s="644"/>
      <c r="I47" s="644" t="s">
        <v>77</v>
      </c>
      <c r="J47" s="675"/>
      <c r="K47" s="676" t="s">
        <v>1180</v>
      </c>
      <c r="L47" s="685">
        <v>45624</v>
      </c>
      <c r="M47" s="662" t="e">
        <f>SUMIF('Cable trays + Fittings'!F:F,'Cable trays (UnitPrice)'!B47,'Cable trays + Fittings'!P:P)</f>
        <v>#VALUE!</v>
      </c>
      <c r="N47" s="674" t="e">
        <f t="shared" si="8"/>
        <v>#VALUE!</v>
      </c>
      <c r="R47" s="680">
        <v>250</v>
      </c>
      <c r="S47" s="682">
        <f t="shared" si="3"/>
        <v>0</v>
      </c>
    </row>
    <row r="48" spans="1:19">
      <c r="A48" s="644" t="s">
        <v>1252</v>
      </c>
      <c r="B48" s="644" t="s">
        <v>1253</v>
      </c>
      <c r="C48" s="679">
        <v>1</v>
      </c>
      <c r="D48" s="680">
        <f>(14+4)*11.57</f>
        <v>208.26</v>
      </c>
      <c r="E48" s="673">
        <f t="shared" si="6"/>
        <v>18.109565217391303</v>
      </c>
      <c r="F48" s="681">
        <f t="shared" si="7"/>
        <v>18.109565217391303</v>
      </c>
      <c r="G48" s="644">
        <v>448419</v>
      </c>
      <c r="H48" s="644" t="s">
        <v>1241</v>
      </c>
      <c r="I48" s="644" t="s">
        <v>77</v>
      </c>
      <c r="J48" s="675"/>
      <c r="K48" s="676" t="s">
        <v>1180</v>
      </c>
      <c r="L48" s="685">
        <v>45624</v>
      </c>
      <c r="M48" s="662">
        <f>SUMIF('Cable trays + Fittings'!F:F,'Cable trays (UnitPrice)'!B48,'Cable trays + Fittings'!P:P)</f>
        <v>0</v>
      </c>
      <c r="N48" s="674">
        <f t="shared" si="8"/>
        <v>0</v>
      </c>
      <c r="R48" s="680">
        <f>(14+4)*11.57</f>
        <v>208.26</v>
      </c>
      <c r="S48" s="682">
        <f t="shared" si="3"/>
        <v>0</v>
      </c>
    </row>
    <row r="49" spans="1:19">
      <c r="A49" s="644" t="s">
        <v>1254</v>
      </c>
      <c r="B49" s="644" t="s">
        <v>1255</v>
      </c>
      <c r="C49" s="679">
        <v>1</v>
      </c>
      <c r="D49" s="680">
        <f>(13.91+4)*11.57</f>
        <v>207.21870000000001</v>
      </c>
      <c r="E49" s="673">
        <f t="shared" si="6"/>
        <v>18.019017391304349</v>
      </c>
      <c r="F49" s="681">
        <f t="shared" si="7"/>
        <v>18.019017391304349</v>
      </c>
      <c r="G49" s="644"/>
      <c r="H49" s="644"/>
      <c r="I49" s="644" t="s">
        <v>77</v>
      </c>
      <c r="J49" s="675"/>
      <c r="K49" s="676" t="s">
        <v>1180</v>
      </c>
      <c r="L49" s="685">
        <v>45624</v>
      </c>
      <c r="M49" s="662">
        <f>SUMIF('Cable trays + Fittings'!F:F,'Cable trays (UnitPrice)'!B49,'Cable trays + Fittings'!P:P)</f>
        <v>0</v>
      </c>
      <c r="N49" s="674">
        <f t="shared" si="8"/>
        <v>0</v>
      </c>
      <c r="R49" s="680">
        <f>(13.91+4)*11.57</f>
        <v>207.21870000000001</v>
      </c>
      <c r="S49" s="682">
        <f t="shared" si="3"/>
        <v>0</v>
      </c>
    </row>
    <row r="50" spans="1:19">
      <c r="A50" s="644" t="s">
        <v>1256</v>
      </c>
      <c r="B50" s="644" t="s">
        <v>1257</v>
      </c>
      <c r="C50" s="679">
        <v>1</v>
      </c>
      <c r="D50" s="683">
        <f>K50</f>
        <v>90.670859538784057</v>
      </c>
      <c r="E50" s="673">
        <f t="shared" si="6"/>
        <v>7.8844225685899181</v>
      </c>
      <c r="F50" s="681">
        <f t="shared" si="7"/>
        <v>7.8844225685899181</v>
      </c>
      <c r="G50" s="644">
        <v>1448417</v>
      </c>
      <c r="H50" s="644" t="s">
        <v>1241</v>
      </c>
      <c r="I50" s="644" t="s">
        <v>77</v>
      </c>
      <c r="J50" s="675"/>
      <c r="K50" s="676">
        <v>90.670859538784057</v>
      </c>
      <c r="L50" s="684">
        <v>45665</v>
      </c>
      <c r="M50" s="662" t="e">
        <f>SUMIF('Cable trays + Fittings'!F:F,'Cable trays (UnitPrice)'!B50,'Cable trays + Fittings'!P:P)</f>
        <v>#VALUE!</v>
      </c>
      <c r="N50" s="674" t="e">
        <f t="shared" si="8"/>
        <v>#VALUE!</v>
      </c>
      <c r="R50" s="680">
        <f>(10.37+4)*11.57</f>
        <v>166.26089999999999</v>
      </c>
      <c r="S50" s="682">
        <f t="shared" si="3"/>
        <v>-75.590040461215935</v>
      </c>
    </row>
    <row r="51" spans="1:19">
      <c r="A51" s="644" t="s">
        <v>1258</v>
      </c>
      <c r="B51" s="644" t="s">
        <v>1259</v>
      </c>
      <c r="C51" s="679">
        <v>1</v>
      </c>
      <c r="D51" s="688">
        <v>90</v>
      </c>
      <c r="E51" s="673">
        <f t="shared" si="6"/>
        <v>7.8260869565217392</v>
      </c>
      <c r="F51" s="681">
        <f t="shared" si="7"/>
        <v>7.8260869565217392</v>
      </c>
      <c r="G51" s="644"/>
      <c r="H51" s="644"/>
      <c r="I51" s="644" t="s">
        <v>77</v>
      </c>
      <c r="J51" s="675"/>
      <c r="K51" s="676" t="s">
        <v>1180</v>
      </c>
      <c r="L51" s="685">
        <v>45624</v>
      </c>
      <c r="M51" s="662" t="e">
        <f>SUMIF('Cable trays + Fittings'!F:F,'Cable trays (UnitPrice)'!B51,'Cable trays + Fittings'!P:P)</f>
        <v>#VALUE!</v>
      </c>
      <c r="N51" s="674" t="e">
        <f t="shared" si="8"/>
        <v>#VALUE!</v>
      </c>
      <c r="R51" s="680">
        <v>150</v>
      </c>
      <c r="S51" s="682">
        <f t="shared" si="3"/>
        <v>-60</v>
      </c>
    </row>
    <row r="52" spans="1:19">
      <c r="A52" s="644" t="s">
        <v>1260</v>
      </c>
      <c r="B52" s="644" t="s">
        <v>1261</v>
      </c>
      <c r="C52" s="679">
        <v>1</v>
      </c>
      <c r="D52" s="680">
        <f>(5.87+4)*11.87</f>
        <v>117.15690000000001</v>
      </c>
      <c r="E52" s="673">
        <f t="shared" si="6"/>
        <v>10.187556521739131</v>
      </c>
      <c r="F52" s="681">
        <f t="shared" si="7"/>
        <v>10.187556521739131</v>
      </c>
      <c r="G52" s="644">
        <v>1448416</v>
      </c>
      <c r="H52" s="644" t="s">
        <v>1241</v>
      </c>
      <c r="I52" s="644" t="s">
        <v>77</v>
      </c>
      <c r="J52" s="675"/>
      <c r="K52" s="676" t="s">
        <v>1180</v>
      </c>
      <c r="L52" s="685">
        <v>45624</v>
      </c>
      <c r="M52" s="662">
        <f>SUMIF('Cable trays + Fittings'!F:F,'Cable trays (UnitPrice)'!B52,'Cable trays + Fittings'!P:P)</f>
        <v>0</v>
      </c>
      <c r="N52" s="674">
        <f t="shared" si="8"/>
        <v>0</v>
      </c>
      <c r="R52" s="680">
        <f>(5.87+4)*11.87</f>
        <v>117.15690000000001</v>
      </c>
      <c r="S52" s="682">
        <f t="shared" si="3"/>
        <v>0</v>
      </c>
    </row>
    <row r="53" spans="1:19">
      <c r="A53" s="644" t="s">
        <v>1262</v>
      </c>
      <c r="B53" s="644" t="s">
        <v>1263</v>
      </c>
      <c r="C53" s="679">
        <v>1</v>
      </c>
      <c r="D53" s="680">
        <f>(4.95+4)*11.87</f>
        <v>106.23649999999998</v>
      </c>
      <c r="E53" s="673">
        <f t="shared" si="6"/>
        <v>9.2379565217391288</v>
      </c>
      <c r="F53" s="681">
        <f t="shared" si="7"/>
        <v>9.2379565217391288</v>
      </c>
      <c r="G53" s="644">
        <v>1448409</v>
      </c>
      <c r="H53" s="644" t="s">
        <v>1241</v>
      </c>
      <c r="I53" s="644" t="s">
        <v>77</v>
      </c>
      <c r="J53" s="675"/>
      <c r="K53" s="676" t="s">
        <v>1180</v>
      </c>
      <c r="L53" s="685">
        <v>45624</v>
      </c>
      <c r="M53" s="662">
        <f>SUMIF('Cable trays + Fittings'!F:F,'Cable trays (UnitPrice)'!B53,'Cable trays + Fittings'!P:P)</f>
        <v>0</v>
      </c>
      <c r="N53" s="674">
        <f t="shared" si="8"/>
        <v>0</v>
      </c>
      <c r="R53" s="680">
        <f>(4.95+4)*11.87</f>
        <v>106.23649999999998</v>
      </c>
      <c r="S53" s="682">
        <f t="shared" si="3"/>
        <v>0</v>
      </c>
    </row>
    <row r="54" spans="1:19">
      <c r="A54" s="644" t="s">
        <v>1264</v>
      </c>
      <c r="B54" s="644" t="s">
        <v>1265</v>
      </c>
      <c r="C54" s="679">
        <v>1</v>
      </c>
      <c r="D54" s="683">
        <f>K54</f>
        <v>57.966457023060798</v>
      </c>
      <c r="E54" s="673">
        <f t="shared" si="6"/>
        <v>5.040561480266156</v>
      </c>
      <c r="F54" s="681">
        <f t="shared" si="7"/>
        <v>5.040561480266156</v>
      </c>
      <c r="G54" s="644"/>
      <c r="H54" s="644"/>
      <c r="I54" s="644" t="s">
        <v>77</v>
      </c>
      <c r="J54" s="675"/>
      <c r="K54" s="676">
        <v>57.966457023060798</v>
      </c>
      <c r="L54" s="684">
        <v>45665</v>
      </c>
      <c r="M54" s="662" t="e">
        <f>SUMIF('Cable trays + Fittings'!F:F,'Cable trays (UnitPrice)'!B54,'Cable trays + Fittings'!P:P)</f>
        <v>#VALUE!</v>
      </c>
      <c r="N54" s="674" t="e">
        <f t="shared" si="8"/>
        <v>#VALUE!</v>
      </c>
      <c r="R54" s="680">
        <v>105</v>
      </c>
      <c r="S54" s="682">
        <f t="shared" si="3"/>
        <v>-47.033542976939202</v>
      </c>
    </row>
    <row r="55" spans="1:19">
      <c r="A55" s="644" t="s">
        <v>1266</v>
      </c>
      <c r="B55" s="644" t="s">
        <v>1267</v>
      </c>
      <c r="C55" s="679">
        <v>1</v>
      </c>
      <c r="D55" s="688">
        <v>55</v>
      </c>
      <c r="E55" s="673">
        <f t="shared" si="6"/>
        <v>4.7826086956521738</v>
      </c>
      <c r="F55" s="681">
        <f t="shared" si="7"/>
        <v>4.7826086956521738</v>
      </c>
      <c r="G55" s="644"/>
      <c r="H55" s="644"/>
      <c r="I55" s="644" t="s">
        <v>77</v>
      </c>
      <c r="J55" s="675"/>
      <c r="K55" s="676" t="s">
        <v>1180</v>
      </c>
      <c r="L55" s="685">
        <v>45624</v>
      </c>
      <c r="M55" s="662" t="e">
        <f>SUMIF('Cable trays + Fittings'!F:F,'Cable trays (UnitPrice)'!B55,'Cable trays + Fittings'!P:P)</f>
        <v>#VALUE!</v>
      </c>
      <c r="N55" s="674" t="e">
        <f t="shared" si="8"/>
        <v>#VALUE!</v>
      </c>
      <c r="R55" s="680">
        <v>105</v>
      </c>
      <c r="S55" s="682">
        <f t="shared" si="3"/>
        <v>-50</v>
      </c>
    </row>
    <row r="56" spans="1:19">
      <c r="A56" s="644" t="s">
        <v>1268</v>
      </c>
      <c r="B56" s="644" t="s">
        <v>1269</v>
      </c>
      <c r="C56" s="679">
        <v>1</v>
      </c>
      <c r="D56" s="688">
        <v>55</v>
      </c>
      <c r="E56" s="673">
        <f t="shared" si="6"/>
        <v>4.7826086956521738</v>
      </c>
      <c r="F56" s="681">
        <f t="shared" si="7"/>
        <v>4.7826086956521738</v>
      </c>
      <c r="G56" s="644"/>
      <c r="H56" s="644"/>
      <c r="I56" s="644" t="s">
        <v>77</v>
      </c>
      <c r="J56" s="675"/>
      <c r="K56" s="676" t="s">
        <v>1180</v>
      </c>
      <c r="L56" s="685">
        <v>45624</v>
      </c>
      <c r="M56" s="662" t="e">
        <f>SUMIF('Cable trays + Fittings'!F:F,'Cable trays (UnitPrice)'!B56,'Cable trays + Fittings'!P:P)</f>
        <v>#VALUE!</v>
      </c>
      <c r="N56" s="674" t="e">
        <f t="shared" si="8"/>
        <v>#VALUE!</v>
      </c>
      <c r="R56" s="680">
        <v>105</v>
      </c>
      <c r="S56" s="682">
        <f t="shared" si="3"/>
        <v>-50</v>
      </c>
    </row>
    <row r="57" spans="1:19">
      <c r="A57" s="644" t="s">
        <v>1270</v>
      </c>
      <c r="B57" s="644" t="s">
        <v>1271</v>
      </c>
      <c r="C57" s="679">
        <v>1</v>
      </c>
      <c r="D57" s="688">
        <v>55</v>
      </c>
      <c r="E57" s="673">
        <f t="shared" si="6"/>
        <v>4.7826086956521738</v>
      </c>
      <c r="F57" s="681">
        <f t="shared" si="7"/>
        <v>4.7826086956521738</v>
      </c>
      <c r="G57" s="644"/>
      <c r="H57" s="644"/>
      <c r="I57" s="644" t="s">
        <v>77</v>
      </c>
      <c r="J57" s="675"/>
      <c r="K57" s="676" t="s">
        <v>1180</v>
      </c>
      <c r="L57" s="685">
        <v>45624</v>
      </c>
      <c r="M57" s="662" t="e">
        <f>SUMIF('Cable trays + Fittings'!F:F,'Cable trays (UnitPrice)'!B57,'Cable trays + Fittings'!P:P)</f>
        <v>#VALUE!</v>
      </c>
      <c r="N57" s="674" t="e">
        <f t="shared" si="8"/>
        <v>#VALUE!</v>
      </c>
      <c r="R57" s="680">
        <v>100</v>
      </c>
      <c r="S57" s="682">
        <f t="shared" si="3"/>
        <v>-45</v>
      </c>
    </row>
    <row r="58" spans="1:19">
      <c r="A58" s="644" t="s">
        <v>1272</v>
      </c>
      <c r="B58" s="644" t="s">
        <v>1273</v>
      </c>
      <c r="C58" s="679">
        <v>1</v>
      </c>
      <c r="D58" s="688">
        <v>55</v>
      </c>
      <c r="E58" s="673">
        <f t="shared" si="6"/>
        <v>4.7826086956521738</v>
      </c>
      <c r="F58" s="681">
        <f t="shared" si="7"/>
        <v>4.7826086956521738</v>
      </c>
      <c r="G58" s="644"/>
      <c r="H58" s="644"/>
      <c r="I58" s="644" t="s">
        <v>77</v>
      </c>
      <c r="J58" s="675"/>
      <c r="K58" s="676" t="s">
        <v>1180</v>
      </c>
      <c r="L58" s="685">
        <v>45624</v>
      </c>
      <c r="M58" s="662" t="e">
        <f>SUMIF('Cable trays + Fittings'!F:F,'Cable trays (UnitPrice)'!B58,'Cable trays + Fittings'!P:P)</f>
        <v>#VALUE!</v>
      </c>
      <c r="N58" s="674" t="e">
        <f t="shared" si="8"/>
        <v>#VALUE!</v>
      </c>
      <c r="R58" s="680">
        <v>100</v>
      </c>
      <c r="S58" s="682">
        <f t="shared" si="3"/>
        <v>-45</v>
      </c>
    </row>
    <row r="59" spans="1:19">
      <c r="A59" s="644" t="s">
        <v>1274</v>
      </c>
      <c r="B59" s="644" t="s">
        <v>1275</v>
      </c>
      <c r="C59" s="679">
        <v>1</v>
      </c>
      <c r="D59" s="688">
        <v>55</v>
      </c>
      <c r="E59" s="673">
        <f t="shared" si="6"/>
        <v>4.7826086956521738</v>
      </c>
      <c r="F59" s="681">
        <f t="shared" si="7"/>
        <v>4.7826086956521738</v>
      </c>
      <c r="G59" s="644"/>
      <c r="H59" s="644"/>
      <c r="I59" s="644" t="s">
        <v>77</v>
      </c>
      <c r="J59" s="675"/>
      <c r="K59" s="676" t="s">
        <v>1180</v>
      </c>
      <c r="L59" s="685">
        <v>45624</v>
      </c>
      <c r="M59" s="662" t="e">
        <f>SUMIF('Cable trays + Fittings'!F:F,'Cable trays (UnitPrice)'!B59,'Cable trays + Fittings'!P:P)</f>
        <v>#VALUE!</v>
      </c>
      <c r="N59" s="674" t="e">
        <f t="shared" si="8"/>
        <v>#VALUE!</v>
      </c>
      <c r="R59" s="680">
        <v>100</v>
      </c>
      <c r="S59" s="682">
        <f t="shared" si="3"/>
        <v>-45</v>
      </c>
    </row>
    <row r="60" spans="1:19">
      <c r="A60" s="644" t="s">
        <v>1276</v>
      </c>
      <c r="B60" s="644" t="s">
        <v>1277</v>
      </c>
      <c r="C60" s="679">
        <v>1</v>
      </c>
      <c r="D60" s="680">
        <f>(3.56+4)*11.87</f>
        <v>89.737200000000001</v>
      </c>
      <c r="E60" s="673">
        <f t="shared" si="6"/>
        <v>7.8032347826086959</v>
      </c>
      <c r="F60" s="681">
        <f t="shared" si="7"/>
        <v>7.8032347826086959</v>
      </c>
      <c r="G60" s="644">
        <v>1448407</v>
      </c>
      <c r="H60" s="644" t="s">
        <v>1241</v>
      </c>
      <c r="I60" s="644" t="s">
        <v>77</v>
      </c>
      <c r="J60" s="675"/>
      <c r="K60" s="676" t="s">
        <v>1180</v>
      </c>
      <c r="L60" s="685">
        <v>45624</v>
      </c>
      <c r="M60" s="662">
        <f>SUMIF('Cable trays + Fittings'!F:F,'Cable trays (UnitPrice)'!B60,'Cable trays + Fittings'!P:P)</f>
        <v>0</v>
      </c>
      <c r="N60" s="674">
        <f t="shared" si="8"/>
        <v>0</v>
      </c>
      <c r="R60" s="680">
        <f>(3.56+4)*11.87</f>
        <v>89.737200000000001</v>
      </c>
      <c r="S60" s="682">
        <f t="shared" si="3"/>
        <v>0</v>
      </c>
    </row>
    <row r="61" spans="1:19">
      <c r="A61" s="644" t="s">
        <v>1278</v>
      </c>
      <c r="B61" s="644" t="s">
        <v>1279</v>
      </c>
      <c r="C61" s="679">
        <v>1</v>
      </c>
      <c r="D61" s="683">
        <f t="shared" ref="D61:D63" si="10">K61</f>
        <v>638.2599580712789</v>
      </c>
      <c r="E61" s="673">
        <f t="shared" si="6"/>
        <v>55.50086591924164</v>
      </c>
      <c r="F61" s="681">
        <f t="shared" si="7"/>
        <v>55.50086591924164</v>
      </c>
      <c r="G61" s="644"/>
      <c r="H61" s="644"/>
      <c r="I61" s="644" t="s">
        <v>77</v>
      </c>
      <c r="J61" s="675"/>
      <c r="K61" s="676">
        <v>638.2599580712789</v>
      </c>
      <c r="L61" s="684">
        <v>45665</v>
      </c>
      <c r="M61" s="662" t="e">
        <f>SUMIF('Cable trays + Fittings'!F:F,'Cable trays (UnitPrice)'!B61,'Cable trays + Fittings'!P:P)</f>
        <v>#VALUE!</v>
      </c>
      <c r="N61" s="674" t="e">
        <f t="shared" si="8"/>
        <v>#VALUE!</v>
      </c>
      <c r="R61" s="680">
        <v>1200</v>
      </c>
      <c r="S61" s="682">
        <f t="shared" si="3"/>
        <v>-561.7400419287211</v>
      </c>
    </row>
    <row r="62" spans="1:19">
      <c r="A62" s="644" t="s">
        <v>1280</v>
      </c>
      <c r="B62" s="644" t="s">
        <v>1281</v>
      </c>
      <c r="C62" s="679">
        <v>1</v>
      </c>
      <c r="D62" s="683">
        <f>K62</f>
        <v>638.2599580712789</v>
      </c>
      <c r="E62" s="673">
        <f>D62/NOK2EUR</f>
        <v>55.50086591924164</v>
      </c>
      <c r="F62" s="681">
        <f>C62*E62</f>
        <v>55.50086591924164</v>
      </c>
      <c r="G62" s="644"/>
      <c r="H62" s="644"/>
      <c r="I62" s="644" t="s">
        <v>77</v>
      </c>
      <c r="J62" s="675"/>
      <c r="K62" s="676">
        <v>638.2599580712789</v>
      </c>
      <c r="L62" s="684">
        <v>45665</v>
      </c>
      <c r="M62" s="662" t="e">
        <f>SUMIF('Cable trays + Fittings'!F:F,'Cable trays (UnitPrice)'!B62,'Cable trays + Fittings'!P:P)</f>
        <v>#VALUE!</v>
      </c>
      <c r="N62" s="674" t="e">
        <f>M62*F62</f>
        <v>#VALUE!</v>
      </c>
      <c r="R62" s="680">
        <v>950</v>
      </c>
      <c r="S62" s="682">
        <f>D62-R62</f>
        <v>-311.7400419287211</v>
      </c>
    </row>
    <row r="63" spans="1:19">
      <c r="A63" s="644" t="s">
        <v>1280</v>
      </c>
      <c r="B63" s="644" t="s">
        <v>1282</v>
      </c>
      <c r="C63" s="679">
        <v>1</v>
      </c>
      <c r="D63" s="683">
        <f t="shared" si="10"/>
        <v>638.2599580712789</v>
      </c>
      <c r="E63" s="673">
        <f t="shared" si="6"/>
        <v>55.50086591924164</v>
      </c>
      <c r="F63" s="681">
        <f t="shared" si="7"/>
        <v>55.50086591924164</v>
      </c>
      <c r="G63" s="644"/>
      <c r="H63" s="644"/>
      <c r="I63" s="644" t="s">
        <v>77</v>
      </c>
      <c r="J63" s="675"/>
      <c r="K63" s="676">
        <v>638.2599580712789</v>
      </c>
      <c r="L63" s="684">
        <v>45665</v>
      </c>
      <c r="M63" s="662" t="e">
        <f>SUMIF('Cable trays + Fittings'!F:F,'Cable trays (UnitPrice)'!B63,'Cable trays + Fittings'!P:P)</f>
        <v>#VALUE!</v>
      </c>
      <c r="N63" s="674" t="e">
        <f t="shared" si="8"/>
        <v>#VALUE!</v>
      </c>
      <c r="R63" s="680">
        <v>950</v>
      </c>
      <c r="S63" s="682">
        <f t="shared" si="3"/>
        <v>-311.7400419287211</v>
      </c>
    </row>
    <row r="64" spans="1:19">
      <c r="A64" s="644" t="s">
        <v>1283</v>
      </c>
      <c r="B64" s="644" t="s">
        <v>1284</v>
      </c>
      <c r="C64" s="679">
        <v>1</v>
      </c>
      <c r="D64" s="688">
        <v>630</v>
      </c>
      <c r="E64" s="673">
        <f t="shared" si="6"/>
        <v>54.782608695652172</v>
      </c>
      <c r="F64" s="681">
        <f t="shared" si="7"/>
        <v>54.782608695652172</v>
      </c>
      <c r="G64" s="644"/>
      <c r="H64" s="644"/>
      <c r="I64" s="644" t="s">
        <v>77</v>
      </c>
      <c r="J64" s="675"/>
      <c r="K64" s="676" t="s">
        <v>1180</v>
      </c>
      <c r="L64" s="685">
        <v>45624</v>
      </c>
      <c r="M64" s="662" t="e">
        <f>SUMIF('Cable trays + Fittings'!F:F,'Cable trays (UnitPrice)'!B64,'Cable trays + Fittings'!P:P)</f>
        <v>#VALUE!</v>
      </c>
      <c r="N64" s="674" t="e">
        <f t="shared" si="8"/>
        <v>#VALUE!</v>
      </c>
      <c r="R64" s="680">
        <v>900</v>
      </c>
      <c r="S64" s="682">
        <f t="shared" si="3"/>
        <v>-270</v>
      </c>
    </row>
    <row r="65" spans="1:19">
      <c r="A65" s="644" t="s">
        <v>1285</v>
      </c>
      <c r="B65" s="644" t="s">
        <v>1286</v>
      </c>
      <c r="C65" s="679">
        <v>1</v>
      </c>
      <c r="D65" s="680">
        <v>850</v>
      </c>
      <c r="E65" s="673">
        <f t="shared" si="6"/>
        <v>73.913043478260875</v>
      </c>
      <c r="F65" s="681">
        <f t="shared" si="7"/>
        <v>73.913043478260875</v>
      </c>
      <c r="G65" s="644"/>
      <c r="H65" s="644"/>
      <c r="I65" s="644" t="s">
        <v>77</v>
      </c>
      <c r="J65" s="675"/>
      <c r="K65" s="676" t="s">
        <v>1180</v>
      </c>
      <c r="L65" s="685">
        <v>45624</v>
      </c>
      <c r="M65" s="662">
        <f>SUMIF('Cable trays + Fittings'!F:F,'Cable trays (UnitPrice)'!B65,'Cable trays + Fittings'!P:P)</f>
        <v>0</v>
      </c>
      <c r="N65" s="674">
        <f t="shared" si="8"/>
        <v>0</v>
      </c>
      <c r="R65" s="683">
        <v>850</v>
      </c>
      <c r="S65" s="682">
        <f t="shared" si="3"/>
        <v>0</v>
      </c>
    </row>
    <row r="66" spans="1:19">
      <c r="A66" s="644" t="s">
        <v>1287</v>
      </c>
      <c r="B66" s="644" t="s">
        <v>1288</v>
      </c>
      <c r="C66" s="679">
        <v>1</v>
      </c>
      <c r="D66" s="683">
        <f t="shared" ref="D66:D68" si="11">K66</f>
        <v>601.12683438155125</v>
      </c>
      <c r="E66" s="673">
        <f t="shared" ref="E66" si="12">D66/NOK2EUR</f>
        <v>52.271898641874024</v>
      </c>
      <c r="F66" s="681">
        <f t="shared" si="7"/>
        <v>52.271898641874024</v>
      </c>
      <c r="G66" s="644"/>
      <c r="H66" s="644"/>
      <c r="I66" s="644" t="s">
        <v>77</v>
      </c>
      <c r="J66" s="675"/>
      <c r="K66" s="676">
        <v>601.12683438155125</v>
      </c>
      <c r="L66" s="684">
        <v>45665</v>
      </c>
      <c r="M66" s="662" t="e">
        <f>SUMIF('Cable trays + Fittings'!F:F,'Cable trays (UnitPrice)'!B66,'Cable trays + Fittings'!P:P)</f>
        <v>#VALUE!</v>
      </c>
      <c r="N66" s="674" t="e">
        <f t="shared" si="8"/>
        <v>#VALUE!</v>
      </c>
      <c r="R66" s="680">
        <v>775</v>
      </c>
      <c r="S66" s="682">
        <f t="shared" si="3"/>
        <v>-173.87316561844875</v>
      </c>
    </row>
    <row r="67" spans="1:19">
      <c r="A67" s="644" t="s">
        <v>1287</v>
      </c>
      <c r="B67" s="644" t="s">
        <v>1289</v>
      </c>
      <c r="C67" s="679">
        <v>1</v>
      </c>
      <c r="D67" s="683">
        <f t="shared" si="11"/>
        <v>601.12683438155125</v>
      </c>
      <c r="E67" s="673">
        <f t="shared" si="6"/>
        <v>52.271898641874024</v>
      </c>
      <c r="F67" s="681">
        <f t="shared" si="7"/>
        <v>52.271898641874024</v>
      </c>
      <c r="G67" s="644"/>
      <c r="H67" s="644"/>
      <c r="I67" s="644" t="s">
        <v>77</v>
      </c>
      <c r="J67" s="675"/>
      <c r="K67" s="676">
        <v>601.12683438155125</v>
      </c>
      <c r="L67" s="684">
        <v>45665</v>
      </c>
      <c r="M67" s="662" t="e">
        <f>SUMIF('Cable trays + Fittings'!F:F,'Cable trays (UnitPrice)'!B67,'Cable trays + Fittings'!P:P)</f>
        <v>#VALUE!</v>
      </c>
      <c r="N67" s="674" t="e">
        <f t="shared" si="8"/>
        <v>#VALUE!</v>
      </c>
      <c r="R67" s="680">
        <v>775</v>
      </c>
      <c r="S67" s="682">
        <f t="shared" si="3"/>
        <v>-173.87316561844875</v>
      </c>
    </row>
    <row r="68" spans="1:19">
      <c r="A68" s="644" t="s">
        <v>1290</v>
      </c>
      <c r="B68" s="644" t="s">
        <v>1291</v>
      </c>
      <c r="C68" s="679">
        <v>1</v>
      </c>
      <c r="D68" s="683">
        <f t="shared" si="11"/>
        <v>582.57337526205447</v>
      </c>
      <c r="E68" s="673">
        <f t="shared" ref="E68:E105" si="13">D68/NOK2EUR</f>
        <v>50.65855437061343</v>
      </c>
      <c r="F68" s="681">
        <f t="shared" si="7"/>
        <v>50.65855437061343</v>
      </c>
      <c r="G68" s="644"/>
      <c r="H68" s="644"/>
      <c r="I68" s="644" t="s">
        <v>77</v>
      </c>
      <c r="J68" s="675"/>
      <c r="K68" s="676">
        <v>582.57337526205447</v>
      </c>
      <c r="L68" s="684">
        <v>45665</v>
      </c>
      <c r="M68" s="662" t="e">
        <f>SUMIF('Cable trays + Fittings'!F:F,'Cable trays (UnitPrice)'!B68,'Cable trays + Fittings'!P:P)</f>
        <v>#VALUE!</v>
      </c>
      <c r="N68" s="674" t="e">
        <f t="shared" si="8"/>
        <v>#VALUE!</v>
      </c>
      <c r="R68" s="680">
        <v>750</v>
      </c>
      <c r="S68" s="682">
        <f t="shared" si="3"/>
        <v>-167.42662473794553</v>
      </c>
    </row>
    <row r="69" spans="1:19">
      <c r="A69" s="644" t="s">
        <v>1292</v>
      </c>
      <c r="B69" s="644" t="s">
        <v>1293</v>
      </c>
      <c r="C69" s="679">
        <v>1</v>
      </c>
      <c r="D69" s="688">
        <v>580</v>
      </c>
      <c r="E69" s="673">
        <f t="shared" si="13"/>
        <v>50.434782608695649</v>
      </c>
      <c r="F69" s="681">
        <f t="shared" si="7"/>
        <v>50.434782608695649</v>
      </c>
      <c r="G69" s="644"/>
      <c r="H69" s="644"/>
      <c r="I69" s="644" t="s">
        <v>77</v>
      </c>
      <c r="J69" s="675"/>
      <c r="K69" s="676" t="s">
        <v>1180</v>
      </c>
      <c r="L69" s="685">
        <v>45624</v>
      </c>
      <c r="M69" s="662" t="e">
        <f>SUMIF('Cable trays + Fittings'!F:F,'Cable trays (UnitPrice)'!B69,'Cable trays + Fittings'!P:P)</f>
        <v>#VALUE!</v>
      </c>
      <c r="N69" s="674" t="e">
        <f t="shared" si="8"/>
        <v>#VALUE!</v>
      </c>
      <c r="R69" s="680">
        <v>740</v>
      </c>
      <c r="S69" s="682">
        <f t="shared" si="3"/>
        <v>-160</v>
      </c>
    </row>
    <row r="70" spans="1:19">
      <c r="A70" s="644" t="s">
        <v>1294</v>
      </c>
      <c r="B70" s="644" t="s">
        <v>1295</v>
      </c>
      <c r="C70" s="679">
        <v>1</v>
      </c>
      <c r="D70" s="683">
        <f t="shared" ref="D70:D72" si="14">K70</f>
        <v>564.01991614255769</v>
      </c>
      <c r="E70" s="673">
        <f t="shared" si="13"/>
        <v>49.045210099352843</v>
      </c>
      <c r="F70" s="681">
        <f t="shared" si="7"/>
        <v>49.045210099352843</v>
      </c>
      <c r="G70" s="644"/>
      <c r="H70" s="644"/>
      <c r="I70" s="644" t="s">
        <v>77</v>
      </c>
      <c r="J70" s="675"/>
      <c r="K70" s="676">
        <v>564.01991614255769</v>
      </c>
      <c r="L70" s="684">
        <v>45665</v>
      </c>
      <c r="M70" s="662" t="e">
        <f>SUMIF('Cable trays + Fittings'!F:F,'Cable trays (UnitPrice)'!B70,'Cable trays + Fittings'!P:P)</f>
        <v>#VALUE!</v>
      </c>
      <c r="N70" s="674" t="e">
        <f t="shared" si="8"/>
        <v>#VALUE!</v>
      </c>
      <c r="R70" s="680">
        <v>700</v>
      </c>
      <c r="S70" s="682">
        <f t="shared" si="3"/>
        <v>-135.98008385744231</v>
      </c>
    </row>
    <row r="71" spans="1:19">
      <c r="A71" s="644" t="s">
        <v>1296</v>
      </c>
      <c r="B71" s="644" t="s">
        <v>1297</v>
      </c>
      <c r="C71" s="679">
        <v>1</v>
      </c>
      <c r="D71" s="683">
        <f t="shared" si="14"/>
        <v>564.01991614255769</v>
      </c>
      <c r="E71" s="673">
        <f t="shared" si="13"/>
        <v>49.045210099352843</v>
      </c>
      <c r="F71" s="681">
        <f t="shared" si="7"/>
        <v>49.045210099352843</v>
      </c>
      <c r="G71" s="644"/>
      <c r="H71" s="644"/>
      <c r="I71" s="644" t="s">
        <v>77</v>
      </c>
      <c r="J71" s="675"/>
      <c r="K71" s="676">
        <v>564.01991614255769</v>
      </c>
      <c r="L71" s="684">
        <v>45665</v>
      </c>
      <c r="M71" s="662" t="e">
        <f>SUMIF('Cable trays + Fittings'!F:F,'Cable trays (UnitPrice)'!B71,'Cable trays + Fittings'!P:P)</f>
        <v>#VALUE!</v>
      </c>
      <c r="N71" s="674" t="e">
        <f t="shared" si="8"/>
        <v>#VALUE!</v>
      </c>
      <c r="R71" s="680">
        <v>680</v>
      </c>
      <c r="S71" s="682">
        <f t="shared" si="3"/>
        <v>-115.98008385744231</v>
      </c>
    </row>
    <row r="72" spans="1:19">
      <c r="A72" s="644" t="s">
        <v>1298</v>
      </c>
      <c r="B72" s="644" t="s">
        <v>1299</v>
      </c>
      <c r="C72" s="679">
        <v>1</v>
      </c>
      <c r="D72" s="683">
        <f t="shared" si="14"/>
        <v>564.01991614255769</v>
      </c>
      <c r="E72" s="673">
        <f t="shared" si="13"/>
        <v>49.045210099352843</v>
      </c>
      <c r="F72" s="681">
        <f t="shared" si="7"/>
        <v>49.045210099352843</v>
      </c>
      <c r="G72" s="644"/>
      <c r="H72" s="644"/>
      <c r="I72" s="644" t="s">
        <v>77</v>
      </c>
      <c r="J72" s="675"/>
      <c r="K72" s="676">
        <v>564.01991614255769</v>
      </c>
      <c r="L72" s="684">
        <v>45665</v>
      </c>
      <c r="M72" s="662" t="e">
        <f>SUMIF('Cable trays + Fittings'!F:F,'Cable trays (UnitPrice)'!B72,'Cable trays + Fittings'!P:P)</f>
        <v>#VALUE!</v>
      </c>
      <c r="N72" s="674" t="e">
        <f t="shared" si="8"/>
        <v>#VALUE!</v>
      </c>
      <c r="R72" s="683">
        <v>671.7</v>
      </c>
      <c r="S72" s="682">
        <f t="shared" si="3"/>
        <v>-107.68008385744236</v>
      </c>
    </row>
    <row r="73" spans="1:19">
      <c r="A73" s="644" t="s">
        <v>1300</v>
      </c>
      <c r="B73" s="644" t="s">
        <v>1301</v>
      </c>
      <c r="C73" s="679">
        <v>1</v>
      </c>
      <c r="D73" s="688">
        <v>564</v>
      </c>
      <c r="E73" s="673">
        <f t="shared" si="13"/>
        <v>49.043478260869563</v>
      </c>
      <c r="F73" s="681">
        <f t="shared" si="7"/>
        <v>49.043478260869563</v>
      </c>
      <c r="G73" s="644" t="s">
        <v>1302</v>
      </c>
      <c r="H73" s="644" t="s">
        <v>1303</v>
      </c>
      <c r="I73" s="644" t="s">
        <v>77</v>
      </c>
      <c r="J73" s="675"/>
      <c r="K73" s="676" t="s">
        <v>1180</v>
      </c>
      <c r="L73" s="685">
        <v>45624</v>
      </c>
      <c r="M73" s="662" t="e">
        <f>SUMIF('Cable trays + Fittings'!F:F,'Cable trays (UnitPrice)'!B73,'Cable trays + Fittings'!P:P)</f>
        <v>#VALUE!</v>
      </c>
      <c r="N73" s="674" t="e">
        <f t="shared" si="8"/>
        <v>#VALUE!</v>
      </c>
      <c r="R73" s="683">
        <v>650</v>
      </c>
      <c r="S73" s="682">
        <f t="shared" si="3"/>
        <v>-86</v>
      </c>
    </row>
    <row r="74" spans="1:19">
      <c r="A74" s="644" t="s">
        <v>1304</v>
      </c>
      <c r="B74" s="644" t="s">
        <v>1305</v>
      </c>
      <c r="C74" s="679">
        <v>1</v>
      </c>
      <c r="D74" s="688">
        <v>550</v>
      </c>
      <c r="E74" s="673">
        <f t="shared" si="13"/>
        <v>47.826086956521742</v>
      </c>
      <c r="F74" s="681">
        <f t="shared" si="7"/>
        <v>47.826086956521742</v>
      </c>
      <c r="G74" s="644"/>
      <c r="H74" s="644"/>
      <c r="I74" s="644" t="s">
        <v>77</v>
      </c>
      <c r="J74" s="675"/>
      <c r="K74" s="676" t="s">
        <v>1180</v>
      </c>
      <c r="L74" s="685">
        <v>45624</v>
      </c>
      <c r="M74" s="662" t="e">
        <f>SUMIF('Cable trays + Fittings'!F:F,'Cable trays (UnitPrice)'!B74,'Cable trays + Fittings'!P:P)</f>
        <v>#VALUE!</v>
      </c>
      <c r="N74" s="674" t="e">
        <f t="shared" si="8"/>
        <v>#VALUE!</v>
      </c>
      <c r="R74" s="683">
        <v>550</v>
      </c>
      <c r="S74" s="682">
        <f t="shared" ref="S74:S138" si="15">D74-R74</f>
        <v>0</v>
      </c>
    </row>
    <row r="75" spans="1:19">
      <c r="A75" s="644" t="s">
        <v>1306</v>
      </c>
      <c r="B75" s="644" t="s">
        <v>1307</v>
      </c>
      <c r="C75" s="679">
        <v>1</v>
      </c>
      <c r="D75" s="688">
        <v>500</v>
      </c>
      <c r="E75" s="673">
        <f t="shared" si="13"/>
        <v>43.478260869565219</v>
      </c>
      <c r="F75" s="681">
        <f t="shared" si="7"/>
        <v>43.478260869565219</v>
      </c>
      <c r="G75" s="644"/>
      <c r="H75" s="644"/>
      <c r="I75" s="644" t="s">
        <v>77</v>
      </c>
      <c r="J75" s="675"/>
      <c r="K75" s="676" t="s">
        <v>1180</v>
      </c>
      <c r="L75" s="685">
        <v>45624</v>
      </c>
      <c r="M75" s="662" t="e">
        <f>SUMIF('Cable trays + Fittings'!F:F,'Cable trays (UnitPrice)'!B75,'Cable trays + Fittings'!P:P)</f>
        <v>#VALUE!</v>
      </c>
      <c r="N75" s="674" t="e">
        <f t="shared" si="8"/>
        <v>#VALUE!</v>
      </c>
      <c r="R75" s="680">
        <v>500</v>
      </c>
      <c r="S75" s="682">
        <f t="shared" si="15"/>
        <v>0</v>
      </c>
    </row>
    <row r="76" spans="1:19">
      <c r="A76" s="644" t="s">
        <v>1308</v>
      </c>
      <c r="B76" s="644" t="s">
        <v>1309</v>
      </c>
      <c r="C76" s="679">
        <v>1</v>
      </c>
      <c r="D76" s="683">
        <f t="shared" ref="D76:D78" si="16">K76</f>
        <v>547.92976939203356</v>
      </c>
      <c r="E76" s="673">
        <f t="shared" si="13"/>
        <v>47.64606690365509</v>
      </c>
      <c r="F76" s="681">
        <f t="shared" si="7"/>
        <v>47.64606690365509</v>
      </c>
      <c r="G76" s="644"/>
      <c r="H76" s="644"/>
      <c r="I76" s="644" t="s">
        <v>77</v>
      </c>
      <c r="J76" s="675"/>
      <c r="K76" s="676">
        <v>547.92976939203356</v>
      </c>
      <c r="L76" s="684">
        <v>45665</v>
      </c>
      <c r="M76" s="662" t="e">
        <f>SUMIF('Cable trays + Fittings'!F:F,'Cable trays (UnitPrice)'!B76,'Cable trays + Fittings'!P:P)</f>
        <v>#VALUE!</v>
      </c>
      <c r="N76" s="674" t="e">
        <f t="shared" si="8"/>
        <v>#VALUE!</v>
      </c>
      <c r="R76" s="680">
        <v>498</v>
      </c>
      <c r="S76" s="682">
        <f t="shared" si="15"/>
        <v>49.929769392033563</v>
      </c>
    </row>
    <row r="77" spans="1:19">
      <c r="A77" s="644" t="s">
        <v>1310</v>
      </c>
      <c r="B77" s="644" t="s">
        <v>1311</v>
      </c>
      <c r="C77" s="679">
        <v>1</v>
      </c>
      <c r="D77" s="683">
        <f t="shared" si="16"/>
        <v>233.17610062893084</v>
      </c>
      <c r="E77" s="673">
        <f t="shared" si="13"/>
        <v>20.276182663385292</v>
      </c>
      <c r="F77" s="681">
        <f t="shared" si="7"/>
        <v>20.276182663385292</v>
      </c>
      <c r="G77" s="644"/>
      <c r="H77" s="644"/>
      <c r="I77" s="644" t="s">
        <v>77</v>
      </c>
      <c r="J77" s="675"/>
      <c r="K77" s="676">
        <v>233.17610062893084</v>
      </c>
      <c r="L77" s="684">
        <v>45665</v>
      </c>
      <c r="M77" s="662" t="e">
        <f>SUMIF('Cable trays + Fittings'!F:F,'Cable trays (UnitPrice)'!B77,'Cable trays + Fittings'!P:P)</f>
        <v>#VALUE!</v>
      </c>
      <c r="N77" s="674" t="e">
        <f t="shared" si="8"/>
        <v>#VALUE!</v>
      </c>
      <c r="R77" s="680">
        <v>495</v>
      </c>
      <c r="S77" s="682">
        <f t="shared" si="15"/>
        <v>-261.82389937106916</v>
      </c>
    </row>
    <row r="78" spans="1:19">
      <c r="A78" s="644" t="s">
        <v>1312</v>
      </c>
      <c r="B78" s="644" t="s">
        <v>1313</v>
      </c>
      <c r="C78" s="679">
        <v>1</v>
      </c>
      <c r="D78" s="683">
        <f t="shared" si="16"/>
        <v>172.06498951781967</v>
      </c>
      <c r="E78" s="673">
        <f t="shared" si="13"/>
        <v>14.962173001549536</v>
      </c>
      <c r="F78" s="681">
        <f t="shared" si="7"/>
        <v>14.962173001549536</v>
      </c>
      <c r="G78" s="644"/>
      <c r="H78" s="644"/>
      <c r="I78" s="644" t="s">
        <v>77</v>
      </c>
      <c r="J78" s="675"/>
      <c r="K78" s="676">
        <v>172.06498951781967</v>
      </c>
      <c r="L78" s="684">
        <v>45665</v>
      </c>
      <c r="M78" s="662" t="e">
        <f>SUMIF('Cable trays + Fittings'!F:F,'Cable trays (UnitPrice)'!B78,'Cable trays + Fittings'!P:P)</f>
        <v>#VALUE!</v>
      </c>
      <c r="N78" s="674" t="e">
        <f t="shared" si="8"/>
        <v>#VALUE!</v>
      </c>
      <c r="R78" s="680">
        <v>490</v>
      </c>
      <c r="S78" s="682">
        <f t="shared" si="15"/>
        <v>-317.93501048218036</v>
      </c>
    </row>
    <row r="79" spans="1:19">
      <c r="A79" s="644" t="s">
        <v>1314</v>
      </c>
      <c r="B79" s="644" t="s">
        <v>1315</v>
      </c>
      <c r="C79" s="679">
        <v>1</v>
      </c>
      <c r="D79" s="688">
        <v>550</v>
      </c>
      <c r="E79" s="673">
        <f t="shared" si="13"/>
        <v>47.826086956521742</v>
      </c>
      <c r="F79" s="681">
        <f t="shared" si="7"/>
        <v>47.826086956521742</v>
      </c>
      <c r="G79" s="644"/>
      <c r="H79" s="644"/>
      <c r="I79" s="644" t="s">
        <v>77</v>
      </c>
      <c r="J79" s="675"/>
      <c r="K79" s="676" t="s">
        <v>1180</v>
      </c>
      <c r="L79" s="685">
        <v>45624</v>
      </c>
      <c r="M79" s="662" t="e">
        <f>SUMIF('Cable trays + Fittings'!F:F,'Cable trays (UnitPrice)'!B79,'Cable trays + Fittings'!P:P)</f>
        <v>#VALUE!</v>
      </c>
      <c r="N79" s="674" t="e">
        <f t="shared" si="8"/>
        <v>#VALUE!</v>
      </c>
      <c r="R79" s="683">
        <v>489.4</v>
      </c>
      <c r="S79" s="682">
        <f t="shared" si="15"/>
        <v>60.600000000000023</v>
      </c>
    </row>
    <row r="80" spans="1:19">
      <c r="A80" s="644" t="s">
        <v>1316</v>
      </c>
      <c r="B80" s="644" t="s">
        <v>1317</v>
      </c>
      <c r="C80" s="679">
        <v>1</v>
      </c>
      <c r="D80" s="683">
        <f>K80</f>
        <v>530.13626834381557</v>
      </c>
      <c r="E80" s="673">
        <f t="shared" si="13"/>
        <v>46.098805942940487</v>
      </c>
      <c r="F80" s="681">
        <f t="shared" si="7"/>
        <v>46.098805942940487</v>
      </c>
      <c r="G80" s="644"/>
      <c r="H80" s="644"/>
      <c r="I80" s="644" t="s">
        <v>77</v>
      </c>
      <c r="J80" s="675"/>
      <c r="K80" s="676">
        <v>530.13626834381557</v>
      </c>
      <c r="L80" s="684">
        <v>45665</v>
      </c>
      <c r="M80" s="662" t="e">
        <f>SUMIF('Cable trays + Fittings'!F:F,'Cable trays (UnitPrice)'!B80,'Cable trays + Fittings'!P:P)</f>
        <v>#VALUE!</v>
      </c>
      <c r="N80" s="674" t="e">
        <f t="shared" si="8"/>
        <v>#VALUE!</v>
      </c>
      <c r="R80" s="680">
        <v>480</v>
      </c>
      <c r="S80" s="682">
        <f t="shared" si="15"/>
        <v>50.136268343815573</v>
      </c>
    </row>
    <row r="81" spans="1:19">
      <c r="A81" s="644" t="s">
        <v>1318</v>
      </c>
      <c r="B81" s="644" t="s">
        <v>1319</v>
      </c>
      <c r="C81" s="679">
        <v>1</v>
      </c>
      <c r="D81" s="688">
        <v>520</v>
      </c>
      <c r="E81" s="673">
        <f t="shared" si="13"/>
        <v>45.217391304347828</v>
      </c>
      <c r="F81" s="681">
        <f t="shared" si="7"/>
        <v>45.217391304347828</v>
      </c>
      <c r="G81" s="644"/>
      <c r="H81" s="644"/>
      <c r="I81" s="644" t="s">
        <v>77</v>
      </c>
      <c r="J81" s="675"/>
      <c r="K81" s="676" t="s">
        <v>1180</v>
      </c>
      <c r="L81" s="685">
        <v>45624</v>
      </c>
      <c r="M81" s="662" t="e">
        <f>SUMIF('Cable trays + Fittings'!F:F,'Cable trays (UnitPrice)'!B81,'Cable trays + Fittings'!P:P)</f>
        <v>#VALUE!</v>
      </c>
      <c r="N81" s="674" t="e">
        <f t="shared" si="8"/>
        <v>#VALUE!</v>
      </c>
      <c r="R81" s="680">
        <v>470</v>
      </c>
      <c r="S81" s="682">
        <f t="shared" si="15"/>
        <v>50</v>
      </c>
    </row>
    <row r="82" spans="1:19">
      <c r="A82" s="644" t="s">
        <v>1320</v>
      </c>
      <c r="B82" s="644" t="s">
        <v>1321</v>
      </c>
      <c r="C82" s="679">
        <v>1</v>
      </c>
      <c r="D82" s="683">
        <f t="shared" ref="D82:D83" si="17">K82</f>
        <v>512.36897274633122</v>
      </c>
      <c r="E82" s="673">
        <f t="shared" si="13"/>
        <v>44.553823717072284</v>
      </c>
      <c r="F82" s="681">
        <f t="shared" si="7"/>
        <v>44.553823717072284</v>
      </c>
      <c r="G82" s="644"/>
      <c r="H82" s="644"/>
      <c r="I82" s="644" t="s">
        <v>77</v>
      </c>
      <c r="J82" s="675"/>
      <c r="K82" s="676">
        <v>512.36897274633122</v>
      </c>
      <c r="L82" s="684">
        <v>45665</v>
      </c>
      <c r="M82" s="662" t="e">
        <f>SUMIF('Cable trays + Fittings'!F:F,'Cable trays (UnitPrice)'!B82,'Cable trays + Fittings'!P:P)</f>
        <v>#VALUE!</v>
      </c>
      <c r="N82" s="674" t="e">
        <f t="shared" si="8"/>
        <v>#VALUE!</v>
      </c>
      <c r="R82" s="680">
        <v>465</v>
      </c>
      <c r="S82" s="682">
        <f t="shared" si="15"/>
        <v>47.368972746331224</v>
      </c>
    </row>
    <row r="83" spans="1:19">
      <c r="A83" s="644" t="s">
        <v>1322</v>
      </c>
      <c r="B83" s="644" t="s">
        <v>1323</v>
      </c>
      <c r="C83" s="679">
        <v>1</v>
      </c>
      <c r="D83" s="683">
        <f t="shared" si="17"/>
        <v>214.51781970649893</v>
      </c>
      <c r="E83" s="673">
        <f t="shared" si="13"/>
        <v>18.653723452739037</v>
      </c>
      <c r="F83" s="681">
        <f t="shared" si="7"/>
        <v>18.653723452739037</v>
      </c>
      <c r="G83" s="644"/>
      <c r="H83" s="644"/>
      <c r="I83" s="644" t="s">
        <v>77</v>
      </c>
      <c r="J83" s="675"/>
      <c r="K83" s="676">
        <v>214.51781970649893</v>
      </c>
      <c r="L83" s="684">
        <v>45665</v>
      </c>
      <c r="M83" s="662" t="e">
        <f>SUMIF('Cable trays + Fittings'!F:F,'Cable trays (UnitPrice)'!B83,'Cable trays + Fittings'!P:P)</f>
        <v>#VALUE!</v>
      </c>
      <c r="N83" s="674" t="e">
        <f t="shared" si="8"/>
        <v>#VALUE!</v>
      </c>
      <c r="R83" s="683">
        <v>460</v>
      </c>
      <c r="S83" s="682">
        <f t="shared" si="15"/>
        <v>-245.48218029350107</v>
      </c>
    </row>
    <row r="84" spans="1:19">
      <c r="A84" s="644" t="s">
        <v>1324</v>
      </c>
      <c r="B84" s="644" t="s">
        <v>1325</v>
      </c>
      <c r="C84" s="679">
        <v>1</v>
      </c>
      <c r="D84" s="688">
        <v>500</v>
      </c>
      <c r="E84" s="673">
        <f t="shared" si="13"/>
        <v>43.478260869565219</v>
      </c>
      <c r="F84" s="681">
        <f t="shared" si="7"/>
        <v>43.478260869565219</v>
      </c>
      <c r="G84" s="644"/>
      <c r="H84" s="644"/>
      <c r="I84" s="644" t="s">
        <v>77</v>
      </c>
      <c r="J84" s="675"/>
      <c r="K84" s="676" t="s">
        <v>1180</v>
      </c>
      <c r="L84" s="685">
        <v>45624</v>
      </c>
      <c r="M84" s="662" t="e">
        <f>SUMIF('Cable trays + Fittings'!F:F,'Cable trays (UnitPrice)'!B84,'Cable trays + Fittings'!P:P)</f>
        <v>#VALUE!</v>
      </c>
      <c r="N84" s="674" t="e">
        <f t="shared" si="8"/>
        <v>#VALUE!</v>
      </c>
      <c r="R84" s="680">
        <v>450</v>
      </c>
      <c r="S84" s="682">
        <f t="shared" si="15"/>
        <v>50</v>
      </c>
    </row>
    <row r="85" spans="1:19">
      <c r="A85" s="644" t="s">
        <v>1326</v>
      </c>
      <c r="B85" s="644" t="s">
        <v>1327</v>
      </c>
      <c r="C85" s="679">
        <v>1</v>
      </c>
      <c r="D85" s="683">
        <f t="shared" ref="D85:D88" si="18">K85</f>
        <v>487.36897274633117</v>
      </c>
      <c r="E85" s="673">
        <f t="shared" si="13"/>
        <v>42.379910673594011</v>
      </c>
      <c r="F85" s="681">
        <f t="shared" si="7"/>
        <v>42.379910673594011</v>
      </c>
      <c r="G85" s="644"/>
      <c r="H85" s="644"/>
      <c r="I85" s="644" t="s">
        <v>77</v>
      </c>
      <c r="J85" s="675"/>
      <c r="K85" s="676">
        <v>487.36897274633117</v>
      </c>
      <c r="L85" s="684">
        <v>45665</v>
      </c>
      <c r="M85" s="662" t="e">
        <f>SUMIF('Cable trays + Fittings'!F:F,'Cable trays (UnitPrice)'!B85,'Cable trays + Fittings'!P:P)</f>
        <v>#VALUE!</v>
      </c>
      <c r="N85" s="674" t="e">
        <f t="shared" si="8"/>
        <v>#VALUE!</v>
      </c>
      <c r="R85" s="680">
        <v>430</v>
      </c>
      <c r="S85" s="682">
        <f t="shared" si="15"/>
        <v>57.368972746331167</v>
      </c>
    </row>
    <row r="86" spans="1:19">
      <c r="A86" s="644" t="s">
        <v>1328</v>
      </c>
      <c r="B86" s="644" t="s">
        <v>1329</v>
      </c>
      <c r="C86" s="679">
        <v>1</v>
      </c>
      <c r="D86" s="683">
        <f t="shared" si="18"/>
        <v>146.54088050314468</v>
      </c>
      <c r="E86" s="673">
        <f t="shared" si="13"/>
        <v>12.742685261143015</v>
      </c>
      <c r="F86" s="681">
        <f t="shared" si="7"/>
        <v>12.742685261143015</v>
      </c>
      <c r="G86" s="644"/>
      <c r="H86" s="644"/>
      <c r="I86" s="644" t="s">
        <v>77</v>
      </c>
      <c r="J86" s="675"/>
      <c r="K86" s="676">
        <v>146.54088050314468</v>
      </c>
      <c r="L86" s="684">
        <v>45665</v>
      </c>
      <c r="M86" s="662" t="e">
        <f>SUMIF('Cable trays + Fittings'!F:F,'Cable trays (UnitPrice)'!B86,'Cable trays + Fittings'!P:P)</f>
        <v>#VALUE!</v>
      </c>
      <c r="N86" s="674" t="e">
        <f t="shared" si="8"/>
        <v>#VALUE!</v>
      </c>
      <c r="R86" s="680">
        <v>400</v>
      </c>
      <c r="S86" s="682">
        <f t="shared" si="15"/>
        <v>-253.45911949685532</v>
      </c>
    </row>
    <row r="87" spans="1:19">
      <c r="A87" s="644" t="s">
        <v>1330</v>
      </c>
      <c r="B87" s="644" t="s">
        <v>1331</v>
      </c>
      <c r="C87" s="679">
        <v>1</v>
      </c>
      <c r="D87" s="683">
        <f t="shared" si="18"/>
        <v>487.36897274633117</v>
      </c>
      <c r="E87" s="673">
        <f t="shared" si="13"/>
        <v>42.379910673594011</v>
      </c>
      <c r="F87" s="681">
        <f t="shared" si="7"/>
        <v>42.379910673594011</v>
      </c>
      <c r="G87" s="644"/>
      <c r="H87" s="644"/>
      <c r="I87" s="644" t="s">
        <v>77</v>
      </c>
      <c r="J87" s="675"/>
      <c r="K87" s="676">
        <v>487.36897274633117</v>
      </c>
      <c r="L87" s="684">
        <v>45665</v>
      </c>
      <c r="M87" s="662" t="e">
        <f>SUMIF('Cable trays + Fittings'!F:F,'Cable trays (UnitPrice)'!B87,'Cable trays + Fittings'!P:P)</f>
        <v>#VALUE!</v>
      </c>
      <c r="N87" s="674" t="e">
        <f t="shared" si="8"/>
        <v>#VALUE!</v>
      </c>
      <c r="R87" s="680">
        <v>350</v>
      </c>
      <c r="S87" s="682">
        <f t="shared" si="15"/>
        <v>137.36897274633117</v>
      </c>
    </row>
    <row r="88" spans="1:19">
      <c r="A88" s="644" t="s">
        <v>1332</v>
      </c>
      <c r="B88" s="644" t="s">
        <v>1333</v>
      </c>
      <c r="C88" s="679">
        <v>1</v>
      </c>
      <c r="D88" s="683">
        <f t="shared" si="18"/>
        <v>209.1719077568134</v>
      </c>
      <c r="E88" s="673">
        <f t="shared" si="13"/>
        <v>18.188861544070729</v>
      </c>
      <c r="F88" s="681">
        <f t="shared" si="7"/>
        <v>18.188861544070729</v>
      </c>
      <c r="G88" s="644"/>
      <c r="H88" s="644"/>
      <c r="I88" s="644" t="s">
        <v>77</v>
      </c>
      <c r="J88" s="675"/>
      <c r="K88" s="676">
        <v>209.1719077568134</v>
      </c>
      <c r="L88" s="684">
        <v>45665</v>
      </c>
      <c r="M88" s="662" t="e">
        <f>SUMIF('Cable trays + Fittings'!F:F,'Cable trays (UnitPrice)'!B88,'Cable trays + Fittings'!P:P)</f>
        <v>#VALUE!</v>
      </c>
      <c r="N88" s="674" t="e">
        <f t="shared" si="8"/>
        <v>#VALUE!</v>
      </c>
      <c r="R88" s="680">
        <v>340</v>
      </c>
      <c r="S88" s="682">
        <f t="shared" si="15"/>
        <v>-130.8280922431866</v>
      </c>
    </row>
    <row r="89" spans="1:19">
      <c r="A89" s="644" t="s">
        <v>1334</v>
      </c>
      <c r="B89" s="644" t="s">
        <v>1335</v>
      </c>
      <c r="C89" s="679">
        <v>1</v>
      </c>
      <c r="D89" s="688">
        <v>200</v>
      </c>
      <c r="E89" s="673">
        <f t="shared" si="13"/>
        <v>17.391304347826086</v>
      </c>
      <c r="F89" s="681">
        <f t="shared" si="7"/>
        <v>17.391304347826086</v>
      </c>
      <c r="G89" s="644"/>
      <c r="H89" s="644"/>
      <c r="I89" s="644" t="s">
        <v>77</v>
      </c>
      <c r="J89" s="675"/>
      <c r="K89" s="676" t="s">
        <v>1180</v>
      </c>
      <c r="L89" s="685">
        <v>45624</v>
      </c>
      <c r="M89" s="662" t="e">
        <f>SUMIF('Cable trays + Fittings'!F:F,'Cable trays (UnitPrice)'!B89,'Cable trays + Fittings'!P:P)</f>
        <v>#VALUE!</v>
      </c>
      <c r="N89" s="674" t="e">
        <f t="shared" si="8"/>
        <v>#VALUE!</v>
      </c>
      <c r="R89" s="680">
        <v>300</v>
      </c>
      <c r="S89" s="682">
        <f t="shared" si="15"/>
        <v>-100</v>
      </c>
    </row>
    <row r="90" spans="1:19">
      <c r="A90" s="644" t="s">
        <v>1336</v>
      </c>
      <c r="B90" s="644" t="s">
        <v>1337</v>
      </c>
      <c r="C90" s="679">
        <v>1</v>
      </c>
      <c r="D90" s="688">
        <v>750</v>
      </c>
      <c r="E90" s="673">
        <f t="shared" si="13"/>
        <v>65.217391304347828</v>
      </c>
      <c r="F90" s="681">
        <f t="shared" si="7"/>
        <v>65.217391304347828</v>
      </c>
      <c r="G90" s="686" t="s">
        <v>1338</v>
      </c>
      <c r="H90" s="644"/>
      <c r="I90" s="644" t="s">
        <v>77</v>
      </c>
      <c r="J90" s="675"/>
      <c r="K90" s="676" t="s">
        <v>1180</v>
      </c>
      <c r="L90" s="685">
        <v>45624</v>
      </c>
      <c r="M90" s="662" t="e">
        <f>SUMIF('Cable trays + Fittings'!F:F,'Cable trays (UnitPrice)'!B90,'Cable trays + Fittings'!P:P)</f>
        <v>#VALUE!</v>
      </c>
      <c r="N90" s="674" t="e">
        <f t="shared" si="8"/>
        <v>#VALUE!</v>
      </c>
      <c r="R90" s="680">
        <v>750</v>
      </c>
      <c r="S90" s="682">
        <f t="shared" si="15"/>
        <v>0</v>
      </c>
    </row>
    <row r="91" spans="1:19">
      <c r="A91" s="644" t="s">
        <v>1339</v>
      </c>
      <c r="B91" s="644" t="s">
        <v>1340</v>
      </c>
      <c r="C91" s="679">
        <v>1</v>
      </c>
      <c r="D91" s="683">
        <f>K91</f>
        <v>601.12683438155125</v>
      </c>
      <c r="E91" s="673">
        <f t="shared" si="13"/>
        <v>52.271898641874024</v>
      </c>
      <c r="F91" s="681">
        <f t="shared" si="7"/>
        <v>52.271898641874024</v>
      </c>
      <c r="G91" s="644"/>
      <c r="H91" s="644"/>
      <c r="I91" s="644" t="s">
        <v>77</v>
      </c>
      <c r="J91" s="675"/>
      <c r="K91" s="676">
        <v>601.12683438155125</v>
      </c>
      <c r="L91" s="684">
        <v>45665</v>
      </c>
      <c r="M91" s="662" t="e">
        <f>SUMIF('Cable trays + Fittings'!F:F,'Cable trays (UnitPrice)'!B91,'Cable trays + Fittings'!P:P)</f>
        <v>#VALUE!</v>
      </c>
      <c r="N91" s="674" t="e">
        <f t="shared" si="8"/>
        <v>#VALUE!</v>
      </c>
      <c r="R91" s="680">
        <v>700</v>
      </c>
      <c r="S91" s="682">
        <f t="shared" si="15"/>
        <v>-98.873165618448752</v>
      </c>
    </row>
    <row r="92" spans="1:19">
      <c r="A92" s="644" t="s">
        <v>1341</v>
      </c>
      <c r="B92" s="644" t="s">
        <v>1342</v>
      </c>
      <c r="C92" s="679">
        <v>1</v>
      </c>
      <c r="D92" s="688">
        <v>600</v>
      </c>
      <c r="E92" s="673">
        <f t="shared" ref="E92" si="19">D92/NOK2EUR</f>
        <v>52.173913043478258</v>
      </c>
      <c r="F92" s="681">
        <f t="shared" si="7"/>
        <v>52.173913043478258</v>
      </c>
      <c r="G92" s="686" t="s">
        <v>1343</v>
      </c>
      <c r="H92" s="644"/>
      <c r="I92" s="644" t="s">
        <v>77</v>
      </c>
      <c r="J92" s="675"/>
      <c r="K92" s="676" t="s">
        <v>1180</v>
      </c>
      <c r="L92" s="685">
        <v>45624</v>
      </c>
      <c r="M92" s="662" t="e">
        <f>SUMIF('Cable trays + Fittings'!F:F,'Cable trays (UnitPrice)'!B92,'Cable trays + Fittings'!P:P)</f>
        <v>#VALUE!</v>
      </c>
      <c r="N92" s="674" t="e">
        <f t="shared" si="8"/>
        <v>#VALUE!</v>
      </c>
      <c r="R92" s="680">
        <v>618.20000000000005</v>
      </c>
      <c r="S92" s="682">
        <f t="shared" si="15"/>
        <v>-18.200000000000045</v>
      </c>
    </row>
    <row r="93" spans="1:19">
      <c r="A93" s="644" t="s">
        <v>1341</v>
      </c>
      <c r="B93" s="644" t="s">
        <v>1344</v>
      </c>
      <c r="C93" s="679">
        <v>1</v>
      </c>
      <c r="D93" s="680">
        <v>618.20000000000005</v>
      </c>
      <c r="E93" s="673">
        <f t="shared" si="13"/>
        <v>53.756521739130442</v>
      </c>
      <c r="F93" s="681">
        <f t="shared" si="7"/>
        <v>53.756521739130442</v>
      </c>
      <c r="G93" s="686" t="s">
        <v>1343</v>
      </c>
      <c r="H93" s="644"/>
      <c r="I93" s="644" t="s">
        <v>77</v>
      </c>
      <c r="J93" s="675"/>
      <c r="K93" s="676" t="s">
        <v>1180</v>
      </c>
      <c r="L93" s="685">
        <v>45624</v>
      </c>
      <c r="M93" s="662">
        <f>SUMIF('Cable trays + Fittings'!F:F,'Cable trays (UnitPrice)'!B93,'Cable trays + Fittings'!P:P)</f>
        <v>0</v>
      </c>
      <c r="N93" s="674">
        <f t="shared" si="8"/>
        <v>0</v>
      </c>
      <c r="R93" s="680">
        <v>618.20000000000005</v>
      </c>
      <c r="S93" s="682">
        <f t="shared" si="15"/>
        <v>0</v>
      </c>
    </row>
    <row r="94" spans="1:19">
      <c r="A94" s="644" t="s">
        <v>1345</v>
      </c>
      <c r="B94" s="644" t="s">
        <v>1346</v>
      </c>
      <c r="C94" s="679">
        <v>1</v>
      </c>
      <c r="D94" s="683">
        <f t="shared" ref="D94:D95" si="20">K94</f>
        <v>113.41719077568133</v>
      </c>
      <c r="E94" s="673">
        <f t="shared" ref="E94" si="21">D94/NOK2EUR</f>
        <v>9.8623644152766374</v>
      </c>
      <c r="F94" s="681">
        <f t="shared" si="7"/>
        <v>9.8623644152766374</v>
      </c>
      <c r="G94" s="644"/>
      <c r="H94" s="644"/>
      <c r="I94" s="644" t="s">
        <v>77</v>
      </c>
      <c r="J94" s="675"/>
      <c r="K94" s="676">
        <v>113.41719077568133</v>
      </c>
      <c r="L94" s="684">
        <v>45665</v>
      </c>
      <c r="M94" s="662" t="e">
        <f>SUMIF('Cable trays + Fittings'!F:F,'Cable trays (UnitPrice)'!B94,'Cable trays + Fittings'!P:P)</f>
        <v>#VALUE!</v>
      </c>
      <c r="N94" s="674" t="e">
        <f t="shared" si="8"/>
        <v>#VALUE!</v>
      </c>
      <c r="R94" s="680">
        <v>618.20000000000005</v>
      </c>
      <c r="S94" s="682">
        <f t="shared" si="15"/>
        <v>-504.78280922431873</v>
      </c>
    </row>
    <row r="95" spans="1:19">
      <c r="A95" s="644" t="s">
        <v>1345</v>
      </c>
      <c r="B95" s="644" t="s">
        <v>1347</v>
      </c>
      <c r="C95" s="679">
        <v>1</v>
      </c>
      <c r="D95" s="683">
        <f t="shared" si="20"/>
        <v>113.41719077568133</v>
      </c>
      <c r="E95" s="673">
        <f t="shared" si="13"/>
        <v>9.8623644152766374</v>
      </c>
      <c r="F95" s="681">
        <f t="shared" si="7"/>
        <v>9.8623644152766374</v>
      </c>
      <c r="G95" s="644"/>
      <c r="H95" s="644"/>
      <c r="I95" s="644" t="s">
        <v>77</v>
      </c>
      <c r="J95" s="675"/>
      <c r="K95" s="676">
        <v>113.41719077568133</v>
      </c>
      <c r="L95" s="684">
        <v>45665</v>
      </c>
      <c r="M95" s="662" t="e">
        <f>SUMIF('Cable trays + Fittings'!F:F,'Cable trays (UnitPrice)'!B95,'Cable trays + Fittings'!P:P)</f>
        <v>#VALUE!</v>
      </c>
      <c r="N95" s="674" t="e">
        <f t="shared" si="8"/>
        <v>#VALUE!</v>
      </c>
      <c r="R95" s="680">
        <v>618.20000000000005</v>
      </c>
      <c r="S95" s="682">
        <f t="shared" si="15"/>
        <v>-504.78280922431873</v>
      </c>
    </row>
    <row r="96" spans="1:19">
      <c r="A96" s="644" t="s">
        <v>1348</v>
      </c>
      <c r="B96" s="644" t="s">
        <v>1349</v>
      </c>
      <c r="C96" s="679">
        <v>1</v>
      </c>
      <c r="D96" s="680">
        <v>475.6</v>
      </c>
      <c r="E96" s="673">
        <f t="shared" si="13"/>
        <v>41.356521739130436</v>
      </c>
      <c r="F96" s="681">
        <f t="shared" si="7"/>
        <v>41.356521739130436</v>
      </c>
      <c r="G96" s="686" t="s">
        <v>1350</v>
      </c>
      <c r="H96" s="644"/>
      <c r="I96" s="644" t="s">
        <v>77</v>
      </c>
      <c r="J96" s="675"/>
      <c r="K96" s="676" t="s">
        <v>1180</v>
      </c>
      <c r="L96" s="685">
        <v>45624</v>
      </c>
      <c r="M96" s="662">
        <f>SUMIF('Cable trays + Fittings'!F:F,'Cable trays (UnitPrice)'!B96,'Cable trays + Fittings'!P:P)</f>
        <v>0</v>
      </c>
      <c r="N96" s="674">
        <f t="shared" si="8"/>
        <v>0</v>
      </c>
      <c r="R96" s="680">
        <v>475.6</v>
      </c>
      <c r="S96" s="682">
        <f t="shared" si="15"/>
        <v>0</v>
      </c>
    </row>
    <row r="97" spans="1:19">
      <c r="A97" s="644" t="s">
        <v>1351</v>
      </c>
      <c r="B97" s="644" t="s">
        <v>1352</v>
      </c>
      <c r="C97" s="679">
        <v>1</v>
      </c>
      <c r="D97" s="680">
        <v>475.6</v>
      </c>
      <c r="E97" s="673">
        <f t="shared" ref="E97" si="22">D97/NOK2EUR</f>
        <v>41.356521739130436</v>
      </c>
      <c r="F97" s="681">
        <f t="shared" si="7"/>
        <v>41.356521739130436</v>
      </c>
      <c r="G97" s="686" t="s">
        <v>1353</v>
      </c>
      <c r="H97" s="644"/>
      <c r="I97" s="644" t="s">
        <v>77</v>
      </c>
      <c r="J97" s="675"/>
      <c r="K97" s="676" t="s">
        <v>1180</v>
      </c>
      <c r="L97" s="685">
        <v>45624</v>
      </c>
      <c r="M97" s="662">
        <f>SUMIF('Cable trays + Fittings'!F:F,'Cable trays (UnitPrice)'!B97,'Cable trays + Fittings'!P:P)</f>
        <v>0</v>
      </c>
      <c r="N97" s="674">
        <f t="shared" si="8"/>
        <v>0</v>
      </c>
      <c r="R97" s="680">
        <v>475.6</v>
      </c>
      <c r="S97" s="682">
        <f t="shared" si="15"/>
        <v>0</v>
      </c>
    </row>
    <row r="98" spans="1:19">
      <c r="A98" s="644" t="s">
        <v>1351</v>
      </c>
      <c r="B98" s="644" t="s">
        <v>1354</v>
      </c>
      <c r="C98" s="679">
        <v>1</v>
      </c>
      <c r="D98" s="683">
        <f>K98</f>
        <v>512.36897274633122</v>
      </c>
      <c r="E98" s="673">
        <f t="shared" si="13"/>
        <v>44.553823717072284</v>
      </c>
      <c r="F98" s="681">
        <f t="shared" ref="F98:F161" si="23">C98*E98</f>
        <v>44.553823717072284</v>
      </c>
      <c r="G98" s="686" t="s">
        <v>1353</v>
      </c>
      <c r="H98" s="644"/>
      <c r="I98" s="644" t="s">
        <v>77</v>
      </c>
      <c r="J98" s="675"/>
      <c r="K98" s="676">
        <v>512.36897274633122</v>
      </c>
      <c r="L98" s="684">
        <v>45665</v>
      </c>
      <c r="M98" s="662" t="e">
        <f>SUMIF('Cable trays + Fittings'!F:F,'Cable trays (UnitPrice)'!B98,'Cable trays + Fittings'!P:P)</f>
        <v>#VALUE!</v>
      </c>
      <c r="N98" s="674" t="e">
        <f t="shared" ref="N98:N161" si="24">M98*F98</f>
        <v>#VALUE!</v>
      </c>
      <c r="R98" s="680">
        <v>475.6</v>
      </c>
      <c r="S98" s="682">
        <f t="shared" si="15"/>
        <v>36.768972746331201</v>
      </c>
    </row>
    <row r="99" spans="1:19">
      <c r="A99" s="644" t="s">
        <v>1355</v>
      </c>
      <c r="B99" s="644" t="s">
        <v>1356</v>
      </c>
      <c r="C99" s="679">
        <v>1</v>
      </c>
      <c r="D99" s="680">
        <v>450</v>
      </c>
      <c r="E99" s="673">
        <f t="shared" si="13"/>
        <v>39.130434782608695</v>
      </c>
      <c r="F99" s="681">
        <f t="shared" si="23"/>
        <v>39.130434782608695</v>
      </c>
      <c r="G99" s="644"/>
      <c r="H99" s="644"/>
      <c r="I99" s="644" t="s">
        <v>77</v>
      </c>
      <c r="J99" s="675"/>
      <c r="K99" s="676" t="s">
        <v>1180</v>
      </c>
      <c r="L99" s="685">
        <v>45624</v>
      </c>
      <c r="M99" s="662">
        <f>SUMIF('Cable trays + Fittings'!F:F,'Cable trays (UnitPrice)'!B99,'Cable trays + Fittings'!P:P)</f>
        <v>0</v>
      </c>
      <c r="N99" s="674">
        <f t="shared" si="24"/>
        <v>0</v>
      </c>
      <c r="R99" s="680">
        <v>450</v>
      </c>
      <c r="S99" s="682">
        <f t="shared" si="15"/>
        <v>0</v>
      </c>
    </row>
    <row r="100" spans="1:19">
      <c r="A100" s="644" t="s">
        <v>1357</v>
      </c>
      <c r="B100" s="644" t="s">
        <v>1358</v>
      </c>
      <c r="C100" s="679">
        <v>1</v>
      </c>
      <c r="D100" s="688">
        <v>500</v>
      </c>
      <c r="E100" s="673">
        <f t="shared" ref="E100:E101" si="25">D100/NOK2EUR</f>
        <v>43.478260869565219</v>
      </c>
      <c r="F100" s="681">
        <f t="shared" si="23"/>
        <v>43.478260869565219</v>
      </c>
      <c r="G100" s="644"/>
      <c r="H100" s="644"/>
      <c r="I100" s="644" t="s">
        <v>77</v>
      </c>
      <c r="J100" s="675"/>
      <c r="K100" s="676" t="s">
        <v>1180</v>
      </c>
      <c r="L100" s="685">
        <v>45624</v>
      </c>
      <c r="M100" s="662" t="e">
        <f>SUMIF('Cable trays + Fittings'!F:F,'Cable trays (UnitPrice)'!B100,'Cable trays + Fittings'!P:P)</f>
        <v>#VALUE!</v>
      </c>
      <c r="N100" s="674" t="e">
        <f t="shared" si="24"/>
        <v>#VALUE!</v>
      </c>
      <c r="R100" s="680">
        <v>425</v>
      </c>
      <c r="S100" s="682">
        <f t="shared" si="15"/>
        <v>75</v>
      </c>
    </row>
    <row r="101" spans="1:19">
      <c r="A101" s="644" t="s">
        <v>1357</v>
      </c>
      <c r="B101" s="644" t="s">
        <v>1359</v>
      </c>
      <c r="C101" s="679">
        <v>1</v>
      </c>
      <c r="D101" s="683">
        <f>K101</f>
        <v>487.36897274633117</v>
      </c>
      <c r="E101" s="673">
        <f t="shared" si="25"/>
        <v>42.379910673594011</v>
      </c>
      <c r="F101" s="681">
        <f t="shared" si="23"/>
        <v>42.379910673594011</v>
      </c>
      <c r="G101" s="644"/>
      <c r="H101" s="644"/>
      <c r="I101" s="644" t="s">
        <v>77</v>
      </c>
      <c r="J101" s="675"/>
      <c r="K101" s="676">
        <v>487.36897274633117</v>
      </c>
      <c r="L101" s="684">
        <v>45665</v>
      </c>
      <c r="M101" s="662" t="e">
        <f>SUMIF('Cable trays + Fittings'!F:F,'Cable trays (UnitPrice)'!B101,'Cable trays + Fittings'!P:P)</f>
        <v>#VALUE!</v>
      </c>
      <c r="N101" s="674" t="e">
        <f t="shared" si="24"/>
        <v>#VALUE!</v>
      </c>
      <c r="R101" s="680">
        <v>425</v>
      </c>
      <c r="S101" s="682">
        <f t="shared" si="15"/>
        <v>62.368972746331167</v>
      </c>
    </row>
    <row r="102" spans="1:19">
      <c r="A102" s="644" t="s">
        <v>1357</v>
      </c>
      <c r="B102" s="644" t="s">
        <v>1360</v>
      </c>
      <c r="C102" s="679">
        <v>1</v>
      </c>
      <c r="D102" s="688">
        <v>425</v>
      </c>
      <c r="E102" s="673">
        <f t="shared" si="13"/>
        <v>36.956521739130437</v>
      </c>
      <c r="F102" s="681">
        <f t="shared" si="23"/>
        <v>36.956521739130437</v>
      </c>
      <c r="G102" s="644"/>
      <c r="H102" s="644"/>
      <c r="I102" s="644" t="s">
        <v>77</v>
      </c>
      <c r="J102" s="675"/>
      <c r="K102" s="676" t="s">
        <v>1180</v>
      </c>
      <c r="L102" s="685">
        <v>45624</v>
      </c>
      <c r="M102" s="662" t="e">
        <f>SUMIF('Cable trays + Fittings'!F:F,'Cable trays (UnitPrice)'!B102,'Cable trays + Fittings'!P:P)</f>
        <v>#VALUE!</v>
      </c>
      <c r="N102" s="674" t="e">
        <f t="shared" si="24"/>
        <v>#VALUE!</v>
      </c>
      <c r="R102" s="680">
        <v>425</v>
      </c>
      <c r="S102" s="682">
        <f t="shared" si="15"/>
        <v>0</v>
      </c>
    </row>
    <row r="103" spans="1:19">
      <c r="A103" s="644" t="s">
        <v>1361</v>
      </c>
      <c r="B103" s="644" t="s">
        <v>1362</v>
      </c>
      <c r="C103" s="679">
        <v>1</v>
      </c>
      <c r="D103" s="688">
        <v>400</v>
      </c>
      <c r="E103" s="673">
        <f t="shared" si="13"/>
        <v>34.782608695652172</v>
      </c>
      <c r="F103" s="681">
        <f t="shared" si="23"/>
        <v>34.782608695652172</v>
      </c>
      <c r="G103" s="644"/>
      <c r="H103" s="644"/>
      <c r="I103" s="644" t="s">
        <v>77</v>
      </c>
      <c r="J103" s="675"/>
      <c r="K103" s="676" t="s">
        <v>1180</v>
      </c>
      <c r="L103" s="685">
        <v>45624</v>
      </c>
      <c r="M103" s="662" t="e">
        <f>SUMIF('Cable trays + Fittings'!F:F,'Cable trays (UnitPrice)'!B103,'Cable trays + Fittings'!P:P)</f>
        <v>#VALUE!</v>
      </c>
      <c r="N103" s="674" t="e">
        <f t="shared" si="24"/>
        <v>#VALUE!</v>
      </c>
      <c r="R103" s="680">
        <v>400</v>
      </c>
      <c r="S103" s="682">
        <f t="shared" si="15"/>
        <v>0</v>
      </c>
    </row>
    <row r="104" spans="1:19">
      <c r="A104" s="644" t="s">
        <v>1363</v>
      </c>
      <c r="B104" s="644" t="s">
        <v>1364</v>
      </c>
      <c r="C104" s="679">
        <v>1</v>
      </c>
      <c r="D104" s="688">
        <v>350</v>
      </c>
      <c r="E104" s="673">
        <f t="shared" si="13"/>
        <v>30.434782608695652</v>
      </c>
      <c r="F104" s="681">
        <f t="shared" si="23"/>
        <v>30.434782608695652</v>
      </c>
      <c r="G104" s="644"/>
      <c r="H104" s="644"/>
      <c r="I104" s="644" t="s">
        <v>77</v>
      </c>
      <c r="J104" s="675"/>
      <c r="K104" s="676" t="s">
        <v>1180</v>
      </c>
      <c r="L104" s="685">
        <v>45624</v>
      </c>
      <c r="M104" s="662" t="e">
        <f>SUMIF('Cable trays + Fittings'!F:F,'Cable trays (UnitPrice)'!B104,'Cable trays + Fittings'!P:P)</f>
        <v>#VALUE!</v>
      </c>
      <c r="N104" s="674" t="e">
        <f t="shared" si="24"/>
        <v>#VALUE!</v>
      </c>
      <c r="R104" s="680">
        <v>350</v>
      </c>
      <c r="S104" s="682">
        <f t="shared" si="15"/>
        <v>0</v>
      </c>
    </row>
    <row r="105" spans="1:19">
      <c r="A105" s="644" t="s">
        <v>1365</v>
      </c>
      <c r="B105" s="644" t="s">
        <v>1366</v>
      </c>
      <c r="C105" s="679">
        <v>1</v>
      </c>
      <c r="D105" s="680">
        <v>1200</v>
      </c>
      <c r="E105" s="673">
        <f t="shared" si="13"/>
        <v>104.34782608695652</v>
      </c>
      <c r="F105" s="681">
        <f t="shared" si="23"/>
        <v>104.34782608695652</v>
      </c>
      <c r="G105" s="644"/>
      <c r="H105" s="644"/>
      <c r="I105" s="644" t="s">
        <v>77</v>
      </c>
      <c r="J105" s="675"/>
      <c r="K105" s="676" t="s">
        <v>1180</v>
      </c>
      <c r="L105" s="685">
        <v>45624</v>
      </c>
      <c r="M105" s="662" t="e">
        <f>SUMIF('Cable trays + Fittings'!F:F,'Cable trays (UnitPrice)'!B105,'Cable trays + Fittings'!P:P)</f>
        <v>#VALUE!</v>
      </c>
      <c r="N105" s="674" t="e">
        <f t="shared" si="24"/>
        <v>#VALUE!</v>
      </c>
      <c r="R105" s="680">
        <v>1075</v>
      </c>
      <c r="S105" s="682">
        <f t="shared" si="15"/>
        <v>125</v>
      </c>
    </row>
    <row r="106" spans="1:19">
      <c r="A106" s="644" t="s">
        <v>1365</v>
      </c>
      <c r="B106" s="644" t="s">
        <v>1367</v>
      </c>
      <c r="C106" s="679">
        <v>1</v>
      </c>
      <c r="D106" s="680">
        <v>1075</v>
      </c>
      <c r="E106" s="673">
        <f t="shared" ref="E106:E138" si="26">D106/NOK2EUR</f>
        <v>93.478260869565219</v>
      </c>
      <c r="F106" s="681">
        <f t="shared" si="23"/>
        <v>93.478260869565219</v>
      </c>
      <c r="G106" s="644"/>
      <c r="H106" s="644"/>
      <c r="I106" s="644" t="s">
        <v>77</v>
      </c>
      <c r="J106" s="675"/>
      <c r="K106" s="676" t="s">
        <v>1180</v>
      </c>
      <c r="L106" s="685">
        <v>45624</v>
      </c>
      <c r="M106" s="662">
        <f>SUMIF('Cable trays + Fittings'!F:F,'Cable trays (UnitPrice)'!B106,'Cable trays + Fittings'!P:P)</f>
        <v>0</v>
      </c>
      <c r="N106" s="674">
        <f t="shared" si="24"/>
        <v>0</v>
      </c>
      <c r="R106" s="680">
        <v>1075</v>
      </c>
      <c r="S106" s="682">
        <f t="shared" si="15"/>
        <v>0</v>
      </c>
    </row>
    <row r="107" spans="1:19">
      <c r="A107" s="644" t="s">
        <v>1368</v>
      </c>
      <c r="B107" s="644" t="s">
        <v>1369</v>
      </c>
      <c r="C107" s="679">
        <v>1</v>
      </c>
      <c r="D107" s="688">
        <v>1050</v>
      </c>
      <c r="E107" s="673">
        <f t="shared" si="26"/>
        <v>91.304347826086953</v>
      </c>
      <c r="F107" s="681">
        <f t="shared" si="23"/>
        <v>91.304347826086953</v>
      </c>
      <c r="G107" s="644"/>
      <c r="H107" s="644"/>
      <c r="I107" s="644" t="s">
        <v>77</v>
      </c>
      <c r="J107" s="675"/>
      <c r="K107" s="676" t="s">
        <v>1180</v>
      </c>
      <c r="L107" s="685">
        <v>45624</v>
      </c>
      <c r="M107" s="662" t="e">
        <f>SUMIF('Cable trays + Fittings'!F:F,'Cable trays (UnitPrice)'!B107,'Cable trays + Fittings'!P:P)</f>
        <v>#VALUE!</v>
      </c>
      <c r="N107" s="674" t="e">
        <f t="shared" si="24"/>
        <v>#VALUE!</v>
      </c>
      <c r="R107" s="680">
        <v>1050</v>
      </c>
      <c r="S107" s="682">
        <f t="shared" si="15"/>
        <v>0</v>
      </c>
    </row>
    <row r="108" spans="1:19">
      <c r="A108" s="644" t="s">
        <v>1370</v>
      </c>
      <c r="B108" s="644" t="s">
        <v>1371</v>
      </c>
      <c r="C108" s="679">
        <v>1</v>
      </c>
      <c r="D108" s="688">
        <v>1040</v>
      </c>
      <c r="E108" s="673">
        <f t="shared" si="26"/>
        <v>90.434782608695656</v>
      </c>
      <c r="F108" s="681">
        <f t="shared" si="23"/>
        <v>90.434782608695656</v>
      </c>
      <c r="G108" s="644"/>
      <c r="H108" s="644"/>
      <c r="I108" s="644" t="s">
        <v>77</v>
      </c>
      <c r="J108" s="675"/>
      <c r="K108" s="676" t="s">
        <v>1180</v>
      </c>
      <c r="L108" s="685">
        <v>45624</v>
      </c>
      <c r="M108" s="662" t="e">
        <f>SUMIF('Cable trays + Fittings'!F:F,'Cable trays (UnitPrice)'!B108,'Cable trays + Fittings'!P:P)</f>
        <v>#VALUE!</v>
      </c>
      <c r="N108" s="674" t="e">
        <f t="shared" si="24"/>
        <v>#VALUE!</v>
      </c>
      <c r="R108" s="680">
        <v>1040</v>
      </c>
      <c r="S108" s="682">
        <f t="shared" si="15"/>
        <v>0</v>
      </c>
    </row>
    <row r="109" spans="1:19">
      <c r="A109" s="644" t="s">
        <v>1372</v>
      </c>
      <c r="B109" s="644" t="s">
        <v>1373</v>
      </c>
      <c r="C109" s="679">
        <v>1</v>
      </c>
      <c r="D109" s="680">
        <v>828</v>
      </c>
      <c r="E109" s="673">
        <f t="shared" si="26"/>
        <v>72</v>
      </c>
      <c r="F109" s="681">
        <f t="shared" si="23"/>
        <v>72</v>
      </c>
      <c r="G109" s="644"/>
      <c r="H109" s="644"/>
      <c r="I109" s="644" t="s">
        <v>77</v>
      </c>
      <c r="J109" s="675"/>
      <c r="K109" s="676" t="s">
        <v>1180</v>
      </c>
      <c r="L109" s="685">
        <v>45624</v>
      </c>
      <c r="M109" s="662">
        <f>SUMIF('Cable trays + Fittings'!F:F,'Cable trays (UnitPrice)'!B109,'Cable trays + Fittings'!P:P)</f>
        <v>0</v>
      </c>
      <c r="N109" s="674">
        <f t="shared" si="24"/>
        <v>0</v>
      </c>
      <c r="R109" s="680">
        <v>828</v>
      </c>
      <c r="S109" s="682">
        <f t="shared" si="15"/>
        <v>0</v>
      </c>
    </row>
    <row r="110" spans="1:19">
      <c r="A110" s="644" t="s">
        <v>1374</v>
      </c>
      <c r="B110" s="644" t="s">
        <v>1375</v>
      </c>
      <c r="C110" s="679">
        <v>1</v>
      </c>
      <c r="D110" s="683">
        <f>K110</f>
        <v>332.12788259958069</v>
      </c>
      <c r="E110" s="673">
        <f t="shared" si="26"/>
        <v>28.880685443441799</v>
      </c>
      <c r="F110" s="681">
        <f t="shared" si="23"/>
        <v>28.880685443441799</v>
      </c>
      <c r="G110" s="644"/>
      <c r="H110" s="644"/>
      <c r="I110" s="644" t="s">
        <v>77</v>
      </c>
      <c r="J110" s="675"/>
      <c r="K110" s="676">
        <v>332.12788259958069</v>
      </c>
      <c r="L110" s="684">
        <v>45665</v>
      </c>
      <c r="M110" s="662" t="e">
        <f>SUMIF('Cable trays + Fittings'!F:F,'Cable trays (UnitPrice)'!B110,'Cable trays + Fittings'!P:P)</f>
        <v>#VALUE!</v>
      </c>
      <c r="N110" s="674" t="e">
        <f t="shared" si="24"/>
        <v>#VALUE!</v>
      </c>
      <c r="R110" s="680">
        <v>827</v>
      </c>
      <c r="S110" s="682">
        <f t="shared" si="15"/>
        <v>-494.87211740041931</v>
      </c>
    </row>
    <row r="111" spans="1:19">
      <c r="A111" s="644" t="s">
        <v>1376</v>
      </c>
      <c r="B111" s="644" t="s">
        <v>1377</v>
      </c>
      <c r="C111" s="679">
        <v>1</v>
      </c>
      <c r="D111" s="688">
        <v>826</v>
      </c>
      <c r="E111" s="673">
        <f t="shared" si="26"/>
        <v>71.826086956521735</v>
      </c>
      <c r="F111" s="681">
        <f t="shared" si="23"/>
        <v>71.826086956521735</v>
      </c>
      <c r="G111" s="644"/>
      <c r="H111" s="644"/>
      <c r="I111" s="644" t="s">
        <v>77</v>
      </c>
      <c r="J111" s="675"/>
      <c r="K111" s="676" t="s">
        <v>1180</v>
      </c>
      <c r="L111" s="685">
        <v>45624</v>
      </c>
      <c r="M111" s="662" t="e">
        <f>SUMIF('Cable trays + Fittings'!F:F,'Cable trays (UnitPrice)'!B111,'Cable trays + Fittings'!P:P)</f>
        <v>#VALUE!</v>
      </c>
      <c r="N111" s="674" t="e">
        <f t="shared" si="24"/>
        <v>#VALUE!</v>
      </c>
      <c r="R111" s="680">
        <v>826</v>
      </c>
      <c r="S111" s="682">
        <f t="shared" si="15"/>
        <v>0</v>
      </c>
    </row>
    <row r="112" spans="1:19">
      <c r="A112" s="644" t="s">
        <v>1378</v>
      </c>
      <c r="B112" s="644" t="s">
        <v>1379</v>
      </c>
      <c r="C112" s="679">
        <v>1</v>
      </c>
      <c r="D112" s="680">
        <v>825</v>
      </c>
      <c r="E112" s="673">
        <f t="shared" si="26"/>
        <v>71.739130434782609</v>
      </c>
      <c r="F112" s="681">
        <f t="shared" si="23"/>
        <v>71.739130434782609</v>
      </c>
      <c r="G112" s="644"/>
      <c r="H112" s="644"/>
      <c r="I112" s="644" t="s">
        <v>77</v>
      </c>
      <c r="J112" s="675"/>
      <c r="K112" s="676" t="s">
        <v>1180</v>
      </c>
      <c r="L112" s="685">
        <v>45624</v>
      </c>
      <c r="M112" s="662">
        <f>SUMIF('Cable trays + Fittings'!F:F,'Cable trays (UnitPrice)'!B112,'Cable trays + Fittings'!P:P)</f>
        <v>0</v>
      </c>
      <c r="N112" s="674">
        <f t="shared" si="24"/>
        <v>0</v>
      </c>
      <c r="R112" s="680">
        <v>825</v>
      </c>
      <c r="S112" s="682">
        <f t="shared" si="15"/>
        <v>0</v>
      </c>
    </row>
    <row r="113" spans="1:19">
      <c r="A113" s="644" t="s">
        <v>1380</v>
      </c>
      <c r="B113" s="644" t="s">
        <v>1381</v>
      </c>
      <c r="C113" s="679">
        <v>1</v>
      </c>
      <c r="D113" s="688">
        <v>824</v>
      </c>
      <c r="E113" s="673">
        <f t="shared" si="26"/>
        <v>71.652173913043484</v>
      </c>
      <c r="F113" s="681">
        <f t="shared" si="23"/>
        <v>71.652173913043484</v>
      </c>
      <c r="G113" s="644"/>
      <c r="H113" s="644"/>
      <c r="I113" s="644" t="s">
        <v>77</v>
      </c>
      <c r="J113" s="675"/>
      <c r="K113" s="676" t="s">
        <v>1180</v>
      </c>
      <c r="L113" s="685">
        <v>45624</v>
      </c>
      <c r="M113" s="662" t="e">
        <f>SUMIF('Cable trays + Fittings'!F:F,'Cable trays (UnitPrice)'!B113,'Cable trays + Fittings'!P:P)</f>
        <v>#VALUE!</v>
      </c>
      <c r="N113" s="674" t="e">
        <f t="shared" si="24"/>
        <v>#VALUE!</v>
      </c>
      <c r="R113" s="680">
        <v>824</v>
      </c>
      <c r="S113" s="682">
        <f t="shared" si="15"/>
        <v>0</v>
      </c>
    </row>
    <row r="114" spans="1:19">
      <c r="A114" s="644" t="s">
        <v>1382</v>
      </c>
      <c r="B114" s="644" t="s">
        <v>1383</v>
      </c>
      <c r="C114" s="679">
        <v>1</v>
      </c>
      <c r="D114" s="688">
        <v>800</v>
      </c>
      <c r="E114" s="673">
        <f t="shared" si="26"/>
        <v>69.565217391304344</v>
      </c>
      <c r="F114" s="681">
        <f t="shared" si="23"/>
        <v>69.565217391304344</v>
      </c>
      <c r="G114" s="644"/>
      <c r="H114" s="644"/>
      <c r="I114" s="644" t="s">
        <v>77</v>
      </c>
      <c r="J114" s="675"/>
      <c r="K114" s="676" t="s">
        <v>1180</v>
      </c>
      <c r="L114" s="685">
        <v>45624</v>
      </c>
      <c r="M114" s="662" t="e">
        <f>SUMIF('Cable trays + Fittings'!F:F,'Cable trays (UnitPrice)'!B114,'Cable trays + Fittings'!P:P)</f>
        <v>#VALUE!</v>
      </c>
      <c r="N114" s="674" t="e">
        <f t="shared" si="24"/>
        <v>#VALUE!</v>
      </c>
      <c r="R114" s="680">
        <v>800</v>
      </c>
      <c r="S114" s="682">
        <f t="shared" si="15"/>
        <v>0</v>
      </c>
    </row>
    <row r="115" spans="1:19">
      <c r="A115" s="644" t="s">
        <v>1384</v>
      </c>
      <c r="B115" s="644" t="s">
        <v>1385</v>
      </c>
      <c r="C115" s="679">
        <v>1</v>
      </c>
      <c r="D115" s="688">
        <v>750</v>
      </c>
      <c r="E115" s="673">
        <f t="shared" si="26"/>
        <v>65.217391304347828</v>
      </c>
      <c r="F115" s="681">
        <f t="shared" si="23"/>
        <v>65.217391304347828</v>
      </c>
      <c r="G115" s="644"/>
      <c r="H115" s="644"/>
      <c r="I115" s="644" t="s">
        <v>77</v>
      </c>
      <c r="J115" s="675"/>
      <c r="K115" s="676" t="s">
        <v>1180</v>
      </c>
      <c r="L115" s="685">
        <v>45624</v>
      </c>
      <c r="M115" s="662" t="e">
        <f>SUMIF('Cable trays + Fittings'!F:F,'Cable trays (UnitPrice)'!B115,'Cable trays + Fittings'!P:P)</f>
        <v>#VALUE!</v>
      </c>
      <c r="N115" s="674" t="e">
        <f t="shared" si="24"/>
        <v>#VALUE!</v>
      </c>
      <c r="R115" s="680">
        <v>750</v>
      </c>
      <c r="S115" s="682">
        <f t="shared" si="15"/>
        <v>0</v>
      </c>
    </row>
    <row r="116" spans="1:19">
      <c r="A116" s="644" t="s">
        <v>1386</v>
      </c>
      <c r="B116" s="644" t="s">
        <v>1387</v>
      </c>
      <c r="C116" s="679">
        <v>1</v>
      </c>
      <c r="D116" s="688">
        <v>700</v>
      </c>
      <c r="E116" s="673">
        <f t="shared" si="26"/>
        <v>60.869565217391305</v>
      </c>
      <c r="F116" s="681">
        <f t="shared" si="23"/>
        <v>60.869565217391305</v>
      </c>
      <c r="G116" s="644"/>
      <c r="H116" s="644"/>
      <c r="I116" s="644" t="s">
        <v>77</v>
      </c>
      <c r="J116" s="675"/>
      <c r="K116" s="676" t="s">
        <v>1180</v>
      </c>
      <c r="L116" s="685">
        <v>45624</v>
      </c>
      <c r="M116" s="662" t="e">
        <f>SUMIF('Cable trays + Fittings'!F:F,'Cable trays (UnitPrice)'!B116,'Cable trays + Fittings'!P:P)</f>
        <v>#VALUE!</v>
      </c>
      <c r="N116" s="674" t="e">
        <f t="shared" si="24"/>
        <v>#VALUE!</v>
      </c>
      <c r="R116" s="680">
        <v>700</v>
      </c>
      <c r="S116" s="682">
        <f t="shared" si="15"/>
        <v>0</v>
      </c>
    </row>
    <row r="117" spans="1:19">
      <c r="A117" s="644" t="s">
        <v>1388</v>
      </c>
      <c r="B117" s="644" t="s">
        <v>1389</v>
      </c>
      <c r="C117" s="679">
        <v>1</v>
      </c>
      <c r="D117" s="688">
        <v>650</v>
      </c>
      <c r="E117" s="673">
        <f t="shared" si="26"/>
        <v>56.521739130434781</v>
      </c>
      <c r="F117" s="681">
        <f t="shared" si="23"/>
        <v>56.521739130434781</v>
      </c>
      <c r="G117" s="644"/>
      <c r="H117" s="644"/>
      <c r="I117" s="644" t="s">
        <v>77</v>
      </c>
      <c r="J117" s="675"/>
      <c r="K117" s="676" t="s">
        <v>1180</v>
      </c>
      <c r="L117" s="685">
        <v>45624</v>
      </c>
      <c r="M117" s="662" t="e">
        <f>SUMIF('Cable trays + Fittings'!F:F,'Cable trays (UnitPrice)'!B117,'Cable trays + Fittings'!P:P)</f>
        <v>#VALUE!</v>
      </c>
      <c r="N117" s="674" t="e">
        <f t="shared" si="24"/>
        <v>#VALUE!</v>
      </c>
      <c r="R117" s="680">
        <v>650</v>
      </c>
      <c r="S117" s="682">
        <f t="shared" si="15"/>
        <v>0</v>
      </c>
    </row>
    <row r="118" spans="1:19">
      <c r="A118" s="644" t="s">
        <v>1390</v>
      </c>
      <c r="B118" s="644" t="s">
        <v>1391</v>
      </c>
      <c r="C118" s="679">
        <v>1</v>
      </c>
      <c r="D118" s="680">
        <v>600</v>
      </c>
      <c r="E118" s="673">
        <f t="shared" si="26"/>
        <v>52.173913043478258</v>
      </c>
      <c r="F118" s="681">
        <f t="shared" si="23"/>
        <v>52.173913043478258</v>
      </c>
      <c r="G118" s="644"/>
      <c r="H118" s="644"/>
      <c r="I118" s="644" t="s">
        <v>77</v>
      </c>
      <c r="J118" s="675"/>
      <c r="K118" s="676" t="s">
        <v>1180</v>
      </c>
      <c r="L118" s="685">
        <v>45624</v>
      </c>
      <c r="M118" s="662">
        <f>SUMIF('Cable trays + Fittings'!F:F,'Cable trays (UnitPrice)'!B118,'Cable trays + Fittings'!P:P)</f>
        <v>0</v>
      </c>
      <c r="N118" s="674">
        <f t="shared" si="24"/>
        <v>0</v>
      </c>
      <c r="R118" s="680">
        <v>600</v>
      </c>
      <c r="S118" s="682">
        <f t="shared" si="15"/>
        <v>0</v>
      </c>
    </row>
    <row r="119" spans="1:19">
      <c r="A119" s="644" t="s">
        <v>1392</v>
      </c>
      <c r="B119" s="644" t="s">
        <v>1393</v>
      </c>
      <c r="C119" s="679">
        <v>1</v>
      </c>
      <c r="D119" s="683">
        <f>K119</f>
        <v>232.96645702306083</v>
      </c>
      <c r="E119" s="673">
        <f t="shared" si="26"/>
        <v>20.257952784613984</v>
      </c>
      <c r="F119" s="681">
        <f t="shared" si="23"/>
        <v>20.257952784613984</v>
      </c>
      <c r="G119" s="644"/>
      <c r="H119" s="644"/>
      <c r="I119" s="644" t="s">
        <v>77</v>
      </c>
      <c r="J119" s="675"/>
      <c r="K119" s="676">
        <v>232.96645702306083</v>
      </c>
      <c r="L119" s="684">
        <v>45665</v>
      </c>
      <c r="M119" s="662" t="e">
        <f>SUMIF('Cable trays + Fittings'!F:F,'Cable trays (UnitPrice)'!B119,'Cable trays + Fittings'!P:P)</f>
        <v>#VALUE!</v>
      </c>
      <c r="N119" s="674" t="e">
        <f t="shared" si="24"/>
        <v>#VALUE!</v>
      </c>
      <c r="R119" s="680">
        <v>580</v>
      </c>
      <c r="S119" s="682">
        <f t="shared" si="15"/>
        <v>-347.0335429769392</v>
      </c>
    </row>
    <row r="120" spans="1:19">
      <c r="A120" s="644" t="s">
        <v>1394</v>
      </c>
      <c r="B120" s="644" t="s">
        <v>1395</v>
      </c>
      <c r="C120" s="679">
        <v>1</v>
      </c>
      <c r="D120" s="688">
        <v>550</v>
      </c>
      <c r="E120" s="673">
        <f t="shared" si="26"/>
        <v>47.826086956521742</v>
      </c>
      <c r="F120" s="681">
        <f t="shared" si="23"/>
        <v>47.826086956521742</v>
      </c>
      <c r="G120" s="644"/>
      <c r="H120" s="644"/>
      <c r="I120" s="644" t="s">
        <v>77</v>
      </c>
      <c r="J120" s="675"/>
      <c r="K120" s="676" t="s">
        <v>1180</v>
      </c>
      <c r="L120" s="685">
        <v>45624</v>
      </c>
      <c r="M120" s="662" t="e">
        <f>SUMIF('Cable trays + Fittings'!F:F,'Cable trays (UnitPrice)'!B120,'Cable trays + Fittings'!P:P)</f>
        <v>#VALUE!</v>
      </c>
      <c r="N120" s="674" t="e">
        <f t="shared" si="24"/>
        <v>#VALUE!</v>
      </c>
      <c r="R120" s="680">
        <v>550</v>
      </c>
      <c r="S120" s="682">
        <f t="shared" si="15"/>
        <v>0</v>
      </c>
    </row>
    <row r="121" spans="1:19">
      <c r="A121" s="644" t="s">
        <v>1396</v>
      </c>
      <c r="B121" s="644" t="s">
        <v>1397</v>
      </c>
      <c r="C121" s="679">
        <v>1</v>
      </c>
      <c r="D121" s="683">
        <f>K121</f>
        <v>220.12578616352201</v>
      </c>
      <c r="E121" s="673">
        <f t="shared" si="26"/>
        <v>19.141372709871479</v>
      </c>
      <c r="F121" s="681">
        <f t="shared" si="23"/>
        <v>19.141372709871479</v>
      </c>
      <c r="G121" s="644"/>
      <c r="H121" s="644"/>
      <c r="I121" s="644" t="s">
        <v>77</v>
      </c>
      <c r="J121" s="675"/>
      <c r="K121" s="676">
        <v>220.12578616352201</v>
      </c>
      <c r="L121" s="684">
        <v>45665</v>
      </c>
      <c r="M121" s="662" t="e">
        <f>SUMIF('Cable trays + Fittings'!F:F,'Cable trays (UnitPrice)'!B121,'Cable trays + Fittings'!P:P)</f>
        <v>#VALUE!</v>
      </c>
      <c r="N121" s="674" t="e">
        <f t="shared" si="24"/>
        <v>#VALUE!</v>
      </c>
      <c r="R121" s="680">
        <v>520</v>
      </c>
      <c r="S121" s="682">
        <f t="shared" si="15"/>
        <v>-299.87421383647802</v>
      </c>
    </row>
    <row r="122" spans="1:19">
      <c r="A122" s="644" t="s">
        <v>1398</v>
      </c>
      <c r="B122" s="644" t="s">
        <v>1399</v>
      </c>
      <c r="C122" s="679">
        <v>1</v>
      </c>
      <c r="D122" s="688">
        <v>510</v>
      </c>
      <c r="E122" s="673">
        <f t="shared" si="26"/>
        <v>44.347826086956523</v>
      </c>
      <c r="F122" s="681">
        <f t="shared" si="23"/>
        <v>44.347826086956523</v>
      </c>
      <c r="G122" s="644"/>
      <c r="H122" s="644"/>
      <c r="I122" s="644" t="s">
        <v>77</v>
      </c>
      <c r="J122" s="675"/>
      <c r="K122" s="676" t="s">
        <v>1180</v>
      </c>
      <c r="L122" s="685">
        <v>45624</v>
      </c>
      <c r="M122" s="662" t="e">
        <f>SUMIF('Cable trays + Fittings'!F:F,'Cable trays (UnitPrice)'!B122,'Cable trays + Fittings'!P:P)</f>
        <v>#VALUE!</v>
      </c>
      <c r="N122" s="674" t="e">
        <f t="shared" si="24"/>
        <v>#VALUE!</v>
      </c>
      <c r="R122" s="680">
        <v>510</v>
      </c>
      <c r="S122" s="682">
        <f t="shared" si="15"/>
        <v>0</v>
      </c>
    </row>
    <row r="123" spans="1:19">
      <c r="A123" s="644" t="s">
        <v>1400</v>
      </c>
      <c r="B123" s="644" t="s">
        <v>1401</v>
      </c>
      <c r="C123" s="679">
        <v>1</v>
      </c>
      <c r="D123" s="683">
        <f t="shared" ref="D123:D126" si="27">K123</f>
        <v>129.92662473794547</v>
      </c>
      <c r="E123" s="673">
        <f t="shared" si="26"/>
        <v>11.297967368516998</v>
      </c>
      <c r="F123" s="681">
        <f t="shared" si="23"/>
        <v>11.297967368516998</v>
      </c>
      <c r="G123" s="644"/>
      <c r="H123" s="644"/>
      <c r="I123" s="644" t="s">
        <v>77</v>
      </c>
      <c r="J123" s="675"/>
      <c r="K123" s="676">
        <v>129.92662473794547</v>
      </c>
      <c r="L123" s="684">
        <v>45665</v>
      </c>
      <c r="M123" s="662" t="e">
        <f>SUMIF('Cable trays + Fittings'!F:F,'Cable trays (UnitPrice)'!B123,'Cable trays + Fittings'!P:P)</f>
        <v>#VALUE!</v>
      </c>
      <c r="N123" s="674" t="e">
        <f t="shared" si="24"/>
        <v>#VALUE!</v>
      </c>
      <c r="R123" s="680">
        <v>500</v>
      </c>
      <c r="S123" s="682">
        <f t="shared" si="15"/>
        <v>-370.07337526205453</v>
      </c>
    </row>
    <row r="124" spans="1:19">
      <c r="A124" s="644" t="s">
        <v>1402</v>
      </c>
      <c r="B124" s="644" t="s">
        <v>1403</v>
      </c>
      <c r="C124" s="679">
        <v>1</v>
      </c>
      <c r="D124" s="683">
        <f t="shared" si="27"/>
        <v>220.12578616352201</v>
      </c>
      <c r="E124" s="673">
        <f t="shared" si="26"/>
        <v>19.141372709871479</v>
      </c>
      <c r="F124" s="681">
        <f t="shared" si="23"/>
        <v>19.141372709871479</v>
      </c>
      <c r="G124" s="644"/>
      <c r="H124" s="644"/>
      <c r="I124" s="644" t="s">
        <v>77</v>
      </c>
      <c r="J124" s="675"/>
      <c r="K124" s="676">
        <v>220.12578616352201</v>
      </c>
      <c r="L124" s="684">
        <v>45665</v>
      </c>
      <c r="M124" s="662" t="e">
        <f>SUMIF('Cable trays + Fittings'!F:F,'Cable trays (UnitPrice)'!B124,'Cable trays + Fittings'!P:P)</f>
        <v>#VALUE!</v>
      </c>
      <c r="N124" s="674" t="e">
        <f t="shared" si="24"/>
        <v>#VALUE!</v>
      </c>
      <c r="R124" s="680">
        <v>490</v>
      </c>
      <c r="S124" s="682">
        <f t="shared" si="15"/>
        <v>-269.87421383647802</v>
      </c>
    </row>
    <row r="125" spans="1:19">
      <c r="A125" s="644" t="s">
        <v>1404</v>
      </c>
      <c r="B125" s="644" t="s">
        <v>1405</v>
      </c>
      <c r="C125" s="679">
        <v>1</v>
      </c>
      <c r="D125" s="683">
        <f t="shared" si="27"/>
        <v>220.12578616352201</v>
      </c>
      <c r="E125" s="673">
        <f t="shared" ref="E125" si="28">D125/NOK2EUR</f>
        <v>19.141372709871479</v>
      </c>
      <c r="F125" s="681">
        <f t="shared" si="23"/>
        <v>19.141372709871479</v>
      </c>
      <c r="G125" s="644"/>
      <c r="H125" s="644"/>
      <c r="I125" s="644" t="s">
        <v>77</v>
      </c>
      <c r="J125" s="675"/>
      <c r="K125" s="676">
        <v>220.12578616352201</v>
      </c>
      <c r="L125" s="684">
        <v>45665</v>
      </c>
      <c r="M125" s="662" t="e">
        <f>SUMIF('Cable trays + Fittings'!F:F,'Cable trays (UnitPrice)'!B125,'Cable trays + Fittings'!P:P)</f>
        <v>#VALUE!</v>
      </c>
      <c r="N125" s="674" t="e">
        <f t="shared" si="24"/>
        <v>#VALUE!</v>
      </c>
      <c r="R125" s="680">
        <v>480</v>
      </c>
      <c r="S125" s="682">
        <f t="shared" si="15"/>
        <v>-259.87421383647802</v>
      </c>
    </row>
    <row r="126" spans="1:19">
      <c r="A126" s="644" t="s">
        <v>1404</v>
      </c>
      <c r="B126" s="644" t="s">
        <v>1406</v>
      </c>
      <c r="C126" s="679">
        <v>1</v>
      </c>
      <c r="D126" s="683">
        <f t="shared" si="27"/>
        <v>232.96645702306083</v>
      </c>
      <c r="E126" s="673">
        <f t="shared" si="26"/>
        <v>20.257952784613984</v>
      </c>
      <c r="F126" s="681">
        <f t="shared" si="23"/>
        <v>20.257952784613984</v>
      </c>
      <c r="G126" s="644"/>
      <c r="H126" s="644"/>
      <c r="I126" s="644" t="s">
        <v>77</v>
      </c>
      <c r="J126" s="675"/>
      <c r="K126" s="676">
        <v>232.96645702306083</v>
      </c>
      <c r="L126" s="684">
        <v>45665</v>
      </c>
      <c r="M126" s="662" t="e">
        <f>SUMIF('Cable trays + Fittings'!F:F,'Cable trays (UnitPrice)'!B126,'Cable trays + Fittings'!P:P)</f>
        <v>#VALUE!</v>
      </c>
      <c r="N126" s="674" t="e">
        <f t="shared" si="24"/>
        <v>#VALUE!</v>
      </c>
      <c r="R126" s="680">
        <v>480</v>
      </c>
      <c r="S126" s="682">
        <f t="shared" si="15"/>
        <v>-247.03354297693917</v>
      </c>
    </row>
    <row r="127" spans="1:19">
      <c r="A127" s="644" t="s">
        <v>1407</v>
      </c>
      <c r="B127" s="644" t="s">
        <v>1408</v>
      </c>
      <c r="C127" s="679">
        <v>1</v>
      </c>
      <c r="D127" s="688">
        <v>470</v>
      </c>
      <c r="E127" s="673">
        <f t="shared" si="26"/>
        <v>40.869565217391305</v>
      </c>
      <c r="F127" s="681">
        <f t="shared" si="23"/>
        <v>40.869565217391305</v>
      </c>
      <c r="G127" s="644"/>
      <c r="H127" s="644"/>
      <c r="I127" s="644" t="s">
        <v>77</v>
      </c>
      <c r="J127" s="675"/>
      <c r="K127" s="676" t="s">
        <v>1180</v>
      </c>
      <c r="L127" s="685">
        <v>45624</v>
      </c>
      <c r="M127" s="662" t="e">
        <f>SUMIF('Cable trays + Fittings'!F:F,'Cable trays (UnitPrice)'!B127,'Cable trays + Fittings'!P:P)</f>
        <v>#VALUE!</v>
      </c>
      <c r="N127" s="674" t="e">
        <f t="shared" si="24"/>
        <v>#VALUE!</v>
      </c>
      <c r="R127" s="680">
        <v>470</v>
      </c>
      <c r="S127" s="682">
        <f t="shared" si="15"/>
        <v>0</v>
      </c>
    </row>
    <row r="128" spans="1:19">
      <c r="A128" s="644" t="s">
        <v>1409</v>
      </c>
      <c r="B128" s="644" t="s">
        <v>1410</v>
      </c>
      <c r="C128" s="679">
        <v>1</v>
      </c>
      <c r="D128" s="683">
        <f t="shared" ref="D128:D130" si="29">K128</f>
        <v>175.62893081761004</v>
      </c>
      <c r="E128" s="673">
        <f t="shared" si="26"/>
        <v>15.272080940661743</v>
      </c>
      <c r="F128" s="681">
        <f t="shared" si="23"/>
        <v>15.272080940661743</v>
      </c>
      <c r="G128" s="644"/>
      <c r="H128" s="644"/>
      <c r="I128" s="644" t="s">
        <v>77</v>
      </c>
      <c r="J128" s="675"/>
      <c r="K128" s="676">
        <v>175.62893081761004</v>
      </c>
      <c r="L128" s="684">
        <v>45665</v>
      </c>
      <c r="M128" s="662" t="e">
        <f>SUMIF('Cable trays + Fittings'!F:F,'Cable trays (UnitPrice)'!B128,'Cable trays + Fittings'!P:P)</f>
        <v>#VALUE!</v>
      </c>
      <c r="N128" s="674" t="e">
        <f t="shared" si="24"/>
        <v>#VALUE!</v>
      </c>
      <c r="R128" s="680">
        <v>460</v>
      </c>
      <c r="S128" s="682">
        <f t="shared" si="15"/>
        <v>-284.37106918238999</v>
      </c>
    </row>
    <row r="129" spans="1:19">
      <c r="A129" s="644" t="s">
        <v>1411</v>
      </c>
      <c r="B129" s="644" t="s">
        <v>1412</v>
      </c>
      <c r="C129" s="679">
        <v>1</v>
      </c>
      <c r="D129" s="683">
        <f t="shared" si="29"/>
        <v>97.431865828092228</v>
      </c>
      <c r="E129" s="673">
        <f t="shared" si="26"/>
        <v>8.4723361589645414</v>
      </c>
      <c r="F129" s="681">
        <f t="shared" si="23"/>
        <v>8.4723361589645414</v>
      </c>
      <c r="G129" s="644"/>
      <c r="H129" s="644"/>
      <c r="I129" s="644" t="s">
        <v>77</v>
      </c>
      <c r="J129" s="675"/>
      <c r="K129" s="676">
        <v>97.431865828092228</v>
      </c>
      <c r="L129" s="684">
        <v>45665</v>
      </c>
      <c r="M129" s="662" t="e">
        <f>SUMIF('Cable trays + Fittings'!F:F,'Cable trays (UnitPrice)'!B129,'Cable trays + Fittings'!P:P)</f>
        <v>#VALUE!</v>
      </c>
      <c r="N129" s="674" t="e">
        <f t="shared" si="24"/>
        <v>#VALUE!</v>
      </c>
      <c r="R129" s="680">
        <v>455</v>
      </c>
      <c r="S129" s="682">
        <f t="shared" si="15"/>
        <v>-357.56813417190779</v>
      </c>
    </row>
    <row r="130" spans="1:19">
      <c r="A130" s="644" t="s">
        <v>1413</v>
      </c>
      <c r="B130" s="644" t="s">
        <v>1414</v>
      </c>
      <c r="C130" s="679">
        <v>1</v>
      </c>
      <c r="D130" s="683">
        <f t="shared" si="29"/>
        <v>97.431865828092228</v>
      </c>
      <c r="E130" s="673">
        <f t="shared" si="26"/>
        <v>8.4723361589645414</v>
      </c>
      <c r="F130" s="681">
        <f t="shared" si="23"/>
        <v>8.4723361589645414</v>
      </c>
      <c r="G130" s="644"/>
      <c r="H130" s="644"/>
      <c r="I130" s="644" t="s">
        <v>77</v>
      </c>
      <c r="J130" s="675"/>
      <c r="K130" s="676">
        <v>97.431865828092228</v>
      </c>
      <c r="L130" s="684">
        <v>45665</v>
      </c>
      <c r="M130" s="662" t="e">
        <f>SUMIF('Cable trays + Fittings'!F:F,'Cable trays (UnitPrice)'!B130,'Cable trays + Fittings'!P:P)</f>
        <v>#VALUE!</v>
      </c>
      <c r="N130" s="674" t="e">
        <f t="shared" si="24"/>
        <v>#VALUE!</v>
      </c>
      <c r="R130" s="680">
        <v>450</v>
      </c>
      <c r="S130" s="682">
        <f t="shared" si="15"/>
        <v>-352.56813417190779</v>
      </c>
    </row>
    <row r="131" spans="1:19">
      <c r="A131" s="644" t="s">
        <v>1415</v>
      </c>
      <c r="B131" s="644" t="s">
        <v>1416</v>
      </c>
      <c r="C131" s="679">
        <v>1</v>
      </c>
      <c r="D131" s="688">
        <v>440</v>
      </c>
      <c r="E131" s="673">
        <f t="shared" si="26"/>
        <v>38.260869565217391</v>
      </c>
      <c r="F131" s="681">
        <f t="shared" si="23"/>
        <v>38.260869565217391</v>
      </c>
      <c r="G131" s="644"/>
      <c r="H131" s="644"/>
      <c r="I131" s="644" t="s">
        <v>77</v>
      </c>
      <c r="J131" s="675"/>
      <c r="K131" s="676" t="s">
        <v>1180</v>
      </c>
      <c r="L131" s="685">
        <v>45624</v>
      </c>
      <c r="M131" s="662" t="e">
        <f>SUMIF('Cable trays + Fittings'!F:F,'Cable trays (UnitPrice)'!B131,'Cable trays + Fittings'!P:P)</f>
        <v>#VALUE!</v>
      </c>
      <c r="N131" s="674" t="e">
        <f t="shared" si="24"/>
        <v>#VALUE!</v>
      </c>
      <c r="R131" s="680">
        <v>440</v>
      </c>
      <c r="S131" s="682">
        <f t="shared" si="15"/>
        <v>0</v>
      </c>
    </row>
    <row r="132" spans="1:19">
      <c r="A132" s="644" t="s">
        <v>1417</v>
      </c>
      <c r="B132" s="644" t="s">
        <v>1418</v>
      </c>
      <c r="C132" s="679">
        <v>1</v>
      </c>
      <c r="D132" s="688">
        <v>420</v>
      </c>
      <c r="E132" s="673">
        <f t="shared" si="26"/>
        <v>36.521739130434781</v>
      </c>
      <c r="F132" s="681">
        <f t="shared" si="23"/>
        <v>36.521739130434781</v>
      </c>
      <c r="G132" s="644"/>
      <c r="H132" s="644"/>
      <c r="I132" s="644" t="s">
        <v>77</v>
      </c>
      <c r="J132" s="675"/>
      <c r="K132" s="676" t="s">
        <v>1180</v>
      </c>
      <c r="L132" s="685">
        <v>45624</v>
      </c>
      <c r="M132" s="662" t="e">
        <f>SUMIF('Cable trays + Fittings'!F:F,'Cable trays (UnitPrice)'!B132,'Cable trays + Fittings'!P:P)</f>
        <v>#VALUE!</v>
      </c>
      <c r="N132" s="674" t="e">
        <f t="shared" si="24"/>
        <v>#VALUE!</v>
      </c>
      <c r="R132" s="680">
        <v>420</v>
      </c>
      <c r="S132" s="682">
        <f t="shared" si="15"/>
        <v>0</v>
      </c>
    </row>
    <row r="133" spans="1:19">
      <c r="A133" s="644" t="s">
        <v>1419</v>
      </c>
      <c r="B133" s="644" t="s">
        <v>1420</v>
      </c>
      <c r="C133" s="679">
        <v>1</v>
      </c>
      <c r="D133" s="688">
        <v>400</v>
      </c>
      <c r="E133" s="673">
        <f t="shared" si="26"/>
        <v>34.782608695652172</v>
      </c>
      <c r="F133" s="681">
        <f t="shared" si="23"/>
        <v>34.782608695652172</v>
      </c>
      <c r="G133" s="644"/>
      <c r="H133" s="644"/>
      <c r="I133" s="644" t="s">
        <v>77</v>
      </c>
      <c r="J133" s="675"/>
      <c r="K133" s="676" t="s">
        <v>1180</v>
      </c>
      <c r="L133" s="685">
        <v>45624</v>
      </c>
      <c r="M133" s="662" t="e">
        <f>SUMIF('Cable trays + Fittings'!F:F,'Cable trays (UnitPrice)'!B133,'Cable trays + Fittings'!P:P)</f>
        <v>#VALUE!</v>
      </c>
      <c r="N133" s="674" t="e">
        <f t="shared" si="24"/>
        <v>#VALUE!</v>
      </c>
      <c r="R133" s="680">
        <v>400</v>
      </c>
      <c r="S133" s="682">
        <f t="shared" si="15"/>
        <v>0</v>
      </c>
    </row>
    <row r="134" spans="1:19">
      <c r="A134" s="644" t="s">
        <v>1421</v>
      </c>
      <c r="B134" s="644" t="s">
        <v>1422</v>
      </c>
      <c r="C134" s="679">
        <v>1</v>
      </c>
      <c r="D134" s="683">
        <f t="shared" ref="D134:D139" si="30">K134</f>
        <v>175.62893081761004</v>
      </c>
      <c r="E134" s="673">
        <f t="shared" si="26"/>
        <v>15.272080940661743</v>
      </c>
      <c r="F134" s="681">
        <f t="shared" si="23"/>
        <v>15.272080940661743</v>
      </c>
      <c r="G134" s="644"/>
      <c r="H134" s="644"/>
      <c r="I134" s="644" t="s">
        <v>77</v>
      </c>
      <c r="J134" s="675"/>
      <c r="K134" s="676">
        <v>175.62893081761004</v>
      </c>
      <c r="L134" s="684">
        <v>45665</v>
      </c>
      <c r="M134" s="662" t="e">
        <f>SUMIF('Cable trays + Fittings'!F:F,'Cable trays (UnitPrice)'!B134,'Cable trays + Fittings'!P:P)</f>
        <v>#VALUE!</v>
      </c>
      <c r="N134" s="674" t="e">
        <f t="shared" si="24"/>
        <v>#VALUE!</v>
      </c>
      <c r="R134" s="680">
        <v>380</v>
      </c>
      <c r="S134" s="682">
        <f t="shared" si="15"/>
        <v>-204.37106918238996</v>
      </c>
    </row>
    <row r="135" spans="1:19">
      <c r="A135" s="644" t="s">
        <v>1423</v>
      </c>
      <c r="B135" s="644" t="s">
        <v>1424</v>
      </c>
      <c r="C135" s="679">
        <v>1</v>
      </c>
      <c r="D135" s="683">
        <f t="shared" si="30"/>
        <v>166.82389937106919</v>
      </c>
      <c r="E135" s="673">
        <f t="shared" si="26"/>
        <v>14.506426032266885</v>
      </c>
      <c r="F135" s="681">
        <f t="shared" si="23"/>
        <v>14.506426032266885</v>
      </c>
      <c r="G135" s="644"/>
      <c r="H135" s="644"/>
      <c r="I135" s="644" t="s">
        <v>77</v>
      </c>
      <c r="J135" s="675"/>
      <c r="K135" s="676">
        <v>166.82389937106919</v>
      </c>
      <c r="L135" s="684">
        <v>45665</v>
      </c>
      <c r="M135" s="662" t="e">
        <f>SUMIF('Cable trays + Fittings'!F:F,'Cable trays (UnitPrice)'!B135,'Cable trays + Fittings'!P:P)</f>
        <v>#VALUE!</v>
      </c>
      <c r="N135" s="674" t="e">
        <f t="shared" si="24"/>
        <v>#VALUE!</v>
      </c>
      <c r="R135" s="680">
        <v>360</v>
      </c>
      <c r="S135" s="682">
        <f t="shared" si="15"/>
        <v>-193.17610062893081</v>
      </c>
    </row>
    <row r="136" spans="1:19">
      <c r="A136" s="644" t="s">
        <v>1425</v>
      </c>
      <c r="B136" s="644" t="s">
        <v>1426</v>
      </c>
      <c r="C136" s="679">
        <v>1</v>
      </c>
      <c r="D136" s="683">
        <f t="shared" si="30"/>
        <v>74.0041928721174</v>
      </c>
      <c r="E136" s="673">
        <f t="shared" si="26"/>
        <v>6.4351472062710782</v>
      </c>
      <c r="F136" s="681">
        <f t="shared" si="23"/>
        <v>6.4351472062710782</v>
      </c>
      <c r="G136" s="644"/>
      <c r="H136" s="644"/>
      <c r="I136" s="644" t="s">
        <v>77</v>
      </c>
      <c r="J136" s="675"/>
      <c r="K136" s="676">
        <v>74.0041928721174</v>
      </c>
      <c r="L136" s="684">
        <v>45665</v>
      </c>
      <c r="M136" s="662" t="e">
        <f>SUMIF('Cable trays + Fittings'!F:F,'Cable trays (UnitPrice)'!B136,'Cable trays + Fittings'!P:P)</f>
        <v>#VALUE!</v>
      </c>
      <c r="N136" s="674" t="e">
        <f t="shared" si="24"/>
        <v>#VALUE!</v>
      </c>
      <c r="R136" s="680">
        <v>340</v>
      </c>
      <c r="S136" s="682">
        <f t="shared" si="15"/>
        <v>-265.99580712788259</v>
      </c>
    </row>
    <row r="137" spans="1:19">
      <c r="A137" s="644" t="s">
        <v>1427</v>
      </c>
      <c r="B137" s="644" t="s">
        <v>1428</v>
      </c>
      <c r="C137" s="679">
        <v>1</v>
      </c>
      <c r="D137" s="683">
        <f t="shared" si="30"/>
        <v>97.431865828092228</v>
      </c>
      <c r="E137" s="673">
        <f t="shared" si="26"/>
        <v>8.4723361589645414</v>
      </c>
      <c r="F137" s="681">
        <f t="shared" si="23"/>
        <v>8.4723361589645414</v>
      </c>
      <c r="G137" s="644"/>
      <c r="H137" s="644"/>
      <c r="I137" s="644" t="s">
        <v>77</v>
      </c>
      <c r="J137" s="675"/>
      <c r="K137" s="676">
        <v>97.431865828092228</v>
      </c>
      <c r="L137" s="684">
        <v>45665</v>
      </c>
      <c r="M137" s="662" t="e">
        <f>SUMIF('Cable trays + Fittings'!F:F,'Cable trays (UnitPrice)'!B137,'Cable trays + Fittings'!P:P)</f>
        <v>#VALUE!</v>
      </c>
      <c r="N137" s="674" t="e">
        <f t="shared" si="24"/>
        <v>#VALUE!</v>
      </c>
      <c r="R137" s="680">
        <v>330</v>
      </c>
      <c r="S137" s="682">
        <f t="shared" si="15"/>
        <v>-232.56813417190779</v>
      </c>
    </row>
    <row r="138" spans="1:19">
      <c r="A138" s="644" t="s">
        <v>1429</v>
      </c>
      <c r="B138" s="644" t="s">
        <v>1430</v>
      </c>
      <c r="C138" s="679">
        <v>1</v>
      </c>
      <c r="D138" s="683">
        <f t="shared" si="30"/>
        <v>97.431865828092228</v>
      </c>
      <c r="E138" s="673">
        <f t="shared" si="26"/>
        <v>8.4723361589645414</v>
      </c>
      <c r="F138" s="681">
        <f t="shared" si="23"/>
        <v>8.4723361589645414</v>
      </c>
      <c r="G138" s="644"/>
      <c r="H138" s="644"/>
      <c r="I138" s="644" t="s">
        <v>77</v>
      </c>
      <c r="J138" s="675"/>
      <c r="K138" s="676">
        <v>97.431865828092228</v>
      </c>
      <c r="L138" s="684">
        <v>45665</v>
      </c>
      <c r="M138" s="662" t="e">
        <f>SUMIF('Cable trays + Fittings'!F:F,'Cable trays (UnitPrice)'!B138,'Cable trays + Fittings'!P:P)</f>
        <v>#VALUE!</v>
      </c>
      <c r="N138" s="674" t="e">
        <f t="shared" si="24"/>
        <v>#VALUE!</v>
      </c>
      <c r="R138" s="680">
        <v>320</v>
      </c>
      <c r="S138" s="682">
        <f t="shared" si="15"/>
        <v>-222.56813417190779</v>
      </c>
    </row>
    <row r="139" spans="1:19">
      <c r="A139" s="644" t="s">
        <v>1431</v>
      </c>
      <c r="B139" s="644" t="s">
        <v>1432</v>
      </c>
      <c r="C139" s="679">
        <v>1</v>
      </c>
      <c r="D139" s="683">
        <f t="shared" si="30"/>
        <v>78.721174004192861</v>
      </c>
      <c r="E139" s="673">
        <f t="shared" ref="E139:E174" si="31">D139/NOK2EUR</f>
        <v>6.8453194786254663</v>
      </c>
      <c r="F139" s="681">
        <f t="shared" si="23"/>
        <v>6.8453194786254663</v>
      </c>
      <c r="G139" s="644"/>
      <c r="H139" s="644"/>
      <c r="I139" s="644" t="s">
        <v>77</v>
      </c>
      <c r="J139" s="675"/>
      <c r="K139" s="676">
        <v>78.721174004192861</v>
      </c>
      <c r="L139" s="684">
        <v>45665</v>
      </c>
      <c r="M139" s="662" t="e">
        <f>SUMIF('Cable trays + Fittings'!F:F,'Cable trays (UnitPrice)'!B139,'Cable trays + Fittings'!P:P)</f>
        <v>#VALUE!</v>
      </c>
      <c r="N139" s="674" t="e">
        <f t="shared" si="24"/>
        <v>#VALUE!</v>
      </c>
      <c r="R139" s="680">
        <v>310</v>
      </c>
      <c r="S139" s="682">
        <f t="shared" ref="S139:S202" si="32">D139-R139</f>
        <v>-231.27882599580715</v>
      </c>
    </row>
    <row r="140" spans="1:19">
      <c r="A140" s="644" t="s">
        <v>1433</v>
      </c>
      <c r="B140" s="644" t="s">
        <v>1434</v>
      </c>
      <c r="C140" s="679">
        <v>1</v>
      </c>
      <c r="D140" s="688">
        <v>295</v>
      </c>
      <c r="E140" s="673">
        <f t="shared" si="31"/>
        <v>25.652173913043477</v>
      </c>
      <c r="F140" s="681">
        <f t="shared" si="23"/>
        <v>25.652173913043477</v>
      </c>
      <c r="G140" s="644"/>
      <c r="H140" s="644"/>
      <c r="I140" s="644" t="s">
        <v>77</v>
      </c>
      <c r="J140" s="675"/>
      <c r="K140" s="676" t="s">
        <v>1180</v>
      </c>
      <c r="L140" s="685">
        <v>45624</v>
      </c>
      <c r="M140" s="662" t="e">
        <f>SUMIF('Cable trays + Fittings'!F:F,'Cable trays (UnitPrice)'!B140,'Cable trays + Fittings'!P:P)</f>
        <v>#VALUE!</v>
      </c>
      <c r="N140" s="674" t="e">
        <f t="shared" si="24"/>
        <v>#VALUE!</v>
      </c>
      <c r="R140" s="680">
        <v>295</v>
      </c>
      <c r="S140" s="682">
        <f t="shared" si="32"/>
        <v>0</v>
      </c>
    </row>
    <row r="141" spans="1:19">
      <c r="A141" s="644" t="s">
        <v>1435</v>
      </c>
      <c r="B141" s="644" t="s">
        <v>1436</v>
      </c>
      <c r="C141" s="679">
        <v>1</v>
      </c>
      <c r="D141" s="688">
        <v>290</v>
      </c>
      <c r="E141" s="673">
        <f t="shared" si="31"/>
        <v>25.217391304347824</v>
      </c>
      <c r="F141" s="681">
        <f t="shared" si="23"/>
        <v>25.217391304347824</v>
      </c>
      <c r="G141" s="644"/>
      <c r="H141" s="644"/>
      <c r="I141" s="644" t="s">
        <v>77</v>
      </c>
      <c r="J141" s="675"/>
      <c r="K141" s="676" t="s">
        <v>1180</v>
      </c>
      <c r="L141" s="685">
        <v>45624</v>
      </c>
      <c r="M141" s="662" t="e">
        <f>SUMIF('Cable trays + Fittings'!F:F,'Cable trays (UnitPrice)'!B141,'Cable trays + Fittings'!P:P)</f>
        <v>#VALUE!</v>
      </c>
      <c r="N141" s="674" t="e">
        <f t="shared" si="24"/>
        <v>#VALUE!</v>
      </c>
      <c r="R141" s="680">
        <v>290</v>
      </c>
      <c r="S141" s="682">
        <f t="shared" si="32"/>
        <v>0</v>
      </c>
    </row>
    <row r="142" spans="1:19">
      <c r="A142" s="644" t="s">
        <v>1437</v>
      </c>
      <c r="B142" s="644" t="s">
        <v>1438</v>
      </c>
      <c r="C142" s="679">
        <v>1</v>
      </c>
      <c r="D142" s="683">
        <f>K142</f>
        <v>141.40461215932913</v>
      </c>
      <c r="E142" s="673">
        <f t="shared" si="31"/>
        <v>12.296053231246011</v>
      </c>
      <c r="F142" s="681">
        <f t="shared" si="23"/>
        <v>12.296053231246011</v>
      </c>
      <c r="G142" s="644"/>
      <c r="H142" s="644"/>
      <c r="I142" s="644" t="s">
        <v>77</v>
      </c>
      <c r="J142" s="675"/>
      <c r="K142" s="676">
        <v>141.40461215932913</v>
      </c>
      <c r="L142" s="684">
        <v>45665</v>
      </c>
      <c r="M142" s="662" t="e">
        <f>SUMIF('Cable trays + Fittings'!F:F,'Cable trays (UnitPrice)'!B142,'Cable trays + Fittings'!P:P)</f>
        <v>#VALUE!</v>
      </c>
      <c r="N142" s="674" t="e">
        <f t="shared" si="24"/>
        <v>#VALUE!</v>
      </c>
      <c r="R142" s="680">
        <v>288.75</v>
      </c>
      <c r="S142" s="682">
        <f t="shared" si="32"/>
        <v>-147.34538784067087</v>
      </c>
    </row>
    <row r="143" spans="1:19">
      <c r="A143" s="644" t="s">
        <v>1439</v>
      </c>
      <c r="B143" s="644" t="s">
        <v>1440</v>
      </c>
      <c r="C143" s="679">
        <v>1</v>
      </c>
      <c r="D143" s="688">
        <v>260</v>
      </c>
      <c r="E143" s="673">
        <f t="shared" si="31"/>
        <v>22.608695652173914</v>
      </c>
      <c r="F143" s="681">
        <f t="shared" si="23"/>
        <v>22.608695652173914</v>
      </c>
      <c r="G143" s="644"/>
      <c r="H143" s="644"/>
      <c r="I143" s="644" t="s">
        <v>77</v>
      </c>
      <c r="J143" s="675"/>
      <c r="K143" s="676" t="s">
        <v>1180</v>
      </c>
      <c r="L143" s="685">
        <v>45624</v>
      </c>
      <c r="M143" s="662" t="e">
        <f>SUMIF('Cable trays + Fittings'!F:F,'Cable trays (UnitPrice)'!B143,'Cable trays + Fittings'!P:P)</f>
        <v>#VALUE!</v>
      </c>
      <c r="N143" s="674" t="e">
        <f t="shared" si="24"/>
        <v>#VALUE!</v>
      </c>
      <c r="R143" s="680">
        <v>260</v>
      </c>
      <c r="S143" s="682">
        <f t="shared" si="32"/>
        <v>0</v>
      </c>
    </row>
    <row r="144" spans="1:19">
      <c r="A144" s="644" t="s">
        <v>1441</v>
      </c>
      <c r="B144" s="644" t="s">
        <v>1442</v>
      </c>
      <c r="C144" s="679">
        <v>1</v>
      </c>
      <c r="D144" s="683">
        <f t="shared" ref="D144:D147" si="33">K144</f>
        <v>123.1656184486373</v>
      </c>
      <c r="E144" s="673">
        <f t="shared" si="31"/>
        <v>10.710053778142374</v>
      </c>
      <c r="F144" s="681">
        <f t="shared" si="23"/>
        <v>10.710053778142374</v>
      </c>
      <c r="G144" s="644"/>
      <c r="H144" s="644"/>
      <c r="I144" s="644" t="s">
        <v>77</v>
      </c>
      <c r="J144" s="675"/>
      <c r="K144" s="676">
        <v>123.1656184486373</v>
      </c>
      <c r="L144" s="684">
        <v>45665</v>
      </c>
      <c r="M144" s="662" t="e">
        <f>SUMIF('Cable trays + Fittings'!F:F,'Cable trays (UnitPrice)'!B144,'Cable trays + Fittings'!P:P)</f>
        <v>#VALUE!</v>
      </c>
      <c r="N144" s="674" t="e">
        <f t="shared" si="24"/>
        <v>#VALUE!</v>
      </c>
      <c r="R144" s="680">
        <v>250</v>
      </c>
      <c r="S144" s="682">
        <f t="shared" si="32"/>
        <v>-126.8343815513627</v>
      </c>
    </row>
    <row r="145" spans="1:19">
      <c r="A145" s="644" t="s">
        <v>1443</v>
      </c>
      <c r="B145" s="644" t="s">
        <v>1444</v>
      </c>
      <c r="C145" s="679">
        <v>1</v>
      </c>
      <c r="D145" s="683">
        <f t="shared" si="33"/>
        <v>71.226415094339629</v>
      </c>
      <c r="E145" s="673">
        <f t="shared" si="31"/>
        <v>6.1936013125512721</v>
      </c>
      <c r="F145" s="681">
        <f t="shared" si="23"/>
        <v>6.1936013125512721</v>
      </c>
      <c r="G145" s="644"/>
      <c r="H145" s="644"/>
      <c r="I145" s="644" t="s">
        <v>77</v>
      </c>
      <c r="J145" s="675"/>
      <c r="K145" s="676">
        <v>71.226415094339629</v>
      </c>
      <c r="L145" s="684">
        <v>45665</v>
      </c>
      <c r="M145" s="662" t="e">
        <f>SUMIF('Cable trays + Fittings'!F:F,'Cable trays (UnitPrice)'!B145,'Cable trays + Fittings'!P:P)</f>
        <v>#VALUE!</v>
      </c>
      <c r="N145" s="674" t="e">
        <f t="shared" si="24"/>
        <v>#VALUE!</v>
      </c>
      <c r="R145" s="680">
        <v>240</v>
      </c>
      <c r="S145" s="682">
        <f t="shared" si="32"/>
        <v>-168.77358490566036</v>
      </c>
    </row>
    <row r="146" spans="1:19">
      <c r="A146" s="644" t="s">
        <v>1445</v>
      </c>
      <c r="B146" s="644" t="s">
        <v>1446</v>
      </c>
      <c r="C146" s="679">
        <v>1</v>
      </c>
      <c r="D146" s="683">
        <f t="shared" si="33"/>
        <v>56.079664570230598</v>
      </c>
      <c r="E146" s="673">
        <f t="shared" si="31"/>
        <v>4.8764925713244001</v>
      </c>
      <c r="F146" s="681">
        <f t="shared" si="23"/>
        <v>4.8764925713244001</v>
      </c>
      <c r="G146" s="644"/>
      <c r="H146" s="644"/>
      <c r="I146" s="644" t="s">
        <v>77</v>
      </c>
      <c r="J146" s="675"/>
      <c r="K146" s="676">
        <v>56.079664570230598</v>
      </c>
      <c r="L146" s="684">
        <v>45665</v>
      </c>
      <c r="M146" s="662" t="e">
        <f>SUMIF('Cable trays + Fittings'!F:F,'Cable trays (UnitPrice)'!B146,'Cable trays + Fittings'!P:P)</f>
        <v>#VALUE!</v>
      </c>
      <c r="N146" s="674" t="e">
        <f t="shared" si="24"/>
        <v>#VALUE!</v>
      </c>
      <c r="R146" s="680">
        <v>230</v>
      </c>
      <c r="S146" s="682">
        <f t="shared" si="32"/>
        <v>-173.92033542976941</v>
      </c>
    </row>
    <row r="147" spans="1:19">
      <c r="A147" s="644" t="s">
        <v>1447</v>
      </c>
      <c r="B147" s="644" t="s">
        <v>1448</v>
      </c>
      <c r="C147" s="679">
        <v>1</v>
      </c>
      <c r="D147" s="683">
        <f t="shared" si="33"/>
        <v>123.1656184486373</v>
      </c>
      <c r="E147" s="673">
        <f t="shared" si="31"/>
        <v>10.710053778142374</v>
      </c>
      <c r="F147" s="681">
        <f t="shared" si="23"/>
        <v>10.710053778142374</v>
      </c>
      <c r="G147" s="644"/>
      <c r="H147" s="644"/>
      <c r="I147" s="644" t="s">
        <v>77</v>
      </c>
      <c r="J147" s="675"/>
      <c r="K147" s="676">
        <v>123.1656184486373</v>
      </c>
      <c r="L147" s="684">
        <v>45665</v>
      </c>
      <c r="M147" s="662" t="e">
        <f>SUMIF('Cable trays + Fittings'!F:F,'Cable trays (UnitPrice)'!B147,'Cable trays + Fittings'!P:P)</f>
        <v>#VALUE!</v>
      </c>
      <c r="N147" s="674" t="e">
        <f t="shared" si="24"/>
        <v>#VALUE!</v>
      </c>
      <c r="R147" s="680">
        <v>210</v>
      </c>
      <c r="S147" s="682">
        <f t="shared" si="32"/>
        <v>-86.834381551362696</v>
      </c>
    </row>
    <row r="148" spans="1:19">
      <c r="A148" s="644" t="s">
        <v>1449</v>
      </c>
      <c r="B148" s="644" t="s">
        <v>1450</v>
      </c>
      <c r="C148" s="679">
        <v>1</v>
      </c>
      <c r="D148" s="688">
        <v>250</v>
      </c>
      <c r="E148" s="673">
        <f t="shared" si="31"/>
        <v>21.739130434782609</v>
      </c>
      <c r="F148" s="681">
        <f t="shared" si="23"/>
        <v>21.739130434782609</v>
      </c>
      <c r="G148" s="644"/>
      <c r="H148" s="644"/>
      <c r="I148" s="644" t="s">
        <v>77</v>
      </c>
      <c r="J148" s="675"/>
      <c r="K148" s="676" t="s">
        <v>1180</v>
      </c>
      <c r="L148" s="685">
        <v>45624</v>
      </c>
      <c r="M148" s="662" t="e">
        <f>SUMIF('Cable trays + Fittings'!F:F,'Cable trays (UnitPrice)'!B148,'Cable trays + Fittings'!P:P)</f>
        <v>#VALUE!</v>
      </c>
      <c r="N148" s="674" t="e">
        <f t="shared" si="24"/>
        <v>#VALUE!</v>
      </c>
      <c r="R148" s="680">
        <v>250</v>
      </c>
      <c r="S148" s="682">
        <f t="shared" si="32"/>
        <v>0</v>
      </c>
    </row>
    <row r="149" spans="1:19">
      <c r="A149" s="644" t="s">
        <v>1451</v>
      </c>
      <c r="B149" s="644" t="s">
        <v>1452</v>
      </c>
      <c r="C149" s="679">
        <v>1</v>
      </c>
      <c r="D149" s="683">
        <f>K149</f>
        <v>55.136268343815509</v>
      </c>
      <c r="E149" s="673">
        <f t="shared" si="31"/>
        <v>4.7944581168535221</v>
      </c>
      <c r="F149" s="681">
        <f t="shared" si="23"/>
        <v>4.7944581168535221</v>
      </c>
      <c r="G149" s="644"/>
      <c r="H149" s="644"/>
      <c r="I149" s="644" t="s">
        <v>77</v>
      </c>
      <c r="J149" s="675"/>
      <c r="K149" s="676">
        <v>55.136268343815509</v>
      </c>
      <c r="L149" s="684">
        <v>45665</v>
      </c>
      <c r="M149" s="662" t="e">
        <f>SUMIF('Cable trays + Fittings'!F:F,'Cable trays (UnitPrice)'!B149,'Cable trays + Fittings'!P:P)</f>
        <v>#VALUE!</v>
      </c>
      <c r="N149" s="674" t="e">
        <f t="shared" si="24"/>
        <v>#VALUE!</v>
      </c>
      <c r="R149" s="680">
        <v>200</v>
      </c>
      <c r="S149" s="682">
        <f t="shared" si="32"/>
        <v>-144.86373165618448</v>
      </c>
    </row>
    <row r="150" spans="1:19">
      <c r="A150" s="644" t="s">
        <v>1453</v>
      </c>
      <c r="B150" s="644" t="s">
        <v>1454</v>
      </c>
      <c r="C150" s="679">
        <v>1</v>
      </c>
      <c r="D150" s="680">
        <f>(9.19+4)*11.57</f>
        <v>152.60829999999999</v>
      </c>
      <c r="E150" s="673">
        <f>D150/NOK2EUR</f>
        <v>13.270286956521739</v>
      </c>
      <c r="F150" s="681">
        <v>20</v>
      </c>
      <c r="G150" s="644"/>
      <c r="H150" s="644"/>
      <c r="I150" s="644" t="s">
        <v>77</v>
      </c>
      <c r="J150" s="675"/>
      <c r="K150" s="676" t="s">
        <v>1180</v>
      </c>
      <c r="L150" s="685">
        <v>45624</v>
      </c>
      <c r="M150" s="662" t="e">
        <f>SUMIF('Cable trays + Fittings'!F:F,'Cable trays (UnitPrice)'!B150,'Cable trays + Fittings'!P:P)</f>
        <v>#VALUE!</v>
      </c>
      <c r="N150" s="674" t="e">
        <f t="shared" si="24"/>
        <v>#VALUE!</v>
      </c>
      <c r="R150" s="680">
        <f>(9.19+4)*11.57</f>
        <v>152.60829999999999</v>
      </c>
      <c r="S150" s="682">
        <f t="shared" si="32"/>
        <v>0</v>
      </c>
    </row>
    <row r="151" spans="1:19">
      <c r="A151" s="644" t="s">
        <v>1455</v>
      </c>
      <c r="B151" s="644" t="s">
        <v>1456</v>
      </c>
      <c r="C151" s="679">
        <v>1</v>
      </c>
      <c r="D151" s="680">
        <f>(13.95+4)*11.57</f>
        <v>207.6815</v>
      </c>
      <c r="E151" s="673">
        <f t="shared" si="31"/>
        <v>18.059260869565218</v>
      </c>
      <c r="F151" s="681">
        <f t="shared" si="23"/>
        <v>18.059260869565218</v>
      </c>
      <c r="G151" s="644">
        <v>1432124</v>
      </c>
      <c r="H151" s="644" t="s">
        <v>1241</v>
      </c>
      <c r="I151" s="644" t="s">
        <v>77</v>
      </c>
      <c r="J151" s="675"/>
      <c r="K151" s="676" t="s">
        <v>1180</v>
      </c>
      <c r="L151" s="685">
        <v>45624</v>
      </c>
      <c r="M151" s="662">
        <f>SUMIF('Cable trays + Fittings'!F:F,'Cable trays (UnitPrice)'!B151,'Cable trays + Fittings'!P:P)</f>
        <v>0</v>
      </c>
      <c r="N151" s="674">
        <f t="shared" si="24"/>
        <v>0</v>
      </c>
      <c r="R151" s="680">
        <f>(13.95+4)*11.57</f>
        <v>207.6815</v>
      </c>
      <c r="S151" s="682">
        <f t="shared" si="32"/>
        <v>0</v>
      </c>
    </row>
    <row r="152" spans="1:19">
      <c r="A152" s="644" t="s">
        <v>1453</v>
      </c>
      <c r="B152" s="644" t="s">
        <v>1457</v>
      </c>
      <c r="C152" s="679">
        <v>1</v>
      </c>
      <c r="D152" s="683">
        <f>K152</f>
        <v>108.75262054507338</v>
      </c>
      <c r="E152" s="673">
        <f t="shared" si="31"/>
        <v>9.4567496126150772</v>
      </c>
      <c r="F152" s="681">
        <f t="shared" si="23"/>
        <v>9.4567496126150772</v>
      </c>
      <c r="G152" s="644">
        <v>1432123</v>
      </c>
      <c r="H152" s="644" t="s">
        <v>1241</v>
      </c>
      <c r="I152" s="644" t="s">
        <v>77</v>
      </c>
      <c r="J152" s="675"/>
      <c r="K152" s="676">
        <v>108.75262054507338</v>
      </c>
      <c r="L152" s="684">
        <v>45665</v>
      </c>
      <c r="M152" s="662" t="e">
        <f>SUMIF('Cable trays + Fittings'!F:F,'Cable trays (UnitPrice)'!B152,'Cable trays + Fittings'!P:P)</f>
        <v>#VALUE!</v>
      </c>
      <c r="N152" s="674" t="e">
        <f t="shared" si="24"/>
        <v>#VALUE!</v>
      </c>
      <c r="R152" s="680">
        <f>(9.19+4)*11.57</f>
        <v>152.60829999999999</v>
      </c>
      <c r="S152" s="682">
        <f t="shared" si="32"/>
        <v>-43.855679454926602</v>
      </c>
    </row>
    <row r="153" spans="1:19">
      <c r="A153" s="644" t="s">
        <v>1453</v>
      </c>
      <c r="B153" s="644" t="s">
        <v>1458</v>
      </c>
      <c r="C153" s="679">
        <v>1</v>
      </c>
      <c r="D153" s="680">
        <f>(9.19+4)*11.57</f>
        <v>152.60829999999999</v>
      </c>
      <c r="E153" s="673">
        <f t="shared" ref="E153:E154" si="34">D153/NOK2EUR</f>
        <v>13.270286956521739</v>
      </c>
      <c r="F153" s="681">
        <f t="shared" si="23"/>
        <v>13.270286956521739</v>
      </c>
      <c r="G153" s="644">
        <v>1432123</v>
      </c>
      <c r="H153" s="644" t="s">
        <v>1241</v>
      </c>
      <c r="I153" s="644" t="s">
        <v>77</v>
      </c>
      <c r="J153" s="675"/>
      <c r="K153" s="676" t="s">
        <v>1180</v>
      </c>
      <c r="L153" s="685">
        <v>45624</v>
      </c>
      <c r="M153" s="662">
        <f>SUMIF('Cable trays + Fittings'!F:F,'Cable trays (UnitPrice)'!B153,'Cable trays + Fittings'!P:P)</f>
        <v>0</v>
      </c>
      <c r="N153" s="674">
        <f t="shared" si="24"/>
        <v>0</v>
      </c>
      <c r="R153" s="680">
        <f>(9.19+4)*11.57</f>
        <v>152.60829999999999</v>
      </c>
      <c r="S153" s="682">
        <f t="shared" si="32"/>
        <v>0</v>
      </c>
    </row>
    <row r="154" spans="1:19">
      <c r="A154" s="644" t="s">
        <v>1453</v>
      </c>
      <c r="B154" s="644" t="s">
        <v>1459</v>
      </c>
      <c r="C154" s="679">
        <v>1</v>
      </c>
      <c r="D154" s="683">
        <f>K154</f>
        <v>101.04821802935011</v>
      </c>
      <c r="E154" s="673">
        <f t="shared" si="34"/>
        <v>8.7868015677695741</v>
      </c>
      <c r="F154" s="681">
        <f t="shared" si="23"/>
        <v>8.7868015677695741</v>
      </c>
      <c r="G154" s="644">
        <v>1432123</v>
      </c>
      <c r="H154" s="644" t="s">
        <v>1241</v>
      </c>
      <c r="I154" s="644" t="s">
        <v>77</v>
      </c>
      <c r="J154" s="675"/>
      <c r="K154" s="676">
        <v>101.04821802935011</v>
      </c>
      <c r="L154" s="684">
        <v>45665</v>
      </c>
      <c r="M154" s="662" t="e">
        <f>SUMIF('Cable trays + Fittings'!F:F,'Cable trays (UnitPrice)'!B154,'Cable trays + Fittings'!P:P)</f>
        <v>#VALUE!</v>
      </c>
      <c r="N154" s="674" t="e">
        <f t="shared" si="24"/>
        <v>#VALUE!</v>
      </c>
      <c r="R154" s="680">
        <f>(9.19+4)*11.57</f>
        <v>152.60829999999999</v>
      </c>
      <c r="S154" s="682">
        <f t="shared" si="32"/>
        <v>-51.560081970649875</v>
      </c>
    </row>
    <row r="155" spans="1:19">
      <c r="A155" s="644" t="s">
        <v>1453</v>
      </c>
      <c r="B155" s="644" t="s">
        <v>1460</v>
      </c>
      <c r="C155" s="679">
        <v>1</v>
      </c>
      <c r="D155" s="688">
        <f>(9.19+4)*11.57</f>
        <v>152.60829999999999</v>
      </c>
      <c r="E155" s="673">
        <f t="shared" ref="E155" si="35">D155/NOK2EUR</f>
        <v>13.270286956521739</v>
      </c>
      <c r="F155" s="681">
        <f t="shared" si="23"/>
        <v>13.270286956521739</v>
      </c>
      <c r="G155" s="644">
        <v>1432123</v>
      </c>
      <c r="H155" s="644" t="s">
        <v>1241</v>
      </c>
      <c r="I155" s="644" t="s">
        <v>77</v>
      </c>
      <c r="J155" s="675"/>
      <c r="K155" s="676" t="s">
        <v>1180</v>
      </c>
      <c r="L155" s="685">
        <v>45624</v>
      </c>
      <c r="M155" s="662" t="e">
        <f>SUMIF('Cable trays + Fittings'!F:F,'Cable trays (UnitPrice)'!B155,'Cable trays + Fittings'!P:P)</f>
        <v>#VALUE!</v>
      </c>
      <c r="N155" s="674" t="e">
        <f t="shared" si="24"/>
        <v>#VALUE!</v>
      </c>
      <c r="R155" s="680">
        <f>(9.19+4)*11.57</f>
        <v>152.60829999999999</v>
      </c>
      <c r="S155" s="682">
        <f t="shared" si="32"/>
        <v>0</v>
      </c>
    </row>
    <row r="156" spans="1:19">
      <c r="A156" s="644" t="s">
        <v>1461</v>
      </c>
      <c r="B156" s="644" t="s">
        <v>1462</v>
      </c>
      <c r="C156" s="679">
        <v>1</v>
      </c>
      <c r="D156" s="688">
        <v>150</v>
      </c>
      <c r="E156" s="673">
        <f t="shared" ref="E156" si="36">D156/NOK2EUR</f>
        <v>13.043478260869565</v>
      </c>
      <c r="F156" s="681">
        <f t="shared" si="23"/>
        <v>13.043478260869565</v>
      </c>
      <c r="G156" s="644"/>
      <c r="H156" s="644"/>
      <c r="I156" s="644" t="s">
        <v>77</v>
      </c>
      <c r="J156" s="675"/>
      <c r="K156" s="676" t="s">
        <v>1180</v>
      </c>
      <c r="L156" s="685">
        <v>45624</v>
      </c>
      <c r="M156" s="662" t="e">
        <f>SUMIF('Cable trays + Fittings'!F:F,'Cable trays (UnitPrice)'!B156,'Cable trays + Fittings'!P:P)</f>
        <v>#VALUE!</v>
      </c>
      <c r="N156" s="674" t="e">
        <f t="shared" si="24"/>
        <v>#VALUE!</v>
      </c>
      <c r="R156" s="680">
        <v>150</v>
      </c>
      <c r="S156" s="682">
        <f t="shared" si="32"/>
        <v>0</v>
      </c>
    </row>
    <row r="157" spans="1:19">
      <c r="A157" s="644" t="s">
        <v>1461</v>
      </c>
      <c r="B157" s="644" t="s">
        <v>1463</v>
      </c>
      <c r="C157" s="679">
        <v>1</v>
      </c>
      <c r="D157" s="683">
        <f>K157</f>
        <v>101.04821802935011</v>
      </c>
      <c r="E157" s="673">
        <f t="shared" si="31"/>
        <v>8.7868015677695741</v>
      </c>
      <c r="F157" s="681">
        <f t="shared" si="23"/>
        <v>8.7868015677695741</v>
      </c>
      <c r="G157" s="644"/>
      <c r="H157" s="644"/>
      <c r="I157" s="644" t="s">
        <v>77</v>
      </c>
      <c r="J157" s="675"/>
      <c r="K157" s="676">
        <v>101.04821802935011</v>
      </c>
      <c r="L157" s="684">
        <v>45665</v>
      </c>
      <c r="M157" s="662" t="e">
        <f>SUMIF('Cable trays + Fittings'!F:F,'Cable trays (UnitPrice)'!B157,'Cable trays + Fittings'!P:P)</f>
        <v>#VALUE!</v>
      </c>
      <c r="N157" s="674" t="e">
        <f t="shared" si="24"/>
        <v>#VALUE!</v>
      </c>
      <c r="R157" s="680">
        <v>150</v>
      </c>
      <c r="S157" s="682">
        <f t="shared" si="32"/>
        <v>-48.95178197064989</v>
      </c>
    </row>
    <row r="158" spans="1:19">
      <c r="A158" s="644" t="s">
        <v>1464</v>
      </c>
      <c r="B158" s="644" t="s">
        <v>1465</v>
      </c>
      <c r="C158" s="679">
        <v>1</v>
      </c>
      <c r="D158" s="688">
        <v>148</v>
      </c>
      <c r="E158" s="673">
        <f t="shared" si="31"/>
        <v>12.869565217391305</v>
      </c>
      <c r="F158" s="681">
        <f t="shared" si="23"/>
        <v>12.869565217391305</v>
      </c>
      <c r="G158" s="644"/>
      <c r="H158" s="644"/>
      <c r="I158" s="644" t="s">
        <v>77</v>
      </c>
      <c r="J158" s="675"/>
      <c r="K158" s="676" t="s">
        <v>1180</v>
      </c>
      <c r="L158" s="685">
        <v>45624</v>
      </c>
      <c r="M158" s="662" t="e">
        <f>SUMIF('Cable trays + Fittings'!F:F,'Cable trays (UnitPrice)'!B158,'Cable trays + Fittings'!P:P)</f>
        <v>#VALUE!</v>
      </c>
      <c r="N158" s="674" t="e">
        <f t="shared" si="24"/>
        <v>#VALUE!</v>
      </c>
      <c r="R158" s="680">
        <v>148</v>
      </c>
      <c r="S158" s="682">
        <f t="shared" si="32"/>
        <v>0</v>
      </c>
    </row>
    <row r="159" spans="1:19">
      <c r="A159" s="644" t="s">
        <v>1466</v>
      </c>
      <c r="B159" s="644" t="s">
        <v>1467</v>
      </c>
      <c r="C159" s="679">
        <v>1</v>
      </c>
      <c r="D159" s="683">
        <f t="shared" ref="D159:D160" si="37">K159</f>
        <v>75</v>
      </c>
      <c r="E159" s="673">
        <f t="shared" si="31"/>
        <v>6.5217391304347823</v>
      </c>
      <c r="F159" s="681">
        <f t="shared" si="23"/>
        <v>6.5217391304347823</v>
      </c>
      <c r="G159" s="644"/>
      <c r="H159" s="644"/>
      <c r="I159" s="644" t="s">
        <v>77</v>
      </c>
      <c r="J159" s="675"/>
      <c r="K159" s="676">
        <v>75</v>
      </c>
      <c r="L159" s="684">
        <v>45665</v>
      </c>
      <c r="M159" s="662" t="e">
        <f>SUMIF('Cable trays + Fittings'!F:F,'Cable trays (UnitPrice)'!B159,'Cable trays + Fittings'!P:P)</f>
        <v>#VALUE!</v>
      </c>
      <c r="N159" s="674" t="e">
        <f t="shared" si="24"/>
        <v>#VALUE!</v>
      </c>
      <c r="R159" s="680">
        <v>145</v>
      </c>
      <c r="S159" s="682">
        <f t="shared" si="32"/>
        <v>-70</v>
      </c>
    </row>
    <row r="160" spans="1:19">
      <c r="A160" s="644" t="s">
        <v>1468</v>
      </c>
      <c r="B160" s="644" t="s">
        <v>1469</v>
      </c>
      <c r="C160" s="679">
        <v>1</v>
      </c>
      <c r="D160" s="683">
        <f t="shared" si="37"/>
        <v>80.503144654088047</v>
      </c>
      <c r="E160" s="673">
        <f t="shared" ref="E160" si="38">D160/NOK2EUR</f>
        <v>7.0002734481815692</v>
      </c>
      <c r="F160" s="681">
        <f t="shared" si="23"/>
        <v>7.0002734481815692</v>
      </c>
      <c r="G160" s="644"/>
      <c r="H160" s="644" t="s">
        <v>1241</v>
      </c>
      <c r="I160" s="644" t="s">
        <v>77</v>
      </c>
      <c r="J160" s="675"/>
      <c r="K160" s="676">
        <v>80.503144654088047</v>
      </c>
      <c r="L160" s="684">
        <v>45665</v>
      </c>
      <c r="M160" s="662" t="e">
        <f>SUMIF('Cable trays + Fittings'!F:F,'Cable trays (UnitPrice)'!B160,'Cable trays + Fittings'!P:P)</f>
        <v>#VALUE!</v>
      </c>
      <c r="N160" s="674" t="e">
        <f t="shared" si="24"/>
        <v>#VALUE!</v>
      </c>
      <c r="R160" s="680">
        <v>142</v>
      </c>
      <c r="S160" s="682">
        <f t="shared" si="32"/>
        <v>-61.496855345911953</v>
      </c>
    </row>
    <row r="161" spans="1:19">
      <c r="A161" s="644" t="s">
        <v>1468</v>
      </c>
      <c r="B161" s="644" t="s">
        <v>1470</v>
      </c>
      <c r="C161" s="679">
        <v>1</v>
      </c>
      <c r="D161" s="680">
        <v>142</v>
      </c>
      <c r="E161" s="673">
        <f t="shared" si="31"/>
        <v>12.347826086956522</v>
      </c>
      <c r="F161" s="681">
        <f t="shared" si="23"/>
        <v>12.347826086956522</v>
      </c>
      <c r="G161" s="644"/>
      <c r="H161" s="644" t="s">
        <v>1241</v>
      </c>
      <c r="I161" s="644" t="s">
        <v>77</v>
      </c>
      <c r="J161" s="675"/>
      <c r="K161" s="676" t="s">
        <v>1180</v>
      </c>
      <c r="L161" s="685">
        <v>45624</v>
      </c>
      <c r="M161" s="662">
        <f>SUMIF('Cable trays + Fittings'!F:F,'Cable trays (UnitPrice)'!B161,'Cable trays + Fittings'!P:P)</f>
        <v>0</v>
      </c>
      <c r="N161" s="674">
        <f t="shared" si="24"/>
        <v>0</v>
      </c>
      <c r="R161" s="680">
        <v>142</v>
      </c>
      <c r="S161" s="682">
        <f t="shared" si="32"/>
        <v>0</v>
      </c>
    </row>
    <row r="162" spans="1:19">
      <c r="A162" s="644" t="s">
        <v>1471</v>
      </c>
      <c r="B162" s="644" t="s">
        <v>1472</v>
      </c>
      <c r="C162" s="679">
        <v>1</v>
      </c>
      <c r="D162" s="688">
        <v>139</v>
      </c>
      <c r="E162" s="673">
        <f t="shared" ref="E162" si="39">D162/NOK2EUR</f>
        <v>12.086956521739131</v>
      </c>
      <c r="F162" s="681">
        <f t="shared" ref="F162:F174" si="40">C162*E162</f>
        <v>12.086956521739131</v>
      </c>
      <c r="G162" s="644"/>
      <c r="H162" s="644" t="s">
        <v>1241</v>
      </c>
      <c r="I162" s="644" t="s">
        <v>77</v>
      </c>
      <c r="J162" s="675"/>
      <c r="K162" s="676" t="s">
        <v>1180</v>
      </c>
      <c r="L162" s="685">
        <v>45624</v>
      </c>
      <c r="M162" s="662" t="e">
        <f>SUMIF('Cable trays + Fittings'!F:F,'Cable trays (UnitPrice)'!B162,'Cable trays + Fittings'!P:P)</f>
        <v>#VALUE!</v>
      </c>
      <c r="N162" s="674" t="e">
        <f t="shared" ref="N162:N174" si="41">M162*F162</f>
        <v>#VALUE!</v>
      </c>
      <c r="R162" s="680">
        <v>139</v>
      </c>
      <c r="S162" s="682">
        <f t="shared" si="32"/>
        <v>0</v>
      </c>
    </row>
    <row r="163" spans="1:19">
      <c r="A163" s="644" t="s">
        <v>1471</v>
      </c>
      <c r="B163" s="644" t="s">
        <v>1473</v>
      </c>
      <c r="C163" s="679">
        <v>1</v>
      </c>
      <c r="D163" s="688">
        <v>139</v>
      </c>
      <c r="E163" s="673">
        <f t="shared" si="31"/>
        <v>12.086956521739131</v>
      </c>
      <c r="F163" s="681">
        <f t="shared" si="40"/>
        <v>12.086956521739131</v>
      </c>
      <c r="G163" s="644"/>
      <c r="H163" s="644" t="s">
        <v>1241</v>
      </c>
      <c r="I163" s="644" t="s">
        <v>77</v>
      </c>
      <c r="J163" s="675"/>
      <c r="K163" s="676" t="s">
        <v>1180</v>
      </c>
      <c r="L163" s="685">
        <v>45624</v>
      </c>
      <c r="M163" s="662" t="e">
        <f>SUMIF('Cable trays + Fittings'!F:F,'Cable trays (UnitPrice)'!B163,'Cable trays + Fittings'!P:P)</f>
        <v>#VALUE!</v>
      </c>
      <c r="N163" s="674" t="e">
        <f t="shared" si="41"/>
        <v>#VALUE!</v>
      </c>
      <c r="R163" s="680">
        <v>139</v>
      </c>
      <c r="S163" s="682">
        <f t="shared" si="32"/>
        <v>0</v>
      </c>
    </row>
    <row r="164" spans="1:19">
      <c r="A164" s="644" t="s">
        <v>1474</v>
      </c>
      <c r="B164" s="644" t="s">
        <v>1475</v>
      </c>
      <c r="C164" s="679">
        <v>1</v>
      </c>
      <c r="D164" s="688">
        <v>136</v>
      </c>
      <c r="E164" s="673">
        <f t="shared" si="31"/>
        <v>11.826086956521738</v>
      </c>
      <c r="F164" s="681">
        <f t="shared" si="40"/>
        <v>11.826086956521738</v>
      </c>
      <c r="G164" s="644"/>
      <c r="H164" s="644"/>
      <c r="I164" s="644" t="s">
        <v>77</v>
      </c>
      <c r="J164" s="675"/>
      <c r="K164" s="676" t="s">
        <v>1180</v>
      </c>
      <c r="L164" s="685">
        <v>45624</v>
      </c>
      <c r="M164" s="662" t="e">
        <f>SUMIF('Cable trays + Fittings'!F:F,'Cable trays (UnitPrice)'!B164,'Cable trays + Fittings'!P:P)</f>
        <v>#VALUE!</v>
      </c>
      <c r="N164" s="674" t="e">
        <f t="shared" si="41"/>
        <v>#VALUE!</v>
      </c>
      <c r="R164" s="680">
        <v>136</v>
      </c>
      <c r="S164" s="682">
        <f t="shared" si="32"/>
        <v>0</v>
      </c>
    </row>
    <row r="165" spans="1:19">
      <c r="A165" s="644" t="s">
        <v>1476</v>
      </c>
      <c r="B165" s="644" t="s">
        <v>1477</v>
      </c>
      <c r="C165" s="679">
        <v>1</v>
      </c>
      <c r="D165" s="688">
        <v>133</v>
      </c>
      <c r="E165" s="673">
        <f t="shared" si="31"/>
        <v>11.565217391304348</v>
      </c>
      <c r="F165" s="681">
        <f t="shared" si="40"/>
        <v>11.565217391304348</v>
      </c>
      <c r="G165" s="644"/>
      <c r="H165" s="644" t="s">
        <v>1241</v>
      </c>
      <c r="I165" s="644" t="s">
        <v>77</v>
      </c>
      <c r="J165" s="675"/>
      <c r="K165" s="676" t="s">
        <v>1180</v>
      </c>
      <c r="L165" s="685">
        <v>45624</v>
      </c>
      <c r="M165" s="662" t="e">
        <f>SUMIF('Cable trays + Fittings'!F:F,'Cable trays (UnitPrice)'!B165,'Cable trays + Fittings'!P:P)</f>
        <v>#VALUE!</v>
      </c>
      <c r="N165" s="674" t="e">
        <f t="shared" si="41"/>
        <v>#VALUE!</v>
      </c>
      <c r="R165" s="680">
        <v>133</v>
      </c>
      <c r="S165" s="682">
        <f t="shared" si="32"/>
        <v>0</v>
      </c>
    </row>
    <row r="166" spans="1:19">
      <c r="A166" s="644" t="s">
        <v>1478</v>
      </c>
      <c r="B166" s="644" t="s">
        <v>1479</v>
      </c>
      <c r="C166" s="679">
        <v>1</v>
      </c>
      <c r="D166" s="683">
        <f>K166</f>
        <v>63.417190775681348</v>
      </c>
      <c r="E166" s="673">
        <f t="shared" ref="E166" si="42">D166/NOK2EUR</f>
        <v>5.5145383283201168</v>
      </c>
      <c r="F166" s="681">
        <f t="shared" si="40"/>
        <v>5.5145383283201168</v>
      </c>
      <c r="G166" s="644"/>
      <c r="H166" s="644" t="s">
        <v>1241</v>
      </c>
      <c r="I166" s="644" t="s">
        <v>77</v>
      </c>
      <c r="J166" s="675"/>
      <c r="K166" s="676">
        <v>63.417190775681348</v>
      </c>
      <c r="L166" s="684">
        <v>45665</v>
      </c>
      <c r="M166" s="662" t="e">
        <f>SUMIF('Cable trays + Fittings'!F:F,'Cable trays (UnitPrice)'!B166,'Cable trays + Fittings'!P:P)</f>
        <v>#VALUE!</v>
      </c>
      <c r="N166" s="674" t="e">
        <f t="shared" si="41"/>
        <v>#VALUE!</v>
      </c>
      <c r="R166" s="680">
        <v>130</v>
      </c>
      <c r="S166" s="682">
        <f t="shared" si="32"/>
        <v>-66.582809224318652</v>
      </c>
    </row>
    <row r="167" spans="1:19">
      <c r="A167" s="644" t="s">
        <v>1478</v>
      </c>
      <c r="B167" s="644" t="s">
        <v>1480</v>
      </c>
      <c r="C167" s="679">
        <v>1</v>
      </c>
      <c r="D167" s="680">
        <v>130</v>
      </c>
      <c r="E167" s="673">
        <f t="shared" si="31"/>
        <v>11.304347826086957</v>
      </c>
      <c r="F167" s="681">
        <f t="shared" si="40"/>
        <v>11.304347826086957</v>
      </c>
      <c r="G167" s="644"/>
      <c r="H167" s="644" t="s">
        <v>1241</v>
      </c>
      <c r="I167" s="644" t="s">
        <v>77</v>
      </c>
      <c r="J167" s="675"/>
      <c r="K167" s="676" t="s">
        <v>1180</v>
      </c>
      <c r="L167" s="685">
        <v>45624</v>
      </c>
      <c r="M167" s="662">
        <f>SUMIF('Cable trays + Fittings'!F:F,'Cable trays (UnitPrice)'!B167,'Cable trays + Fittings'!P:P)</f>
        <v>0</v>
      </c>
      <c r="N167" s="674">
        <f t="shared" si="41"/>
        <v>0</v>
      </c>
      <c r="R167" s="680">
        <v>130</v>
      </c>
      <c r="S167" s="682">
        <f t="shared" si="32"/>
        <v>0</v>
      </c>
    </row>
    <row r="168" spans="1:19">
      <c r="A168" s="644" t="s">
        <v>1478</v>
      </c>
      <c r="B168" s="644" t="s">
        <v>1481</v>
      </c>
      <c r="C168" s="679">
        <v>1</v>
      </c>
      <c r="D168" s="688">
        <v>130</v>
      </c>
      <c r="E168" s="673">
        <f t="shared" si="31"/>
        <v>11.304347826086957</v>
      </c>
      <c r="F168" s="681">
        <f t="shared" si="40"/>
        <v>11.304347826086957</v>
      </c>
      <c r="G168" s="644"/>
      <c r="H168" s="644" t="s">
        <v>1241</v>
      </c>
      <c r="I168" s="644" t="s">
        <v>77</v>
      </c>
      <c r="J168" s="675"/>
      <c r="K168" s="676" t="s">
        <v>1180</v>
      </c>
      <c r="L168" s="685">
        <v>45624</v>
      </c>
      <c r="M168" s="662" t="e">
        <f>SUMIF('Cable trays + Fittings'!F:F,'Cable trays (UnitPrice)'!B168,'Cable trays + Fittings'!P:P)</f>
        <v>#VALUE!</v>
      </c>
      <c r="N168" s="674" t="e">
        <f t="shared" si="41"/>
        <v>#VALUE!</v>
      </c>
      <c r="R168" s="680">
        <v>130</v>
      </c>
      <c r="S168" s="682">
        <f t="shared" si="32"/>
        <v>0</v>
      </c>
    </row>
    <row r="169" spans="1:19">
      <c r="A169" s="644" t="s">
        <v>1478</v>
      </c>
      <c r="B169" s="644" t="s">
        <v>1482</v>
      </c>
      <c r="C169" s="679">
        <v>1</v>
      </c>
      <c r="D169" s="683">
        <f>K169</f>
        <v>39.255765199161424</v>
      </c>
      <c r="E169" s="673">
        <f t="shared" ref="E169" si="43">D169/NOK2EUR</f>
        <v>3.4135447999270805</v>
      </c>
      <c r="F169" s="681">
        <f t="shared" si="40"/>
        <v>3.4135447999270805</v>
      </c>
      <c r="G169" s="644"/>
      <c r="H169" s="644" t="s">
        <v>1241</v>
      </c>
      <c r="I169" s="644" t="s">
        <v>77</v>
      </c>
      <c r="J169" s="675"/>
      <c r="K169" s="676">
        <v>39.255765199161424</v>
      </c>
      <c r="L169" s="684">
        <v>45665</v>
      </c>
      <c r="M169" s="662" t="e">
        <f>SUMIF('Cable trays + Fittings'!F:F,'Cable trays (UnitPrice)'!B169,'Cable trays + Fittings'!P:P)</f>
        <v>#VALUE!</v>
      </c>
      <c r="N169" s="674" t="e">
        <f t="shared" si="41"/>
        <v>#VALUE!</v>
      </c>
      <c r="R169" s="680">
        <v>130</v>
      </c>
      <c r="S169" s="682">
        <f t="shared" si="32"/>
        <v>-90.744234800838569</v>
      </c>
    </row>
    <row r="170" spans="1:19">
      <c r="A170" s="644" t="s">
        <v>1478</v>
      </c>
      <c r="B170" s="644" t="s">
        <v>1483</v>
      </c>
      <c r="C170" s="679">
        <v>1</v>
      </c>
      <c r="D170" s="688">
        <v>125</v>
      </c>
      <c r="E170" s="673">
        <f t="shared" ref="E170" si="44">D170/NOK2EUR</f>
        <v>10.869565217391305</v>
      </c>
      <c r="F170" s="681">
        <f t="shared" si="40"/>
        <v>10.869565217391305</v>
      </c>
      <c r="G170" s="644"/>
      <c r="H170" s="644" t="s">
        <v>1241</v>
      </c>
      <c r="I170" s="644" t="s">
        <v>77</v>
      </c>
      <c r="J170" s="675"/>
      <c r="K170" s="676" t="s">
        <v>1180</v>
      </c>
      <c r="L170" s="685">
        <v>45624</v>
      </c>
      <c r="M170" s="662" t="e">
        <f>SUMIF('Cable trays + Fittings'!F:F,'Cable trays (UnitPrice)'!B170,'Cable trays + Fittings'!P:P)</f>
        <v>#VALUE!</v>
      </c>
      <c r="N170" s="674" t="e">
        <f t="shared" si="41"/>
        <v>#VALUE!</v>
      </c>
      <c r="R170" s="680">
        <v>125</v>
      </c>
      <c r="S170" s="682">
        <f t="shared" si="32"/>
        <v>0</v>
      </c>
    </row>
    <row r="171" spans="1:19">
      <c r="A171" s="644" t="s">
        <v>1484</v>
      </c>
      <c r="B171" s="644" t="s">
        <v>1485</v>
      </c>
      <c r="C171" s="679">
        <v>1</v>
      </c>
      <c r="D171" s="688">
        <v>120</v>
      </c>
      <c r="E171" s="673">
        <f t="shared" si="31"/>
        <v>10.434782608695652</v>
      </c>
      <c r="F171" s="681">
        <f t="shared" si="40"/>
        <v>10.434782608695652</v>
      </c>
      <c r="G171" s="644"/>
      <c r="H171" s="644"/>
      <c r="I171" s="644" t="s">
        <v>77</v>
      </c>
      <c r="J171" s="675"/>
      <c r="K171" s="676" t="s">
        <v>1180</v>
      </c>
      <c r="L171" s="685">
        <v>45624</v>
      </c>
      <c r="M171" s="662" t="e">
        <f>SUMIF('Cable trays + Fittings'!F:F,'Cable trays (UnitPrice)'!B171,'Cable trays + Fittings'!P:P)</f>
        <v>#VALUE!</v>
      </c>
      <c r="N171" s="674" t="e">
        <f t="shared" si="41"/>
        <v>#VALUE!</v>
      </c>
      <c r="R171" s="680">
        <v>120</v>
      </c>
      <c r="S171" s="682">
        <f t="shared" si="32"/>
        <v>0</v>
      </c>
    </row>
    <row r="172" spans="1:19">
      <c r="A172" s="644" t="s">
        <v>1486</v>
      </c>
      <c r="B172" s="644" t="s">
        <v>1487</v>
      </c>
      <c r="C172" s="679">
        <v>1</v>
      </c>
      <c r="D172" s="688">
        <v>115</v>
      </c>
      <c r="E172" s="673">
        <f t="shared" si="31"/>
        <v>10</v>
      </c>
      <c r="F172" s="681">
        <f t="shared" si="40"/>
        <v>10</v>
      </c>
      <c r="G172" s="644"/>
      <c r="H172" s="644"/>
      <c r="I172" s="644" t="s">
        <v>77</v>
      </c>
      <c r="J172" s="675"/>
      <c r="K172" s="676" t="s">
        <v>1180</v>
      </c>
      <c r="L172" s="685">
        <v>45624</v>
      </c>
      <c r="M172" s="662" t="e">
        <f>SUMIF('Cable trays + Fittings'!F:F,'Cable trays (UnitPrice)'!B172,'Cable trays + Fittings'!P:P)</f>
        <v>#VALUE!</v>
      </c>
      <c r="N172" s="674" t="e">
        <f t="shared" si="41"/>
        <v>#VALUE!</v>
      </c>
      <c r="R172" s="680">
        <v>115</v>
      </c>
      <c r="S172" s="682">
        <f t="shared" si="32"/>
        <v>0</v>
      </c>
    </row>
    <row r="173" spans="1:19">
      <c r="A173" s="644" t="s">
        <v>1488</v>
      </c>
      <c r="B173" s="644" t="s">
        <v>1489</v>
      </c>
      <c r="C173" s="679">
        <v>1</v>
      </c>
      <c r="D173" s="683">
        <f t="shared" ref="D173:D174" si="45">K173</f>
        <v>31.656184486373167</v>
      </c>
      <c r="E173" s="673">
        <f t="shared" si="31"/>
        <v>2.7527116944672319</v>
      </c>
      <c r="F173" s="681">
        <f t="shared" si="40"/>
        <v>2.7527116944672319</v>
      </c>
      <c r="G173" s="644"/>
      <c r="H173" s="644"/>
      <c r="I173" s="644" t="s">
        <v>77</v>
      </c>
      <c r="J173" s="675"/>
      <c r="K173" s="676">
        <v>31.656184486373167</v>
      </c>
      <c r="L173" s="684">
        <v>45665</v>
      </c>
      <c r="M173" s="662" t="e">
        <f>SUMIF('Cable trays + Fittings'!F:F,'Cable trays (UnitPrice)'!B173,'Cable trays + Fittings'!P:P)</f>
        <v>#VALUE!</v>
      </c>
      <c r="N173" s="674" t="e">
        <f t="shared" si="41"/>
        <v>#VALUE!</v>
      </c>
      <c r="R173" s="680">
        <v>110</v>
      </c>
      <c r="S173" s="682">
        <f t="shared" si="32"/>
        <v>-78.343815513626836</v>
      </c>
    </row>
    <row r="174" spans="1:19">
      <c r="A174" s="644" t="s">
        <v>1490</v>
      </c>
      <c r="B174" s="644" t="s">
        <v>1491</v>
      </c>
      <c r="C174" s="679">
        <v>1</v>
      </c>
      <c r="D174" s="683">
        <f t="shared" si="45"/>
        <v>175.62893081761004</v>
      </c>
      <c r="E174" s="673">
        <f t="shared" si="31"/>
        <v>15.272080940661743</v>
      </c>
      <c r="F174" s="681">
        <f t="shared" si="40"/>
        <v>15.272080940661743</v>
      </c>
      <c r="G174" s="644"/>
      <c r="H174" s="644"/>
      <c r="I174" s="644" t="s">
        <v>77</v>
      </c>
      <c r="J174" s="675"/>
      <c r="K174" s="676">
        <v>175.62893081761004</v>
      </c>
      <c r="L174" s="684">
        <v>45665</v>
      </c>
      <c r="M174" s="662" t="e">
        <f>SUMIF('Cable trays + Fittings'!F:F,'Cable trays (UnitPrice)'!B174,'Cable trays + Fittings'!P:P)</f>
        <v>#VALUE!</v>
      </c>
      <c r="N174" s="674" t="e">
        <f t="shared" si="41"/>
        <v>#VALUE!</v>
      </c>
      <c r="R174" s="680">
        <v>220</v>
      </c>
      <c r="S174" s="682">
        <f t="shared" si="32"/>
        <v>-44.371069182389959</v>
      </c>
    </row>
    <row r="175" spans="1:19">
      <c r="A175" s="644"/>
      <c r="B175" s="644"/>
      <c r="C175" s="672"/>
      <c r="D175" s="644"/>
      <c r="E175" s="673"/>
      <c r="F175" s="674"/>
      <c r="G175" s="644"/>
      <c r="H175" s="644"/>
      <c r="I175" s="644"/>
      <c r="J175" s="675"/>
      <c r="K175" s="676"/>
      <c r="L175" s="644"/>
      <c r="M175" s="644"/>
      <c r="N175" s="644"/>
      <c r="R175" s="644"/>
      <c r="S175" s="682">
        <f t="shared" si="32"/>
        <v>0</v>
      </c>
    </row>
    <row r="176" spans="1:19">
      <c r="A176" s="644"/>
      <c r="B176" s="644"/>
      <c r="C176" s="672"/>
      <c r="D176" s="644"/>
      <c r="E176" s="673"/>
      <c r="F176" s="674"/>
      <c r="G176" s="644"/>
      <c r="H176" s="644"/>
      <c r="I176" s="644"/>
      <c r="J176" s="675"/>
      <c r="K176" s="676"/>
      <c r="L176" s="644"/>
      <c r="M176" s="644"/>
      <c r="N176" s="644"/>
      <c r="R176" s="644"/>
      <c r="S176" s="682">
        <f t="shared" si="32"/>
        <v>0</v>
      </c>
    </row>
    <row r="177" spans="1:19">
      <c r="A177" s="644"/>
      <c r="B177" s="644"/>
      <c r="C177" s="672"/>
      <c r="D177" s="644"/>
      <c r="E177" s="673"/>
      <c r="F177" s="674"/>
      <c r="G177" s="644"/>
      <c r="H177" s="644"/>
      <c r="I177" s="644"/>
      <c r="J177" s="675"/>
      <c r="K177" s="676"/>
      <c r="L177" s="644"/>
      <c r="M177" s="644"/>
      <c r="N177" s="644"/>
      <c r="R177" s="644"/>
      <c r="S177" s="682">
        <f t="shared" si="32"/>
        <v>0</v>
      </c>
    </row>
    <row r="178" spans="1:19">
      <c r="A178" s="644"/>
      <c r="B178" s="644"/>
      <c r="C178" s="672"/>
      <c r="D178" s="644"/>
      <c r="E178" s="673"/>
      <c r="F178" s="674"/>
      <c r="G178" s="644"/>
      <c r="H178" s="644"/>
      <c r="I178" s="644"/>
      <c r="J178" s="675"/>
      <c r="K178" s="676"/>
      <c r="L178" s="644"/>
      <c r="M178" s="644"/>
      <c r="N178" s="644"/>
      <c r="R178" s="644"/>
      <c r="S178" s="682">
        <f t="shared" si="32"/>
        <v>0</v>
      </c>
    </row>
    <row r="179" spans="1:19">
      <c r="A179" s="644" t="s">
        <v>1492</v>
      </c>
      <c r="B179" s="687" t="s">
        <v>849</v>
      </c>
      <c r="C179" s="672"/>
      <c r="D179" s="644"/>
      <c r="E179" s="673"/>
      <c r="F179" s="674"/>
      <c r="G179" s="644"/>
      <c r="H179" s="644"/>
      <c r="I179" s="644"/>
      <c r="J179" s="675"/>
      <c r="K179" s="676"/>
      <c r="L179" s="644"/>
      <c r="M179" s="662"/>
      <c r="N179" s="644"/>
      <c r="R179" s="644"/>
      <c r="S179" s="682">
        <f t="shared" si="32"/>
        <v>0</v>
      </c>
    </row>
    <row r="180" spans="1:19">
      <c r="A180" s="644" t="s">
        <v>1493</v>
      </c>
      <c r="B180" s="689" t="s">
        <v>1494</v>
      </c>
      <c r="C180" s="679">
        <v>1</v>
      </c>
      <c r="D180" s="683">
        <f>K180</f>
        <v>7.8616352201257866</v>
      </c>
      <c r="E180" s="673">
        <f t="shared" ref="E180:E243" si="46">D180/NOK2EUR</f>
        <v>0.68362045392398141</v>
      </c>
      <c r="F180" s="681">
        <f t="shared" ref="F180:F243" si="47">C180*E180</f>
        <v>0.68362045392398141</v>
      </c>
      <c r="G180" s="644"/>
      <c r="H180" s="644"/>
      <c r="I180" s="644" t="s">
        <v>40</v>
      </c>
      <c r="J180" s="675"/>
      <c r="K180" s="676">
        <v>7.8616352201257866</v>
      </c>
      <c r="L180" s="684">
        <v>45665</v>
      </c>
      <c r="M180" s="662" t="e">
        <f>SUMIF('Cable trays + Fittings'!F:F,'Cable trays (UnitPrice)'!B180,'Cable trays + Fittings'!P:P)</f>
        <v>#REF!</v>
      </c>
      <c r="N180" s="674" t="e">
        <f t="shared" ref="N180:N243" si="48">M180*F180</f>
        <v>#REF!</v>
      </c>
      <c r="O180" s="644" t="s">
        <v>1495</v>
      </c>
      <c r="R180" s="680">
        <v>150</v>
      </c>
      <c r="S180" s="682">
        <f t="shared" si="32"/>
        <v>-142.13836477987422</v>
      </c>
    </row>
    <row r="181" spans="1:19">
      <c r="A181" s="644" t="s">
        <v>1496</v>
      </c>
      <c r="B181" s="689" t="s">
        <v>1497</v>
      </c>
      <c r="C181" s="679">
        <v>1</v>
      </c>
      <c r="D181" s="688">
        <v>150</v>
      </c>
      <c r="E181" s="673">
        <f t="shared" si="46"/>
        <v>13.043478260869565</v>
      </c>
      <c r="F181" s="681">
        <f t="shared" si="47"/>
        <v>13.043478260869565</v>
      </c>
      <c r="G181" s="644"/>
      <c r="H181" s="644"/>
      <c r="I181" s="644" t="s">
        <v>40</v>
      </c>
      <c r="J181" s="675"/>
      <c r="K181" s="676" t="s">
        <v>1180</v>
      </c>
      <c r="L181" s="685">
        <v>45624</v>
      </c>
      <c r="M181" s="662" t="e">
        <f>SUMIF('Cable trays + Fittings'!F:F,'Cable trays (UnitPrice)'!B181,'Cable trays + Fittings'!P:P)</f>
        <v>#REF!</v>
      </c>
      <c r="N181" s="674" t="e">
        <f t="shared" si="48"/>
        <v>#REF!</v>
      </c>
      <c r="O181" s="644" t="s">
        <v>1495</v>
      </c>
      <c r="R181" s="680">
        <v>150</v>
      </c>
      <c r="S181" s="682">
        <f t="shared" si="32"/>
        <v>0</v>
      </c>
    </row>
    <row r="182" spans="1:19">
      <c r="A182" s="644" t="s">
        <v>1498</v>
      </c>
      <c r="B182" s="689" t="s">
        <v>1499</v>
      </c>
      <c r="C182" s="679">
        <v>1</v>
      </c>
      <c r="D182" s="688">
        <v>150</v>
      </c>
      <c r="E182" s="673">
        <f t="shared" si="46"/>
        <v>13.043478260869565</v>
      </c>
      <c r="F182" s="681">
        <f t="shared" si="47"/>
        <v>13.043478260869565</v>
      </c>
      <c r="G182" s="644"/>
      <c r="H182" s="644"/>
      <c r="I182" s="644" t="s">
        <v>40</v>
      </c>
      <c r="J182" s="675"/>
      <c r="K182" s="676" t="s">
        <v>1180</v>
      </c>
      <c r="L182" s="685">
        <v>45624</v>
      </c>
      <c r="M182" s="662" t="e">
        <f>SUMIF('Cable trays + Fittings'!F:F,'Cable trays (UnitPrice)'!B182,'Cable trays + Fittings'!P:P)</f>
        <v>#REF!</v>
      </c>
      <c r="N182" s="674" t="e">
        <f t="shared" si="48"/>
        <v>#REF!</v>
      </c>
      <c r="O182" s="644" t="s">
        <v>1495</v>
      </c>
      <c r="R182" s="680">
        <v>150</v>
      </c>
      <c r="S182" s="682">
        <f t="shared" si="32"/>
        <v>0</v>
      </c>
    </row>
    <row r="183" spans="1:19">
      <c r="A183" s="644" t="s">
        <v>1500</v>
      </c>
      <c r="B183" s="689" t="s">
        <v>1501</v>
      </c>
      <c r="C183" s="679">
        <v>1</v>
      </c>
      <c r="D183" s="688">
        <v>150</v>
      </c>
      <c r="E183" s="673">
        <f t="shared" si="46"/>
        <v>13.043478260869565</v>
      </c>
      <c r="F183" s="681">
        <f t="shared" si="47"/>
        <v>13.043478260869565</v>
      </c>
      <c r="G183" s="644"/>
      <c r="H183" s="644"/>
      <c r="I183" s="644" t="s">
        <v>40</v>
      </c>
      <c r="J183" s="675"/>
      <c r="K183" s="676" t="s">
        <v>1180</v>
      </c>
      <c r="L183" s="685">
        <v>45624</v>
      </c>
      <c r="M183" s="662" t="e">
        <f>SUMIF('Cable trays + Fittings'!F:F,'Cable trays (UnitPrice)'!B183,'Cable trays + Fittings'!P:P)</f>
        <v>#REF!</v>
      </c>
      <c r="N183" s="674" t="e">
        <f t="shared" si="48"/>
        <v>#REF!</v>
      </c>
      <c r="O183" s="644" t="s">
        <v>1495</v>
      </c>
      <c r="R183" s="680">
        <v>150</v>
      </c>
      <c r="S183" s="682">
        <f t="shared" si="32"/>
        <v>0</v>
      </c>
    </row>
    <row r="184" spans="1:19">
      <c r="A184" s="644" t="s">
        <v>1502</v>
      </c>
      <c r="B184" s="689" t="s">
        <v>1503</v>
      </c>
      <c r="C184" s="679">
        <v>1</v>
      </c>
      <c r="D184" s="688">
        <v>150</v>
      </c>
      <c r="E184" s="673">
        <f t="shared" si="46"/>
        <v>13.043478260869565</v>
      </c>
      <c r="F184" s="681">
        <f t="shared" si="47"/>
        <v>13.043478260869565</v>
      </c>
      <c r="G184" s="644"/>
      <c r="H184" s="644"/>
      <c r="I184" s="644" t="s">
        <v>40</v>
      </c>
      <c r="J184" s="675"/>
      <c r="K184" s="676" t="s">
        <v>1180</v>
      </c>
      <c r="L184" s="685">
        <v>45624</v>
      </c>
      <c r="M184" s="662" t="e">
        <f>SUMIF('Cable trays + Fittings'!F:F,'Cable trays (UnitPrice)'!B184,'Cable trays + Fittings'!P:P)</f>
        <v>#REF!</v>
      </c>
      <c r="N184" s="674" t="e">
        <f t="shared" si="48"/>
        <v>#REF!</v>
      </c>
      <c r="O184" s="644" t="s">
        <v>1495</v>
      </c>
      <c r="R184" s="680">
        <v>150</v>
      </c>
      <c r="S184" s="682">
        <f t="shared" si="32"/>
        <v>0</v>
      </c>
    </row>
    <row r="185" spans="1:19">
      <c r="A185" s="644" t="s">
        <v>1504</v>
      </c>
      <c r="B185" s="689" t="s">
        <v>1505</v>
      </c>
      <c r="C185" s="679">
        <v>1</v>
      </c>
      <c r="D185" s="688">
        <v>150</v>
      </c>
      <c r="E185" s="673">
        <f t="shared" si="46"/>
        <v>13.043478260869565</v>
      </c>
      <c r="F185" s="681">
        <f t="shared" si="47"/>
        <v>13.043478260869565</v>
      </c>
      <c r="G185" s="644"/>
      <c r="H185" s="644"/>
      <c r="I185" s="644" t="s">
        <v>40</v>
      </c>
      <c r="J185" s="675"/>
      <c r="K185" s="676" t="s">
        <v>1180</v>
      </c>
      <c r="L185" s="685">
        <v>45624</v>
      </c>
      <c r="M185" s="662" t="e">
        <f>SUMIF('Cable trays + Fittings'!F:F,'Cable trays (UnitPrice)'!B185,'Cable trays + Fittings'!P:P)</f>
        <v>#REF!</v>
      </c>
      <c r="N185" s="674" t="e">
        <f t="shared" si="48"/>
        <v>#REF!</v>
      </c>
      <c r="O185" s="644" t="s">
        <v>1495</v>
      </c>
      <c r="R185" s="680">
        <v>150</v>
      </c>
      <c r="S185" s="682">
        <f t="shared" si="32"/>
        <v>0</v>
      </c>
    </row>
    <row r="186" spans="1:19">
      <c r="A186" s="644" t="s">
        <v>1506</v>
      </c>
      <c r="B186" s="689" t="s">
        <v>1507</v>
      </c>
      <c r="C186" s="679">
        <v>1</v>
      </c>
      <c r="D186" s="688">
        <v>150</v>
      </c>
      <c r="E186" s="673">
        <f t="shared" si="46"/>
        <v>13.043478260869565</v>
      </c>
      <c r="F186" s="681">
        <f t="shared" si="47"/>
        <v>13.043478260869565</v>
      </c>
      <c r="G186" s="644"/>
      <c r="H186" s="644"/>
      <c r="I186" s="644" t="s">
        <v>40</v>
      </c>
      <c r="J186" s="675"/>
      <c r="K186" s="676" t="s">
        <v>1180</v>
      </c>
      <c r="L186" s="685">
        <v>45624</v>
      </c>
      <c r="M186" s="662" t="e">
        <f>SUMIF('Cable trays + Fittings'!F:F,'Cable trays (UnitPrice)'!B186,'Cable trays + Fittings'!P:P)</f>
        <v>#REF!</v>
      </c>
      <c r="N186" s="674" t="e">
        <f t="shared" si="48"/>
        <v>#REF!</v>
      </c>
      <c r="O186" s="644" t="s">
        <v>1495</v>
      </c>
      <c r="R186" s="680">
        <v>150</v>
      </c>
      <c r="S186" s="682">
        <f t="shared" si="32"/>
        <v>0</v>
      </c>
    </row>
    <row r="187" spans="1:19">
      <c r="A187" s="644" t="s">
        <v>1508</v>
      </c>
      <c r="B187" s="689" t="s">
        <v>1509</v>
      </c>
      <c r="C187" s="679">
        <v>1</v>
      </c>
      <c r="D187" s="683">
        <f>K187</f>
        <v>7.8616352201257866</v>
      </c>
      <c r="E187" s="673">
        <f t="shared" si="46"/>
        <v>0.68362045392398141</v>
      </c>
      <c r="F187" s="681">
        <f t="shared" si="47"/>
        <v>0.68362045392398141</v>
      </c>
      <c r="G187" s="644"/>
      <c r="H187" s="644"/>
      <c r="I187" s="644" t="s">
        <v>40</v>
      </c>
      <c r="J187" s="675"/>
      <c r="K187" s="676">
        <v>7.8616352201257866</v>
      </c>
      <c r="L187" s="684">
        <v>45665</v>
      </c>
      <c r="M187" s="662" t="e">
        <f>SUMIF('Cable trays + Fittings'!F:F,'Cable trays (UnitPrice)'!B187,'Cable trays + Fittings'!P:P)</f>
        <v>#REF!</v>
      </c>
      <c r="N187" s="674" t="e">
        <f t="shared" si="48"/>
        <v>#REF!</v>
      </c>
      <c r="O187" s="644" t="s">
        <v>1495</v>
      </c>
      <c r="R187" s="680">
        <v>150</v>
      </c>
      <c r="S187" s="682">
        <f t="shared" si="32"/>
        <v>-142.13836477987422</v>
      </c>
    </row>
    <row r="188" spans="1:19">
      <c r="A188" s="644" t="s">
        <v>1510</v>
      </c>
      <c r="B188" s="689" t="s">
        <v>1511</v>
      </c>
      <c r="C188" s="679">
        <v>1</v>
      </c>
      <c r="D188" s="688">
        <v>150</v>
      </c>
      <c r="E188" s="673">
        <f t="shared" si="46"/>
        <v>13.043478260869565</v>
      </c>
      <c r="F188" s="681">
        <f t="shared" si="47"/>
        <v>13.043478260869565</v>
      </c>
      <c r="G188" s="644"/>
      <c r="H188" s="644"/>
      <c r="I188" s="644" t="s">
        <v>40</v>
      </c>
      <c r="J188" s="675"/>
      <c r="K188" s="676" t="s">
        <v>1180</v>
      </c>
      <c r="L188" s="685">
        <v>45624</v>
      </c>
      <c r="M188" s="662" t="e">
        <f>SUMIF('Cable trays + Fittings'!F:F,'Cable trays (UnitPrice)'!B188,'Cable trays + Fittings'!P:P)</f>
        <v>#REF!</v>
      </c>
      <c r="N188" s="674" t="e">
        <f t="shared" si="48"/>
        <v>#REF!</v>
      </c>
      <c r="O188" s="644" t="s">
        <v>1495</v>
      </c>
      <c r="R188" s="680">
        <v>150</v>
      </c>
      <c r="S188" s="682">
        <f t="shared" si="32"/>
        <v>0</v>
      </c>
    </row>
    <row r="189" spans="1:19">
      <c r="A189" s="644" t="s">
        <v>1512</v>
      </c>
      <c r="B189" s="689" t="s">
        <v>1513</v>
      </c>
      <c r="C189" s="679">
        <v>1</v>
      </c>
      <c r="D189" s="688">
        <v>150</v>
      </c>
      <c r="E189" s="673">
        <f t="shared" si="46"/>
        <v>13.043478260869565</v>
      </c>
      <c r="F189" s="681">
        <f t="shared" si="47"/>
        <v>13.043478260869565</v>
      </c>
      <c r="G189" s="644"/>
      <c r="H189" s="644"/>
      <c r="I189" s="644" t="s">
        <v>40</v>
      </c>
      <c r="J189" s="675"/>
      <c r="K189" s="676" t="s">
        <v>1180</v>
      </c>
      <c r="L189" s="685">
        <v>45624</v>
      </c>
      <c r="M189" s="662" t="e">
        <f>SUMIF('Cable trays + Fittings'!F:F,'Cable trays (UnitPrice)'!B189,'Cable trays + Fittings'!P:P)</f>
        <v>#REF!</v>
      </c>
      <c r="N189" s="674" t="e">
        <f t="shared" si="48"/>
        <v>#REF!</v>
      </c>
      <c r="O189" s="644" t="s">
        <v>1495</v>
      </c>
      <c r="R189" s="680">
        <v>150</v>
      </c>
      <c r="S189" s="682">
        <f t="shared" si="32"/>
        <v>0</v>
      </c>
    </row>
    <row r="190" spans="1:19">
      <c r="A190" s="644" t="s">
        <v>1514</v>
      </c>
      <c r="B190" s="689" t="s">
        <v>1515</v>
      </c>
      <c r="C190" s="679">
        <v>1</v>
      </c>
      <c r="D190" s="688">
        <v>150</v>
      </c>
      <c r="E190" s="673">
        <f t="shared" si="46"/>
        <v>13.043478260869565</v>
      </c>
      <c r="F190" s="681">
        <f t="shared" si="47"/>
        <v>13.043478260869565</v>
      </c>
      <c r="G190" s="644"/>
      <c r="H190" s="644"/>
      <c r="I190" s="644" t="s">
        <v>40</v>
      </c>
      <c r="J190" s="675"/>
      <c r="K190" s="676" t="s">
        <v>1180</v>
      </c>
      <c r="L190" s="685">
        <v>45624</v>
      </c>
      <c r="M190" s="662" t="e">
        <f>SUMIF('Cable trays + Fittings'!F:F,'Cable trays (UnitPrice)'!B190,'Cable trays + Fittings'!P:P)</f>
        <v>#REF!</v>
      </c>
      <c r="N190" s="674" t="e">
        <f t="shared" si="48"/>
        <v>#REF!</v>
      </c>
      <c r="O190" s="644" t="s">
        <v>1495</v>
      </c>
      <c r="R190" s="680">
        <v>150</v>
      </c>
      <c r="S190" s="682">
        <f t="shared" si="32"/>
        <v>0</v>
      </c>
    </row>
    <row r="191" spans="1:19">
      <c r="A191" s="644" t="s">
        <v>1516</v>
      </c>
      <c r="B191" s="689" t="s">
        <v>1517</v>
      </c>
      <c r="C191" s="679">
        <v>1</v>
      </c>
      <c r="D191" s="683">
        <f>K191</f>
        <v>5.8176100628930811</v>
      </c>
      <c r="E191" s="673">
        <f t="shared" si="46"/>
        <v>0.50587913590374622</v>
      </c>
      <c r="F191" s="681">
        <f t="shared" si="47"/>
        <v>0.50587913590374622</v>
      </c>
      <c r="G191" s="644"/>
      <c r="H191" s="644"/>
      <c r="I191" s="644" t="s">
        <v>40</v>
      </c>
      <c r="J191" s="675"/>
      <c r="K191" s="676">
        <v>5.8176100628930811</v>
      </c>
      <c r="L191" s="684">
        <v>45665</v>
      </c>
      <c r="M191" s="662" t="e">
        <f>SUMIF('Cable trays + Fittings'!F:F,'Cable trays (UnitPrice)'!B191,'Cable trays + Fittings'!P:P)</f>
        <v>#REF!</v>
      </c>
      <c r="N191" s="674" t="e">
        <f t="shared" si="48"/>
        <v>#REF!</v>
      </c>
      <c r="O191" s="644" t="s">
        <v>1495</v>
      </c>
      <c r="R191" s="680">
        <v>150</v>
      </c>
      <c r="S191" s="682">
        <f t="shared" si="32"/>
        <v>-144.1823899371069</v>
      </c>
    </row>
    <row r="192" spans="1:19">
      <c r="A192" s="644" t="s">
        <v>1518</v>
      </c>
      <c r="B192" s="689" t="s">
        <v>1519</v>
      </c>
      <c r="C192" s="679">
        <v>1</v>
      </c>
      <c r="D192" s="688">
        <v>150</v>
      </c>
      <c r="E192" s="673">
        <f t="shared" si="46"/>
        <v>13.043478260869565</v>
      </c>
      <c r="F192" s="681">
        <f t="shared" si="47"/>
        <v>13.043478260869565</v>
      </c>
      <c r="G192" s="644"/>
      <c r="H192" s="644"/>
      <c r="I192" s="644" t="s">
        <v>40</v>
      </c>
      <c r="J192" s="675"/>
      <c r="K192" s="676" t="s">
        <v>1180</v>
      </c>
      <c r="L192" s="685">
        <v>45624</v>
      </c>
      <c r="M192" s="662" t="e">
        <f>SUMIF('Cable trays + Fittings'!F:F,'Cable trays (UnitPrice)'!B192,'Cable trays + Fittings'!P:P)</f>
        <v>#REF!</v>
      </c>
      <c r="N192" s="674" t="e">
        <f t="shared" si="48"/>
        <v>#REF!</v>
      </c>
      <c r="O192" s="644" t="s">
        <v>1495</v>
      </c>
      <c r="R192" s="680">
        <v>150</v>
      </c>
      <c r="S192" s="682">
        <f t="shared" si="32"/>
        <v>0</v>
      </c>
    </row>
    <row r="193" spans="1:19">
      <c r="A193" s="644" t="s">
        <v>1520</v>
      </c>
      <c r="B193" s="689" t="s">
        <v>1521</v>
      </c>
      <c r="C193" s="679">
        <v>1</v>
      </c>
      <c r="D193" s="688">
        <v>150</v>
      </c>
      <c r="E193" s="673">
        <f t="shared" si="46"/>
        <v>13.043478260869565</v>
      </c>
      <c r="F193" s="681">
        <f t="shared" si="47"/>
        <v>13.043478260869565</v>
      </c>
      <c r="G193" s="644"/>
      <c r="H193" s="644"/>
      <c r="I193" s="644" t="s">
        <v>40</v>
      </c>
      <c r="J193" s="675"/>
      <c r="K193" s="676" t="s">
        <v>1180</v>
      </c>
      <c r="L193" s="685">
        <v>45624</v>
      </c>
      <c r="M193" s="662" t="e">
        <f>SUMIF('Cable trays + Fittings'!F:F,'Cable trays (UnitPrice)'!B193,'Cable trays + Fittings'!P:P)</f>
        <v>#REF!</v>
      </c>
      <c r="N193" s="674" t="e">
        <f t="shared" si="48"/>
        <v>#REF!</v>
      </c>
      <c r="O193" s="644" t="s">
        <v>1495</v>
      </c>
      <c r="R193" s="680">
        <v>150</v>
      </c>
      <c r="S193" s="682">
        <f t="shared" si="32"/>
        <v>0</v>
      </c>
    </row>
    <row r="194" spans="1:19">
      <c r="A194" s="644" t="s">
        <v>1522</v>
      </c>
      <c r="B194" s="689" t="s">
        <v>1523</v>
      </c>
      <c r="C194" s="679">
        <v>1</v>
      </c>
      <c r="D194" s="688">
        <v>150</v>
      </c>
      <c r="E194" s="673">
        <f t="shared" si="46"/>
        <v>13.043478260869565</v>
      </c>
      <c r="F194" s="681">
        <f t="shared" si="47"/>
        <v>13.043478260869565</v>
      </c>
      <c r="G194" s="644"/>
      <c r="H194" s="644"/>
      <c r="I194" s="644" t="s">
        <v>40</v>
      </c>
      <c r="J194" s="675"/>
      <c r="K194" s="676" t="s">
        <v>1180</v>
      </c>
      <c r="L194" s="685">
        <v>45624</v>
      </c>
      <c r="M194" s="662" t="e">
        <f>SUMIF('Cable trays + Fittings'!F:F,'Cable trays (UnitPrice)'!B194,'Cable trays + Fittings'!P:P)</f>
        <v>#REF!</v>
      </c>
      <c r="N194" s="674" t="e">
        <f t="shared" si="48"/>
        <v>#REF!</v>
      </c>
      <c r="O194" s="644" t="s">
        <v>1495</v>
      </c>
      <c r="R194" s="680">
        <v>150</v>
      </c>
      <c r="S194" s="682">
        <f t="shared" si="32"/>
        <v>0</v>
      </c>
    </row>
    <row r="195" spans="1:19">
      <c r="A195" s="644" t="s">
        <v>1524</v>
      </c>
      <c r="B195" s="689" t="s">
        <v>1525</v>
      </c>
      <c r="C195" s="679">
        <v>1</v>
      </c>
      <c r="D195" s="688">
        <v>150</v>
      </c>
      <c r="E195" s="673">
        <f t="shared" si="46"/>
        <v>13.043478260869565</v>
      </c>
      <c r="F195" s="681">
        <f t="shared" si="47"/>
        <v>13.043478260869565</v>
      </c>
      <c r="G195" s="644"/>
      <c r="H195" s="644"/>
      <c r="I195" s="644" t="s">
        <v>40</v>
      </c>
      <c r="J195" s="675"/>
      <c r="K195" s="676" t="s">
        <v>1180</v>
      </c>
      <c r="L195" s="685">
        <v>45624</v>
      </c>
      <c r="M195" s="662" t="e">
        <f>SUMIF('Cable trays + Fittings'!F:F,'Cable trays (UnitPrice)'!B195,'Cable trays + Fittings'!P:P)</f>
        <v>#REF!</v>
      </c>
      <c r="N195" s="674" t="e">
        <f t="shared" si="48"/>
        <v>#REF!</v>
      </c>
      <c r="O195" s="644" t="s">
        <v>1495</v>
      </c>
      <c r="R195" s="680">
        <v>150</v>
      </c>
      <c r="S195" s="682">
        <f t="shared" si="32"/>
        <v>0</v>
      </c>
    </row>
    <row r="196" spans="1:19">
      <c r="A196" s="644" t="s">
        <v>1526</v>
      </c>
      <c r="B196" s="689" t="s">
        <v>1527</v>
      </c>
      <c r="C196" s="679">
        <v>1</v>
      </c>
      <c r="D196" s="688">
        <v>150</v>
      </c>
      <c r="E196" s="673">
        <f t="shared" si="46"/>
        <v>13.043478260869565</v>
      </c>
      <c r="F196" s="681">
        <f t="shared" si="47"/>
        <v>13.043478260869565</v>
      </c>
      <c r="G196" s="644"/>
      <c r="H196" s="644"/>
      <c r="I196" s="644" t="s">
        <v>40</v>
      </c>
      <c r="J196" s="675"/>
      <c r="K196" s="676" t="s">
        <v>1180</v>
      </c>
      <c r="L196" s="685">
        <v>45624</v>
      </c>
      <c r="M196" s="662" t="e">
        <f>SUMIF('Cable trays + Fittings'!F:F,'Cable trays (UnitPrice)'!B196,'Cable trays + Fittings'!P:P)</f>
        <v>#REF!</v>
      </c>
      <c r="N196" s="674" t="e">
        <f t="shared" si="48"/>
        <v>#REF!</v>
      </c>
      <c r="O196" s="644" t="s">
        <v>1495</v>
      </c>
      <c r="R196" s="680">
        <v>150</v>
      </c>
      <c r="S196" s="682">
        <f t="shared" si="32"/>
        <v>0</v>
      </c>
    </row>
    <row r="197" spans="1:19">
      <c r="A197" s="644" t="s">
        <v>1528</v>
      </c>
      <c r="B197" s="689" t="s">
        <v>1529</v>
      </c>
      <c r="C197" s="679">
        <v>1</v>
      </c>
      <c r="D197" s="688">
        <v>150</v>
      </c>
      <c r="E197" s="673">
        <f t="shared" si="46"/>
        <v>13.043478260869565</v>
      </c>
      <c r="F197" s="681">
        <f t="shared" si="47"/>
        <v>13.043478260869565</v>
      </c>
      <c r="G197" s="644"/>
      <c r="H197" s="644"/>
      <c r="I197" s="644" t="s">
        <v>40</v>
      </c>
      <c r="J197" s="675"/>
      <c r="K197" s="676" t="s">
        <v>1180</v>
      </c>
      <c r="L197" s="685">
        <v>45624</v>
      </c>
      <c r="M197" s="662" t="e">
        <f>SUMIF('Cable trays + Fittings'!F:F,'Cable trays (UnitPrice)'!B197,'Cable trays + Fittings'!P:P)</f>
        <v>#REF!</v>
      </c>
      <c r="N197" s="674" t="e">
        <f t="shared" si="48"/>
        <v>#REF!</v>
      </c>
      <c r="O197" s="644" t="s">
        <v>1495</v>
      </c>
      <c r="R197" s="680">
        <v>150</v>
      </c>
      <c r="S197" s="682">
        <f t="shared" si="32"/>
        <v>0</v>
      </c>
    </row>
    <row r="198" spans="1:19">
      <c r="A198" s="644" t="s">
        <v>1530</v>
      </c>
      <c r="B198" s="689" t="s">
        <v>1531</v>
      </c>
      <c r="C198" s="679">
        <v>1</v>
      </c>
      <c r="D198" s="688">
        <v>150</v>
      </c>
      <c r="E198" s="673">
        <f t="shared" si="46"/>
        <v>13.043478260869565</v>
      </c>
      <c r="F198" s="681">
        <f t="shared" si="47"/>
        <v>13.043478260869565</v>
      </c>
      <c r="G198" s="644"/>
      <c r="H198" s="644"/>
      <c r="I198" s="644" t="s">
        <v>40</v>
      </c>
      <c r="J198" s="675"/>
      <c r="K198" s="676" t="s">
        <v>1180</v>
      </c>
      <c r="L198" s="685">
        <v>45624</v>
      </c>
      <c r="M198" s="662" t="e">
        <f>SUMIF('Cable trays + Fittings'!F:F,'Cable trays (UnitPrice)'!B198,'Cable trays + Fittings'!P:P)</f>
        <v>#REF!</v>
      </c>
      <c r="N198" s="674" t="e">
        <f t="shared" si="48"/>
        <v>#REF!</v>
      </c>
      <c r="O198" s="644" t="s">
        <v>1495</v>
      </c>
      <c r="R198" s="680">
        <v>150</v>
      </c>
      <c r="S198" s="682">
        <f t="shared" si="32"/>
        <v>0</v>
      </c>
    </row>
    <row r="199" spans="1:19">
      <c r="A199" s="644" t="s">
        <v>1532</v>
      </c>
      <c r="B199" s="689" t="s">
        <v>1533</v>
      </c>
      <c r="C199" s="679">
        <v>1</v>
      </c>
      <c r="D199" s="688">
        <v>150</v>
      </c>
      <c r="E199" s="673">
        <f t="shared" si="46"/>
        <v>13.043478260869565</v>
      </c>
      <c r="F199" s="681">
        <f t="shared" si="47"/>
        <v>13.043478260869565</v>
      </c>
      <c r="G199" s="644"/>
      <c r="H199" s="644"/>
      <c r="I199" s="644" t="s">
        <v>40</v>
      </c>
      <c r="J199" s="675"/>
      <c r="K199" s="676" t="s">
        <v>1180</v>
      </c>
      <c r="L199" s="685">
        <v>45624</v>
      </c>
      <c r="M199" s="662" t="e">
        <f>SUMIF('Cable trays + Fittings'!F:F,'Cable trays (UnitPrice)'!B199,'Cable trays + Fittings'!P:P)</f>
        <v>#REF!</v>
      </c>
      <c r="N199" s="674" t="e">
        <f t="shared" si="48"/>
        <v>#REF!</v>
      </c>
      <c r="O199" s="644" t="s">
        <v>1495</v>
      </c>
      <c r="R199" s="680">
        <v>150</v>
      </c>
      <c r="S199" s="682">
        <f t="shared" si="32"/>
        <v>0</v>
      </c>
    </row>
    <row r="200" spans="1:19">
      <c r="A200" s="644" t="s">
        <v>1534</v>
      </c>
      <c r="B200" s="689" t="s">
        <v>1535</v>
      </c>
      <c r="C200" s="679">
        <v>1</v>
      </c>
      <c r="D200" s="688">
        <v>150</v>
      </c>
      <c r="E200" s="673">
        <f t="shared" si="46"/>
        <v>13.043478260869565</v>
      </c>
      <c r="F200" s="681">
        <f t="shared" si="47"/>
        <v>13.043478260869565</v>
      </c>
      <c r="G200" s="644"/>
      <c r="H200" s="644"/>
      <c r="I200" s="644" t="s">
        <v>40</v>
      </c>
      <c r="J200" s="675"/>
      <c r="K200" s="676" t="s">
        <v>1180</v>
      </c>
      <c r="L200" s="685">
        <v>45624</v>
      </c>
      <c r="M200" s="662" t="e">
        <f>SUMIF('Cable trays + Fittings'!F:F,'Cable trays (UnitPrice)'!B200,'Cable trays + Fittings'!P:P)</f>
        <v>#REF!</v>
      </c>
      <c r="N200" s="674" t="e">
        <f t="shared" si="48"/>
        <v>#REF!</v>
      </c>
      <c r="O200" s="644" t="s">
        <v>1495</v>
      </c>
      <c r="R200" s="680">
        <v>150</v>
      </c>
      <c r="S200" s="682">
        <f t="shared" si="32"/>
        <v>0</v>
      </c>
    </row>
    <row r="201" spans="1:19">
      <c r="A201" s="644" t="s">
        <v>1536</v>
      </c>
      <c r="B201" s="689" t="s">
        <v>1537</v>
      </c>
      <c r="C201" s="679">
        <v>1</v>
      </c>
      <c r="D201" s="688">
        <v>150</v>
      </c>
      <c r="E201" s="673">
        <f t="shared" si="46"/>
        <v>13.043478260869565</v>
      </c>
      <c r="F201" s="681">
        <f t="shared" si="47"/>
        <v>13.043478260869565</v>
      </c>
      <c r="G201" s="644"/>
      <c r="H201" s="644"/>
      <c r="I201" s="644" t="s">
        <v>40</v>
      </c>
      <c r="J201" s="675"/>
      <c r="K201" s="676" t="s">
        <v>1180</v>
      </c>
      <c r="L201" s="685">
        <v>45624</v>
      </c>
      <c r="M201" s="662" t="e">
        <f>SUMIF('Cable trays + Fittings'!F:F,'Cable trays (UnitPrice)'!B201,'Cable trays + Fittings'!P:P)</f>
        <v>#REF!</v>
      </c>
      <c r="N201" s="674" t="e">
        <f t="shared" si="48"/>
        <v>#REF!</v>
      </c>
      <c r="O201" s="644" t="s">
        <v>1495</v>
      </c>
      <c r="R201" s="680">
        <v>150</v>
      </c>
      <c r="S201" s="682">
        <f t="shared" si="32"/>
        <v>0</v>
      </c>
    </row>
    <row r="202" spans="1:19">
      <c r="A202" s="644" t="s">
        <v>1538</v>
      </c>
      <c r="B202" s="689" t="s">
        <v>1539</v>
      </c>
      <c r="C202" s="679">
        <v>1</v>
      </c>
      <c r="D202" s="688">
        <v>150</v>
      </c>
      <c r="E202" s="673">
        <f t="shared" si="46"/>
        <v>13.043478260869565</v>
      </c>
      <c r="F202" s="681">
        <f t="shared" si="47"/>
        <v>13.043478260869565</v>
      </c>
      <c r="G202" s="644"/>
      <c r="H202" s="644"/>
      <c r="I202" s="644" t="s">
        <v>40</v>
      </c>
      <c r="J202" s="675"/>
      <c r="K202" s="676" t="s">
        <v>1180</v>
      </c>
      <c r="L202" s="685">
        <v>45624</v>
      </c>
      <c r="M202" s="662" t="e">
        <f>SUMIF('Cable trays + Fittings'!F:F,'Cable trays (UnitPrice)'!B202,'Cable trays + Fittings'!P:P)</f>
        <v>#REF!</v>
      </c>
      <c r="N202" s="674" t="e">
        <f t="shared" si="48"/>
        <v>#REF!</v>
      </c>
      <c r="O202" s="644" t="s">
        <v>1495</v>
      </c>
      <c r="R202" s="680">
        <v>150</v>
      </c>
      <c r="S202" s="682">
        <f t="shared" si="32"/>
        <v>0</v>
      </c>
    </row>
    <row r="203" spans="1:19">
      <c r="A203" s="644" t="s">
        <v>1540</v>
      </c>
      <c r="B203" s="689" t="s">
        <v>1541</v>
      </c>
      <c r="C203" s="679">
        <v>1</v>
      </c>
      <c r="D203" s="688">
        <v>150</v>
      </c>
      <c r="E203" s="673">
        <f t="shared" si="46"/>
        <v>13.043478260869565</v>
      </c>
      <c r="F203" s="681">
        <f t="shared" si="47"/>
        <v>13.043478260869565</v>
      </c>
      <c r="G203" s="644"/>
      <c r="H203" s="644"/>
      <c r="I203" s="644" t="s">
        <v>40</v>
      </c>
      <c r="J203" s="675"/>
      <c r="K203" s="676" t="s">
        <v>1180</v>
      </c>
      <c r="L203" s="685">
        <v>45624</v>
      </c>
      <c r="M203" s="662" t="e">
        <f>SUMIF('Cable trays + Fittings'!F:F,'Cable trays (UnitPrice)'!B203,'Cable trays + Fittings'!P:P)</f>
        <v>#REF!</v>
      </c>
      <c r="N203" s="674" t="e">
        <f t="shared" si="48"/>
        <v>#REF!</v>
      </c>
      <c r="O203" s="644" t="s">
        <v>1495</v>
      </c>
      <c r="R203" s="680">
        <v>150</v>
      </c>
      <c r="S203" s="682">
        <f t="shared" ref="S203:S266" si="49">D203-R203</f>
        <v>0</v>
      </c>
    </row>
    <row r="204" spans="1:19">
      <c r="A204" s="644" t="s">
        <v>1542</v>
      </c>
      <c r="B204" s="689" t="s">
        <v>1543</v>
      </c>
      <c r="C204" s="679">
        <v>1</v>
      </c>
      <c r="D204" s="688">
        <v>150</v>
      </c>
      <c r="E204" s="673">
        <f t="shared" si="46"/>
        <v>13.043478260869565</v>
      </c>
      <c r="F204" s="681">
        <f t="shared" si="47"/>
        <v>13.043478260869565</v>
      </c>
      <c r="G204" s="644"/>
      <c r="H204" s="644"/>
      <c r="I204" s="644" t="s">
        <v>40</v>
      </c>
      <c r="J204" s="675"/>
      <c r="K204" s="676" t="s">
        <v>1180</v>
      </c>
      <c r="L204" s="685">
        <v>45624</v>
      </c>
      <c r="M204" s="662" t="e">
        <f>SUMIF('Cable trays + Fittings'!F:F,'Cable trays (UnitPrice)'!B204,'Cable trays + Fittings'!P:P)</f>
        <v>#REF!</v>
      </c>
      <c r="N204" s="674" t="e">
        <f t="shared" si="48"/>
        <v>#REF!</v>
      </c>
      <c r="O204" s="644" t="s">
        <v>1495</v>
      </c>
      <c r="R204" s="680">
        <v>150</v>
      </c>
      <c r="S204" s="682">
        <f t="shared" si="49"/>
        <v>0</v>
      </c>
    </row>
    <row r="205" spans="1:19">
      <c r="A205" s="644" t="s">
        <v>1544</v>
      </c>
      <c r="B205" s="689" t="s">
        <v>1545</v>
      </c>
      <c r="C205" s="679">
        <v>1</v>
      </c>
      <c r="D205" s="683">
        <f t="shared" ref="D205:D208" si="50">K205</f>
        <v>5.8176100628930811</v>
      </c>
      <c r="E205" s="673">
        <f t="shared" si="46"/>
        <v>0.50587913590374622</v>
      </c>
      <c r="F205" s="681">
        <f t="shared" si="47"/>
        <v>0.50587913590374622</v>
      </c>
      <c r="G205" s="644"/>
      <c r="H205" s="644"/>
      <c r="I205" s="644" t="s">
        <v>40</v>
      </c>
      <c r="J205" s="675"/>
      <c r="K205" s="676">
        <v>5.8176100628930811</v>
      </c>
      <c r="L205" s="684">
        <v>45665</v>
      </c>
      <c r="M205" s="662" t="e">
        <f>SUMIF('Cable trays + Fittings'!F:F,'Cable trays (UnitPrice)'!B205,'Cable trays + Fittings'!P:P)</f>
        <v>#REF!</v>
      </c>
      <c r="N205" s="674" t="e">
        <f t="shared" si="48"/>
        <v>#REF!</v>
      </c>
      <c r="O205" s="644" t="s">
        <v>1495</v>
      </c>
      <c r="R205" s="680">
        <v>150</v>
      </c>
      <c r="S205" s="682">
        <f t="shared" si="49"/>
        <v>-144.1823899371069</v>
      </c>
    </row>
    <row r="206" spans="1:19">
      <c r="A206" s="644" t="s">
        <v>1546</v>
      </c>
      <c r="B206" s="690" t="s">
        <v>1547</v>
      </c>
      <c r="C206" s="679">
        <v>1</v>
      </c>
      <c r="D206" s="683">
        <f t="shared" si="50"/>
        <v>7.8616352201257866</v>
      </c>
      <c r="E206" s="673">
        <f t="shared" si="46"/>
        <v>0.68362045392398141</v>
      </c>
      <c r="F206" s="681">
        <f t="shared" si="47"/>
        <v>0.68362045392398141</v>
      </c>
      <c r="G206" s="644" t="s">
        <v>1548</v>
      </c>
      <c r="H206" s="644"/>
      <c r="I206" s="644" t="s">
        <v>40</v>
      </c>
      <c r="J206" s="675"/>
      <c r="K206" s="676">
        <v>7.8616352201257866</v>
      </c>
      <c r="L206" s="684">
        <v>45665</v>
      </c>
      <c r="M206" s="662" t="e">
        <f>SUMIF('Cable trays + Fittings'!F:F,'Cable trays (UnitPrice)'!B206,'Cable trays + Fittings'!P:P)</f>
        <v>#VALUE!</v>
      </c>
      <c r="N206" s="674" t="e">
        <f t="shared" si="48"/>
        <v>#VALUE!</v>
      </c>
      <c r="R206" s="680">
        <v>273.8</v>
      </c>
      <c r="S206" s="682">
        <f t="shared" si="49"/>
        <v>-265.93836477987423</v>
      </c>
    </row>
    <row r="207" spans="1:19">
      <c r="A207" s="644" t="s">
        <v>1549</v>
      </c>
      <c r="B207" s="690" t="s">
        <v>1550</v>
      </c>
      <c r="C207" s="679">
        <v>1</v>
      </c>
      <c r="D207" s="683">
        <f t="shared" si="50"/>
        <v>5.8176100628930811</v>
      </c>
      <c r="E207" s="673">
        <f t="shared" si="46"/>
        <v>0.50587913590374622</v>
      </c>
      <c r="F207" s="681">
        <f t="shared" si="47"/>
        <v>0.50587913590374622</v>
      </c>
      <c r="G207" s="686" t="s">
        <v>1551</v>
      </c>
      <c r="H207" s="644"/>
      <c r="I207" s="644" t="s">
        <v>40</v>
      </c>
      <c r="J207" s="675"/>
      <c r="K207" s="676">
        <v>5.8176100628930811</v>
      </c>
      <c r="L207" s="684">
        <v>45665</v>
      </c>
      <c r="M207" s="662" t="e">
        <f>SUMIF('Cable trays + Fittings'!F:F,'Cable trays (UnitPrice)'!B207,'Cable trays + Fittings'!P:P)</f>
        <v>#VALUE!</v>
      </c>
      <c r="N207" s="674" t="e">
        <f t="shared" si="48"/>
        <v>#VALUE!</v>
      </c>
      <c r="R207" s="680">
        <v>146.30000000000001</v>
      </c>
      <c r="S207" s="682">
        <f t="shared" si="49"/>
        <v>-140.48238993710692</v>
      </c>
    </row>
    <row r="208" spans="1:19">
      <c r="A208" s="644" t="s">
        <v>1552</v>
      </c>
      <c r="B208" s="689" t="s">
        <v>1553</v>
      </c>
      <c r="C208" s="679">
        <v>1</v>
      </c>
      <c r="D208" s="683">
        <f t="shared" si="50"/>
        <v>1232.5471698113208</v>
      </c>
      <c r="E208" s="673">
        <f t="shared" si="46"/>
        <v>107.17801476620181</v>
      </c>
      <c r="F208" s="681">
        <f t="shared" si="47"/>
        <v>107.17801476620181</v>
      </c>
      <c r="G208" s="644"/>
      <c r="H208" s="644"/>
      <c r="I208" s="644" t="s">
        <v>40</v>
      </c>
      <c r="J208" s="675"/>
      <c r="K208" s="676">
        <v>1232.5471698113208</v>
      </c>
      <c r="L208" s="684">
        <v>45665</v>
      </c>
      <c r="M208" s="662" t="e">
        <f>SUMIF('Cable trays + Fittings'!F:F,'Cable trays (UnitPrice)'!B208,'Cable trays + Fittings'!P:P)</f>
        <v>#REF!</v>
      </c>
      <c r="N208" s="674" t="e">
        <f t="shared" si="48"/>
        <v>#REF!</v>
      </c>
      <c r="R208" s="680">
        <v>1100</v>
      </c>
      <c r="S208" s="682">
        <f t="shared" si="49"/>
        <v>132.54716981132083</v>
      </c>
    </row>
    <row r="209" spans="1:19">
      <c r="A209" s="644" t="s">
        <v>1554</v>
      </c>
      <c r="B209" s="689" t="s">
        <v>1555</v>
      </c>
      <c r="C209" s="679">
        <v>1</v>
      </c>
      <c r="D209" s="688">
        <v>1120</v>
      </c>
      <c r="E209" s="673">
        <f t="shared" si="46"/>
        <v>97.391304347826093</v>
      </c>
      <c r="F209" s="681">
        <f t="shared" si="47"/>
        <v>97.391304347826093</v>
      </c>
      <c r="G209" s="644"/>
      <c r="H209" s="644"/>
      <c r="I209" s="644" t="s">
        <v>40</v>
      </c>
      <c r="J209" s="675"/>
      <c r="K209" s="676" t="s">
        <v>1180</v>
      </c>
      <c r="L209" s="685">
        <v>45624</v>
      </c>
      <c r="M209" s="662" t="e">
        <f>SUMIF('Cable trays + Fittings'!F:F,'Cable trays (UnitPrice)'!B209,'Cable trays + Fittings'!P:P)</f>
        <v>#REF!</v>
      </c>
      <c r="N209" s="674" t="e">
        <f t="shared" si="48"/>
        <v>#REF!</v>
      </c>
      <c r="R209" s="680">
        <v>1120</v>
      </c>
      <c r="S209" s="682">
        <f t="shared" si="49"/>
        <v>0</v>
      </c>
    </row>
    <row r="210" spans="1:19">
      <c r="A210" s="644" t="s">
        <v>1556</v>
      </c>
      <c r="B210" s="689" t="s">
        <v>1557</v>
      </c>
      <c r="C210" s="679">
        <v>1</v>
      </c>
      <c r="D210" s="688">
        <v>1150</v>
      </c>
      <c r="E210" s="673">
        <f t="shared" si="46"/>
        <v>100</v>
      </c>
      <c r="F210" s="681">
        <f t="shared" si="47"/>
        <v>100</v>
      </c>
      <c r="G210" s="644"/>
      <c r="H210" s="644"/>
      <c r="I210" s="644" t="s">
        <v>40</v>
      </c>
      <c r="J210" s="675"/>
      <c r="K210" s="676" t="s">
        <v>1180</v>
      </c>
      <c r="L210" s="685">
        <v>45624</v>
      </c>
      <c r="M210" s="662" t="e">
        <f>SUMIF('Cable trays + Fittings'!F:F,'Cable trays (UnitPrice)'!B210,'Cable trays + Fittings'!P:P)</f>
        <v>#REF!</v>
      </c>
      <c r="N210" s="674" t="e">
        <f t="shared" si="48"/>
        <v>#REF!</v>
      </c>
      <c r="R210" s="680">
        <v>1150</v>
      </c>
      <c r="S210" s="682">
        <f t="shared" si="49"/>
        <v>0</v>
      </c>
    </row>
    <row r="211" spans="1:19">
      <c r="A211" s="644" t="s">
        <v>1558</v>
      </c>
      <c r="B211" s="689" t="s">
        <v>1559</v>
      </c>
      <c r="C211" s="679">
        <v>1</v>
      </c>
      <c r="D211" s="688">
        <v>1160</v>
      </c>
      <c r="E211" s="673">
        <f t="shared" si="46"/>
        <v>100.8695652173913</v>
      </c>
      <c r="F211" s="681">
        <f t="shared" si="47"/>
        <v>100.8695652173913</v>
      </c>
      <c r="G211" s="644"/>
      <c r="H211" s="644"/>
      <c r="I211" s="644" t="s">
        <v>40</v>
      </c>
      <c r="J211" s="675"/>
      <c r="K211" s="676" t="s">
        <v>1180</v>
      </c>
      <c r="L211" s="685">
        <v>45624</v>
      </c>
      <c r="M211" s="662" t="e">
        <f>SUMIF('Cable trays + Fittings'!F:F,'Cable trays (UnitPrice)'!B211,'Cable trays + Fittings'!P:P)</f>
        <v>#REF!</v>
      </c>
      <c r="N211" s="674" t="e">
        <f t="shared" si="48"/>
        <v>#REF!</v>
      </c>
      <c r="R211" s="680">
        <v>1160</v>
      </c>
      <c r="S211" s="682">
        <f t="shared" si="49"/>
        <v>0</v>
      </c>
    </row>
    <row r="212" spans="1:19">
      <c r="A212" s="644" t="s">
        <v>1560</v>
      </c>
      <c r="B212" s="689" t="s">
        <v>1561</v>
      </c>
      <c r="C212" s="679">
        <v>1</v>
      </c>
      <c r="D212" s="683">
        <f>K212</f>
        <v>1232.5471698113208</v>
      </c>
      <c r="E212" s="673">
        <f t="shared" si="46"/>
        <v>107.17801476620181</v>
      </c>
      <c r="F212" s="681">
        <f t="shared" si="47"/>
        <v>107.17801476620181</v>
      </c>
      <c r="G212" s="644"/>
      <c r="H212" s="644"/>
      <c r="I212" s="644" t="s">
        <v>40</v>
      </c>
      <c r="J212" s="675"/>
      <c r="K212" s="676">
        <v>1232.5471698113208</v>
      </c>
      <c r="L212" s="684">
        <v>45665</v>
      </c>
      <c r="M212" s="662" t="e">
        <f>SUMIF('Cable trays + Fittings'!F:F,'Cable trays (UnitPrice)'!B212,'Cable trays + Fittings'!P:P)</f>
        <v>#REF!</v>
      </c>
      <c r="N212" s="674" t="e">
        <f t="shared" si="48"/>
        <v>#REF!</v>
      </c>
      <c r="R212" s="680">
        <v>1170</v>
      </c>
      <c r="S212" s="682">
        <f t="shared" si="49"/>
        <v>62.547169811320828</v>
      </c>
    </row>
    <row r="213" spans="1:19">
      <c r="A213" s="644" t="s">
        <v>1562</v>
      </c>
      <c r="B213" s="689" t="s">
        <v>1563</v>
      </c>
      <c r="C213" s="679">
        <v>1</v>
      </c>
      <c r="D213" s="688">
        <v>1200</v>
      </c>
      <c r="E213" s="673">
        <f t="shared" si="46"/>
        <v>104.34782608695652</v>
      </c>
      <c r="F213" s="681">
        <f t="shared" si="47"/>
        <v>104.34782608695652</v>
      </c>
      <c r="G213" s="644"/>
      <c r="H213" s="644"/>
      <c r="I213" s="644" t="s">
        <v>40</v>
      </c>
      <c r="J213" s="675"/>
      <c r="K213" s="676" t="s">
        <v>1180</v>
      </c>
      <c r="L213" s="685">
        <v>45624</v>
      </c>
      <c r="M213" s="662" t="e">
        <f>SUMIF('Cable trays + Fittings'!F:F,'Cable trays (UnitPrice)'!B213,'Cable trays + Fittings'!P:P)</f>
        <v>#REF!</v>
      </c>
      <c r="N213" s="674" t="e">
        <f t="shared" si="48"/>
        <v>#REF!</v>
      </c>
      <c r="R213" s="680">
        <v>1200</v>
      </c>
      <c r="S213" s="682">
        <f t="shared" si="49"/>
        <v>0</v>
      </c>
    </row>
    <row r="214" spans="1:19">
      <c r="A214" s="644" t="s">
        <v>1564</v>
      </c>
      <c r="B214" s="689" t="s">
        <v>1565</v>
      </c>
      <c r="C214" s="679">
        <v>1</v>
      </c>
      <c r="D214" s="683">
        <f>K214</f>
        <v>1232.5471698113208</v>
      </c>
      <c r="E214" s="673">
        <f t="shared" si="46"/>
        <v>107.17801476620181</v>
      </c>
      <c r="F214" s="681">
        <f t="shared" si="47"/>
        <v>107.17801476620181</v>
      </c>
      <c r="G214" s="644"/>
      <c r="H214" s="644"/>
      <c r="I214" s="644" t="s">
        <v>40</v>
      </c>
      <c r="J214" s="675"/>
      <c r="K214" s="676">
        <v>1232.5471698113208</v>
      </c>
      <c r="L214" s="684">
        <v>45665</v>
      </c>
      <c r="M214" s="662" t="e">
        <f>SUMIF('Cable trays + Fittings'!F:F,'Cable trays (UnitPrice)'!B214,'Cable trays + Fittings'!P:P)</f>
        <v>#REF!</v>
      </c>
      <c r="N214" s="674" t="e">
        <f t="shared" si="48"/>
        <v>#REF!</v>
      </c>
      <c r="R214" s="680">
        <v>1220</v>
      </c>
      <c r="S214" s="682">
        <f t="shared" si="49"/>
        <v>12.547169811320828</v>
      </c>
    </row>
    <row r="215" spans="1:19">
      <c r="A215" s="644" t="s">
        <v>1566</v>
      </c>
      <c r="B215" s="689" t="s">
        <v>1567</v>
      </c>
      <c r="C215" s="679">
        <v>1</v>
      </c>
      <c r="D215" s="688">
        <v>1240</v>
      </c>
      <c r="E215" s="673">
        <f t="shared" si="46"/>
        <v>107.82608695652173</v>
      </c>
      <c r="F215" s="681">
        <f t="shared" si="47"/>
        <v>107.82608695652173</v>
      </c>
      <c r="G215" s="644"/>
      <c r="H215" s="644"/>
      <c r="I215" s="644" t="s">
        <v>40</v>
      </c>
      <c r="J215" s="675"/>
      <c r="K215" s="676" t="s">
        <v>1180</v>
      </c>
      <c r="L215" s="685">
        <v>45624</v>
      </c>
      <c r="M215" s="662" t="e">
        <f>SUMIF('Cable trays + Fittings'!F:F,'Cable trays (UnitPrice)'!B215,'Cable trays + Fittings'!P:P)</f>
        <v>#REF!</v>
      </c>
      <c r="N215" s="674" t="e">
        <f t="shared" si="48"/>
        <v>#REF!</v>
      </c>
      <c r="R215" s="680">
        <v>1240</v>
      </c>
      <c r="S215" s="682">
        <f t="shared" si="49"/>
        <v>0</v>
      </c>
    </row>
    <row r="216" spans="1:19">
      <c r="A216" s="644" t="s">
        <v>1568</v>
      </c>
      <c r="B216" s="689" t="s">
        <v>1569</v>
      </c>
      <c r="C216" s="679">
        <v>1</v>
      </c>
      <c r="D216" s="688">
        <v>1250</v>
      </c>
      <c r="E216" s="673">
        <f t="shared" si="46"/>
        <v>108.69565217391305</v>
      </c>
      <c r="F216" s="681">
        <f t="shared" si="47"/>
        <v>108.69565217391305</v>
      </c>
      <c r="G216" s="644"/>
      <c r="H216" s="644"/>
      <c r="I216" s="644" t="s">
        <v>40</v>
      </c>
      <c r="J216" s="675"/>
      <c r="K216" s="676" t="s">
        <v>1180</v>
      </c>
      <c r="L216" s="685">
        <v>45624</v>
      </c>
      <c r="M216" s="662" t="e">
        <f>SUMIF('Cable trays + Fittings'!F:F,'Cable trays (UnitPrice)'!B216,'Cable trays + Fittings'!P:P)</f>
        <v>#REF!</v>
      </c>
      <c r="N216" s="674" t="e">
        <f t="shared" si="48"/>
        <v>#REF!</v>
      </c>
      <c r="R216" s="680">
        <v>1250</v>
      </c>
      <c r="S216" s="682">
        <f t="shared" si="49"/>
        <v>0</v>
      </c>
    </row>
    <row r="217" spans="1:19">
      <c r="A217" s="644" t="s">
        <v>1570</v>
      </c>
      <c r="B217" s="689" t="s">
        <v>1571</v>
      </c>
      <c r="C217" s="679">
        <v>1</v>
      </c>
      <c r="D217" s="688">
        <v>1270</v>
      </c>
      <c r="E217" s="673">
        <f t="shared" si="46"/>
        <v>110.43478260869566</v>
      </c>
      <c r="F217" s="681">
        <f t="shared" si="47"/>
        <v>110.43478260869566</v>
      </c>
      <c r="G217" s="644" t="s">
        <v>1572</v>
      </c>
      <c r="H217" s="644"/>
      <c r="I217" s="644" t="s">
        <v>40</v>
      </c>
      <c r="J217" s="675"/>
      <c r="K217" s="676" t="s">
        <v>1180</v>
      </c>
      <c r="L217" s="685">
        <v>45624</v>
      </c>
      <c r="M217" s="662" t="e">
        <f>SUMIF('Cable trays + Fittings'!F:F,'Cable trays (UnitPrice)'!B217,'Cable trays + Fittings'!P:P)</f>
        <v>#REF!</v>
      </c>
      <c r="N217" s="674" t="e">
        <f t="shared" si="48"/>
        <v>#REF!</v>
      </c>
      <c r="R217" s="680">
        <v>1270</v>
      </c>
      <c r="S217" s="682">
        <f t="shared" si="49"/>
        <v>0</v>
      </c>
    </row>
    <row r="218" spans="1:19">
      <c r="A218" s="644" t="s">
        <v>1573</v>
      </c>
      <c r="B218" s="689" t="s">
        <v>1574</v>
      </c>
      <c r="C218" s="679">
        <v>1</v>
      </c>
      <c r="D218" s="683">
        <f>K218</f>
        <v>1282.3899371069183</v>
      </c>
      <c r="E218" s="673">
        <f t="shared" si="46"/>
        <v>111.51216844407985</v>
      </c>
      <c r="F218" s="681">
        <f t="shared" si="47"/>
        <v>111.51216844407985</v>
      </c>
      <c r="G218" s="644" t="s">
        <v>1572</v>
      </c>
      <c r="H218" s="644"/>
      <c r="I218" s="644" t="s">
        <v>40</v>
      </c>
      <c r="J218" s="675"/>
      <c r="K218" s="676">
        <v>1282.3899371069183</v>
      </c>
      <c r="L218" s="684">
        <v>45665</v>
      </c>
      <c r="M218" s="662" t="e">
        <f>SUMIF('Cable trays + Fittings'!F:F,'Cable trays (UnitPrice)'!B218,'Cable trays + Fittings'!P:P)</f>
        <v>#REF!</v>
      </c>
      <c r="N218" s="674" t="e">
        <f t="shared" si="48"/>
        <v>#REF!</v>
      </c>
      <c r="R218" s="680">
        <v>1270</v>
      </c>
      <c r="S218" s="682">
        <f t="shared" si="49"/>
        <v>12.389937106918296</v>
      </c>
    </row>
    <row r="219" spans="1:19">
      <c r="A219" s="644" t="s">
        <v>1575</v>
      </c>
      <c r="B219" s="689" t="s">
        <v>1576</v>
      </c>
      <c r="C219" s="679">
        <v>1</v>
      </c>
      <c r="D219" s="688">
        <v>1270</v>
      </c>
      <c r="E219" s="673">
        <f t="shared" si="46"/>
        <v>110.43478260869566</v>
      </c>
      <c r="F219" s="681">
        <f t="shared" si="47"/>
        <v>110.43478260869566</v>
      </c>
      <c r="G219" s="644" t="s">
        <v>1572</v>
      </c>
      <c r="H219" s="644"/>
      <c r="I219" s="644" t="s">
        <v>40</v>
      </c>
      <c r="J219" s="675"/>
      <c r="K219" s="676" t="s">
        <v>1180</v>
      </c>
      <c r="L219" s="685">
        <v>45624</v>
      </c>
      <c r="M219" s="662" t="e">
        <f>SUMIF('Cable trays + Fittings'!F:F,'Cable trays (UnitPrice)'!B219,'Cable trays + Fittings'!P:P)</f>
        <v>#REF!</v>
      </c>
      <c r="N219" s="674" t="e">
        <f t="shared" si="48"/>
        <v>#REF!</v>
      </c>
      <c r="R219" s="680">
        <v>1270</v>
      </c>
      <c r="S219" s="682">
        <f t="shared" si="49"/>
        <v>0</v>
      </c>
    </row>
    <row r="220" spans="1:19">
      <c r="A220" s="644" t="s">
        <v>1577</v>
      </c>
      <c r="B220" s="689" t="s">
        <v>1578</v>
      </c>
      <c r="C220" s="679">
        <v>1</v>
      </c>
      <c r="D220" s="683">
        <f>K220</f>
        <v>1404.7169811320755</v>
      </c>
      <c r="E220" s="673">
        <f t="shared" si="46"/>
        <v>122.149302707137</v>
      </c>
      <c r="F220" s="681">
        <f t="shared" si="47"/>
        <v>122.149302707137</v>
      </c>
      <c r="G220" s="644"/>
      <c r="H220" s="644"/>
      <c r="I220" s="644" t="s">
        <v>40</v>
      </c>
      <c r="J220" s="675"/>
      <c r="K220" s="676">
        <v>1404.7169811320755</v>
      </c>
      <c r="L220" s="684">
        <v>45665</v>
      </c>
      <c r="M220" s="662" t="e">
        <f>SUMIF('Cable trays + Fittings'!F:F,'Cable trays (UnitPrice)'!B220,'Cable trays + Fittings'!P:P)</f>
        <v>#REF!</v>
      </c>
      <c r="N220" s="674" t="e">
        <f t="shared" si="48"/>
        <v>#REF!</v>
      </c>
      <c r="R220" s="680">
        <v>1330</v>
      </c>
      <c r="S220" s="682">
        <f t="shared" si="49"/>
        <v>74.716981132075489</v>
      </c>
    </row>
    <row r="221" spans="1:19">
      <c r="A221" s="644" t="s">
        <v>1579</v>
      </c>
      <c r="B221" s="689" t="s">
        <v>1580</v>
      </c>
      <c r="C221" s="679">
        <v>1</v>
      </c>
      <c r="D221" s="688">
        <v>1400</v>
      </c>
      <c r="E221" s="673">
        <f t="shared" si="46"/>
        <v>121.73913043478261</v>
      </c>
      <c r="F221" s="681">
        <f t="shared" si="47"/>
        <v>121.73913043478261</v>
      </c>
      <c r="G221" s="644"/>
      <c r="H221" s="644"/>
      <c r="I221" s="644" t="s">
        <v>40</v>
      </c>
      <c r="J221" s="675"/>
      <c r="K221" s="676" t="s">
        <v>1180</v>
      </c>
      <c r="L221" s="685">
        <v>45624</v>
      </c>
      <c r="M221" s="662" t="e">
        <f>SUMIF('Cable trays + Fittings'!F:F,'Cable trays (UnitPrice)'!B221,'Cable trays + Fittings'!P:P)</f>
        <v>#REF!</v>
      </c>
      <c r="N221" s="674" t="e">
        <f t="shared" si="48"/>
        <v>#REF!</v>
      </c>
      <c r="R221" s="680">
        <v>1400</v>
      </c>
      <c r="S221" s="682">
        <f t="shared" si="49"/>
        <v>0</v>
      </c>
    </row>
    <row r="222" spans="1:19">
      <c r="A222" s="644" t="s">
        <v>1581</v>
      </c>
      <c r="B222" s="689" t="s">
        <v>1582</v>
      </c>
      <c r="C222" s="679">
        <v>1</v>
      </c>
      <c r="D222" s="688">
        <v>1450</v>
      </c>
      <c r="E222" s="673">
        <f t="shared" si="46"/>
        <v>126.08695652173913</v>
      </c>
      <c r="F222" s="681">
        <f t="shared" si="47"/>
        <v>126.08695652173913</v>
      </c>
      <c r="G222" s="644"/>
      <c r="H222" s="644"/>
      <c r="I222" s="644" t="s">
        <v>40</v>
      </c>
      <c r="J222" s="675"/>
      <c r="K222" s="676" t="s">
        <v>1180</v>
      </c>
      <c r="L222" s="685">
        <v>45624</v>
      </c>
      <c r="M222" s="662" t="e">
        <f>SUMIF('Cable trays + Fittings'!F:F,'Cable trays (UnitPrice)'!B222,'Cable trays + Fittings'!P:P)</f>
        <v>#REF!</v>
      </c>
      <c r="N222" s="674" t="e">
        <f t="shared" si="48"/>
        <v>#REF!</v>
      </c>
      <c r="R222" s="680">
        <v>1450</v>
      </c>
      <c r="S222" s="682">
        <f t="shared" si="49"/>
        <v>0</v>
      </c>
    </row>
    <row r="223" spans="1:19">
      <c r="A223" s="644" t="s">
        <v>1583</v>
      </c>
      <c r="B223" s="689" t="s">
        <v>1584</v>
      </c>
      <c r="C223" s="679">
        <v>1</v>
      </c>
      <c r="D223" s="688">
        <v>1483</v>
      </c>
      <c r="E223" s="673">
        <f t="shared" si="46"/>
        <v>128.95652173913044</v>
      </c>
      <c r="F223" s="681">
        <f t="shared" si="47"/>
        <v>128.95652173913044</v>
      </c>
      <c r="G223" s="644"/>
      <c r="H223" s="644"/>
      <c r="I223" s="644" t="s">
        <v>40</v>
      </c>
      <c r="J223" s="675"/>
      <c r="K223" s="676" t="s">
        <v>1180</v>
      </c>
      <c r="L223" s="685">
        <v>45624</v>
      </c>
      <c r="M223" s="662" t="e">
        <f>SUMIF('Cable trays + Fittings'!F:F,'Cable trays (UnitPrice)'!B223,'Cable trays + Fittings'!P:P)</f>
        <v>#REF!</v>
      </c>
      <c r="N223" s="674" t="e">
        <f t="shared" si="48"/>
        <v>#REF!</v>
      </c>
      <c r="R223" s="680">
        <v>1483</v>
      </c>
      <c r="S223" s="682">
        <f t="shared" si="49"/>
        <v>0</v>
      </c>
    </row>
    <row r="224" spans="1:19">
      <c r="A224" s="644" t="s">
        <v>1585</v>
      </c>
      <c r="B224" s="689" t="s">
        <v>1586</v>
      </c>
      <c r="C224" s="679">
        <v>1</v>
      </c>
      <c r="D224" s="683">
        <f>K224</f>
        <v>1576.8867924528304</v>
      </c>
      <c r="E224" s="673">
        <f t="shared" si="46"/>
        <v>137.12059064807221</v>
      </c>
      <c r="F224" s="681">
        <f t="shared" si="47"/>
        <v>137.12059064807221</v>
      </c>
      <c r="G224" s="644"/>
      <c r="H224" s="644"/>
      <c r="I224" s="644" t="s">
        <v>40</v>
      </c>
      <c r="J224" s="675"/>
      <c r="K224" s="676">
        <v>1576.8867924528304</v>
      </c>
      <c r="L224" s="684">
        <v>45665</v>
      </c>
      <c r="M224" s="662" t="e">
        <f>SUMIF('Cable trays + Fittings'!F:F,'Cable trays (UnitPrice)'!B224,'Cable trays + Fittings'!P:P)</f>
        <v>#REF!</v>
      </c>
      <c r="N224" s="674" t="e">
        <f t="shared" si="48"/>
        <v>#REF!</v>
      </c>
      <c r="R224" s="680">
        <v>1500</v>
      </c>
      <c r="S224" s="682">
        <f t="shared" si="49"/>
        <v>76.886792452830377</v>
      </c>
    </row>
    <row r="225" spans="1:19">
      <c r="A225" s="644" t="s">
        <v>1587</v>
      </c>
      <c r="B225" s="689" t="s">
        <v>1588</v>
      </c>
      <c r="C225" s="679">
        <v>1</v>
      </c>
      <c r="D225" s="688">
        <v>1550</v>
      </c>
      <c r="E225" s="673">
        <f t="shared" si="46"/>
        <v>134.78260869565219</v>
      </c>
      <c r="F225" s="681">
        <f t="shared" si="47"/>
        <v>134.78260869565219</v>
      </c>
      <c r="G225" s="644"/>
      <c r="H225" s="644"/>
      <c r="I225" s="644" t="s">
        <v>40</v>
      </c>
      <c r="J225" s="675"/>
      <c r="K225" s="676" t="s">
        <v>1180</v>
      </c>
      <c r="L225" s="685">
        <v>45624</v>
      </c>
      <c r="M225" s="662" t="e">
        <f>SUMIF('Cable trays + Fittings'!F:F,'Cable trays (UnitPrice)'!B225,'Cable trays + Fittings'!P:P)</f>
        <v>#REF!</v>
      </c>
      <c r="N225" s="674" t="e">
        <f t="shared" si="48"/>
        <v>#REF!</v>
      </c>
      <c r="R225" s="680">
        <v>1550</v>
      </c>
      <c r="S225" s="682">
        <f t="shared" si="49"/>
        <v>0</v>
      </c>
    </row>
    <row r="226" spans="1:19">
      <c r="A226" s="644" t="s">
        <v>1589</v>
      </c>
      <c r="B226" s="689" t="s">
        <v>1590</v>
      </c>
      <c r="C226" s="679">
        <v>1</v>
      </c>
      <c r="D226" s="688">
        <v>1552</v>
      </c>
      <c r="E226" s="673">
        <f t="shared" si="46"/>
        <v>134.95652173913044</v>
      </c>
      <c r="F226" s="681">
        <f t="shared" si="47"/>
        <v>134.95652173913044</v>
      </c>
      <c r="G226" s="644"/>
      <c r="H226" s="644"/>
      <c r="I226" s="644" t="s">
        <v>40</v>
      </c>
      <c r="J226" s="675"/>
      <c r="K226" s="676" t="s">
        <v>1180</v>
      </c>
      <c r="L226" s="685">
        <v>45624</v>
      </c>
      <c r="M226" s="662" t="e">
        <f>SUMIF('Cable trays + Fittings'!F:F,'Cable trays (UnitPrice)'!B226,'Cable trays + Fittings'!P:P)</f>
        <v>#REF!</v>
      </c>
      <c r="N226" s="674" t="e">
        <f t="shared" si="48"/>
        <v>#REF!</v>
      </c>
      <c r="R226" s="680">
        <v>1552</v>
      </c>
      <c r="S226" s="682">
        <f t="shared" si="49"/>
        <v>0</v>
      </c>
    </row>
    <row r="227" spans="1:19">
      <c r="A227" s="644" t="s">
        <v>1591</v>
      </c>
      <c r="B227" s="689" t="s">
        <v>1592</v>
      </c>
      <c r="C227" s="679">
        <v>1</v>
      </c>
      <c r="D227" s="683">
        <f>K227</f>
        <v>1640.2515723270437</v>
      </c>
      <c r="E227" s="673">
        <f t="shared" si="46"/>
        <v>142.63057150669945</v>
      </c>
      <c r="F227" s="681">
        <f t="shared" si="47"/>
        <v>142.63057150669945</v>
      </c>
      <c r="G227" s="644"/>
      <c r="H227" s="644"/>
      <c r="I227" s="644" t="s">
        <v>40</v>
      </c>
      <c r="J227" s="675"/>
      <c r="K227" s="676">
        <v>1640.2515723270437</v>
      </c>
      <c r="L227" s="684">
        <v>45665</v>
      </c>
      <c r="M227" s="662" t="e">
        <f>SUMIF('Cable trays + Fittings'!F:F,'Cable trays (UnitPrice)'!B227,'Cable trays + Fittings'!P:P)</f>
        <v>#REF!</v>
      </c>
      <c r="N227" s="674" t="e">
        <f t="shared" si="48"/>
        <v>#REF!</v>
      </c>
      <c r="R227" s="680">
        <v>1555</v>
      </c>
      <c r="S227" s="682">
        <f t="shared" si="49"/>
        <v>85.251572327043732</v>
      </c>
    </row>
    <row r="228" spans="1:19">
      <c r="A228" s="644" t="s">
        <v>1593</v>
      </c>
      <c r="B228" s="689" t="s">
        <v>1594</v>
      </c>
      <c r="C228" s="679">
        <v>1</v>
      </c>
      <c r="D228" s="688">
        <v>1560</v>
      </c>
      <c r="E228" s="673">
        <f t="shared" si="46"/>
        <v>135.65217391304347</v>
      </c>
      <c r="F228" s="681">
        <f t="shared" si="47"/>
        <v>135.65217391304347</v>
      </c>
      <c r="G228" s="644"/>
      <c r="H228" s="644"/>
      <c r="I228" s="644" t="s">
        <v>40</v>
      </c>
      <c r="J228" s="675"/>
      <c r="K228" s="676" t="s">
        <v>1180</v>
      </c>
      <c r="L228" s="685">
        <v>45624</v>
      </c>
      <c r="M228" s="662" t="e">
        <f>SUMIF('Cable trays + Fittings'!F:F,'Cable trays (UnitPrice)'!B228,'Cable trays + Fittings'!P:P)</f>
        <v>#REF!</v>
      </c>
      <c r="N228" s="674" t="e">
        <f t="shared" si="48"/>
        <v>#REF!</v>
      </c>
      <c r="R228" s="680">
        <v>1560</v>
      </c>
      <c r="S228" s="682">
        <f t="shared" si="49"/>
        <v>0</v>
      </c>
    </row>
    <row r="229" spans="1:19">
      <c r="A229" s="644" t="s">
        <v>1595</v>
      </c>
      <c r="B229" s="689" t="s">
        <v>1596</v>
      </c>
      <c r="C229" s="679">
        <v>1</v>
      </c>
      <c r="D229" s="683">
        <f>K229</f>
        <v>429.71698113207543</v>
      </c>
      <c r="E229" s="673">
        <f t="shared" si="46"/>
        <v>37.366694011484817</v>
      </c>
      <c r="F229" s="681">
        <f t="shared" si="47"/>
        <v>37.366694011484817</v>
      </c>
      <c r="G229" s="644"/>
      <c r="H229" s="644"/>
      <c r="I229" s="644" t="s">
        <v>40</v>
      </c>
      <c r="J229" s="675"/>
      <c r="K229" s="691">
        <v>429.71698113207543</v>
      </c>
      <c r="L229" s="684">
        <v>45665</v>
      </c>
      <c r="M229" s="662" t="e">
        <f>SUMIF('Cable trays + Fittings'!F:F,'Cable trays (UnitPrice)'!B229,'Cable trays + Fittings'!P:P)</f>
        <v>#REF!</v>
      </c>
      <c r="N229" s="674" t="e">
        <f t="shared" si="48"/>
        <v>#REF!</v>
      </c>
      <c r="R229" s="680">
        <v>1600</v>
      </c>
      <c r="S229" s="682">
        <f t="shared" si="49"/>
        <v>-1170.2830188679245</v>
      </c>
    </row>
    <row r="230" spans="1:19">
      <c r="A230" s="644" t="s">
        <v>1597</v>
      </c>
      <c r="B230" s="689" t="s">
        <v>1598</v>
      </c>
      <c r="C230" s="679">
        <v>1</v>
      </c>
      <c r="D230" s="688">
        <v>1650</v>
      </c>
      <c r="E230" s="673">
        <f t="shared" si="46"/>
        <v>143.47826086956522</v>
      </c>
      <c r="F230" s="681">
        <f t="shared" si="47"/>
        <v>143.47826086956522</v>
      </c>
      <c r="G230" s="644"/>
      <c r="H230" s="644"/>
      <c r="I230" s="644" t="s">
        <v>40</v>
      </c>
      <c r="J230" s="675"/>
      <c r="K230" s="676" t="s">
        <v>1180</v>
      </c>
      <c r="L230" s="685">
        <v>45624</v>
      </c>
      <c r="M230" s="662" t="e">
        <f>SUMIF('Cable trays + Fittings'!F:F,'Cable trays (UnitPrice)'!B230,'Cable trays + Fittings'!P:P)</f>
        <v>#REF!</v>
      </c>
      <c r="N230" s="674" t="e">
        <f t="shared" si="48"/>
        <v>#REF!</v>
      </c>
      <c r="R230" s="680">
        <v>1650</v>
      </c>
      <c r="S230" s="682">
        <f t="shared" si="49"/>
        <v>0</v>
      </c>
    </row>
    <row r="231" spans="1:19">
      <c r="A231" s="644" t="s">
        <v>1599</v>
      </c>
      <c r="B231" s="689" t="s">
        <v>1600</v>
      </c>
      <c r="C231" s="679">
        <v>1</v>
      </c>
      <c r="D231" s="688">
        <v>1800</v>
      </c>
      <c r="E231" s="673">
        <f t="shared" si="46"/>
        <v>156.52173913043478</v>
      </c>
      <c r="F231" s="681">
        <f t="shared" si="47"/>
        <v>156.52173913043478</v>
      </c>
      <c r="G231" s="644"/>
      <c r="H231" s="644"/>
      <c r="I231" s="644" t="s">
        <v>40</v>
      </c>
      <c r="J231" s="675"/>
      <c r="K231" s="676" t="s">
        <v>1180</v>
      </c>
      <c r="L231" s="685">
        <v>45624</v>
      </c>
      <c r="M231" s="662" t="e">
        <f>SUMIF('Cable trays + Fittings'!F:F,'Cable trays (UnitPrice)'!B231,'Cable trays + Fittings'!P:P)</f>
        <v>#REF!</v>
      </c>
      <c r="N231" s="674" t="e">
        <f t="shared" si="48"/>
        <v>#REF!</v>
      </c>
      <c r="R231" s="680">
        <v>1800</v>
      </c>
      <c r="S231" s="682">
        <f t="shared" si="49"/>
        <v>0</v>
      </c>
    </row>
    <row r="232" spans="1:19">
      <c r="A232" s="644" t="s">
        <v>1601</v>
      </c>
      <c r="B232" s="689" t="s">
        <v>1602</v>
      </c>
      <c r="C232" s="679">
        <v>1</v>
      </c>
      <c r="D232" s="688">
        <v>2000</v>
      </c>
      <c r="E232" s="673">
        <f t="shared" si="46"/>
        <v>173.91304347826087</v>
      </c>
      <c r="F232" s="681">
        <f t="shared" si="47"/>
        <v>173.91304347826087</v>
      </c>
      <c r="G232" s="644"/>
      <c r="H232" s="644"/>
      <c r="I232" s="644" t="s">
        <v>40</v>
      </c>
      <c r="J232" s="675"/>
      <c r="K232" s="676" t="s">
        <v>1180</v>
      </c>
      <c r="L232" s="685">
        <v>45624</v>
      </c>
      <c r="M232" s="662" t="e">
        <f>SUMIF('Cable trays + Fittings'!F:F,'Cable trays (UnitPrice)'!B232,'Cable trays + Fittings'!P:P)</f>
        <v>#REF!</v>
      </c>
      <c r="N232" s="674" t="e">
        <f t="shared" si="48"/>
        <v>#REF!</v>
      </c>
      <c r="R232" s="680">
        <v>2000</v>
      </c>
      <c r="S232" s="682">
        <f t="shared" si="49"/>
        <v>0</v>
      </c>
    </row>
    <row r="233" spans="1:19">
      <c r="A233" s="644" t="s">
        <v>1603</v>
      </c>
      <c r="B233" s="689" t="s">
        <v>1604</v>
      </c>
      <c r="C233" s="679">
        <v>1</v>
      </c>
      <c r="D233" s="688">
        <v>2250</v>
      </c>
      <c r="E233" s="673">
        <f t="shared" si="46"/>
        <v>195.65217391304347</v>
      </c>
      <c r="F233" s="681">
        <f t="shared" si="47"/>
        <v>195.65217391304347</v>
      </c>
      <c r="G233" s="644"/>
      <c r="H233" s="644"/>
      <c r="I233" s="644" t="s">
        <v>40</v>
      </c>
      <c r="J233" s="675"/>
      <c r="K233" s="676" t="s">
        <v>1180</v>
      </c>
      <c r="L233" s="685">
        <v>45624</v>
      </c>
      <c r="M233" s="662" t="e">
        <f>SUMIF('Cable trays + Fittings'!F:F,'Cable trays (UnitPrice)'!B233,'Cable trays + Fittings'!P:P)</f>
        <v>#REF!</v>
      </c>
      <c r="N233" s="674" t="e">
        <f t="shared" si="48"/>
        <v>#REF!</v>
      </c>
      <c r="R233" s="680">
        <v>2250</v>
      </c>
      <c r="S233" s="682">
        <f t="shared" si="49"/>
        <v>0</v>
      </c>
    </row>
    <row r="234" spans="1:19">
      <c r="A234" s="644" t="s">
        <v>1605</v>
      </c>
      <c r="B234" s="689" t="s">
        <v>1606</v>
      </c>
      <c r="C234" s="679">
        <v>1</v>
      </c>
      <c r="D234" s="688">
        <v>2500</v>
      </c>
      <c r="E234" s="673">
        <f t="shared" si="46"/>
        <v>217.39130434782609</v>
      </c>
      <c r="F234" s="681">
        <f t="shared" si="47"/>
        <v>217.39130434782609</v>
      </c>
      <c r="G234" s="644"/>
      <c r="H234" s="644"/>
      <c r="I234" s="644" t="s">
        <v>40</v>
      </c>
      <c r="J234" s="675"/>
      <c r="K234" s="676" t="s">
        <v>5</v>
      </c>
      <c r="L234" s="685">
        <v>45624</v>
      </c>
      <c r="M234" s="662" t="e">
        <f>SUMIF('Cable trays + Fittings'!F:F,'Cable trays (UnitPrice)'!B234,'Cable trays + Fittings'!P:P)</f>
        <v>#REF!</v>
      </c>
      <c r="N234" s="674" t="e">
        <f t="shared" si="48"/>
        <v>#REF!</v>
      </c>
      <c r="R234" s="680">
        <v>2500</v>
      </c>
      <c r="S234" s="682">
        <f t="shared" si="49"/>
        <v>0</v>
      </c>
    </row>
    <row r="235" spans="1:19">
      <c r="A235" s="644" t="s">
        <v>1607</v>
      </c>
      <c r="B235" s="689" t="s">
        <v>1608</v>
      </c>
      <c r="C235" s="679">
        <v>1</v>
      </c>
      <c r="D235" s="688">
        <v>3000</v>
      </c>
      <c r="E235" s="673">
        <f t="shared" si="46"/>
        <v>260.86956521739131</v>
      </c>
      <c r="F235" s="681">
        <f t="shared" si="47"/>
        <v>260.86956521739131</v>
      </c>
      <c r="G235" s="644"/>
      <c r="H235" s="644"/>
      <c r="I235" s="644" t="s">
        <v>40</v>
      </c>
      <c r="J235" s="675"/>
      <c r="K235" s="676" t="s">
        <v>1180</v>
      </c>
      <c r="L235" s="685">
        <v>45624</v>
      </c>
      <c r="M235" s="662" t="e">
        <f>SUMIF('Cable trays + Fittings'!F:F,'Cable trays (UnitPrice)'!B235,'Cable trays + Fittings'!P:P)</f>
        <v>#REF!</v>
      </c>
      <c r="N235" s="674" t="e">
        <f t="shared" si="48"/>
        <v>#REF!</v>
      </c>
      <c r="R235" s="680">
        <v>3000</v>
      </c>
      <c r="S235" s="682">
        <f t="shared" si="49"/>
        <v>0</v>
      </c>
    </row>
    <row r="236" spans="1:19">
      <c r="A236" s="644" t="s">
        <v>1609</v>
      </c>
      <c r="B236" s="689" t="s">
        <v>1610</v>
      </c>
      <c r="C236" s="679">
        <v>1</v>
      </c>
      <c r="D236" s="688">
        <v>1050</v>
      </c>
      <c r="E236" s="673">
        <f t="shared" si="46"/>
        <v>91.304347826086953</v>
      </c>
      <c r="F236" s="681">
        <f t="shared" si="47"/>
        <v>91.304347826086953</v>
      </c>
      <c r="G236" s="644"/>
      <c r="H236" s="644"/>
      <c r="I236" s="644" t="s">
        <v>40</v>
      </c>
      <c r="J236" s="675"/>
      <c r="K236" s="676" t="s">
        <v>1180</v>
      </c>
      <c r="L236" s="685">
        <v>45624</v>
      </c>
      <c r="M236" s="662" t="e">
        <f>SUMIF('Cable trays + Fittings'!F:F,'Cable trays (UnitPrice)'!B236,'Cable trays + Fittings'!P:P)</f>
        <v>#REF!</v>
      </c>
      <c r="N236" s="674" t="e">
        <f t="shared" si="48"/>
        <v>#REF!</v>
      </c>
      <c r="R236" s="680">
        <v>1050</v>
      </c>
      <c r="S236" s="682">
        <f t="shared" si="49"/>
        <v>0</v>
      </c>
    </row>
    <row r="237" spans="1:19">
      <c r="A237" s="644" t="s">
        <v>1611</v>
      </c>
      <c r="B237" s="689" t="s">
        <v>1612</v>
      </c>
      <c r="C237" s="679">
        <v>1</v>
      </c>
      <c r="D237" s="688">
        <v>1100</v>
      </c>
      <c r="E237" s="673">
        <f t="shared" si="46"/>
        <v>95.652173913043484</v>
      </c>
      <c r="F237" s="681">
        <f t="shared" si="47"/>
        <v>95.652173913043484</v>
      </c>
      <c r="G237" s="644"/>
      <c r="H237" s="644"/>
      <c r="I237" s="644" t="s">
        <v>40</v>
      </c>
      <c r="J237" s="675"/>
      <c r="K237" s="676" t="s">
        <v>1180</v>
      </c>
      <c r="L237" s="685">
        <v>45624</v>
      </c>
      <c r="M237" s="662" t="e">
        <f>SUMIF('Cable trays + Fittings'!F:F,'Cable trays (UnitPrice)'!B237,'Cable trays + Fittings'!P:P)</f>
        <v>#REF!</v>
      </c>
      <c r="N237" s="674" t="e">
        <f t="shared" si="48"/>
        <v>#REF!</v>
      </c>
      <c r="R237" s="680">
        <v>1100</v>
      </c>
      <c r="S237" s="682">
        <f t="shared" si="49"/>
        <v>0</v>
      </c>
    </row>
    <row r="238" spans="1:19">
      <c r="A238" s="644" t="s">
        <v>1613</v>
      </c>
      <c r="B238" s="689" t="s">
        <v>1614</v>
      </c>
      <c r="C238" s="679">
        <v>1</v>
      </c>
      <c r="D238" s="688">
        <v>2300</v>
      </c>
      <c r="E238" s="673">
        <f t="shared" si="46"/>
        <v>200</v>
      </c>
      <c r="F238" s="681">
        <f t="shared" si="47"/>
        <v>200</v>
      </c>
      <c r="G238" s="644"/>
      <c r="H238" s="644"/>
      <c r="I238" s="644" t="s">
        <v>40</v>
      </c>
      <c r="J238" s="675"/>
      <c r="K238" s="676" t="s">
        <v>1180</v>
      </c>
      <c r="L238" s="685">
        <v>45624</v>
      </c>
      <c r="M238" s="662" t="e">
        <f>SUMIF('Cable trays + Fittings'!F:F,'Cable trays (UnitPrice)'!B238,'Cable trays + Fittings'!P:P)</f>
        <v>#REF!</v>
      </c>
      <c r="N238" s="674" t="e">
        <f t="shared" si="48"/>
        <v>#REF!</v>
      </c>
      <c r="R238" s="680">
        <v>2300</v>
      </c>
      <c r="S238" s="682">
        <f t="shared" si="49"/>
        <v>0</v>
      </c>
    </row>
    <row r="239" spans="1:19">
      <c r="A239" s="644" t="s">
        <v>1615</v>
      </c>
      <c r="B239" s="689" t="s">
        <v>1616</v>
      </c>
      <c r="C239" s="679">
        <v>1</v>
      </c>
      <c r="D239" s="688">
        <v>1020</v>
      </c>
      <c r="E239" s="673">
        <f t="shared" si="46"/>
        <v>88.695652173913047</v>
      </c>
      <c r="F239" s="681">
        <f t="shared" si="47"/>
        <v>88.695652173913047</v>
      </c>
      <c r="G239" s="644"/>
      <c r="H239" s="644"/>
      <c r="I239" s="644" t="s">
        <v>40</v>
      </c>
      <c r="J239" s="675"/>
      <c r="K239" s="676" t="s">
        <v>1180</v>
      </c>
      <c r="L239" s="685">
        <v>45624</v>
      </c>
      <c r="M239" s="662" t="e">
        <f>SUMIF('Cable trays + Fittings'!F:F,'Cable trays (UnitPrice)'!B239,'Cable trays + Fittings'!P:P)</f>
        <v>#REF!</v>
      </c>
      <c r="N239" s="674" t="e">
        <f t="shared" si="48"/>
        <v>#REF!</v>
      </c>
      <c r="R239" s="680">
        <v>1020</v>
      </c>
      <c r="S239" s="682">
        <f t="shared" si="49"/>
        <v>0</v>
      </c>
    </row>
    <row r="240" spans="1:19">
      <c r="A240" s="644" t="s">
        <v>1617</v>
      </c>
      <c r="B240" s="689" t="s">
        <v>1618</v>
      </c>
      <c r="C240" s="679">
        <v>1</v>
      </c>
      <c r="D240" s="688">
        <v>2000</v>
      </c>
      <c r="E240" s="673">
        <f t="shared" si="46"/>
        <v>173.91304347826087</v>
      </c>
      <c r="F240" s="681">
        <f t="shared" si="47"/>
        <v>173.91304347826087</v>
      </c>
      <c r="G240" s="644"/>
      <c r="H240" s="644"/>
      <c r="I240" s="644" t="s">
        <v>40</v>
      </c>
      <c r="J240" s="675"/>
      <c r="K240" s="676" t="s">
        <v>1180</v>
      </c>
      <c r="L240" s="685">
        <v>45624</v>
      </c>
      <c r="M240" s="662" t="e">
        <f>SUMIF('Cable trays + Fittings'!F:F,'Cable trays (UnitPrice)'!B240,'Cable trays + Fittings'!P:P)</f>
        <v>#REF!</v>
      </c>
      <c r="N240" s="674" t="e">
        <f t="shared" si="48"/>
        <v>#REF!</v>
      </c>
      <c r="R240" s="680">
        <v>2000</v>
      </c>
      <c r="S240" s="682">
        <f t="shared" si="49"/>
        <v>0</v>
      </c>
    </row>
    <row r="241" spans="1:19">
      <c r="A241" s="644" t="s">
        <v>1619</v>
      </c>
      <c r="B241" s="689" t="s">
        <v>1620</v>
      </c>
      <c r="C241" s="679">
        <v>1</v>
      </c>
      <c r="D241" s="688">
        <v>1200</v>
      </c>
      <c r="E241" s="673">
        <f t="shared" si="46"/>
        <v>104.34782608695652</v>
      </c>
      <c r="F241" s="681">
        <f t="shared" si="47"/>
        <v>104.34782608695652</v>
      </c>
      <c r="G241" s="644"/>
      <c r="H241" s="644"/>
      <c r="I241" s="644" t="s">
        <v>40</v>
      </c>
      <c r="J241" s="675"/>
      <c r="K241" s="676" t="s">
        <v>1180</v>
      </c>
      <c r="L241" s="685">
        <v>45624</v>
      </c>
      <c r="M241" s="662" t="e">
        <f>SUMIF('Cable trays + Fittings'!F:F,'Cable trays (UnitPrice)'!B241,'Cable trays + Fittings'!P:P)</f>
        <v>#REF!</v>
      </c>
      <c r="N241" s="674" t="e">
        <f t="shared" si="48"/>
        <v>#REF!</v>
      </c>
      <c r="R241" s="680">
        <v>1200</v>
      </c>
      <c r="S241" s="682">
        <f t="shared" si="49"/>
        <v>0</v>
      </c>
    </row>
    <row r="242" spans="1:19">
      <c r="A242" s="644" t="s">
        <v>1621</v>
      </c>
      <c r="B242" s="689" t="s">
        <v>1622</v>
      </c>
      <c r="C242" s="679">
        <v>1</v>
      </c>
      <c r="D242" s="688">
        <v>1290</v>
      </c>
      <c r="E242" s="673">
        <f t="shared" si="46"/>
        <v>112.17391304347827</v>
      </c>
      <c r="F242" s="681">
        <f t="shared" si="47"/>
        <v>112.17391304347827</v>
      </c>
      <c r="G242" s="644"/>
      <c r="H242" s="644"/>
      <c r="I242" s="644" t="s">
        <v>40</v>
      </c>
      <c r="J242" s="675"/>
      <c r="K242" s="676" t="s">
        <v>1180</v>
      </c>
      <c r="L242" s="685">
        <v>45624</v>
      </c>
      <c r="M242" s="662" t="e">
        <f>SUMIF('Cable trays + Fittings'!F:F,'Cable trays (UnitPrice)'!B242,'Cable trays + Fittings'!P:P)</f>
        <v>#REF!</v>
      </c>
      <c r="N242" s="674" t="e">
        <f t="shared" si="48"/>
        <v>#REF!</v>
      </c>
      <c r="R242" s="680">
        <v>1290</v>
      </c>
      <c r="S242" s="682">
        <f t="shared" si="49"/>
        <v>0</v>
      </c>
    </row>
    <row r="243" spans="1:19">
      <c r="A243" s="644" t="s">
        <v>1623</v>
      </c>
      <c r="B243" s="689" t="s">
        <v>1624</v>
      </c>
      <c r="C243" s="679">
        <v>1</v>
      </c>
      <c r="D243" s="688">
        <v>1300</v>
      </c>
      <c r="E243" s="673">
        <f t="shared" si="46"/>
        <v>113.04347826086956</v>
      </c>
      <c r="F243" s="681">
        <f t="shared" si="47"/>
        <v>113.04347826086956</v>
      </c>
      <c r="G243" s="644"/>
      <c r="H243" s="644"/>
      <c r="I243" s="644" t="s">
        <v>40</v>
      </c>
      <c r="J243" s="675"/>
      <c r="K243" s="676" t="s">
        <v>1180</v>
      </c>
      <c r="L243" s="685">
        <v>45624</v>
      </c>
      <c r="M243" s="662" t="e">
        <f>SUMIF('Cable trays + Fittings'!F:F,'Cable trays (UnitPrice)'!B243,'Cable trays + Fittings'!P:P)</f>
        <v>#REF!</v>
      </c>
      <c r="N243" s="674" t="e">
        <f t="shared" si="48"/>
        <v>#REF!</v>
      </c>
      <c r="R243" s="680">
        <v>1300</v>
      </c>
      <c r="S243" s="682">
        <f t="shared" si="49"/>
        <v>0</v>
      </c>
    </row>
    <row r="244" spans="1:19">
      <c r="A244" s="644" t="s">
        <v>1625</v>
      </c>
      <c r="B244" s="689" t="s">
        <v>1626</v>
      </c>
      <c r="C244" s="679">
        <v>1</v>
      </c>
      <c r="D244" s="688">
        <v>1450</v>
      </c>
      <c r="E244" s="673">
        <f t="shared" ref="E244:E307" si="51">D244/NOK2EUR</f>
        <v>126.08695652173913</v>
      </c>
      <c r="F244" s="681">
        <f t="shared" ref="F244:F307" si="52">C244*E244</f>
        <v>126.08695652173913</v>
      </c>
      <c r="G244" s="644"/>
      <c r="H244" s="644"/>
      <c r="I244" s="644" t="s">
        <v>40</v>
      </c>
      <c r="J244" s="675"/>
      <c r="K244" s="676" t="s">
        <v>1180</v>
      </c>
      <c r="L244" s="685">
        <v>45624</v>
      </c>
      <c r="M244" s="662" t="e">
        <f>SUMIF('Cable trays + Fittings'!F:F,'Cable trays (UnitPrice)'!B244,'Cable trays + Fittings'!P:P)</f>
        <v>#REF!</v>
      </c>
      <c r="N244" s="674" t="e">
        <f t="shared" ref="N244:N307" si="53">M244*F244</f>
        <v>#REF!</v>
      </c>
      <c r="R244" s="680">
        <v>1450</v>
      </c>
      <c r="S244" s="682">
        <f t="shared" si="49"/>
        <v>0</v>
      </c>
    </row>
    <row r="245" spans="1:19">
      <c r="A245" s="644" t="s">
        <v>1627</v>
      </c>
      <c r="B245" s="689" t="s">
        <v>1628</v>
      </c>
      <c r="C245" s="679">
        <v>1</v>
      </c>
      <c r="D245" s="688">
        <v>1500</v>
      </c>
      <c r="E245" s="673">
        <f t="shared" si="51"/>
        <v>130.43478260869566</v>
      </c>
      <c r="F245" s="681">
        <f t="shared" si="52"/>
        <v>130.43478260869566</v>
      </c>
      <c r="G245" s="644"/>
      <c r="H245" s="644"/>
      <c r="I245" s="644" t="s">
        <v>40</v>
      </c>
      <c r="J245" s="675"/>
      <c r="K245" s="676" t="s">
        <v>1180</v>
      </c>
      <c r="L245" s="685">
        <v>45624</v>
      </c>
      <c r="M245" s="662" t="e">
        <f>SUMIF('Cable trays + Fittings'!F:F,'Cable trays (UnitPrice)'!B245,'Cable trays + Fittings'!P:P)</f>
        <v>#REF!</v>
      </c>
      <c r="N245" s="674" t="e">
        <f t="shared" si="53"/>
        <v>#REF!</v>
      </c>
      <c r="R245" s="680">
        <v>1500</v>
      </c>
      <c r="S245" s="682">
        <f t="shared" si="49"/>
        <v>0</v>
      </c>
    </row>
    <row r="246" spans="1:19">
      <c r="A246" s="644" t="s">
        <v>1629</v>
      </c>
      <c r="B246" s="689" t="s">
        <v>1630</v>
      </c>
      <c r="C246" s="679">
        <v>1</v>
      </c>
      <c r="D246" s="688">
        <v>1600</v>
      </c>
      <c r="E246" s="673">
        <f t="shared" si="51"/>
        <v>139.13043478260869</v>
      </c>
      <c r="F246" s="681">
        <f t="shared" si="52"/>
        <v>139.13043478260869</v>
      </c>
      <c r="G246" s="644"/>
      <c r="H246" s="644"/>
      <c r="I246" s="644" t="s">
        <v>40</v>
      </c>
      <c r="J246" s="675"/>
      <c r="K246" s="676" t="s">
        <v>1180</v>
      </c>
      <c r="L246" s="685">
        <v>45624</v>
      </c>
      <c r="M246" s="662" t="e">
        <f>SUMIF('Cable trays + Fittings'!F:F,'Cable trays (UnitPrice)'!B246,'Cable trays + Fittings'!P:P)</f>
        <v>#REF!</v>
      </c>
      <c r="N246" s="674" t="e">
        <f t="shared" si="53"/>
        <v>#REF!</v>
      </c>
      <c r="R246" s="680">
        <v>1600</v>
      </c>
      <c r="S246" s="682">
        <f t="shared" si="49"/>
        <v>0</v>
      </c>
    </row>
    <row r="247" spans="1:19">
      <c r="A247" s="644" t="s">
        <v>1631</v>
      </c>
      <c r="B247" s="689" t="s">
        <v>1632</v>
      </c>
      <c r="C247" s="679">
        <v>1</v>
      </c>
      <c r="D247" s="688">
        <v>1600</v>
      </c>
      <c r="E247" s="673">
        <f t="shared" si="51"/>
        <v>139.13043478260869</v>
      </c>
      <c r="F247" s="681">
        <f t="shared" si="52"/>
        <v>139.13043478260869</v>
      </c>
      <c r="G247" s="644"/>
      <c r="H247" s="644"/>
      <c r="I247" s="644" t="s">
        <v>40</v>
      </c>
      <c r="J247" s="675"/>
      <c r="K247" s="676" t="s">
        <v>1180</v>
      </c>
      <c r="L247" s="685">
        <v>45624</v>
      </c>
      <c r="M247" s="662" t="e">
        <f>SUMIF('Cable trays + Fittings'!F:F,'Cable trays (UnitPrice)'!B247,'Cable trays + Fittings'!P:P)</f>
        <v>#REF!</v>
      </c>
      <c r="N247" s="674" t="e">
        <f t="shared" si="53"/>
        <v>#REF!</v>
      </c>
      <c r="R247" s="680">
        <v>1600</v>
      </c>
      <c r="S247" s="682">
        <f t="shared" si="49"/>
        <v>0</v>
      </c>
    </row>
    <row r="248" spans="1:19">
      <c r="A248" s="644" t="s">
        <v>1633</v>
      </c>
      <c r="B248" s="689" t="s">
        <v>1634</v>
      </c>
      <c r="C248" s="679">
        <v>1</v>
      </c>
      <c r="D248" s="688">
        <v>1750</v>
      </c>
      <c r="E248" s="673">
        <f t="shared" si="51"/>
        <v>152.17391304347825</v>
      </c>
      <c r="F248" s="681">
        <f t="shared" si="52"/>
        <v>152.17391304347825</v>
      </c>
      <c r="G248" s="644"/>
      <c r="H248" s="644"/>
      <c r="I248" s="644" t="s">
        <v>40</v>
      </c>
      <c r="J248" s="675"/>
      <c r="K248" s="676" t="s">
        <v>1180</v>
      </c>
      <c r="L248" s="685">
        <v>45624</v>
      </c>
      <c r="M248" s="662" t="e">
        <f>SUMIF('Cable trays + Fittings'!F:F,'Cable trays (UnitPrice)'!B248,'Cable trays + Fittings'!P:P)</f>
        <v>#REF!</v>
      </c>
      <c r="N248" s="674" t="e">
        <f t="shared" si="53"/>
        <v>#REF!</v>
      </c>
      <c r="R248" s="680">
        <v>1750</v>
      </c>
      <c r="S248" s="682">
        <f t="shared" si="49"/>
        <v>0</v>
      </c>
    </row>
    <row r="249" spans="1:19">
      <c r="A249" s="644" t="s">
        <v>1635</v>
      </c>
      <c r="B249" s="689" t="s">
        <v>1636</v>
      </c>
      <c r="C249" s="679">
        <v>1</v>
      </c>
      <c r="D249" s="688">
        <v>1800</v>
      </c>
      <c r="E249" s="673">
        <f t="shared" si="51"/>
        <v>156.52173913043478</v>
      </c>
      <c r="F249" s="681">
        <f t="shared" si="52"/>
        <v>156.52173913043478</v>
      </c>
      <c r="G249" s="644"/>
      <c r="H249" s="644"/>
      <c r="I249" s="644" t="s">
        <v>40</v>
      </c>
      <c r="J249" s="675"/>
      <c r="K249" s="676" t="s">
        <v>1180</v>
      </c>
      <c r="L249" s="685">
        <v>45624</v>
      </c>
      <c r="M249" s="662" t="e">
        <f>SUMIF('Cable trays + Fittings'!F:F,'Cable trays (UnitPrice)'!B249,'Cable trays + Fittings'!P:P)</f>
        <v>#REF!</v>
      </c>
      <c r="N249" s="674" t="e">
        <f t="shared" si="53"/>
        <v>#REF!</v>
      </c>
      <c r="R249" s="680">
        <v>1800</v>
      </c>
      <c r="S249" s="682">
        <f t="shared" si="49"/>
        <v>0</v>
      </c>
    </row>
    <row r="250" spans="1:19">
      <c r="A250" s="644" t="s">
        <v>1637</v>
      </c>
      <c r="B250" s="689" t="s">
        <v>1638</v>
      </c>
      <c r="C250" s="679">
        <v>1</v>
      </c>
      <c r="D250" s="688">
        <v>1900</v>
      </c>
      <c r="E250" s="673">
        <f t="shared" si="51"/>
        <v>165.21739130434781</v>
      </c>
      <c r="F250" s="681">
        <f t="shared" si="52"/>
        <v>165.21739130434781</v>
      </c>
      <c r="G250" s="644"/>
      <c r="H250" s="644"/>
      <c r="I250" s="644" t="s">
        <v>40</v>
      </c>
      <c r="J250" s="675"/>
      <c r="K250" s="676" t="s">
        <v>1180</v>
      </c>
      <c r="L250" s="685">
        <v>45624</v>
      </c>
      <c r="M250" s="662" t="e">
        <f>SUMIF('Cable trays + Fittings'!F:F,'Cable trays (UnitPrice)'!B250,'Cable trays + Fittings'!P:P)</f>
        <v>#REF!</v>
      </c>
      <c r="N250" s="674" t="e">
        <f t="shared" si="53"/>
        <v>#REF!</v>
      </c>
      <c r="R250" s="680">
        <v>1900</v>
      </c>
      <c r="S250" s="682">
        <f t="shared" si="49"/>
        <v>0</v>
      </c>
    </row>
    <row r="251" spans="1:19">
      <c r="A251" s="644" t="s">
        <v>1639</v>
      </c>
      <c r="B251" s="689" t="s">
        <v>1640</v>
      </c>
      <c r="C251" s="679">
        <v>1</v>
      </c>
      <c r="D251" s="688">
        <v>1950</v>
      </c>
      <c r="E251" s="673">
        <f t="shared" si="51"/>
        <v>169.56521739130434</v>
      </c>
      <c r="F251" s="681">
        <f t="shared" si="52"/>
        <v>169.56521739130434</v>
      </c>
      <c r="G251" s="644"/>
      <c r="H251" s="644"/>
      <c r="I251" s="644" t="s">
        <v>40</v>
      </c>
      <c r="J251" s="675"/>
      <c r="K251" s="676" t="s">
        <v>1180</v>
      </c>
      <c r="L251" s="685">
        <v>45624</v>
      </c>
      <c r="M251" s="662" t="e">
        <f>SUMIF('Cable trays + Fittings'!F:F,'Cable trays (UnitPrice)'!B251,'Cable trays + Fittings'!P:P)</f>
        <v>#REF!</v>
      </c>
      <c r="N251" s="674" t="e">
        <f t="shared" si="53"/>
        <v>#REF!</v>
      </c>
      <c r="R251" s="680">
        <v>1950</v>
      </c>
      <c r="S251" s="682">
        <f t="shared" si="49"/>
        <v>0</v>
      </c>
    </row>
    <row r="252" spans="1:19">
      <c r="A252" s="644" t="s">
        <v>1641</v>
      </c>
      <c r="B252" s="689" t="s">
        <v>1642</v>
      </c>
      <c r="C252" s="679">
        <v>1</v>
      </c>
      <c r="D252" s="688">
        <v>2200</v>
      </c>
      <c r="E252" s="673">
        <f t="shared" si="51"/>
        <v>191.30434782608697</v>
      </c>
      <c r="F252" s="681">
        <f t="shared" si="52"/>
        <v>191.30434782608697</v>
      </c>
      <c r="G252" s="644"/>
      <c r="H252" s="644"/>
      <c r="I252" s="644" t="s">
        <v>40</v>
      </c>
      <c r="J252" s="675"/>
      <c r="K252" s="676" t="s">
        <v>1180</v>
      </c>
      <c r="L252" s="685">
        <v>45624</v>
      </c>
      <c r="M252" s="662" t="e">
        <f>SUMIF('Cable trays + Fittings'!F:F,'Cable trays (UnitPrice)'!B252,'Cable trays + Fittings'!P:P)</f>
        <v>#REF!</v>
      </c>
      <c r="N252" s="674" t="e">
        <f t="shared" si="53"/>
        <v>#REF!</v>
      </c>
      <c r="R252" s="680">
        <v>2200</v>
      </c>
      <c r="S252" s="682">
        <f t="shared" si="49"/>
        <v>0</v>
      </c>
    </row>
    <row r="253" spans="1:19">
      <c r="A253" s="644" t="s">
        <v>1643</v>
      </c>
      <c r="B253" s="689" t="s">
        <v>1644</v>
      </c>
      <c r="C253" s="679">
        <v>1</v>
      </c>
      <c r="D253" s="688">
        <v>1100</v>
      </c>
      <c r="E253" s="673">
        <f t="shared" si="51"/>
        <v>95.652173913043484</v>
      </c>
      <c r="F253" s="681">
        <f t="shared" si="52"/>
        <v>95.652173913043484</v>
      </c>
      <c r="G253" s="644"/>
      <c r="H253" s="644"/>
      <c r="I253" s="644" t="s">
        <v>40</v>
      </c>
      <c r="J253" s="675"/>
      <c r="K253" s="676" t="s">
        <v>1180</v>
      </c>
      <c r="L253" s="685">
        <v>45624</v>
      </c>
      <c r="M253" s="662" t="e">
        <f>SUMIF('Cable trays + Fittings'!F:F,'Cable trays (UnitPrice)'!B253,'Cable trays + Fittings'!P:P)</f>
        <v>#REF!</v>
      </c>
      <c r="N253" s="674" t="e">
        <f t="shared" si="53"/>
        <v>#REF!</v>
      </c>
      <c r="R253" s="680">
        <v>1100</v>
      </c>
      <c r="S253" s="682">
        <f t="shared" si="49"/>
        <v>0</v>
      </c>
    </row>
    <row r="254" spans="1:19">
      <c r="A254" s="644" t="s">
        <v>1645</v>
      </c>
      <c r="B254" s="689" t="s">
        <v>1646</v>
      </c>
      <c r="C254" s="679">
        <v>1</v>
      </c>
      <c r="D254" s="688">
        <v>1500</v>
      </c>
      <c r="E254" s="673">
        <f t="shared" si="51"/>
        <v>130.43478260869566</v>
      </c>
      <c r="F254" s="681">
        <f t="shared" si="52"/>
        <v>130.43478260869566</v>
      </c>
      <c r="G254" s="644"/>
      <c r="H254" s="644"/>
      <c r="I254" s="644" t="s">
        <v>40</v>
      </c>
      <c r="J254" s="675"/>
      <c r="K254" s="676" t="s">
        <v>1180</v>
      </c>
      <c r="L254" s="685">
        <v>45624</v>
      </c>
      <c r="M254" s="662" t="e">
        <f>SUMIF('Cable trays + Fittings'!F:F,'Cable trays (UnitPrice)'!B254,'Cable trays + Fittings'!P:P)</f>
        <v>#REF!</v>
      </c>
      <c r="N254" s="674" t="e">
        <f t="shared" si="53"/>
        <v>#REF!</v>
      </c>
      <c r="R254" s="680">
        <v>1500</v>
      </c>
      <c r="S254" s="682">
        <f t="shared" si="49"/>
        <v>0</v>
      </c>
    </row>
    <row r="255" spans="1:19">
      <c r="A255" s="644" t="s">
        <v>1647</v>
      </c>
      <c r="B255" s="689" t="s">
        <v>1648</v>
      </c>
      <c r="C255" s="679">
        <v>1</v>
      </c>
      <c r="D255" s="688">
        <v>2000</v>
      </c>
      <c r="E255" s="673">
        <f t="shared" si="51"/>
        <v>173.91304347826087</v>
      </c>
      <c r="F255" s="681">
        <f t="shared" si="52"/>
        <v>173.91304347826087</v>
      </c>
      <c r="G255" s="644"/>
      <c r="H255" s="644"/>
      <c r="I255" s="644" t="s">
        <v>40</v>
      </c>
      <c r="J255" s="675"/>
      <c r="K255" s="676" t="s">
        <v>1180</v>
      </c>
      <c r="L255" s="685">
        <v>45624</v>
      </c>
      <c r="M255" s="662" t="e">
        <f>SUMIF('Cable trays + Fittings'!F:F,'Cable trays (UnitPrice)'!B255,'Cable trays + Fittings'!P:P)</f>
        <v>#REF!</v>
      </c>
      <c r="N255" s="674" t="e">
        <f t="shared" si="53"/>
        <v>#REF!</v>
      </c>
      <c r="R255" s="680">
        <v>2000</v>
      </c>
      <c r="S255" s="682">
        <f t="shared" si="49"/>
        <v>0</v>
      </c>
    </row>
    <row r="256" spans="1:19">
      <c r="A256" s="644" t="s">
        <v>1649</v>
      </c>
      <c r="B256" s="689" t="s">
        <v>1650</v>
      </c>
      <c r="C256" s="679">
        <v>1</v>
      </c>
      <c r="D256" s="688">
        <v>2040</v>
      </c>
      <c r="E256" s="673">
        <f t="shared" si="51"/>
        <v>177.39130434782609</v>
      </c>
      <c r="F256" s="681">
        <f t="shared" si="52"/>
        <v>177.39130434782609</v>
      </c>
      <c r="G256" s="644"/>
      <c r="H256" s="644"/>
      <c r="I256" s="644" t="s">
        <v>40</v>
      </c>
      <c r="J256" s="675"/>
      <c r="K256" s="676" t="s">
        <v>1180</v>
      </c>
      <c r="L256" s="685">
        <v>45624</v>
      </c>
      <c r="M256" s="662" t="e">
        <f>SUMIF('Cable trays + Fittings'!F:F,'Cable trays (UnitPrice)'!B256,'Cable trays + Fittings'!P:P)</f>
        <v>#REF!</v>
      </c>
      <c r="N256" s="674" t="e">
        <f t="shared" si="53"/>
        <v>#REF!</v>
      </c>
      <c r="R256" s="680">
        <v>2040</v>
      </c>
      <c r="S256" s="682">
        <f t="shared" si="49"/>
        <v>0</v>
      </c>
    </row>
    <row r="257" spans="1:19">
      <c r="A257" s="644" t="s">
        <v>1651</v>
      </c>
      <c r="B257" s="689" t="s">
        <v>1652</v>
      </c>
      <c r="C257" s="679">
        <v>1</v>
      </c>
      <c r="D257" s="688">
        <v>2100</v>
      </c>
      <c r="E257" s="673">
        <f t="shared" si="51"/>
        <v>182.60869565217391</v>
      </c>
      <c r="F257" s="681">
        <f t="shared" si="52"/>
        <v>182.60869565217391</v>
      </c>
      <c r="G257" s="644"/>
      <c r="H257" s="644"/>
      <c r="I257" s="644" t="s">
        <v>40</v>
      </c>
      <c r="J257" s="675"/>
      <c r="K257" s="676" t="s">
        <v>1180</v>
      </c>
      <c r="L257" s="685">
        <v>45624</v>
      </c>
      <c r="M257" s="662" t="e">
        <f>SUMIF('Cable trays + Fittings'!F:F,'Cable trays (UnitPrice)'!B257,'Cable trays + Fittings'!P:P)</f>
        <v>#REF!</v>
      </c>
      <c r="N257" s="674" t="e">
        <f t="shared" si="53"/>
        <v>#REF!</v>
      </c>
      <c r="R257" s="680">
        <v>2100</v>
      </c>
      <c r="S257" s="682">
        <f t="shared" si="49"/>
        <v>0</v>
      </c>
    </row>
    <row r="258" spans="1:19">
      <c r="A258" s="644" t="s">
        <v>1653</v>
      </c>
      <c r="B258" s="689" t="s">
        <v>1654</v>
      </c>
      <c r="C258" s="679">
        <v>1</v>
      </c>
      <c r="D258" s="688">
        <v>2170</v>
      </c>
      <c r="E258" s="673">
        <f t="shared" si="51"/>
        <v>188.69565217391303</v>
      </c>
      <c r="F258" s="681">
        <f t="shared" si="52"/>
        <v>188.69565217391303</v>
      </c>
      <c r="G258" s="644"/>
      <c r="H258" s="644"/>
      <c r="I258" s="644" t="s">
        <v>40</v>
      </c>
      <c r="J258" s="675"/>
      <c r="K258" s="676" t="s">
        <v>1180</v>
      </c>
      <c r="L258" s="685">
        <v>45624</v>
      </c>
      <c r="M258" s="662" t="e">
        <f>SUMIF('Cable trays + Fittings'!F:F,'Cable trays (UnitPrice)'!B258,'Cable trays + Fittings'!P:P)</f>
        <v>#REF!</v>
      </c>
      <c r="N258" s="674" t="e">
        <f t="shared" si="53"/>
        <v>#REF!</v>
      </c>
      <c r="R258" s="680">
        <v>2170</v>
      </c>
      <c r="S258" s="682">
        <f t="shared" si="49"/>
        <v>0</v>
      </c>
    </row>
    <row r="259" spans="1:19">
      <c r="A259" s="644" t="s">
        <v>1655</v>
      </c>
      <c r="B259" s="689" t="s">
        <v>1656</v>
      </c>
      <c r="C259" s="679">
        <v>1</v>
      </c>
      <c r="D259" s="688">
        <v>2200</v>
      </c>
      <c r="E259" s="673">
        <f t="shared" si="51"/>
        <v>191.30434782608697</v>
      </c>
      <c r="F259" s="681">
        <f t="shared" si="52"/>
        <v>191.30434782608697</v>
      </c>
      <c r="G259" s="644"/>
      <c r="H259" s="644"/>
      <c r="I259" s="644" t="s">
        <v>40</v>
      </c>
      <c r="J259" s="675"/>
      <c r="K259" s="676" t="s">
        <v>1180</v>
      </c>
      <c r="L259" s="685">
        <v>45624</v>
      </c>
      <c r="M259" s="662" t="e">
        <f>SUMIF('Cable trays + Fittings'!F:F,'Cable trays (UnitPrice)'!B259,'Cable trays + Fittings'!P:P)</f>
        <v>#REF!</v>
      </c>
      <c r="N259" s="674" t="e">
        <f t="shared" si="53"/>
        <v>#REF!</v>
      </c>
      <c r="R259" s="680">
        <v>2200</v>
      </c>
      <c r="S259" s="682">
        <f t="shared" si="49"/>
        <v>0</v>
      </c>
    </row>
    <row r="260" spans="1:19">
      <c r="A260" s="644" t="s">
        <v>1657</v>
      </c>
      <c r="B260" s="689" t="s">
        <v>1658</v>
      </c>
      <c r="C260" s="679">
        <v>1</v>
      </c>
      <c r="D260" s="688">
        <v>2250</v>
      </c>
      <c r="E260" s="673">
        <f t="shared" si="51"/>
        <v>195.65217391304347</v>
      </c>
      <c r="F260" s="681">
        <f t="shared" si="52"/>
        <v>195.65217391304347</v>
      </c>
      <c r="G260" s="644"/>
      <c r="H260" s="644"/>
      <c r="I260" s="644" t="s">
        <v>40</v>
      </c>
      <c r="J260" s="675"/>
      <c r="K260" s="676" t="s">
        <v>1180</v>
      </c>
      <c r="L260" s="685">
        <v>45624</v>
      </c>
      <c r="M260" s="662" t="e">
        <f>SUMIF('Cable trays + Fittings'!F:F,'Cable trays (UnitPrice)'!B260,'Cable trays + Fittings'!P:P)</f>
        <v>#REF!</v>
      </c>
      <c r="N260" s="674" t="e">
        <f t="shared" si="53"/>
        <v>#REF!</v>
      </c>
      <c r="R260" s="680">
        <v>2250</v>
      </c>
      <c r="S260" s="682">
        <f t="shared" si="49"/>
        <v>0</v>
      </c>
    </row>
    <row r="261" spans="1:19">
      <c r="A261" s="644" t="s">
        <v>1659</v>
      </c>
      <c r="B261" s="689" t="s">
        <v>1660</v>
      </c>
      <c r="C261" s="679">
        <v>1</v>
      </c>
      <c r="D261" s="688">
        <v>2280</v>
      </c>
      <c r="E261" s="673">
        <f t="shared" si="51"/>
        <v>198.2608695652174</v>
      </c>
      <c r="F261" s="681">
        <f t="shared" si="52"/>
        <v>198.2608695652174</v>
      </c>
      <c r="G261" s="644"/>
      <c r="H261" s="644"/>
      <c r="I261" s="644" t="s">
        <v>40</v>
      </c>
      <c r="J261" s="675"/>
      <c r="K261" s="676" t="s">
        <v>1180</v>
      </c>
      <c r="L261" s="685">
        <v>45624</v>
      </c>
      <c r="M261" s="662" t="e">
        <f>SUMIF('Cable trays + Fittings'!F:F,'Cable trays (UnitPrice)'!B261,'Cable trays + Fittings'!P:P)</f>
        <v>#REF!</v>
      </c>
      <c r="N261" s="674" t="e">
        <f t="shared" si="53"/>
        <v>#REF!</v>
      </c>
      <c r="R261" s="680">
        <v>2280</v>
      </c>
      <c r="S261" s="682">
        <f t="shared" si="49"/>
        <v>0</v>
      </c>
    </row>
    <row r="262" spans="1:19">
      <c r="A262" s="644" t="s">
        <v>1661</v>
      </c>
      <c r="B262" s="689" t="s">
        <v>1662</v>
      </c>
      <c r="C262" s="679">
        <v>1</v>
      </c>
      <c r="D262" s="688">
        <v>2300</v>
      </c>
      <c r="E262" s="673">
        <f t="shared" si="51"/>
        <v>200</v>
      </c>
      <c r="F262" s="681">
        <f t="shared" si="52"/>
        <v>200</v>
      </c>
      <c r="G262" s="644"/>
      <c r="H262" s="644"/>
      <c r="I262" s="644" t="s">
        <v>40</v>
      </c>
      <c r="J262" s="675"/>
      <c r="K262" s="676" t="s">
        <v>1180</v>
      </c>
      <c r="L262" s="685">
        <v>45624</v>
      </c>
      <c r="M262" s="662" t="e">
        <f>SUMIF('Cable trays + Fittings'!F:F,'Cable trays (UnitPrice)'!B262,'Cable trays + Fittings'!P:P)</f>
        <v>#REF!</v>
      </c>
      <c r="N262" s="674" t="e">
        <f t="shared" si="53"/>
        <v>#REF!</v>
      </c>
      <c r="R262" s="680">
        <v>2300</v>
      </c>
      <c r="S262" s="682">
        <f t="shared" si="49"/>
        <v>0</v>
      </c>
    </row>
    <row r="263" spans="1:19">
      <c r="A263" s="644" t="s">
        <v>1663</v>
      </c>
      <c r="B263" s="689" t="s">
        <v>1664</v>
      </c>
      <c r="C263" s="679">
        <v>1</v>
      </c>
      <c r="D263" s="688">
        <v>2325</v>
      </c>
      <c r="E263" s="673">
        <f t="shared" si="51"/>
        <v>202.17391304347825</v>
      </c>
      <c r="F263" s="681">
        <f t="shared" si="52"/>
        <v>202.17391304347825</v>
      </c>
      <c r="G263" s="644"/>
      <c r="H263" s="644"/>
      <c r="I263" s="644" t="s">
        <v>40</v>
      </c>
      <c r="J263" s="675"/>
      <c r="K263" s="676" t="s">
        <v>1180</v>
      </c>
      <c r="L263" s="685">
        <v>45624</v>
      </c>
      <c r="M263" s="662" t="e">
        <f>SUMIF('Cable trays + Fittings'!F:F,'Cable trays (UnitPrice)'!B263,'Cable trays + Fittings'!P:P)</f>
        <v>#REF!</v>
      </c>
      <c r="N263" s="674" t="e">
        <f t="shared" si="53"/>
        <v>#REF!</v>
      </c>
      <c r="R263" s="680">
        <v>2325</v>
      </c>
      <c r="S263" s="682">
        <f t="shared" si="49"/>
        <v>0</v>
      </c>
    </row>
    <row r="264" spans="1:19">
      <c r="A264" s="644" t="s">
        <v>1665</v>
      </c>
      <c r="B264" s="689" t="s">
        <v>1666</v>
      </c>
      <c r="C264" s="679">
        <v>1</v>
      </c>
      <c r="D264" s="688">
        <v>2350</v>
      </c>
      <c r="E264" s="673">
        <f t="shared" si="51"/>
        <v>204.34782608695653</v>
      </c>
      <c r="F264" s="681">
        <f t="shared" si="52"/>
        <v>204.34782608695653</v>
      </c>
      <c r="G264" s="644"/>
      <c r="H264" s="644"/>
      <c r="I264" s="644" t="s">
        <v>40</v>
      </c>
      <c r="J264" s="675"/>
      <c r="K264" s="676" t="s">
        <v>1180</v>
      </c>
      <c r="L264" s="685">
        <v>45624</v>
      </c>
      <c r="M264" s="662" t="e">
        <f>SUMIF('Cable trays + Fittings'!F:F,'Cable trays (UnitPrice)'!B264,'Cable trays + Fittings'!P:P)</f>
        <v>#REF!</v>
      </c>
      <c r="N264" s="674" t="e">
        <f t="shared" si="53"/>
        <v>#REF!</v>
      </c>
      <c r="R264" s="680">
        <v>2350</v>
      </c>
      <c r="S264" s="682">
        <f t="shared" si="49"/>
        <v>0</v>
      </c>
    </row>
    <row r="265" spans="1:19">
      <c r="A265" s="644" t="s">
        <v>1667</v>
      </c>
      <c r="B265" s="689" t="s">
        <v>1668</v>
      </c>
      <c r="C265" s="679">
        <v>1</v>
      </c>
      <c r="D265" s="688">
        <v>2713</v>
      </c>
      <c r="E265" s="673">
        <f t="shared" si="51"/>
        <v>235.91304347826087</v>
      </c>
      <c r="F265" s="681">
        <f t="shared" si="52"/>
        <v>235.91304347826087</v>
      </c>
      <c r="G265" s="644" t="s">
        <v>1669</v>
      </c>
      <c r="H265" s="644"/>
      <c r="I265" s="644" t="s">
        <v>40</v>
      </c>
      <c r="J265" s="675"/>
      <c r="K265" s="676" t="s">
        <v>1180</v>
      </c>
      <c r="L265" s="685">
        <v>45624</v>
      </c>
      <c r="M265" s="662" t="e">
        <f>SUMIF('Cable trays + Fittings'!F:F,'Cable trays (UnitPrice)'!B265,'Cable trays + Fittings'!P:P)</f>
        <v>#REF!</v>
      </c>
      <c r="N265" s="674" t="e">
        <f t="shared" si="53"/>
        <v>#REF!</v>
      </c>
      <c r="R265" s="680">
        <v>2713</v>
      </c>
      <c r="S265" s="682">
        <f t="shared" si="49"/>
        <v>0</v>
      </c>
    </row>
    <row r="266" spans="1:19">
      <c r="A266" s="644" t="s">
        <v>1670</v>
      </c>
      <c r="B266" s="689" t="s">
        <v>1671</v>
      </c>
      <c r="C266" s="679">
        <v>1</v>
      </c>
      <c r="D266" s="683">
        <f>K266</f>
        <v>2356.132075471698</v>
      </c>
      <c r="E266" s="673">
        <f t="shared" si="51"/>
        <v>204.88105004101723</v>
      </c>
      <c r="F266" s="681">
        <f t="shared" si="52"/>
        <v>204.88105004101723</v>
      </c>
      <c r="G266" s="644"/>
      <c r="H266" s="644"/>
      <c r="I266" s="644" t="s">
        <v>40</v>
      </c>
      <c r="J266" s="675"/>
      <c r="K266" s="676">
        <v>2356.132075471698</v>
      </c>
      <c r="L266" s="684">
        <v>45665</v>
      </c>
      <c r="M266" s="662" t="e">
        <f>SUMIF('Cable trays + Fittings'!F:F,'Cable trays (UnitPrice)'!B266,'Cable trays + Fittings'!P:P)</f>
        <v>#REF!</v>
      </c>
      <c r="N266" s="674" t="e">
        <f t="shared" si="53"/>
        <v>#REF!</v>
      </c>
      <c r="R266" s="680">
        <v>2800</v>
      </c>
      <c r="S266" s="682">
        <f t="shared" si="49"/>
        <v>-443.86792452830196</v>
      </c>
    </row>
    <row r="267" spans="1:19">
      <c r="A267" s="644" t="s">
        <v>1672</v>
      </c>
      <c r="B267" s="689" t="s">
        <v>1673</v>
      </c>
      <c r="C267" s="679">
        <v>1</v>
      </c>
      <c r="D267" s="688">
        <v>2850</v>
      </c>
      <c r="E267" s="673">
        <f t="shared" si="51"/>
        <v>247.82608695652175</v>
      </c>
      <c r="F267" s="681">
        <f t="shared" si="52"/>
        <v>247.82608695652175</v>
      </c>
      <c r="G267" s="644"/>
      <c r="H267" s="644"/>
      <c r="I267" s="644" t="s">
        <v>40</v>
      </c>
      <c r="J267" s="675"/>
      <c r="K267" s="676" t="s">
        <v>1180</v>
      </c>
      <c r="L267" s="685">
        <v>45624</v>
      </c>
      <c r="M267" s="662" t="e">
        <f>SUMIF('Cable trays + Fittings'!F:F,'Cable trays (UnitPrice)'!B267,'Cable trays + Fittings'!P:P)</f>
        <v>#REF!</v>
      </c>
      <c r="N267" s="674" t="e">
        <f t="shared" si="53"/>
        <v>#REF!</v>
      </c>
      <c r="R267" s="680">
        <v>2850</v>
      </c>
      <c r="S267" s="682">
        <f t="shared" ref="S267:S330" si="54">D267-R267</f>
        <v>0</v>
      </c>
    </row>
    <row r="268" spans="1:19">
      <c r="A268" s="644" t="s">
        <v>1674</v>
      </c>
      <c r="B268" s="689" t="s">
        <v>1675</v>
      </c>
      <c r="C268" s="679">
        <v>1</v>
      </c>
      <c r="D268" s="688">
        <v>2900</v>
      </c>
      <c r="E268" s="673">
        <f t="shared" si="51"/>
        <v>252.17391304347825</v>
      </c>
      <c r="F268" s="681">
        <f t="shared" si="52"/>
        <v>252.17391304347825</v>
      </c>
      <c r="G268" s="644"/>
      <c r="H268" s="644"/>
      <c r="I268" s="644" t="s">
        <v>40</v>
      </c>
      <c r="J268" s="675"/>
      <c r="K268" s="676" t="s">
        <v>1180</v>
      </c>
      <c r="L268" s="685">
        <v>45624</v>
      </c>
      <c r="M268" s="662" t="e">
        <f>SUMIF('Cable trays + Fittings'!F:F,'Cable trays (UnitPrice)'!B268,'Cable trays + Fittings'!P:P)</f>
        <v>#REF!</v>
      </c>
      <c r="N268" s="674" t="e">
        <f t="shared" si="53"/>
        <v>#REF!</v>
      </c>
      <c r="R268" s="680">
        <v>2900</v>
      </c>
      <c r="S268" s="682">
        <f t="shared" si="54"/>
        <v>0</v>
      </c>
    </row>
    <row r="269" spans="1:19">
      <c r="A269" s="644" t="s">
        <v>1676</v>
      </c>
      <c r="B269" s="689" t="s">
        <v>1677</v>
      </c>
      <c r="C269" s="679">
        <v>1</v>
      </c>
      <c r="D269" s="688">
        <v>2950</v>
      </c>
      <c r="E269" s="673">
        <f t="shared" si="51"/>
        <v>256.52173913043481</v>
      </c>
      <c r="F269" s="681">
        <f t="shared" si="52"/>
        <v>256.52173913043481</v>
      </c>
      <c r="G269" s="644"/>
      <c r="H269" s="644"/>
      <c r="I269" s="644" t="s">
        <v>40</v>
      </c>
      <c r="J269" s="675"/>
      <c r="K269" s="676" t="s">
        <v>1180</v>
      </c>
      <c r="L269" s="685">
        <v>45624</v>
      </c>
      <c r="M269" s="662" t="e">
        <f>SUMIF('Cable trays + Fittings'!F:F,'Cable trays (UnitPrice)'!B269,'Cable trays + Fittings'!P:P)</f>
        <v>#REF!</v>
      </c>
      <c r="N269" s="674" t="e">
        <f t="shared" si="53"/>
        <v>#REF!</v>
      </c>
      <c r="R269" s="680">
        <v>2950</v>
      </c>
      <c r="S269" s="682">
        <f t="shared" si="54"/>
        <v>0</v>
      </c>
    </row>
    <row r="270" spans="1:19">
      <c r="A270" s="644" t="s">
        <v>1678</v>
      </c>
      <c r="B270" s="689" t="s">
        <v>1679</v>
      </c>
      <c r="C270" s="679">
        <v>1</v>
      </c>
      <c r="D270" s="688">
        <v>3000</v>
      </c>
      <c r="E270" s="673">
        <f t="shared" si="51"/>
        <v>260.86956521739131</v>
      </c>
      <c r="F270" s="681">
        <f t="shared" si="52"/>
        <v>260.86956521739131</v>
      </c>
      <c r="G270" s="644"/>
      <c r="H270" s="644"/>
      <c r="I270" s="644" t="s">
        <v>40</v>
      </c>
      <c r="J270" s="675"/>
      <c r="K270" s="676" t="s">
        <v>1180</v>
      </c>
      <c r="L270" s="685">
        <v>45624</v>
      </c>
      <c r="M270" s="662" t="e">
        <f>SUMIF('Cable trays + Fittings'!F:F,'Cable trays (UnitPrice)'!B270,'Cable trays + Fittings'!P:P)</f>
        <v>#REF!</v>
      </c>
      <c r="N270" s="674" t="e">
        <f t="shared" si="53"/>
        <v>#REF!</v>
      </c>
      <c r="R270" s="680">
        <v>3000</v>
      </c>
      <c r="S270" s="682">
        <f t="shared" si="54"/>
        <v>0</v>
      </c>
    </row>
    <row r="271" spans="1:19">
      <c r="A271" s="644" t="s">
        <v>1680</v>
      </c>
      <c r="B271" s="689" t="s">
        <v>1681</v>
      </c>
      <c r="C271" s="679">
        <v>1</v>
      </c>
      <c r="D271" s="688">
        <v>3100</v>
      </c>
      <c r="E271" s="673">
        <f t="shared" si="51"/>
        <v>269.56521739130437</v>
      </c>
      <c r="F271" s="681">
        <f t="shared" si="52"/>
        <v>269.56521739130437</v>
      </c>
      <c r="G271" s="644"/>
      <c r="H271" s="644"/>
      <c r="I271" s="644" t="s">
        <v>40</v>
      </c>
      <c r="J271" s="675"/>
      <c r="K271" s="676" t="s">
        <v>1180</v>
      </c>
      <c r="L271" s="685">
        <v>45624</v>
      </c>
      <c r="M271" s="662" t="e">
        <f>SUMIF('Cable trays + Fittings'!F:F,'Cable trays (UnitPrice)'!B271,'Cable trays + Fittings'!P:P)</f>
        <v>#REF!</v>
      </c>
      <c r="N271" s="674" t="e">
        <f t="shared" si="53"/>
        <v>#REF!</v>
      </c>
      <c r="R271" s="680">
        <v>3100</v>
      </c>
      <c r="S271" s="682">
        <f t="shared" si="54"/>
        <v>0</v>
      </c>
    </row>
    <row r="272" spans="1:19">
      <c r="A272" s="644" t="s">
        <v>1682</v>
      </c>
      <c r="B272" s="689" t="s">
        <v>1683</v>
      </c>
      <c r="C272" s="679">
        <v>1</v>
      </c>
      <c r="D272" s="688">
        <v>3200</v>
      </c>
      <c r="E272" s="673">
        <f t="shared" si="51"/>
        <v>278.26086956521738</v>
      </c>
      <c r="F272" s="681">
        <f t="shared" si="52"/>
        <v>278.26086956521738</v>
      </c>
      <c r="G272" s="644"/>
      <c r="H272" s="644"/>
      <c r="I272" s="644" t="s">
        <v>40</v>
      </c>
      <c r="J272" s="675"/>
      <c r="K272" s="676" t="s">
        <v>1180</v>
      </c>
      <c r="L272" s="685">
        <v>45624</v>
      </c>
      <c r="M272" s="662" t="e">
        <f>SUMIF('Cable trays + Fittings'!F:F,'Cable trays (UnitPrice)'!B272,'Cable trays + Fittings'!P:P)</f>
        <v>#REF!</v>
      </c>
      <c r="N272" s="674" t="e">
        <f t="shared" si="53"/>
        <v>#REF!</v>
      </c>
      <c r="R272" s="680">
        <v>3200</v>
      </c>
      <c r="S272" s="682">
        <f t="shared" si="54"/>
        <v>0</v>
      </c>
    </row>
    <row r="273" spans="1:19">
      <c r="A273" s="644" t="s">
        <v>1684</v>
      </c>
      <c r="B273" s="689" t="s">
        <v>1685</v>
      </c>
      <c r="C273" s="679">
        <v>1</v>
      </c>
      <c r="D273" s="688">
        <v>3300</v>
      </c>
      <c r="E273" s="673">
        <f t="shared" si="51"/>
        <v>286.95652173913044</v>
      </c>
      <c r="F273" s="681">
        <f t="shared" si="52"/>
        <v>286.95652173913044</v>
      </c>
      <c r="G273" s="644"/>
      <c r="H273" s="644"/>
      <c r="I273" s="644" t="s">
        <v>40</v>
      </c>
      <c r="J273" s="675"/>
      <c r="K273" s="676" t="s">
        <v>1180</v>
      </c>
      <c r="L273" s="685">
        <v>45624</v>
      </c>
      <c r="M273" s="662" t="e">
        <f>SUMIF('Cable trays + Fittings'!F:F,'Cable trays (UnitPrice)'!B273,'Cable trays + Fittings'!P:P)</f>
        <v>#REF!</v>
      </c>
      <c r="N273" s="674" t="e">
        <f t="shared" si="53"/>
        <v>#REF!</v>
      </c>
      <c r="R273" s="680">
        <v>3300</v>
      </c>
      <c r="S273" s="682">
        <f t="shared" si="54"/>
        <v>0</v>
      </c>
    </row>
    <row r="274" spans="1:19">
      <c r="A274" s="644" t="s">
        <v>1686</v>
      </c>
      <c r="B274" s="689" t="s">
        <v>1687</v>
      </c>
      <c r="C274" s="679">
        <v>1</v>
      </c>
      <c r="D274" s="688">
        <v>3500</v>
      </c>
      <c r="E274" s="673">
        <f t="shared" si="51"/>
        <v>304.3478260869565</v>
      </c>
      <c r="F274" s="681">
        <f t="shared" si="52"/>
        <v>304.3478260869565</v>
      </c>
      <c r="G274" s="644"/>
      <c r="H274" s="644"/>
      <c r="I274" s="644" t="s">
        <v>40</v>
      </c>
      <c r="J274" s="675"/>
      <c r="K274" s="676" t="s">
        <v>1180</v>
      </c>
      <c r="L274" s="685">
        <v>45624</v>
      </c>
      <c r="M274" s="662" t="e">
        <f>SUMIF('Cable trays + Fittings'!F:F,'Cable trays (UnitPrice)'!B274,'Cable trays + Fittings'!P:P)</f>
        <v>#REF!</v>
      </c>
      <c r="N274" s="674" t="e">
        <f t="shared" si="53"/>
        <v>#REF!</v>
      </c>
      <c r="R274" s="680">
        <v>3500</v>
      </c>
      <c r="S274" s="682">
        <f t="shared" si="54"/>
        <v>0</v>
      </c>
    </row>
    <row r="275" spans="1:19">
      <c r="A275" s="644" t="s">
        <v>1688</v>
      </c>
      <c r="B275" s="689" t="s">
        <v>1689</v>
      </c>
      <c r="C275" s="679">
        <v>1</v>
      </c>
      <c r="D275" s="688">
        <v>1900</v>
      </c>
      <c r="E275" s="673">
        <f t="shared" si="51"/>
        <v>165.21739130434781</v>
      </c>
      <c r="F275" s="681">
        <f t="shared" si="52"/>
        <v>165.21739130434781</v>
      </c>
      <c r="G275" s="644"/>
      <c r="H275" s="644"/>
      <c r="I275" s="644" t="s">
        <v>40</v>
      </c>
      <c r="J275" s="675"/>
      <c r="K275" s="676" t="s">
        <v>1180</v>
      </c>
      <c r="L275" s="685">
        <v>45624</v>
      </c>
      <c r="M275" s="662" t="e">
        <f>SUMIF('Cable trays + Fittings'!F:F,'Cable trays (UnitPrice)'!B275,'Cable trays + Fittings'!P:P)</f>
        <v>#REF!</v>
      </c>
      <c r="N275" s="674" t="e">
        <f t="shared" si="53"/>
        <v>#REF!</v>
      </c>
      <c r="R275" s="680">
        <v>1900</v>
      </c>
      <c r="S275" s="682">
        <f t="shared" si="54"/>
        <v>0</v>
      </c>
    </row>
    <row r="276" spans="1:19">
      <c r="A276" s="644" t="s">
        <v>1690</v>
      </c>
      <c r="B276" s="689" t="s">
        <v>1691</v>
      </c>
      <c r="C276" s="679">
        <v>1</v>
      </c>
      <c r="D276" s="688">
        <v>2700</v>
      </c>
      <c r="E276" s="673">
        <f t="shared" si="51"/>
        <v>234.78260869565219</v>
      </c>
      <c r="F276" s="681">
        <f t="shared" si="52"/>
        <v>234.78260869565219</v>
      </c>
      <c r="G276" s="644"/>
      <c r="H276" s="644"/>
      <c r="I276" s="644" t="s">
        <v>40</v>
      </c>
      <c r="J276" s="675"/>
      <c r="K276" s="676" t="s">
        <v>1180</v>
      </c>
      <c r="L276" s="685">
        <v>45624</v>
      </c>
      <c r="M276" s="662" t="e">
        <f>SUMIF('Cable trays + Fittings'!F:F,'Cable trays (UnitPrice)'!B276,'Cable trays + Fittings'!P:P)</f>
        <v>#REF!</v>
      </c>
      <c r="N276" s="674" t="e">
        <f t="shared" si="53"/>
        <v>#REF!</v>
      </c>
      <c r="R276" s="680">
        <v>2700</v>
      </c>
      <c r="S276" s="682">
        <f t="shared" si="54"/>
        <v>0</v>
      </c>
    </row>
    <row r="277" spans="1:19">
      <c r="A277" s="644" t="s">
        <v>1692</v>
      </c>
      <c r="B277" s="690" t="s">
        <v>1693</v>
      </c>
      <c r="C277" s="679">
        <v>1</v>
      </c>
      <c r="D277" s="680">
        <v>111.25</v>
      </c>
      <c r="E277" s="673">
        <f t="shared" si="51"/>
        <v>9.6739130434782616</v>
      </c>
      <c r="F277" s="681">
        <f t="shared" si="52"/>
        <v>9.6739130434782616</v>
      </c>
      <c r="G277" s="644" t="s">
        <v>1694</v>
      </c>
      <c r="H277" s="644"/>
      <c r="I277" s="644" t="s">
        <v>40</v>
      </c>
      <c r="J277" s="675"/>
      <c r="K277" s="676" t="s">
        <v>1180</v>
      </c>
      <c r="L277" s="685">
        <v>45624</v>
      </c>
      <c r="M277" s="662">
        <f>SUMIF('Cable trays + Fittings'!F:F,'Cable trays (UnitPrice)'!B277,'Cable trays + Fittings'!P:P)</f>
        <v>0</v>
      </c>
      <c r="N277" s="674">
        <f t="shared" si="53"/>
        <v>0</v>
      </c>
      <c r="R277" s="680">
        <v>111.25</v>
      </c>
      <c r="S277" s="682">
        <f t="shared" si="54"/>
        <v>0</v>
      </c>
    </row>
    <row r="278" spans="1:19">
      <c r="A278" s="644" t="s">
        <v>1695</v>
      </c>
      <c r="B278" s="692" t="s">
        <v>1696</v>
      </c>
      <c r="C278" s="672">
        <v>1</v>
      </c>
      <c r="D278" s="680">
        <v>143.9</v>
      </c>
      <c r="E278" s="673">
        <f t="shared" si="51"/>
        <v>12.513043478260871</v>
      </c>
      <c r="F278" s="681">
        <f t="shared" si="52"/>
        <v>12.513043478260871</v>
      </c>
      <c r="G278" s="644" t="s">
        <v>1697</v>
      </c>
      <c r="H278" s="644"/>
      <c r="I278" s="644"/>
      <c r="J278" s="675"/>
      <c r="K278" s="676" t="s">
        <v>1180</v>
      </c>
      <c r="L278" s="644"/>
      <c r="M278" s="662">
        <f>SUMIF('Cable trays + Fittings'!F:F,'Cable trays (UnitPrice)'!B278,'Cable trays + Fittings'!P:P)</f>
        <v>0</v>
      </c>
      <c r="N278" s="674">
        <f t="shared" si="53"/>
        <v>0</v>
      </c>
      <c r="R278" s="680">
        <v>143.9</v>
      </c>
      <c r="S278" s="682">
        <f t="shared" si="54"/>
        <v>0</v>
      </c>
    </row>
    <row r="279" spans="1:19">
      <c r="A279" s="644" t="s">
        <v>1698</v>
      </c>
      <c r="B279" s="692" t="s">
        <v>1699</v>
      </c>
      <c r="C279" s="672">
        <v>1</v>
      </c>
      <c r="D279" s="680">
        <v>205.6</v>
      </c>
      <c r="E279" s="673">
        <f t="shared" si="51"/>
        <v>17.878260869565217</v>
      </c>
      <c r="F279" s="681">
        <f t="shared" si="52"/>
        <v>17.878260869565217</v>
      </c>
      <c r="G279" s="644" t="s">
        <v>1700</v>
      </c>
      <c r="H279" s="644"/>
      <c r="I279" s="644"/>
      <c r="J279" s="675"/>
      <c r="K279" s="676" t="s">
        <v>1180</v>
      </c>
      <c r="L279" s="644"/>
      <c r="M279" s="662">
        <f>SUMIF('Cable trays + Fittings'!F:F,'Cable trays (UnitPrice)'!B279,'Cable trays + Fittings'!P:P)</f>
        <v>0</v>
      </c>
      <c r="N279" s="674">
        <f t="shared" si="53"/>
        <v>0</v>
      </c>
      <c r="R279" s="680">
        <v>205.6</v>
      </c>
      <c r="S279" s="682">
        <f t="shared" si="54"/>
        <v>0</v>
      </c>
    </row>
    <row r="280" spans="1:19">
      <c r="A280" s="644" t="s">
        <v>1701</v>
      </c>
      <c r="B280" s="690" t="s">
        <v>1702</v>
      </c>
      <c r="C280" s="679">
        <v>1</v>
      </c>
      <c r="D280" s="680">
        <v>308.87</v>
      </c>
      <c r="E280" s="673">
        <f t="shared" si="51"/>
        <v>26.858260869565218</v>
      </c>
      <c r="F280" s="681">
        <f t="shared" si="52"/>
        <v>26.858260869565218</v>
      </c>
      <c r="G280" s="644" t="s">
        <v>1703</v>
      </c>
      <c r="H280" s="644"/>
      <c r="I280" s="644" t="s">
        <v>40</v>
      </c>
      <c r="J280" s="675"/>
      <c r="K280" s="676" t="s">
        <v>1180</v>
      </c>
      <c r="L280" s="685">
        <v>45624</v>
      </c>
      <c r="M280" s="662">
        <f>SUMIF('Cable trays + Fittings'!F:F,'Cable trays (UnitPrice)'!B280,'Cable trays + Fittings'!P:P)</f>
        <v>0</v>
      </c>
      <c r="N280" s="674">
        <f t="shared" si="53"/>
        <v>0</v>
      </c>
      <c r="R280" s="680">
        <v>308.87</v>
      </c>
      <c r="S280" s="682">
        <f t="shared" si="54"/>
        <v>0</v>
      </c>
    </row>
    <row r="281" spans="1:19">
      <c r="A281" s="644" t="s">
        <v>1704</v>
      </c>
      <c r="B281" s="692" t="s">
        <v>1705</v>
      </c>
      <c r="C281" s="672">
        <v>1</v>
      </c>
      <c r="D281" s="680">
        <v>220</v>
      </c>
      <c r="E281" s="673">
        <f t="shared" si="51"/>
        <v>19.130434782608695</v>
      </c>
      <c r="F281" s="681">
        <f t="shared" si="52"/>
        <v>19.130434782608695</v>
      </c>
      <c r="G281" s="644" t="s">
        <v>1706</v>
      </c>
      <c r="H281" s="644"/>
      <c r="I281" s="644"/>
      <c r="J281" s="675"/>
      <c r="K281" s="676" t="s">
        <v>1180</v>
      </c>
      <c r="L281" s="644"/>
      <c r="M281" s="662">
        <f>SUMIF('Cable trays + Fittings'!F:F,'Cable trays (UnitPrice)'!B281,'Cable trays + Fittings'!P:P)</f>
        <v>0</v>
      </c>
      <c r="N281" s="674">
        <f t="shared" si="53"/>
        <v>0</v>
      </c>
      <c r="R281" s="680">
        <v>220</v>
      </c>
      <c r="S281" s="682">
        <f t="shared" si="54"/>
        <v>0</v>
      </c>
    </row>
    <row r="282" spans="1:19">
      <c r="A282" s="644" t="s">
        <v>1707</v>
      </c>
      <c r="B282" s="692" t="s">
        <v>1708</v>
      </c>
      <c r="C282" s="672">
        <v>1</v>
      </c>
      <c r="D282" s="680">
        <v>358</v>
      </c>
      <c r="E282" s="673">
        <f t="shared" si="51"/>
        <v>31.130434782608695</v>
      </c>
      <c r="F282" s="681">
        <f t="shared" si="52"/>
        <v>31.130434782608695</v>
      </c>
      <c r="G282" s="644" t="s">
        <v>1700</v>
      </c>
      <c r="H282" s="644"/>
      <c r="I282" s="644"/>
      <c r="J282" s="675"/>
      <c r="K282" s="676" t="s">
        <v>1180</v>
      </c>
      <c r="L282" s="644"/>
      <c r="M282" s="662">
        <f>SUMIF('Cable trays + Fittings'!F:F,'Cable trays (UnitPrice)'!B282,'Cable trays + Fittings'!P:P)</f>
        <v>0</v>
      </c>
      <c r="N282" s="674">
        <f t="shared" si="53"/>
        <v>0</v>
      </c>
      <c r="R282" s="680">
        <v>358</v>
      </c>
      <c r="S282" s="682">
        <f t="shared" si="54"/>
        <v>0</v>
      </c>
    </row>
    <row r="283" spans="1:19">
      <c r="A283" s="644" t="s">
        <v>1709</v>
      </c>
      <c r="B283" s="644" t="s">
        <v>1710</v>
      </c>
      <c r="C283" s="679">
        <v>1</v>
      </c>
      <c r="D283" s="688">
        <v>150</v>
      </c>
      <c r="E283" s="673">
        <f t="shared" si="51"/>
        <v>13.043478260869565</v>
      </c>
      <c r="F283" s="681">
        <f t="shared" si="52"/>
        <v>13.043478260869565</v>
      </c>
      <c r="G283" s="644"/>
      <c r="H283" s="644"/>
      <c r="I283" s="644" t="s">
        <v>40</v>
      </c>
      <c r="J283" s="675"/>
      <c r="K283" s="676" t="s">
        <v>1180</v>
      </c>
      <c r="L283" s="685">
        <v>45623</v>
      </c>
      <c r="M283" s="662" t="e">
        <f>SUMIF('Cable trays + Fittings'!F:F,'Cable trays (UnitPrice)'!B283,'Cable trays + Fittings'!P:P)</f>
        <v>#REF!</v>
      </c>
      <c r="N283" s="674" t="e">
        <f t="shared" si="53"/>
        <v>#REF!</v>
      </c>
      <c r="R283" s="680">
        <v>150</v>
      </c>
      <c r="S283" s="682">
        <f t="shared" si="54"/>
        <v>0</v>
      </c>
    </row>
    <row r="284" spans="1:19">
      <c r="A284" s="644" t="s">
        <v>1711</v>
      </c>
      <c r="B284" s="644" t="s">
        <v>1712</v>
      </c>
      <c r="C284" s="679">
        <v>1</v>
      </c>
      <c r="D284" s="688">
        <v>150</v>
      </c>
      <c r="E284" s="673">
        <f t="shared" si="51"/>
        <v>13.043478260869565</v>
      </c>
      <c r="F284" s="681">
        <f t="shared" si="52"/>
        <v>13.043478260869565</v>
      </c>
      <c r="G284" s="644"/>
      <c r="H284" s="644"/>
      <c r="I284" s="644" t="s">
        <v>40</v>
      </c>
      <c r="J284" s="675"/>
      <c r="K284" s="676" t="s">
        <v>1180</v>
      </c>
      <c r="L284" s="685">
        <v>45623</v>
      </c>
      <c r="M284" s="662" t="e">
        <f>SUMIF('Cable trays + Fittings'!F:F,'Cable trays (UnitPrice)'!B284,'Cable trays + Fittings'!P:P)</f>
        <v>#REF!</v>
      </c>
      <c r="N284" s="674" t="e">
        <f t="shared" si="53"/>
        <v>#REF!</v>
      </c>
      <c r="R284" s="680">
        <v>150</v>
      </c>
      <c r="S284" s="682">
        <f t="shared" si="54"/>
        <v>0</v>
      </c>
    </row>
    <row r="285" spans="1:19">
      <c r="A285" s="644" t="s">
        <v>1713</v>
      </c>
      <c r="B285" s="644" t="s">
        <v>1714</v>
      </c>
      <c r="C285" s="679">
        <v>1</v>
      </c>
      <c r="D285" s="688">
        <v>150</v>
      </c>
      <c r="E285" s="673">
        <f t="shared" si="51"/>
        <v>13.043478260869565</v>
      </c>
      <c r="F285" s="681">
        <f t="shared" si="52"/>
        <v>13.043478260869565</v>
      </c>
      <c r="G285" s="644"/>
      <c r="H285" s="644"/>
      <c r="I285" s="644" t="s">
        <v>40</v>
      </c>
      <c r="J285" s="675"/>
      <c r="K285" s="676" t="s">
        <v>1180</v>
      </c>
      <c r="L285" s="685">
        <v>45623</v>
      </c>
      <c r="M285" s="662" t="e">
        <f>SUMIF('Cable trays + Fittings'!F:F,'Cable trays (UnitPrice)'!B285,'Cable trays + Fittings'!P:P)</f>
        <v>#REF!</v>
      </c>
      <c r="N285" s="674" t="e">
        <f t="shared" si="53"/>
        <v>#REF!</v>
      </c>
      <c r="R285" s="680">
        <v>150</v>
      </c>
      <c r="S285" s="682">
        <f t="shared" si="54"/>
        <v>0</v>
      </c>
    </row>
    <row r="286" spans="1:19">
      <c r="A286" s="644" t="s">
        <v>1715</v>
      </c>
      <c r="B286" s="644" t="s">
        <v>1716</v>
      </c>
      <c r="C286" s="679">
        <v>1</v>
      </c>
      <c r="D286" s="688">
        <v>150</v>
      </c>
      <c r="E286" s="673">
        <f t="shared" si="51"/>
        <v>13.043478260869565</v>
      </c>
      <c r="F286" s="681">
        <f t="shared" si="52"/>
        <v>13.043478260869565</v>
      </c>
      <c r="G286" s="644"/>
      <c r="H286" s="644"/>
      <c r="I286" s="644" t="s">
        <v>40</v>
      </c>
      <c r="J286" s="675"/>
      <c r="K286" s="676" t="s">
        <v>1180</v>
      </c>
      <c r="L286" s="685">
        <v>45623</v>
      </c>
      <c r="M286" s="662" t="e">
        <f>SUMIF('Cable trays + Fittings'!F:F,'Cable trays (UnitPrice)'!B286,'Cable trays + Fittings'!P:P)</f>
        <v>#REF!</v>
      </c>
      <c r="N286" s="674" t="e">
        <f t="shared" si="53"/>
        <v>#REF!</v>
      </c>
      <c r="R286" s="680">
        <v>150</v>
      </c>
      <c r="S286" s="682">
        <f t="shared" si="54"/>
        <v>0</v>
      </c>
    </row>
    <row r="287" spans="1:19">
      <c r="A287" s="644" t="s">
        <v>1717</v>
      </c>
      <c r="B287" s="644" t="s">
        <v>1718</v>
      </c>
      <c r="C287" s="679">
        <v>1</v>
      </c>
      <c r="D287" s="688">
        <v>150</v>
      </c>
      <c r="E287" s="673">
        <f t="shared" si="51"/>
        <v>13.043478260869565</v>
      </c>
      <c r="F287" s="681">
        <f t="shared" si="52"/>
        <v>13.043478260869565</v>
      </c>
      <c r="G287" s="644"/>
      <c r="H287" s="644"/>
      <c r="I287" s="644" t="s">
        <v>40</v>
      </c>
      <c r="J287" s="675"/>
      <c r="K287" s="676" t="s">
        <v>1180</v>
      </c>
      <c r="L287" s="685">
        <v>45623</v>
      </c>
      <c r="M287" s="662" t="e">
        <f>SUMIF('Cable trays + Fittings'!F:F,'Cable trays (UnitPrice)'!B287,'Cable trays + Fittings'!P:P)</f>
        <v>#REF!</v>
      </c>
      <c r="N287" s="674" t="e">
        <f t="shared" si="53"/>
        <v>#REF!</v>
      </c>
      <c r="R287" s="680">
        <v>150</v>
      </c>
      <c r="S287" s="682">
        <f t="shared" si="54"/>
        <v>0</v>
      </c>
    </row>
    <row r="288" spans="1:19">
      <c r="A288" s="644" t="s">
        <v>1719</v>
      </c>
      <c r="B288" s="644" t="s">
        <v>1720</v>
      </c>
      <c r="C288" s="679">
        <v>1</v>
      </c>
      <c r="D288" s="688">
        <v>150</v>
      </c>
      <c r="E288" s="673">
        <f t="shared" si="51"/>
        <v>13.043478260869565</v>
      </c>
      <c r="F288" s="681">
        <f t="shared" si="52"/>
        <v>13.043478260869565</v>
      </c>
      <c r="G288" s="644"/>
      <c r="H288" s="644"/>
      <c r="I288" s="644" t="s">
        <v>40</v>
      </c>
      <c r="J288" s="675"/>
      <c r="K288" s="676" t="s">
        <v>1180</v>
      </c>
      <c r="L288" s="685">
        <v>45623</v>
      </c>
      <c r="M288" s="662" t="e">
        <f>SUMIF('Cable trays + Fittings'!F:F,'Cable trays (UnitPrice)'!B288,'Cable trays + Fittings'!P:P)</f>
        <v>#REF!</v>
      </c>
      <c r="N288" s="674" t="e">
        <f t="shared" si="53"/>
        <v>#REF!</v>
      </c>
      <c r="R288" s="680">
        <v>150</v>
      </c>
      <c r="S288" s="682">
        <f t="shared" si="54"/>
        <v>0</v>
      </c>
    </row>
    <row r="289" spans="1:19">
      <c r="A289" s="644" t="s">
        <v>1721</v>
      </c>
      <c r="B289" s="644" t="s">
        <v>1722</v>
      </c>
      <c r="C289" s="679">
        <v>1</v>
      </c>
      <c r="D289" s="688">
        <v>150</v>
      </c>
      <c r="E289" s="673">
        <f t="shared" si="51"/>
        <v>13.043478260869565</v>
      </c>
      <c r="F289" s="681">
        <f t="shared" si="52"/>
        <v>13.043478260869565</v>
      </c>
      <c r="G289" s="644"/>
      <c r="H289" s="644"/>
      <c r="I289" s="644" t="s">
        <v>40</v>
      </c>
      <c r="J289" s="675"/>
      <c r="K289" s="676" t="s">
        <v>1180</v>
      </c>
      <c r="L289" s="685">
        <v>45623</v>
      </c>
      <c r="M289" s="662" t="e">
        <f>SUMIF('Cable trays + Fittings'!F:F,'Cable trays (UnitPrice)'!B289,'Cable trays + Fittings'!P:P)</f>
        <v>#REF!</v>
      </c>
      <c r="N289" s="674" t="e">
        <f t="shared" si="53"/>
        <v>#REF!</v>
      </c>
      <c r="R289" s="680">
        <v>150</v>
      </c>
      <c r="S289" s="682">
        <f t="shared" si="54"/>
        <v>0</v>
      </c>
    </row>
    <row r="290" spans="1:19">
      <c r="A290" s="644" t="s">
        <v>1723</v>
      </c>
      <c r="B290" s="644" t="s">
        <v>1724</v>
      </c>
      <c r="C290" s="679">
        <v>1</v>
      </c>
      <c r="D290" s="683">
        <f>K290</f>
        <v>47.79874213836478</v>
      </c>
      <c r="E290" s="673">
        <f t="shared" si="51"/>
        <v>4.1564123598578071</v>
      </c>
      <c r="F290" s="681">
        <f t="shared" si="52"/>
        <v>4.1564123598578071</v>
      </c>
      <c r="G290" s="644"/>
      <c r="H290" s="644"/>
      <c r="I290" s="644" t="s">
        <v>40</v>
      </c>
      <c r="J290" s="675"/>
      <c r="K290" s="676">
        <v>47.79874213836478</v>
      </c>
      <c r="L290" s="684">
        <v>45665</v>
      </c>
      <c r="M290" s="662" t="e">
        <f>SUMIF('Cable trays + Fittings'!F:F,'Cable trays (UnitPrice)'!B290,'Cable trays + Fittings'!P:P)</f>
        <v>#REF!</v>
      </c>
      <c r="N290" s="674" t="e">
        <f t="shared" si="53"/>
        <v>#REF!</v>
      </c>
      <c r="R290" s="680">
        <v>150</v>
      </c>
      <c r="S290" s="682">
        <f t="shared" si="54"/>
        <v>-102.20125786163521</v>
      </c>
    </row>
    <row r="291" spans="1:19">
      <c r="A291" s="644" t="s">
        <v>1725</v>
      </c>
      <c r="B291" s="644" t="s">
        <v>1726</v>
      </c>
      <c r="C291" s="679">
        <v>1</v>
      </c>
      <c r="D291" s="688">
        <v>150</v>
      </c>
      <c r="E291" s="673">
        <f t="shared" si="51"/>
        <v>13.043478260869565</v>
      </c>
      <c r="F291" s="681">
        <f t="shared" si="52"/>
        <v>13.043478260869565</v>
      </c>
      <c r="G291" s="644"/>
      <c r="H291" s="644"/>
      <c r="I291" s="644" t="s">
        <v>40</v>
      </c>
      <c r="J291" s="675"/>
      <c r="K291" s="676" t="s">
        <v>1180</v>
      </c>
      <c r="L291" s="685">
        <v>45623</v>
      </c>
      <c r="M291" s="662" t="e">
        <f>SUMIF('Cable trays + Fittings'!F:F,'Cable trays (UnitPrice)'!B291,'Cable trays + Fittings'!P:P)</f>
        <v>#REF!</v>
      </c>
      <c r="N291" s="674" t="e">
        <f t="shared" si="53"/>
        <v>#REF!</v>
      </c>
      <c r="R291" s="680">
        <v>150</v>
      </c>
      <c r="S291" s="682">
        <f t="shared" si="54"/>
        <v>0</v>
      </c>
    </row>
    <row r="292" spans="1:19">
      <c r="A292" s="644" t="s">
        <v>1727</v>
      </c>
      <c r="B292" s="644" t="s">
        <v>1728</v>
      </c>
      <c r="C292" s="679">
        <v>1</v>
      </c>
      <c r="D292" s="683">
        <f t="shared" ref="D292:D295" si="55">K292</f>
        <v>163.67924528301887</v>
      </c>
      <c r="E292" s="673">
        <f t="shared" si="51"/>
        <v>14.232977850697294</v>
      </c>
      <c r="F292" s="681">
        <f t="shared" si="52"/>
        <v>14.232977850697294</v>
      </c>
      <c r="G292" s="644"/>
      <c r="H292" s="644"/>
      <c r="I292" s="644" t="s">
        <v>40</v>
      </c>
      <c r="J292" s="675"/>
      <c r="K292" s="676">
        <v>163.67924528301887</v>
      </c>
      <c r="L292" s="684">
        <v>45665</v>
      </c>
      <c r="M292" s="662" t="e">
        <f>SUMIF('Cable trays + Fittings'!F:F,'Cable trays (UnitPrice)'!B292,'Cable trays + Fittings'!P:P)</f>
        <v>#REF!</v>
      </c>
      <c r="N292" s="674" t="e">
        <f t="shared" si="53"/>
        <v>#REF!</v>
      </c>
      <c r="R292" s="680">
        <v>150</v>
      </c>
      <c r="S292" s="682">
        <f t="shared" si="54"/>
        <v>13.679245283018872</v>
      </c>
    </row>
    <row r="293" spans="1:19">
      <c r="A293" s="644" t="s">
        <v>1729</v>
      </c>
      <c r="B293" s="644" t="s">
        <v>1730</v>
      </c>
      <c r="C293" s="679">
        <v>1</v>
      </c>
      <c r="D293" s="683">
        <f t="shared" si="55"/>
        <v>22.169811320754715</v>
      </c>
      <c r="E293" s="673">
        <f t="shared" si="51"/>
        <v>1.9278096800656273</v>
      </c>
      <c r="F293" s="681">
        <f t="shared" si="52"/>
        <v>1.9278096800656273</v>
      </c>
      <c r="G293" s="644"/>
      <c r="H293" s="644"/>
      <c r="I293" s="644" t="s">
        <v>40</v>
      </c>
      <c r="J293" s="675"/>
      <c r="K293" s="676">
        <v>22.169811320754715</v>
      </c>
      <c r="L293" s="684">
        <v>45665</v>
      </c>
      <c r="M293" s="662" t="e">
        <f>SUMIF('Cable trays + Fittings'!F:F,'Cable trays (UnitPrice)'!B293,'Cable trays + Fittings'!P:P)</f>
        <v>#REF!</v>
      </c>
      <c r="N293" s="674" t="e">
        <f t="shared" si="53"/>
        <v>#REF!</v>
      </c>
      <c r="R293" s="680">
        <v>150</v>
      </c>
      <c r="S293" s="682">
        <f t="shared" si="54"/>
        <v>-127.83018867924528</v>
      </c>
    </row>
    <row r="294" spans="1:19">
      <c r="A294" s="644" t="s">
        <v>1731</v>
      </c>
      <c r="B294" s="644" t="s">
        <v>1732</v>
      </c>
      <c r="C294" s="679">
        <v>1</v>
      </c>
      <c r="D294" s="683">
        <f t="shared" si="55"/>
        <v>22.169811320754715</v>
      </c>
      <c r="E294" s="673">
        <f t="shared" si="51"/>
        <v>1.9278096800656273</v>
      </c>
      <c r="F294" s="681">
        <f t="shared" si="52"/>
        <v>1.9278096800656273</v>
      </c>
      <c r="G294" s="644"/>
      <c r="H294" s="644"/>
      <c r="I294" s="644" t="s">
        <v>40</v>
      </c>
      <c r="J294" s="675"/>
      <c r="K294" s="676">
        <v>22.169811320754715</v>
      </c>
      <c r="L294" s="684">
        <v>45665</v>
      </c>
      <c r="M294" s="662" t="e">
        <f>SUMIF('Cable trays + Fittings'!F:F,'Cable trays (UnitPrice)'!B294,'Cable trays + Fittings'!P:P)</f>
        <v>#REF!</v>
      </c>
      <c r="N294" s="674" t="e">
        <f t="shared" si="53"/>
        <v>#REF!</v>
      </c>
      <c r="R294" s="680">
        <v>150</v>
      </c>
      <c r="S294" s="682">
        <f t="shared" si="54"/>
        <v>-127.83018867924528</v>
      </c>
    </row>
    <row r="295" spans="1:19">
      <c r="A295" s="644" t="s">
        <v>1733</v>
      </c>
      <c r="B295" s="644" t="s">
        <v>1734</v>
      </c>
      <c r="C295" s="679">
        <v>1</v>
      </c>
      <c r="D295" s="683">
        <f t="shared" si="55"/>
        <v>47.79874213836478</v>
      </c>
      <c r="E295" s="673">
        <f t="shared" si="51"/>
        <v>4.1564123598578071</v>
      </c>
      <c r="F295" s="681">
        <f t="shared" si="52"/>
        <v>4.1564123598578071</v>
      </c>
      <c r="G295" s="644"/>
      <c r="H295" s="644"/>
      <c r="I295" s="644" t="s">
        <v>40</v>
      </c>
      <c r="J295" s="675"/>
      <c r="K295" s="676">
        <v>47.79874213836478</v>
      </c>
      <c r="L295" s="684">
        <v>45665</v>
      </c>
      <c r="M295" s="662" t="e">
        <f>SUMIF('Cable trays + Fittings'!F:F,'Cable trays (UnitPrice)'!B295,'Cable trays + Fittings'!P:P)</f>
        <v>#REF!</v>
      </c>
      <c r="N295" s="674" t="e">
        <f t="shared" si="53"/>
        <v>#REF!</v>
      </c>
      <c r="R295" s="680">
        <v>150</v>
      </c>
      <c r="S295" s="682">
        <f t="shared" si="54"/>
        <v>-102.20125786163521</v>
      </c>
    </row>
    <row r="296" spans="1:19">
      <c r="A296" s="644" t="s">
        <v>1735</v>
      </c>
      <c r="B296" s="644" t="s">
        <v>1736</v>
      </c>
      <c r="C296" s="679">
        <v>1</v>
      </c>
      <c r="D296" s="688">
        <v>150</v>
      </c>
      <c r="E296" s="673">
        <f t="shared" si="51"/>
        <v>13.043478260869565</v>
      </c>
      <c r="F296" s="681">
        <f t="shared" si="52"/>
        <v>13.043478260869565</v>
      </c>
      <c r="G296" s="644"/>
      <c r="H296" s="644"/>
      <c r="I296" s="644" t="s">
        <v>40</v>
      </c>
      <c r="J296" s="675"/>
      <c r="K296" s="676" t="s">
        <v>1180</v>
      </c>
      <c r="L296" s="685">
        <v>45623</v>
      </c>
      <c r="M296" s="662" t="e">
        <f>SUMIF('Cable trays + Fittings'!F:F,'Cable trays (UnitPrice)'!B296,'Cable trays + Fittings'!P:P)</f>
        <v>#REF!</v>
      </c>
      <c r="N296" s="674" t="e">
        <f t="shared" si="53"/>
        <v>#REF!</v>
      </c>
      <c r="R296" s="680">
        <v>150</v>
      </c>
      <c r="S296" s="682">
        <f t="shared" si="54"/>
        <v>0</v>
      </c>
    </row>
    <row r="297" spans="1:19">
      <c r="A297" s="644" t="s">
        <v>1737</v>
      </c>
      <c r="B297" s="644" t="s">
        <v>1738</v>
      </c>
      <c r="C297" s="679">
        <v>1</v>
      </c>
      <c r="D297" s="688">
        <v>150</v>
      </c>
      <c r="E297" s="673">
        <f t="shared" si="51"/>
        <v>13.043478260869565</v>
      </c>
      <c r="F297" s="681">
        <f t="shared" si="52"/>
        <v>13.043478260869565</v>
      </c>
      <c r="G297" s="644"/>
      <c r="H297" s="644"/>
      <c r="I297" s="644" t="s">
        <v>40</v>
      </c>
      <c r="J297" s="675"/>
      <c r="K297" s="676" t="s">
        <v>1180</v>
      </c>
      <c r="L297" s="685">
        <v>45623</v>
      </c>
      <c r="M297" s="662" t="e">
        <f>SUMIF('Cable trays + Fittings'!F:F,'Cable trays (UnitPrice)'!B297,'Cable trays + Fittings'!P:P)</f>
        <v>#REF!</v>
      </c>
      <c r="N297" s="674" t="e">
        <f t="shared" si="53"/>
        <v>#REF!</v>
      </c>
      <c r="R297" s="680">
        <v>150</v>
      </c>
      <c r="S297" s="682">
        <f t="shared" si="54"/>
        <v>0</v>
      </c>
    </row>
    <row r="298" spans="1:19">
      <c r="A298" s="644" t="s">
        <v>1739</v>
      </c>
      <c r="B298" s="689" t="s">
        <v>1740</v>
      </c>
      <c r="C298" s="679">
        <v>1</v>
      </c>
      <c r="D298" s="683">
        <f>K298</f>
        <v>163.67924528301887</v>
      </c>
      <c r="E298" s="673">
        <f t="shared" si="51"/>
        <v>14.232977850697294</v>
      </c>
      <c r="F298" s="681">
        <f t="shared" si="52"/>
        <v>14.232977850697294</v>
      </c>
      <c r="G298" s="644"/>
      <c r="H298" s="644"/>
      <c r="I298" s="644" t="s">
        <v>40</v>
      </c>
      <c r="J298" s="675"/>
      <c r="K298" s="676">
        <v>163.67924528301887</v>
      </c>
      <c r="L298" s="684">
        <v>45665</v>
      </c>
      <c r="M298" s="662" t="e">
        <f>SUMIF('Cable trays + Fittings'!F:F,'Cable trays (UnitPrice)'!B298,'Cable trays + Fittings'!P:P)</f>
        <v>#REF!</v>
      </c>
      <c r="N298" s="674" t="e">
        <f t="shared" si="53"/>
        <v>#REF!</v>
      </c>
      <c r="R298" s="680">
        <v>150</v>
      </c>
      <c r="S298" s="682">
        <f t="shared" si="54"/>
        <v>13.679245283018872</v>
      </c>
    </row>
    <row r="299" spans="1:19">
      <c r="A299" s="644" t="s">
        <v>1741</v>
      </c>
      <c r="B299" s="689" t="s">
        <v>1742</v>
      </c>
      <c r="C299" s="679">
        <v>1</v>
      </c>
      <c r="D299" s="688">
        <v>150</v>
      </c>
      <c r="E299" s="673">
        <f t="shared" si="51"/>
        <v>13.043478260869565</v>
      </c>
      <c r="F299" s="681">
        <f t="shared" si="52"/>
        <v>13.043478260869565</v>
      </c>
      <c r="G299" s="644"/>
      <c r="H299" s="644"/>
      <c r="I299" s="644" t="s">
        <v>40</v>
      </c>
      <c r="J299" s="675"/>
      <c r="K299" s="676" t="s">
        <v>1180</v>
      </c>
      <c r="L299" s="685">
        <v>45623</v>
      </c>
      <c r="M299" s="662" t="e">
        <f>SUMIF('Cable trays + Fittings'!F:F,'Cable trays (UnitPrice)'!B299,'Cable trays + Fittings'!P:P)</f>
        <v>#REF!</v>
      </c>
      <c r="N299" s="674" t="e">
        <f t="shared" si="53"/>
        <v>#REF!</v>
      </c>
      <c r="R299" s="680">
        <v>150</v>
      </c>
      <c r="S299" s="682">
        <f t="shared" si="54"/>
        <v>0</v>
      </c>
    </row>
    <row r="300" spans="1:19">
      <c r="A300" s="644" t="s">
        <v>1743</v>
      </c>
      <c r="B300" s="689" t="s">
        <v>1744</v>
      </c>
      <c r="C300" s="679">
        <v>1</v>
      </c>
      <c r="D300" s="683">
        <f t="shared" ref="D300:D302" si="56">K300</f>
        <v>47.79874213836478</v>
      </c>
      <c r="E300" s="673">
        <f t="shared" si="51"/>
        <v>4.1564123598578071</v>
      </c>
      <c r="F300" s="681">
        <f t="shared" si="52"/>
        <v>4.1564123598578071</v>
      </c>
      <c r="G300" s="644"/>
      <c r="H300" s="644"/>
      <c r="I300" s="644" t="s">
        <v>40</v>
      </c>
      <c r="J300" s="675"/>
      <c r="K300" s="676">
        <v>47.79874213836478</v>
      </c>
      <c r="L300" s="684">
        <v>45665</v>
      </c>
      <c r="M300" s="662" t="e">
        <f>SUMIF('Cable trays + Fittings'!F:F,'Cable trays (UnitPrice)'!B300,'Cable trays + Fittings'!P:P)</f>
        <v>#VALUE!</v>
      </c>
      <c r="N300" s="674" t="e">
        <f t="shared" si="53"/>
        <v>#VALUE!</v>
      </c>
      <c r="R300" s="680">
        <v>150</v>
      </c>
      <c r="S300" s="682">
        <f t="shared" si="54"/>
        <v>-102.20125786163521</v>
      </c>
    </row>
    <row r="301" spans="1:19">
      <c r="A301" s="644" t="s">
        <v>1745</v>
      </c>
      <c r="B301" s="689" t="s">
        <v>1746</v>
      </c>
      <c r="C301" s="679">
        <v>1</v>
      </c>
      <c r="D301" s="683">
        <f t="shared" si="56"/>
        <v>163.67924528301887</v>
      </c>
      <c r="E301" s="673">
        <f t="shared" si="51"/>
        <v>14.232977850697294</v>
      </c>
      <c r="F301" s="681">
        <f t="shared" si="52"/>
        <v>14.232977850697294</v>
      </c>
      <c r="G301" s="644"/>
      <c r="H301" s="644"/>
      <c r="I301" s="644" t="s">
        <v>40</v>
      </c>
      <c r="J301" s="675"/>
      <c r="K301" s="676">
        <v>163.67924528301887</v>
      </c>
      <c r="L301" s="684">
        <v>45665</v>
      </c>
      <c r="M301" s="662" t="e">
        <f>SUMIF('Cable trays + Fittings'!F:F,'Cable trays (UnitPrice)'!B301,'Cable trays + Fittings'!P:P)</f>
        <v>#VALUE!</v>
      </c>
      <c r="N301" s="674" t="e">
        <f t="shared" si="53"/>
        <v>#VALUE!</v>
      </c>
      <c r="R301" s="680">
        <v>150</v>
      </c>
      <c r="S301" s="682">
        <f t="shared" si="54"/>
        <v>13.679245283018872</v>
      </c>
    </row>
    <row r="302" spans="1:19">
      <c r="A302" s="644" t="s">
        <v>1747</v>
      </c>
      <c r="B302" s="644" t="s">
        <v>1748</v>
      </c>
      <c r="C302" s="679">
        <v>1</v>
      </c>
      <c r="D302" s="683">
        <f t="shared" si="56"/>
        <v>22.169811320754715</v>
      </c>
      <c r="E302" s="673">
        <f t="shared" si="51"/>
        <v>1.9278096800656273</v>
      </c>
      <c r="F302" s="681">
        <f t="shared" si="52"/>
        <v>1.9278096800656273</v>
      </c>
      <c r="G302" s="644"/>
      <c r="H302" s="644"/>
      <c r="I302" s="644" t="s">
        <v>40</v>
      </c>
      <c r="J302" s="675"/>
      <c r="K302" s="676">
        <v>22.169811320754715</v>
      </c>
      <c r="L302" s="684">
        <v>45665</v>
      </c>
      <c r="M302" s="662" t="e">
        <f>SUMIF('Cable trays + Fittings'!F:F,'Cable trays (UnitPrice)'!B302,'Cable trays + Fittings'!P:P)</f>
        <v>#REF!</v>
      </c>
      <c r="N302" s="674" t="e">
        <f t="shared" si="53"/>
        <v>#REF!</v>
      </c>
      <c r="R302" s="680">
        <v>150</v>
      </c>
      <c r="S302" s="682">
        <f t="shared" si="54"/>
        <v>-127.83018867924528</v>
      </c>
    </row>
    <row r="303" spans="1:19">
      <c r="A303" s="644" t="s">
        <v>1749</v>
      </c>
      <c r="B303" s="689" t="s">
        <v>1750</v>
      </c>
      <c r="C303" s="679">
        <v>1</v>
      </c>
      <c r="D303" s="688">
        <v>150</v>
      </c>
      <c r="E303" s="673">
        <f t="shared" si="51"/>
        <v>13.043478260869565</v>
      </c>
      <c r="F303" s="681">
        <f t="shared" si="52"/>
        <v>13.043478260869565</v>
      </c>
      <c r="G303" s="644"/>
      <c r="H303" s="644"/>
      <c r="I303" s="644" t="s">
        <v>40</v>
      </c>
      <c r="J303" s="675"/>
      <c r="K303" s="676" t="s">
        <v>1180</v>
      </c>
      <c r="L303" s="685">
        <v>45623</v>
      </c>
      <c r="M303" s="662" t="e">
        <f>SUMIF('Cable trays + Fittings'!F:F,'Cable trays (UnitPrice)'!B303,'Cable trays + Fittings'!P:P)</f>
        <v>#VALUE!</v>
      </c>
      <c r="N303" s="674" t="e">
        <f t="shared" si="53"/>
        <v>#VALUE!</v>
      </c>
      <c r="R303" s="680">
        <v>150</v>
      </c>
      <c r="S303" s="682">
        <f t="shared" si="54"/>
        <v>0</v>
      </c>
    </row>
    <row r="304" spans="1:19">
      <c r="A304" s="644" t="s">
        <v>1751</v>
      </c>
      <c r="B304" s="644" t="s">
        <v>1752</v>
      </c>
      <c r="C304" s="679">
        <v>1</v>
      </c>
      <c r="D304" s="683">
        <f t="shared" ref="D304:D307" si="57">K304</f>
        <v>22.169811320754715</v>
      </c>
      <c r="E304" s="673">
        <f t="shared" si="51"/>
        <v>1.9278096800656273</v>
      </c>
      <c r="F304" s="681">
        <f t="shared" si="52"/>
        <v>1.9278096800656273</v>
      </c>
      <c r="G304" s="644"/>
      <c r="H304" s="644"/>
      <c r="I304" s="644" t="s">
        <v>40</v>
      </c>
      <c r="J304" s="675"/>
      <c r="K304" s="676">
        <v>22.169811320754715</v>
      </c>
      <c r="L304" s="684">
        <v>45665</v>
      </c>
      <c r="M304" s="662" t="e">
        <f>SUMIF('Cable trays + Fittings'!F:F,'Cable trays (UnitPrice)'!B304,'Cable trays + Fittings'!P:P)</f>
        <v>#REF!</v>
      </c>
      <c r="N304" s="674" t="e">
        <f t="shared" si="53"/>
        <v>#REF!</v>
      </c>
      <c r="R304" s="680">
        <v>150</v>
      </c>
      <c r="S304" s="682">
        <f t="shared" si="54"/>
        <v>-127.83018867924528</v>
      </c>
    </row>
    <row r="305" spans="1:19">
      <c r="A305" s="644" t="s">
        <v>1753</v>
      </c>
      <c r="B305" s="644" t="s">
        <v>1754</v>
      </c>
      <c r="C305" s="679">
        <v>1</v>
      </c>
      <c r="D305" s="683">
        <f t="shared" si="57"/>
        <v>23.270440251572325</v>
      </c>
      <c r="E305" s="673">
        <f t="shared" si="51"/>
        <v>2.0235165436149849</v>
      </c>
      <c r="F305" s="681">
        <f t="shared" si="52"/>
        <v>2.0235165436149849</v>
      </c>
      <c r="G305" s="644"/>
      <c r="H305" s="644"/>
      <c r="I305" s="644" t="s">
        <v>40</v>
      </c>
      <c r="J305" s="675"/>
      <c r="K305" s="676">
        <v>23.270440251572325</v>
      </c>
      <c r="L305" s="684">
        <v>45665</v>
      </c>
      <c r="M305" s="662" t="e">
        <f>SUMIF('Cable trays + Fittings'!F:F,'Cable trays (UnitPrice)'!B305,'Cable trays + Fittings'!P:P)</f>
        <v>#REF!</v>
      </c>
      <c r="N305" s="674" t="e">
        <f t="shared" si="53"/>
        <v>#REF!</v>
      </c>
      <c r="R305" s="680">
        <v>150</v>
      </c>
      <c r="S305" s="682">
        <f t="shared" si="54"/>
        <v>-126.72955974842768</v>
      </c>
    </row>
    <row r="306" spans="1:19">
      <c r="A306" s="644" t="s">
        <v>1755</v>
      </c>
      <c r="B306" s="644" t="s">
        <v>1756</v>
      </c>
      <c r="C306" s="679">
        <v>1</v>
      </c>
      <c r="D306" s="683">
        <f t="shared" si="57"/>
        <v>47.79874213836478</v>
      </c>
      <c r="E306" s="673">
        <f t="shared" si="51"/>
        <v>4.1564123598578071</v>
      </c>
      <c r="F306" s="681">
        <f t="shared" si="52"/>
        <v>4.1564123598578071</v>
      </c>
      <c r="G306" s="644"/>
      <c r="H306" s="644"/>
      <c r="I306" s="644" t="s">
        <v>40</v>
      </c>
      <c r="J306" s="675"/>
      <c r="K306" s="676">
        <v>47.79874213836478</v>
      </c>
      <c r="L306" s="684">
        <v>45665</v>
      </c>
      <c r="M306" s="662" t="e">
        <f>SUMIF('Cable trays + Fittings'!F:F,'Cable trays (UnitPrice)'!B306,'Cable trays + Fittings'!P:P)</f>
        <v>#REF!</v>
      </c>
      <c r="N306" s="674" t="e">
        <f t="shared" si="53"/>
        <v>#REF!</v>
      </c>
      <c r="R306" s="680">
        <v>150</v>
      </c>
      <c r="S306" s="682">
        <f t="shared" si="54"/>
        <v>-102.20125786163521</v>
      </c>
    </row>
    <row r="307" spans="1:19">
      <c r="A307" s="644" t="s">
        <v>1757</v>
      </c>
      <c r="B307" s="644" t="s">
        <v>1758</v>
      </c>
      <c r="C307" s="679">
        <v>1</v>
      </c>
      <c r="D307" s="683">
        <f t="shared" si="57"/>
        <v>47.79874213836478</v>
      </c>
      <c r="E307" s="673">
        <f t="shared" si="51"/>
        <v>4.1564123598578071</v>
      </c>
      <c r="F307" s="681">
        <f t="shared" si="52"/>
        <v>4.1564123598578071</v>
      </c>
      <c r="G307" s="644"/>
      <c r="H307" s="644"/>
      <c r="I307" s="644" t="s">
        <v>40</v>
      </c>
      <c r="J307" s="675"/>
      <c r="K307" s="676">
        <v>47.79874213836478</v>
      </c>
      <c r="L307" s="684">
        <v>45665</v>
      </c>
      <c r="M307" s="662" t="e">
        <f>SUMIF('Cable trays + Fittings'!F:F,'Cable trays (UnitPrice)'!B307,'Cable trays + Fittings'!P:P)</f>
        <v>#REF!</v>
      </c>
      <c r="N307" s="674" t="e">
        <f t="shared" si="53"/>
        <v>#REF!</v>
      </c>
      <c r="R307" s="680">
        <v>150</v>
      </c>
      <c r="S307" s="682">
        <f t="shared" si="54"/>
        <v>-102.20125786163521</v>
      </c>
    </row>
    <row r="308" spans="1:19">
      <c r="A308" s="644" t="s">
        <v>1759</v>
      </c>
      <c r="B308" s="644" t="s">
        <v>1760</v>
      </c>
      <c r="C308" s="679">
        <v>1</v>
      </c>
      <c r="D308" s="688">
        <v>150</v>
      </c>
      <c r="E308" s="673">
        <f t="shared" ref="E308:E372" si="58">D308/NOK2EUR</f>
        <v>13.043478260869565</v>
      </c>
      <c r="F308" s="681">
        <f t="shared" ref="F308:F372" si="59">C308*E308</f>
        <v>13.043478260869565</v>
      </c>
      <c r="G308" s="644"/>
      <c r="H308" s="644"/>
      <c r="I308" s="644" t="s">
        <v>40</v>
      </c>
      <c r="J308" s="675"/>
      <c r="K308" s="676" t="s">
        <v>1180</v>
      </c>
      <c r="L308" s="685">
        <v>45623</v>
      </c>
      <c r="M308" s="662" t="e">
        <f>SUMIF('Cable trays + Fittings'!F:F,'Cable trays (UnitPrice)'!B308,'Cable trays + Fittings'!P:P)</f>
        <v>#REF!</v>
      </c>
      <c r="N308" s="674" t="e">
        <f t="shared" ref="N308:N372" si="60">M308*F308</f>
        <v>#REF!</v>
      </c>
      <c r="R308" s="680">
        <v>150</v>
      </c>
      <c r="S308" s="682">
        <f t="shared" si="54"/>
        <v>0</v>
      </c>
    </row>
    <row r="309" spans="1:19">
      <c r="A309" s="644" t="s">
        <v>1761</v>
      </c>
      <c r="B309" s="644" t="s">
        <v>1762</v>
      </c>
      <c r="C309" s="679">
        <v>1</v>
      </c>
      <c r="D309" s="688">
        <v>150</v>
      </c>
      <c r="E309" s="673">
        <f t="shared" si="58"/>
        <v>13.043478260869565</v>
      </c>
      <c r="F309" s="681">
        <f t="shared" si="59"/>
        <v>13.043478260869565</v>
      </c>
      <c r="G309" s="644"/>
      <c r="H309" s="644"/>
      <c r="I309" s="644" t="s">
        <v>40</v>
      </c>
      <c r="J309" s="675"/>
      <c r="K309" s="676" t="s">
        <v>1180</v>
      </c>
      <c r="L309" s="685">
        <v>45623</v>
      </c>
      <c r="M309" s="662" t="e">
        <f>SUMIF('Cable trays + Fittings'!F:F,'Cable trays (UnitPrice)'!B309,'Cable trays + Fittings'!P:P)</f>
        <v>#REF!</v>
      </c>
      <c r="N309" s="674" t="e">
        <f t="shared" si="60"/>
        <v>#REF!</v>
      </c>
      <c r="R309" s="680">
        <v>150</v>
      </c>
      <c r="S309" s="682">
        <f t="shared" si="54"/>
        <v>0</v>
      </c>
    </row>
    <row r="310" spans="1:19">
      <c r="A310" s="644" t="s">
        <v>1763</v>
      </c>
      <c r="B310" s="644" t="s">
        <v>1764</v>
      </c>
      <c r="C310" s="679">
        <v>1</v>
      </c>
      <c r="D310" s="688">
        <v>150</v>
      </c>
      <c r="E310" s="673">
        <f t="shared" si="58"/>
        <v>13.043478260869565</v>
      </c>
      <c r="F310" s="681">
        <f t="shared" si="59"/>
        <v>13.043478260869565</v>
      </c>
      <c r="G310" s="644"/>
      <c r="H310" s="644"/>
      <c r="I310" s="644" t="s">
        <v>40</v>
      </c>
      <c r="J310" s="675"/>
      <c r="K310" s="676" t="s">
        <v>1180</v>
      </c>
      <c r="L310" s="685">
        <v>45623</v>
      </c>
      <c r="M310" s="662" t="e">
        <f>SUMIF('Cable trays + Fittings'!F:F,'Cable trays (UnitPrice)'!B310,'Cable trays + Fittings'!P:P)</f>
        <v>#REF!</v>
      </c>
      <c r="N310" s="674" t="e">
        <f t="shared" si="60"/>
        <v>#REF!</v>
      </c>
      <c r="R310" s="680">
        <v>150</v>
      </c>
      <c r="S310" s="682">
        <f t="shared" si="54"/>
        <v>0</v>
      </c>
    </row>
    <row r="311" spans="1:19">
      <c r="A311" s="644" t="s">
        <v>1765</v>
      </c>
      <c r="B311" s="689" t="s">
        <v>1766</v>
      </c>
      <c r="C311" s="679">
        <v>1</v>
      </c>
      <c r="D311" s="683">
        <f t="shared" ref="D311:D314" si="61">K311</f>
        <v>163.67924528301887</v>
      </c>
      <c r="E311" s="673">
        <f t="shared" si="58"/>
        <v>14.232977850697294</v>
      </c>
      <c r="F311" s="681">
        <f t="shared" si="59"/>
        <v>14.232977850697294</v>
      </c>
      <c r="G311" s="644"/>
      <c r="H311" s="644"/>
      <c r="I311" s="644" t="s">
        <v>40</v>
      </c>
      <c r="J311" s="675"/>
      <c r="K311" s="676">
        <v>163.67924528301887</v>
      </c>
      <c r="L311" s="684">
        <v>45665</v>
      </c>
      <c r="M311" s="662" t="e">
        <f>SUMIF('Cable trays + Fittings'!F:F,'Cable trays (UnitPrice)'!B311,'Cable trays + Fittings'!P:P)</f>
        <v>#VALUE!</v>
      </c>
      <c r="N311" s="674" t="e">
        <f t="shared" si="60"/>
        <v>#VALUE!</v>
      </c>
      <c r="R311" s="680">
        <v>150</v>
      </c>
      <c r="S311" s="682">
        <f t="shared" si="54"/>
        <v>13.679245283018872</v>
      </c>
    </row>
    <row r="312" spans="1:19">
      <c r="A312" s="644" t="s">
        <v>1767</v>
      </c>
      <c r="B312" s="689" t="s">
        <v>1768</v>
      </c>
      <c r="C312" s="679">
        <v>1</v>
      </c>
      <c r="D312" s="683">
        <f t="shared" si="61"/>
        <v>22.169811320754715</v>
      </c>
      <c r="E312" s="673">
        <f t="shared" si="58"/>
        <v>1.9278096800656273</v>
      </c>
      <c r="F312" s="681">
        <f t="shared" si="59"/>
        <v>1.9278096800656273</v>
      </c>
      <c r="G312" s="644"/>
      <c r="H312" s="644"/>
      <c r="I312" s="644" t="s">
        <v>40</v>
      </c>
      <c r="J312" s="675"/>
      <c r="K312" s="676">
        <v>22.169811320754715</v>
      </c>
      <c r="L312" s="684">
        <v>45665</v>
      </c>
      <c r="M312" s="662" t="e">
        <f>SUMIF('Cable trays + Fittings'!F:F,'Cable trays (UnitPrice)'!B312,'Cable trays + Fittings'!P:P)</f>
        <v>#VALUE!</v>
      </c>
      <c r="N312" s="674" t="e">
        <f t="shared" si="60"/>
        <v>#VALUE!</v>
      </c>
      <c r="R312" s="680">
        <v>150</v>
      </c>
      <c r="S312" s="682">
        <f t="shared" si="54"/>
        <v>-127.83018867924528</v>
      </c>
    </row>
    <row r="313" spans="1:19">
      <c r="A313" s="644" t="s">
        <v>1769</v>
      </c>
      <c r="B313" s="644" t="s">
        <v>1770</v>
      </c>
      <c r="C313" s="679">
        <v>1</v>
      </c>
      <c r="D313" s="683">
        <f t="shared" si="61"/>
        <v>23.270440251572325</v>
      </c>
      <c r="E313" s="673">
        <f t="shared" si="58"/>
        <v>2.0235165436149849</v>
      </c>
      <c r="F313" s="681">
        <f t="shared" si="59"/>
        <v>2.0235165436149849</v>
      </c>
      <c r="G313" s="644"/>
      <c r="H313" s="644"/>
      <c r="I313" s="644" t="s">
        <v>40</v>
      </c>
      <c r="J313" s="675"/>
      <c r="K313" s="676">
        <v>23.270440251572325</v>
      </c>
      <c r="L313" s="684">
        <v>45665</v>
      </c>
      <c r="M313" s="662" t="e">
        <f>SUMIF('Cable trays + Fittings'!F:F,'Cable trays (UnitPrice)'!B313,'Cable trays + Fittings'!P:P)</f>
        <v>#REF!</v>
      </c>
      <c r="N313" s="674" t="e">
        <f t="shared" si="60"/>
        <v>#REF!</v>
      </c>
      <c r="R313" s="680">
        <v>150</v>
      </c>
      <c r="S313" s="682">
        <f t="shared" si="54"/>
        <v>-126.72955974842768</v>
      </c>
    </row>
    <row r="314" spans="1:19">
      <c r="A314" s="644" t="s">
        <v>1771</v>
      </c>
      <c r="B314" s="644" t="s">
        <v>1772</v>
      </c>
      <c r="C314" s="679">
        <v>1</v>
      </c>
      <c r="D314" s="683">
        <f t="shared" si="61"/>
        <v>47.79874213836478</v>
      </c>
      <c r="E314" s="673">
        <f t="shared" si="58"/>
        <v>4.1564123598578071</v>
      </c>
      <c r="F314" s="681">
        <f t="shared" si="59"/>
        <v>4.1564123598578071</v>
      </c>
      <c r="G314" s="644"/>
      <c r="H314" s="644"/>
      <c r="I314" s="644" t="s">
        <v>40</v>
      </c>
      <c r="J314" s="675"/>
      <c r="K314" s="676">
        <v>47.79874213836478</v>
      </c>
      <c r="L314" s="684">
        <v>45665</v>
      </c>
      <c r="M314" s="662" t="e">
        <f>SUMIF('Cable trays + Fittings'!F:F,'Cable trays (UnitPrice)'!B314,'Cable trays + Fittings'!P:P)</f>
        <v>#REF!</v>
      </c>
      <c r="N314" s="674" t="e">
        <f t="shared" si="60"/>
        <v>#REF!</v>
      </c>
      <c r="R314" s="680">
        <v>150</v>
      </c>
      <c r="S314" s="682">
        <f t="shared" si="54"/>
        <v>-102.20125786163521</v>
      </c>
    </row>
    <row r="315" spans="1:19">
      <c r="A315" s="644" t="s">
        <v>1773</v>
      </c>
      <c r="B315" s="689" t="s">
        <v>1774</v>
      </c>
      <c r="C315" s="679">
        <v>1</v>
      </c>
      <c r="D315" s="688">
        <v>150</v>
      </c>
      <c r="E315" s="673">
        <f t="shared" si="58"/>
        <v>13.043478260869565</v>
      </c>
      <c r="F315" s="681">
        <f t="shared" si="59"/>
        <v>13.043478260869565</v>
      </c>
      <c r="G315" s="644"/>
      <c r="H315" s="644"/>
      <c r="I315" s="644" t="s">
        <v>40</v>
      </c>
      <c r="J315" s="675"/>
      <c r="K315" s="676" t="s">
        <v>1180</v>
      </c>
      <c r="L315" s="685">
        <v>45623</v>
      </c>
      <c r="M315" s="662" t="e">
        <f>SUMIF('Cable trays + Fittings'!F:F,'Cable trays (UnitPrice)'!B315,'Cable trays + Fittings'!P:P)</f>
        <v>#VALUE!</v>
      </c>
      <c r="N315" s="674" t="e">
        <f t="shared" si="60"/>
        <v>#VALUE!</v>
      </c>
      <c r="R315" s="680">
        <v>150</v>
      </c>
      <c r="S315" s="682">
        <f t="shared" si="54"/>
        <v>0</v>
      </c>
    </row>
    <row r="316" spans="1:19">
      <c r="A316" s="644" t="s">
        <v>1775</v>
      </c>
      <c r="B316" s="644" t="s">
        <v>1776</v>
      </c>
      <c r="C316" s="679">
        <v>1</v>
      </c>
      <c r="D316" s="683">
        <f t="shared" ref="D316:D317" si="62">K316</f>
        <v>22.169811320754715</v>
      </c>
      <c r="E316" s="673">
        <f t="shared" si="58"/>
        <v>1.9278096800656273</v>
      </c>
      <c r="F316" s="681">
        <f t="shared" si="59"/>
        <v>1.9278096800656273</v>
      </c>
      <c r="G316" s="644"/>
      <c r="H316" s="644"/>
      <c r="I316" s="644" t="s">
        <v>40</v>
      </c>
      <c r="J316" s="675"/>
      <c r="K316" s="676">
        <v>22.169811320754715</v>
      </c>
      <c r="L316" s="684">
        <v>45665</v>
      </c>
      <c r="M316" s="662" t="e">
        <f>SUMIF('Cable trays + Fittings'!F:F,'Cable trays (UnitPrice)'!B316,'Cable trays + Fittings'!P:P)</f>
        <v>#REF!</v>
      </c>
      <c r="N316" s="674" t="e">
        <f t="shared" si="60"/>
        <v>#REF!</v>
      </c>
      <c r="R316" s="680">
        <v>150</v>
      </c>
      <c r="S316" s="682">
        <f t="shared" si="54"/>
        <v>-127.83018867924528</v>
      </c>
    </row>
    <row r="317" spans="1:19">
      <c r="A317" s="644" t="s">
        <v>1777</v>
      </c>
      <c r="B317" s="644" t="s">
        <v>1778</v>
      </c>
      <c r="C317" s="679">
        <v>1</v>
      </c>
      <c r="D317" s="683">
        <f t="shared" si="62"/>
        <v>47.79874213836478</v>
      </c>
      <c r="E317" s="673">
        <f t="shared" si="58"/>
        <v>4.1564123598578071</v>
      </c>
      <c r="F317" s="681">
        <f t="shared" si="59"/>
        <v>4.1564123598578071</v>
      </c>
      <c r="G317" s="644"/>
      <c r="H317" s="644"/>
      <c r="I317" s="644" t="s">
        <v>40</v>
      </c>
      <c r="J317" s="675"/>
      <c r="K317" s="676">
        <v>47.79874213836478</v>
      </c>
      <c r="L317" s="684">
        <v>45665</v>
      </c>
      <c r="M317" s="662" t="e">
        <f>SUMIF('Cable trays + Fittings'!F:F,'Cable trays (UnitPrice)'!B317,'Cable trays + Fittings'!P:P)</f>
        <v>#REF!</v>
      </c>
      <c r="N317" s="674" t="e">
        <f t="shared" si="60"/>
        <v>#REF!</v>
      </c>
      <c r="R317" s="680">
        <v>150</v>
      </c>
      <c r="S317" s="682">
        <f t="shared" si="54"/>
        <v>-102.20125786163521</v>
      </c>
    </row>
    <row r="318" spans="1:19">
      <c r="A318" s="644" t="s">
        <v>1779</v>
      </c>
      <c r="B318" s="689" t="s">
        <v>1780</v>
      </c>
      <c r="C318" s="679">
        <v>1</v>
      </c>
      <c r="D318" s="688">
        <v>150</v>
      </c>
      <c r="E318" s="673">
        <f t="shared" si="58"/>
        <v>13.043478260869565</v>
      </c>
      <c r="F318" s="681">
        <f t="shared" si="59"/>
        <v>13.043478260869565</v>
      </c>
      <c r="G318" s="644"/>
      <c r="H318" s="644"/>
      <c r="I318" s="644" t="s">
        <v>40</v>
      </c>
      <c r="J318" s="675"/>
      <c r="K318" s="676" t="s">
        <v>1180</v>
      </c>
      <c r="L318" s="685">
        <v>45623</v>
      </c>
      <c r="M318" s="662" t="e">
        <f>SUMIF('Cable trays + Fittings'!F:F,'Cable trays (UnitPrice)'!B318,'Cable trays + Fittings'!P:P)</f>
        <v>#REF!</v>
      </c>
      <c r="N318" s="674" t="e">
        <f t="shared" si="60"/>
        <v>#REF!</v>
      </c>
      <c r="R318" s="680">
        <v>150</v>
      </c>
      <c r="S318" s="682">
        <f t="shared" si="54"/>
        <v>0</v>
      </c>
    </row>
    <row r="319" spans="1:19">
      <c r="A319" s="644" t="s">
        <v>1781</v>
      </c>
      <c r="B319" s="644" t="s">
        <v>1782</v>
      </c>
      <c r="C319" s="679">
        <v>1</v>
      </c>
      <c r="D319" s="688">
        <v>150</v>
      </c>
      <c r="E319" s="673">
        <f t="shared" si="58"/>
        <v>13.043478260869565</v>
      </c>
      <c r="F319" s="681">
        <f t="shared" si="59"/>
        <v>13.043478260869565</v>
      </c>
      <c r="G319" s="644"/>
      <c r="H319" s="644"/>
      <c r="I319" s="644" t="s">
        <v>40</v>
      </c>
      <c r="J319" s="675"/>
      <c r="K319" s="676" t="s">
        <v>1180</v>
      </c>
      <c r="L319" s="685">
        <v>45623</v>
      </c>
      <c r="M319" s="662" t="e">
        <f>SUMIF('Cable trays + Fittings'!F:F,'Cable trays (UnitPrice)'!B319,'Cable trays + Fittings'!P:P)</f>
        <v>#REF!</v>
      </c>
      <c r="N319" s="674" t="e">
        <f t="shared" si="60"/>
        <v>#REF!</v>
      </c>
      <c r="R319" s="680">
        <v>150</v>
      </c>
      <c r="S319" s="682">
        <f t="shared" si="54"/>
        <v>0</v>
      </c>
    </row>
    <row r="320" spans="1:19">
      <c r="A320" s="644" t="s">
        <v>1783</v>
      </c>
      <c r="B320" s="644" t="s">
        <v>1784</v>
      </c>
      <c r="C320" s="679">
        <v>1</v>
      </c>
      <c r="D320" s="683">
        <f>K320</f>
        <v>22.169811320754715</v>
      </c>
      <c r="E320" s="673">
        <f t="shared" si="58"/>
        <v>1.9278096800656273</v>
      </c>
      <c r="F320" s="681">
        <f t="shared" si="59"/>
        <v>1.9278096800656273</v>
      </c>
      <c r="G320" s="644"/>
      <c r="H320" s="644"/>
      <c r="I320" s="644" t="s">
        <v>40</v>
      </c>
      <c r="J320" s="675"/>
      <c r="K320" s="676">
        <v>22.169811320754715</v>
      </c>
      <c r="L320" s="684">
        <v>45665</v>
      </c>
      <c r="M320" s="662" t="e">
        <f>SUMIF('Cable trays + Fittings'!F:F,'Cable trays (UnitPrice)'!B320,'Cable trays + Fittings'!P:P)</f>
        <v>#REF!</v>
      </c>
      <c r="N320" s="674" t="e">
        <f t="shared" si="60"/>
        <v>#REF!</v>
      </c>
      <c r="R320" s="680">
        <v>200</v>
      </c>
      <c r="S320" s="682">
        <f t="shared" si="54"/>
        <v>-177.83018867924528</v>
      </c>
    </row>
    <row r="321" spans="1:19">
      <c r="A321" s="644" t="s">
        <v>1785</v>
      </c>
      <c r="B321" s="644" t="s">
        <v>1786</v>
      </c>
      <c r="C321" s="679">
        <v>1</v>
      </c>
      <c r="D321" s="688">
        <v>200</v>
      </c>
      <c r="E321" s="673">
        <f t="shared" si="58"/>
        <v>17.391304347826086</v>
      </c>
      <c r="F321" s="681">
        <f t="shared" si="59"/>
        <v>17.391304347826086</v>
      </c>
      <c r="G321" s="644"/>
      <c r="H321" s="644"/>
      <c r="I321" s="644" t="s">
        <v>40</v>
      </c>
      <c r="J321" s="675"/>
      <c r="K321" s="676" t="s">
        <v>1180</v>
      </c>
      <c r="L321" s="685">
        <v>45623</v>
      </c>
      <c r="M321" s="662" t="e">
        <f>SUMIF('Cable trays + Fittings'!F:F,'Cable trays (UnitPrice)'!B321,'Cable trays + Fittings'!P:P)</f>
        <v>#REF!</v>
      </c>
      <c r="N321" s="674" t="e">
        <f t="shared" si="60"/>
        <v>#REF!</v>
      </c>
      <c r="R321" s="680">
        <v>200</v>
      </c>
      <c r="S321" s="682">
        <f t="shared" si="54"/>
        <v>0</v>
      </c>
    </row>
    <row r="322" spans="1:19">
      <c r="A322" s="644" t="s">
        <v>1787</v>
      </c>
      <c r="B322" s="644" t="s">
        <v>1788</v>
      </c>
      <c r="C322" s="679">
        <v>1</v>
      </c>
      <c r="D322" s="683">
        <f t="shared" ref="D322:D325" si="63">K322</f>
        <v>47.79874213836478</v>
      </c>
      <c r="E322" s="673">
        <f t="shared" si="58"/>
        <v>4.1564123598578071</v>
      </c>
      <c r="F322" s="681">
        <f t="shared" si="59"/>
        <v>4.1564123598578071</v>
      </c>
      <c r="G322" s="644"/>
      <c r="H322" s="644"/>
      <c r="I322" s="644" t="s">
        <v>40</v>
      </c>
      <c r="J322" s="675"/>
      <c r="K322" s="676">
        <v>47.79874213836478</v>
      </c>
      <c r="L322" s="684">
        <v>45665</v>
      </c>
      <c r="M322" s="662" t="e">
        <f>SUMIF('Cable trays + Fittings'!F:F,'Cable trays (UnitPrice)'!B322,'Cable trays + Fittings'!P:P)</f>
        <v>#REF!</v>
      </c>
      <c r="N322" s="674" t="e">
        <f t="shared" si="60"/>
        <v>#REF!</v>
      </c>
      <c r="R322" s="680">
        <v>200</v>
      </c>
      <c r="S322" s="682">
        <f t="shared" si="54"/>
        <v>-152.20125786163521</v>
      </c>
    </row>
    <row r="323" spans="1:19">
      <c r="A323" s="644" t="s">
        <v>1789</v>
      </c>
      <c r="B323" s="644" t="s">
        <v>1790</v>
      </c>
      <c r="C323" s="679">
        <v>1</v>
      </c>
      <c r="D323" s="683">
        <f t="shared" si="63"/>
        <v>47.79874213836478</v>
      </c>
      <c r="E323" s="673">
        <f t="shared" si="58"/>
        <v>4.1564123598578071</v>
      </c>
      <c r="F323" s="681">
        <f t="shared" si="59"/>
        <v>4.1564123598578071</v>
      </c>
      <c r="G323" s="644"/>
      <c r="H323" s="644"/>
      <c r="I323" s="644" t="s">
        <v>40</v>
      </c>
      <c r="J323" s="675"/>
      <c r="K323" s="676">
        <v>47.79874213836478</v>
      </c>
      <c r="L323" s="684">
        <v>45665</v>
      </c>
      <c r="M323" s="662" t="e">
        <f>SUMIF('Cable trays + Fittings'!F:F,'Cable trays (UnitPrice)'!B323,'Cable trays + Fittings'!P:P)</f>
        <v>#REF!</v>
      </c>
      <c r="N323" s="674" t="e">
        <f t="shared" si="60"/>
        <v>#REF!</v>
      </c>
      <c r="R323" s="680">
        <v>200</v>
      </c>
      <c r="S323" s="682">
        <f t="shared" si="54"/>
        <v>-152.20125786163521</v>
      </c>
    </row>
    <row r="324" spans="1:19">
      <c r="A324" s="644" t="s">
        <v>1791</v>
      </c>
      <c r="B324" s="689" t="s">
        <v>1792</v>
      </c>
      <c r="C324" s="679">
        <v>1</v>
      </c>
      <c r="D324" s="683">
        <f t="shared" si="63"/>
        <v>47.79874213836478</v>
      </c>
      <c r="E324" s="673">
        <f t="shared" si="58"/>
        <v>4.1564123598578071</v>
      </c>
      <c r="F324" s="681">
        <f t="shared" si="59"/>
        <v>4.1564123598578071</v>
      </c>
      <c r="G324" s="644"/>
      <c r="H324" s="644"/>
      <c r="I324" s="644" t="s">
        <v>40</v>
      </c>
      <c r="J324" s="675"/>
      <c r="K324" s="676">
        <v>47.79874213836478</v>
      </c>
      <c r="L324" s="684">
        <v>45665</v>
      </c>
      <c r="M324" s="662" t="e">
        <f>SUMIF('Cable trays + Fittings'!F:F,'Cable trays (UnitPrice)'!B324,'Cable trays + Fittings'!P:P)</f>
        <v>#VALUE!</v>
      </c>
      <c r="N324" s="674" t="e">
        <f t="shared" si="60"/>
        <v>#VALUE!</v>
      </c>
      <c r="R324" s="680">
        <v>200</v>
      </c>
      <c r="S324" s="682">
        <f t="shared" si="54"/>
        <v>-152.20125786163521</v>
      </c>
    </row>
    <row r="325" spans="1:19">
      <c r="A325" s="644" t="s">
        <v>1793</v>
      </c>
      <c r="B325" s="689" t="s">
        <v>1794</v>
      </c>
      <c r="C325" s="679">
        <v>1</v>
      </c>
      <c r="D325" s="683">
        <f t="shared" si="63"/>
        <v>163.67924528301887</v>
      </c>
      <c r="E325" s="673">
        <f t="shared" si="58"/>
        <v>14.232977850697294</v>
      </c>
      <c r="F325" s="681">
        <f t="shared" si="59"/>
        <v>14.232977850697294</v>
      </c>
      <c r="G325" s="644"/>
      <c r="H325" s="644"/>
      <c r="I325" s="644" t="s">
        <v>40</v>
      </c>
      <c r="J325" s="675"/>
      <c r="K325" s="676">
        <v>163.67924528301887</v>
      </c>
      <c r="L325" s="684">
        <v>45665</v>
      </c>
      <c r="M325" s="662" t="e">
        <f>SUMIF('Cable trays + Fittings'!F:F,'Cable trays (UnitPrice)'!B325,'Cable trays + Fittings'!P:P)</f>
        <v>#VALUE!</v>
      </c>
      <c r="N325" s="674" t="e">
        <f t="shared" si="60"/>
        <v>#VALUE!</v>
      </c>
      <c r="R325" s="680">
        <v>200</v>
      </c>
      <c r="S325" s="682">
        <f t="shared" si="54"/>
        <v>-36.320754716981128</v>
      </c>
    </row>
    <row r="326" spans="1:19">
      <c r="A326" s="644" t="s">
        <v>1795</v>
      </c>
      <c r="B326" s="689" t="s">
        <v>1796</v>
      </c>
      <c r="C326" s="679">
        <v>1</v>
      </c>
      <c r="D326" s="688">
        <v>200</v>
      </c>
      <c r="E326" s="673">
        <f t="shared" si="58"/>
        <v>17.391304347826086</v>
      </c>
      <c r="F326" s="681">
        <f t="shared" si="59"/>
        <v>17.391304347826086</v>
      </c>
      <c r="G326" s="644"/>
      <c r="H326" s="644"/>
      <c r="I326" s="644" t="s">
        <v>40</v>
      </c>
      <c r="J326" s="675"/>
      <c r="K326" s="676" t="s">
        <v>1180</v>
      </c>
      <c r="L326" s="685">
        <v>45623</v>
      </c>
      <c r="M326" s="662" t="e">
        <f>SUMIF('Cable trays + Fittings'!F:F,'Cable trays (UnitPrice)'!B326,'Cable trays + Fittings'!P:P)</f>
        <v>#VALUE!</v>
      </c>
      <c r="N326" s="674" t="e">
        <f t="shared" si="60"/>
        <v>#VALUE!</v>
      </c>
      <c r="R326" s="680">
        <v>200</v>
      </c>
      <c r="S326" s="682">
        <f t="shared" si="54"/>
        <v>0</v>
      </c>
    </row>
    <row r="327" spans="1:19">
      <c r="A327" s="644" t="s">
        <v>1797</v>
      </c>
      <c r="B327" s="644" t="s">
        <v>1798</v>
      </c>
      <c r="C327" s="679">
        <v>1</v>
      </c>
      <c r="D327" s="688">
        <v>200</v>
      </c>
      <c r="E327" s="673">
        <f t="shared" si="58"/>
        <v>17.391304347826086</v>
      </c>
      <c r="F327" s="681">
        <f t="shared" si="59"/>
        <v>17.391304347826086</v>
      </c>
      <c r="G327" s="644"/>
      <c r="H327" s="644"/>
      <c r="I327" s="644" t="s">
        <v>40</v>
      </c>
      <c r="J327" s="675"/>
      <c r="K327" s="676" t="s">
        <v>1180</v>
      </c>
      <c r="L327" s="685">
        <v>45623</v>
      </c>
      <c r="M327" s="662" t="e">
        <f>SUMIF('Cable trays + Fittings'!F:F,'Cable trays (UnitPrice)'!B327,'Cable trays + Fittings'!P:P)</f>
        <v>#REF!</v>
      </c>
      <c r="N327" s="674" t="e">
        <f t="shared" si="60"/>
        <v>#REF!</v>
      </c>
      <c r="R327" s="680">
        <v>200</v>
      </c>
      <c r="S327" s="682">
        <f t="shared" si="54"/>
        <v>0</v>
      </c>
    </row>
    <row r="328" spans="1:19">
      <c r="A328" s="644" t="s">
        <v>1799</v>
      </c>
      <c r="B328" s="689" t="s">
        <v>1800</v>
      </c>
      <c r="C328" s="679">
        <v>1</v>
      </c>
      <c r="D328" s="683">
        <f>K328</f>
        <v>163.67924528301887</v>
      </c>
      <c r="E328" s="673">
        <f t="shared" si="58"/>
        <v>14.232977850697294</v>
      </c>
      <c r="F328" s="681">
        <f t="shared" si="59"/>
        <v>14.232977850697294</v>
      </c>
      <c r="G328" s="644"/>
      <c r="H328" s="644"/>
      <c r="I328" s="644" t="s">
        <v>40</v>
      </c>
      <c r="J328" s="675"/>
      <c r="K328" s="676">
        <v>163.67924528301887</v>
      </c>
      <c r="L328" s="684">
        <v>45665</v>
      </c>
      <c r="M328" s="662" t="e">
        <f>SUMIF('Cable trays + Fittings'!F:F,'Cable trays (UnitPrice)'!B328,'Cable trays + Fittings'!P:P)</f>
        <v>#VALUE!</v>
      </c>
      <c r="N328" s="674" t="e">
        <f t="shared" si="60"/>
        <v>#VALUE!</v>
      </c>
      <c r="R328" s="680">
        <v>200</v>
      </c>
      <c r="S328" s="682">
        <f t="shared" si="54"/>
        <v>-36.320754716981128</v>
      </c>
    </row>
    <row r="329" spans="1:19">
      <c r="A329" s="644" t="s">
        <v>1801</v>
      </c>
      <c r="B329" s="644" t="s">
        <v>1802</v>
      </c>
      <c r="C329" s="679">
        <v>1</v>
      </c>
      <c r="D329" s="688">
        <v>200</v>
      </c>
      <c r="E329" s="673">
        <f t="shared" si="58"/>
        <v>17.391304347826086</v>
      </c>
      <c r="F329" s="681">
        <f t="shared" si="59"/>
        <v>17.391304347826086</v>
      </c>
      <c r="G329" s="644"/>
      <c r="H329" s="644"/>
      <c r="I329" s="644" t="s">
        <v>40</v>
      </c>
      <c r="J329" s="675"/>
      <c r="K329" s="676" t="s">
        <v>1180</v>
      </c>
      <c r="L329" s="685">
        <v>45623</v>
      </c>
      <c r="M329" s="662" t="e">
        <f>SUMIF('Cable trays + Fittings'!F:F,'Cable trays (UnitPrice)'!B329,'Cable trays + Fittings'!P:P)</f>
        <v>#REF!</v>
      </c>
      <c r="N329" s="674" t="e">
        <f t="shared" si="60"/>
        <v>#REF!</v>
      </c>
      <c r="R329" s="680">
        <v>200</v>
      </c>
      <c r="S329" s="682">
        <f t="shared" si="54"/>
        <v>0</v>
      </c>
    </row>
    <row r="330" spans="1:19">
      <c r="A330" s="644" t="s">
        <v>1803</v>
      </c>
      <c r="B330" s="689" t="s">
        <v>1804</v>
      </c>
      <c r="C330" s="679">
        <v>1</v>
      </c>
      <c r="D330" s="688">
        <v>200</v>
      </c>
      <c r="E330" s="673">
        <f t="shared" si="58"/>
        <v>17.391304347826086</v>
      </c>
      <c r="F330" s="681">
        <f t="shared" si="59"/>
        <v>17.391304347826086</v>
      </c>
      <c r="G330" s="644"/>
      <c r="H330" s="644"/>
      <c r="I330" s="644" t="s">
        <v>40</v>
      </c>
      <c r="J330" s="675"/>
      <c r="K330" s="676" t="s">
        <v>1180</v>
      </c>
      <c r="L330" s="685">
        <v>45623</v>
      </c>
      <c r="M330" s="662" t="e">
        <f>SUMIF('Cable trays + Fittings'!F:F,'Cable trays (UnitPrice)'!B330,'Cable trays + Fittings'!P:P)</f>
        <v>#VALUE!</v>
      </c>
      <c r="N330" s="674" t="e">
        <f t="shared" si="60"/>
        <v>#VALUE!</v>
      </c>
      <c r="R330" s="680">
        <v>200</v>
      </c>
      <c r="S330" s="682">
        <f t="shared" si="54"/>
        <v>0</v>
      </c>
    </row>
    <row r="331" spans="1:19">
      <c r="A331" s="644" t="s">
        <v>1805</v>
      </c>
      <c r="B331" s="689" t="s">
        <v>1806</v>
      </c>
      <c r="C331" s="679">
        <v>1</v>
      </c>
      <c r="D331" s="683">
        <f>K331</f>
        <v>22.169811320754715</v>
      </c>
      <c r="E331" s="673">
        <f t="shared" si="58"/>
        <v>1.9278096800656273</v>
      </c>
      <c r="F331" s="681">
        <f t="shared" si="59"/>
        <v>1.9278096800656273</v>
      </c>
      <c r="G331" s="644"/>
      <c r="H331" s="644"/>
      <c r="I331" s="644" t="s">
        <v>40</v>
      </c>
      <c r="J331" s="675"/>
      <c r="K331" s="676">
        <v>22.169811320754715</v>
      </c>
      <c r="L331" s="684">
        <v>45665</v>
      </c>
      <c r="M331" s="662" t="e">
        <f>SUMIF('Cable trays + Fittings'!F:F,'Cable trays (UnitPrice)'!B331,'Cable trays + Fittings'!P:P)</f>
        <v>#VALUE!</v>
      </c>
      <c r="N331" s="674" t="e">
        <f t="shared" si="60"/>
        <v>#VALUE!</v>
      </c>
      <c r="R331" s="680">
        <v>200</v>
      </c>
      <c r="S331" s="682">
        <f t="shared" ref="S331:S395" si="64">D331-R331</f>
        <v>-177.83018867924528</v>
      </c>
    </row>
    <row r="332" spans="1:19">
      <c r="A332" s="644" t="s">
        <v>1807</v>
      </c>
      <c r="B332" s="644" t="s">
        <v>1808</v>
      </c>
      <c r="C332" s="679">
        <v>1</v>
      </c>
      <c r="D332" s="688">
        <v>200</v>
      </c>
      <c r="E332" s="673">
        <f t="shared" si="58"/>
        <v>17.391304347826086</v>
      </c>
      <c r="F332" s="681">
        <f t="shared" si="59"/>
        <v>17.391304347826086</v>
      </c>
      <c r="G332" s="644"/>
      <c r="H332" s="644"/>
      <c r="I332" s="644" t="s">
        <v>40</v>
      </c>
      <c r="J332" s="675"/>
      <c r="K332" s="676" t="s">
        <v>1180</v>
      </c>
      <c r="L332" s="685">
        <v>45623</v>
      </c>
      <c r="M332" s="662" t="e">
        <f>SUMIF('Cable trays + Fittings'!F:F,'Cable trays (UnitPrice)'!B332,'Cable trays + Fittings'!P:P)</f>
        <v>#REF!</v>
      </c>
      <c r="N332" s="674" t="e">
        <f t="shared" si="60"/>
        <v>#REF!</v>
      </c>
      <c r="R332" s="680">
        <v>200</v>
      </c>
      <c r="S332" s="682">
        <f t="shared" si="64"/>
        <v>0</v>
      </c>
    </row>
    <row r="333" spans="1:19">
      <c r="A333" s="644" t="s">
        <v>1809</v>
      </c>
      <c r="B333" s="644" t="s">
        <v>1810</v>
      </c>
      <c r="C333" s="679">
        <v>1</v>
      </c>
      <c r="D333" s="683">
        <f t="shared" ref="D333:D336" si="65">K333</f>
        <v>47.79874213836478</v>
      </c>
      <c r="E333" s="673">
        <f t="shared" si="58"/>
        <v>4.1564123598578071</v>
      </c>
      <c r="F333" s="681">
        <f t="shared" si="59"/>
        <v>4.1564123598578071</v>
      </c>
      <c r="G333" s="644"/>
      <c r="H333" s="644"/>
      <c r="I333" s="644" t="s">
        <v>40</v>
      </c>
      <c r="J333" s="675"/>
      <c r="K333" s="676">
        <v>47.79874213836478</v>
      </c>
      <c r="L333" s="684">
        <v>45665</v>
      </c>
      <c r="M333" s="662" t="e">
        <f>SUMIF('Cable trays + Fittings'!F:F,'Cable trays (UnitPrice)'!B333,'Cable trays + Fittings'!P:P)</f>
        <v>#REF!</v>
      </c>
      <c r="N333" s="674" t="e">
        <f t="shared" si="60"/>
        <v>#REF!</v>
      </c>
      <c r="R333" s="680">
        <v>200</v>
      </c>
      <c r="S333" s="682">
        <f t="shared" si="64"/>
        <v>-152.20125786163521</v>
      </c>
    </row>
    <row r="334" spans="1:19">
      <c r="A334" s="644" t="s">
        <v>1811</v>
      </c>
      <c r="B334" s="689" t="s">
        <v>1812</v>
      </c>
      <c r="C334" s="679">
        <v>1</v>
      </c>
      <c r="D334" s="683">
        <f t="shared" si="65"/>
        <v>47.79874213836478</v>
      </c>
      <c r="E334" s="673">
        <f t="shared" si="58"/>
        <v>4.1564123598578071</v>
      </c>
      <c r="F334" s="681">
        <f t="shared" si="59"/>
        <v>4.1564123598578071</v>
      </c>
      <c r="G334" s="644"/>
      <c r="H334" s="644"/>
      <c r="I334" s="644" t="s">
        <v>40</v>
      </c>
      <c r="J334" s="675"/>
      <c r="K334" s="676">
        <v>47.79874213836478</v>
      </c>
      <c r="L334" s="684">
        <v>45665</v>
      </c>
      <c r="M334" s="662" t="e">
        <f>SUMIF('Cable trays + Fittings'!F:F,'Cable trays (UnitPrice)'!B334,'Cable trays + Fittings'!P:P)</f>
        <v>#VALUE!</v>
      </c>
      <c r="N334" s="674" t="e">
        <f t="shared" si="60"/>
        <v>#VALUE!</v>
      </c>
      <c r="R334" s="680">
        <v>200</v>
      </c>
      <c r="S334" s="682">
        <f t="shared" si="64"/>
        <v>-152.20125786163521</v>
      </c>
    </row>
    <row r="335" spans="1:19">
      <c r="A335" s="644" t="s">
        <v>1813</v>
      </c>
      <c r="B335" s="689" t="s">
        <v>1814</v>
      </c>
      <c r="C335" s="679">
        <v>1</v>
      </c>
      <c r="D335" s="683">
        <f t="shared" si="65"/>
        <v>163.67924528301887</v>
      </c>
      <c r="E335" s="673">
        <f t="shared" si="58"/>
        <v>14.232977850697294</v>
      </c>
      <c r="F335" s="681">
        <f t="shared" si="59"/>
        <v>14.232977850697294</v>
      </c>
      <c r="G335" s="644"/>
      <c r="H335" s="644"/>
      <c r="I335" s="644" t="s">
        <v>40</v>
      </c>
      <c r="J335" s="675"/>
      <c r="K335" s="676">
        <v>163.67924528301887</v>
      </c>
      <c r="L335" s="684">
        <v>45665</v>
      </c>
      <c r="M335" s="662" t="e">
        <f>SUMIF('Cable trays + Fittings'!F:F,'Cable trays (UnitPrice)'!B335,'Cable trays + Fittings'!P:P)</f>
        <v>#VALUE!</v>
      </c>
      <c r="N335" s="674" t="e">
        <f t="shared" si="60"/>
        <v>#VALUE!</v>
      </c>
      <c r="R335" s="680">
        <v>200</v>
      </c>
      <c r="S335" s="682">
        <f t="shared" si="64"/>
        <v>-36.320754716981128</v>
      </c>
    </row>
    <row r="336" spans="1:19">
      <c r="A336" s="644" t="s">
        <v>1815</v>
      </c>
      <c r="B336" s="689" t="s">
        <v>1816</v>
      </c>
      <c r="C336" s="679">
        <v>1</v>
      </c>
      <c r="D336" s="683">
        <f t="shared" si="65"/>
        <v>47.79874213836478</v>
      </c>
      <c r="E336" s="673">
        <f t="shared" si="58"/>
        <v>4.1564123598578071</v>
      </c>
      <c r="F336" s="681">
        <f t="shared" si="59"/>
        <v>4.1564123598578071</v>
      </c>
      <c r="G336" s="644"/>
      <c r="H336" s="644"/>
      <c r="I336" s="644" t="s">
        <v>40</v>
      </c>
      <c r="J336" s="675"/>
      <c r="K336" s="676">
        <v>47.79874213836478</v>
      </c>
      <c r="L336" s="684">
        <v>45665</v>
      </c>
      <c r="M336" s="662" t="e">
        <f>SUMIF('Cable trays + Fittings'!F:F,'Cable trays (UnitPrice)'!B336,'Cable trays + Fittings'!P:P)</f>
        <v>#VALUE!</v>
      </c>
      <c r="N336" s="674" t="e">
        <f t="shared" si="60"/>
        <v>#VALUE!</v>
      </c>
      <c r="R336" s="680">
        <v>200</v>
      </c>
      <c r="S336" s="682">
        <f t="shared" si="64"/>
        <v>-152.20125786163521</v>
      </c>
    </row>
    <row r="337" spans="1:19">
      <c r="A337" s="644" t="s">
        <v>1817</v>
      </c>
      <c r="B337" s="689" t="s">
        <v>1818</v>
      </c>
      <c r="C337" s="679">
        <v>1</v>
      </c>
      <c r="D337" s="688">
        <v>200</v>
      </c>
      <c r="E337" s="673">
        <f t="shared" si="58"/>
        <v>17.391304347826086</v>
      </c>
      <c r="F337" s="681">
        <f t="shared" si="59"/>
        <v>17.391304347826086</v>
      </c>
      <c r="G337" s="644"/>
      <c r="H337" s="644"/>
      <c r="I337" s="644" t="s">
        <v>40</v>
      </c>
      <c r="J337" s="675"/>
      <c r="K337" s="676" t="s">
        <v>1180</v>
      </c>
      <c r="L337" s="685">
        <v>45623</v>
      </c>
      <c r="M337" s="662" t="e">
        <f>SUMIF('Cable trays + Fittings'!F:F,'Cable trays (UnitPrice)'!B337,'Cable trays + Fittings'!P:P)</f>
        <v>#VALUE!</v>
      </c>
      <c r="N337" s="674" t="e">
        <f t="shared" si="60"/>
        <v>#VALUE!</v>
      </c>
      <c r="R337" s="680">
        <v>200</v>
      </c>
      <c r="S337" s="682">
        <f t="shared" si="64"/>
        <v>0</v>
      </c>
    </row>
    <row r="338" spans="1:19">
      <c r="A338" s="644" t="s">
        <v>1819</v>
      </c>
      <c r="B338" s="644" t="s">
        <v>1820</v>
      </c>
      <c r="C338" s="679">
        <v>1</v>
      </c>
      <c r="D338" s="688">
        <v>250</v>
      </c>
      <c r="E338" s="673">
        <f t="shared" si="58"/>
        <v>21.739130434782609</v>
      </c>
      <c r="F338" s="681">
        <f t="shared" si="59"/>
        <v>21.739130434782609</v>
      </c>
      <c r="G338" s="644"/>
      <c r="H338" s="644"/>
      <c r="I338" s="644" t="s">
        <v>40</v>
      </c>
      <c r="J338" s="675"/>
      <c r="K338" s="676" t="s">
        <v>1180</v>
      </c>
      <c r="L338" s="685">
        <v>45623</v>
      </c>
      <c r="M338" s="662" t="e">
        <f>SUMIF('Cable trays + Fittings'!F:F,'Cable trays (UnitPrice)'!B338,'Cable trays + Fittings'!P:P)</f>
        <v>#REF!</v>
      </c>
      <c r="N338" s="674" t="e">
        <f t="shared" si="60"/>
        <v>#REF!</v>
      </c>
      <c r="R338" s="680">
        <v>250</v>
      </c>
      <c r="S338" s="682">
        <f t="shared" si="64"/>
        <v>0</v>
      </c>
    </row>
    <row r="339" spans="1:19">
      <c r="A339" s="644" t="s">
        <v>1821</v>
      </c>
      <c r="B339" s="644" t="s">
        <v>1822</v>
      </c>
      <c r="C339" s="679">
        <v>1</v>
      </c>
      <c r="D339" s="688">
        <v>250</v>
      </c>
      <c r="E339" s="673">
        <f t="shared" si="58"/>
        <v>21.739130434782609</v>
      </c>
      <c r="F339" s="681">
        <f t="shared" si="59"/>
        <v>21.739130434782609</v>
      </c>
      <c r="G339" s="644"/>
      <c r="H339" s="644"/>
      <c r="I339" s="644" t="s">
        <v>40</v>
      </c>
      <c r="J339" s="675"/>
      <c r="K339" s="676" t="s">
        <v>1180</v>
      </c>
      <c r="L339" s="685">
        <v>45623</v>
      </c>
      <c r="M339" s="662" t="e">
        <f>SUMIF('Cable trays + Fittings'!F:F,'Cable trays (UnitPrice)'!B339,'Cable trays + Fittings'!P:P)</f>
        <v>#REF!</v>
      </c>
      <c r="N339" s="674" t="e">
        <f t="shared" si="60"/>
        <v>#REF!</v>
      </c>
      <c r="R339" s="680">
        <v>250</v>
      </c>
      <c r="S339" s="682">
        <f t="shared" si="64"/>
        <v>0</v>
      </c>
    </row>
    <row r="340" spans="1:19">
      <c r="A340" s="644" t="s">
        <v>1823</v>
      </c>
      <c r="B340" s="689" t="s">
        <v>1824</v>
      </c>
      <c r="C340" s="679">
        <v>1</v>
      </c>
      <c r="D340" s="688">
        <v>250</v>
      </c>
      <c r="E340" s="673">
        <f t="shared" si="58"/>
        <v>21.739130434782609</v>
      </c>
      <c r="F340" s="681">
        <f t="shared" si="59"/>
        <v>21.739130434782609</v>
      </c>
      <c r="G340" s="644"/>
      <c r="H340" s="644"/>
      <c r="I340" s="644" t="s">
        <v>40</v>
      </c>
      <c r="J340" s="675"/>
      <c r="K340" s="676" t="s">
        <v>1180</v>
      </c>
      <c r="L340" s="685">
        <v>45623</v>
      </c>
      <c r="M340" s="662" t="e">
        <f>SUMIF('Cable trays + Fittings'!F:F,'Cable trays (UnitPrice)'!B340,'Cable trays + Fittings'!P:P)</f>
        <v>#VALUE!</v>
      </c>
      <c r="N340" s="674" t="e">
        <f t="shared" si="60"/>
        <v>#VALUE!</v>
      </c>
      <c r="R340" s="680">
        <v>250</v>
      </c>
      <c r="S340" s="682">
        <f t="shared" si="64"/>
        <v>0</v>
      </c>
    </row>
    <row r="341" spans="1:19">
      <c r="A341" s="644" t="s">
        <v>1825</v>
      </c>
      <c r="B341" s="689" t="s">
        <v>1826</v>
      </c>
      <c r="C341" s="679">
        <v>1</v>
      </c>
      <c r="D341" s="683">
        <f t="shared" ref="D341:D343" si="66">K341</f>
        <v>163.67924528301887</v>
      </c>
      <c r="E341" s="673">
        <f t="shared" si="58"/>
        <v>14.232977850697294</v>
      </c>
      <c r="F341" s="681">
        <f t="shared" si="59"/>
        <v>14.232977850697294</v>
      </c>
      <c r="G341" s="644"/>
      <c r="H341" s="644"/>
      <c r="I341" s="644" t="s">
        <v>40</v>
      </c>
      <c r="J341" s="675"/>
      <c r="K341" s="676">
        <v>163.67924528301887</v>
      </c>
      <c r="L341" s="684">
        <v>45665</v>
      </c>
      <c r="M341" s="662" t="e">
        <f>SUMIF('Cable trays + Fittings'!F:F,'Cable trays (UnitPrice)'!B341,'Cable trays + Fittings'!P:P)</f>
        <v>#VALUE!</v>
      </c>
      <c r="N341" s="674" t="e">
        <f t="shared" si="60"/>
        <v>#VALUE!</v>
      </c>
      <c r="R341" s="680">
        <v>250</v>
      </c>
      <c r="S341" s="682">
        <f t="shared" si="64"/>
        <v>-86.320754716981128</v>
      </c>
    </row>
    <row r="342" spans="1:19">
      <c r="A342" s="644" t="s">
        <v>1827</v>
      </c>
      <c r="B342" s="689" t="s">
        <v>1828</v>
      </c>
      <c r="C342" s="679">
        <v>1</v>
      </c>
      <c r="D342" s="683">
        <f t="shared" si="66"/>
        <v>163.67924528301887</v>
      </c>
      <c r="E342" s="673">
        <f t="shared" si="58"/>
        <v>14.232977850697294</v>
      </c>
      <c r="F342" s="681">
        <f t="shared" si="59"/>
        <v>14.232977850697294</v>
      </c>
      <c r="G342" s="644"/>
      <c r="H342" s="644"/>
      <c r="I342" s="644" t="s">
        <v>40</v>
      </c>
      <c r="J342" s="675"/>
      <c r="K342" s="676">
        <v>163.67924528301887</v>
      </c>
      <c r="L342" s="684">
        <v>45665</v>
      </c>
      <c r="M342" s="662" t="e">
        <f>SUMIF('Cable trays + Fittings'!F:F,'Cable trays (UnitPrice)'!B342,'Cable trays + Fittings'!P:P)</f>
        <v>#VALUE!</v>
      </c>
      <c r="N342" s="674" t="e">
        <f t="shared" si="60"/>
        <v>#VALUE!</v>
      </c>
      <c r="R342" s="680">
        <v>250</v>
      </c>
      <c r="S342" s="682">
        <f t="shared" si="64"/>
        <v>-86.320754716981128</v>
      </c>
    </row>
    <row r="343" spans="1:19">
      <c r="A343" s="644" t="s">
        <v>1829</v>
      </c>
      <c r="B343" s="689" t="s">
        <v>1830</v>
      </c>
      <c r="C343" s="679">
        <v>1</v>
      </c>
      <c r="D343" s="683">
        <f t="shared" si="66"/>
        <v>22.169811320754715</v>
      </c>
      <c r="E343" s="673">
        <f t="shared" si="58"/>
        <v>1.9278096800656273</v>
      </c>
      <c r="F343" s="681">
        <f t="shared" si="59"/>
        <v>1.9278096800656273</v>
      </c>
      <c r="G343" s="644"/>
      <c r="H343" s="644"/>
      <c r="I343" s="644" t="s">
        <v>40</v>
      </c>
      <c r="J343" s="675"/>
      <c r="K343" s="676">
        <v>22.169811320754715</v>
      </c>
      <c r="L343" s="684">
        <v>45665</v>
      </c>
      <c r="M343" s="662" t="e">
        <f>SUMIF('Cable trays + Fittings'!F:F,'Cable trays (UnitPrice)'!B343,'Cable trays + Fittings'!P:P)</f>
        <v>#VALUE!</v>
      </c>
      <c r="N343" s="674" t="e">
        <f t="shared" si="60"/>
        <v>#VALUE!</v>
      </c>
      <c r="R343" s="680">
        <v>250</v>
      </c>
      <c r="S343" s="682">
        <f t="shared" si="64"/>
        <v>-227.83018867924528</v>
      </c>
    </row>
    <row r="344" spans="1:19">
      <c r="A344" s="644" t="s">
        <v>1831</v>
      </c>
      <c r="B344" s="689" t="s">
        <v>1832</v>
      </c>
      <c r="C344" s="679">
        <v>1</v>
      </c>
      <c r="D344" s="688">
        <v>250</v>
      </c>
      <c r="E344" s="673">
        <f t="shared" si="58"/>
        <v>21.739130434782609</v>
      </c>
      <c r="F344" s="681">
        <f t="shared" si="59"/>
        <v>21.739130434782609</v>
      </c>
      <c r="G344" s="644"/>
      <c r="H344" s="644"/>
      <c r="I344" s="644" t="s">
        <v>40</v>
      </c>
      <c r="J344" s="675"/>
      <c r="K344" s="676" t="s">
        <v>1180</v>
      </c>
      <c r="L344" s="685">
        <v>45623</v>
      </c>
      <c r="M344" s="662" t="e">
        <f>SUMIF('Cable trays + Fittings'!F:F,'Cable trays (UnitPrice)'!B344,'Cable trays + Fittings'!P:P)</f>
        <v>#VALUE!</v>
      </c>
      <c r="N344" s="674" t="e">
        <f t="shared" si="60"/>
        <v>#VALUE!</v>
      </c>
      <c r="R344" s="680">
        <v>250</v>
      </c>
      <c r="S344" s="682">
        <f t="shared" si="64"/>
        <v>0</v>
      </c>
    </row>
    <row r="345" spans="1:19">
      <c r="A345" s="644" t="s">
        <v>1833</v>
      </c>
      <c r="B345" s="689" t="s">
        <v>1834</v>
      </c>
      <c r="C345" s="679">
        <v>1</v>
      </c>
      <c r="D345" s="683">
        <f t="shared" ref="D345:D347" si="67">K345</f>
        <v>163.67924528301887</v>
      </c>
      <c r="E345" s="673">
        <f t="shared" si="58"/>
        <v>14.232977850697294</v>
      </c>
      <c r="F345" s="681">
        <f t="shared" si="59"/>
        <v>14.232977850697294</v>
      </c>
      <c r="G345" s="644"/>
      <c r="H345" s="644"/>
      <c r="I345" s="644" t="s">
        <v>40</v>
      </c>
      <c r="J345" s="675"/>
      <c r="K345" s="676">
        <v>163.67924528301887</v>
      </c>
      <c r="L345" s="684">
        <v>45665</v>
      </c>
      <c r="M345" s="662" t="e">
        <f>SUMIF('Cable trays + Fittings'!F:F,'Cable trays (UnitPrice)'!B345,'Cable trays + Fittings'!P:P)</f>
        <v>#VALUE!</v>
      </c>
      <c r="N345" s="674" t="e">
        <f t="shared" si="60"/>
        <v>#VALUE!</v>
      </c>
      <c r="R345" s="680">
        <v>250</v>
      </c>
      <c r="S345" s="682">
        <f t="shared" si="64"/>
        <v>-86.320754716981128</v>
      </c>
    </row>
    <row r="346" spans="1:19">
      <c r="A346" s="644" t="s">
        <v>1835</v>
      </c>
      <c r="B346" s="689" t="s">
        <v>1836</v>
      </c>
      <c r="C346" s="679">
        <v>1</v>
      </c>
      <c r="D346" s="683">
        <f t="shared" si="67"/>
        <v>163.67924528301887</v>
      </c>
      <c r="E346" s="673">
        <f t="shared" si="58"/>
        <v>14.232977850697294</v>
      </c>
      <c r="F346" s="681">
        <f t="shared" si="59"/>
        <v>14.232977850697294</v>
      </c>
      <c r="G346" s="644"/>
      <c r="H346" s="644"/>
      <c r="I346" s="644" t="s">
        <v>40</v>
      </c>
      <c r="J346" s="675"/>
      <c r="K346" s="676">
        <v>163.67924528301887</v>
      </c>
      <c r="L346" s="684">
        <v>45665</v>
      </c>
      <c r="M346" s="662" t="e">
        <f>SUMIF('Cable trays + Fittings'!F:F,'Cable trays (UnitPrice)'!B346,'Cable trays + Fittings'!P:P)</f>
        <v>#VALUE!</v>
      </c>
      <c r="N346" s="674" t="e">
        <f t="shared" si="60"/>
        <v>#VALUE!</v>
      </c>
      <c r="R346" s="680">
        <v>250</v>
      </c>
      <c r="S346" s="682">
        <f t="shared" si="64"/>
        <v>-86.320754716981128</v>
      </c>
    </row>
    <row r="347" spans="1:19">
      <c r="A347" s="644" t="s">
        <v>1837</v>
      </c>
      <c r="B347" s="689" t="s">
        <v>1838</v>
      </c>
      <c r="C347" s="679">
        <v>1</v>
      </c>
      <c r="D347" s="683">
        <f t="shared" si="67"/>
        <v>163.67924528301887</v>
      </c>
      <c r="E347" s="673">
        <f t="shared" si="58"/>
        <v>14.232977850697294</v>
      </c>
      <c r="F347" s="681">
        <f t="shared" si="59"/>
        <v>14.232977850697294</v>
      </c>
      <c r="G347" s="644"/>
      <c r="H347" s="644"/>
      <c r="I347" s="644" t="s">
        <v>40</v>
      </c>
      <c r="J347" s="675"/>
      <c r="K347" s="676">
        <v>163.67924528301887</v>
      </c>
      <c r="L347" s="684">
        <v>45665</v>
      </c>
      <c r="M347" s="662" t="e">
        <f>SUMIF('Cable trays + Fittings'!F:F,'Cable trays (UnitPrice)'!B347,'Cable trays + Fittings'!P:P)</f>
        <v>#VALUE!</v>
      </c>
      <c r="N347" s="674" t="e">
        <f t="shared" si="60"/>
        <v>#VALUE!</v>
      </c>
      <c r="R347" s="680">
        <v>250</v>
      </c>
      <c r="S347" s="682">
        <f t="shared" si="64"/>
        <v>-86.320754716981128</v>
      </c>
    </row>
    <row r="348" spans="1:19">
      <c r="A348" s="644" t="s">
        <v>1839</v>
      </c>
      <c r="B348" s="689" t="s">
        <v>1840</v>
      </c>
      <c r="C348" s="679">
        <v>1</v>
      </c>
      <c r="D348" s="688">
        <v>250</v>
      </c>
      <c r="E348" s="673">
        <f t="shared" si="58"/>
        <v>21.739130434782609</v>
      </c>
      <c r="F348" s="681">
        <f t="shared" si="59"/>
        <v>21.739130434782609</v>
      </c>
      <c r="G348" s="644"/>
      <c r="H348" s="644"/>
      <c r="I348" s="644" t="s">
        <v>40</v>
      </c>
      <c r="J348" s="675"/>
      <c r="K348" s="676" t="s">
        <v>1180</v>
      </c>
      <c r="L348" s="685">
        <v>45623</v>
      </c>
      <c r="M348" s="662" t="e">
        <f>SUMIF('Cable trays + Fittings'!F:F,'Cable trays (UnitPrice)'!B348,'Cable trays + Fittings'!P:P)</f>
        <v>#VALUE!</v>
      </c>
      <c r="N348" s="674" t="e">
        <f t="shared" si="60"/>
        <v>#VALUE!</v>
      </c>
      <c r="R348" s="680">
        <v>250</v>
      </c>
      <c r="S348" s="682">
        <f t="shared" si="64"/>
        <v>0</v>
      </c>
    </row>
    <row r="349" spans="1:19">
      <c r="A349" s="644" t="s">
        <v>1841</v>
      </c>
      <c r="B349" s="689" t="s">
        <v>1842</v>
      </c>
      <c r="C349" s="679">
        <v>1</v>
      </c>
      <c r="D349" s="683">
        <f t="shared" ref="D349:D351" si="68">K349</f>
        <v>163.67924528301887</v>
      </c>
      <c r="E349" s="673">
        <f t="shared" si="58"/>
        <v>14.232977850697294</v>
      </c>
      <c r="F349" s="681">
        <f t="shared" si="59"/>
        <v>14.232977850697294</v>
      </c>
      <c r="G349" s="644"/>
      <c r="H349" s="644"/>
      <c r="I349" s="644" t="s">
        <v>40</v>
      </c>
      <c r="J349" s="675"/>
      <c r="K349" s="676">
        <v>163.67924528301887</v>
      </c>
      <c r="L349" s="684">
        <v>45665</v>
      </c>
      <c r="M349" s="662" t="e">
        <f>SUMIF('Cable trays + Fittings'!F:F,'Cable trays (UnitPrice)'!B349,'Cable trays + Fittings'!P:P)</f>
        <v>#VALUE!</v>
      </c>
      <c r="N349" s="674" t="e">
        <f t="shared" si="60"/>
        <v>#VALUE!</v>
      </c>
      <c r="R349" s="680">
        <v>250</v>
      </c>
      <c r="S349" s="682">
        <f t="shared" si="64"/>
        <v>-86.320754716981128</v>
      </c>
    </row>
    <row r="350" spans="1:19">
      <c r="A350" s="644" t="s">
        <v>1843</v>
      </c>
      <c r="B350" s="689" t="s">
        <v>1844</v>
      </c>
      <c r="C350" s="679">
        <v>1</v>
      </c>
      <c r="D350" s="683">
        <f>K350</f>
        <v>163.67924528301887</v>
      </c>
      <c r="E350" s="673">
        <f>D350/NOK2EUR</f>
        <v>14.232977850697294</v>
      </c>
      <c r="F350" s="681">
        <f>C350*E350</f>
        <v>14.232977850697294</v>
      </c>
      <c r="G350" s="644"/>
      <c r="H350" s="644"/>
      <c r="I350" s="644" t="s">
        <v>40</v>
      </c>
      <c r="J350" s="675"/>
      <c r="K350" s="676">
        <v>163.67924528301887</v>
      </c>
      <c r="L350" s="684">
        <v>45665</v>
      </c>
      <c r="M350" s="662" t="e">
        <f>SUMIF('Cable trays + Fittings'!F:F,'Cable trays (UnitPrice)'!B350,'Cable trays + Fittings'!P:P)</f>
        <v>#VALUE!</v>
      </c>
      <c r="N350" s="674" t="e">
        <f>M350*F350</f>
        <v>#VALUE!</v>
      </c>
      <c r="R350" s="680">
        <v>250</v>
      </c>
      <c r="S350" s="682">
        <f>D350-R350</f>
        <v>-86.320754716981128</v>
      </c>
    </row>
    <row r="351" spans="1:19">
      <c r="A351" s="644" t="s">
        <v>1843</v>
      </c>
      <c r="B351" s="689" t="s">
        <v>1845</v>
      </c>
      <c r="C351" s="679">
        <v>1</v>
      </c>
      <c r="D351" s="683">
        <f t="shared" si="68"/>
        <v>163.67924528301887</v>
      </c>
      <c r="E351" s="673">
        <f t="shared" si="58"/>
        <v>14.232977850697294</v>
      </c>
      <c r="F351" s="681">
        <f t="shared" si="59"/>
        <v>14.232977850697294</v>
      </c>
      <c r="G351" s="644"/>
      <c r="H351" s="644"/>
      <c r="I351" s="644" t="s">
        <v>40</v>
      </c>
      <c r="J351" s="675"/>
      <c r="K351" s="676">
        <v>163.67924528301887</v>
      </c>
      <c r="L351" s="684">
        <v>45665</v>
      </c>
      <c r="M351" s="662" t="e">
        <f>SUMIF('Cable trays + Fittings'!F:F,'Cable trays (UnitPrice)'!B351,'Cable trays + Fittings'!P:P)</f>
        <v>#VALUE!</v>
      </c>
      <c r="N351" s="674" t="e">
        <f t="shared" si="60"/>
        <v>#VALUE!</v>
      </c>
      <c r="R351" s="680">
        <v>250</v>
      </c>
      <c r="S351" s="682">
        <f t="shared" si="64"/>
        <v>-86.320754716981128</v>
      </c>
    </row>
    <row r="352" spans="1:19">
      <c r="A352" s="644" t="s">
        <v>1846</v>
      </c>
      <c r="B352" s="690" t="s">
        <v>1847</v>
      </c>
      <c r="C352" s="679">
        <v>1</v>
      </c>
      <c r="D352" s="680">
        <v>64.8</v>
      </c>
      <c r="E352" s="673">
        <f t="shared" si="58"/>
        <v>5.6347826086956516</v>
      </c>
      <c r="F352" s="681">
        <f t="shared" si="59"/>
        <v>5.6347826086956516</v>
      </c>
      <c r="G352" s="686" t="s">
        <v>1848</v>
      </c>
      <c r="H352" s="644"/>
      <c r="I352" s="644" t="s">
        <v>40</v>
      </c>
      <c r="J352" s="675"/>
      <c r="K352" s="676" t="s">
        <v>1180</v>
      </c>
      <c r="L352" s="685">
        <v>45624</v>
      </c>
      <c r="M352" s="662">
        <f>SUMIF('Cable trays + Fittings'!F:F,'Cable trays (UnitPrice)'!B352,'Cable trays + Fittings'!P:P)</f>
        <v>0</v>
      </c>
      <c r="N352" s="674">
        <f t="shared" si="60"/>
        <v>0</v>
      </c>
      <c r="R352" s="680">
        <v>64.8</v>
      </c>
      <c r="S352" s="682">
        <f t="shared" si="64"/>
        <v>0</v>
      </c>
    </row>
    <row r="353" spans="1:19">
      <c r="A353" s="644" t="s">
        <v>1849</v>
      </c>
      <c r="B353" s="690" t="s">
        <v>1850</v>
      </c>
      <c r="C353" s="679">
        <v>1</v>
      </c>
      <c r="D353" s="680">
        <v>141.16</v>
      </c>
      <c r="E353" s="673">
        <f t="shared" si="58"/>
        <v>12.274782608695652</v>
      </c>
      <c r="F353" s="681">
        <f t="shared" si="59"/>
        <v>12.274782608695652</v>
      </c>
      <c r="G353" s="686" t="s">
        <v>1851</v>
      </c>
      <c r="H353" s="644"/>
      <c r="I353" s="644" t="s">
        <v>40</v>
      </c>
      <c r="J353" s="675"/>
      <c r="K353" s="676" t="s">
        <v>1180</v>
      </c>
      <c r="L353" s="685">
        <v>45624</v>
      </c>
      <c r="M353" s="662">
        <f>SUMIF('Cable trays + Fittings'!F:F,'Cable trays (UnitPrice)'!B353,'Cable trays + Fittings'!P:P)</f>
        <v>0</v>
      </c>
      <c r="N353" s="674">
        <f t="shared" si="60"/>
        <v>0</v>
      </c>
      <c r="R353" s="680">
        <v>141.16</v>
      </c>
      <c r="S353" s="682">
        <f t="shared" si="64"/>
        <v>0</v>
      </c>
    </row>
    <row r="354" spans="1:19">
      <c r="A354" s="644" t="s">
        <v>1852</v>
      </c>
      <c r="B354" s="690" t="s">
        <v>1853</v>
      </c>
      <c r="C354" s="679">
        <v>1</v>
      </c>
      <c r="D354" s="680">
        <v>198.82</v>
      </c>
      <c r="E354" s="673">
        <f t="shared" si="58"/>
        <v>17.288695652173914</v>
      </c>
      <c r="F354" s="681">
        <f t="shared" si="59"/>
        <v>17.288695652173914</v>
      </c>
      <c r="G354" s="686" t="s">
        <v>1854</v>
      </c>
      <c r="H354" s="644"/>
      <c r="I354" s="644" t="s">
        <v>40</v>
      </c>
      <c r="J354" s="675"/>
      <c r="K354" s="676" t="s">
        <v>1180</v>
      </c>
      <c r="L354" s="685">
        <v>45624</v>
      </c>
      <c r="M354" s="662">
        <f>SUMIF('Cable trays + Fittings'!F:F,'Cable trays (UnitPrice)'!B354,'Cable trays + Fittings'!P:P)</f>
        <v>0</v>
      </c>
      <c r="N354" s="674">
        <f t="shared" si="60"/>
        <v>0</v>
      </c>
      <c r="R354" s="680">
        <v>198.82</v>
      </c>
      <c r="S354" s="682">
        <f t="shared" si="64"/>
        <v>0</v>
      </c>
    </row>
    <row r="355" spans="1:19">
      <c r="A355" s="644" t="s">
        <v>1855</v>
      </c>
      <c r="B355" s="644" t="s">
        <v>1856</v>
      </c>
      <c r="C355" s="679">
        <v>1</v>
      </c>
      <c r="D355" s="688">
        <v>100</v>
      </c>
      <c r="E355" s="673">
        <f t="shared" si="58"/>
        <v>8.695652173913043</v>
      </c>
      <c r="F355" s="681">
        <f t="shared" si="59"/>
        <v>8.695652173913043</v>
      </c>
      <c r="G355" s="644"/>
      <c r="H355" s="644"/>
      <c r="I355" s="644" t="s">
        <v>40</v>
      </c>
      <c r="J355" s="675"/>
      <c r="K355" s="676" t="s">
        <v>1180</v>
      </c>
      <c r="L355" s="685">
        <v>45623</v>
      </c>
      <c r="M355" s="662" t="e">
        <f>SUMIF('Cable trays + Fittings'!F:F,'Cable trays (UnitPrice)'!B355,'Cable trays + Fittings'!P:P)</f>
        <v>#REF!</v>
      </c>
      <c r="N355" s="674" t="e">
        <f t="shared" si="60"/>
        <v>#REF!</v>
      </c>
      <c r="R355" s="680">
        <v>100</v>
      </c>
      <c r="S355" s="682">
        <f t="shared" si="64"/>
        <v>0</v>
      </c>
    </row>
    <row r="356" spans="1:19">
      <c r="A356" s="644" t="s">
        <v>1857</v>
      </c>
      <c r="B356" s="644" t="s">
        <v>1858</v>
      </c>
      <c r="C356" s="679">
        <v>1</v>
      </c>
      <c r="D356" s="683">
        <f>K356</f>
        <v>14.465408805031446</v>
      </c>
      <c r="E356" s="673">
        <f t="shared" si="58"/>
        <v>1.2578616352201257</v>
      </c>
      <c r="F356" s="681">
        <f t="shared" si="59"/>
        <v>1.2578616352201257</v>
      </c>
      <c r="G356" s="644"/>
      <c r="H356" s="644"/>
      <c r="I356" s="644" t="s">
        <v>40</v>
      </c>
      <c r="J356" s="675"/>
      <c r="K356" s="676">
        <v>14.465408805031446</v>
      </c>
      <c r="L356" s="684">
        <v>45665</v>
      </c>
      <c r="M356" s="662" t="e">
        <f>SUMIF('Cable trays + Fittings'!F:F,'Cable trays (UnitPrice)'!B356,'Cable trays + Fittings'!P:P)</f>
        <v>#REF!</v>
      </c>
      <c r="N356" s="674" t="e">
        <f t="shared" si="60"/>
        <v>#REF!</v>
      </c>
      <c r="R356" s="680">
        <v>100</v>
      </c>
      <c r="S356" s="682">
        <f t="shared" si="64"/>
        <v>-85.534591194968556</v>
      </c>
    </row>
    <row r="357" spans="1:19">
      <c r="A357" s="644" t="s">
        <v>1859</v>
      </c>
      <c r="B357" s="644" t="s">
        <v>1860</v>
      </c>
      <c r="C357" s="679">
        <v>1</v>
      </c>
      <c r="D357" s="688">
        <v>100</v>
      </c>
      <c r="E357" s="673">
        <f t="shared" si="58"/>
        <v>8.695652173913043</v>
      </c>
      <c r="F357" s="681">
        <f t="shared" si="59"/>
        <v>8.695652173913043</v>
      </c>
      <c r="G357" s="644"/>
      <c r="H357" s="644"/>
      <c r="I357" s="644" t="s">
        <v>40</v>
      </c>
      <c r="J357" s="675"/>
      <c r="K357" s="676" t="s">
        <v>1180</v>
      </c>
      <c r="L357" s="685">
        <v>45623</v>
      </c>
      <c r="M357" s="662" t="e">
        <f>SUMIF('Cable trays + Fittings'!F:F,'Cable trays (UnitPrice)'!B357,'Cable trays + Fittings'!P:P)</f>
        <v>#REF!</v>
      </c>
      <c r="N357" s="674" t="e">
        <f t="shared" si="60"/>
        <v>#REF!</v>
      </c>
      <c r="R357" s="680">
        <v>100</v>
      </c>
      <c r="S357" s="682">
        <f t="shared" si="64"/>
        <v>0</v>
      </c>
    </row>
    <row r="358" spans="1:19">
      <c r="A358" s="644" t="s">
        <v>1861</v>
      </c>
      <c r="B358" s="644" t="s">
        <v>1862</v>
      </c>
      <c r="C358" s="679">
        <v>1</v>
      </c>
      <c r="D358" s="688">
        <v>100</v>
      </c>
      <c r="E358" s="673">
        <f t="shared" si="58"/>
        <v>8.695652173913043</v>
      </c>
      <c r="F358" s="681">
        <f t="shared" si="59"/>
        <v>8.695652173913043</v>
      </c>
      <c r="G358" s="644"/>
      <c r="H358" s="644"/>
      <c r="I358" s="644" t="s">
        <v>40</v>
      </c>
      <c r="J358" s="675"/>
      <c r="K358" s="676" t="s">
        <v>1180</v>
      </c>
      <c r="L358" s="685">
        <v>45623</v>
      </c>
      <c r="M358" s="662" t="e">
        <f>SUMIF('Cable trays + Fittings'!F:F,'Cable trays (UnitPrice)'!B358,'Cable trays + Fittings'!P:P)</f>
        <v>#REF!</v>
      </c>
      <c r="N358" s="674" t="e">
        <f t="shared" si="60"/>
        <v>#REF!</v>
      </c>
      <c r="R358" s="680">
        <v>100</v>
      </c>
      <c r="S358" s="682">
        <f t="shared" si="64"/>
        <v>0</v>
      </c>
    </row>
    <row r="359" spans="1:19">
      <c r="A359" s="644" t="s">
        <v>1863</v>
      </c>
      <c r="B359" s="644" t="s">
        <v>1864</v>
      </c>
      <c r="C359" s="679">
        <v>1</v>
      </c>
      <c r="D359" s="688">
        <v>100</v>
      </c>
      <c r="E359" s="673">
        <f t="shared" si="58"/>
        <v>8.695652173913043</v>
      </c>
      <c r="F359" s="681">
        <f t="shared" si="59"/>
        <v>8.695652173913043</v>
      </c>
      <c r="G359" s="644"/>
      <c r="H359" s="644"/>
      <c r="I359" s="644" t="s">
        <v>40</v>
      </c>
      <c r="J359" s="675"/>
      <c r="K359" s="676" t="s">
        <v>1180</v>
      </c>
      <c r="L359" s="685">
        <v>45623</v>
      </c>
      <c r="M359" s="662" t="e">
        <f>SUMIF('Cable trays + Fittings'!F:F,'Cable trays (UnitPrice)'!B359,'Cable trays + Fittings'!P:P)</f>
        <v>#REF!</v>
      </c>
      <c r="N359" s="674" t="e">
        <f t="shared" si="60"/>
        <v>#REF!</v>
      </c>
      <c r="R359" s="680">
        <v>100</v>
      </c>
      <c r="S359" s="682">
        <f t="shared" si="64"/>
        <v>0</v>
      </c>
    </row>
    <row r="360" spans="1:19">
      <c r="A360" s="644" t="s">
        <v>1865</v>
      </c>
      <c r="B360" s="644" t="s">
        <v>1866</v>
      </c>
      <c r="C360" s="679">
        <v>1</v>
      </c>
      <c r="D360" s="688">
        <v>100</v>
      </c>
      <c r="E360" s="673">
        <f t="shared" si="58"/>
        <v>8.695652173913043</v>
      </c>
      <c r="F360" s="681">
        <f t="shared" si="59"/>
        <v>8.695652173913043</v>
      </c>
      <c r="G360" s="644"/>
      <c r="H360" s="644"/>
      <c r="I360" s="644" t="s">
        <v>40</v>
      </c>
      <c r="J360" s="675"/>
      <c r="K360" s="676" t="s">
        <v>1180</v>
      </c>
      <c r="L360" s="685">
        <v>45623</v>
      </c>
      <c r="M360" s="662" t="e">
        <f>SUMIF('Cable trays + Fittings'!F:F,'Cable trays (UnitPrice)'!B360,'Cable trays + Fittings'!P:P)</f>
        <v>#REF!</v>
      </c>
      <c r="N360" s="674" t="e">
        <f t="shared" si="60"/>
        <v>#REF!</v>
      </c>
      <c r="R360" s="680">
        <v>100</v>
      </c>
      <c r="S360" s="682">
        <f t="shared" si="64"/>
        <v>0</v>
      </c>
    </row>
    <row r="361" spans="1:19">
      <c r="A361" s="644" t="s">
        <v>1867</v>
      </c>
      <c r="B361" s="644" t="s">
        <v>1868</v>
      </c>
      <c r="C361" s="679">
        <v>1</v>
      </c>
      <c r="D361" s="683">
        <f>K361</f>
        <v>29.088050314465409</v>
      </c>
      <c r="E361" s="673">
        <f t="shared" si="58"/>
        <v>2.5293956795187311</v>
      </c>
      <c r="F361" s="681">
        <f t="shared" si="59"/>
        <v>2.5293956795187311</v>
      </c>
      <c r="G361" s="644"/>
      <c r="H361" s="644"/>
      <c r="I361" s="644" t="s">
        <v>40</v>
      </c>
      <c r="J361" s="675"/>
      <c r="K361" s="676">
        <v>29.088050314465409</v>
      </c>
      <c r="L361" s="684">
        <v>45665</v>
      </c>
      <c r="M361" s="662" t="e">
        <f>SUMIF('Cable trays + Fittings'!F:F,'Cable trays (UnitPrice)'!B361,'Cable trays + Fittings'!P:P)</f>
        <v>#VALUE!</v>
      </c>
      <c r="N361" s="674" t="e">
        <f t="shared" si="60"/>
        <v>#VALUE!</v>
      </c>
      <c r="R361" s="680">
        <v>100</v>
      </c>
      <c r="S361" s="682">
        <f t="shared" si="64"/>
        <v>-70.911949685534594</v>
      </c>
    </row>
    <row r="362" spans="1:19">
      <c r="A362" s="644" t="s">
        <v>1869</v>
      </c>
      <c r="B362" s="644" t="s">
        <v>1870</v>
      </c>
      <c r="C362" s="679">
        <v>1</v>
      </c>
      <c r="D362" s="688">
        <v>100</v>
      </c>
      <c r="E362" s="673">
        <f t="shared" si="58"/>
        <v>8.695652173913043</v>
      </c>
      <c r="F362" s="681">
        <f t="shared" si="59"/>
        <v>8.695652173913043</v>
      </c>
      <c r="G362" s="644"/>
      <c r="H362" s="644"/>
      <c r="I362" s="644" t="s">
        <v>40</v>
      </c>
      <c r="J362" s="675"/>
      <c r="K362" s="676" t="s">
        <v>1180</v>
      </c>
      <c r="L362" s="685">
        <v>45623</v>
      </c>
      <c r="M362" s="662" t="e">
        <f>SUMIF('Cable trays + Fittings'!F:F,'Cable trays (UnitPrice)'!B362,'Cable trays + Fittings'!P:P)</f>
        <v>#REF!</v>
      </c>
      <c r="N362" s="674" t="e">
        <f t="shared" si="60"/>
        <v>#REF!</v>
      </c>
      <c r="R362" s="680">
        <v>100</v>
      </c>
      <c r="S362" s="682">
        <f t="shared" si="64"/>
        <v>0</v>
      </c>
    </row>
    <row r="363" spans="1:19">
      <c r="A363" s="644" t="s">
        <v>1871</v>
      </c>
      <c r="B363" s="644" t="s">
        <v>1872</v>
      </c>
      <c r="C363" s="679">
        <v>1</v>
      </c>
      <c r="D363" s="688">
        <v>100</v>
      </c>
      <c r="E363" s="673">
        <f t="shared" si="58"/>
        <v>8.695652173913043</v>
      </c>
      <c r="F363" s="681">
        <f t="shared" si="59"/>
        <v>8.695652173913043</v>
      </c>
      <c r="G363" s="644"/>
      <c r="H363" s="644"/>
      <c r="I363" s="644" t="s">
        <v>40</v>
      </c>
      <c r="J363" s="675"/>
      <c r="K363" s="676" t="s">
        <v>1180</v>
      </c>
      <c r="L363" s="685">
        <v>45623</v>
      </c>
      <c r="M363" s="662" t="e">
        <f>SUMIF('Cable trays + Fittings'!F:F,'Cable trays (UnitPrice)'!B363,'Cable trays + Fittings'!P:P)</f>
        <v>#REF!</v>
      </c>
      <c r="N363" s="674" t="e">
        <f t="shared" si="60"/>
        <v>#REF!</v>
      </c>
      <c r="R363" s="680">
        <v>100</v>
      </c>
      <c r="S363" s="682">
        <f t="shared" si="64"/>
        <v>0</v>
      </c>
    </row>
    <row r="364" spans="1:19">
      <c r="A364" s="644" t="s">
        <v>1873</v>
      </c>
      <c r="B364" s="644" t="s">
        <v>1874</v>
      </c>
      <c r="C364" s="679">
        <v>1</v>
      </c>
      <c r="D364" s="688">
        <v>100</v>
      </c>
      <c r="E364" s="673">
        <f t="shared" si="58"/>
        <v>8.695652173913043</v>
      </c>
      <c r="F364" s="681">
        <f t="shared" si="59"/>
        <v>8.695652173913043</v>
      </c>
      <c r="G364" s="644"/>
      <c r="H364" s="644"/>
      <c r="I364" s="644" t="s">
        <v>40</v>
      </c>
      <c r="J364" s="675"/>
      <c r="K364" s="676" t="s">
        <v>1180</v>
      </c>
      <c r="L364" s="685">
        <v>45623</v>
      </c>
      <c r="M364" s="662" t="e">
        <f>SUMIF('Cable trays + Fittings'!F:F,'Cable trays (UnitPrice)'!B364,'Cable trays + Fittings'!P:P)</f>
        <v>#VALUE!</v>
      </c>
      <c r="N364" s="674" t="e">
        <f t="shared" si="60"/>
        <v>#VALUE!</v>
      </c>
      <c r="R364" s="680">
        <v>100</v>
      </c>
      <c r="S364" s="682">
        <f t="shared" si="64"/>
        <v>0</v>
      </c>
    </row>
    <row r="365" spans="1:19">
      <c r="A365" s="644" t="s">
        <v>1875</v>
      </c>
      <c r="B365" s="644" t="s">
        <v>1876</v>
      </c>
      <c r="C365" s="679">
        <v>1</v>
      </c>
      <c r="D365" s="688">
        <v>100</v>
      </c>
      <c r="E365" s="673">
        <f t="shared" si="58"/>
        <v>8.695652173913043</v>
      </c>
      <c r="F365" s="681">
        <f t="shared" si="59"/>
        <v>8.695652173913043</v>
      </c>
      <c r="G365" s="644"/>
      <c r="H365" s="644"/>
      <c r="I365" s="644" t="s">
        <v>40</v>
      </c>
      <c r="J365" s="675"/>
      <c r="K365" s="676" t="s">
        <v>1180</v>
      </c>
      <c r="L365" s="685">
        <v>45623</v>
      </c>
      <c r="M365" s="662" t="e">
        <f>SUMIF('Cable trays + Fittings'!F:F,'Cable trays (UnitPrice)'!B365,'Cable trays + Fittings'!P:P)</f>
        <v>#VALUE!</v>
      </c>
      <c r="N365" s="674" t="e">
        <f t="shared" si="60"/>
        <v>#VALUE!</v>
      </c>
      <c r="R365" s="680">
        <v>100</v>
      </c>
      <c r="S365" s="682">
        <f t="shared" si="64"/>
        <v>0</v>
      </c>
    </row>
    <row r="366" spans="1:19">
      <c r="A366" s="644" t="s">
        <v>1877</v>
      </c>
      <c r="B366" s="689" t="s">
        <v>1878</v>
      </c>
      <c r="C366" s="679">
        <v>1</v>
      </c>
      <c r="D366" s="683">
        <f>K366</f>
        <v>96.069182389937112</v>
      </c>
      <c r="E366" s="673">
        <f t="shared" si="58"/>
        <v>8.3538419469510536</v>
      </c>
      <c r="F366" s="681">
        <f t="shared" si="59"/>
        <v>8.3538419469510536</v>
      </c>
      <c r="G366" s="644"/>
      <c r="H366" s="644"/>
      <c r="I366" s="644" t="s">
        <v>40</v>
      </c>
      <c r="J366" s="675"/>
      <c r="K366" s="676">
        <v>96.069182389937112</v>
      </c>
      <c r="L366" s="684">
        <v>45665</v>
      </c>
      <c r="M366" s="662" t="e">
        <f>SUMIF('Cable trays + Fittings'!F:F,'Cable trays (UnitPrice)'!B366,'Cable trays + Fittings'!P:P)</f>
        <v>#VALUE!</v>
      </c>
      <c r="N366" s="674" t="e">
        <f t="shared" si="60"/>
        <v>#VALUE!</v>
      </c>
      <c r="R366" s="680">
        <v>100</v>
      </c>
      <c r="S366" s="682">
        <f t="shared" si="64"/>
        <v>-3.9308176100628884</v>
      </c>
    </row>
    <row r="367" spans="1:19">
      <c r="A367" s="644" t="s">
        <v>1879</v>
      </c>
      <c r="B367" s="644" t="s">
        <v>1880</v>
      </c>
      <c r="C367" s="679">
        <v>1</v>
      </c>
      <c r="D367" s="688">
        <v>100</v>
      </c>
      <c r="E367" s="673">
        <f t="shared" si="58"/>
        <v>8.695652173913043</v>
      </c>
      <c r="F367" s="681">
        <f t="shared" si="59"/>
        <v>8.695652173913043</v>
      </c>
      <c r="G367" s="644"/>
      <c r="H367" s="644"/>
      <c r="I367" s="644" t="s">
        <v>40</v>
      </c>
      <c r="J367" s="675"/>
      <c r="K367" s="676" t="s">
        <v>1180</v>
      </c>
      <c r="L367" s="685">
        <v>45623</v>
      </c>
      <c r="M367" s="662" t="e">
        <f>SUMIF('Cable trays + Fittings'!F:F,'Cable trays (UnitPrice)'!B367,'Cable trays + Fittings'!P:P)</f>
        <v>#VALUE!</v>
      </c>
      <c r="N367" s="674" t="e">
        <f t="shared" si="60"/>
        <v>#VALUE!</v>
      </c>
      <c r="R367" s="680">
        <v>100</v>
      </c>
      <c r="S367" s="682">
        <f t="shared" si="64"/>
        <v>0</v>
      </c>
    </row>
    <row r="368" spans="1:19">
      <c r="A368" s="644" t="s">
        <v>1881</v>
      </c>
      <c r="B368" s="644" t="s">
        <v>1882</v>
      </c>
      <c r="C368" s="679">
        <v>1</v>
      </c>
      <c r="D368" s="683">
        <f t="shared" ref="D368:D370" si="69">K368</f>
        <v>14.465408805031446</v>
      </c>
      <c r="E368" s="673">
        <f t="shared" si="58"/>
        <v>1.2578616352201257</v>
      </c>
      <c r="F368" s="681">
        <f t="shared" si="59"/>
        <v>1.2578616352201257</v>
      </c>
      <c r="G368" s="644"/>
      <c r="H368" s="644"/>
      <c r="I368" s="644" t="s">
        <v>40</v>
      </c>
      <c r="J368" s="675"/>
      <c r="K368" s="676">
        <v>14.465408805031446</v>
      </c>
      <c r="L368" s="684">
        <v>45665</v>
      </c>
      <c r="M368" s="662" t="e">
        <f>SUMIF('Cable trays + Fittings'!F:F,'Cable trays (UnitPrice)'!B368,'Cable trays + Fittings'!P:P)</f>
        <v>#REF!</v>
      </c>
      <c r="N368" s="674" t="e">
        <f t="shared" si="60"/>
        <v>#REF!</v>
      </c>
      <c r="R368" s="680">
        <v>125</v>
      </c>
      <c r="S368" s="682">
        <f t="shared" si="64"/>
        <v>-110.53459119496856</v>
      </c>
    </row>
    <row r="369" spans="1:19">
      <c r="A369" s="644" t="s">
        <v>1883</v>
      </c>
      <c r="B369" s="644" t="s">
        <v>1884</v>
      </c>
      <c r="C369" s="679">
        <v>1</v>
      </c>
      <c r="D369" s="683">
        <f t="shared" si="69"/>
        <v>29.088050314465409</v>
      </c>
      <c r="E369" s="673">
        <f t="shared" si="58"/>
        <v>2.5293956795187311</v>
      </c>
      <c r="F369" s="681">
        <f t="shared" si="59"/>
        <v>2.5293956795187311</v>
      </c>
      <c r="G369" s="644"/>
      <c r="H369" s="644"/>
      <c r="I369" s="644" t="s">
        <v>40</v>
      </c>
      <c r="J369" s="675"/>
      <c r="K369" s="676">
        <v>29.088050314465409</v>
      </c>
      <c r="L369" s="684">
        <v>45665</v>
      </c>
      <c r="M369" s="662" t="e">
        <f>SUMIF('Cable trays + Fittings'!F:F,'Cable trays (UnitPrice)'!B369,'Cable trays + Fittings'!P:P)</f>
        <v>#REF!</v>
      </c>
      <c r="N369" s="674" t="e">
        <f t="shared" si="60"/>
        <v>#REF!</v>
      </c>
      <c r="R369" s="680">
        <v>125</v>
      </c>
      <c r="S369" s="682">
        <f t="shared" si="64"/>
        <v>-95.911949685534594</v>
      </c>
    </row>
    <row r="370" spans="1:19">
      <c r="A370" s="644" t="s">
        <v>1885</v>
      </c>
      <c r="B370" s="644" t="s">
        <v>1886</v>
      </c>
      <c r="C370" s="679">
        <v>1</v>
      </c>
      <c r="D370" s="683">
        <f t="shared" si="69"/>
        <v>29.088050314465409</v>
      </c>
      <c r="E370" s="673">
        <f t="shared" si="58"/>
        <v>2.5293956795187311</v>
      </c>
      <c r="F370" s="681">
        <f t="shared" si="59"/>
        <v>2.5293956795187311</v>
      </c>
      <c r="G370" s="644"/>
      <c r="H370" s="644"/>
      <c r="I370" s="644" t="s">
        <v>40</v>
      </c>
      <c r="J370" s="675"/>
      <c r="K370" s="676">
        <v>29.088050314465409</v>
      </c>
      <c r="L370" s="684">
        <v>45665</v>
      </c>
      <c r="M370" s="662" t="e">
        <f>SUMIF('Cable trays + Fittings'!F:F,'Cable trays (UnitPrice)'!B370,'Cable trays + Fittings'!P:P)</f>
        <v>#REF!</v>
      </c>
      <c r="N370" s="674" t="e">
        <f t="shared" si="60"/>
        <v>#REF!</v>
      </c>
      <c r="R370" s="680">
        <v>125</v>
      </c>
      <c r="S370" s="682">
        <f t="shared" si="64"/>
        <v>-95.911949685534594</v>
      </c>
    </row>
    <row r="371" spans="1:19">
      <c r="A371" s="644" t="s">
        <v>1887</v>
      </c>
      <c r="B371" s="644" t="s">
        <v>1888</v>
      </c>
      <c r="C371" s="679">
        <v>1</v>
      </c>
      <c r="D371" s="688">
        <v>125</v>
      </c>
      <c r="E371" s="673">
        <f t="shared" si="58"/>
        <v>10.869565217391305</v>
      </c>
      <c r="F371" s="681">
        <f t="shared" si="59"/>
        <v>10.869565217391305</v>
      </c>
      <c r="G371" s="644"/>
      <c r="H371" s="644"/>
      <c r="I371" s="644" t="s">
        <v>40</v>
      </c>
      <c r="J371" s="675"/>
      <c r="K371" s="676" t="s">
        <v>1180</v>
      </c>
      <c r="L371" s="685">
        <v>45623</v>
      </c>
      <c r="M371" s="662" t="e">
        <f>SUMIF('Cable trays + Fittings'!F:F,'Cable trays (UnitPrice)'!B371,'Cable trays + Fittings'!P:P)</f>
        <v>#REF!</v>
      </c>
      <c r="N371" s="674" t="e">
        <f t="shared" si="60"/>
        <v>#REF!</v>
      </c>
      <c r="R371" s="680">
        <v>125</v>
      </c>
      <c r="S371" s="682">
        <f t="shared" si="64"/>
        <v>0</v>
      </c>
    </row>
    <row r="372" spans="1:19">
      <c r="A372" s="644" t="s">
        <v>1889</v>
      </c>
      <c r="B372" s="689" t="s">
        <v>1890</v>
      </c>
      <c r="C372" s="679">
        <v>1</v>
      </c>
      <c r="D372" s="683">
        <f>K372</f>
        <v>96.069182389937112</v>
      </c>
      <c r="E372" s="673">
        <f t="shared" si="58"/>
        <v>8.3538419469510536</v>
      </c>
      <c r="F372" s="681">
        <f t="shared" si="59"/>
        <v>8.3538419469510536</v>
      </c>
      <c r="G372" s="644"/>
      <c r="H372" s="644"/>
      <c r="I372" s="644" t="s">
        <v>40</v>
      </c>
      <c r="J372" s="675"/>
      <c r="K372" s="676">
        <v>96.069182389937112</v>
      </c>
      <c r="L372" s="684">
        <v>45665</v>
      </c>
      <c r="M372" s="662" t="e">
        <f>SUMIF('Cable trays + Fittings'!F:F,'Cable trays (UnitPrice)'!B372,'Cable trays + Fittings'!P:P)</f>
        <v>#VALUE!</v>
      </c>
      <c r="N372" s="674" t="e">
        <f t="shared" si="60"/>
        <v>#VALUE!</v>
      </c>
      <c r="R372" s="680">
        <v>125</v>
      </c>
      <c r="S372" s="682">
        <f t="shared" si="64"/>
        <v>-28.930817610062888</v>
      </c>
    </row>
    <row r="373" spans="1:19">
      <c r="A373" s="644" t="s">
        <v>1891</v>
      </c>
      <c r="B373" s="644" t="s">
        <v>1892</v>
      </c>
      <c r="C373" s="679">
        <v>1</v>
      </c>
      <c r="D373" s="688">
        <v>125</v>
      </c>
      <c r="E373" s="673">
        <f t="shared" ref="E373:E436" si="70">D373/NOK2EUR</f>
        <v>10.869565217391305</v>
      </c>
      <c r="F373" s="681">
        <f t="shared" ref="F373:F436" si="71">C373*E373</f>
        <v>10.869565217391305</v>
      </c>
      <c r="G373" s="644"/>
      <c r="H373" s="644"/>
      <c r="I373" s="644" t="s">
        <v>40</v>
      </c>
      <c r="J373" s="675"/>
      <c r="K373" s="676" t="s">
        <v>1180</v>
      </c>
      <c r="L373" s="685">
        <v>45623</v>
      </c>
      <c r="M373" s="662" t="e">
        <f>SUMIF('Cable trays + Fittings'!F:F,'Cable trays (UnitPrice)'!B373,'Cable trays + Fittings'!P:P)</f>
        <v>#REF!</v>
      </c>
      <c r="N373" s="674" t="e">
        <f t="shared" ref="N373:N436" si="72">M373*F373</f>
        <v>#REF!</v>
      </c>
      <c r="R373" s="680">
        <v>125</v>
      </c>
      <c r="S373" s="682">
        <f t="shared" si="64"/>
        <v>0</v>
      </c>
    </row>
    <row r="374" spans="1:19">
      <c r="A374" s="644" t="s">
        <v>1893</v>
      </c>
      <c r="B374" s="644" t="s">
        <v>1894</v>
      </c>
      <c r="C374" s="679">
        <v>1</v>
      </c>
      <c r="D374" s="683">
        <f>K374</f>
        <v>29.088050314465409</v>
      </c>
      <c r="E374" s="673">
        <f t="shared" si="70"/>
        <v>2.5293956795187311</v>
      </c>
      <c r="F374" s="681">
        <f t="shared" si="71"/>
        <v>2.5293956795187311</v>
      </c>
      <c r="G374" s="644"/>
      <c r="H374" s="644"/>
      <c r="I374" s="644" t="s">
        <v>40</v>
      </c>
      <c r="J374" s="675"/>
      <c r="K374" s="676">
        <v>29.088050314465409</v>
      </c>
      <c r="L374" s="684">
        <v>45665</v>
      </c>
      <c r="M374" s="662" t="e">
        <f>SUMIF('Cable trays + Fittings'!F:F,'Cable trays (UnitPrice)'!B374,'Cable trays + Fittings'!P:P)</f>
        <v>#REF!</v>
      </c>
      <c r="N374" s="674" t="e">
        <f t="shared" si="72"/>
        <v>#REF!</v>
      </c>
      <c r="R374" s="680">
        <v>125</v>
      </c>
      <c r="S374" s="682">
        <f t="shared" si="64"/>
        <v>-95.911949685534594</v>
      </c>
    </row>
    <row r="375" spans="1:19">
      <c r="A375" s="644" t="s">
        <v>1895</v>
      </c>
      <c r="B375" s="644" t="s">
        <v>1896</v>
      </c>
      <c r="C375" s="679">
        <v>1</v>
      </c>
      <c r="D375" s="688">
        <v>150</v>
      </c>
      <c r="E375" s="673">
        <f t="shared" si="70"/>
        <v>13.043478260869565</v>
      </c>
      <c r="F375" s="681">
        <f t="shared" si="71"/>
        <v>13.043478260869565</v>
      </c>
      <c r="G375" s="644"/>
      <c r="H375" s="644"/>
      <c r="I375" s="644" t="s">
        <v>40</v>
      </c>
      <c r="J375" s="675"/>
      <c r="K375" s="676" t="s">
        <v>1180</v>
      </c>
      <c r="L375" s="685">
        <v>45623</v>
      </c>
      <c r="M375" s="662" t="e">
        <f>SUMIF('Cable trays + Fittings'!F:F,'Cable trays (UnitPrice)'!B375,'Cable trays + Fittings'!P:P)</f>
        <v>#REF!</v>
      </c>
      <c r="N375" s="674" t="e">
        <f t="shared" si="72"/>
        <v>#REF!</v>
      </c>
      <c r="R375" s="680">
        <v>150</v>
      </c>
      <c r="S375" s="682">
        <f t="shared" si="64"/>
        <v>0</v>
      </c>
    </row>
    <row r="376" spans="1:19">
      <c r="A376" s="644" t="s">
        <v>1897</v>
      </c>
      <c r="B376" s="644" t="s">
        <v>1898</v>
      </c>
      <c r="C376" s="679">
        <v>1</v>
      </c>
      <c r="D376" s="688">
        <v>150</v>
      </c>
      <c r="E376" s="673">
        <f t="shared" si="70"/>
        <v>13.043478260869565</v>
      </c>
      <c r="F376" s="681">
        <f t="shared" si="71"/>
        <v>13.043478260869565</v>
      </c>
      <c r="G376" s="644"/>
      <c r="H376" s="644"/>
      <c r="I376" s="644" t="s">
        <v>40</v>
      </c>
      <c r="J376" s="675"/>
      <c r="K376" s="676" t="s">
        <v>1180</v>
      </c>
      <c r="L376" s="685">
        <v>45623</v>
      </c>
      <c r="M376" s="662" t="e">
        <f>SUMIF('Cable trays + Fittings'!F:F,'Cable trays (UnitPrice)'!B376,'Cable trays + Fittings'!P:P)</f>
        <v>#VALUE!</v>
      </c>
      <c r="N376" s="674" t="e">
        <f t="shared" si="72"/>
        <v>#VALUE!</v>
      </c>
      <c r="R376" s="680">
        <v>150</v>
      </c>
      <c r="S376" s="682">
        <f t="shared" si="64"/>
        <v>0</v>
      </c>
    </row>
    <row r="377" spans="1:19">
      <c r="A377" s="644" t="s">
        <v>1899</v>
      </c>
      <c r="B377" s="689" t="s">
        <v>1900</v>
      </c>
      <c r="C377" s="679">
        <v>1</v>
      </c>
      <c r="D377" s="683">
        <f t="shared" ref="D377:D379" si="73">K377</f>
        <v>14.465408805031446</v>
      </c>
      <c r="E377" s="673">
        <f t="shared" si="70"/>
        <v>1.2578616352201257</v>
      </c>
      <c r="F377" s="681">
        <f t="shared" si="71"/>
        <v>1.2578616352201257</v>
      </c>
      <c r="G377" s="644"/>
      <c r="H377" s="644"/>
      <c r="I377" s="644" t="s">
        <v>40</v>
      </c>
      <c r="J377" s="675"/>
      <c r="K377" s="676">
        <v>14.465408805031446</v>
      </c>
      <c r="L377" s="684">
        <v>45665</v>
      </c>
      <c r="M377" s="662" t="e">
        <f>SUMIF('Cable trays + Fittings'!F:F,'Cable trays (UnitPrice)'!B377,'Cable trays + Fittings'!P:P)</f>
        <v>#VALUE!</v>
      </c>
      <c r="N377" s="674" t="e">
        <f t="shared" si="72"/>
        <v>#VALUE!</v>
      </c>
      <c r="R377" s="680">
        <v>150</v>
      </c>
      <c r="S377" s="682">
        <f t="shared" si="64"/>
        <v>-135.53459119496856</v>
      </c>
    </row>
    <row r="378" spans="1:19">
      <c r="A378" s="644" t="s">
        <v>1901</v>
      </c>
      <c r="B378" s="644" t="s">
        <v>1902</v>
      </c>
      <c r="C378" s="679">
        <v>1</v>
      </c>
      <c r="D378" s="683">
        <f t="shared" si="73"/>
        <v>14.465408805031446</v>
      </c>
      <c r="E378" s="673">
        <f t="shared" si="70"/>
        <v>1.2578616352201257</v>
      </c>
      <c r="F378" s="681">
        <f t="shared" si="71"/>
        <v>1.2578616352201257</v>
      </c>
      <c r="G378" s="644"/>
      <c r="H378" s="644"/>
      <c r="I378" s="644" t="s">
        <v>40</v>
      </c>
      <c r="J378" s="675"/>
      <c r="K378" s="676">
        <v>14.465408805031446</v>
      </c>
      <c r="L378" s="684">
        <v>45665</v>
      </c>
      <c r="M378" s="662" t="e">
        <f>SUMIF('Cable trays + Fittings'!F:F,'Cable trays (UnitPrice)'!B378,'Cable trays + Fittings'!P:P)</f>
        <v>#VALUE!</v>
      </c>
      <c r="N378" s="674" t="e">
        <f t="shared" si="72"/>
        <v>#VALUE!</v>
      </c>
      <c r="R378" s="680">
        <v>150</v>
      </c>
      <c r="S378" s="682">
        <f t="shared" si="64"/>
        <v>-135.53459119496856</v>
      </c>
    </row>
    <row r="379" spans="1:19">
      <c r="A379" s="644" t="s">
        <v>1903</v>
      </c>
      <c r="B379" s="644" t="s">
        <v>1904</v>
      </c>
      <c r="C379" s="679">
        <v>1</v>
      </c>
      <c r="D379" s="683">
        <f t="shared" si="73"/>
        <v>96.069182389937112</v>
      </c>
      <c r="E379" s="673">
        <f t="shared" si="70"/>
        <v>8.3538419469510536</v>
      </c>
      <c r="F379" s="681">
        <f t="shared" si="71"/>
        <v>8.3538419469510536</v>
      </c>
      <c r="G379" s="644"/>
      <c r="H379" s="644"/>
      <c r="I379" s="644" t="s">
        <v>40</v>
      </c>
      <c r="J379" s="675"/>
      <c r="K379" s="676">
        <v>96.069182389937112</v>
      </c>
      <c r="L379" s="684">
        <v>45665</v>
      </c>
      <c r="M379" s="662" t="e">
        <f>SUMIF('Cable trays + Fittings'!F:F,'Cable trays (UnitPrice)'!B379,'Cable trays + Fittings'!P:P)</f>
        <v>#VALUE!</v>
      </c>
      <c r="N379" s="674" t="e">
        <f t="shared" si="72"/>
        <v>#VALUE!</v>
      </c>
      <c r="R379" s="680">
        <v>150</v>
      </c>
      <c r="S379" s="682">
        <f t="shared" si="64"/>
        <v>-53.930817610062888</v>
      </c>
    </row>
    <row r="380" spans="1:19">
      <c r="A380" s="644" t="s">
        <v>1905</v>
      </c>
      <c r="B380" s="644" t="s">
        <v>1906</v>
      </c>
      <c r="C380" s="679">
        <v>1</v>
      </c>
      <c r="D380" s="688">
        <v>150</v>
      </c>
      <c r="E380" s="673">
        <f t="shared" si="70"/>
        <v>13.043478260869565</v>
      </c>
      <c r="F380" s="681">
        <f t="shared" si="71"/>
        <v>13.043478260869565</v>
      </c>
      <c r="G380" s="644"/>
      <c r="H380" s="644"/>
      <c r="I380" s="644" t="s">
        <v>40</v>
      </c>
      <c r="J380" s="675"/>
      <c r="K380" s="676" t="s">
        <v>1180</v>
      </c>
      <c r="L380" s="685">
        <v>45623</v>
      </c>
      <c r="M380" s="662" t="e">
        <f>SUMIF('Cable trays + Fittings'!F:F,'Cable trays (UnitPrice)'!B380,'Cable trays + Fittings'!P:P)</f>
        <v>#VALUE!</v>
      </c>
      <c r="N380" s="674" t="e">
        <f t="shared" si="72"/>
        <v>#VALUE!</v>
      </c>
      <c r="R380" s="680">
        <v>150</v>
      </c>
      <c r="S380" s="682">
        <f t="shared" si="64"/>
        <v>0</v>
      </c>
    </row>
    <row r="381" spans="1:19">
      <c r="A381" s="644" t="s">
        <v>1907</v>
      </c>
      <c r="B381" s="693" t="s">
        <v>1908</v>
      </c>
      <c r="C381" s="679">
        <v>1</v>
      </c>
      <c r="D381" s="688">
        <v>300</v>
      </c>
      <c r="E381" s="673">
        <f t="shared" si="70"/>
        <v>26.086956521739129</v>
      </c>
      <c r="F381" s="681">
        <f t="shared" si="71"/>
        <v>26.086956521739129</v>
      </c>
      <c r="G381" s="644"/>
      <c r="H381" s="644"/>
      <c r="I381" s="644" t="s">
        <v>40</v>
      </c>
      <c r="J381" s="675"/>
      <c r="K381" s="676" t="s">
        <v>1180</v>
      </c>
      <c r="L381" s="685">
        <v>45624</v>
      </c>
      <c r="M381" s="662">
        <f>SUMIF('Cable trays + Fittings'!F:F,'Cable trays (UnitPrice)'!B381,'Cable trays + Fittings'!P:P)</f>
        <v>0</v>
      </c>
      <c r="N381" s="674">
        <f t="shared" si="72"/>
        <v>0</v>
      </c>
      <c r="R381" s="680">
        <v>300</v>
      </c>
      <c r="S381" s="682">
        <f t="shared" si="64"/>
        <v>0</v>
      </c>
    </row>
    <row r="382" spans="1:19">
      <c r="A382" s="644" t="s">
        <v>1909</v>
      </c>
      <c r="B382" s="693" t="s">
        <v>1910</v>
      </c>
      <c r="C382" s="679">
        <v>1</v>
      </c>
      <c r="D382" s="688">
        <v>400</v>
      </c>
      <c r="E382" s="673">
        <f t="shared" si="70"/>
        <v>34.782608695652172</v>
      </c>
      <c r="F382" s="681">
        <f t="shared" si="71"/>
        <v>34.782608695652172</v>
      </c>
      <c r="G382" s="644"/>
      <c r="H382" s="644"/>
      <c r="I382" s="644" t="s">
        <v>40</v>
      </c>
      <c r="J382" s="675"/>
      <c r="K382" s="676" t="s">
        <v>1180</v>
      </c>
      <c r="L382" s="685">
        <v>45624</v>
      </c>
      <c r="M382" s="662">
        <f>SUMIF('Cable trays + Fittings'!F:F,'Cable trays (UnitPrice)'!B382,'Cable trays + Fittings'!P:P)</f>
        <v>0</v>
      </c>
      <c r="N382" s="674">
        <f t="shared" si="72"/>
        <v>0</v>
      </c>
      <c r="R382" s="680">
        <v>400</v>
      </c>
      <c r="S382" s="682">
        <f t="shared" si="64"/>
        <v>0</v>
      </c>
    </row>
    <row r="383" spans="1:19">
      <c r="A383" s="644" t="s">
        <v>1911</v>
      </c>
      <c r="B383" s="693" t="s">
        <v>1912</v>
      </c>
      <c r="C383" s="679">
        <v>1</v>
      </c>
      <c r="D383" s="688">
        <v>500</v>
      </c>
      <c r="E383" s="673">
        <f t="shared" si="70"/>
        <v>43.478260869565219</v>
      </c>
      <c r="F383" s="681">
        <f t="shared" si="71"/>
        <v>43.478260869565219</v>
      </c>
      <c r="G383" s="644"/>
      <c r="H383" s="644"/>
      <c r="I383" s="644" t="s">
        <v>40</v>
      </c>
      <c r="J383" s="675"/>
      <c r="K383" s="676" t="s">
        <v>1180</v>
      </c>
      <c r="L383" s="685">
        <v>45624</v>
      </c>
      <c r="M383" s="662">
        <f>SUMIF('Cable trays + Fittings'!F:F,'Cable trays (UnitPrice)'!B383,'Cable trays + Fittings'!P:P)</f>
        <v>0</v>
      </c>
      <c r="N383" s="674">
        <f t="shared" si="72"/>
        <v>0</v>
      </c>
      <c r="R383" s="680">
        <v>500</v>
      </c>
      <c r="S383" s="682">
        <f t="shared" si="64"/>
        <v>0</v>
      </c>
    </row>
    <row r="384" spans="1:19">
      <c r="A384" s="644" t="s">
        <v>1913</v>
      </c>
      <c r="B384" s="689" t="s">
        <v>1914</v>
      </c>
      <c r="C384" s="679">
        <v>1</v>
      </c>
      <c r="D384" s="688">
        <v>300</v>
      </c>
      <c r="E384" s="673">
        <f t="shared" si="70"/>
        <v>26.086956521739129</v>
      </c>
      <c r="F384" s="681">
        <f t="shared" si="71"/>
        <v>26.086956521739129</v>
      </c>
      <c r="G384" s="644"/>
      <c r="H384" s="644"/>
      <c r="I384" s="644" t="s">
        <v>40</v>
      </c>
      <c r="J384" s="675"/>
      <c r="K384" s="676" t="s">
        <v>1180</v>
      </c>
      <c r="L384" s="685">
        <v>45624</v>
      </c>
      <c r="M384" s="662" t="e">
        <f>SUMIF('Cable trays + Fittings'!F:F,'Cable trays (UnitPrice)'!B384,'Cable trays + Fittings'!P:P)</f>
        <v>#REF!</v>
      </c>
      <c r="N384" s="674" t="e">
        <f t="shared" si="72"/>
        <v>#REF!</v>
      </c>
      <c r="R384" s="680">
        <v>300</v>
      </c>
      <c r="S384" s="682">
        <f t="shared" si="64"/>
        <v>0</v>
      </c>
    </row>
    <row r="385" spans="1:19">
      <c r="A385" s="644" t="s">
        <v>1915</v>
      </c>
      <c r="B385" s="689" t="s">
        <v>1916</v>
      </c>
      <c r="C385" s="679">
        <v>1</v>
      </c>
      <c r="D385" s="688">
        <v>310</v>
      </c>
      <c r="E385" s="673">
        <f t="shared" si="70"/>
        <v>26.956521739130434</v>
      </c>
      <c r="F385" s="681">
        <f t="shared" si="71"/>
        <v>26.956521739130434</v>
      </c>
      <c r="G385" s="644"/>
      <c r="H385" s="644"/>
      <c r="I385" s="644" t="s">
        <v>40</v>
      </c>
      <c r="J385" s="675"/>
      <c r="K385" s="676" t="s">
        <v>1180</v>
      </c>
      <c r="L385" s="685">
        <v>45624</v>
      </c>
      <c r="M385" s="662" t="e">
        <f>SUMIF('Cable trays + Fittings'!F:F,'Cable trays (UnitPrice)'!B385,'Cable trays + Fittings'!P:P)</f>
        <v>#REF!</v>
      </c>
      <c r="N385" s="674" t="e">
        <f t="shared" si="72"/>
        <v>#REF!</v>
      </c>
      <c r="R385" s="680">
        <v>310</v>
      </c>
      <c r="S385" s="682">
        <f t="shared" si="64"/>
        <v>0</v>
      </c>
    </row>
    <row r="386" spans="1:19">
      <c r="A386" s="644" t="s">
        <v>1917</v>
      </c>
      <c r="B386" s="689" t="s">
        <v>1918</v>
      </c>
      <c r="C386" s="679">
        <v>1</v>
      </c>
      <c r="D386" s="688">
        <v>320</v>
      </c>
      <c r="E386" s="673">
        <f t="shared" si="70"/>
        <v>27.826086956521738</v>
      </c>
      <c r="F386" s="681">
        <f t="shared" si="71"/>
        <v>27.826086956521738</v>
      </c>
      <c r="G386" s="644"/>
      <c r="H386" s="644"/>
      <c r="I386" s="644" t="s">
        <v>40</v>
      </c>
      <c r="J386" s="675"/>
      <c r="K386" s="676" t="s">
        <v>1180</v>
      </c>
      <c r="L386" s="685">
        <v>45624</v>
      </c>
      <c r="M386" s="662" t="e">
        <f>SUMIF('Cable trays + Fittings'!F:F,'Cable trays (UnitPrice)'!B386,'Cable trays + Fittings'!P:P)</f>
        <v>#REF!</v>
      </c>
      <c r="N386" s="674" t="e">
        <f t="shared" si="72"/>
        <v>#REF!</v>
      </c>
      <c r="R386" s="680">
        <v>320</v>
      </c>
      <c r="S386" s="682">
        <f t="shared" si="64"/>
        <v>0</v>
      </c>
    </row>
    <row r="387" spans="1:19">
      <c r="A387" s="644" t="s">
        <v>1919</v>
      </c>
      <c r="B387" s="689" t="s">
        <v>1920</v>
      </c>
      <c r="C387" s="679">
        <v>1</v>
      </c>
      <c r="D387" s="688">
        <v>330</v>
      </c>
      <c r="E387" s="673">
        <f t="shared" si="70"/>
        <v>28.695652173913043</v>
      </c>
      <c r="F387" s="681">
        <f t="shared" si="71"/>
        <v>28.695652173913043</v>
      </c>
      <c r="G387" s="644"/>
      <c r="H387" s="644"/>
      <c r="I387" s="644" t="s">
        <v>40</v>
      </c>
      <c r="J387" s="675"/>
      <c r="K387" s="676" t="s">
        <v>1180</v>
      </c>
      <c r="L387" s="685">
        <v>45624</v>
      </c>
      <c r="M387" s="662" t="e">
        <f>SUMIF('Cable trays + Fittings'!F:F,'Cable trays (UnitPrice)'!B387,'Cable trays + Fittings'!P:P)</f>
        <v>#REF!</v>
      </c>
      <c r="N387" s="674" t="e">
        <f t="shared" si="72"/>
        <v>#REF!</v>
      </c>
      <c r="R387" s="680">
        <v>330</v>
      </c>
      <c r="S387" s="682">
        <f t="shared" si="64"/>
        <v>0</v>
      </c>
    </row>
    <row r="388" spans="1:19">
      <c r="A388" s="644" t="s">
        <v>1921</v>
      </c>
      <c r="B388" s="689" t="s">
        <v>1922</v>
      </c>
      <c r="C388" s="679">
        <v>1</v>
      </c>
      <c r="D388" s="688">
        <v>340</v>
      </c>
      <c r="E388" s="673">
        <f t="shared" si="70"/>
        <v>29.565217391304348</v>
      </c>
      <c r="F388" s="681">
        <f t="shared" si="71"/>
        <v>29.565217391304348</v>
      </c>
      <c r="G388" s="644"/>
      <c r="H388" s="644"/>
      <c r="I388" s="644" t="s">
        <v>40</v>
      </c>
      <c r="J388" s="675"/>
      <c r="K388" s="676" t="s">
        <v>1180</v>
      </c>
      <c r="L388" s="685">
        <v>45624</v>
      </c>
      <c r="M388" s="662" t="e">
        <f>SUMIF('Cable trays + Fittings'!F:F,'Cable trays (UnitPrice)'!B388,'Cable trays + Fittings'!P:P)</f>
        <v>#REF!</v>
      </c>
      <c r="N388" s="674" t="e">
        <f t="shared" si="72"/>
        <v>#REF!</v>
      </c>
      <c r="R388" s="680">
        <v>340</v>
      </c>
      <c r="S388" s="682">
        <f t="shared" si="64"/>
        <v>0</v>
      </c>
    </row>
    <row r="389" spans="1:19">
      <c r="A389" s="644" t="s">
        <v>1923</v>
      </c>
      <c r="B389" s="689" t="s">
        <v>1924</v>
      </c>
      <c r="C389" s="679">
        <v>1</v>
      </c>
      <c r="D389" s="688">
        <v>350</v>
      </c>
      <c r="E389" s="673">
        <f t="shared" si="70"/>
        <v>30.434782608695652</v>
      </c>
      <c r="F389" s="681">
        <f t="shared" si="71"/>
        <v>30.434782608695652</v>
      </c>
      <c r="G389" s="644"/>
      <c r="H389" s="644"/>
      <c r="I389" s="644" t="s">
        <v>40</v>
      </c>
      <c r="J389" s="675"/>
      <c r="K389" s="676" t="s">
        <v>1180</v>
      </c>
      <c r="L389" s="685">
        <v>45624</v>
      </c>
      <c r="M389" s="662" t="e">
        <f>SUMIF('Cable trays + Fittings'!F:F,'Cable trays (UnitPrice)'!B389,'Cable trays + Fittings'!P:P)</f>
        <v>#REF!</v>
      </c>
      <c r="N389" s="674" t="e">
        <f t="shared" si="72"/>
        <v>#REF!</v>
      </c>
      <c r="R389" s="680">
        <v>350</v>
      </c>
      <c r="S389" s="682">
        <f t="shared" si="64"/>
        <v>0</v>
      </c>
    </row>
    <row r="390" spans="1:19">
      <c r="A390" s="644" t="s">
        <v>1925</v>
      </c>
      <c r="B390" s="689" t="s">
        <v>1926</v>
      </c>
      <c r="C390" s="679">
        <v>1</v>
      </c>
      <c r="D390" s="688">
        <v>360</v>
      </c>
      <c r="E390" s="673">
        <f t="shared" si="70"/>
        <v>31.304347826086957</v>
      </c>
      <c r="F390" s="681">
        <f t="shared" si="71"/>
        <v>31.304347826086957</v>
      </c>
      <c r="G390" s="644"/>
      <c r="H390" s="644"/>
      <c r="I390" s="644" t="s">
        <v>40</v>
      </c>
      <c r="J390" s="675"/>
      <c r="K390" s="676" t="s">
        <v>1180</v>
      </c>
      <c r="L390" s="685">
        <v>45624</v>
      </c>
      <c r="M390" s="662" t="e">
        <f>SUMIF('Cable trays + Fittings'!F:F,'Cable trays (UnitPrice)'!B390,'Cable trays + Fittings'!P:P)</f>
        <v>#REF!</v>
      </c>
      <c r="N390" s="674" t="e">
        <f t="shared" si="72"/>
        <v>#REF!</v>
      </c>
      <c r="R390" s="680">
        <v>360</v>
      </c>
      <c r="S390" s="682">
        <f t="shared" si="64"/>
        <v>0</v>
      </c>
    </row>
    <row r="391" spans="1:19">
      <c r="A391" s="644" t="s">
        <v>1927</v>
      </c>
      <c r="B391" s="689" t="s">
        <v>1928</v>
      </c>
      <c r="C391" s="679">
        <v>1</v>
      </c>
      <c r="D391" s="683">
        <f t="shared" ref="D391:D392" si="74">K391</f>
        <v>105.8176100628931</v>
      </c>
      <c r="E391" s="673">
        <f t="shared" si="70"/>
        <v>9.2015313098167901</v>
      </c>
      <c r="F391" s="681">
        <f t="shared" si="71"/>
        <v>9.2015313098167901</v>
      </c>
      <c r="G391" s="644"/>
      <c r="H391" s="644"/>
      <c r="I391" s="644" t="s">
        <v>40</v>
      </c>
      <c r="J391" s="675"/>
      <c r="K391" s="676">
        <v>105.8176100628931</v>
      </c>
      <c r="L391" s="684">
        <v>45665</v>
      </c>
      <c r="M391" s="662" t="e">
        <f>SUMIF('Cable trays + Fittings'!F:F,'Cable trays (UnitPrice)'!B391,'Cable trays + Fittings'!P:P)</f>
        <v>#REF!</v>
      </c>
      <c r="N391" s="674" t="e">
        <f t="shared" si="72"/>
        <v>#REF!</v>
      </c>
      <c r="R391" s="680">
        <v>370</v>
      </c>
      <c r="S391" s="682">
        <f t="shared" si="64"/>
        <v>-264.1823899371069</v>
      </c>
    </row>
    <row r="392" spans="1:19">
      <c r="A392" s="644" t="s">
        <v>1929</v>
      </c>
      <c r="B392" s="689" t="s">
        <v>1930</v>
      </c>
      <c r="C392" s="679">
        <v>1</v>
      </c>
      <c r="D392" s="683">
        <f t="shared" si="74"/>
        <v>105.8176100628931</v>
      </c>
      <c r="E392" s="673">
        <f t="shared" si="70"/>
        <v>9.2015313098167901</v>
      </c>
      <c r="F392" s="681">
        <f t="shared" si="71"/>
        <v>9.2015313098167901</v>
      </c>
      <c r="G392" s="644"/>
      <c r="H392" s="644"/>
      <c r="I392" s="644" t="s">
        <v>40</v>
      </c>
      <c r="J392" s="675"/>
      <c r="K392" s="676">
        <v>105.8176100628931</v>
      </c>
      <c r="L392" s="684">
        <v>45665</v>
      </c>
      <c r="M392" s="662" t="e">
        <f>SUMIF('Cable trays + Fittings'!F:F,'Cable trays (UnitPrice)'!B392,'Cable trays + Fittings'!P:P)</f>
        <v>#REF!</v>
      </c>
      <c r="N392" s="674" t="e">
        <f t="shared" si="72"/>
        <v>#REF!</v>
      </c>
      <c r="R392" s="680">
        <v>380</v>
      </c>
      <c r="S392" s="682">
        <f t="shared" si="64"/>
        <v>-274.1823899371069</v>
      </c>
    </row>
    <row r="393" spans="1:19">
      <c r="A393" s="644" t="s">
        <v>1931</v>
      </c>
      <c r="B393" s="689" t="s">
        <v>1932</v>
      </c>
      <c r="C393" s="679">
        <v>1</v>
      </c>
      <c r="D393" s="688">
        <v>390</v>
      </c>
      <c r="E393" s="673">
        <f t="shared" si="70"/>
        <v>33.913043478260867</v>
      </c>
      <c r="F393" s="681">
        <f t="shared" si="71"/>
        <v>33.913043478260867</v>
      </c>
      <c r="G393" s="644"/>
      <c r="H393" s="644"/>
      <c r="I393" s="644" t="s">
        <v>40</v>
      </c>
      <c r="J393" s="675"/>
      <c r="K393" s="676" t="s">
        <v>1180</v>
      </c>
      <c r="L393" s="685">
        <v>45624</v>
      </c>
      <c r="M393" s="662" t="e">
        <f>SUMIF('Cable trays + Fittings'!F:F,'Cable trays (UnitPrice)'!B393,'Cable trays + Fittings'!P:P)</f>
        <v>#REF!</v>
      </c>
      <c r="N393" s="674" t="e">
        <f t="shared" si="72"/>
        <v>#REF!</v>
      </c>
      <c r="R393" s="680">
        <v>390</v>
      </c>
      <c r="S393" s="682">
        <f t="shared" si="64"/>
        <v>0</v>
      </c>
    </row>
    <row r="394" spans="1:19">
      <c r="A394" s="644" t="s">
        <v>1933</v>
      </c>
      <c r="B394" s="689" t="s">
        <v>1934</v>
      </c>
      <c r="C394" s="679">
        <v>1</v>
      </c>
      <c r="D394" s="688">
        <v>400</v>
      </c>
      <c r="E394" s="673">
        <f t="shared" si="70"/>
        <v>34.782608695652172</v>
      </c>
      <c r="F394" s="681">
        <f t="shared" si="71"/>
        <v>34.782608695652172</v>
      </c>
      <c r="G394" s="644"/>
      <c r="H394" s="644"/>
      <c r="I394" s="644" t="s">
        <v>40</v>
      </c>
      <c r="J394" s="675"/>
      <c r="K394" s="676" t="s">
        <v>1180</v>
      </c>
      <c r="L394" s="685">
        <v>45624</v>
      </c>
      <c r="M394" s="662" t="e">
        <f>SUMIF('Cable trays + Fittings'!F:F,'Cable trays (UnitPrice)'!B394,'Cable trays + Fittings'!P:P)</f>
        <v>#REF!</v>
      </c>
      <c r="N394" s="674" t="e">
        <f t="shared" si="72"/>
        <v>#REF!</v>
      </c>
      <c r="R394" s="680">
        <v>400</v>
      </c>
      <c r="S394" s="682">
        <f t="shared" si="64"/>
        <v>0</v>
      </c>
    </row>
    <row r="395" spans="1:19">
      <c r="A395" s="644" t="s">
        <v>1935</v>
      </c>
      <c r="B395" s="689" t="s">
        <v>1936</v>
      </c>
      <c r="C395" s="679">
        <v>1</v>
      </c>
      <c r="D395" s="683">
        <f>K395</f>
        <v>158.17610062893081</v>
      </c>
      <c r="E395" s="673">
        <f t="shared" si="70"/>
        <v>13.754443532950505</v>
      </c>
      <c r="F395" s="681">
        <f t="shared" si="71"/>
        <v>13.754443532950505</v>
      </c>
      <c r="G395" s="644"/>
      <c r="H395" s="644"/>
      <c r="I395" s="644" t="s">
        <v>40</v>
      </c>
      <c r="J395" s="675"/>
      <c r="K395" s="676">
        <v>158.17610062893081</v>
      </c>
      <c r="L395" s="684">
        <v>45665</v>
      </c>
      <c r="M395" s="662" t="e">
        <f>SUMIF('Cable trays + Fittings'!F:F,'Cable trays (UnitPrice)'!B395,'Cable trays + Fittings'!P:P)</f>
        <v>#REF!</v>
      </c>
      <c r="N395" s="674" t="e">
        <f t="shared" si="72"/>
        <v>#REF!</v>
      </c>
      <c r="R395" s="680">
        <v>410</v>
      </c>
      <c r="S395" s="682">
        <f t="shared" si="64"/>
        <v>-251.82389937106919</v>
      </c>
    </row>
    <row r="396" spans="1:19">
      <c r="A396" s="644" t="s">
        <v>1937</v>
      </c>
      <c r="B396" s="689" t="s">
        <v>1938</v>
      </c>
      <c r="C396" s="679">
        <v>1</v>
      </c>
      <c r="D396" s="688">
        <v>420</v>
      </c>
      <c r="E396" s="673">
        <f t="shared" si="70"/>
        <v>36.521739130434781</v>
      </c>
      <c r="F396" s="681">
        <f t="shared" si="71"/>
        <v>36.521739130434781</v>
      </c>
      <c r="G396" s="644"/>
      <c r="H396" s="644"/>
      <c r="I396" s="644" t="s">
        <v>40</v>
      </c>
      <c r="J396" s="675"/>
      <c r="K396" s="676" t="s">
        <v>1180</v>
      </c>
      <c r="L396" s="685">
        <v>45624</v>
      </c>
      <c r="M396" s="662" t="e">
        <f>SUMIF('Cable trays + Fittings'!F:F,'Cable trays (UnitPrice)'!B396,'Cable trays + Fittings'!P:P)</f>
        <v>#REF!</v>
      </c>
      <c r="N396" s="674" t="e">
        <f t="shared" si="72"/>
        <v>#REF!</v>
      </c>
      <c r="R396" s="680">
        <v>420</v>
      </c>
      <c r="S396" s="682">
        <f t="shared" ref="S396:S459" si="75">D396-R396</f>
        <v>0</v>
      </c>
    </row>
    <row r="397" spans="1:19">
      <c r="A397" s="644" t="s">
        <v>1939</v>
      </c>
      <c r="B397" s="689" t="s">
        <v>1940</v>
      </c>
      <c r="C397" s="679">
        <v>1</v>
      </c>
      <c r="D397" s="688">
        <v>430</v>
      </c>
      <c r="E397" s="673">
        <f t="shared" si="70"/>
        <v>37.391304347826086</v>
      </c>
      <c r="F397" s="681">
        <f t="shared" si="71"/>
        <v>37.391304347826086</v>
      </c>
      <c r="G397" s="644"/>
      <c r="H397" s="644"/>
      <c r="I397" s="644" t="s">
        <v>40</v>
      </c>
      <c r="J397" s="675"/>
      <c r="K397" s="676" t="s">
        <v>1180</v>
      </c>
      <c r="L397" s="685">
        <v>45624</v>
      </c>
      <c r="M397" s="662" t="e">
        <f>SUMIF('Cable trays + Fittings'!F:F,'Cable trays (UnitPrice)'!B397,'Cable trays + Fittings'!P:P)</f>
        <v>#REF!</v>
      </c>
      <c r="N397" s="674" t="e">
        <f t="shared" si="72"/>
        <v>#REF!</v>
      </c>
      <c r="R397" s="680">
        <v>430</v>
      </c>
      <c r="S397" s="682">
        <f t="shared" si="75"/>
        <v>0</v>
      </c>
    </row>
    <row r="398" spans="1:19">
      <c r="A398" s="644" t="s">
        <v>1941</v>
      </c>
      <c r="B398" s="689" t="s">
        <v>1942</v>
      </c>
      <c r="C398" s="679">
        <v>1</v>
      </c>
      <c r="D398" s="688">
        <v>440</v>
      </c>
      <c r="E398" s="673">
        <f t="shared" si="70"/>
        <v>38.260869565217391</v>
      </c>
      <c r="F398" s="681">
        <f t="shared" si="71"/>
        <v>38.260869565217391</v>
      </c>
      <c r="G398" s="644"/>
      <c r="H398" s="644"/>
      <c r="I398" s="644" t="s">
        <v>40</v>
      </c>
      <c r="J398" s="675"/>
      <c r="K398" s="676" t="s">
        <v>1180</v>
      </c>
      <c r="L398" s="685">
        <v>45624</v>
      </c>
      <c r="M398" s="662" t="e">
        <f>SUMIF('Cable trays + Fittings'!F:F,'Cable trays (UnitPrice)'!B398,'Cable trays + Fittings'!P:P)</f>
        <v>#REF!</v>
      </c>
      <c r="N398" s="674" t="e">
        <f t="shared" si="72"/>
        <v>#REF!</v>
      </c>
      <c r="R398" s="680">
        <v>440</v>
      </c>
      <c r="S398" s="682">
        <f t="shared" si="75"/>
        <v>0</v>
      </c>
    </row>
    <row r="399" spans="1:19">
      <c r="A399" s="644" t="s">
        <v>1943</v>
      </c>
      <c r="B399" s="689" t="s">
        <v>1944</v>
      </c>
      <c r="C399" s="679">
        <v>1</v>
      </c>
      <c r="D399" s="683">
        <f t="shared" ref="D399:D404" si="76">K399</f>
        <v>129.08805031446542</v>
      </c>
      <c r="E399" s="673">
        <f t="shared" si="70"/>
        <v>11.225047853431775</v>
      </c>
      <c r="F399" s="681">
        <f t="shared" si="71"/>
        <v>11.225047853431775</v>
      </c>
      <c r="G399" s="644"/>
      <c r="H399" s="644"/>
      <c r="I399" s="644" t="s">
        <v>40</v>
      </c>
      <c r="J399" s="675"/>
      <c r="K399" s="676">
        <v>129.08805031446542</v>
      </c>
      <c r="L399" s="684">
        <v>45665</v>
      </c>
      <c r="M399" s="662" t="e">
        <f>SUMIF('Cable trays + Fittings'!F:F,'Cable trays (UnitPrice)'!B399,'Cable trays + Fittings'!P:P)</f>
        <v>#REF!</v>
      </c>
      <c r="N399" s="674" t="e">
        <f t="shared" si="72"/>
        <v>#REF!</v>
      </c>
      <c r="R399" s="680">
        <v>450</v>
      </c>
      <c r="S399" s="682">
        <f t="shared" si="75"/>
        <v>-320.91194968553458</v>
      </c>
    </row>
    <row r="400" spans="1:19">
      <c r="A400" s="644" t="s">
        <v>1945</v>
      </c>
      <c r="B400" s="689" t="s">
        <v>1946</v>
      </c>
      <c r="C400" s="679">
        <v>1</v>
      </c>
      <c r="D400" s="683">
        <f t="shared" si="76"/>
        <v>129.08805031446542</v>
      </c>
      <c r="E400" s="673">
        <f t="shared" si="70"/>
        <v>11.225047853431775</v>
      </c>
      <c r="F400" s="681">
        <f t="shared" si="71"/>
        <v>11.225047853431775</v>
      </c>
      <c r="G400" s="644"/>
      <c r="H400" s="644"/>
      <c r="I400" s="644" t="s">
        <v>40</v>
      </c>
      <c r="J400" s="675"/>
      <c r="K400" s="676">
        <v>129.08805031446542</v>
      </c>
      <c r="L400" s="684">
        <v>45665</v>
      </c>
      <c r="M400" s="662" t="e">
        <f>SUMIF('Cable trays + Fittings'!F:F,'Cable trays (UnitPrice)'!B400,'Cable trays + Fittings'!P:P)</f>
        <v>#REF!</v>
      </c>
      <c r="N400" s="674" t="e">
        <f t="shared" si="72"/>
        <v>#REF!</v>
      </c>
      <c r="R400" s="680">
        <v>455</v>
      </c>
      <c r="S400" s="682">
        <f t="shared" si="75"/>
        <v>-325.91194968553458</v>
      </c>
    </row>
    <row r="401" spans="1:19">
      <c r="A401" s="644" t="s">
        <v>1947</v>
      </c>
      <c r="B401" s="689" t="s">
        <v>1948</v>
      </c>
      <c r="C401" s="679">
        <v>1</v>
      </c>
      <c r="D401" s="683">
        <f t="shared" si="76"/>
        <v>129.08805031446542</v>
      </c>
      <c r="E401" s="673">
        <f t="shared" si="70"/>
        <v>11.225047853431775</v>
      </c>
      <c r="F401" s="681">
        <f t="shared" si="71"/>
        <v>11.225047853431775</v>
      </c>
      <c r="G401" s="644"/>
      <c r="H401" s="644"/>
      <c r="I401" s="644" t="s">
        <v>40</v>
      </c>
      <c r="J401" s="675"/>
      <c r="K401" s="676">
        <v>129.08805031446542</v>
      </c>
      <c r="L401" s="684">
        <v>45665</v>
      </c>
      <c r="M401" s="662" t="e">
        <f>SUMIF('Cable trays + Fittings'!F:F,'Cable trays (UnitPrice)'!B401,'Cable trays + Fittings'!P:P)</f>
        <v>#REF!</v>
      </c>
      <c r="N401" s="674" t="e">
        <f t="shared" si="72"/>
        <v>#REF!</v>
      </c>
      <c r="R401" s="680">
        <v>460</v>
      </c>
      <c r="S401" s="682">
        <f t="shared" si="75"/>
        <v>-330.91194968553458</v>
      </c>
    </row>
    <row r="402" spans="1:19">
      <c r="A402" s="644" t="s">
        <v>1949</v>
      </c>
      <c r="B402" s="689" t="s">
        <v>1950</v>
      </c>
      <c r="C402" s="679">
        <v>1</v>
      </c>
      <c r="D402" s="683">
        <f t="shared" si="76"/>
        <v>235.53459119496856</v>
      </c>
      <c r="E402" s="673">
        <f t="shared" si="70"/>
        <v>20.481268799562482</v>
      </c>
      <c r="F402" s="681">
        <f t="shared" si="71"/>
        <v>20.481268799562482</v>
      </c>
      <c r="G402" s="644"/>
      <c r="H402" s="644"/>
      <c r="I402" s="644" t="s">
        <v>40</v>
      </c>
      <c r="J402" s="675"/>
      <c r="K402" s="676">
        <v>235.53459119496856</v>
      </c>
      <c r="L402" s="684">
        <v>45665</v>
      </c>
      <c r="M402" s="662" t="e">
        <f>SUMIF('Cable trays + Fittings'!F:F,'Cable trays (UnitPrice)'!B402,'Cable trays + Fittings'!P:P)</f>
        <v>#REF!</v>
      </c>
      <c r="N402" s="674" t="e">
        <f t="shared" si="72"/>
        <v>#REF!</v>
      </c>
      <c r="R402" s="680">
        <v>465</v>
      </c>
      <c r="S402" s="682">
        <f t="shared" si="75"/>
        <v>-229.46540880503144</v>
      </c>
    </row>
    <row r="403" spans="1:19">
      <c r="A403" s="644" t="s">
        <v>1951</v>
      </c>
      <c r="B403" s="689" t="s">
        <v>1952</v>
      </c>
      <c r="C403" s="679">
        <v>1</v>
      </c>
      <c r="D403" s="683">
        <f t="shared" si="76"/>
        <v>235.53459119496856</v>
      </c>
      <c r="E403" s="673">
        <f t="shared" si="70"/>
        <v>20.481268799562482</v>
      </c>
      <c r="F403" s="681">
        <f t="shared" si="71"/>
        <v>20.481268799562482</v>
      </c>
      <c r="G403" s="644"/>
      <c r="H403" s="644"/>
      <c r="I403" s="644" t="s">
        <v>40</v>
      </c>
      <c r="J403" s="675"/>
      <c r="K403" s="676">
        <v>235.53459119496856</v>
      </c>
      <c r="L403" s="684">
        <v>45665</v>
      </c>
      <c r="M403" s="662" t="e">
        <f>SUMIF('Cable trays + Fittings'!F:F,'Cable trays (UnitPrice)'!B403,'Cable trays + Fittings'!P:P)</f>
        <v>#REF!</v>
      </c>
      <c r="N403" s="674" t="e">
        <f t="shared" si="72"/>
        <v>#REF!</v>
      </c>
      <c r="R403" s="680">
        <v>470</v>
      </c>
      <c r="S403" s="682">
        <f t="shared" si="75"/>
        <v>-234.46540880503144</v>
      </c>
    </row>
    <row r="404" spans="1:19">
      <c r="A404" s="644" t="s">
        <v>1953</v>
      </c>
      <c r="B404" s="689" t="s">
        <v>1954</v>
      </c>
      <c r="C404" s="679">
        <v>1</v>
      </c>
      <c r="D404" s="683">
        <f t="shared" si="76"/>
        <v>279.40251572327043</v>
      </c>
      <c r="E404" s="673">
        <f t="shared" si="70"/>
        <v>24.295870932458296</v>
      </c>
      <c r="F404" s="681">
        <f t="shared" si="71"/>
        <v>24.295870932458296</v>
      </c>
      <c r="G404" s="644"/>
      <c r="H404" s="644"/>
      <c r="I404" s="644" t="s">
        <v>40</v>
      </c>
      <c r="J404" s="675"/>
      <c r="K404" s="676">
        <v>279.40251572327043</v>
      </c>
      <c r="L404" s="684">
        <v>45665</v>
      </c>
      <c r="M404" s="662" t="e">
        <f>SUMIF('Cable trays + Fittings'!F:F,'Cable trays (UnitPrice)'!B404,'Cable trays + Fittings'!P:P)</f>
        <v>#REF!</v>
      </c>
      <c r="N404" s="674" t="e">
        <f t="shared" si="72"/>
        <v>#REF!</v>
      </c>
      <c r="R404" s="680">
        <v>475</v>
      </c>
      <c r="S404" s="682">
        <f t="shared" si="75"/>
        <v>-195.59748427672957</v>
      </c>
    </row>
    <row r="405" spans="1:19">
      <c r="A405" s="644" t="s">
        <v>1955</v>
      </c>
      <c r="B405" s="689" t="s">
        <v>1956</v>
      </c>
      <c r="C405" s="679">
        <v>1</v>
      </c>
      <c r="D405" s="688">
        <v>480</v>
      </c>
      <c r="E405" s="673">
        <f t="shared" si="70"/>
        <v>41.739130434782609</v>
      </c>
      <c r="F405" s="681">
        <f t="shared" si="71"/>
        <v>41.739130434782609</v>
      </c>
      <c r="G405" s="644"/>
      <c r="H405" s="644"/>
      <c r="I405" s="644" t="s">
        <v>40</v>
      </c>
      <c r="J405" s="675"/>
      <c r="K405" s="676" t="s">
        <v>1180</v>
      </c>
      <c r="L405" s="685">
        <v>45624</v>
      </c>
      <c r="M405" s="662" t="e">
        <f>SUMIF('Cable trays + Fittings'!F:F,'Cable trays (UnitPrice)'!B405,'Cable trays + Fittings'!P:P)</f>
        <v>#REF!</v>
      </c>
      <c r="N405" s="674" t="e">
        <f t="shared" si="72"/>
        <v>#REF!</v>
      </c>
      <c r="R405" s="680">
        <v>480</v>
      </c>
      <c r="S405" s="682">
        <f t="shared" si="75"/>
        <v>0</v>
      </c>
    </row>
    <row r="406" spans="1:19">
      <c r="A406" s="644" t="s">
        <v>1957</v>
      </c>
      <c r="B406" s="689" t="s">
        <v>1958</v>
      </c>
      <c r="C406" s="679">
        <v>1</v>
      </c>
      <c r="D406" s="688">
        <v>485</v>
      </c>
      <c r="E406" s="673">
        <f t="shared" si="70"/>
        <v>42.173913043478258</v>
      </c>
      <c r="F406" s="681">
        <f t="shared" si="71"/>
        <v>42.173913043478258</v>
      </c>
      <c r="G406" s="644"/>
      <c r="H406" s="644"/>
      <c r="I406" s="644" t="s">
        <v>40</v>
      </c>
      <c r="J406" s="675"/>
      <c r="K406" s="676" t="s">
        <v>1180</v>
      </c>
      <c r="L406" s="685">
        <v>45624</v>
      </c>
      <c r="M406" s="662" t="e">
        <f>SUMIF('Cable trays + Fittings'!F:F,'Cable trays (UnitPrice)'!B406,'Cable trays + Fittings'!P:P)</f>
        <v>#REF!</v>
      </c>
      <c r="N406" s="674" t="e">
        <f t="shared" si="72"/>
        <v>#REF!</v>
      </c>
      <c r="R406" s="680">
        <v>485</v>
      </c>
      <c r="S406" s="682">
        <f t="shared" si="75"/>
        <v>0</v>
      </c>
    </row>
    <row r="407" spans="1:19">
      <c r="A407" s="644" t="s">
        <v>1959</v>
      </c>
      <c r="B407" s="689" t="s">
        <v>1960</v>
      </c>
      <c r="C407" s="679">
        <v>1</v>
      </c>
      <c r="D407" s="688">
        <v>490</v>
      </c>
      <c r="E407" s="673">
        <f t="shared" si="70"/>
        <v>42.608695652173914</v>
      </c>
      <c r="F407" s="681">
        <f t="shared" si="71"/>
        <v>42.608695652173914</v>
      </c>
      <c r="G407" s="644"/>
      <c r="H407" s="644"/>
      <c r="I407" s="644" t="s">
        <v>40</v>
      </c>
      <c r="J407" s="675"/>
      <c r="K407" s="676" t="s">
        <v>1180</v>
      </c>
      <c r="L407" s="685">
        <v>45624</v>
      </c>
      <c r="M407" s="662" t="e">
        <f>SUMIF('Cable trays + Fittings'!F:F,'Cable trays (UnitPrice)'!B407,'Cable trays + Fittings'!P:P)</f>
        <v>#REF!</v>
      </c>
      <c r="N407" s="674" t="e">
        <f t="shared" si="72"/>
        <v>#REF!</v>
      </c>
      <c r="R407" s="680">
        <v>490</v>
      </c>
      <c r="S407" s="682">
        <f t="shared" si="75"/>
        <v>0</v>
      </c>
    </row>
    <row r="408" spans="1:19">
      <c r="A408" s="644" t="s">
        <v>1961</v>
      </c>
      <c r="B408" s="689" t="s">
        <v>1962</v>
      </c>
      <c r="C408" s="679">
        <v>1</v>
      </c>
      <c r="D408" s="683">
        <f t="shared" ref="D408:D409" si="77">K408</f>
        <v>129.08805031446542</v>
      </c>
      <c r="E408" s="673">
        <f t="shared" si="70"/>
        <v>11.225047853431775</v>
      </c>
      <c r="F408" s="681">
        <f t="shared" si="71"/>
        <v>11.225047853431775</v>
      </c>
      <c r="G408" s="644"/>
      <c r="H408" s="644"/>
      <c r="I408" s="644" t="s">
        <v>40</v>
      </c>
      <c r="J408" s="675"/>
      <c r="K408" s="676">
        <v>129.08805031446542</v>
      </c>
      <c r="L408" s="684">
        <v>45665</v>
      </c>
      <c r="M408" s="662" t="e">
        <f>SUMIF('Cable trays + Fittings'!F:F,'Cable trays (UnitPrice)'!B408,'Cable trays + Fittings'!P:P)</f>
        <v>#REF!</v>
      </c>
      <c r="N408" s="674" t="e">
        <f t="shared" si="72"/>
        <v>#REF!</v>
      </c>
      <c r="R408" s="680">
        <v>495</v>
      </c>
      <c r="S408" s="682">
        <f t="shared" si="75"/>
        <v>-365.91194968553458</v>
      </c>
    </row>
    <row r="409" spans="1:19">
      <c r="A409" s="644" t="s">
        <v>1963</v>
      </c>
      <c r="B409" s="689" t="s">
        <v>1964</v>
      </c>
      <c r="C409" s="679">
        <v>1</v>
      </c>
      <c r="D409" s="683">
        <f t="shared" si="77"/>
        <v>129.08805031446542</v>
      </c>
      <c r="E409" s="673">
        <f t="shared" si="70"/>
        <v>11.225047853431775</v>
      </c>
      <c r="F409" s="681">
        <f t="shared" si="71"/>
        <v>11.225047853431775</v>
      </c>
      <c r="G409" s="644"/>
      <c r="H409" s="644"/>
      <c r="I409" s="644" t="s">
        <v>40</v>
      </c>
      <c r="J409" s="675"/>
      <c r="K409" s="676">
        <v>129.08805031446542</v>
      </c>
      <c r="L409" s="684">
        <v>45665</v>
      </c>
      <c r="M409" s="662" t="e">
        <f>SUMIF('Cable trays + Fittings'!F:F,'Cable trays (UnitPrice)'!B409,'Cable trays + Fittings'!P:P)</f>
        <v>#REF!</v>
      </c>
      <c r="N409" s="674" t="e">
        <f t="shared" si="72"/>
        <v>#REF!</v>
      </c>
      <c r="R409" s="680">
        <v>497</v>
      </c>
      <c r="S409" s="682">
        <f t="shared" si="75"/>
        <v>-367.91194968553458</v>
      </c>
    </row>
    <row r="410" spans="1:19">
      <c r="A410" s="644" t="s">
        <v>1965</v>
      </c>
      <c r="B410" s="689" t="s">
        <v>1966</v>
      </c>
      <c r="C410" s="679">
        <v>1</v>
      </c>
      <c r="D410" s="688">
        <v>500</v>
      </c>
      <c r="E410" s="673">
        <f t="shared" si="70"/>
        <v>43.478260869565219</v>
      </c>
      <c r="F410" s="681">
        <f t="shared" si="71"/>
        <v>43.478260869565219</v>
      </c>
      <c r="G410" s="644"/>
      <c r="H410" s="644"/>
      <c r="I410" s="644" t="s">
        <v>40</v>
      </c>
      <c r="J410" s="675"/>
      <c r="K410" s="676" t="s">
        <v>1180</v>
      </c>
      <c r="L410" s="685">
        <v>45624</v>
      </c>
      <c r="M410" s="662" t="e">
        <f>SUMIF('Cable trays + Fittings'!F:F,'Cable trays (UnitPrice)'!B410,'Cable trays + Fittings'!P:P)</f>
        <v>#REF!</v>
      </c>
      <c r="N410" s="674" t="e">
        <f t="shared" si="72"/>
        <v>#REF!</v>
      </c>
      <c r="R410" s="680">
        <v>500</v>
      </c>
      <c r="S410" s="682">
        <f t="shared" si="75"/>
        <v>0</v>
      </c>
    </row>
    <row r="411" spans="1:19">
      <c r="A411" s="644" t="s">
        <v>1967</v>
      </c>
      <c r="B411" s="689" t="s">
        <v>1968</v>
      </c>
      <c r="C411" s="679">
        <v>1</v>
      </c>
      <c r="D411" s="688">
        <v>550</v>
      </c>
      <c r="E411" s="673">
        <f t="shared" si="70"/>
        <v>47.826086956521742</v>
      </c>
      <c r="F411" s="681">
        <f t="shared" si="71"/>
        <v>47.826086956521742</v>
      </c>
      <c r="G411" s="644"/>
      <c r="H411" s="644"/>
      <c r="I411" s="644" t="s">
        <v>40</v>
      </c>
      <c r="J411" s="675"/>
      <c r="K411" s="676" t="s">
        <v>1180</v>
      </c>
      <c r="L411" s="685">
        <v>45624</v>
      </c>
      <c r="M411" s="662" t="e">
        <f>SUMIF('Cable trays + Fittings'!F:F,'Cable trays (UnitPrice)'!B411,'Cable trays + Fittings'!P:P)</f>
        <v>#REF!</v>
      </c>
      <c r="N411" s="674" t="e">
        <f t="shared" si="72"/>
        <v>#REF!</v>
      </c>
      <c r="R411" s="680">
        <v>550</v>
      </c>
      <c r="S411" s="682">
        <f t="shared" si="75"/>
        <v>0</v>
      </c>
    </row>
    <row r="412" spans="1:19">
      <c r="A412" s="644" t="s">
        <v>1969</v>
      </c>
      <c r="B412" s="689" t="s">
        <v>1970</v>
      </c>
      <c r="C412" s="679">
        <v>1</v>
      </c>
      <c r="D412" s="683">
        <f t="shared" ref="D412:D413" si="78">K412</f>
        <v>326.41509433962267</v>
      </c>
      <c r="E412" s="673">
        <f t="shared" si="70"/>
        <v>28.383921246923709</v>
      </c>
      <c r="F412" s="681">
        <f t="shared" si="71"/>
        <v>28.383921246923709</v>
      </c>
      <c r="G412" s="644"/>
      <c r="H412" s="644"/>
      <c r="I412" s="644" t="s">
        <v>40</v>
      </c>
      <c r="J412" s="675"/>
      <c r="K412" s="676">
        <v>326.41509433962267</v>
      </c>
      <c r="L412" s="684">
        <v>45665</v>
      </c>
      <c r="M412" s="662" t="e">
        <f>SUMIF('Cable trays + Fittings'!F:F,'Cable trays (UnitPrice)'!B412,'Cable trays + Fittings'!P:P)</f>
        <v>#REF!</v>
      </c>
      <c r="N412" s="674" t="e">
        <f t="shared" si="72"/>
        <v>#REF!</v>
      </c>
      <c r="R412" s="680">
        <v>600</v>
      </c>
      <c r="S412" s="682">
        <f t="shared" si="75"/>
        <v>-273.58490566037733</v>
      </c>
    </row>
    <row r="413" spans="1:19">
      <c r="A413" s="644" t="s">
        <v>1971</v>
      </c>
      <c r="B413" s="689" t="s">
        <v>1972</v>
      </c>
      <c r="C413" s="679">
        <v>1</v>
      </c>
      <c r="D413" s="683">
        <f t="shared" si="78"/>
        <v>180.8176100628931</v>
      </c>
      <c r="E413" s="673">
        <f t="shared" si="70"/>
        <v>15.723270440251573</v>
      </c>
      <c r="F413" s="681">
        <f t="shared" si="71"/>
        <v>15.723270440251573</v>
      </c>
      <c r="G413" s="644"/>
      <c r="H413" s="644"/>
      <c r="I413" s="644" t="s">
        <v>40</v>
      </c>
      <c r="J413" s="675"/>
      <c r="K413" s="676">
        <v>180.8176100628931</v>
      </c>
      <c r="L413" s="684">
        <v>45665</v>
      </c>
      <c r="M413" s="662" t="e">
        <f>SUMIF('Cable trays + Fittings'!F:F,'Cable trays (UnitPrice)'!B413,'Cable trays + Fittings'!P:P)</f>
        <v>#REF!</v>
      </c>
      <c r="N413" s="674" t="e">
        <f t="shared" si="72"/>
        <v>#REF!</v>
      </c>
      <c r="R413" s="680">
        <v>650</v>
      </c>
      <c r="S413" s="682">
        <f t="shared" si="75"/>
        <v>-469.1823899371069</v>
      </c>
    </row>
    <row r="414" spans="1:19">
      <c r="A414" s="644" t="s">
        <v>1973</v>
      </c>
      <c r="B414" s="689" t="s">
        <v>1974</v>
      </c>
      <c r="C414" s="679">
        <v>1</v>
      </c>
      <c r="D414" s="688">
        <v>700</v>
      </c>
      <c r="E414" s="673">
        <f t="shared" si="70"/>
        <v>60.869565217391305</v>
      </c>
      <c r="F414" s="681">
        <f t="shared" si="71"/>
        <v>60.869565217391305</v>
      </c>
      <c r="G414" s="644"/>
      <c r="H414" s="644"/>
      <c r="I414" s="644" t="s">
        <v>40</v>
      </c>
      <c r="J414" s="675"/>
      <c r="K414" s="676" t="s">
        <v>1180</v>
      </c>
      <c r="L414" s="685">
        <v>45624</v>
      </c>
      <c r="M414" s="662" t="e">
        <f>SUMIF('Cable trays + Fittings'!F:F,'Cable trays (UnitPrice)'!B414,'Cable trays + Fittings'!P:P)</f>
        <v>#REF!</v>
      </c>
      <c r="N414" s="674" t="e">
        <f t="shared" si="72"/>
        <v>#REF!</v>
      </c>
      <c r="R414" s="680">
        <v>700</v>
      </c>
      <c r="S414" s="682">
        <f t="shared" si="75"/>
        <v>0</v>
      </c>
    </row>
    <row r="415" spans="1:19">
      <c r="A415" s="644" t="s">
        <v>1975</v>
      </c>
      <c r="B415" s="689" t="s">
        <v>1976</v>
      </c>
      <c r="C415" s="679">
        <v>1</v>
      </c>
      <c r="D415" s="683">
        <f t="shared" ref="D415:D417" si="79">K415</f>
        <v>302.83018867924528</v>
      </c>
      <c r="E415" s="673">
        <f t="shared" si="70"/>
        <v>26.333059885151762</v>
      </c>
      <c r="F415" s="681">
        <f t="shared" si="71"/>
        <v>26.333059885151762</v>
      </c>
      <c r="G415" s="644"/>
      <c r="H415" s="644"/>
      <c r="I415" s="644" t="s">
        <v>40</v>
      </c>
      <c r="J415" s="675"/>
      <c r="K415" s="676">
        <v>302.83018867924528</v>
      </c>
      <c r="L415" s="684">
        <v>45665</v>
      </c>
      <c r="M415" s="662" t="e">
        <f>SUMIF('Cable trays + Fittings'!F:F,'Cable trays (UnitPrice)'!B415,'Cable trays + Fittings'!P:P)</f>
        <v>#REF!</v>
      </c>
      <c r="N415" s="674" t="e">
        <f t="shared" si="72"/>
        <v>#REF!</v>
      </c>
      <c r="R415" s="680">
        <v>750</v>
      </c>
      <c r="S415" s="682">
        <f t="shared" si="75"/>
        <v>-447.16981132075472</v>
      </c>
    </row>
    <row r="416" spans="1:19">
      <c r="A416" s="644" t="s">
        <v>1977</v>
      </c>
      <c r="B416" s="689" t="s">
        <v>1978</v>
      </c>
      <c r="C416" s="679">
        <v>1</v>
      </c>
      <c r="D416" s="683">
        <f t="shared" si="79"/>
        <v>302.83018867924528</v>
      </c>
      <c r="E416" s="673">
        <f t="shared" si="70"/>
        <v>26.333059885151762</v>
      </c>
      <c r="F416" s="681">
        <f t="shared" si="71"/>
        <v>26.333059885151762</v>
      </c>
      <c r="G416" s="644"/>
      <c r="H416" s="644"/>
      <c r="I416" s="644" t="s">
        <v>40</v>
      </c>
      <c r="J416" s="675"/>
      <c r="K416" s="676">
        <v>302.83018867924528</v>
      </c>
      <c r="L416" s="684">
        <v>45665</v>
      </c>
      <c r="M416" s="662" t="e">
        <f>SUMIF('Cable trays + Fittings'!F:F,'Cable trays (UnitPrice)'!B416,'Cable trays + Fittings'!P:P)</f>
        <v>#REF!</v>
      </c>
      <c r="N416" s="674" t="e">
        <f t="shared" si="72"/>
        <v>#REF!</v>
      </c>
      <c r="R416" s="680">
        <v>800</v>
      </c>
      <c r="S416" s="682">
        <f t="shared" si="75"/>
        <v>-497.16981132075472</v>
      </c>
    </row>
    <row r="417" spans="1:19">
      <c r="A417" s="644" t="s">
        <v>1979</v>
      </c>
      <c r="B417" s="689" t="s">
        <v>1980</v>
      </c>
      <c r="C417" s="679">
        <v>1</v>
      </c>
      <c r="D417" s="683">
        <f t="shared" si="79"/>
        <v>326.41509433962267</v>
      </c>
      <c r="E417" s="673">
        <f t="shared" si="70"/>
        <v>28.383921246923709</v>
      </c>
      <c r="F417" s="681">
        <f t="shared" si="71"/>
        <v>28.383921246923709</v>
      </c>
      <c r="G417" s="644"/>
      <c r="H417" s="644"/>
      <c r="I417" s="644" t="s">
        <v>40</v>
      </c>
      <c r="J417" s="675"/>
      <c r="K417" s="676">
        <v>326.41509433962267</v>
      </c>
      <c r="L417" s="684">
        <v>45665</v>
      </c>
      <c r="M417" s="662" t="e">
        <f>SUMIF('Cable trays + Fittings'!F:F,'Cable trays (UnitPrice)'!B417,'Cable trays + Fittings'!P:P)</f>
        <v>#REF!</v>
      </c>
      <c r="N417" s="674" t="e">
        <f t="shared" si="72"/>
        <v>#REF!</v>
      </c>
      <c r="R417" s="680">
        <v>840</v>
      </c>
      <c r="S417" s="682">
        <f t="shared" si="75"/>
        <v>-513.58490566037733</v>
      </c>
    </row>
    <row r="418" spans="1:19">
      <c r="A418" s="644" t="s">
        <v>1981</v>
      </c>
      <c r="B418" s="689" t="s">
        <v>1982</v>
      </c>
      <c r="C418" s="679">
        <v>1</v>
      </c>
      <c r="D418" s="688">
        <v>880</v>
      </c>
      <c r="E418" s="673">
        <f t="shared" si="70"/>
        <v>76.521739130434781</v>
      </c>
      <c r="F418" s="681">
        <f t="shared" si="71"/>
        <v>76.521739130434781</v>
      </c>
      <c r="G418" s="644"/>
      <c r="H418" s="644"/>
      <c r="I418" s="644" t="s">
        <v>40</v>
      </c>
      <c r="J418" s="675"/>
      <c r="K418" s="676" t="s">
        <v>1180</v>
      </c>
      <c r="L418" s="685">
        <v>45624</v>
      </c>
      <c r="M418" s="662" t="e">
        <f>SUMIF('Cable trays + Fittings'!F:F,'Cable trays (UnitPrice)'!B418,'Cable trays + Fittings'!P:P)</f>
        <v>#REF!</v>
      </c>
      <c r="N418" s="674" t="e">
        <f t="shared" si="72"/>
        <v>#REF!</v>
      </c>
      <c r="R418" s="680">
        <v>880</v>
      </c>
      <c r="S418" s="682">
        <f t="shared" si="75"/>
        <v>0</v>
      </c>
    </row>
    <row r="419" spans="1:19">
      <c r="A419" s="644" t="s">
        <v>1983</v>
      </c>
      <c r="B419" s="689" t="s">
        <v>1984</v>
      </c>
      <c r="C419" s="679">
        <v>1</v>
      </c>
      <c r="D419" s="688">
        <v>900</v>
      </c>
      <c r="E419" s="673">
        <f t="shared" si="70"/>
        <v>78.260869565217391</v>
      </c>
      <c r="F419" s="681">
        <f t="shared" si="71"/>
        <v>78.260869565217391</v>
      </c>
      <c r="G419" s="644"/>
      <c r="H419" s="644"/>
      <c r="I419" s="644" t="s">
        <v>40</v>
      </c>
      <c r="J419" s="675"/>
      <c r="K419" s="676" t="s">
        <v>1180</v>
      </c>
      <c r="L419" s="685">
        <v>45624</v>
      </c>
      <c r="M419" s="662" t="e">
        <f>SUMIF('Cable trays + Fittings'!F:F,'Cable trays (UnitPrice)'!B419,'Cable trays + Fittings'!P:P)</f>
        <v>#REF!</v>
      </c>
      <c r="N419" s="674" t="e">
        <f t="shared" si="72"/>
        <v>#REF!</v>
      </c>
      <c r="R419" s="680">
        <v>900</v>
      </c>
      <c r="S419" s="682">
        <f t="shared" si="75"/>
        <v>0</v>
      </c>
    </row>
    <row r="420" spans="1:19">
      <c r="A420" s="644" t="s">
        <v>1985</v>
      </c>
      <c r="B420" s="689" t="s">
        <v>1986</v>
      </c>
      <c r="C420" s="679">
        <v>1</v>
      </c>
      <c r="D420" s="688">
        <v>925</v>
      </c>
      <c r="E420" s="673">
        <f t="shared" si="70"/>
        <v>80.434782608695656</v>
      </c>
      <c r="F420" s="681">
        <f t="shared" si="71"/>
        <v>80.434782608695656</v>
      </c>
      <c r="G420" s="644"/>
      <c r="H420" s="644"/>
      <c r="I420" s="644" t="s">
        <v>40</v>
      </c>
      <c r="J420" s="675"/>
      <c r="K420" s="676" t="s">
        <v>1180</v>
      </c>
      <c r="L420" s="685">
        <v>45624</v>
      </c>
      <c r="M420" s="662" t="e">
        <f>SUMIF('Cable trays + Fittings'!F:F,'Cable trays (UnitPrice)'!B420,'Cable trays + Fittings'!P:P)</f>
        <v>#REF!</v>
      </c>
      <c r="N420" s="674" t="e">
        <f t="shared" si="72"/>
        <v>#REF!</v>
      </c>
      <c r="R420" s="680">
        <v>925</v>
      </c>
      <c r="S420" s="682">
        <f t="shared" si="75"/>
        <v>0</v>
      </c>
    </row>
    <row r="421" spans="1:19">
      <c r="A421" s="644" t="s">
        <v>1987</v>
      </c>
      <c r="B421" s="689" t="s">
        <v>1988</v>
      </c>
      <c r="C421" s="679">
        <v>1</v>
      </c>
      <c r="D421" s="683">
        <f>K421</f>
        <v>504.71698113207549</v>
      </c>
      <c r="E421" s="673">
        <f t="shared" si="70"/>
        <v>43.888433141919606</v>
      </c>
      <c r="F421" s="681">
        <f t="shared" si="71"/>
        <v>43.888433141919606</v>
      </c>
      <c r="G421" s="644"/>
      <c r="H421" s="644"/>
      <c r="I421" s="644" t="s">
        <v>40</v>
      </c>
      <c r="J421" s="675"/>
      <c r="K421" s="676">
        <v>504.71698113207549</v>
      </c>
      <c r="L421" s="684">
        <v>45665</v>
      </c>
      <c r="M421" s="662" t="e">
        <f>SUMIF('Cable trays + Fittings'!F:F,'Cable trays (UnitPrice)'!B421,'Cable trays + Fittings'!P:P)</f>
        <v>#REF!</v>
      </c>
      <c r="N421" s="674" t="e">
        <f t="shared" si="72"/>
        <v>#REF!</v>
      </c>
      <c r="R421" s="680">
        <v>950</v>
      </c>
      <c r="S421" s="682">
        <f t="shared" si="75"/>
        <v>-445.28301886792451</v>
      </c>
    </row>
    <row r="422" spans="1:19">
      <c r="A422" s="644" t="s">
        <v>1989</v>
      </c>
      <c r="B422" s="689" t="s">
        <v>1990</v>
      </c>
      <c r="C422" s="679">
        <v>1</v>
      </c>
      <c r="D422" s="688">
        <v>975</v>
      </c>
      <c r="E422" s="673">
        <f t="shared" si="70"/>
        <v>84.782608695652172</v>
      </c>
      <c r="F422" s="681">
        <f t="shared" si="71"/>
        <v>84.782608695652172</v>
      </c>
      <c r="G422" s="644"/>
      <c r="H422" s="644"/>
      <c r="I422" s="644" t="s">
        <v>40</v>
      </c>
      <c r="J422" s="675"/>
      <c r="K422" s="676" t="s">
        <v>1180</v>
      </c>
      <c r="L422" s="685">
        <v>45624</v>
      </c>
      <c r="M422" s="662" t="e">
        <f>SUMIF('Cable trays + Fittings'!F:F,'Cable trays (UnitPrice)'!B422,'Cable trays + Fittings'!P:P)</f>
        <v>#REF!</v>
      </c>
      <c r="N422" s="674" t="e">
        <f t="shared" si="72"/>
        <v>#REF!</v>
      </c>
      <c r="R422" s="680">
        <v>975</v>
      </c>
      <c r="S422" s="682">
        <f t="shared" si="75"/>
        <v>0</v>
      </c>
    </row>
    <row r="423" spans="1:19">
      <c r="A423" s="644" t="s">
        <v>1991</v>
      </c>
      <c r="B423" s="689" t="s">
        <v>1992</v>
      </c>
      <c r="C423" s="679">
        <v>1</v>
      </c>
      <c r="D423" s="688">
        <v>1000</v>
      </c>
      <c r="E423" s="673">
        <f t="shared" si="70"/>
        <v>86.956521739130437</v>
      </c>
      <c r="F423" s="681">
        <f t="shared" si="71"/>
        <v>86.956521739130437</v>
      </c>
      <c r="G423" s="644"/>
      <c r="H423" s="644"/>
      <c r="I423" s="644" t="s">
        <v>40</v>
      </c>
      <c r="J423" s="675"/>
      <c r="K423" s="676" t="s">
        <v>1180</v>
      </c>
      <c r="L423" s="685">
        <v>45624</v>
      </c>
      <c r="M423" s="662" t="e">
        <f>SUMIF('Cable trays + Fittings'!F:F,'Cable trays (UnitPrice)'!B423,'Cable trays + Fittings'!P:P)</f>
        <v>#REF!</v>
      </c>
      <c r="N423" s="674" t="e">
        <f t="shared" si="72"/>
        <v>#REF!</v>
      </c>
      <c r="R423" s="680">
        <v>1000</v>
      </c>
      <c r="S423" s="682">
        <f t="shared" si="75"/>
        <v>0</v>
      </c>
    </row>
    <row r="424" spans="1:19">
      <c r="A424" s="644" t="s">
        <v>1993</v>
      </c>
      <c r="B424" s="689" t="s">
        <v>1994</v>
      </c>
      <c r="C424" s="679">
        <v>1</v>
      </c>
      <c r="D424" s="683">
        <f>K424</f>
        <v>67.452830188679243</v>
      </c>
      <c r="E424" s="673">
        <f t="shared" si="70"/>
        <v>5.8654634946677602</v>
      </c>
      <c r="F424" s="681">
        <f t="shared" si="71"/>
        <v>5.8654634946677602</v>
      </c>
      <c r="G424" s="644"/>
      <c r="H424" s="644"/>
      <c r="I424" s="644" t="s">
        <v>40</v>
      </c>
      <c r="J424" s="675"/>
      <c r="K424" s="676">
        <v>67.452830188679243</v>
      </c>
      <c r="L424" s="684">
        <v>45665</v>
      </c>
      <c r="M424" s="662" t="e">
        <f>SUMIF('Cable trays + Fittings'!F:F,'Cable trays (UnitPrice)'!B424,'Cable trays + Fittings'!P:P)</f>
        <v>#REF!</v>
      </c>
      <c r="N424" s="674" t="e">
        <f t="shared" si="72"/>
        <v>#REF!</v>
      </c>
      <c r="R424" s="680">
        <v>250</v>
      </c>
      <c r="S424" s="682">
        <f t="shared" si="75"/>
        <v>-182.54716981132077</v>
      </c>
    </row>
    <row r="425" spans="1:19">
      <c r="A425" s="644" t="s">
        <v>1995</v>
      </c>
      <c r="B425" s="689" t="s">
        <v>1996</v>
      </c>
      <c r="C425" s="679">
        <v>1</v>
      </c>
      <c r="D425" s="688">
        <v>300</v>
      </c>
      <c r="E425" s="673">
        <f t="shared" si="70"/>
        <v>26.086956521739129</v>
      </c>
      <c r="F425" s="681">
        <f t="shared" si="71"/>
        <v>26.086956521739129</v>
      </c>
      <c r="G425" s="644"/>
      <c r="H425" s="644"/>
      <c r="I425" s="644" t="s">
        <v>40</v>
      </c>
      <c r="J425" s="675"/>
      <c r="K425" s="676" t="s">
        <v>1180</v>
      </c>
      <c r="L425" s="685">
        <v>45624</v>
      </c>
      <c r="M425" s="662" t="e">
        <f>SUMIF('Cable trays + Fittings'!F:F,'Cable trays (UnitPrice)'!B425,'Cable trays + Fittings'!P:P)</f>
        <v>#REF!</v>
      </c>
      <c r="N425" s="674" t="e">
        <f t="shared" si="72"/>
        <v>#REF!</v>
      </c>
      <c r="R425" s="680">
        <v>300</v>
      </c>
      <c r="S425" s="682">
        <f t="shared" si="75"/>
        <v>0</v>
      </c>
    </row>
    <row r="426" spans="1:19">
      <c r="A426" s="644" t="s">
        <v>1997</v>
      </c>
      <c r="B426" s="689" t="s">
        <v>1998</v>
      </c>
      <c r="C426" s="679">
        <v>1</v>
      </c>
      <c r="D426" s="688">
        <v>260</v>
      </c>
      <c r="E426" s="673">
        <f t="shared" si="70"/>
        <v>22.608695652173914</v>
      </c>
      <c r="F426" s="681">
        <f t="shared" si="71"/>
        <v>22.608695652173914</v>
      </c>
      <c r="G426" s="644"/>
      <c r="H426" s="644"/>
      <c r="I426" s="644" t="s">
        <v>40</v>
      </c>
      <c r="J426" s="675"/>
      <c r="K426" s="676" t="s">
        <v>1180</v>
      </c>
      <c r="L426" s="685">
        <v>45624</v>
      </c>
      <c r="M426" s="662" t="e">
        <f>SUMIF('Cable trays + Fittings'!F:F,'Cable trays (UnitPrice)'!B426,'Cable trays + Fittings'!P:P)</f>
        <v>#REF!</v>
      </c>
      <c r="N426" s="674" t="e">
        <f t="shared" si="72"/>
        <v>#REF!</v>
      </c>
      <c r="R426" s="680">
        <v>260</v>
      </c>
      <c r="S426" s="682">
        <f t="shared" si="75"/>
        <v>0</v>
      </c>
    </row>
    <row r="427" spans="1:19">
      <c r="A427" s="644" t="s">
        <v>1999</v>
      </c>
      <c r="B427" s="689" t="s">
        <v>2000</v>
      </c>
      <c r="C427" s="679">
        <v>1</v>
      </c>
      <c r="D427" s="688">
        <v>300</v>
      </c>
      <c r="E427" s="673">
        <f t="shared" si="70"/>
        <v>26.086956521739129</v>
      </c>
      <c r="F427" s="681">
        <f t="shared" si="71"/>
        <v>26.086956521739129</v>
      </c>
      <c r="G427" s="644"/>
      <c r="H427" s="644"/>
      <c r="I427" s="644" t="s">
        <v>40</v>
      </c>
      <c r="J427" s="675"/>
      <c r="K427" s="676" t="s">
        <v>1180</v>
      </c>
      <c r="L427" s="685">
        <v>45624</v>
      </c>
      <c r="M427" s="662" t="e">
        <f>SUMIF('Cable trays + Fittings'!F:F,'Cable trays (UnitPrice)'!B427,'Cable trays + Fittings'!P:P)</f>
        <v>#REF!</v>
      </c>
      <c r="N427" s="674" t="e">
        <f t="shared" si="72"/>
        <v>#REF!</v>
      </c>
      <c r="R427" s="680">
        <v>300</v>
      </c>
      <c r="S427" s="682">
        <f t="shared" si="75"/>
        <v>0</v>
      </c>
    </row>
    <row r="428" spans="1:19">
      <c r="A428" s="644" t="s">
        <v>2001</v>
      </c>
      <c r="B428" s="689" t="s">
        <v>2002</v>
      </c>
      <c r="C428" s="679">
        <v>1</v>
      </c>
      <c r="D428" s="688">
        <v>350</v>
      </c>
      <c r="E428" s="673">
        <f t="shared" si="70"/>
        <v>30.434782608695652</v>
      </c>
      <c r="F428" s="681">
        <f t="shared" si="71"/>
        <v>30.434782608695652</v>
      </c>
      <c r="G428" s="644"/>
      <c r="H428" s="644"/>
      <c r="I428" s="644" t="s">
        <v>40</v>
      </c>
      <c r="J428" s="675"/>
      <c r="K428" s="676" t="s">
        <v>1180</v>
      </c>
      <c r="L428" s="685">
        <v>45624</v>
      </c>
      <c r="M428" s="662" t="e">
        <f>SUMIF('Cable trays + Fittings'!F:F,'Cable trays (UnitPrice)'!B428,'Cable trays + Fittings'!P:P)</f>
        <v>#REF!</v>
      </c>
      <c r="N428" s="674" t="e">
        <f t="shared" si="72"/>
        <v>#REF!</v>
      </c>
      <c r="R428" s="680">
        <v>350</v>
      </c>
      <c r="S428" s="682">
        <f t="shared" si="75"/>
        <v>0</v>
      </c>
    </row>
    <row r="429" spans="1:19">
      <c r="A429" s="644" t="s">
        <v>2003</v>
      </c>
      <c r="B429" s="689" t="s">
        <v>2004</v>
      </c>
      <c r="C429" s="679">
        <v>1</v>
      </c>
      <c r="D429" s="688">
        <v>400</v>
      </c>
      <c r="E429" s="673">
        <f t="shared" si="70"/>
        <v>34.782608695652172</v>
      </c>
      <c r="F429" s="681">
        <f t="shared" si="71"/>
        <v>34.782608695652172</v>
      </c>
      <c r="G429" s="644"/>
      <c r="H429" s="644"/>
      <c r="I429" s="644" t="s">
        <v>40</v>
      </c>
      <c r="J429" s="675"/>
      <c r="K429" s="676" t="s">
        <v>1180</v>
      </c>
      <c r="L429" s="685">
        <v>45624</v>
      </c>
      <c r="M429" s="662" t="e">
        <f>SUMIF('Cable trays + Fittings'!F:F,'Cable trays (UnitPrice)'!B429,'Cable trays + Fittings'!P:P)</f>
        <v>#REF!</v>
      </c>
      <c r="N429" s="674" t="e">
        <f t="shared" si="72"/>
        <v>#REF!</v>
      </c>
      <c r="R429" s="680">
        <v>400</v>
      </c>
      <c r="S429" s="682">
        <f t="shared" si="75"/>
        <v>0</v>
      </c>
    </row>
    <row r="430" spans="1:19">
      <c r="A430" s="644" t="s">
        <v>2005</v>
      </c>
      <c r="B430" s="689" t="s">
        <v>2006</v>
      </c>
      <c r="C430" s="679">
        <v>1</v>
      </c>
      <c r="D430" s="688">
        <v>450</v>
      </c>
      <c r="E430" s="673">
        <f t="shared" si="70"/>
        <v>39.130434782608695</v>
      </c>
      <c r="F430" s="681">
        <f t="shared" si="71"/>
        <v>39.130434782608695</v>
      </c>
      <c r="G430" s="644"/>
      <c r="H430" s="644"/>
      <c r="I430" s="644" t="s">
        <v>40</v>
      </c>
      <c r="J430" s="675"/>
      <c r="K430" s="676" t="s">
        <v>1180</v>
      </c>
      <c r="L430" s="685">
        <v>45624</v>
      </c>
      <c r="M430" s="662" t="e">
        <f>SUMIF('Cable trays + Fittings'!F:F,'Cable trays (UnitPrice)'!B430,'Cable trays + Fittings'!P:P)</f>
        <v>#REF!</v>
      </c>
      <c r="N430" s="674" t="e">
        <f t="shared" si="72"/>
        <v>#REF!</v>
      </c>
      <c r="R430" s="680">
        <v>450</v>
      </c>
      <c r="S430" s="682">
        <f t="shared" si="75"/>
        <v>0</v>
      </c>
    </row>
    <row r="431" spans="1:19">
      <c r="A431" s="644" t="s">
        <v>2007</v>
      </c>
      <c r="B431" s="689" t="s">
        <v>2008</v>
      </c>
      <c r="C431" s="679">
        <v>1</v>
      </c>
      <c r="D431" s="688">
        <v>500</v>
      </c>
      <c r="E431" s="673">
        <f t="shared" si="70"/>
        <v>43.478260869565219</v>
      </c>
      <c r="F431" s="681">
        <f t="shared" si="71"/>
        <v>43.478260869565219</v>
      </c>
      <c r="G431" s="644"/>
      <c r="H431" s="644"/>
      <c r="I431" s="644" t="s">
        <v>40</v>
      </c>
      <c r="J431" s="675"/>
      <c r="K431" s="676" t="s">
        <v>1180</v>
      </c>
      <c r="L431" s="685">
        <v>45624</v>
      </c>
      <c r="M431" s="662" t="e">
        <f>SUMIF('Cable trays + Fittings'!F:F,'Cable trays (UnitPrice)'!B431,'Cable trays + Fittings'!P:P)</f>
        <v>#REF!</v>
      </c>
      <c r="N431" s="674" t="e">
        <f t="shared" si="72"/>
        <v>#REF!</v>
      </c>
      <c r="R431" s="680">
        <v>500</v>
      </c>
      <c r="S431" s="682">
        <f t="shared" si="75"/>
        <v>0</v>
      </c>
    </row>
    <row r="432" spans="1:19">
      <c r="A432" s="644" t="s">
        <v>2009</v>
      </c>
      <c r="B432" s="689" t="s">
        <v>2010</v>
      </c>
      <c r="C432" s="679">
        <v>1</v>
      </c>
      <c r="D432" s="683">
        <f t="shared" ref="D432:D434" si="80">K432</f>
        <v>123.58490566037737</v>
      </c>
      <c r="E432" s="673">
        <f t="shared" si="70"/>
        <v>10.746513535684988</v>
      </c>
      <c r="F432" s="681">
        <f t="shared" si="71"/>
        <v>10.746513535684988</v>
      </c>
      <c r="G432" s="644"/>
      <c r="H432" s="644"/>
      <c r="I432" s="644" t="s">
        <v>40</v>
      </c>
      <c r="J432" s="675"/>
      <c r="K432" s="676">
        <v>123.58490566037737</v>
      </c>
      <c r="L432" s="684">
        <v>45665</v>
      </c>
      <c r="M432" s="662" t="e">
        <f>SUMIF('Cable trays + Fittings'!F:F,'Cable trays (UnitPrice)'!B432,'Cable trays + Fittings'!P:P)</f>
        <v>#REF!</v>
      </c>
      <c r="N432" s="674" t="e">
        <f t="shared" si="72"/>
        <v>#REF!</v>
      </c>
      <c r="R432" s="680">
        <v>600</v>
      </c>
      <c r="S432" s="682">
        <f t="shared" si="75"/>
        <v>-476.41509433962261</v>
      </c>
    </row>
    <row r="433" spans="1:19">
      <c r="A433" s="644" t="s">
        <v>2011</v>
      </c>
      <c r="B433" s="689" t="s">
        <v>2012</v>
      </c>
      <c r="C433" s="679">
        <v>1</v>
      </c>
      <c r="D433" s="683">
        <f t="shared" si="80"/>
        <v>176.25786163522014</v>
      </c>
      <c r="E433" s="673">
        <f t="shared" si="70"/>
        <v>15.326770576975663</v>
      </c>
      <c r="F433" s="681">
        <f t="shared" si="71"/>
        <v>15.326770576975663</v>
      </c>
      <c r="G433" s="644"/>
      <c r="H433" s="644"/>
      <c r="I433" s="644" t="s">
        <v>40</v>
      </c>
      <c r="J433" s="675"/>
      <c r="K433" s="676">
        <v>176.25786163522014</v>
      </c>
      <c r="L433" s="684">
        <v>45665</v>
      </c>
      <c r="M433" s="662" t="e">
        <f>SUMIF('Cable trays + Fittings'!F:F,'Cable trays (UnitPrice)'!B433,'Cable trays + Fittings'!P:P)</f>
        <v>#REF!</v>
      </c>
      <c r="N433" s="674" t="e">
        <f t="shared" si="72"/>
        <v>#REF!</v>
      </c>
      <c r="R433" s="680">
        <v>700</v>
      </c>
      <c r="S433" s="682">
        <f t="shared" si="75"/>
        <v>-523.74213836477986</v>
      </c>
    </row>
    <row r="434" spans="1:19">
      <c r="A434" s="644" t="s">
        <v>2013</v>
      </c>
      <c r="B434" s="689" t="s">
        <v>2014</v>
      </c>
      <c r="C434" s="679">
        <v>1</v>
      </c>
      <c r="D434" s="683">
        <f t="shared" si="80"/>
        <v>176.25786163522014</v>
      </c>
      <c r="E434" s="673">
        <f t="shared" si="70"/>
        <v>15.326770576975663</v>
      </c>
      <c r="F434" s="681">
        <f t="shared" si="71"/>
        <v>15.326770576975663</v>
      </c>
      <c r="G434" s="644"/>
      <c r="H434" s="644"/>
      <c r="I434" s="644" t="s">
        <v>40</v>
      </c>
      <c r="J434" s="675"/>
      <c r="K434" s="676">
        <v>176.25786163522014</v>
      </c>
      <c r="L434" s="684">
        <v>45665</v>
      </c>
      <c r="M434" s="662" t="e">
        <f>SUMIF('Cable trays + Fittings'!F:F,'Cable trays (UnitPrice)'!B434,'Cable trays + Fittings'!P:P)</f>
        <v>#REF!</v>
      </c>
      <c r="N434" s="674" t="e">
        <f t="shared" si="72"/>
        <v>#REF!</v>
      </c>
      <c r="R434" s="680">
        <v>750</v>
      </c>
      <c r="S434" s="682">
        <f t="shared" si="75"/>
        <v>-573.74213836477986</v>
      </c>
    </row>
    <row r="435" spans="1:19">
      <c r="A435" s="644" t="s">
        <v>2015</v>
      </c>
      <c r="B435" s="689" t="s">
        <v>2016</v>
      </c>
      <c r="C435" s="679">
        <v>1</v>
      </c>
      <c r="D435" s="688">
        <v>800</v>
      </c>
      <c r="E435" s="673">
        <f t="shared" si="70"/>
        <v>69.565217391304344</v>
      </c>
      <c r="F435" s="681">
        <f t="shared" si="71"/>
        <v>69.565217391304344</v>
      </c>
      <c r="G435" s="644"/>
      <c r="H435" s="644"/>
      <c r="I435" s="644" t="s">
        <v>40</v>
      </c>
      <c r="J435" s="675"/>
      <c r="K435" s="676" t="s">
        <v>1180</v>
      </c>
      <c r="L435" s="685">
        <v>45624</v>
      </c>
      <c r="M435" s="662" t="e">
        <f>SUMIF('Cable trays + Fittings'!F:F,'Cable trays (UnitPrice)'!B435,'Cable trays + Fittings'!P:P)</f>
        <v>#REF!</v>
      </c>
      <c r="N435" s="674" t="e">
        <f t="shared" si="72"/>
        <v>#REF!</v>
      </c>
      <c r="R435" s="680">
        <v>800</v>
      </c>
      <c r="S435" s="682">
        <f t="shared" si="75"/>
        <v>0</v>
      </c>
    </row>
    <row r="436" spans="1:19">
      <c r="A436" s="644" t="s">
        <v>2017</v>
      </c>
      <c r="B436" s="689" t="s">
        <v>2018</v>
      </c>
      <c r="C436" s="679">
        <v>1</v>
      </c>
      <c r="D436" s="688">
        <v>900</v>
      </c>
      <c r="E436" s="673">
        <f t="shared" si="70"/>
        <v>78.260869565217391</v>
      </c>
      <c r="F436" s="681">
        <f t="shared" si="71"/>
        <v>78.260869565217391</v>
      </c>
      <c r="G436" s="644"/>
      <c r="H436" s="644"/>
      <c r="I436" s="644" t="s">
        <v>40</v>
      </c>
      <c r="J436" s="675"/>
      <c r="K436" s="676" t="s">
        <v>1180</v>
      </c>
      <c r="L436" s="685">
        <v>45624</v>
      </c>
      <c r="M436" s="662" t="e">
        <f>SUMIF('Cable trays + Fittings'!F:F,'Cable trays (UnitPrice)'!B436,'Cable trays + Fittings'!P:P)</f>
        <v>#REF!</v>
      </c>
      <c r="N436" s="674" t="e">
        <f t="shared" si="72"/>
        <v>#REF!</v>
      </c>
      <c r="R436" s="680">
        <v>900</v>
      </c>
      <c r="S436" s="682">
        <f t="shared" si="75"/>
        <v>0</v>
      </c>
    </row>
    <row r="437" spans="1:19">
      <c r="A437" s="644" t="s">
        <v>2019</v>
      </c>
      <c r="B437" s="689" t="s">
        <v>2020</v>
      </c>
      <c r="C437" s="679">
        <v>1</v>
      </c>
      <c r="D437" s="688">
        <v>500</v>
      </c>
      <c r="E437" s="673">
        <f t="shared" ref="E437:E500" si="81">D437/NOK2EUR</f>
        <v>43.478260869565219</v>
      </c>
      <c r="F437" s="681">
        <f t="shared" ref="F437:F500" si="82">C437*E437</f>
        <v>43.478260869565219</v>
      </c>
      <c r="G437" s="644"/>
      <c r="H437" s="644"/>
      <c r="I437" s="644" t="s">
        <v>40</v>
      </c>
      <c r="J437" s="675"/>
      <c r="K437" s="676" t="s">
        <v>1180</v>
      </c>
      <c r="L437" s="685">
        <v>45624</v>
      </c>
      <c r="M437" s="662" t="e">
        <f>SUMIF('Cable trays + Fittings'!F:F,'Cable trays (UnitPrice)'!B437,'Cable trays + Fittings'!P:P)</f>
        <v>#REF!</v>
      </c>
      <c r="N437" s="674" t="e">
        <f t="shared" ref="N437:N500" si="83">M437*F437</f>
        <v>#REF!</v>
      </c>
      <c r="R437" s="680">
        <v>500</v>
      </c>
      <c r="S437" s="682">
        <f t="shared" si="75"/>
        <v>0</v>
      </c>
    </row>
    <row r="438" spans="1:19">
      <c r="A438" s="644" t="s">
        <v>2021</v>
      </c>
      <c r="B438" s="689" t="s">
        <v>2022</v>
      </c>
      <c r="C438" s="679">
        <v>1</v>
      </c>
      <c r="D438" s="688">
        <v>600</v>
      </c>
      <c r="E438" s="673">
        <f t="shared" si="81"/>
        <v>52.173913043478258</v>
      </c>
      <c r="F438" s="681">
        <f t="shared" si="82"/>
        <v>52.173913043478258</v>
      </c>
      <c r="G438" s="644"/>
      <c r="H438" s="644"/>
      <c r="I438" s="644" t="s">
        <v>40</v>
      </c>
      <c r="J438" s="675"/>
      <c r="K438" s="676" t="s">
        <v>1180</v>
      </c>
      <c r="L438" s="685">
        <v>45624</v>
      </c>
      <c r="M438" s="662" t="e">
        <f>SUMIF('Cable trays + Fittings'!F:F,'Cable trays (UnitPrice)'!B438,'Cable trays + Fittings'!P:P)</f>
        <v>#REF!</v>
      </c>
      <c r="N438" s="674" t="e">
        <f t="shared" si="83"/>
        <v>#REF!</v>
      </c>
      <c r="R438" s="680">
        <v>600</v>
      </c>
      <c r="S438" s="682">
        <f t="shared" si="75"/>
        <v>0</v>
      </c>
    </row>
    <row r="439" spans="1:19">
      <c r="A439" s="644" t="s">
        <v>2023</v>
      </c>
      <c r="B439" s="689" t="s">
        <v>2024</v>
      </c>
      <c r="C439" s="679">
        <v>1</v>
      </c>
      <c r="D439" s="688">
        <v>700</v>
      </c>
      <c r="E439" s="673">
        <f t="shared" si="81"/>
        <v>60.869565217391305</v>
      </c>
      <c r="F439" s="681">
        <f t="shared" si="82"/>
        <v>60.869565217391305</v>
      </c>
      <c r="G439" s="644"/>
      <c r="H439" s="644"/>
      <c r="I439" s="644" t="s">
        <v>40</v>
      </c>
      <c r="J439" s="675"/>
      <c r="K439" s="676" t="s">
        <v>1180</v>
      </c>
      <c r="L439" s="685">
        <v>45624</v>
      </c>
      <c r="M439" s="662" t="e">
        <f>SUMIF('Cable trays + Fittings'!F:F,'Cable trays (UnitPrice)'!B439,'Cable trays + Fittings'!P:P)</f>
        <v>#REF!</v>
      </c>
      <c r="N439" s="674" t="e">
        <f t="shared" si="83"/>
        <v>#REF!</v>
      </c>
      <c r="R439" s="680">
        <v>700</v>
      </c>
      <c r="S439" s="682">
        <f t="shared" si="75"/>
        <v>0</v>
      </c>
    </row>
    <row r="440" spans="1:19">
      <c r="A440" s="644" t="s">
        <v>2025</v>
      </c>
      <c r="B440" s="689" t="s">
        <v>2026</v>
      </c>
      <c r="C440" s="679">
        <v>1</v>
      </c>
      <c r="D440" s="688">
        <v>800</v>
      </c>
      <c r="E440" s="673">
        <f t="shared" si="81"/>
        <v>69.565217391304344</v>
      </c>
      <c r="F440" s="681">
        <f t="shared" si="82"/>
        <v>69.565217391304344</v>
      </c>
      <c r="G440" s="644"/>
      <c r="H440" s="644"/>
      <c r="I440" s="644" t="s">
        <v>40</v>
      </c>
      <c r="J440" s="675"/>
      <c r="K440" s="676" t="s">
        <v>1180</v>
      </c>
      <c r="L440" s="685">
        <v>45624</v>
      </c>
      <c r="M440" s="662" t="e">
        <f>SUMIF('Cable trays + Fittings'!F:F,'Cable trays (UnitPrice)'!B440,'Cable trays + Fittings'!P:P)</f>
        <v>#REF!</v>
      </c>
      <c r="N440" s="674" t="e">
        <f t="shared" si="83"/>
        <v>#REF!</v>
      </c>
      <c r="R440" s="680">
        <v>800</v>
      </c>
      <c r="S440" s="682">
        <f t="shared" si="75"/>
        <v>0</v>
      </c>
    </row>
    <row r="441" spans="1:19">
      <c r="A441" s="644" t="s">
        <v>2027</v>
      </c>
      <c r="B441" s="689" t="s">
        <v>2028</v>
      </c>
      <c r="C441" s="679">
        <v>1</v>
      </c>
      <c r="D441" s="688">
        <v>900</v>
      </c>
      <c r="E441" s="673">
        <f t="shared" si="81"/>
        <v>78.260869565217391</v>
      </c>
      <c r="F441" s="681">
        <f t="shared" si="82"/>
        <v>78.260869565217391</v>
      </c>
      <c r="G441" s="644"/>
      <c r="H441" s="644"/>
      <c r="I441" s="644" t="s">
        <v>40</v>
      </c>
      <c r="J441" s="675"/>
      <c r="K441" s="676" t="s">
        <v>1180</v>
      </c>
      <c r="L441" s="685">
        <v>45624</v>
      </c>
      <c r="M441" s="662" t="e">
        <f>SUMIF('Cable trays + Fittings'!F:F,'Cable trays (UnitPrice)'!B441,'Cable trays + Fittings'!P:P)</f>
        <v>#REF!</v>
      </c>
      <c r="N441" s="674" t="e">
        <f t="shared" si="83"/>
        <v>#REF!</v>
      </c>
      <c r="R441" s="680">
        <v>900</v>
      </c>
      <c r="S441" s="682">
        <f t="shared" si="75"/>
        <v>0</v>
      </c>
    </row>
    <row r="442" spans="1:19">
      <c r="A442" s="644" t="s">
        <v>2029</v>
      </c>
      <c r="B442" s="689" t="s">
        <v>2030</v>
      </c>
      <c r="C442" s="679">
        <v>1</v>
      </c>
      <c r="D442" s="688">
        <v>1000</v>
      </c>
      <c r="E442" s="673">
        <f t="shared" si="81"/>
        <v>86.956521739130437</v>
      </c>
      <c r="F442" s="681">
        <f t="shared" si="82"/>
        <v>86.956521739130437</v>
      </c>
      <c r="G442" s="644"/>
      <c r="H442" s="644"/>
      <c r="I442" s="644" t="s">
        <v>40</v>
      </c>
      <c r="J442" s="675"/>
      <c r="K442" s="676" t="s">
        <v>1180</v>
      </c>
      <c r="L442" s="685">
        <v>45624</v>
      </c>
      <c r="M442" s="662" t="e">
        <f>SUMIF('Cable trays + Fittings'!F:F,'Cable trays (UnitPrice)'!B442,'Cable trays + Fittings'!P:P)</f>
        <v>#REF!</v>
      </c>
      <c r="N442" s="674" t="e">
        <f t="shared" si="83"/>
        <v>#REF!</v>
      </c>
      <c r="R442" s="680">
        <v>1000</v>
      </c>
      <c r="S442" s="682">
        <f t="shared" si="75"/>
        <v>0</v>
      </c>
    </row>
    <row r="443" spans="1:19">
      <c r="A443" s="644" t="s">
        <v>2031</v>
      </c>
      <c r="B443" s="689" t="s">
        <v>2032</v>
      </c>
      <c r="C443" s="679">
        <v>1</v>
      </c>
      <c r="D443" s="688">
        <v>250</v>
      </c>
      <c r="E443" s="673">
        <f t="shared" si="81"/>
        <v>21.739130434782609</v>
      </c>
      <c r="F443" s="681">
        <f t="shared" si="82"/>
        <v>21.739130434782609</v>
      </c>
      <c r="G443" s="644"/>
      <c r="H443" s="644"/>
      <c r="I443" s="644" t="s">
        <v>40</v>
      </c>
      <c r="J443" s="675"/>
      <c r="K443" s="676" t="s">
        <v>1180</v>
      </c>
      <c r="L443" s="685">
        <v>45624</v>
      </c>
      <c r="M443" s="662" t="e">
        <f>SUMIF('Cable trays + Fittings'!F:F,'Cable trays (UnitPrice)'!B443,'Cable trays + Fittings'!P:P)</f>
        <v>#REF!</v>
      </c>
      <c r="N443" s="674" t="e">
        <f t="shared" si="83"/>
        <v>#REF!</v>
      </c>
      <c r="R443" s="680">
        <v>250</v>
      </c>
      <c r="S443" s="682">
        <f t="shared" si="75"/>
        <v>0</v>
      </c>
    </row>
    <row r="444" spans="1:19">
      <c r="A444" s="644" t="s">
        <v>2033</v>
      </c>
      <c r="B444" s="689" t="s">
        <v>2034</v>
      </c>
      <c r="C444" s="679">
        <v>1</v>
      </c>
      <c r="D444" s="688">
        <v>300</v>
      </c>
      <c r="E444" s="673">
        <f t="shared" si="81"/>
        <v>26.086956521739129</v>
      </c>
      <c r="F444" s="681">
        <f t="shared" si="82"/>
        <v>26.086956521739129</v>
      </c>
      <c r="G444" s="644"/>
      <c r="H444" s="644"/>
      <c r="I444" s="644" t="s">
        <v>40</v>
      </c>
      <c r="J444" s="675"/>
      <c r="K444" s="676" t="s">
        <v>1180</v>
      </c>
      <c r="L444" s="685">
        <v>45624</v>
      </c>
      <c r="M444" s="662" t="e">
        <f>SUMIF('Cable trays + Fittings'!F:F,'Cable trays (UnitPrice)'!B444,'Cable trays + Fittings'!P:P)</f>
        <v>#REF!</v>
      </c>
      <c r="N444" s="674" t="e">
        <f t="shared" si="83"/>
        <v>#REF!</v>
      </c>
      <c r="R444" s="680">
        <v>300</v>
      </c>
      <c r="S444" s="682">
        <f t="shared" si="75"/>
        <v>0</v>
      </c>
    </row>
    <row r="445" spans="1:19">
      <c r="A445" s="644" t="s">
        <v>2035</v>
      </c>
      <c r="B445" s="689" t="s">
        <v>2036</v>
      </c>
      <c r="C445" s="679">
        <v>1</v>
      </c>
      <c r="D445" s="688">
        <v>330</v>
      </c>
      <c r="E445" s="673">
        <f t="shared" si="81"/>
        <v>28.695652173913043</v>
      </c>
      <c r="F445" s="681">
        <f t="shared" si="82"/>
        <v>28.695652173913043</v>
      </c>
      <c r="G445" s="644"/>
      <c r="H445" s="644"/>
      <c r="I445" s="644" t="s">
        <v>40</v>
      </c>
      <c r="J445" s="675"/>
      <c r="K445" s="676" t="s">
        <v>1180</v>
      </c>
      <c r="L445" s="685">
        <v>45624</v>
      </c>
      <c r="M445" s="662" t="e">
        <f>SUMIF('Cable trays + Fittings'!F:F,'Cable trays (UnitPrice)'!B445,'Cable trays + Fittings'!P:P)</f>
        <v>#REF!</v>
      </c>
      <c r="N445" s="674" t="e">
        <f t="shared" si="83"/>
        <v>#REF!</v>
      </c>
      <c r="R445" s="680">
        <v>330</v>
      </c>
      <c r="S445" s="682">
        <f t="shared" si="75"/>
        <v>0</v>
      </c>
    </row>
    <row r="446" spans="1:19">
      <c r="A446" s="644" t="s">
        <v>2037</v>
      </c>
      <c r="B446" s="689" t="s">
        <v>2038</v>
      </c>
      <c r="C446" s="679">
        <v>1</v>
      </c>
      <c r="D446" s="683">
        <f>K446</f>
        <v>38.050314465408803</v>
      </c>
      <c r="E446" s="673">
        <f t="shared" si="81"/>
        <v>3.3087229969920697</v>
      </c>
      <c r="F446" s="681">
        <f t="shared" si="82"/>
        <v>3.3087229969920697</v>
      </c>
      <c r="G446" s="644"/>
      <c r="H446" s="644"/>
      <c r="I446" s="644" t="s">
        <v>40</v>
      </c>
      <c r="J446" s="675"/>
      <c r="K446" s="676">
        <v>38.050314465408803</v>
      </c>
      <c r="L446" s="684">
        <v>45665</v>
      </c>
      <c r="M446" s="662" t="e">
        <f>SUMIF('Cable trays + Fittings'!F:F,'Cable trays (UnitPrice)'!B446,'Cable trays + Fittings'!P:P)</f>
        <v>#REF!</v>
      </c>
      <c r="N446" s="674" t="e">
        <f t="shared" si="83"/>
        <v>#REF!</v>
      </c>
      <c r="R446" s="680">
        <v>360</v>
      </c>
      <c r="S446" s="682">
        <f t="shared" si="75"/>
        <v>-321.9496855345912</v>
      </c>
    </row>
    <row r="447" spans="1:19">
      <c r="A447" s="644" t="s">
        <v>2039</v>
      </c>
      <c r="B447" s="689" t="s">
        <v>2040</v>
      </c>
      <c r="C447" s="679">
        <v>1</v>
      </c>
      <c r="D447" s="688">
        <v>370</v>
      </c>
      <c r="E447" s="673">
        <f t="shared" si="81"/>
        <v>32.173913043478258</v>
      </c>
      <c r="F447" s="681">
        <f t="shared" si="82"/>
        <v>32.173913043478258</v>
      </c>
      <c r="G447" s="644"/>
      <c r="H447" s="644"/>
      <c r="I447" s="644" t="s">
        <v>40</v>
      </c>
      <c r="J447" s="675"/>
      <c r="K447" s="676" t="s">
        <v>1180</v>
      </c>
      <c r="L447" s="685">
        <v>45624</v>
      </c>
      <c r="M447" s="662" t="e">
        <f>SUMIF('Cable trays + Fittings'!F:F,'Cable trays (UnitPrice)'!B447,'Cable trays + Fittings'!P:P)</f>
        <v>#REF!</v>
      </c>
      <c r="N447" s="674" t="e">
        <f t="shared" si="83"/>
        <v>#REF!</v>
      </c>
      <c r="R447" s="680">
        <v>370</v>
      </c>
      <c r="S447" s="682">
        <f t="shared" si="75"/>
        <v>0</v>
      </c>
    </row>
    <row r="448" spans="1:19">
      <c r="A448" s="644" t="s">
        <v>2041</v>
      </c>
      <c r="B448" s="689" t="s">
        <v>2042</v>
      </c>
      <c r="C448" s="679">
        <v>1</v>
      </c>
      <c r="D448" s="688">
        <v>400</v>
      </c>
      <c r="E448" s="673">
        <f t="shared" si="81"/>
        <v>34.782608695652172</v>
      </c>
      <c r="F448" s="681">
        <f t="shared" si="82"/>
        <v>34.782608695652172</v>
      </c>
      <c r="G448" s="644"/>
      <c r="H448" s="644"/>
      <c r="I448" s="644" t="s">
        <v>40</v>
      </c>
      <c r="J448" s="675"/>
      <c r="K448" s="676" t="s">
        <v>1180</v>
      </c>
      <c r="L448" s="685">
        <v>45624</v>
      </c>
      <c r="M448" s="662" t="e">
        <f>SUMIF('Cable trays + Fittings'!F:F,'Cable trays (UnitPrice)'!B448,'Cable trays + Fittings'!P:P)</f>
        <v>#REF!</v>
      </c>
      <c r="N448" s="674" t="e">
        <f t="shared" si="83"/>
        <v>#REF!</v>
      </c>
      <c r="R448" s="680">
        <v>400</v>
      </c>
      <c r="S448" s="682">
        <f t="shared" si="75"/>
        <v>0</v>
      </c>
    </row>
    <row r="449" spans="1:19">
      <c r="A449" s="644" t="s">
        <v>2043</v>
      </c>
      <c r="B449" s="689" t="s">
        <v>2044</v>
      </c>
      <c r="C449" s="679">
        <v>1</v>
      </c>
      <c r="D449" s="688">
        <v>440</v>
      </c>
      <c r="E449" s="673">
        <f t="shared" si="81"/>
        <v>38.260869565217391</v>
      </c>
      <c r="F449" s="681">
        <f t="shared" si="82"/>
        <v>38.260869565217391</v>
      </c>
      <c r="G449" s="644"/>
      <c r="H449" s="644"/>
      <c r="I449" s="644" t="s">
        <v>40</v>
      </c>
      <c r="J449" s="675"/>
      <c r="K449" s="676" t="s">
        <v>1180</v>
      </c>
      <c r="L449" s="685">
        <v>45624</v>
      </c>
      <c r="M449" s="662" t="e">
        <f>SUMIF('Cable trays + Fittings'!F:F,'Cable trays (UnitPrice)'!B449,'Cable trays + Fittings'!P:P)</f>
        <v>#REF!</v>
      </c>
      <c r="N449" s="674" t="e">
        <f t="shared" si="83"/>
        <v>#REF!</v>
      </c>
      <c r="R449" s="680">
        <v>440</v>
      </c>
      <c r="S449" s="682">
        <f t="shared" si="75"/>
        <v>0</v>
      </c>
    </row>
    <row r="450" spans="1:19">
      <c r="A450" s="644" t="s">
        <v>2045</v>
      </c>
      <c r="B450" s="689" t="s">
        <v>2046</v>
      </c>
      <c r="C450" s="679">
        <v>1</v>
      </c>
      <c r="D450" s="688">
        <v>470</v>
      </c>
      <c r="E450" s="673">
        <f t="shared" si="81"/>
        <v>40.869565217391305</v>
      </c>
      <c r="F450" s="681">
        <f t="shared" si="82"/>
        <v>40.869565217391305</v>
      </c>
      <c r="G450" s="644"/>
      <c r="H450" s="644"/>
      <c r="I450" s="644" t="s">
        <v>40</v>
      </c>
      <c r="J450" s="675"/>
      <c r="K450" s="676" t="s">
        <v>1180</v>
      </c>
      <c r="L450" s="685">
        <v>45624</v>
      </c>
      <c r="M450" s="662" t="e">
        <f>SUMIF('Cable trays + Fittings'!F:F,'Cable trays (UnitPrice)'!B450,'Cable trays + Fittings'!P:P)</f>
        <v>#REF!</v>
      </c>
      <c r="N450" s="674" t="e">
        <f t="shared" si="83"/>
        <v>#REF!</v>
      </c>
      <c r="R450" s="680">
        <v>470</v>
      </c>
      <c r="S450" s="682">
        <f t="shared" si="75"/>
        <v>0</v>
      </c>
    </row>
    <row r="451" spans="1:19">
      <c r="A451" s="644" t="s">
        <v>2047</v>
      </c>
      <c r="B451" s="689" t="s">
        <v>2048</v>
      </c>
      <c r="C451" s="679">
        <v>1</v>
      </c>
      <c r="D451" s="688">
        <v>500</v>
      </c>
      <c r="E451" s="673">
        <f t="shared" si="81"/>
        <v>43.478260869565219</v>
      </c>
      <c r="F451" s="681">
        <f t="shared" si="82"/>
        <v>43.478260869565219</v>
      </c>
      <c r="G451" s="644"/>
      <c r="H451" s="644"/>
      <c r="I451" s="644" t="s">
        <v>40</v>
      </c>
      <c r="J451" s="675"/>
      <c r="K451" s="676" t="s">
        <v>1180</v>
      </c>
      <c r="L451" s="685">
        <v>45624</v>
      </c>
      <c r="M451" s="662" t="e">
        <f>SUMIF('Cable trays + Fittings'!F:F,'Cable trays (UnitPrice)'!B451,'Cable trays + Fittings'!P:P)</f>
        <v>#REF!</v>
      </c>
      <c r="N451" s="674" t="e">
        <f t="shared" si="83"/>
        <v>#REF!</v>
      </c>
      <c r="R451" s="680">
        <v>500</v>
      </c>
      <c r="S451" s="682">
        <f t="shared" si="75"/>
        <v>0</v>
      </c>
    </row>
    <row r="452" spans="1:19">
      <c r="A452" s="644" t="s">
        <v>2049</v>
      </c>
      <c r="B452" s="689" t="s">
        <v>2050</v>
      </c>
      <c r="C452" s="679">
        <v>1</v>
      </c>
      <c r="D452" s="688">
        <v>550</v>
      </c>
      <c r="E452" s="673">
        <f t="shared" si="81"/>
        <v>47.826086956521742</v>
      </c>
      <c r="F452" s="681">
        <f t="shared" si="82"/>
        <v>47.826086956521742</v>
      </c>
      <c r="G452" s="644"/>
      <c r="H452" s="644"/>
      <c r="I452" s="644" t="s">
        <v>40</v>
      </c>
      <c r="J452" s="675"/>
      <c r="K452" s="676" t="s">
        <v>1180</v>
      </c>
      <c r="L452" s="685">
        <v>45624</v>
      </c>
      <c r="M452" s="662" t="e">
        <f>SUMIF('Cable trays + Fittings'!F:F,'Cable trays (UnitPrice)'!B452,'Cable trays + Fittings'!P:P)</f>
        <v>#REF!</v>
      </c>
      <c r="N452" s="674" t="e">
        <f t="shared" si="83"/>
        <v>#REF!</v>
      </c>
      <c r="R452" s="680">
        <v>550</v>
      </c>
      <c r="S452" s="682">
        <f t="shared" si="75"/>
        <v>0</v>
      </c>
    </row>
    <row r="453" spans="1:19">
      <c r="A453" s="644" t="s">
        <v>2051</v>
      </c>
      <c r="B453" s="689" t="s">
        <v>2052</v>
      </c>
      <c r="C453" s="679">
        <v>1</v>
      </c>
      <c r="D453" s="688">
        <v>625</v>
      </c>
      <c r="E453" s="673">
        <f t="shared" si="81"/>
        <v>54.347826086956523</v>
      </c>
      <c r="F453" s="681">
        <f t="shared" si="82"/>
        <v>54.347826086956523</v>
      </c>
      <c r="G453" s="644"/>
      <c r="H453" s="644"/>
      <c r="I453" s="644" t="s">
        <v>40</v>
      </c>
      <c r="J453" s="675"/>
      <c r="K453" s="676" t="s">
        <v>1180</v>
      </c>
      <c r="L453" s="685">
        <v>45624</v>
      </c>
      <c r="M453" s="662" t="e">
        <f>SUMIF('Cable trays + Fittings'!F:F,'Cable trays (UnitPrice)'!B453,'Cable trays + Fittings'!P:P)</f>
        <v>#REF!</v>
      </c>
      <c r="N453" s="674" t="e">
        <f t="shared" si="83"/>
        <v>#REF!</v>
      </c>
      <c r="R453" s="680">
        <v>625</v>
      </c>
      <c r="S453" s="682">
        <f t="shared" si="75"/>
        <v>0</v>
      </c>
    </row>
    <row r="454" spans="1:19">
      <c r="A454" s="644" t="s">
        <v>2053</v>
      </c>
      <c r="B454" s="689" t="s">
        <v>2054</v>
      </c>
      <c r="C454" s="679">
        <v>1</v>
      </c>
      <c r="D454" s="688">
        <v>600</v>
      </c>
      <c r="E454" s="673">
        <f t="shared" si="81"/>
        <v>52.173913043478258</v>
      </c>
      <c r="F454" s="681">
        <f t="shared" si="82"/>
        <v>52.173913043478258</v>
      </c>
      <c r="G454" s="644"/>
      <c r="H454" s="644"/>
      <c r="I454" s="644" t="s">
        <v>40</v>
      </c>
      <c r="J454" s="675"/>
      <c r="K454" s="676" t="s">
        <v>1180</v>
      </c>
      <c r="L454" s="685">
        <v>45624</v>
      </c>
      <c r="M454" s="662" t="e">
        <f>SUMIF('Cable trays + Fittings'!F:F,'Cable trays (UnitPrice)'!B454,'Cable trays + Fittings'!P:P)</f>
        <v>#REF!</v>
      </c>
      <c r="N454" s="674" t="e">
        <f t="shared" si="83"/>
        <v>#REF!</v>
      </c>
      <c r="R454" s="680">
        <v>600</v>
      </c>
      <c r="S454" s="682">
        <f t="shared" si="75"/>
        <v>0</v>
      </c>
    </row>
    <row r="455" spans="1:19">
      <c r="A455" s="644" t="s">
        <v>2055</v>
      </c>
      <c r="B455" s="689" t="s">
        <v>2056</v>
      </c>
      <c r="C455" s="679">
        <v>1</v>
      </c>
      <c r="D455" s="688">
        <v>675</v>
      </c>
      <c r="E455" s="673">
        <f t="shared" si="81"/>
        <v>58.695652173913047</v>
      </c>
      <c r="F455" s="681">
        <f t="shared" si="82"/>
        <v>58.695652173913047</v>
      </c>
      <c r="G455" s="644"/>
      <c r="H455" s="644"/>
      <c r="I455" s="644" t="s">
        <v>40</v>
      </c>
      <c r="J455" s="675"/>
      <c r="K455" s="676" t="s">
        <v>1180</v>
      </c>
      <c r="L455" s="685">
        <v>45624</v>
      </c>
      <c r="M455" s="662" t="e">
        <f>SUMIF('Cable trays + Fittings'!F:F,'Cable trays (UnitPrice)'!B455,'Cable trays + Fittings'!P:P)</f>
        <v>#REF!</v>
      </c>
      <c r="N455" s="674" t="e">
        <f t="shared" si="83"/>
        <v>#REF!</v>
      </c>
      <c r="R455" s="680">
        <v>675</v>
      </c>
      <c r="S455" s="682">
        <f t="shared" si="75"/>
        <v>0</v>
      </c>
    </row>
    <row r="456" spans="1:19">
      <c r="A456" s="644" t="s">
        <v>2057</v>
      </c>
      <c r="B456" s="689" t="s">
        <v>2058</v>
      </c>
      <c r="C456" s="679">
        <v>1</v>
      </c>
      <c r="D456" s="688">
        <v>650</v>
      </c>
      <c r="E456" s="673">
        <f t="shared" si="81"/>
        <v>56.521739130434781</v>
      </c>
      <c r="F456" s="681">
        <f t="shared" si="82"/>
        <v>56.521739130434781</v>
      </c>
      <c r="G456" s="644"/>
      <c r="H456" s="644"/>
      <c r="I456" s="644" t="s">
        <v>40</v>
      </c>
      <c r="J456" s="675"/>
      <c r="K456" s="676" t="s">
        <v>1180</v>
      </c>
      <c r="L456" s="685">
        <v>45624</v>
      </c>
      <c r="M456" s="662" t="e">
        <f>SUMIF('Cable trays + Fittings'!F:F,'Cable trays (UnitPrice)'!B456,'Cable trays + Fittings'!P:P)</f>
        <v>#REF!</v>
      </c>
      <c r="N456" s="674" t="e">
        <f t="shared" si="83"/>
        <v>#REF!</v>
      </c>
      <c r="R456" s="680">
        <v>650</v>
      </c>
      <c r="S456" s="682">
        <f t="shared" si="75"/>
        <v>0</v>
      </c>
    </row>
    <row r="457" spans="1:19">
      <c r="A457" s="644" t="s">
        <v>2059</v>
      </c>
      <c r="B457" s="689" t="s">
        <v>2060</v>
      </c>
      <c r="C457" s="679">
        <v>1</v>
      </c>
      <c r="D457" s="688">
        <v>675</v>
      </c>
      <c r="E457" s="673">
        <f t="shared" si="81"/>
        <v>58.695652173913047</v>
      </c>
      <c r="F457" s="681">
        <f t="shared" si="82"/>
        <v>58.695652173913047</v>
      </c>
      <c r="G457" s="644"/>
      <c r="H457" s="644"/>
      <c r="I457" s="644" t="s">
        <v>40</v>
      </c>
      <c r="J457" s="675"/>
      <c r="K457" s="676" t="s">
        <v>1180</v>
      </c>
      <c r="L457" s="685">
        <v>45624</v>
      </c>
      <c r="M457" s="662" t="e">
        <f>SUMIF('Cable trays + Fittings'!F:F,'Cable trays (UnitPrice)'!B457,'Cable trays + Fittings'!P:P)</f>
        <v>#REF!</v>
      </c>
      <c r="N457" s="674" t="e">
        <f t="shared" si="83"/>
        <v>#REF!</v>
      </c>
      <c r="R457" s="680">
        <v>675</v>
      </c>
      <c r="S457" s="682">
        <f t="shared" si="75"/>
        <v>0</v>
      </c>
    </row>
    <row r="458" spans="1:19">
      <c r="A458" s="644" t="s">
        <v>2061</v>
      </c>
      <c r="B458" s="689" t="s">
        <v>2062</v>
      </c>
      <c r="C458" s="679">
        <v>1</v>
      </c>
      <c r="D458" s="688">
        <v>700</v>
      </c>
      <c r="E458" s="673">
        <f t="shared" si="81"/>
        <v>60.869565217391305</v>
      </c>
      <c r="F458" s="681">
        <f t="shared" si="82"/>
        <v>60.869565217391305</v>
      </c>
      <c r="G458" s="644"/>
      <c r="H458" s="644"/>
      <c r="I458" s="644" t="s">
        <v>40</v>
      </c>
      <c r="J458" s="675"/>
      <c r="K458" s="676" t="s">
        <v>1180</v>
      </c>
      <c r="L458" s="685">
        <v>45624</v>
      </c>
      <c r="M458" s="662" t="e">
        <f>SUMIF('Cable trays + Fittings'!F:F,'Cable trays (UnitPrice)'!B458,'Cable trays + Fittings'!P:P)</f>
        <v>#REF!</v>
      </c>
      <c r="N458" s="674" t="e">
        <f t="shared" si="83"/>
        <v>#REF!</v>
      </c>
      <c r="R458" s="680">
        <v>700</v>
      </c>
      <c r="S458" s="682">
        <f t="shared" si="75"/>
        <v>0</v>
      </c>
    </row>
    <row r="459" spans="1:19">
      <c r="A459" s="644" t="s">
        <v>2063</v>
      </c>
      <c r="B459" s="689" t="s">
        <v>2064</v>
      </c>
      <c r="C459" s="679">
        <v>1</v>
      </c>
      <c r="D459" s="688">
        <v>740</v>
      </c>
      <c r="E459" s="673">
        <f t="shared" si="81"/>
        <v>64.347826086956516</v>
      </c>
      <c r="F459" s="681">
        <f t="shared" si="82"/>
        <v>64.347826086956516</v>
      </c>
      <c r="G459" s="644"/>
      <c r="H459" s="644"/>
      <c r="I459" s="644" t="s">
        <v>40</v>
      </c>
      <c r="J459" s="675"/>
      <c r="K459" s="676" t="s">
        <v>1180</v>
      </c>
      <c r="L459" s="685">
        <v>45624</v>
      </c>
      <c r="M459" s="662" t="e">
        <f>SUMIF('Cable trays + Fittings'!F:F,'Cable trays (UnitPrice)'!B459,'Cable trays + Fittings'!P:P)</f>
        <v>#REF!</v>
      </c>
      <c r="N459" s="674" t="e">
        <f t="shared" si="83"/>
        <v>#REF!</v>
      </c>
      <c r="R459" s="680">
        <v>740</v>
      </c>
      <c r="S459" s="682">
        <f t="shared" si="75"/>
        <v>0</v>
      </c>
    </row>
    <row r="460" spans="1:19">
      <c r="A460" s="644" t="s">
        <v>2065</v>
      </c>
      <c r="B460" s="689" t="s">
        <v>2066</v>
      </c>
      <c r="C460" s="679">
        <v>1</v>
      </c>
      <c r="D460" s="688">
        <v>770</v>
      </c>
      <c r="E460" s="673">
        <f t="shared" si="81"/>
        <v>66.956521739130437</v>
      </c>
      <c r="F460" s="681">
        <f t="shared" si="82"/>
        <v>66.956521739130437</v>
      </c>
      <c r="G460" s="644"/>
      <c r="H460" s="644"/>
      <c r="I460" s="644" t="s">
        <v>40</v>
      </c>
      <c r="J460" s="675"/>
      <c r="K460" s="676" t="s">
        <v>1180</v>
      </c>
      <c r="L460" s="685">
        <v>45624</v>
      </c>
      <c r="M460" s="662" t="e">
        <f>SUMIF('Cable trays + Fittings'!F:F,'Cable trays (UnitPrice)'!B460,'Cable trays + Fittings'!P:P)</f>
        <v>#REF!</v>
      </c>
      <c r="N460" s="674" t="e">
        <f t="shared" si="83"/>
        <v>#REF!</v>
      </c>
      <c r="R460" s="680">
        <v>770</v>
      </c>
      <c r="S460" s="682">
        <f t="shared" ref="S460:S523" si="84">D460-R460</f>
        <v>0</v>
      </c>
    </row>
    <row r="461" spans="1:19">
      <c r="A461" s="644" t="s">
        <v>2067</v>
      </c>
      <c r="B461" s="689" t="s">
        <v>2068</v>
      </c>
      <c r="C461" s="679">
        <v>1</v>
      </c>
      <c r="D461" s="688">
        <v>800</v>
      </c>
      <c r="E461" s="673">
        <f t="shared" si="81"/>
        <v>69.565217391304344</v>
      </c>
      <c r="F461" s="681">
        <f t="shared" si="82"/>
        <v>69.565217391304344</v>
      </c>
      <c r="G461" s="644"/>
      <c r="H461" s="644"/>
      <c r="I461" s="644" t="s">
        <v>40</v>
      </c>
      <c r="J461" s="675"/>
      <c r="K461" s="676" t="s">
        <v>1180</v>
      </c>
      <c r="L461" s="685">
        <v>45624</v>
      </c>
      <c r="M461" s="662" t="e">
        <f>SUMIF('Cable trays + Fittings'!F:F,'Cable trays (UnitPrice)'!B461,'Cable trays + Fittings'!P:P)</f>
        <v>#REF!</v>
      </c>
      <c r="N461" s="674" t="e">
        <f t="shared" si="83"/>
        <v>#REF!</v>
      </c>
      <c r="R461" s="680">
        <v>800</v>
      </c>
      <c r="S461" s="682">
        <f t="shared" si="84"/>
        <v>0</v>
      </c>
    </row>
    <row r="462" spans="1:19">
      <c r="A462" s="644" t="s">
        <v>2069</v>
      </c>
      <c r="B462" s="689" t="s">
        <v>2070</v>
      </c>
      <c r="C462" s="679">
        <v>1</v>
      </c>
      <c r="D462" s="688">
        <v>200</v>
      </c>
      <c r="E462" s="673">
        <f t="shared" si="81"/>
        <v>17.391304347826086</v>
      </c>
      <c r="F462" s="681">
        <f t="shared" si="82"/>
        <v>17.391304347826086</v>
      </c>
      <c r="G462" s="644"/>
      <c r="H462" s="644"/>
      <c r="I462" s="644" t="s">
        <v>40</v>
      </c>
      <c r="J462" s="675"/>
      <c r="K462" s="676" t="s">
        <v>1180</v>
      </c>
      <c r="L462" s="685">
        <v>45624</v>
      </c>
      <c r="M462" s="662" t="e">
        <f>SUMIF('Cable trays + Fittings'!F:F,'Cable trays (UnitPrice)'!B462,'Cable trays + Fittings'!P:P)</f>
        <v>#REF!</v>
      </c>
      <c r="N462" s="674" t="e">
        <f t="shared" si="83"/>
        <v>#REF!</v>
      </c>
      <c r="R462" s="680">
        <v>200</v>
      </c>
      <c r="S462" s="682">
        <f t="shared" si="84"/>
        <v>0</v>
      </c>
    </row>
    <row r="463" spans="1:19">
      <c r="A463" s="644" t="s">
        <v>2071</v>
      </c>
      <c r="B463" s="689" t="s">
        <v>2072</v>
      </c>
      <c r="C463" s="679">
        <v>1</v>
      </c>
      <c r="D463" s="688">
        <v>225</v>
      </c>
      <c r="E463" s="673">
        <f t="shared" si="81"/>
        <v>19.565217391304348</v>
      </c>
      <c r="F463" s="681">
        <f t="shared" si="82"/>
        <v>19.565217391304348</v>
      </c>
      <c r="G463" s="644"/>
      <c r="H463" s="644"/>
      <c r="I463" s="644" t="s">
        <v>40</v>
      </c>
      <c r="J463" s="675"/>
      <c r="K463" s="676" t="s">
        <v>1180</v>
      </c>
      <c r="L463" s="685">
        <v>45624</v>
      </c>
      <c r="M463" s="662" t="e">
        <f>SUMIF('Cable trays + Fittings'!F:F,'Cable trays (UnitPrice)'!B463,'Cable trays + Fittings'!P:P)</f>
        <v>#REF!</v>
      </c>
      <c r="N463" s="674" t="e">
        <f t="shared" si="83"/>
        <v>#REF!</v>
      </c>
      <c r="R463" s="680">
        <v>225</v>
      </c>
      <c r="S463" s="682">
        <f t="shared" si="84"/>
        <v>0</v>
      </c>
    </row>
    <row r="464" spans="1:19">
      <c r="A464" s="644" t="s">
        <v>2073</v>
      </c>
      <c r="B464" s="689" t="s">
        <v>2074</v>
      </c>
      <c r="C464" s="679">
        <v>1</v>
      </c>
      <c r="D464" s="688">
        <v>260</v>
      </c>
      <c r="E464" s="673">
        <f t="shared" si="81"/>
        <v>22.608695652173914</v>
      </c>
      <c r="F464" s="681">
        <f t="shared" si="82"/>
        <v>22.608695652173914</v>
      </c>
      <c r="G464" s="644"/>
      <c r="H464" s="644"/>
      <c r="I464" s="644" t="s">
        <v>40</v>
      </c>
      <c r="J464" s="675"/>
      <c r="K464" s="676" t="s">
        <v>1180</v>
      </c>
      <c r="L464" s="685">
        <v>45624</v>
      </c>
      <c r="M464" s="662" t="e">
        <f>SUMIF('Cable trays + Fittings'!F:F,'Cable trays (UnitPrice)'!B464,'Cable trays + Fittings'!P:P)</f>
        <v>#REF!</v>
      </c>
      <c r="N464" s="674" t="e">
        <f t="shared" si="83"/>
        <v>#REF!</v>
      </c>
      <c r="R464" s="680">
        <v>260</v>
      </c>
      <c r="S464" s="682">
        <f t="shared" si="84"/>
        <v>0</v>
      </c>
    </row>
    <row r="465" spans="1:19">
      <c r="A465" s="644" t="s">
        <v>2075</v>
      </c>
      <c r="B465" s="689" t="s">
        <v>2076</v>
      </c>
      <c r="C465" s="679">
        <v>1</v>
      </c>
      <c r="D465" s="688">
        <v>400</v>
      </c>
      <c r="E465" s="673">
        <f t="shared" si="81"/>
        <v>34.782608695652172</v>
      </c>
      <c r="F465" s="681">
        <f t="shared" si="82"/>
        <v>34.782608695652172</v>
      </c>
      <c r="G465" s="644"/>
      <c r="H465" s="644"/>
      <c r="I465" s="644" t="s">
        <v>40</v>
      </c>
      <c r="J465" s="675"/>
      <c r="K465" s="676" t="s">
        <v>1180</v>
      </c>
      <c r="L465" s="685">
        <v>45624</v>
      </c>
      <c r="M465" s="662" t="e">
        <f>SUMIF('Cable trays + Fittings'!F:F,'Cable trays (UnitPrice)'!B465,'Cable trays + Fittings'!P:P)</f>
        <v>#REF!</v>
      </c>
      <c r="N465" s="674" t="e">
        <f t="shared" si="83"/>
        <v>#REF!</v>
      </c>
      <c r="R465" s="680">
        <v>400</v>
      </c>
      <c r="S465" s="682">
        <f t="shared" si="84"/>
        <v>0</v>
      </c>
    </row>
    <row r="466" spans="1:19">
      <c r="A466" s="644" t="s">
        <v>2077</v>
      </c>
      <c r="B466" s="689" t="s">
        <v>2078</v>
      </c>
      <c r="C466" s="679">
        <v>1</v>
      </c>
      <c r="D466" s="688">
        <v>600</v>
      </c>
      <c r="E466" s="673">
        <f t="shared" si="81"/>
        <v>52.173913043478258</v>
      </c>
      <c r="F466" s="681">
        <f t="shared" si="82"/>
        <v>52.173913043478258</v>
      </c>
      <c r="G466" s="644"/>
      <c r="H466" s="644"/>
      <c r="I466" s="644" t="s">
        <v>40</v>
      </c>
      <c r="J466" s="675"/>
      <c r="K466" s="676" t="s">
        <v>1180</v>
      </c>
      <c r="L466" s="685">
        <v>45624</v>
      </c>
      <c r="M466" s="662" t="e">
        <f>SUMIF('Cable trays + Fittings'!F:F,'Cable trays (UnitPrice)'!B466,'Cable trays + Fittings'!P:P)</f>
        <v>#REF!</v>
      </c>
      <c r="N466" s="674" t="e">
        <f t="shared" si="83"/>
        <v>#REF!</v>
      </c>
      <c r="R466" s="680">
        <v>600</v>
      </c>
      <c r="S466" s="682">
        <f t="shared" si="84"/>
        <v>0</v>
      </c>
    </row>
    <row r="467" spans="1:19">
      <c r="A467" s="644" t="s">
        <v>2079</v>
      </c>
      <c r="B467" s="689" t="s">
        <v>2080</v>
      </c>
      <c r="C467" s="679">
        <v>1</v>
      </c>
      <c r="D467" s="688">
        <v>400</v>
      </c>
      <c r="E467" s="673">
        <f t="shared" si="81"/>
        <v>34.782608695652172</v>
      </c>
      <c r="F467" s="681">
        <f t="shared" si="82"/>
        <v>34.782608695652172</v>
      </c>
      <c r="G467" s="644"/>
      <c r="H467" s="644"/>
      <c r="I467" s="644" t="s">
        <v>40</v>
      </c>
      <c r="J467" s="675"/>
      <c r="K467" s="676" t="s">
        <v>1180</v>
      </c>
      <c r="L467" s="685">
        <v>45624</v>
      </c>
      <c r="M467" s="662" t="e">
        <f>SUMIF('Cable trays + Fittings'!F:F,'Cable trays (UnitPrice)'!B467,'Cable trays + Fittings'!P:P)</f>
        <v>#REF!</v>
      </c>
      <c r="N467" s="674" t="e">
        <f t="shared" si="83"/>
        <v>#REF!</v>
      </c>
      <c r="R467" s="680">
        <v>400</v>
      </c>
      <c r="S467" s="682">
        <f t="shared" si="84"/>
        <v>0</v>
      </c>
    </row>
    <row r="468" spans="1:19">
      <c r="A468" s="644" t="s">
        <v>2081</v>
      </c>
      <c r="B468" s="689" t="s">
        <v>2082</v>
      </c>
      <c r="C468" s="679">
        <v>1</v>
      </c>
      <c r="D468" s="688">
        <v>420</v>
      </c>
      <c r="E468" s="673">
        <f t="shared" si="81"/>
        <v>36.521739130434781</v>
      </c>
      <c r="F468" s="681">
        <f t="shared" si="82"/>
        <v>36.521739130434781</v>
      </c>
      <c r="G468" s="644"/>
      <c r="H468" s="644"/>
      <c r="I468" s="644" t="s">
        <v>40</v>
      </c>
      <c r="J468" s="675"/>
      <c r="K468" s="676" t="s">
        <v>1180</v>
      </c>
      <c r="L468" s="685">
        <v>45624</v>
      </c>
      <c r="M468" s="662" t="e">
        <f>SUMIF('Cable trays + Fittings'!F:F,'Cable trays (UnitPrice)'!B468,'Cable trays + Fittings'!P:P)</f>
        <v>#REF!</v>
      </c>
      <c r="N468" s="674" t="e">
        <f t="shared" si="83"/>
        <v>#REF!</v>
      </c>
      <c r="R468" s="680">
        <v>420</v>
      </c>
      <c r="S468" s="682">
        <f t="shared" si="84"/>
        <v>0</v>
      </c>
    </row>
    <row r="469" spans="1:19">
      <c r="A469" s="644" t="s">
        <v>2083</v>
      </c>
      <c r="B469" s="689" t="s">
        <v>2084</v>
      </c>
      <c r="C469" s="679">
        <v>1</v>
      </c>
      <c r="D469" s="688">
        <v>440</v>
      </c>
      <c r="E469" s="673">
        <f t="shared" si="81"/>
        <v>38.260869565217391</v>
      </c>
      <c r="F469" s="681">
        <f t="shared" si="82"/>
        <v>38.260869565217391</v>
      </c>
      <c r="G469" s="644"/>
      <c r="H469" s="644"/>
      <c r="I469" s="644" t="s">
        <v>40</v>
      </c>
      <c r="J469" s="675"/>
      <c r="K469" s="676" t="s">
        <v>1180</v>
      </c>
      <c r="L469" s="685">
        <v>45624</v>
      </c>
      <c r="M469" s="662" t="e">
        <f>SUMIF('Cable trays + Fittings'!F:F,'Cable trays (UnitPrice)'!B469,'Cable trays + Fittings'!P:P)</f>
        <v>#REF!</v>
      </c>
      <c r="N469" s="674" t="e">
        <f t="shared" si="83"/>
        <v>#REF!</v>
      </c>
      <c r="R469" s="680">
        <v>440</v>
      </c>
      <c r="S469" s="682">
        <f t="shared" si="84"/>
        <v>0</v>
      </c>
    </row>
    <row r="470" spans="1:19">
      <c r="A470" s="644" t="s">
        <v>2085</v>
      </c>
      <c r="B470" s="689" t="s">
        <v>2086</v>
      </c>
      <c r="C470" s="679">
        <v>1</v>
      </c>
      <c r="D470" s="688">
        <v>450</v>
      </c>
      <c r="E470" s="673">
        <f t="shared" si="81"/>
        <v>39.130434782608695</v>
      </c>
      <c r="F470" s="681">
        <f t="shared" si="82"/>
        <v>39.130434782608695</v>
      </c>
      <c r="G470" s="644"/>
      <c r="H470" s="644"/>
      <c r="I470" s="644" t="s">
        <v>40</v>
      </c>
      <c r="J470" s="675"/>
      <c r="K470" s="676" t="s">
        <v>1180</v>
      </c>
      <c r="L470" s="685">
        <v>45624</v>
      </c>
      <c r="M470" s="662" t="e">
        <f>SUMIF('Cable trays + Fittings'!F:F,'Cable trays (UnitPrice)'!B470,'Cable trays + Fittings'!P:P)</f>
        <v>#REF!</v>
      </c>
      <c r="N470" s="674" t="e">
        <f t="shared" si="83"/>
        <v>#REF!</v>
      </c>
      <c r="R470" s="680">
        <v>450</v>
      </c>
      <c r="S470" s="682">
        <f t="shared" si="84"/>
        <v>0</v>
      </c>
    </row>
    <row r="471" spans="1:19">
      <c r="A471" s="644" t="s">
        <v>2087</v>
      </c>
      <c r="B471" s="689" t="s">
        <v>2088</v>
      </c>
      <c r="C471" s="679">
        <v>1</v>
      </c>
      <c r="D471" s="688">
        <v>460</v>
      </c>
      <c r="E471" s="673">
        <f t="shared" si="81"/>
        <v>40</v>
      </c>
      <c r="F471" s="681">
        <f t="shared" si="82"/>
        <v>40</v>
      </c>
      <c r="G471" s="644"/>
      <c r="H471" s="644"/>
      <c r="I471" s="644" t="s">
        <v>40</v>
      </c>
      <c r="J471" s="675"/>
      <c r="K471" s="676" t="s">
        <v>1180</v>
      </c>
      <c r="L471" s="685">
        <v>45624</v>
      </c>
      <c r="M471" s="662" t="e">
        <f>SUMIF('Cable trays + Fittings'!F:F,'Cable trays (UnitPrice)'!B471,'Cable trays + Fittings'!P:P)</f>
        <v>#REF!</v>
      </c>
      <c r="N471" s="674" t="e">
        <f t="shared" si="83"/>
        <v>#REF!</v>
      </c>
      <c r="R471" s="680">
        <v>460</v>
      </c>
      <c r="S471" s="682">
        <f t="shared" si="84"/>
        <v>0</v>
      </c>
    </row>
    <row r="472" spans="1:19">
      <c r="A472" s="644" t="s">
        <v>2089</v>
      </c>
      <c r="B472" s="689" t="s">
        <v>2090</v>
      </c>
      <c r="C472" s="679">
        <v>1</v>
      </c>
      <c r="D472" s="688">
        <v>470</v>
      </c>
      <c r="E472" s="673">
        <f t="shared" si="81"/>
        <v>40.869565217391305</v>
      </c>
      <c r="F472" s="681">
        <f t="shared" si="82"/>
        <v>40.869565217391305</v>
      </c>
      <c r="G472" s="644"/>
      <c r="H472" s="644"/>
      <c r="I472" s="644" t="s">
        <v>40</v>
      </c>
      <c r="J472" s="675"/>
      <c r="K472" s="676" t="s">
        <v>1180</v>
      </c>
      <c r="L472" s="685">
        <v>45624</v>
      </c>
      <c r="M472" s="662" t="e">
        <f>SUMIF('Cable trays + Fittings'!F:F,'Cable trays (UnitPrice)'!B472,'Cable trays + Fittings'!P:P)</f>
        <v>#REF!</v>
      </c>
      <c r="N472" s="674" t="e">
        <f t="shared" si="83"/>
        <v>#REF!</v>
      </c>
      <c r="R472" s="680">
        <v>470</v>
      </c>
      <c r="S472" s="682">
        <f t="shared" si="84"/>
        <v>0</v>
      </c>
    </row>
    <row r="473" spans="1:19">
      <c r="A473" s="644" t="s">
        <v>2091</v>
      </c>
      <c r="B473" s="689" t="s">
        <v>2092</v>
      </c>
      <c r="C473" s="679">
        <v>1</v>
      </c>
      <c r="D473" s="688">
        <v>480</v>
      </c>
      <c r="E473" s="673">
        <f t="shared" si="81"/>
        <v>41.739130434782609</v>
      </c>
      <c r="F473" s="681">
        <f t="shared" si="82"/>
        <v>41.739130434782609</v>
      </c>
      <c r="G473" s="644"/>
      <c r="H473" s="644"/>
      <c r="I473" s="644" t="s">
        <v>40</v>
      </c>
      <c r="J473" s="675"/>
      <c r="K473" s="676" t="s">
        <v>1180</v>
      </c>
      <c r="L473" s="685">
        <v>45624</v>
      </c>
      <c r="M473" s="662" t="e">
        <f>SUMIF('Cable trays + Fittings'!F:F,'Cable trays (UnitPrice)'!B473,'Cable trays + Fittings'!P:P)</f>
        <v>#REF!</v>
      </c>
      <c r="N473" s="674" t="e">
        <f t="shared" si="83"/>
        <v>#REF!</v>
      </c>
      <c r="R473" s="680">
        <v>480</v>
      </c>
      <c r="S473" s="682">
        <f t="shared" si="84"/>
        <v>0</v>
      </c>
    </row>
    <row r="474" spans="1:19">
      <c r="A474" s="644" t="s">
        <v>2093</v>
      </c>
      <c r="B474" s="689" t="s">
        <v>2094</v>
      </c>
      <c r="C474" s="679">
        <v>1</v>
      </c>
      <c r="D474" s="688">
        <v>500</v>
      </c>
      <c r="E474" s="673">
        <f t="shared" si="81"/>
        <v>43.478260869565219</v>
      </c>
      <c r="F474" s="681">
        <f t="shared" si="82"/>
        <v>43.478260869565219</v>
      </c>
      <c r="G474" s="644"/>
      <c r="H474" s="644"/>
      <c r="I474" s="644" t="s">
        <v>40</v>
      </c>
      <c r="J474" s="675"/>
      <c r="K474" s="676" t="s">
        <v>1180</v>
      </c>
      <c r="L474" s="685">
        <v>45624</v>
      </c>
      <c r="M474" s="662" t="e">
        <f>SUMIF('Cable trays + Fittings'!F:F,'Cable trays (UnitPrice)'!B474,'Cable trays + Fittings'!P:P)</f>
        <v>#REF!</v>
      </c>
      <c r="N474" s="674" t="e">
        <f t="shared" si="83"/>
        <v>#REF!</v>
      </c>
      <c r="R474" s="680">
        <v>500</v>
      </c>
      <c r="S474" s="682">
        <f t="shared" si="84"/>
        <v>0</v>
      </c>
    </row>
    <row r="475" spans="1:19">
      <c r="A475" s="644" t="s">
        <v>2095</v>
      </c>
      <c r="B475" s="689" t="s">
        <v>2096</v>
      </c>
      <c r="C475" s="679">
        <v>1</v>
      </c>
      <c r="D475" s="688">
        <v>520</v>
      </c>
      <c r="E475" s="673">
        <f t="shared" si="81"/>
        <v>45.217391304347828</v>
      </c>
      <c r="F475" s="681">
        <f t="shared" si="82"/>
        <v>45.217391304347828</v>
      </c>
      <c r="G475" s="644"/>
      <c r="H475" s="644"/>
      <c r="I475" s="644" t="s">
        <v>40</v>
      </c>
      <c r="J475" s="675"/>
      <c r="K475" s="676" t="s">
        <v>1180</v>
      </c>
      <c r="L475" s="685">
        <v>45624</v>
      </c>
      <c r="M475" s="662" t="e">
        <f>SUMIF('Cable trays + Fittings'!F:F,'Cable trays (UnitPrice)'!B475,'Cable trays + Fittings'!P:P)</f>
        <v>#REF!</v>
      </c>
      <c r="N475" s="674" t="e">
        <f t="shared" si="83"/>
        <v>#REF!</v>
      </c>
      <c r="R475" s="680">
        <v>520</v>
      </c>
      <c r="S475" s="682">
        <f t="shared" si="84"/>
        <v>0</v>
      </c>
    </row>
    <row r="476" spans="1:19">
      <c r="A476" s="644" t="s">
        <v>2097</v>
      </c>
      <c r="B476" s="689" t="s">
        <v>2098</v>
      </c>
      <c r="C476" s="679">
        <v>1</v>
      </c>
      <c r="D476" s="688">
        <v>540</v>
      </c>
      <c r="E476" s="673">
        <f t="shared" si="81"/>
        <v>46.956521739130437</v>
      </c>
      <c r="F476" s="681">
        <f t="shared" si="82"/>
        <v>46.956521739130437</v>
      </c>
      <c r="G476" s="644"/>
      <c r="H476" s="644"/>
      <c r="I476" s="644" t="s">
        <v>40</v>
      </c>
      <c r="J476" s="675"/>
      <c r="K476" s="676" t="s">
        <v>1180</v>
      </c>
      <c r="L476" s="685">
        <v>45624</v>
      </c>
      <c r="M476" s="662" t="e">
        <f>SUMIF('Cable trays + Fittings'!F:F,'Cable trays (UnitPrice)'!B476,'Cable trays + Fittings'!P:P)</f>
        <v>#REF!</v>
      </c>
      <c r="N476" s="674" t="e">
        <f t="shared" si="83"/>
        <v>#REF!</v>
      </c>
      <c r="R476" s="680">
        <v>540</v>
      </c>
      <c r="S476" s="682">
        <f t="shared" si="84"/>
        <v>0</v>
      </c>
    </row>
    <row r="477" spans="1:19">
      <c r="A477" s="644" t="s">
        <v>2099</v>
      </c>
      <c r="B477" s="689" t="s">
        <v>2100</v>
      </c>
      <c r="C477" s="679">
        <v>1</v>
      </c>
      <c r="D477" s="688">
        <v>550</v>
      </c>
      <c r="E477" s="673">
        <f t="shared" si="81"/>
        <v>47.826086956521742</v>
      </c>
      <c r="F477" s="681">
        <f t="shared" si="82"/>
        <v>47.826086956521742</v>
      </c>
      <c r="G477" s="644"/>
      <c r="H477" s="644"/>
      <c r="I477" s="644" t="s">
        <v>40</v>
      </c>
      <c r="J477" s="675"/>
      <c r="K477" s="676" t="s">
        <v>1180</v>
      </c>
      <c r="L477" s="685">
        <v>45624</v>
      </c>
      <c r="M477" s="662" t="e">
        <f>SUMIF('Cable trays + Fittings'!F:F,'Cable trays (UnitPrice)'!B477,'Cable trays + Fittings'!P:P)</f>
        <v>#REF!</v>
      </c>
      <c r="N477" s="674" t="e">
        <f t="shared" si="83"/>
        <v>#REF!</v>
      </c>
      <c r="R477" s="680">
        <v>550</v>
      </c>
      <c r="S477" s="682">
        <f t="shared" si="84"/>
        <v>0</v>
      </c>
    </row>
    <row r="478" spans="1:19">
      <c r="A478" s="644" t="s">
        <v>2101</v>
      </c>
      <c r="B478" s="689" t="s">
        <v>2102</v>
      </c>
      <c r="C478" s="679">
        <v>1</v>
      </c>
      <c r="D478" s="688">
        <v>560</v>
      </c>
      <c r="E478" s="673">
        <f t="shared" si="81"/>
        <v>48.695652173913047</v>
      </c>
      <c r="F478" s="681">
        <f t="shared" si="82"/>
        <v>48.695652173913047</v>
      </c>
      <c r="G478" s="644"/>
      <c r="H478" s="644"/>
      <c r="I478" s="644" t="s">
        <v>40</v>
      </c>
      <c r="J478" s="675"/>
      <c r="K478" s="676" t="s">
        <v>1180</v>
      </c>
      <c r="L478" s="685">
        <v>45624</v>
      </c>
      <c r="M478" s="662" t="e">
        <f>SUMIF('Cable trays + Fittings'!F:F,'Cable trays (UnitPrice)'!B478,'Cable trays + Fittings'!P:P)</f>
        <v>#REF!</v>
      </c>
      <c r="N478" s="674" t="e">
        <f t="shared" si="83"/>
        <v>#REF!</v>
      </c>
      <c r="R478" s="680">
        <v>560</v>
      </c>
      <c r="S478" s="682">
        <f t="shared" si="84"/>
        <v>0</v>
      </c>
    </row>
    <row r="479" spans="1:19">
      <c r="A479" s="644" t="s">
        <v>2103</v>
      </c>
      <c r="B479" s="689" t="s">
        <v>2104</v>
      </c>
      <c r="C479" s="679">
        <v>1</v>
      </c>
      <c r="D479" s="688">
        <v>580</v>
      </c>
      <c r="E479" s="673">
        <f t="shared" si="81"/>
        <v>50.434782608695649</v>
      </c>
      <c r="F479" s="681">
        <f t="shared" si="82"/>
        <v>50.434782608695649</v>
      </c>
      <c r="G479" s="644"/>
      <c r="H479" s="644"/>
      <c r="I479" s="644" t="s">
        <v>40</v>
      </c>
      <c r="J479" s="675"/>
      <c r="K479" s="676" t="s">
        <v>1180</v>
      </c>
      <c r="L479" s="685">
        <v>45624</v>
      </c>
      <c r="M479" s="662" t="e">
        <f>SUMIF('Cable trays + Fittings'!F:F,'Cable trays (UnitPrice)'!B479,'Cable trays + Fittings'!P:P)</f>
        <v>#REF!</v>
      </c>
      <c r="N479" s="674" t="e">
        <f t="shared" si="83"/>
        <v>#REF!</v>
      </c>
      <c r="R479" s="680">
        <v>580</v>
      </c>
      <c r="S479" s="682">
        <f t="shared" si="84"/>
        <v>0</v>
      </c>
    </row>
    <row r="480" spans="1:19">
      <c r="A480" s="644" t="s">
        <v>2105</v>
      </c>
      <c r="B480" s="689" t="s">
        <v>2106</v>
      </c>
      <c r="C480" s="679">
        <v>1</v>
      </c>
      <c r="D480" s="688">
        <v>600</v>
      </c>
      <c r="E480" s="673">
        <f t="shared" si="81"/>
        <v>52.173913043478258</v>
      </c>
      <c r="F480" s="681">
        <f t="shared" si="82"/>
        <v>52.173913043478258</v>
      </c>
      <c r="G480" s="644"/>
      <c r="H480" s="644"/>
      <c r="I480" s="644" t="s">
        <v>40</v>
      </c>
      <c r="J480" s="675"/>
      <c r="K480" s="676" t="s">
        <v>1180</v>
      </c>
      <c r="L480" s="685">
        <v>45624</v>
      </c>
      <c r="M480" s="662" t="e">
        <f>SUMIF('Cable trays + Fittings'!F:F,'Cable trays (UnitPrice)'!B480,'Cable trays + Fittings'!P:P)</f>
        <v>#REF!</v>
      </c>
      <c r="N480" s="674" t="e">
        <f t="shared" si="83"/>
        <v>#REF!</v>
      </c>
      <c r="R480" s="680">
        <v>600</v>
      </c>
      <c r="S480" s="682">
        <f t="shared" si="84"/>
        <v>0</v>
      </c>
    </row>
    <row r="481" spans="1:19">
      <c r="A481" s="644" t="s">
        <v>2107</v>
      </c>
      <c r="B481" s="689" t="s">
        <v>2108</v>
      </c>
      <c r="C481" s="679">
        <v>1</v>
      </c>
      <c r="D481" s="683">
        <f>K481</f>
        <v>147.64150943396228</v>
      </c>
      <c r="E481" s="673">
        <f t="shared" si="81"/>
        <v>12.838392124692373</v>
      </c>
      <c r="F481" s="681">
        <f t="shared" si="82"/>
        <v>12.838392124692373</v>
      </c>
      <c r="G481" s="644"/>
      <c r="H481" s="644"/>
      <c r="I481" s="644" t="s">
        <v>40</v>
      </c>
      <c r="J481" s="675"/>
      <c r="K481" s="676">
        <v>147.64150943396228</v>
      </c>
      <c r="L481" s="684">
        <v>45665</v>
      </c>
      <c r="M481" s="662" t="e">
        <f>SUMIF('Cable trays + Fittings'!F:F,'Cable trays (UnitPrice)'!B481,'Cable trays + Fittings'!P:P)</f>
        <v>#REF!</v>
      </c>
      <c r="N481" s="674" t="e">
        <f t="shared" si="83"/>
        <v>#REF!</v>
      </c>
      <c r="R481" s="680">
        <v>620</v>
      </c>
      <c r="S481" s="682">
        <f t="shared" si="84"/>
        <v>-472.35849056603774</v>
      </c>
    </row>
    <row r="482" spans="1:19">
      <c r="A482" s="644" t="s">
        <v>2109</v>
      </c>
      <c r="B482" s="689" t="s">
        <v>2110</v>
      </c>
      <c r="C482" s="679">
        <v>1</v>
      </c>
      <c r="D482" s="688">
        <v>640</v>
      </c>
      <c r="E482" s="673">
        <f t="shared" si="81"/>
        <v>55.652173913043477</v>
      </c>
      <c r="F482" s="681">
        <f t="shared" si="82"/>
        <v>55.652173913043477</v>
      </c>
      <c r="G482" s="644"/>
      <c r="H482" s="644"/>
      <c r="I482" s="644" t="s">
        <v>40</v>
      </c>
      <c r="J482" s="675"/>
      <c r="K482" s="676" t="s">
        <v>1180</v>
      </c>
      <c r="L482" s="685">
        <v>45624</v>
      </c>
      <c r="M482" s="662" t="e">
        <f>SUMIF('Cable trays + Fittings'!F:F,'Cable trays (UnitPrice)'!B482,'Cable trays + Fittings'!P:P)</f>
        <v>#REF!</v>
      </c>
      <c r="N482" s="674" t="e">
        <f t="shared" si="83"/>
        <v>#REF!</v>
      </c>
      <c r="R482" s="680">
        <v>640</v>
      </c>
      <c r="S482" s="682">
        <f t="shared" si="84"/>
        <v>0</v>
      </c>
    </row>
    <row r="483" spans="1:19">
      <c r="A483" s="644" t="s">
        <v>2111</v>
      </c>
      <c r="B483" s="689" t="s">
        <v>2112</v>
      </c>
      <c r="C483" s="679">
        <v>1</v>
      </c>
      <c r="D483" s="688">
        <v>650</v>
      </c>
      <c r="E483" s="673">
        <f t="shared" si="81"/>
        <v>56.521739130434781</v>
      </c>
      <c r="F483" s="681">
        <f t="shared" si="82"/>
        <v>56.521739130434781</v>
      </c>
      <c r="G483" s="644"/>
      <c r="H483" s="644"/>
      <c r="I483" s="644" t="s">
        <v>40</v>
      </c>
      <c r="J483" s="675"/>
      <c r="K483" s="676" t="s">
        <v>1180</v>
      </c>
      <c r="L483" s="685">
        <v>45624</v>
      </c>
      <c r="M483" s="662" t="e">
        <f>SUMIF('Cable trays + Fittings'!F:F,'Cable trays (UnitPrice)'!B483,'Cable trays + Fittings'!P:P)</f>
        <v>#REF!</v>
      </c>
      <c r="N483" s="674" t="e">
        <f t="shared" si="83"/>
        <v>#REF!</v>
      </c>
      <c r="R483" s="680">
        <v>650</v>
      </c>
      <c r="S483" s="682">
        <f t="shared" si="84"/>
        <v>0</v>
      </c>
    </row>
    <row r="484" spans="1:19">
      <c r="A484" s="644" t="s">
        <v>2113</v>
      </c>
      <c r="B484" s="689" t="s">
        <v>2114</v>
      </c>
      <c r="C484" s="679">
        <v>1</v>
      </c>
      <c r="D484" s="688">
        <v>660</v>
      </c>
      <c r="E484" s="673">
        <f t="shared" si="81"/>
        <v>57.391304347826086</v>
      </c>
      <c r="F484" s="681">
        <f t="shared" si="82"/>
        <v>57.391304347826086</v>
      </c>
      <c r="G484" s="644"/>
      <c r="H484" s="644"/>
      <c r="I484" s="644" t="s">
        <v>40</v>
      </c>
      <c r="J484" s="675"/>
      <c r="K484" s="676" t="s">
        <v>1180</v>
      </c>
      <c r="L484" s="685">
        <v>45624</v>
      </c>
      <c r="M484" s="662" t="e">
        <f>SUMIF('Cable trays + Fittings'!F:F,'Cable trays (UnitPrice)'!B484,'Cable trays + Fittings'!P:P)</f>
        <v>#REF!</v>
      </c>
      <c r="N484" s="674" t="e">
        <f t="shared" si="83"/>
        <v>#REF!</v>
      </c>
      <c r="R484" s="680">
        <v>660</v>
      </c>
      <c r="S484" s="682">
        <f t="shared" si="84"/>
        <v>0</v>
      </c>
    </row>
    <row r="485" spans="1:19">
      <c r="A485" s="644" t="s">
        <v>2115</v>
      </c>
      <c r="B485" s="689" t="s">
        <v>2116</v>
      </c>
      <c r="C485" s="679">
        <v>1</v>
      </c>
      <c r="D485" s="688">
        <v>675</v>
      </c>
      <c r="E485" s="673">
        <f t="shared" si="81"/>
        <v>58.695652173913047</v>
      </c>
      <c r="F485" s="681">
        <f t="shared" si="82"/>
        <v>58.695652173913047</v>
      </c>
      <c r="G485" s="644"/>
      <c r="H485" s="644"/>
      <c r="I485" s="644" t="s">
        <v>40</v>
      </c>
      <c r="J485" s="675"/>
      <c r="K485" s="676" t="s">
        <v>1180</v>
      </c>
      <c r="L485" s="685">
        <v>45624</v>
      </c>
      <c r="M485" s="662" t="e">
        <f>SUMIF('Cable trays + Fittings'!F:F,'Cable trays (UnitPrice)'!B485,'Cable trays + Fittings'!P:P)</f>
        <v>#REF!</v>
      </c>
      <c r="N485" s="674" t="e">
        <f t="shared" si="83"/>
        <v>#REF!</v>
      </c>
      <c r="R485" s="680">
        <v>675</v>
      </c>
      <c r="S485" s="682">
        <f t="shared" si="84"/>
        <v>0</v>
      </c>
    </row>
    <row r="486" spans="1:19">
      <c r="A486" s="644" t="s">
        <v>2117</v>
      </c>
      <c r="B486" s="689" t="s">
        <v>2118</v>
      </c>
      <c r="C486" s="679">
        <v>1</v>
      </c>
      <c r="D486" s="688">
        <v>690</v>
      </c>
      <c r="E486" s="673">
        <f t="shared" si="81"/>
        <v>60</v>
      </c>
      <c r="F486" s="681">
        <f t="shared" si="82"/>
        <v>60</v>
      </c>
      <c r="G486" s="644"/>
      <c r="H486" s="644"/>
      <c r="I486" s="644" t="s">
        <v>40</v>
      </c>
      <c r="J486" s="675"/>
      <c r="K486" s="676" t="s">
        <v>1180</v>
      </c>
      <c r="L486" s="685">
        <v>45624</v>
      </c>
      <c r="M486" s="662" t="e">
        <f>SUMIF('Cable trays + Fittings'!F:F,'Cable trays (UnitPrice)'!B486,'Cable trays + Fittings'!P:P)</f>
        <v>#REF!</v>
      </c>
      <c r="N486" s="674" t="e">
        <f t="shared" si="83"/>
        <v>#REF!</v>
      </c>
      <c r="R486" s="680">
        <v>690</v>
      </c>
      <c r="S486" s="682">
        <f t="shared" si="84"/>
        <v>0</v>
      </c>
    </row>
    <row r="487" spans="1:19">
      <c r="A487" s="644" t="s">
        <v>2119</v>
      </c>
      <c r="B487" s="689" t="s">
        <v>2120</v>
      </c>
      <c r="C487" s="679">
        <v>1</v>
      </c>
      <c r="D487" s="688">
        <v>700</v>
      </c>
      <c r="E487" s="673">
        <f t="shared" si="81"/>
        <v>60.869565217391305</v>
      </c>
      <c r="F487" s="681">
        <f t="shared" si="82"/>
        <v>60.869565217391305</v>
      </c>
      <c r="G487" s="644"/>
      <c r="H487" s="644"/>
      <c r="I487" s="644" t="s">
        <v>40</v>
      </c>
      <c r="J487" s="675"/>
      <c r="K487" s="676" t="s">
        <v>1180</v>
      </c>
      <c r="L487" s="685">
        <v>45624</v>
      </c>
      <c r="M487" s="662" t="e">
        <f>SUMIF('Cable trays + Fittings'!F:F,'Cable trays (UnitPrice)'!B487,'Cable trays + Fittings'!P:P)</f>
        <v>#REF!</v>
      </c>
      <c r="N487" s="674" t="e">
        <f t="shared" si="83"/>
        <v>#REF!</v>
      </c>
      <c r="R487" s="680">
        <v>700</v>
      </c>
      <c r="S487" s="682">
        <f t="shared" si="84"/>
        <v>0</v>
      </c>
    </row>
    <row r="488" spans="1:19">
      <c r="A488" s="644" t="s">
        <v>2121</v>
      </c>
      <c r="B488" s="689" t="s">
        <v>2122</v>
      </c>
      <c r="C488" s="679">
        <v>1</v>
      </c>
      <c r="D488" s="688">
        <v>720</v>
      </c>
      <c r="E488" s="673">
        <f t="shared" si="81"/>
        <v>62.608695652173914</v>
      </c>
      <c r="F488" s="681">
        <f t="shared" si="82"/>
        <v>62.608695652173914</v>
      </c>
      <c r="G488" s="644"/>
      <c r="H488" s="644"/>
      <c r="I488" s="644" t="s">
        <v>40</v>
      </c>
      <c r="J488" s="675"/>
      <c r="K488" s="676" t="s">
        <v>1180</v>
      </c>
      <c r="L488" s="685">
        <v>45624</v>
      </c>
      <c r="M488" s="662" t="e">
        <f>SUMIF('Cable trays + Fittings'!F:F,'Cable trays (UnitPrice)'!B488,'Cable trays + Fittings'!P:P)</f>
        <v>#REF!</v>
      </c>
      <c r="N488" s="674" t="e">
        <f t="shared" si="83"/>
        <v>#REF!</v>
      </c>
      <c r="R488" s="680">
        <v>720</v>
      </c>
      <c r="S488" s="682">
        <f t="shared" si="84"/>
        <v>0</v>
      </c>
    </row>
    <row r="489" spans="1:19">
      <c r="A489" s="644" t="s">
        <v>2123</v>
      </c>
      <c r="B489" s="689" t="s">
        <v>2124</v>
      </c>
      <c r="C489" s="679">
        <v>1</v>
      </c>
      <c r="D489" s="688">
        <v>740</v>
      </c>
      <c r="E489" s="673">
        <f t="shared" si="81"/>
        <v>64.347826086956516</v>
      </c>
      <c r="F489" s="681">
        <f t="shared" si="82"/>
        <v>64.347826086956516</v>
      </c>
      <c r="G489" s="644"/>
      <c r="H489" s="644"/>
      <c r="I489" s="644" t="s">
        <v>40</v>
      </c>
      <c r="J489" s="675"/>
      <c r="K489" s="676" t="s">
        <v>1180</v>
      </c>
      <c r="L489" s="685">
        <v>45624</v>
      </c>
      <c r="M489" s="662" t="e">
        <f>SUMIF('Cable trays + Fittings'!F:F,'Cable trays (UnitPrice)'!B489,'Cable trays + Fittings'!P:P)</f>
        <v>#REF!</v>
      </c>
      <c r="N489" s="674" t="e">
        <f t="shared" si="83"/>
        <v>#REF!</v>
      </c>
      <c r="R489" s="680">
        <v>740</v>
      </c>
      <c r="S489" s="682">
        <f t="shared" si="84"/>
        <v>0</v>
      </c>
    </row>
    <row r="490" spans="1:19">
      <c r="A490" s="644" t="s">
        <v>2125</v>
      </c>
      <c r="B490" s="689" t="s">
        <v>2126</v>
      </c>
      <c r="C490" s="679">
        <v>1</v>
      </c>
      <c r="D490" s="683">
        <f>K490</f>
        <v>446.85534591194966</v>
      </c>
      <c r="E490" s="673">
        <f t="shared" si="81"/>
        <v>38.856986601039104</v>
      </c>
      <c r="F490" s="681">
        <f t="shared" si="82"/>
        <v>38.856986601039104</v>
      </c>
      <c r="G490" s="644"/>
      <c r="H490" s="644"/>
      <c r="I490" s="644" t="s">
        <v>40</v>
      </c>
      <c r="J490" s="675"/>
      <c r="K490" s="676">
        <v>446.85534591194966</v>
      </c>
      <c r="L490" s="684">
        <v>45665</v>
      </c>
      <c r="M490" s="662" t="e">
        <f>SUMIF('Cable trays + Fittings'!F:F,'Cable trays (UnitPrice)'!B490,'Cable trays + Fittings'!P:P)</f>
        <v>#REF!</v>
      </c>
      <c r="N490" s="674" t="e">
        <f t="shared" si="83"/>
        <v>#REF!</v>
      </c>
      <c r="R490" s="680">
        <v>760</v>
      </c>
      <c r="S490" s="682">
        <f t="shared" si="84"/>
        <v>-313.14465408805034</v>
      </c>
    </row>
    <row r="491" spans="1:19">
      <c r="A491" s="644" t="s">
        <v>2127</v>
      </c>
      <c r="B491" s="689" t="s">
        <v>2128</v>
      </c>
      <c r="C491" s="679">
        <v>1</v>
      </c>
      <c r="D491" s="688">
        <v>775</v>
      </c>
      <c r="E491" s="673">
        <f t="shared" si="81"/>
        <v>67.391304347826093</v>
      </c>
      <c r="F491" s="681">
        <f t="shared" si="82"/>
        <v>67.391304347826093</v>
      </c>
      <c r="G491" s="644"/>
      <c r="H491" s="644"/>
      <c r="I491" s="644" t="s">
        <v>40</v>
      </c>
      <c r="J491" s="675"/>
      <c r="K491" s="676" t="s">
        <v>1180</v>
      </c>
      <c r="L491" s="685">
        <v>45624</v>
      </c>
      <c r="M491" s="662" t="e">
        <f>SUMIF('Cable trays + Fittings'!F:F,'Cable trays (UnitPrice)'!B491,'Cable trays + Fittings'!P:P)</f>
        <v>#REF!</v>
      </c>
      <c r="N491" s="674" t="e">
        <f t="shared" si="83"/>
        <v>#REF!</v>
      </c>
      <c r="R491" s="680">
        <v>775</v>
      </c>
      <c r="S491" s="682">
        <f t="shared" si="84"/>
        <v>0</v>
      </c>
    </row>
    <row r="492" spans="1:19">
      <c r="A492" s="644" t="s">
        <v>2129</v>
      </c>
      <c r="B492" s="689" t="s">
        <v>2130</v>
      </c>
      <c r="C492" s="679">
        <v>1</v>
      </c>
      <c r="D492" s="688">
        <v>785</v>
      </c>
      <c r="E492" s="673">
        <f t="shared" si="81"/>
        <v>68.260869565217391</v>
      </c>
      <c r="F492" s="681">
        <f t="shared" si="82"/>
        <v>68.260869565217391</v>
      </c>
      <c r="G492" s="644"/>
      <c r="H492" s="644"/>
      <c r="I492" s="644" t="s">
        <v>40</v>
      </c>
      <c r="J492" s="675"/>
      <c r="K492" s="676" t="s">
        <v>1180</v>
      </c>
      <c r="L492" s="685">
        <v>45624</v>
      </c>
      <c r="M492" s="662" t="e">
        <f>SUMIF('Cable trays + Fittings'!F:F,'Cable trays (UnitPrice)'!B492,'Cable trays + Fittings'!P:P)</f>
        <v>#REF!</v>
      </c>
      <c r="N492" s="674" t="e">
        <f t="shared" si="83"/>
        <v>#REF!</v>
      </c>
      <c r="R492" s="680">
        <v>785</v>
      </c>
      <c r="S492" s="682">
        <f t="shared" si="84"/>
        <v>0</v>
      </c>
    </row>
    <row r="493" spans="1:19">
      <c r="A493" s="644" t="s">
        <v>2131</v>
      </c>
      <c r="B493" s="689" t="s">
        <v>2132</v>
      </c>
      <c r="C493" s="679">
        <v>1</v>
      </c>
      <c r="D493" s="688">
        <v>800</v>
      </c>
      <c r="E493" s="673">
        <f t="shared" si="81"/>
        <v>69.565217391304344</v>
      </c>
      <c r="F493" s="681">
        <f t="shared" si="82"/>
        <v>69.565217391304344</v>
      </c>
      <c r="G493" s="644"/>
      <c r="H493" s="644"/>
      <c r="I493" s="644" t="s">
        <v>40</v>
      </c>
      <c r="J493" s="675"/>
      <c r="K493" s="676" t="s">
        <v>1180</v>
      </c>
      <c r="L493" s="685">
        <v>45624</v>
      </c>
      <c r="M493" s="662" t="e">
        <f>SUMIF('Cable trays + Fittings'!F:F,'Cable trays (UnitPrice)'!B493,'Cable trays + Fittings'!P:P)</f>
        <v>#REF!</v>
      </c>
      <c r="N493" s="674" t="e">
        <f t="shared" si="83"/>
        <v>#REF!</v>
      </c>
      <c r="R493" s="680">
        <v>800</v>
      </c>
      <c r="S493" s="682">
        <f t="shared" si="84"/>
        <v>0</v>
      </c>
    </row>
    <row r="494" spans="1:19">
      <c r="A494" s="644" t="s">
        <v>2133</v>
      </c>
      <c r="B494" s="689" t="s">
        <v>2134</v>
      </c>
      <c r="C494" s="679">
        <v>1</v>
      </c>
      <c r="D494" s="688">
        <v>850</v>
      </c>
      <c r="E494" s="673">
        <f t="shared" si="81"/>
        <v>73.913043478260875</v>
      </c>
      <c r="F494" s="681">
        <f t="shared" si="82"/>
        <v>73.913043478260875</v>
      </c>
      <c r="G494" s="644"/>
      <c r="H494" s="644"/>
      <c r="I494" s="644" t="s">
        <v>40</v>
      </c>
      <c r="J494" s="675"/>
      <c r="K494" s="676" t="s">
        <v>1180</v>
      </c>
      <c r="L494" s="685">
        <v>45624</v>
      </c>
      <c r="M494" s="662" t="e">
        <f>SUMIF('Cable trays + Fittings'!F:F,'Cable trays (UnitPrice)'!B494,'Cable trays + Fittings'!P:P)</f>
        <v>#REF!</v>
      </c>
      <c r="N494" s="674" t="e">
        <f t="shared" si="83"/>
        <v>#REF!</v>
      </c>
      <c r="R494" s="680">
        <v>850</v>
      </c>
      <c r="S494" s="682">
        <f t="shared" si="84"/>
        <v>0</v>
      </c>
    </row>
    <row r="495" spans="1:19">
      <c r="A495" s="644" t="s">
        <v>2135</v>
      </c>
      <c r="B495" s="689" t="s">
        <v>2136</v>
      </c>
      <c r="C495" s="679">
        <v>1</v>
      </c>
      <c r="D495" s="688">
        <v>900</v>
      </c>
      <c r="E495" s="673">
        <f t="shared" si="81"/>
        <v>78.260869565217391</v>
      </c>
      <c r="F495" s="681">
        <f t="shared" si="82"/>
        <v>78.260869565217391</v>
      </c>
      <c r="G495" s="644"/>
      <c r="H495" s="644"/>
      <c r="I495" s="644" t="s">
        <v>40</v>
      </c>
      <c r="J495" s="675"/>
      <c r="K495" s="676" t="s">
        <v>1180</v>
      </c>
      <c r="L495" s="685">
        <v>45624</v>
      </c>
      <c r="M495" s="662" t="e">
        <f>SUMIF('Cable trays + Fittings'!F:F,'Cable trays (UnitPrice)'!B495,'Cable trays + Fittings'!P:P)</f>
        <v>#REF!</v>
      </c>
      <c r="N495" s="674" t="e">
        <f t="shared" si="83"/>
        <v>#REF!</v>
      </c>
      <c r="R495" s="680">
        <v>900</v>
      </c>
      <c r="S495" s="682">
        <f t="shared" si="84"/>
        <v>0</v>
      </c>
    </row>
    <row r="496" spans="1:19">
      <c r="A496" s="644" t="s">
        <v>2137</v>
      </c>
      <c r="B496" s="689" t="s">
        <v>2138</v>
      </c>
      <c r="C496" s="679">
        <v>1</v>
      </c>
      <c r="D496" s="688">
        <v>950</v>
      </c>
      <c r="E496" s="673">
        <f t="shared" si="81"/>
        <v>82.608695652173907</v>
      </c>
      <c r="F496" s="681">
        <f t="shared" si="82"/>
        <v>82.608695652173907</v>
      </c>
      <c r="G496" s="644"/>
      <c r="H496" s="644"/>
      <c r="I496" s="644" t="s">
        <v>40</v>
      </c>
      <c r="J496" s="675"/>
      <c r="K496" s="676" t="s">
        <v>1180</v>
      </c>
      <c r="L496" s="685">
        <v>45624</v>
      </c>
      <c r="M496" s="662" t="e">
        <f>SUMIF('Cable trays + Fittings'!F:F,'Cable trays (UnitPrice)'!B496,'Cable trays + Fittings'!P:P)</f>
        <v>#REF!</v>
      </c>
      <c r="N496" s="674" t="e">
        <f t="shared" si="83"/>
        <v>#REF!</v>
      </c>
      <c r="R496" s="680">
        <v>950</v>
      </c>
      <c r="S496" s="682">
        <f t="shared" si="84"/>
        <v>0</v>
      </c>
    </row>
    <row r="497" spans="1:19">
      <c r="A497" s="644" t="s">
        <v>2139</v>
      </c>
      <c r="B497" s="689" t="s">
        <v>2140</v>
      </c>
      <c r="C497" s="679">
        <v>1</v>
      </c>
      <c r="D497" s="688">
        <v>900</v>
      </c>
      <c r="E497" s="673">
        <f t="shared" si="81"/>
        <v>78.260869565217391</v>
      </c>
      <c r="F497" s="681">
        <f t="shared" si="82"/>
        <v>78.260869565217391</v>
      </c>
      <c r="G497" s="644"/>
      <c r="H497" s="644"/>
      <c r="I497" s="644" t="s">
        <v>40</v>
      </c>
      <c r="J497" s="675"/>
      <c r="K497" s="676" t="s">
        <v>1180</v>
      </c>
      <c r="L497" s="685">
        <v>45624</v>
      </c>
      <c r="M497" s="662" t="e">
        <f>SUMIF('Cable trays + Fittings'!F:F,'Cable trays (UnitPrice)'!B497,'Cable trays + Fittings'!P:P)</f>
        <v>#REF!</v>
      </c>
      <c r="N497" s="674" t="e">
        <f t="shared" si="83"/>
        <v>#REF!</v>
      </c>
      <c r="R497" s="680">
        <v>900</v>
      </c>
      <c r="S497" s="682">
        <f t="shared" si="84"/>
        <v>0</v>
      </c>
    </row>
    <row r="498" spans="1:19">
      <c r="A498" s="644" t="s">
        <v>2141</v>
      </c>
      <c r="B498" s="644" t="s">
        <v>2142</v>
      </c>
      <c r="C498" s="679">
        <v>1</v>
      </c>
      <c r="D498" s="683">
        <f>K498</f>
        <v>11.635220125786162</v>
      </c>
      <c r="E498" s="673">
        <f t="shared" si="81"/>
        <v>1.0117582718074924</v>
      </c>
      <c r="F498" s="681">
        <f t="shared" si="82"/>
        <v>1.0117582718074924</v>
      </c>
      <c r="G498" s="644"/>
      <c r="H498" s="644"/>
      <c r="I498" s="644" t="s">
        <v>40</v>
      </c>
      <c r="J498" s="675"/>
      <c r="K498" s="676">
        <v>11.635220125786162</v>
      </c>
      <c r="L498" s="684">
        <v>45665</v>
      </c>
      <c r="M498" s="662" t="e">
        <f>SUMIF('Cable trays + Fittings'!F:F,'Cable trays (UnitPrice)'!B498,'Cable trays + Fittings'!P:P)</f>
        <v>#VALUE!</v>
      </c>
      <c r="N498" s="674" t="e">
        <f t="shared" si="83"/>
        <v>#VALUE!</v>
      </c>
      <c r="R498" s="680">
        <v>60</v>
      </c>
      <c r="S498" s="682">
        <f t="shared" si="84"/>
        <v>-48.364779874213838</v>
      </c>
    </row>
    <row r="499" spans="1:19">
      <c r="A499" s="644" t="s">
        <v>2143</v>
      </c>
      <c r="B499" s="644" t="s">
        <v>2144</v>
      </c>
      <c r="C499" s="679">
        <v>1</v>
      </c>
      <c r="D499" s="688">
        <v>60</v>
      </c>
      <c r="E499" s="673">
        <f t="shared" si="81"/>
        <v>5.2173913043478262</v>
      </c>
      <c r="F499" s="681">
        <f t="shared" si="82"/>
        <v>5.2173913043478262</v>
      </c>
      <c r="G499" s="644"/>
      <c r="H499" s="644"/>
      <c r="I499" s="644" t="s">
        <v>40</v>
      </c>
      <c r="J499" s="675"/>
      <c r="K499" s="676" t="s">
        <v>1180</v>
      </c>
      <c r="L499" s="685">
        <v>45624</v>
      </c>
      <c r="M499" s="662" t="e">
        <f>SUMIF('Cable trays + Fittings'!F:F,'Cable trays (UnitPrice)'!B499,'Cable trays + Fittings'!P:P)</f>
        <v>#VALUE!</v>
      </c>
      <c r="N499" s="674" t="e">
        <f t="shared" si="83"/>
        <v>#VALUE!</v>
      </c>
      <c r="R499" s="680">
        <v>60</v>
      </c>
      <c r="S499" s="682">
        <f t="shared" si="84"/>
        <v>0</v>
      </c>
    </row>
    <row r="500" spans="1:19">
      <c r="A500" s="644" t="s">
        <v>2145</v>
      </c>
      <c r="B500" s="644" t="s">
        <v>2146</v>
      </c>
      <c r="C500" s="679">
        <v>1</v>
      </c>
      <c r="D500" s="683">
        <f t="shared" ref="D500:D503" si="85">K500</f>
        <v>25.314465408805034</v>
      </c>
      <c r="E500" s="673">
        <f t="shared" si="81"/>
        <v>2.2012578616352205</v>
      </c>
      <c r="F500" s="681">
        <f t="shared" si="82"/>
        <v>2.2012578616352205</v>
      </c>
      <c r="G500" s="644"/>
      <c r="H500" s="644"/>
      <c r="I500" s="644" t="s">
        <v>40</v>
      </c>
      <c r="J500" s="675"/>
      <c r="K500" s="676">
        <v>25.314465408805034</v>
      </c>
      <c r="L500" s="684">
        <v>45665</v>
      </c>
      <c r="M500" s="662" t="e">
        <f>SUMIF('Cable trays + Fittings'!F:F,'Cable trays (UnitPrice)'!B500,'Cable trays + Fittings'!P:P)</f>
        <v>#VALUE!</v>
      </c>
      <c r="N500" s="674" t="e">
        <f t="shared" si="83"/>
        <v>#VALUE!</v>
      </c>
      <c r="R500" s="680">
        <v>60</v>
      </c>
      <c r="S500" s="682">
        <f t="shared" si="84"/>
        <v>-34.685534591194966</v>
      </c>
    </row>
    <row r="501" spans="1:19">
      <c r="A501" s="644" t="s">
        <v>2147</v>
      </c>
      <c r="B501" s="644" t="s">
        <v>2148</v>
      </c>
      <c r="C501" s="679">
        <v>1</v>
      </c>
      <c r="D501" s="683">
        <f t="shared" si="85"/>
        <v>8.9622641509433958</v>
      </c>
      <c r="E501" s="673">
        <f t="shared" ref="E501:E561" si="86">D501/NOK2EUR</f>
        <v>0.77932731747333872</v>
      </c>
      <c r="F501" s="681">
        <f t="shared" ref="F501:F561" si="87">C501*E501</f>
        <v>0.77932731747333872</v>
      </c>
      <c r="G501" s="644"/>
      <c r="H501" s="644"/>
      <c r="I501" s="644" t="s">
        <v>40</v>
      </c>
      <c r="J501" s="675"/>
      <c r="K501" s="676">
        <v>8.9622641509433958</v>
      </c>
      <c r="L501" s="684">
        <v>45665</v>
      </c>
      <c r="M501" s="662" t="e">
        <f>SUMIF('Cable trays + Fittings'!F:F,'Cable trays (UnitPrice)'!B501,'Cable trays + Fittings'!P:P)</f>
        <v>#VALUE!</v>
      </c>
      <c r="N501" s="674" t="e">
        <f t="shared" ref="N501:N561" si="88">M501*F501</f>
        <v>#VALUE!</v>
      </c>
      <c r="R501" s="680">
        <v>60</v>
      </c>
      <c r="S501" s="682">
        <f t="shared" si="84"/>
        <v>-51.037735849056602</v>
      </c>
    </row>
    <row r="502" spans="1:19">
      <c r="A502" s="644" t="s">
        <v>2149</v>
      </c>
      <c r="B502" s="644" t="s">
        <v>2150</v>
      </c>
      <c r="C502" s="679">
        <v>1</v>
      </c>
      <c r="D502" s="683">
        <f t="shared" si="85"/>
        <v>11.635220125786162</v>
      </c>
      <c r="E502" s="673">
        <f t="shared" si="86"/>
        <v>1.0117582718074924</v>
      </c>
      <c r="F502" s="681">
        <f t="shared" si="87"/>
        <v>1.0117582718074924</v>
      </c>
      <c r="G502" s="644"/>
      <c r="H502" s="644"/>
      <c r="I502" s="644" t="s">
        <v>40</v>
      </c>
      <c r="J502" s="675"/>
      <c r="K502" s="676">
        <v>11.635220125786162</v>
      </c>
      <c r="L502" s="684">
        <v>45665</v>
      </c>
      <c r="M502" s="662" t="e">
        <f>SUMIF('Cable trays + Fittings'!F:F,'Cable trays (UnitPrice)'!B502,'Cable trays + Fittings'!P:P)</f>
        <v>#VALUE!</v>
      </c>
      <c r="N502" s="674" t="e">
        <f t="shared" si="88"/>
        <v>#VALUE!</v>
      </c>
      <c r="R502" s="680">
        <v>60</v>
      </c>
      <c r="S502" s="682">
        <f t="shared" si="84"/>
        <v>-48.364779874213838</v>
      </c>
    </row>
    <row r="503" spans="1:19">
      <c r="A503" s="644" t="s">
        <v>2151</v>
      </c>
      <c r="B503" s="644" t="s">
        <v>2152</v>
      </c>
      <c r="C503" s="679">
        <v>1</v>
      </c>
      <c r="D503" s="683">
        <f t="shared" si="85"/>
        <v>25.314465408805034</v>
      </c>
      <c r="E503" s="673">
        <f t="shared" si="86"/>
        <v>2.2012578616352205</v>
      </c>
      <c r="F503" s="681">
        <f t="shared" si="87"/>
        <v>2.2012578616352205</v>
      </c>
      <c r="G503" s="644"/>
      <c r="H503" s="644"/>
      <c r="I503" s="644" t="s">
        <v>40</v>
      </c>
      <c r="J503" s="675"/>
      <c r="K503" s="676">
        <v>25.314465408805034</v>
      </c>
      <c r="L503" s="684">
        <v>45665</v>
      </c>
      <c r="M503" s="662" t="e">
        <f>SUMIF('Cable trays + Fittings'!F:F,'Cable trays (UnitPrice)'!B503,'Cable trays + Fittings'!P:P)</f>
        <v>#VALUE!</v>
      </c>
      <c r="N503" s="674" t="e">
        <f t="shared" si="88"/>
        <v>#VALUE!</v>
      </c>
      <c r="R503" s="680">
        <v>60</v>
      </c>
      <c r="S503" s="682">
        <f t="shared" si="84"/>
        <v>-34.685534591194966</v>
      </c>
    </row>
    <row r="504" spans="1:19">
      <c r="A504" s="644" t="s">
        <v>2153</v>
      </c>
      <c r="B504" s="644" t="s">
        <v>2154</v>
      </c>
      <c r="C504" s="679">
        <v>1</v>
      </c>
      <c r="D504" s="688">
        <v>60</v>
      </c>
      <c r="E504" s="673">
        <f t="shared" si="86"/>
        <v>5.2173913043478262</v>
      </c>
      <c r="F504" s="681">
        <f t="shared" si="87"/>
        <v>5.2173913043478262</v>
      </c>
      <c r="G504" s="644"/>
      <c r="H504" s="644"/>
      <c r="I504" s="644" t="s">
        <v>40</v>
      </c>
      <c r="J504" s="675"/>
      <c r="K504" s="676" t="s">
        <v>1180</v>
      </c>
      <c r="L504" s="685">
        <v>45624</v>
      </c>
      <c r="M504" s="662" t="e">
        <f>SUMIF('Cable trays + Fittings'!F:F,'Cable trays (UnitPrice)'!B504,'Cable trays + Fittings'!P:P)</f>
        <v>#VALUE!</v>
      </c>
      <c r="N504" s="674" t="e">
        <f t="shared" si="88"/>
        <v>#VALUE!</v>
      </c>
      <c r="R504" s="680">
        <v>60</v>
      </c>
      <c r="S504" s="682">
        <f t="shared" si="84"/>
        <v>0</v>
      </c>
    </row>
    <row r="505" spans="1:19">
      <c r="A505" s="644" t="s">
        <v>2155</v>
      </c>
      <c r="B505" s="689" t="s">
        <v>2156</v>
      </c>
      <c r="C505" s="679">
        <v>1</v>
      </c>
      <c r="D505" s="683">
        <f>K505</f>
        <v>38.050314465408803</v>
      </c>
      <c r="E505" s="673">
        <f t="shared" si="86"/>
        <v>3.3087229969920697</v>
      </c>
      <c r="F505" s="681">
        <f t="shared" si="87"/>
        <v>3.3087229969920697</v>
      </c>
      <c r="G505" s="644"/>
      <c r="H505" s="644"/>
      <c r="I505" s="644" t="s">
        <v>40</v>
      </c>
      <c r="J505" s="675"/>
      <c r="K505" s="676">
        <v>38.050314465408803</v>
      </c>
      <c r="L505" s="684">
        <v>45665</v>
      </c>
      <c r="M505" s="662" t="e">
        <f>SUMIF('Cable trays + Fittings'!F:F,'Cable trays (UnitPrice)'!B505,'Cable trays + Fittings'!P:P)</f>
        <v>#VALUE!</v>
      </c>
      <c r="N505" s="674" t="e">
        <f t="shared" si="88"/>
        <v>#VALUE!</v>
      </c>
      <c r="R505" s="680">
        <v>60</v>
      </c>
      <c r="S505" s="682">
        <f t="shared" si="84"/>
        <v>-21.949685534591197</v>
      </c>
    </row>
    <row r="506" spans="1:19">
      <c r="A506" s="644" t="s">
        <v>2157</v>
      </c>
      <c r="B506" s="644" t="s">
        <v>2158</v>
      </c>
      <c r="C506" s="679">
        <v>1</v>
      </c>
      <c r="D506" s="688">
        <v>60</v>
      </c>
      <c r="E506" s="673">
        <f t="shared" si="86"/>
        <v>5.2173913043478262</v>
      </c>
      <c r="F506" s="681">
        <f t="shared" si="87"/>
        <v>5.2173913043478262</v>
      </c>
      <c r="G506" s="644"/>
      <c r="H506" s="644"/>
      <c r="I506" s="644" t="s">
        <v>40</v>
      </c>
      <c r="J506" s="675"/>
      <c r="K506" s="676" t="s">
        <v>1180</v>
      </c>
      <c r="L506" s="685">
        <v>45624</v>
      </c>
      <c r="M506" s="662" t="e">
        <f>SUMIF('Cable trays + Fittings'!F:F,'Cable trays (UnitPrice)'!B506,'Cable trays + Fittings'!P:P)</f>
        <v>#VALUE!</v>
      </c>
      <c r="N506" s="674" t="e">
        <f t="shared" si="88"/>
        <v>#VALUE!</v>
      </c>
      <c r="R506" s="680">
        <v>60</v>
      </c>
      <c r="S506" s="682">
        <f t="shared" si="84"/>
        <v>0</v>
      </c>
    </row>
    <row r="507" spans="1:19">
      <c r="A507" s="644" t="s">
        <v>2159</v>
      </c>
      <c r="B507" s="644" t="s">
        <v>2160</v>
      </c>
      <c r="C507" s="679">
        <v>1</v>
      </c>
      <c r="D507" s="688">
        <v>60</v>
      </c>
      <c r="E507" s="673">
        <f t="shared" si="86"/>
        <v>5.2173913043478262</v>
      </c>
      <c r="F507" s="681">
        <f t="shared" si="87"/>
        <v>5.2173913043478262</v>
      </c>
      <c r="G507" s="644"/>
      <c r="H507" s="644"/>
      <c r="I507" s="644" t="s">
        <v>40</v>
      </c>
      <c r="J507" s="675"/>
      <c r="K507" s="676" t="s">
        <v>1180</v>
      </c>
      <c r="L507" s="685">
        <v>45624</v>
      </c>
      <c r="M507" s="662" t="e">
        <f>SUMIF('Cable trays + Fittings'!F:F,'Cable trays (UnitPrice)'!B507,'Cable trays + Fittings'!P:P)</f>
        <v>#VALUE!</v>
      </c>
      <c r="N507" s="674" t="e">
        <f t="shared" si="88"/>
        <v>#VALUE!</v>
      </c>
      <c r="R507" s="680">
        <v>60</v>
      </c>
      <c r="S507" s="682">
        <f t="shared" si="84"/>
        <v>0</v>
      </c>
    </row>
    <row r="508" spans="1:19">
      <c r="A508" s="644" t="s">
        <v>2161</v>
      </c>
      <c r="B508" s="689" t="s">
        <v>2162</v>
      </c>
      <c r="C508" s="679">
        <v>1</v>
      </c>
      <c r="D508" s="683">
        <f t="shared" ref="D508:D513" si="89">K508</f>
        <v>8.9622641509433958</v>
      </c>
      <c r="E508" s="673">
        <f t="shared" si="86"/>
        <v>0.77932731747333872</v>
      </c>
      <c r="F508" s="681">
        <f t="shared" si="87"/>
        <v>0.77932731747333872</v>
      </c>
      <c r="G508" s="644"/>
      <c r="H508" s="644"/>
      <c r="I508" s="644" t="s">
        <v>40</v>
      </c>
      <c r="J508" s="675"/>
      <c r="K508" s="676">
        <v>8.9622641509433958</v>
      </c>
      <c r="L508" s="684">
        <v>45665</v>
      </c>
      <c r="M508" s="662" t="e">
        <f>SUMIF('Cable trays + Fittings'!F:F,'Cable trays (UnitPrice)'!B508,'Cable trays + Fittings'!P:P)</f>
        <v>#VALUE!</v>
      </c>
      <c r="N508" s="674" t="e">
        <f t="shared" si="88"/>
        <v>#VALUE!</v>
      </c>
      <c r="R508" s="680">
        <v>60</v>
      </c>
      <c r="S508" s="682">
        <f t="shared" si="84"/>
        <v>-51.037735849056602</v>
      </c>
    </row>
    <row r="509" spans="1:19">
      <c r="A509" s="644" t="s">
        <v>2163</v>
      </c>
      <c r="B509" s="689" t="s">
        <v>2164</v>
      </c>
      <c r="C509" s="679">
        <v>1</v>
      </c>
      <c r="D509" s="683">
        <f t="shared" si="89"/>
        <v>11.635220125786162</v>
      </c>
      <c r="E509" s="673">
        <f t="shared" si="86"/>
        <v>1.0117582718074924</v>
      </c>
      <c r="F509" s="681">
        <f t="shared" si="87"/>
        <v>1.0117582718074924</v>
      </c>
      <c r="G509" s="644"/>
      <c r="H509" s="644"/>
      <c r="I509" s="644" t="s">
        <v>40</v>
      </c>
      <c r="J509" s="675"/>
      <c r="K509" s="676">
        <v>11.635220125786162</v>
      </c>
      <c r="L509" s="684">
        <v>45665</v>
      </c>
      <c r="M509" s="662" t="e">
        <f>SUMIF('Cable trays + Fittings'!F:F,'Cable trays (UnitPrice)'!B509,'Cable trays + Fittings'!P:P)</f>
        <v>#VALUE!</v>
      </c>
      <c r="N509" s="674" t="e">
        <f t="shared" si="88"/>
        <v>#VALUE!</v>
      </c>
      <c r="R509" s="680">
        <v>60</v>
      </c>
      <c r="S509" s="682">
        <f t="shared" si="84"/>
        <v>-48.364779874213838</v>
      </c>
    </row>
    <row r="510" spans="1:19">
      <c r="A510" s="644" t="s">
        <v>2165</v>
      </c>
      <c r="B510" s="644" t="s">
        <v>2166</v>
      </c>
      <c r="C510" s="679">
        <v>1</v>
      </c>
      <c r="D510" s="683">
        <f t="shared" si="89"/>
        <v>11.635220125786162</v>
      </c>
      <c r="E510" s="673">
        <f t="shared" si="86"/>
        <v>1.0117582718074924</v>
      </c>
      <c r="F510" s="681">
        <f t="shared" si="87"/>
        <v>1.0117582718074924</v>
      </c>
      <c r="G510" s="644"/>
      <c r="H510" s="644"/>
      <c r="I510" s="644" t="s">
        <v>40</v>
      </c>
      <c r="J510" s="675"/>
      <c r="K510" s="676">
        <v>11.635220125786162</v>
      </c>
      <c r="L510" s="684">
        <v>45665</v>
      </c>
      <c r="M510" s="662" t="e">
        <f>SUMIF('Cable trays + Fittings'!F:F,'Cable trays (UnitPrice)'!B510,'Cable trays + Fittings'!P:P)</f>
        <v>#VALUE!</v>
      </c>
      <c r="N510" s="674" t="e">
        <f t="shared" si="88"/>
        <v>#VALUE!</v>
      </c>
      <c r="R510" s="680">
        <v>60</v>
      </c>
      <c r="S510" s="682">
        <f t="shared" si="84"/>
        <v>-48.364779874213838</v>
      </c>
    </row>
    <row r="511" spans="1:19">
      <c r="A511" s="644" t="s">
        <v>2167</v>
      </c>
      <c r="B511" s="689" t="s">
        <v>2168</v>
      </c>
      <c r="C511" s="679">
        <v>1</v>
      </c>
      <c r="D511" s="683">
        <f t="shared" si="89"/>
        <v>25.314465408805034</v>
      </c>
      <c r="E511" s="673">
        <f t="shared" si="86"/>
        <v>2.2012578616352205</v>
      </c>
      <c r="F511" s="681">
        <f t="shared" si="87"/>
        <v>2.2012578616352205</v>
      </c>
      <c r="G511" s="644"/>
      <c r="H511" s="644"/>
      <c r="I511" s="644" t="s">
        <v>40</v>
      </c>
      <c r="J511" s="675"/>
      <c r="K511" s="676">
        <v>25.314465408805034</v>
      </c>
      <c r="L511" s="684">
        <v>45665</v>
      </c>
      <c r="M511" s="662" t="e">
        <f>SUMIF('Cable trays + Fittings'!F:F,'Cable trays (UnitPrice)'!B511,'Cable trays + Fittings'!P:P)</f>
        <v>#VALUE!</v>
      </c>
      <c r="N511" s="674" t="e">
        <f t="shared" si="88"/>
        <v>#VALUE!</v>
      </c>
      <c r="R511" s="680">
        <v>60</v>
      </c>
      <c r="S511" s="682">
        <f t="shared" si="84"/>
        <v>-34.685534591194966</v>
      </c>
    </row>
    <row r="512" spans="1:19">
      <c r="A512" s="644" t="s">
        <v>2169</v>
      </c>
      <c r="B512" s="644" t="s">
        <v>2170</v>
      </c>
      <c r="C512" s="679">
        <v>1</v>
      </c>
      <c r="D512" s="683">
        <f t="shared" si="89"/>
        <v>25.314465408805034</v>
      </c>
      <c r="E512" s="673">
        <f t="shared" si="86"/>
        <v>2.2012578616352205</v>
      </c>
      <c r="F512" s="681">
        <f t="shared" si="87"/>
        <v>2.2012578616352205</v>
      </c>
      <c r="G512" s="644"/>
      <c r="H512" s="644"/>
      <c r="I512" s="644" t="s">
        <v>40</v>
      </c>
      <c r="J512" s="675"/>
      <c r="K512" s="676">
        <v>25.314465408805034</v>
      </c>
      <c r="L512" s="684">
        <v>45665</v>
      </c>
      <c r="M512" s="662" t="e">
        <f>SUMIF('Cable trays + Fittings'!F:F,'Cable trays (UnitPrice)'!B512,'Cable trays + Fittings'!P:P)</f>
        <v>#VALUE!</v>
      </c>
      <c r="N512" s="674" t="e">
        <f t="shared" si="88"/>
        <v>#VALUE!</v>
      </c>
      <c r="R512" s="680">
        <v>60</v>
      </c>
      <c r="S512" s="682">
        <f t="shared" si="84"/>
        <v>-34.685534591194966</v>
      </c>
    </row>
    <row r="513" spans="1:19">
      <c r="A513" s="644" t="s">
        <v>2171</v>
      </c>
      <c r="B513" s="689" t="s">
        <v>2172</v>
      </c>
      <c r="C513" s="679">
        <v>1</v>
      </c>
      <c r="D513" s="683">
        <f t="shared" si="89"/>
        <v>38.050314465408803</v>
      </c>
      <c r="E513" s="673">
        <f t="shared" si="86"/>
        <v>3.3087229969920697</v>
      </c>
      <c r="F513" s="681">
        <f t="shared" si="87"/>
        <v>3.3087229969920697</v>
      </c>
      <c r="G513" s="644"/>
      <c r="H513" s="644"/>
      <c r="I513" s="644" t="s">
        <v>40</v>
      </c>
      <c r="J513" s="675"/>
      <c r="K513" s="676">
        <v>38.050314465408803</v>
      </c>
      <c r="L513" s="684">
        <v>45665</v>
      </c>
      <c r="M513" s="662" t="e">
        <f>SUMIF('Cable trays + Fittings'!F:F,'Cable trays (UnitPrice)'!B513,'Cable trays + Fittings'!P:P)</f>
        <v>#VALUE!</v>
      </c>
      <c r="N513" s="674" t="e">
        <f t="shared" si="88"/>
        <v>#VALUE!</v>
      </c>
      <c r="R513" s="680">
        <v>60</v>
      </c>
      <c r="S513" s="682">
        <f t="shared" si="84"/>
        <v>-21.949685534591197</v>
      </c>
    </row>
    <row r="514" spans="1:19">
      <c r="A514" s="644" t="s">
        <v>2173</v>
      </c>
      <c r="B514" s="644" t="s">
        <v>2174</v>
      </c>
      <c r="C514" s="679">
        <v>1</v>
      </c>
      <c r="D514" s="688">
        <v>60</v>
      </c>
      <c r="E514" s="673">
        <f t="shared" si="86"/>
        <v>5.2173913043478262</v>
      </c>
      <c r="F514" s="681">
        <f t="shared" si="87"/>
        <v>5.2173913043478262</v>
      </c>
      <c r="G514" s="644"/>
      <c r="H514" s="644"/>
      <c r="I514" s="644" t="s">
        <v>40</v>
      </c>
      <c r="J514" s="675"/>
      <c r="K514" s="676" t="s">
        <v>1180</v>
      </c>
      <c r="L514" s="685">
        <v>45624</v>
      </c>
      <c r="M514" s="662" t="e">
        <f>SUMIF('Cable trays + Fittings'!F:F,'Cable trays (UnitPrice)'!B514,'Cable trays + Fittings'!P:P)</f>
        <v>#VALUE!</v>
      </c>
      <c r="N514" s="674" t="e">
        <f t="shared" si="88"/>
        <v>#VALUE!</v>
      </c>
      <c r="R514" s="680">
        <v>60</v>
      </c>
      <c r="S514" s="682">
        <f t="shared" si="84"/>
        <v>0</v>
      </c>
    </row>
    <row r="515" spans="1:19">
      <c r="A515" s="644" t="s">
        <v>2175</v>
      </c>
      <c r="B515" s="644" t="s">
        <v>2176</v>
      </c>
      <c r="C515" s="679">
        <v>1</v>
      </c>
      <c r="D515" s="688">
        <v>60</v>
      </c>
      <c r="E515" s="673">
        <f t="shared" si="86"/>
        <v>5.2173913043478262</v>
      </c>
      <c r="F515" s="681">
        <f t="shared" si="87"/>
        <v>5.2173913043478262</v>
      </c>
      <c r="G515" s="644"/>
      <c r="H515" s="644"/>
      <c r="I515" s="644" t="s">
        <v>40</v>
      </c>
      <c r="J515" s="675"/>
      <c r="K515" s="676" t="s">
        <v>1180</v>
      </c>
      <c r="L515" s="685">
        <v>45624</v>
      </c>
      <c r="M515" s="662" t="e">
        <f>SUMIF('Cable trays + Fittings'!F:F,'Cable trays (UnitPrice)'!B515,'Cable trays + Fittings'!P:P)</f>
        <v>#VALUE!</v>
      </c>
      <c r="N515" s="674" t="e">
        <f t="shared" si="88"/>
        <v>#VALUE!</v>
      </c>
      <c r="R515" s="680">
        <v>60</v>
      </c>
      <c r="S515" s="682">
        <f t="shared" si="84"/>
        <v>0</v>
      </c>
    </row>
    <row r="516" spans="1:19">
      <c r="A516" s="644" t="s">
        <v>2177</v>
      </c>
      <c r="B516" s="689" t="s">
        <v>2178</v>
      </c>
      <c r="C516" s="679">
        <v>1</v>
      </c>
      <c r="D516" s="688">
        <v>60</v>
      </c>
      <c r="E516" s="673">
        <f t="shared" si="86"/>
        <v>5.2173913043478262</v>
      </c>
      <c r="F516" s="681">
        <f t="shared" si="87"/>
        <v>5.2173913043478262</v>
      </c>
      <c r="G516" s="644"/>
      <c r="H516" s="644"/>
      <c r="I516" s="644" t="s">
        <v>40</v>
      </c>
      <c r="J516" s="675"/>
      <c r="K516" s="676" t="s">
        <v>1180</v>
      </c>
      <c r="L516" s="685">
        <v>45624</v>
      </c>
      <c r="M516" s="662" t="e">
        <f>SUMIF('Cable trays + Fittings'!F:F,'Cable trays (UnitPrice)'!B516,'Cable trays + Fittings'!P:P)</f>
        <v>#VALUE!</v>
      </c>
      <c r="N516" s="674" t="e">
        <f t="shared" si="88"/>
        <v>#VALUE!</v>
      </c>
      <c r="R516" s="680">
        <v>60</v>
      </c>
      <c r="S516" s="682">
        <f t="shared" si="84"/>
        <v>0</v>
      </c>
    </row>
    <row r="517" spans="1:19">
      <c r="A517" s="644" t="s">
        <v>2179</v>
      </c>
      <c r="B517" s="644" t="s">
        <v>2180</v>
      </c>
      <c r="C517" s="679">
        <v>1</v>
      </c>
      <c r="D517" s="683">
        <f t="shared" ref="D517:D519" si="90">K517</f>
        <v>11.635220125786162</v>
      </c>
      <c r="E517" s="673">
        <f t="shared" si="86"/>
        <v>1.0117582718074924</v>
      </c>
      <c r="F517" s="681">
        <f t="shared" si="87"/>
        <v>1.0117582718074924</v>
      </c>
      <c r="G517" s="644"/>
      <c r="H517" s="644"/>
      <c r="I517" s="644" t="s">
        <v>40</v>
      </c>
      <c r="J517" s="675"/>
      <c r="K517" s="676">
        <v>11.635220125786162</v>
      </c>
      <c r="L517" s="684">
        <v>45665</v>
      </c>
      <c r="M517" s="662" t="e">
        <f>SUMIF('Cable trays + Fittings'!F:F,'Cable trays (UnitPrice)'!B517,'Cable trays + Fittings'!P:P)</f>
        <v>#VALUE!</v>
      </c>
      <c r="N517" s="674" t="e">
        <f t="shared" si="88"/>
        <v>#VALUE!</v>
      </c>
      <c r="R517" s="680">
        <v>80</v>
      </c>
      <c r="S517" s="682">
        <f t="shared" si="84"/>
        <v>-68.364779874213838</v>
      </c>
    </row>
    <row r="518" spans="1:19">
      <c r="A518" s="644" t="s">
        <v>2181</v>
      </c>
      <c r="B518" s="689" t="s">
        <v>2182</v>
      </c>
      <c r="C518" s="679">
        <v>1</v>
      </c>
      <c r="D518" s="683">
        <f t="shared" si="90"/>
        <v>11.635220125786162</v>
      </c>
      <c r="E518" s="673">
        <f t="shared" si="86"/>
        <v>1.0117582718074924</v>
      </c>
      <c r="F518" s="681">
        <f t="shared" si="87"/>
        <v>1.0117582718074924</v>
      </c>
      <c r="G518" s="644"/>
      <c r="H518" s="644"/>
      <c r="I518" s="644" t="s">
        <v>40</v>
      </c>
      <c r="J518" s="675"/>
      <c r="K518" s="676">
        <v>11.635220125786162</v>
      </c>
      <c r="L518" s="684">
        <v>45665</v>
      </c>
      <c r="M518" s="662" t="e">
        <f>SUMIF('Cable trays + Fittings'!F:F,'Cable trays (UnitPrice)'!B518,'Cable trays + Fittings'!P:P)</f>
        <v>#VALUE!</v>
      </c>
      <c r="N518" s="674" t="e">
        <f t="shared" si="88"/>
        <v>#VALUE!</v>
      </c>
      <c r="R518" s="680">
        <v>80</v>
      </c>
      <c r="S518" s="682">
        <f t="shared" si="84"/>
        <v>-68.364779874213838</v>
      </c>
    </row>
    <row r="519" spans="1:19">
      <c r="A519" s="644" t="s">
        <v>2183</v>
      </c>
      <c r="B519" s="644" t="s">
        <v>2184</v>
      </c>
      <c r="C519" s="679">
        <v>1</v>
      </c>
      <c r="D519" s="683">
        <f t="shared" si="90"/>
        <v>38.050314465408803</v>
      </c>
      <c r="E519" s="673">
        <f t="shared" si="86"/>
        <v>3.3087229969920697</v>
      </c>
      <c r="F519" s="681">
        <f t="shared" si="87"/>
        <v>3.3087229969920697</v>
      </c>
      <c r="G519" s="644"/>
      <c r="H519" s="644"/>
      <c r="I519" s="644" t="s">
        <v>40</v>
      </c>
      <c r="J519" s="675"/>
      <c r="K519" s="676">
        <v>38.050314465408803</v>
      </c>
      <c r="L519" s="684">
        <v>45665</v>
      </c>
      <c r="M519" s="662" t="e">
        <f>SUMIF('Cable trays + Fittings'!F:F,'Cable trays (UnitPrice)'!B519,'Cable trays + Fittings'!P:P)</f>
        <v>#VALUE!</v>
      </c>
      <c r="N519" s="674" t="e">
        <f t="shared" si="88"/>
        <v>#VALUE!</v>
      </c>
      <c r="R519" s="680">
        <v>80</v>
      </c>
      <c r="S519" s="682">
        <f t="shared" si="84"/>
        <v>-41.949685534591197</v>
      </c>
    </row>
    <row r="520" spans="1:19">
      <c r="A520" s="644" t="s">
        <v>2185</v>
      </c>
      <c r="B520" s="644" t="s">
        <v>2186</v>
      </c>
      <c r="C520" s="679">
        <v>1</v>
      </c>
      <c r="D520" s="688">
        <v>80</v>
      </c>
      <c r="E520" s="673">
        <f t="shared" si="86"/>
        <v>6.9565217391304346</v>
      </c>
      <c r="F520" s="681">
        <f t="shared" si="87"/>
        <v>6.9565217391304346</v>
      </c>
      <c r="G520" s="644"/>
      <c r="H520" s="644"/>
      <c r="I520" s="644" t="s">
        <v>40</v>
      </c>
      <c r="J520" s="675"/>
      <c r="K520" s="676" t="s">
        <v>1180</v>
      </c>
      <c r="L520" s="685">
        <v>45624</v>
      </c>
      <c r="M520" s="662" t="e">
        <f>SUMIF('Cable trays + Fittings'!F:F,'Cable trays (UnitPrice)'!B520,'Cable trays + Fittings'!P:P)</f>
        <v>#VALUE!</v>
      </c>
      <c r="N520" s="674" t="e">
        <f t="shared" si="88"/>
        <v>#VALUE!</v>
      </c>
      <c r="R520" s="680">
        <v>80</v>
      </c>
      <c r="S520" s="682">
        <f t="shared" si="84"/>
        <v>0</v>
      </c>
    </row>
    <row r="521" spans="1:19">
      <c r="A521" s="644" t="s">
        <v>2187</v>
      </c>
      <c r="B521" s="689" t="s">
        <v>2188</v>
      </c>
      <c r="C521" s="679">
        <v>1</v>
      </c>
      <c r="D521" s="683">
        <f t="shared" ref="D521:D524" si="91">K521</f>
        <v>25.314465408805034</v>
      </c>
      <c r="E521" s="673">
        <f t="shared" si="86"/>
        <v>2.2012578616352205</v>
      </c>
      <c r="F521" s="681">
        <f t="shared" si="87"/>
        <v>2.2012578616352205</v>
      </c>
      <c r="G521" s="644"/>
      <c r="H521" s="644"/>
      <c r="I521" s="644" t="s">
        <v>40</v>
      </c>
      <c r="J521" s="675"/>
      <c r="K521" s="676">
        <v>25.314465408805034</v>
      </c>
      <c r="L521" s="684">
        <v>45665</v>
      </c>
      <c r="M521" s="662" t="e">
        <f>SUMIF('Cable trays + Fittings'!F:F,'Cable trays (UnitPrice)'!B521,'Cable trays + Fittings'!P:P)</f>
        <v>#VALUE!</v>
      </c>
      <c r="N521" s="674" t="e">
        <f t="shared" si="88"/>
        <v>#VALUE!</v>
      </c>
      <c r="R521" s="680">
        <v>80</v>
      </c>
      <c r="S521" s="682">
        <f t="shared" si="84"/>
        <v>-54.685534591194966</v>
      </c>
    </row>
    <row r="522" spans="1:19">
      <c r="A522" s="644" t="s">
        <v>2189</v>
      </c>
      <c r="B522" s="689" t="s">
        <v>2190</v>
      </c>
      <c r="C522" s="679">
        <v>1</v>
      </c>
      <c r="D522" s="683">
        <f t="shared" si="91"/>
        <v>38.050314465408803</v>
      </c>
      <c r="E522" s="673">
        <f t="shared" si="86"/>
        <v>3.3087229969920697</v>
      </c>
      <c r="F522" s="681">
        <f t="shared" si="87"/>
        <v>3.3087229969920697</v>
      </c>
      <c r="G522" s="644"/>
      <c r="H522" s="644"/>
      <c r="I522" s="644" t="s">
        <v>40</v>
      </c>
      <c r="J522" s="675"/>
      <c r="K522" s="676">
        <v>38.050314465408803</v>
      </c>
      <c r="L522" s="684">
        <v>45665</v>
      </c>
      <c r="M522" s="662" t="e">
        <f>SUMIF('Cable trays + Fittings'!F:F,'Cable trays (UnitPrice)'!B522,'Cable trays + Fittings'!P:P)</f>
        <v>#VALUE!</v>
      </c>
      <c r="N522" s="674" t="e">
        <f t="shared" si="88"/>
        <v>#VALUE!</v>
      </c>
      <c r="R522" s="680">
        <v>80</v>
      </c>
      <c r="S522" s="682">
        <f t="shared" si="84"/>
        <v>-41.949685534591197</v>
      </c>
    </row>
    <row r="523" spans="1:19">
      <c r="A523" s="644" t="s">
        <v>2191</v>
      </c>
      <c r="B523" s="689" t="s">
        <v>2192</v>
      </c>
      <c r="C523" s="679">
        <v>1</v>
      </c>
      <c r="D523" s="683">
        <f t="shared" si="91"/>
        <v>25.314465408805034</v>
      </c>
      <c r="E523" s="673">
        <f t="shared" si="86"/>
        <v>2.2012578616352205</v>
      </c>
      <c r="F523" s="681">
        <f t="shared" si="87"/>
        <v>2.2012578616352205</v>
      </c>
      <c r="G523" s="644"/>
      <c r="H523" s="644"/>
      <c r="I523" s="644" t="s">
        <v>40</v>
      </c>
      <c r="J523" s="675"/>
      <c r="K523" s="676">
        <v>25.314465408805034</v>
      </c>
      <c r="L523" s="684">
        <v>45665</v>
      </c>
      <c r="M523" s="662" t="e">
        <f>SUMIF('Cable trays + Fittings'!F:F,'Cable trays (UnitPrice)'!B523,'Cable trays + Fittings'!P:P)</f>
        <v>#VALUE!</v>
      </c>
      <c r="N523" s="674" t="e">
        <f t="shared" si="88"/>
        <v>#VALUE!</v>
      </c>
      <c r="R523" s="680">
        <v>80</v>
      </c>
      <c r="S523" s="682">
        <f t="shared" si="84"/>
        <v>-54.685534591194966</v>
      </c>
    </row>
    <row r="524" spans="1:19">
      <c r="A524" s="644" t="s">
        <v>2193</v>
      </c>
      <c r="B524" s="689" t="s">
        <v>2194</v>
      </c>
      <c r="C524" s="679">
        <v>1</v>
      </c>
      <c r="D524" s="683">
        <f t="shared" si="91"/>
        <v>11.635220125786162</v>
      </c>
      <c r="E524" s="673">
        <f t="shared" si="86"/>
        <v>1.0117582718074924</v>
      </c>
      <c r="F524" s="681">
        <f t="shared" si="87"/>
        <v>1.0117582718074924</v>
      </c>
      <c r="G524" s="644"/>
      <c r="H524" s="644"/>
      <c r="I524" s="644" t="s">
        <v>40</v>
      </c>
      <c r="J524" s="675"/>
      <c r="K524" s="676">
        <v>11.635220125786162</v>
      </c>
      <c r="L524" s="684">
        <v>45665</v>
      </c>
      <c r="M524" s="662" t="e">
        <f>SUMIF('Cable trays + Fittings'!F:F,'Cable trays (UnitPrice)'!B524,'Cable trays + Fittings'!P:P)</f>
        <v>#VALUE!</v>
      </c>
      <c r="N524" s="674" t="e">
        <f t="shared" si="88"/>
        <v>#VALUE!</v>
      </c>
      <c r="R524" s="680">
        <v>80</v>
      </c>
      <c r="S524" s="682">
        <f t="shared" ref="S524:S561" si="92">D524-R524</f>
        <v>-68.364779874213838</v>
      </c>
    </row>
    <row r="525" spans="1:19">
      <c r="A525" s="644" t="s">
        <v>2195</v>
      </c>
      <c r="B525" s="644" t="s">
        <v>2196</v>
      </c>
      <c r="C525" s="679">
        <v>1</v>
      </c>
      <c r="D525" s="688">
        <v>80</v>
      </c>
      <c r="E525" s="673">
        <f t="shared" si="86"/>
        <v>6.9565217391304346</v>
      </c>
      <c r="F525" s="681">
        <f t="shared" si="87"/>
        <v>6.9565217391304346</v>
      </c>
      <c r="G525" s="644"/>
      <c r="H525" s="644"/>
      <c r="I525" s="644" t="s">
        <v>40</v>
      </c>
      <c r="J525" s="675"/>
      <c r="K525" s="676" t="s">
        <v>1180</v>
      </c>
      <c r="L525" s="685">
        <v>45624</v>
      </c>
      <c r="M525" s="662" t="e">
        <f>SUMIF('Cable trays + Fittings'!F:F,'Cable trays (UnitPrice)'!B525,'Cable trays + Fittings'!P:P)</f>
        <v>#VALUE!</v>
      </c>
      <c r="N525" s="674" t="e">
        <f t="shared" si="88"/>
        <v>#VALUE!</v>
      </c>
      <c r="R525" s="680">
        <v>80</v>
      </c>
      <c r="S525" s="682">
        <f t="shared" si="92"/>
        <v>0</v>
      </c>
    </row>
    <row r="526" spans="1:19">
      <c r="A526" s="644" t="s">
        <v>2197</v>
      </c>
      <c r="B526" s="689" t="s">
        <v>2198</v>
      </c>
      <c r="C526" s="679">
        <v>1</v>
      </c>
      <c r="D526" s="683">
        <f>K526</f>
        <v>25.314465408805034</v>
      </c>
      <c r="E526" s="673">
        <f t="shared" si="86"/>
        <v>2.2012578616352205</v>
      </c>
      <c r="F526" s="681">
        <f t="shared" si="87"/>
        <v>2.2012578616352205</v>
      </c>
      <c r="G526" s="644"/>
      <c r="H526" s="644"/>
      <c r="I526" s="644" t="s">
        <v>40</v>
      </c>
      <c r="J526" s="675"/>
      <c r="K526" s="676">
        <v>25.314465408805034</v>
      </c>
      <c r="L526" s="684">
        <v>45665</v>
      </c>
      <c r="M526" s="662" t="e">
        <f>SUMIF('Cable trays + Fittings'!F:F,'Cable trays (UnitPrice)'!B526,'Cable trays + Fittings'!P:P)</f>
        <v>#VALUE!</v>
      </c>
      <c r="N526" s="674" t="e">
        <f t="shared" si="88"/>
        <v>#VALUE!</v>
      </c>
      <c r="R526" s="680">
        <v>80</v>
      </c>
      <c r="S526" s="682">
        <f t="shared" si="92"/>
        <v>-54.685534591194966</v>
      </c>
    </row>
    <row r="527" spans="1:19">
      <c r="A527" s="644" t="s">
        <v>2199</v>
      </c>
      <c r="B527" s="644" t="s">
        <v>2200</v>
      </c>
      <c r="C527" s="679">
        <v>1</v>
      </c>
      <c r="D527" s="688">
        <v>80</v>
      </c>
      <c r="E527" s="673">
        <f t="shared" si="86"/>
        <v>6.9565217391304346</v>
      </c>
      <c r="F527" s="681">
        <f t="shared" si="87"/>
        <v>6.9565217391304346</v>
      </c>
      <c r="G527" s="644"/>
      <c r="H527" s="644"/>
      <c r="I527" s="644" t="s">
        <v>40</v>
      </c>
      <c r="J527" s="675"/>
      <c r="K527" s="676" t="s">
        <v>1180</v>
      </c>
      <c r="L527" s="685">
        <v>45624</v>
      </c>
      <c r="M527" s="662" t="e">
        <f>SUMIF('Cable trays + Fittings'!F:F,'Cable trays (UnitPrice)'!B527,'Cable trays + Fittings'!P:P)</f>
        <v>#VALUE!</v>
      </c>
      <c r="N527" s="674" t="e">
        <f t="shared" si="88"/>
        <v>#VALUE!</v>
      </c>
      <c r="R527" s="680">
        <v>80</v>
      </c>
      <c r="S527" s="682">
        <f t="shared" si="92"/>
        <v>0</v>
      </c>
    </row>
    <row r="528" spans="1:19">
      <c r="A528" s="644" t="s">
        <v>2201</v>
      </c>
      <c r="B528" s="689" t="s">
        <v>2202</v>
      </c>
      <c r="C528" s="679">
        <v>1</v>
      </c>
      <c r="D528" s="683">
        <f>K528</f>
        <v>38.050314465408803</v>
      </c>
      <c r="E528" s="673">
        <f t="shared" si="86"/>
        <v>3.3087229969920697</v>
      </c>
      <c r="F528" s="681">
        <f t="shared" si="87"/>
        <v>3.3087229969920697</v>
      </c>
      <c r="G528" s="644"/>
      <c r="H528" s="644"/>
      <c r="I528" s="644" t="s">
        <v>40</v>
      </c>
      <c r="J528" s="675"/>
      <c r="K528" s="676">
        <v>38.050314465408803</v>
      </c>
      <c r="L528" s="684">
        <v>45665</v>
      </c>
      <c r="M528" s="662" t="e">
        <f>SUMIF('Cable trays + Fittings'!F:F,'Cable trays (UnitPrice)'!B528,'Cable trays + Fittings'!P:P)</f>
        <v>#VALUE!</v>
      </c>
      <c r="N528" s="674" t="e">
        <f t="shared" si="88"/>
        <v>#VALUE!</v>
      </c>
      <c r="R528" s="680">
        <v>80</v>
      </c>
      <c r="S528" s="682">
        <f t="shared" si="92"/>
        <v>-41.949685534591197</v>
      </c>
    </row>
    <row r="529" spans="1:19">
      <c r="A529" s="644" t="s">
        <v>2203</v>
      </c>
      <c r="B529" s="644" t="s">
        <v>2204</v>
      </c>
      <c r="C529" s="679">
        <v>1</v>
      </c>
      <c r="D529" s="688">
        <v>80</v>
      </c>
      <c r="E529" s="673">
        <f t="shared" si="86"/>
        <v>6.9565217391304346</v>
      </c>
      <c r="F529" s="681">
        <f t="shared" si="87"/>
        <v>6.9565217391304346</v>
      </c>
      <c r="G529" s="644"/>
      <c r="H529" s="644"/>
      <c r="I529" s="644" t="s">
        <v>40</v>
      </c>
      <c r="J529" s="675"/>
      <c r="K529" s="676" t="s">
        <v>1180</v>
      </c>
      <c r="L529" s="685">
        <v>45624</v>
      </c>
      <c r="M529" s="662" t="e">
        <f>SUMIF('Cable trays + Fittings'!F:F,'Cable trays (UnitPrice)'!B529,'Cable trays + Fittings'!P:P)</f>
        <v>#VALUE!</v>
      </c>
      <c r="N529" s="674" t="e">
        <f t="shared" si="88"/>
        <v>#VALUE!</v>
      </c>
      <c r="R529" s="680">
        <v>80</v>
      </c>
      <c r="S529" s="682">
        <f t="shared" si="92"/>
        <v>0</v>
      </c>
    </row>
    <row r="530" spans="1:19">
      <c r="A530" s="644" t="s">
        <v>2205</v>
      </c>
      <c r="B530" s="644" t="s">
        <v>2206</v>
      </c>
      <c r="C530" s="679">
        <v>1</v>
      </c>
      <c r="D530" s="688">
        <v>80</v>
      </c>
      <c r="E530" s="673">
        <f t="shared" si="86"/>
        <v>6.9565217391304346</v>
      </c>
      <c r="F530" s="681">
        <f t="shared" si="87"/>
        <v>6.9565217391304346</v>
      </c>
      <c r="G530" s="644"/>
      <c r="H530" s="644"/>
      <c r="I530" s="644" t="s">
        <v>40</v>
      </c>
      <c r="J530" s="675"/>
      <c r="K530" s="676" t="s">
        <v>1180</v>
      </c>
      <c r="L530" s="685">
        <v>45624</v>
      </c>
      <c r="M530" s="662" t="e">
        <f>SUMIF('Cable trays + Fittings'!F:F,'Cable trays (UnitPrice)'!B530,'Cable trays + Fittings'!P:P)</f>
        <v>#VALUE!</v>
      </c>
      <c r="N530" s="674" t="e">
        <f t="shared" si="88"/>
        <v>#VALUE!</v>
      </c>
      <c r="R530" s="680">
        <v>80</v>
      </c>
      <c r="S530" s="682">
        <f t="shared" si="92"/>
        <v>0</v>
      </c>
    </row>
    <row r="531" spans="1:19">
      <c r="A531" s="644" t="s">
        <v>2207</v>
      </c>
      <c r="B531" s="644" t="s">
        <v>2208</v>
      </c>
      <c r="C531" s="679">
        <v>1</v>
      </c>
      <c r="D531" s="688">
        <v>80</v>
      </c>
      <c r="E531" s="673">
        <f t="shared" si="86"/>
        <v>6.9565217391304346</v>
      </c>
      <c r="F531" s="681">
        <f t="shared" si="87"/>
        <v>6.9565217391304346</v>
      </c>
      <c r="G531" s="644"/>
      <c r="H531" s="644"/>
      <c r="I531" s="644" t="s">
        <v>40</v>
      </c>
      <c r="J531" s="675"/>
      <c r="K531" s="676" t="s">
        <v>1180</v>
      </c>
      <c r="L531" s="685">
        <v>45624</v>
      </c>
      <c r="M531" s="662" t="e">
        <f>SUMIF('Cable trays + Fittings'!F:F,'Cable trays (UnitPrice)'!B531,'Cable trays + Fittings'!P:P)</f>
        <v>#VALUE!</v>
      </c>
      <c r="N531" s="674" t="e">
        <f t="shared" si="88"/>
        <v>#VALUE!</v>
      </c>
      <c r="R531" s="680">
        <v>80</v>
      </c>
      <c r="S531" s="682">
        <f t="shared" si="92"/>
        <v>0</v>
      </c>
    </row>
    <row r="532" spans="1:19">
      <c r="A532" s="644" t="s">
        <v>2209</v>
      </c>
      <c r="B532" s="644" t="s">
        <v>2210</v>
      </c>
      <c r="C532" s="679">
        <v>1</v>
      </c>
      <c r="D532" s="688">
        <v>100</v>
      </c>
      <c r="E532" s="673">
        <f t="shared" si="86"/>
        <v>8.695652173913043</v>
      </c>
      <c r="F532" s="681">
        <f t="shared" si="87"/>
        <v>8.695652173913043</v>
      </c>
      <c r="G532" s="644"/>
      <c r="H532" s="644"/>
      <c r="I532" s="644" t="s">
        <v>40</v>
      </c>
      <c r="J532" s="675"/>
      <c r="K532" s="676" t="s">
        <v>1180</v>
      </c>
      <c r="L532" s="685">
        <v>45624</v>
      </c>
      <c r="M532" s="662" t="e">
        <f>SUMIF('Cable trays + Fittings'!F:F,'Cable trays (UnitPrice)'!B532,'Cable trays + Fittings'!P:P)</f>
        <v>#VALUE!</v>
      </c>
      <c r="N532" s="674" t="e">
        <f t="shared" si="88"/>
        <v>#VALUE!</v>
      </c>
      <c r="R532" s="680">
        <v>100</v>
      </c>
      <c r="S532" s="682">
        <f t="shared" si="92"/>
        <v>0</v>
      </c>
    </row>
    <row r="533" spans="1:19">
      <c r="A533" s="644" t="s">
        <v>2211</v>
      </c>
      <c r="B533" s="644" t="s">
        <v>2212</v>
      </c>
      <c r="C533" s="679">
        <v>1</v>
      </c>
      <c r="D533" s="688">
        <v>100</v>
      </c>
      <c r="E533" s="673">
        <f t="shared" si="86"/>
        <v>8.695652173913043</v>
      </c>
      <c r="F533" s="681">
        <f t="shared" si="87"/>
        <v>8.695652173913043</v>
      </c>
      <c r="G533" s="644"/>
      <c r="H533" s="644"/>
      <c r="I533" s="644" t="s">
        <v>40</v>
      </c>
      <c r="J533" s="675"/>
      <c r="K533" s="676" t="s">
        <v>1180</v>
      </c>
      <c r="L533" s="685">
        <v>45624</v>
      </c>
      <c r="M533" s="662" t="e">
        <f>SUMIF('Cable trays + Fittings'!F:F,'Cable trays (UnitPrice)'!B533,'Cable trays + Fittings'!P:P)</f>
        <v>#VALUE!</v>
      </c>
      <c r="N533" s="674" t="e">
        <f t="shared" si="88"/>
        <v>#VALUE!</v>
      </c>
      <c r="R533" s="680">
        <v>100</v>
      </c>
      <c r="S533" s="682">
        <f t="shared" si="92"/>
        <v>0</v>
      </c>
    </row>
    <row r="534" spans="1:19">
      <c r="A534" s="644" t="s">
        <v>2213</v>
      </c>
      <c r="B534" s="644" t="s">
        <v>2214</v>
      </c>
      <c r="C534" s="679">
        <v>1</v>
      </c>
      <c r="D534" s="688">
        <v>100</v>
      </c>
      <c r="E534" s="673">
        <f t="shared" si="86"/>
        <v>8.695652173913043</v>
      </c>
      <c r="F534" s="681">
        <f t="shared" si="87"/>
        <v>8.695652173913043</v>
      </c>
      <c r="G534" s="644"/>
      <c r="H534" s="644"/>
      <c r="I534" s="644" t="s">
        <v>40</v>
      </c>
      <c r="J534" s="675"/>
      <c r="K534" s="676" t="s">
        <v>1180</v>
      </c>
      <c r="L534" s="685">
        <v>45624</v>
      </c>
      <c r="M534" s="662" t="e">
        <f>SUMIF('Cable trays + Fittings'!F:F,'Cable trays (UnitPrice)'!B534,'Cable trays + Fittings'!P:P)</f>
        <v>#VALUE!</v>
      </c>
      <c r="N534" s="674" t="e">
        <f t="shared" si="88"/>
        <v>#VALUE!</v>
      </c>
      <c r="R534" s="680">
        <v>100</v>
      </c>
      <c r="S534" s="682">
        <f t="shared" si="92"/>
        <v>0</v>
      </c>
    </row>
    <row r="535" spans="1:19">
      <c r="A535" s="644" t="s">
        <v>2215</v>
      </c>
      <c r="B535" s="689" t="s">
        <v>2216</v>
      </c>
      <c r="C535" s="679">
        <v>1</v>
      </c>
      <c r="D535" s="683">
        <f>K535</f>
        <v>25.314465408805034</v>
      </c>
      <c r="E535" s="673">
        <f t="shared" si="86"/>
        <v>2.2012578616352205</v>
      </c>
      <c r="F535" s="681">
        <f t="shared" si="87"/>
        <v>2.2012578616352205</v>
      </c>
      <c r="G535" s="644"/>
      <c r="H535" s="644"/>
      <c r="I535" s="644" t="s">
        <v>40</v>
      </c>
      <c r="J535" s="675"/>
      <c r="K535" s="676">
        <v>25.314465408805034</v>
      </c>
      <c r="L535" s="684">
        <v>45665</v>
      </c>
      <c r="M535" s="662" t="e">
        <f>SUMIF('Cable trays + Fittings'!F:F,'Cable trays (UnitPrice)'!B535,'Cable trays + Fittings'!P:P)</f>
        <v>#VALUE!</v>
      </c>
      <c r="N535" s="674" t="e">
        <f t="shared" si="88"/>
        <v>#VALUE!</v>
      </c>
      <c r="R535" s="680">
        <v>100</v>
      </c>
      <c r="S535" s="682">
        <f t="shared" si="92"/>
        <v>-74.685534591194966</v>
      </c>
    </row>
    <row r="536" spans="1:19">
      <c r="A536" s="644" t="s">
        <v>2217</v>
      </c>
      <c r="B536" s="644" t="s">
        <v>2218</v>
      </c>
      <c r="C536" s="679">
        <v>1</v>
      </c>
      <c r="D536" s="688">
        <v>100</v>
      </c>
      <c r="E536" s="673">
        <f t="shared" si="86"/>
        <v>8.695652173913043</v>
      </c>
      <c r="F536" s="681">
        <f t="shared" si="87"/>
        <v>8.695652173913043</v>
      </c>
      <c r="G536" s="644"/>
      <c r="H536" s="644"/>
      <c r="I536" s="644" t="s">
        <v>40</v>
      </c>
      <c r="J536" s="675"/>
      <c r="K536" s="676" t="s">
        <v>1180</v>
      </c>
      <c r="L536" s="685">
        <v>45624</v>
      </c>
      <c r="M536" s="662" t="e">
        <f>SUMIF('Cable trays + Fittings'!F:F,'Cable trays (UnitPrice)'!B536,'Cable trays + Fittings'!P:P)</f>
        <v>#VALUE!</v>
      </c>
      <c r="N536" s="674" t="e">
        <f t="shared" si="88"/>
        <v>#VALUE!</v>
      </c>
      <c r="R536" s="680">
        <v>100</v>
      </c>
      <c r="S536" s="682">
        <f t="shared" si="92"/>
        <v>0</v>
      </c>
    </row>
    <row r="537" spans="1:19">
      <c r="A537" s="644" t="s">
        <v>2219</v>
      </c>
      <c r="B537" s="644" t="s">
        <v>2220</v>
      </c>
      <c r="C537" s="679">
        <v>1</v>
      </c>
      <c r="D537" s="688">
        <v>100</v>
      </c>
      <c r="E537" s="673">
        <f t="shared" ref="E537" si="93">D537/NOK2EUR</f>
        <v>8.695652173913043</v>
      </c>
      <c r="F537" s="681">
        <f t="shared" si="87"/>
        <v>8.695652173913043</v>
      </c>
      <c r="G537" s="644"/>
      <c r="H537" s="644"/>
      <c r="I537" s="644" t="s">
        <v>40</v>
      </c>
      <c r="J537" s="675"/>
      <c r="K537" s="676" t="s">
        <v>1180</v>
      </c>
      <c r="L537" s="685">
        <v>45624</v>
      </c>
      <c r="M537" s="662" t="e">
        <f>SUMIF('Cable trays + Fittings'!F:F,'Cable trays (UnitPrice)'!B537,'Cable trays + Fittings'!P:P)</f>
        <v>#VALUE!</v>
      </c>
      <c r="N537" s="674" t="e">
        <f t="shared" si="88"/>
        <v>#VALUE!</v>
      </c>
      <c r="R537" s="680">
        <v>100</v>
      </c>
      <c r="S537" s="682">
        <f t="shared" si="92"/>
        <v>0</v>
      </c>
    </row>
    <row r="538" spans="1:19">
      <c r="A538" s="644" t="s">
        <v>2219</v>
      </c>
      <c r="B538" s="644" t="s">
        <v>2221</v>
      </c>
      <c r="C538" s="679">
        <v>1</v>
      </c>
      <c r="D538" s="688">
        <v>150</v>
      </c>
      <c r="E538" s="673">
        <f t="shared" si="86"/>
        <v>13.043478260869565</v>
      </c>
      <c r="F538" s="681">
        <f t="shared" si="87"/>
        <v>13.043478260869565</v>
      </c>
      <c r="G538" s="644"/>
      <c r="H538" s="644"/>
      <c r="I538" s="644" t="s">
        <v>40</v>
      </c>
      <c r="J538" s="675"/>
      <c r="K538" s="676" t="s">
        <v>1180</v>
      </c>
      <c r="L538" s="685">
        <v>45624</v>
      </c>
      <c r="M538" s="662" t="e">
        <f>SUMIF('Cable trays + Fittings'!F:F,'Cable trays (UnitPrice)'!B538,'Cable trays + Fittings'!P:P)</f>
        <v>#VALUE!</v>
      </c>
      <c r="N538" s="674" t="e">
        <f t="shared" si="88"/>
        <v>#VALUE!</v>
      </c>
      <c r="R538" s="680">
        <v>100</v>
      </c>
      <c r="S538" s="682">
        <f t="shared" si="92"/>
        <v>50</v>
      </c>
    </row>
    <row r="539" spans="1:19">
      <c r="A539" s="644" t="s">
        <v>2222</v>
      </c>
      <c r="B539" s="644" t="s">
        <v>2223</v>
      </c>
      <c r="C539" s="679">
        <v>1</v>
      </c>
      <c r="D539" s="683">
        <f>K539</f>
        <v>6.6037735849056602</v>
      </c>
      <c r="E539" s="673">
        <f t="shared" si="86"/>
        <v>0.57424118129614432</v>
      </c>
      <c r="F539" s="681">
        <f t="shared" si="87"/>
        <v>0.57424118129614432</v>
      </c>
      <c r="G539" s="644"/>
      <c r="H539" s="644"/>
      <c r="I539" s="644" t="s">
        <v>40</v>
      </c>
      <c r="J539" s="675"/>
      <c r="K539" s="676">
        <v>6.6037735849056602</v>
      </c>
      <c r="L539" s="684">
        <v>45665</v>
      </c>
      <c r="M539" s="662" t="e">
        <f>SUMIF('Cable trays + Fittings'!F:F,'Cable trays (UnitPrice)'!B539,'Cable trays + Fittings'!P:P)</f>
        <v>#VALUE!</v>
      </c>
      <c r="N539" s="674" t="e">
        <f t="shared" si="88"/>
        <v>#VALUE!</v>
      </c>
      <c r="R539" s="680">
        <v>35</v>
      </c>
      <c r="S539" s="682">
        <f t="shared" si="92"/>
        <v>-28.39622641509434</v>
      </c>
    </row>
    <row r="540" spans="1:19">
      <c r="A540" s="644" t="s">
        <v>2224</v>
      </c>
      <c r="B540" s="644" t="s">
        <v>2225</v>
      </c>
      <c r="C540" s="679">
        <v>1</v>
      </c>
      <c r="D540" s="688">
        <v>35</v>
      </c>
      <c r="E540" s="673">
        <f t="shared" si="86"/>
        <v>3.0434782608695654</v>
      </c>
      <c r="F540" s="681">
        <f t="shared" si="87"/>
        <v>3.0434782608695654</v>
      </c>
      <c r="G540" s="644"/>
      <c r="H540" s="644"/>
      <c r="I540" s="644" t="s">
        <v>40</v>
      </c>
      <c r="J540" s="675"/>
      <c r="K540" s="676" t="s">
        <v>1180</v>
      </c>
      <c r="L540" s="685">
        <v>45624</v>
      </c>
      <c r="M540" s="662" t="e">
        <f>SUMIF('Cable trays + Fittings'!F:F,'Cable trays (UnitPrice)'!B540,'Cable trays + Fittings'!P:P)</f>
        <v>#VALUE!</v>
      </c>
      <c r="N540" s="674" t="e">
        <f t="shared" si="88"/>
        <v>#VALUE!</v>
      </c>
      <c r="R540" s="680">
        <v>35</v>
      </c>
      <c r="S540" s="682">
        <f t="shared" si="92"/>
        <v>0</v>
      </c>
    </row>
    <row r="541" spans="1:19">
      <c r="A541" s="644" t="s">
        <v>2226</v>
      </c>
      <c r="B541" s="644" t="s">
        <v>2227</v>
      </c>
      <c r="C541" s="679">
        <v>1</v>
      </c>
      <c r="D541" s="688">
        <v>35</v>
      </c>
      <c r="E541" s="673">
        <f t="shared" si="86"/>
        <v>3.0434782608695654</v>
      </c>
      <c r="F541" s="681">
        <f t="shared" si="87"/>
        <v>3.0434782608695654</v>
      </c>
      <c r="G541" s="644"/>
      <c r="H541" s="644"/>
      <c r="I541" s="644" t="s">
        <v>40</v>
      </c>
      <c r="J541" s="675"/>
      <c r="K541" s="676" t="s">
        <v>1180</v>
      </c>
      <c r="L541" s="685">
        <v>45624</v>
      </c>
      <c r="M541" s="662" t="e">
        <f>SUMIF('Cable trays + Fittings'!F:F,'Cable trays (UnitPrice)'!B541,'Cable trays + Fittings'!P:P)</f>
        <v>#VALUE!</v>
      </c>
      <c r="N541" s="674" t="e">
        <f t="shared" si="88"/>
        <v>#VALUE!</v>
      </c>
      <c r="R541" s="680">
        <v>35</v>
      </c>
      <c r="S541" s="682">
        <f t="shared" si="92"/>
        <v>0</v>
      </c>
    </row>
    <row r="542" spans="1:19">
      <c r="A542" s="644" t="s">
        <v>2228</v>
      </c>
      <c r="B542" s="644" t="s">
        <v>2229</v>
      </c>
      <c r="C542" s="679">
        <v>1</v>
      </c>
      <c r="D542" s="688">
        <v>35</v>
      </c>
      <c r="E542" s="673">
        <f t="shared" ref="E542:E545" si="94">D542/NOK2EUR</f>
        <v>3.0434782608695654</v>
      </c>
      <c r="F542" s="681">
        <f t="shared" si="87"/>
        <v>3.0434782608695654</v>
      </c>
      <c r="G542" s="644"/>
      <c r="H542" s="644"/>
      <c r="I542" s="644" t="s">
        <v>40</v>
      </c>
      <c r="J542" s="675"/>
      <c r="K542" s="676" t="s">
        <v>1180</v>
      </c>
      <c r="L542" s="685">
        <v>45624</v>
      </c>
      <c r="M542" s="662" t="e">
        <f>SUMIF('Cable trays + Fittings'!F:F,'Cable trays (UnitPrice)'!B542,'Cable trays + Fittings'!P:P)</f>
        <v>#VALUE!</v>
      </c>
      <c r="N542" s="674" t="e">
        <f t="shared" si="88"/>
        <v>#VALUE!</v>
      </c>
      <c r="R542" s="680">
        <v>35</v>
      </c>
      <c r="S542" s="682">
        <f t="shared" si="92"/>
        <v>0</v>
      </c>
    </row>
    <row r="543" spans="1:19">
      <c r="A543" s="644" t="s">
        <v>2228</v>
      </c>
      <c r="B543" s="644" t="s">
        <v>2230</v>
      </c>
      <c r="C543" s="679">
        <v>1</v>
      </c>
      <c r="D543" s="688">
        <v>35</v>
      </c>
      <c r="E543" s="673">
        <f t="shared" ref="E543" si="95">D543/NOK2EUR</f>
        <v>3.0434782608695654</v>
      </c>
      <c r="F543" s="681">
        <f t="shared" si="87"/>
        <v>3.0434782608695654</v>
      </c>
      <c r="G543" s="644"/>
      <c r="H543" s="644"/>
      <c r="I543" s="644" t="s">
        <v>40</v>
      </c>
      <c r="J543" s="675"/>
      <c r="K543" s="676" t="s">
        <v>1180</v>
      </c>
      <c r="L543" s="685">
        <v>45624</v>
      </c>
      <c r="M543" s="662" t="e">
        <f>SUMIF('Cable trays + Fittings'!F:F,'Cable trays (UnitPrice)'!B543,'Cable trays + Fittings'!P:P)</f>
        <v>#VALUE!</v>
      </c>
      <c r="N543" s="674" t="e">
        <f t="shared" si="88"/>
        <v>#VALUE!</v>
      </c>
      <c r="R543" s="680">
        <v>35</v>
      </c>
      <c r="S543" s="682">
        <f t="shared" si="92"/>
        <v>0</v>
      </c>
    </row>
    <row r="544" spans="1:19">
      <c r="A544" s="644" t="s">
        <v>2228</v>
      </c>
      <c r="B544" s="644" t="s">
        <v>2231</v>
      </c>
      <c r="C544" s="679">
        <v>1</v>
      </c>
      <c r="D544" s="688">
        <v>35</v>
      </c>
      <c r="E544" s="673">
        <f t="shared" si="94"/>
        <v>3.0434782608695654</v>
      </c>
      <c r="F544" s="681">
        <f t="shared" si="87"/>
        <v>3.0434782608695654</v>
      </c>
      <c r="G544" s="644"/>
      <c r="H544" s="644"/>
      <c r="I544" s="644" t="s">
        <v>40</v>
      </c>
      <c r="J544" s="675"/>
      <c r="K544" s="676" t="s">
        <v>1180</v>
      </c>
      <c r="L544" s="685">
        <v>45624</v>
      </c>
      <c r="M544" s="662" t="e">
        <f>SUMIF('Cable trays + Fittings'!F:F,'Cable trays (UnitPrice)'!B544,'Cable trays + Fittings'!P:P)</f>
        <v>#VALUE!</v>
      </c>
      <c r="N544" s="674" t="e">
        <f t="shared" si="88"/>
        <v>#VALUE!</v>
      </c>
      <c r="R544" s="680">
        <v>35</v>
      </c>
      <c r="S544" s="682">
        <f t="shared" si="92"/>
        <v>0</v>
      </c>
    </row>
    <row r="545" spans="1:19">
      <c r="A545" s="644" t="s">
        <v>2228</v>
      </c>
      <c r="B545" s="644" t="s">
        <v>2232</v>
      </c>
      <c r="C545" s="679">
        <v>1</v>
      </c>
      <c r="D545" s="683">
        <f>K545</f>
        <v>16.981132075471699</v>
      </c>
      <c r="E545" s="673">
        <f t="shared" si="94"/>
        <v>1.4766201804757999</v>
      </c>
      <c r="F545" s="681">
        <f t="shared" si="87"/>
        <v>1.4766201804757999</v>
      </c>
      <c r="G545" s="644"/>
      <c r="H545" s="644"/>
      <c r="I545" s="644" t="s">
        <v>40</v>
      </c>
      <c r="J545" s="675"/>
      <c r="K545" s="676">
        <v>16.981132075471699</v>
      </c>
      <c r="L545" s="684">
        <v>45665</v>
      </c>
      <c r="M545" s="662" t="e">
        <f>SUMIF('Cable trays + Fittings'!F:F,'Cable trays (UnitPrice)'!B545,'Cable trays + Fittings'!P:P)</f>
        <v>#VALUE!</v>
      </c>
      <c r="N545" s="674" t="e">
        <f t="shared" si="88"/>
        <v>#VALUE!</v>
      </c>
      <c r="R545" s="680">
        <v>35</v>
      </c>
      <c r="S545" s="682">
        <f t="shared" si="92"/>
        <v>-18.018867924528301</v>
      </c>
    </row>
    <row r="546" spans="1:19">
      <c r="A546" s="644" t="s">
        <v>2228</v>
      </c>
      <c r="B546" s="644" t="s">
        <v>2233</v>
      </c>
      <c r="C546" s="679">
        <v>1</v>
      </c>
      <c r="D546" s="688">
        <v>35</v>
      </c>
      <c r="E546" s="673">
        <f t="shared" si="86"/>
        <v>3.0434782608695654</v>
      </c>
      <c r="F546" s="681">
        <f t="shared" si="87"/>
        <v>3.0434782608695654</v>
      </c>
      <c r="G546" s="644"/>
      <c r="H546" s="644"/>
      <c r="I546" s="644" t="s">
        <v>40</v>
      </c>
      <c r="J546" s="675"/>
      <c r="K546" s="676" t="s">
        <v>1180</v>
      </c>
      <c r="L546" s="685">
        <v>45624</v>
      </c>
      <c r="M546" s="662" t="e">
        <f>SUMIF('Cable trays + Fittings'!F:F,'Cable trays (UnitPrice)'!B546,'Cable trays + Fittings'!P:P)</f>
        <v>#VALUE!</v>
      </c>
      <c r="N546" s="674" t="e">
        <f t="shared" si="88"/>
        <v>#VALUE!</v>
      </c>
      <c r="R546" s="680">
        <v>35</v>
      </c>
      <c r="S546" s="682">
        <f t="shared" si="92"/>
        <v>0</v>
      </c>
    </row>
    <row r="547" spans="1:19">
      <c r="A547" s="644" t="s">
        <v>2234</v>
      </c>
      <c r="B547" s="644" t="s">
        <v>2235</v>
      </c>
      <c r="C547" s="679">
        <v>1</v>
      </c>
      <c r="D547" s="688">
        <v>35</v>
      </c>
      <c r="E547" s="673">
        <f t="shared" si="86"/>
        <v>3.0434782608695654</v>
      </c>
      <c r="F547" s="681">
        <f t="shared" si="87"/>
        <v>3.0434782608695654</v>
      </c>
      <c r="G547" s="644"/>
      <c r="H547" s="644"/>
      <c r="I547" s="644" t="s">
        <v>40</v>
      </c>
      <c r="J547" s="675"/>
      <c r="K547" s="676" t="s">
        <v>1180</v>
      </c>
      <c r="L547" s="685">
        <v>45624</v>
      </c>
      <c r="M547" s="662" t="e">
        <f>SUMIF('Cable trays + Fittings'!F:F,'Cable trays (UnitPrice)'!B547,'Cable trays + Fittings'!P:P)</f>
        <v>#VALUE!</v>
      </c>
      <c r="N547" s="674" t="e">
        <f t="shared" si="88"/>
        <v>#VALUE!</v>
      </c>
      <c r="R547" s="680">
        <v>35</v>
      </c>
      <c r="S547" s="682">
        <f t="shared" si="92"/>
        <v>0</v>
      </c>
    </row>
    <row r="548" spans="1:19">
      <c r="A548" s="644" t="s">
        <v>2236</v>
      </c>
      <c r="B548" s="644" t="s">
        <v>2237</v>
      </c>
      <c r="C548" s="679">
        <v>1</v>
      </c>
      <c r="D548" s="688">
        <v>35</v>
      </c>
      <c r="E548" s="673">
        <f t="shared" si="86"/>
        <v>3.0434782608695654</v>
      </c>
      <c r="F548" s="681">
        <f t="shared" si="87"/>
        <v>3.0434782608695654</v>
      </c>
      <c r="G548" s="644"/>
      <c r="H548" s="644"/>
      <c r="I548" s="644" t="s">
        <v>40</v>
      </c>
      <c r="J548" s="675"/>
      <c r="K548" s="676" t="s">
        <v>1180</v>
      </c>
      <c r="L548" s="685">
        <v>45624</v>
      </c>
      <c r="M548" s="662" t="e">
        <f>SUMIF('Cable trays + Fittings'!F:F,'Cable trays (UnitPrice)'!B548,'Cable trays + Fittings'!P:P)</f>
        <v>#VALUE!</v>
      </c>
      <c r="N548" s="674" t="e">
        <f t="shared" si="88"/>
        <v>#VALUE!</v>
      </c>
      <c r="R548" s="680">
        <v>35</v>
      </c>
      <c r="S548" s="682">
        <f t="shared" si="92"/>
        <v>0</v>
      </c>
    </row>
    <row r="549" spans="1:19">
      <c r="A549" s="644" t="s">
        <v>2236</v>
      </c>
      <c r="B549" s="644" t="s">
        <v>2238</v>
      </c>
      <c r="C549" s="679">
        <v>1</v>
      </c>
      <c r="D549" s="688">
        <v>35</v>
      </c>
      <c r="E549" s="673">
        <f t="shared" ref="E549" si="96">D549/NOK2EUR</f>
        <v>3.0434782608695654</v>
      </c>
      <c r="F549" s="681">
        <f t="shared" si="87"/>
        <v>3.0434782608695654</v>
      </c>
      <c r="G549" s="644"/>
      <c r="H549" s="644"/>
      <c r="I549" s="644" t="s">
        <v>40</v>
      </c>
      <c r="J549" s="675"/>
      <c r="K549" s="676" t="s">
        <v>1180</v>
      </c>
      <c r="L549" s="685">
        <v>45624</v>
      </c>
      <c r="M549" s="662" t="e">
        <f>SUMIF('Cable trays + Fittings'!F:F,'Cable trays (UnitPrice)'!B549,'Cable trays + Fittings'!P:P)</f>
        <v>#VALUE!</v>
      </c>
      <c r="N549" s="674" t="e">
        <f t="shared" si="88"/>
        <v>#VALUE!</v>
      </c>
      <c r="R549" s="680">
        <v>35</v>
      </c>
      <c r="S549" s="682">
        <f t="shared" si="92"/>
        <v>0</v>
      </c>
    </row>
    <row r="550" spans="1:19">
      <c r="A550" s="644" t="s">
        <v>2236</v>
      </c>
      <c r="B550" s="644" t="s">
        <v>2239</v>
      </c>
      <c r="C550" s="679">
        <v>1</v>
      </c>
      <c r="D550" s="683">
        <f t="shared" ref="D550:D551" si="97">K550</f>
        <v>16.981132075471699</v>
      </c>
      <c r="E550" s="673">
        <f t="shared" si="86"/>
        <v>1.4766201804757999</v>
      </c>
      <c r="F550" s="681">
        <f t="shared" si="87"/>
        <v>1.4766201804757999</v>
      </c>
      <c r="G550" s="644"/>
      <c r="H550" s="644"/>
      <c r="I550" s="644" t="s">
        <v>40</v>
      </c>
      <c r="J550" s="675"/>
      <c r="K550" s="676">
        <v>16.981132075471699</v>
      </c>
      <c r="L550" s="684">
        <v>45665</v>
      </c>
      <c r="M550" s="662" t="e">
        <f>SUMIF('Cable trays + Fittings'!F:F,'Cable trays (UnitPrice)'!B550,'Cable trays + Fittings'!P:P)</f>
        <v>#VALUE!</v>
      </c>
      <c r="N550" s="674" t="e">
        <f t="shared" si="88"/>
        <v>#VALUE!</v>
      </c>
      <c r="R550" s="680">
        <v>35</v>
      </c>
      <c r="S550" s="682">
        <f t="shared" si="92"/>
        <v>-18.018867924528301</v>
      </c>
    </row>
    <row r="551" spans="1:19">
      <c r="A551" s="644" t="s">
        <v>2240</v>
      </c>
      <c r="B551" s="644" t="s">
        <v>2241</v>
      </c>
      <c r="C551" s="679">
        <v>1</v>
      </c>
      <c r="D551" s="683">
        <f t="shared" si="97"/>
        <v>6.6037735849056602</v>
      </c>
      <c r="E551" s="673">
        <f t="shared" si="86"/>
        <v>0.57424118129614432</v>
      </c>
      <c r="F551" s="681">
        <f t="shared" si="87"/>
        <v>0.57424118129614432</v>
      </c>
      <c r="G551" s="644"/>
      <c r="H551" s="644"/>
      <c r="I551" s="644" t="s">
        <v>40</v>
      </c>
      <c r="J551" s="675"/>
      <c r="K551" s="676">
        <v>6.6037735849056602</v>
      </c>
      <c r="L551" s="684">
        <v>45665</v>
      </c>
      <c r="M551" s="662" t="e">
        <f>SUMIF('Cable trays + Fittings'!F:F,'Cable trays (UnitPrice)'!B551,'Cable trays + Fittings'!P:P)</f>
        <v>#VALUE!</v>
      </c>
      <c r="N551" s="674" t="e">
        <f t="shared" si="88"/>
        <v>#VALUE!</v>
      </c>
      <c r="R551" s="680">
        <v>35</v>
      </c>
      <c r="S551" s="682">
        <f t="shared" si="92"/>
        <v>-28.39622641509434</v>
      </c>
    </row>
    <row r="552" spans="1:19">
      <c r="A552" s="644" t="s">
        <v>2242</v>
      </c>
      <c r="B552" s="644" t="s">
        <v>2243</v>
      </c>
      <c r="C552" s="679">
        <v>1</v>
      </c>
      <c r="D552" s="688">
        <v>35</v>
      </c>
      <c r="E552" s="673">
        <f t="shared" si="86"/>
        <v>3.0434782608695654</v>
      </c>
      <c r="F552" s="681">
        <f t="shared" si="87"/>
        <v>3.0434782608695654</v>
      </c>
      <c r="G552" s="644"/>
      <c r="H552" s="644"/>
      <c r="I552" s="644" t="s">
        <v>40</v>
      </c>
      <c r="J552" s="675"/>
      <c r="K552" s="676" t="s">
        <v>1180</v>
      </c>
      <c r="L552" s="685">
        <v>45624</v>
      </c>
      <c r="M552" s="662" t="e">
        <f>SUMIF('Cable trays + Fittings'!F:F,'Cable trays (UnitPrice)'!B552,'Cable trays + Fittings'!P:P)</f>
        <v>#VALUE!</v>
      </c>
      <c r="N552" s="674" t="e">
        <f t="shared" si="88"/>
        <v>#VALUE!</v>
      </c>
      <c r="R552" s="680">
        <v>35</v>
      </c>
      <c r="S552" s="682">
        <f t="shared" si="92"/>
        <v>0</v>
      </c>
    </row>
    <row r="553" spans="1:19">
      <c r="A553" s="644" t="s">
        <v>2244</v>
      </c>
      <c r="B553" s="689" t="s">
        <v>2245</v>
      </c>
      <c r="C553" s="679">
        <v>1</v>
      </c>
      <c r="D553" s="683">
        <f>K553</f>
        <v>13.836477987421384</v>
      </c>
      <c r="E553" s="673">
        <f t="shared" si="86"/>
        <v>1.2031719989062073</v>
      </c>
      <c r="F553" s="681">
        <f t="shared" si="87"/>
        <v>1.2031719989062073</v>
      </c>
      <c r="G553" s="644"/>
      <c r="H553" s="644"/>
      <c r="I553" s="644" t="s">
        <v>40</v>
      </c>
      <c r="J553" s="675"/>
      <c r="K553" s="676">
        <v>13.836477987421384</v>
      </c>
      <c r="L553" s="684">
        <v>45665</v>
      </c>
      <c r="M553" s="662" t="e">
        <f>SUMIF('Cable trays + Fittings'!F:F,'Cable trays (UnitPrice)'!B553,'Cable trays + Fittings'!P:P)</f>
        <v>#VALUE!</v>
      </c>
      <c r="N553" s="674" t="e">
        <f t="shared" si="88"/>
        <v>#VALUE!</v>
      </c>
      <c r="R553" s="680">
        <v>35</v>
      </c>
      <c r="S553" s="682">
        <f t="shared" si="92"/>
        <v>-21.163522012578618</v>
      </c>
    </row>
    <row r="554" spans="1:19">
      <c r="A554" s="644" t="s">
        <v>2244</v>
      </c>
      <c r="B554" s="689" t="s">
        <v>2246</v>
      </c>
      <c r="C554" s="679">
        <v>1</v>
      </c>
      <c r="D554" s="688">
        <v>35</v>
      </c>
      <c r="E554" s="673">
        <f t="shared" ref="E554:E555" si="98">D554/NOK2EUR</f>
        <v>3.0434782608695654</v>
      </c>
      <c r="F554" s="681">
        <f t="shared" si="87"/>
        <v>3.0434782608695654</v>
      </c>
      <c r="G554" s="644"/>
      <c r="H554" s="644"/>
      <c r="I554" s="644" t="s">
        <v>40</v>
      </c>
      <c r="J554" s="675"/>
      <c r="K554" s="676" t="s">
        <v>1180</v>
      </c>
      <c r="L554" s="685">
        <v>45624</v>
      </c>
      <c r="M554" s="662" t="e">
        <f>SUMIF('Cable trays + Fittings'!F:F,'Cable trays (UnitPrice)'!B554,'Cable trays + Fittings'!P:P)</f>
        <v>#VALUE!</v>
      </c>
      <c r="N554" s="674" t="e">
        <f t="shared" si="88"/>
        <v>#VALUE!</v>
      </c>
      <c r="R554" s="680">
        <v>35</v>
      </c>
      <c r="S554" s="682">
        <f t="shared" si="92"/>
        <v>0</v>
      </c>
    </row>
    <row r="555" spans="1:19">
      <c r="A555" s="644" t="s">
        <v>2247</v>
      </c>
      <c r="B555" s="689" t="s">
        <v>2248</v>
      </c>
      <c r="C555" s="679">
        <v>1</v>
      </c>
      <c r="D555" s="688">
        <f>(3.15)*11.57</f>
        <v>36.445500000000003</v>
      </c>
      <c r="E555" s="673">
        <f t="shared" si="98"/>
        <v>3.1691739130434784</v>
      </c>
      <c r="F555" s="681">
        <f t="shared" si="87"/>
        <v>3.1691739130434784</v>
      </c>
      <c r="G555" s="644"/>
      <c r="H555" s="644"/>
      <c r="I555" s="644" t="s">
        <v>40</v>
      </c>
      <c r="J555" s="675"/>
      <c r="K555" s="676" t="s">
        <v>1180</v>
      </c>
      <c r="L555" s="685">
        <v>45624</v>
      </c>
      <c r="M555" s="662" t="e">
        <f>SUMIF('Cable trays + Fittings'!F:F,'Cable trays (UnitPrice)'!B555,'Cable trays + Fittings'!P:P)</f>
        <v>#VALUE!</v>
      </c>
      <c r="N555" s="674" t="e">
        <f t="shared" si="88"/>
        <v>#VALUE!</v>
      </c>
      <c r="R555" s="680">
        <f>(3.15)*11.57</f>
        <v>36.445500000000003</v>
      </c>
      <c r="S555" s="682">
        <f t="shared" si="92"/>
        <v>0</v>
      </c>
    </row>
    <row r="556" spans="1:19">
      <c r="A556" s="644" t="s">
        <v>2247</v>
      </c>
      <c r="B556" s="689" t="s">
        <v>2249</v>
      </c>
      <c r="C556" s="679">
        <v>1</v>
      </c>
      <c r="D556" s="683">
        <f t="shared" ref="D556:D558" si="99">K556</f>
        <v>13.836477987421384</v>
      </c>
      <c r="E556" s="673">
        <f t="shared" si="86"/>
        <v>1.2031719989062073</v>
      </c>
      <c r="F556" s="681">
        <f t="shared" si="87"/>
        <v>1.2031719989062073</v>
      </c>
      <c r="G556" s="644"/>
      <c r="H556" s="644"/>
      <c r="I556" s="644" t="s">
        <v>40</v>
      </c>
      <c r="J556" s="675"/>
      <c r="K556" s="676">
        <v>13.836477987421384</v>
      </c>
      <c r="L556" s="684">
        <v>45665</v>
      </c>
      <c r="M556" s="662" t="e">
        <f>SUMIF('Cable trays + Fittings'!F:F,'Cable trays (UnitPrice)'!B556,'Cable trays + Fittings'!P:P)</f>
        <v>#VALUE!</v>
      </c>
      <c r="N556" s="674" t="e">
        <f t="shared" si="88"/>
        <v>#VALUE!</v>
      </c>
      <c r="R556" s="680">
        <f>(3.15)*11.57</f>
        <v>36.445500000000003</v>
      </c>
      <c r="S556" s="682">
        <f t="shared" si="92"/>
        <v>-22.60902201257862</v>
      </c>
    </row>
    <row r="557" spans="1:19">
      <c r="A557" s="644" t="s">
        <v>2247</v>
      </c>
      <c r="B557" s="689" t="s">
        <v>2249</v>
      </c>
      <c r="C557" s="679">
        <v>1</v>
      </c>
      <c r="D557" s="683">
        <f t="shared" si="99"/>
        <v>13.836477987421384</v>
      </c>
      <c r="E557" s="673">
        <f t="shared" ref="E557" si="100">D557/NOK2EUR</f>
        <v>1.2031719989062073</v>
      </c>
      <c r="F557" s="681">
        <f t="shared" si="87"/>
        <v>1.2031719989062073</v>
      </c>
      <c r="G557" s="644"/>
      <c r="H557" s="644"/>
      <c r="I557" s="644" t="s">
        <v>40</v>
      </c>
      <c r="J557" s="675"/>
      <c r="K557" s="676">
        <v>13.836477987421384</v>
      </c>
      <c r="L557" s="684">
        <v>45665</v>
      </c>
      <c r="M557" s="662" t="e">
        <f>SUMIF('Cable trays + Fittings'!F:F,'Cable trays (UnitPrice)'!B557,'Cable trays + Fittings'!P:P)</f>
        <v>#VALUE!</v>
      </c>
      <c r="N557" s="674" t="e">
        <f t="shared" si="88"/>
        <v>#VALUE!</v>
      </c>
      <c r="R557" s="680">
        <f>(3.15)*11.57</f>
        <v>36.445500000000003</v>
      </c>
      <c r="S557" s="682">
        <f t="shared" si="92"/>
        <v>-22.60902201257862</v>
      </c>
    </row>
    <row r="558" spans="1:19">
      <c r="A558" s="644" t="s">
        <v>2250</v>
      </c>
      <c r="B558" s="689" t="s">
        <v>2251</v>
      </c>
      <c r="C558" s="679">
        <v>1</v>
      </c>
      <c r="D558" s="683">
        <f t="shared" si="99"/>
        <v>16.981132075471699</v>
      </c>
      <c r="E558" s="673">
        <f t="shared" si="86"/>
        <v>1.4766201804757999</v>
      </c>
      <c r="F558" s="681">
        <f t="shared" si="87"/>
        <v>1.4766201804757999</v>
      </c>
      <c r="G558" s="644">
        <v>1432483</v>
      </c>
      <c r="H558" s="644" t="s">
        <v>1241</v>
      </c>
      <c r="I558" s="644" t="s">
        <v>40</v>
      </c>
      <c r="J558" s="675"/>
      <c r="K558" s="676">
        <v>16.981132075471699</v>
      </c>
      <c r="L558" s="684">
        <v>45665</v>
      </c>
      <c r="M558" s="662" t="e">
        <f>SUMIF('Cable trays + Fittings'!F:F,'Cable trays (UnitPrice)'!B558,'Cable trays + Fittings'!P:P)</f>
        <v>#VALUE!</v>
      </c>
      <c r="N558" s="674" t="e">
        <f t="shared" si="88"/>
        <v>#VALUE!</v>
      </c>
      <c r="R558" s="680">
        <f>(3.15)*11.57</f>
        <v>36.445500000000003</v>
      </c>
      <c r="S558" s="682">
        <f t="shared" si="92"/>
        <v>-19.464367924528304</v>
      </c>
    </row>
    <row r="559" spans="1:19">
      <c r="A559" s="644" t="s">
        <v>2252</v>
      </c>
      <c r="B559" s="689" t="s">
        <v>2253</v>
      </c>
      <c r="C559" s="679">
        <v>1</v>
      </c>
      <c r="D559" s="680">
        <f>(3.5)*11.57</f>
        <v>40.495000000000005</v>
      </c>
      <c r="E559" s="673">
        <f t="shared" ref="E559" si="101">D559/NOK2EUR</f>
        <v>3.5213043478260873</v>
      </c>
      <c r="F559" s="681">
        <f t="shared" si="87"/>
        <v>3.5213043478260873</v>
      </c>
      <c r="G559" s="644">
        <v>1432484</v>
      </c>
      <c r="H559" s="644" t="s">
        <v>1241</v>
      </c>
      <c r="I559" s="644" t="s">
        <v>40</v>
      </c>
      <c r="J559" s="675"/>
      <c r="K559" s="676" t="s">
        <v>1180</v>
      </c>
      <c r="L559" s="685">
        <v>45479</v>
      </c>
      <c r="M559" s="662">
        <f>SUMIF('Cable trays + Fittings'!F:F,'Cable trays (UnitPrice)'!B559,'Cable trays + Fittings'!P:P)</f>
        <v>0</v>
      </c>
      <c r="N559" s="674">
        <f t="shared" si="88"/>
        <v>0</v>
      </c>
      <c r="R559" s="680">
        <f>(3.5)*11.57</f>
        <v>40.495000000000005</v>
      </c>
      <c r="S559" s="682">
        <f t="shared" si="92"/>
        <v>0</v>
      </c>
    </row>
    <row r="560" spans="1:19">
      <c r="A560" s="644" t="s">
        <v>2252</v>
      </c>
      <c r="B560" s="689" t="s">
        <v>2254</v>
      </c>
      <c r="C560" s="679">
        <v>1</v>
      </c>
      <c r="D560" s="680">
        <v>45</v>
      </c>
      <c r="E560" s="673">
        <f t="shared" si="86"/>
        <v>3.9130434782608696</v>
      </c>
      <c r="F560" s="681">
        <f t="shared" si="87"/>
        <v>3.9130434782608696</v>
      </c>
      <c r="G560" s="644"/>
      <c r="H560" s="644"/>
      <c r="I560" s="644" t="s">
        <v>40</v>
      </c>
      <c r="J560" s="675"/>
      <c r="K560" s="676" t="s">
        <v>1180</v>
      </c>
      <c r="L560" s="685">
        <v>45479</v>
      </c>
      <c r="M560" s="662" t="e">
        <f>SUMIF('Cable trays + Fittings'!F:F,'Cable trays (UnitPrice)'!B560,'Cable trays + Fittings'!P:P)</f>
        <v>#VALUE!</v>
      </c>
      <c r="N560" s="674" t="e">
        <f t="shared" si="88"/>
        <v>#VALUE!</v>
      </c>
      <c r="R560" s="680">
        <v>45</v>
      </c>
      <c r="S560" s="682">
        <f t="shared" si="92"/>
        <v>0</v>
      </c>
    </row>
    <row r="561" spans="1:19">
      <c r="A561" s="644" t="s">
        <v>2255</v>
      </c>
      <c r="B561" s="694" t="s">
        <v>2256</v>
      </c>
      <c r="C561" s="679">
        <v>1</v>
      </c>
      <c r="D561" s="688">
        <v>60</v>
      </c>
      <c r="E561" s="673">
        <f t="shared" si="86"/>
        <v>5.2173913043478262</v>
      </c>
      <c r="F561" s="681">
        <f t="shared" si="87"/>
        <v>5.2173913043478262</v>
      </c>
      <c r="G561" s="644"/>
      <c r="H561" s="644"/>
      <c r="I561" s="644" t="s">
        <v>40</v>
      </c>
      <c r="J561" s="675"/>
      <c r="K561" s="676" t="s">
        <v>1180</v>
      </c>
      <c r="L561" s="685">
        <v>45624</v>
      </c>
      <c r="M561" s="662" t="e">
        <f>SUMIF('Cable trays + Fittings'!F:F,'Cable trays (UnitPrice)'!B561,'Cable trays + Fittings'!P:P)</f>
        <v>#VALUE!</v>
      </c>
      <c r="N561" s="674" t="e">
        <f t="shared" si="88"/>
        <v>#VALUE!</v>
      </c>
      <c r="R561" s="680">
        <v>60</v>
      </c>
      <c r="S561" s="682">
        <f t="shared" si="92"/>
        <v>0</v>
      </c>
    </row>
    <row r="562" spans="1:19">
      <c r="A562" s="695"/>
      <c r="B562" s="695"/>
      <c r="C562" s="695"/>
      <c r="D562" s="695"/>
      <c r="E562" s="695"/>
      <c r="F562" s="695"/>
      <c r="G562" s="695"/>
      <c r="H562" s="695"/>
      <c r="I562" s="695"/>
      <c r="J562" s="695"/>
      <c r="K562" s="696"/>
      <c r="L562" s="695"/>
      <c r="M562" s="662"/>
      <c r="N562" s="644"/>
      <c r="R562" s="695"/>
    </row>
    <row r="563" spans="1:19">
      <c r="A563" s="695"/>
      <c r="B563" s="695"/>
      <c r="C563" s="695"/>
      <c r="D563" s="695"/>
      <c r="E563" s="695"/>
      <c r="F563" s="695"/>
      <c r="G563" s="695"/>
      <c r="H563" s="695"/>
      <c r="I563" s="695"/>
      <c r="J563" s="695"/>
      <c r="K563" s="696"/>
      <c r="L563" s="695"/>
      <c r="M563" s="662"/>
      <c r="N563" s="644"/>
      <c r="R563" s="695"/>
    </row>
    <row r="564" spans="1:19">
      <c r="A564" s="695"/>
      <c r="B564" s="695"/>
      <c r="C564" s="695"/>
      <c r="D564" s="695"/>
      <c r="E564" s="695"/>
      <c r="F564" s="695"/>
      <c r="G564" s="695"/>
      <c r="H564" s="695"/>
      <c r="I564" s="695"/>
      <c r="J564" s="695"/>
      <c r="K564" s="696"/>
      <c r="L564" s="695"/>
      <c r="M564" s="662"/>
      <c r="N564" s="644"/>
      <c r="R564" s="695"/>
    </row>
    <row r="565" spans="1:19">
      <c r="A565" s="695"/>
      <c r="B565" s="695"/>
      <c r="C565" s="695"/>
      <c r="D565" s="695"/>
      <c r="E565" s="695"/>
      <c r="F565" s="695"/>
      <c r="G565" s="695"/>
      <c r="H565" s="695"/>
      <c r="I565" s="695"/>
      <c r="J565" s="695"/>
      <c r="K565" s="696"/>
      <c r="L565" s="695"/>
      <c r="M565" s="662"/>
      <c r="N565" s="644"/>
      <c r="R565" s="695"/>
    </row>
    <row r="566" spans="1:19">
      <c r="A566" s="695"/>
      <c r="B566" s="695"/>
      <c r="C566" s="695"/>
      <c r="D566" s="695"/>
      <c r="E566" s="695"/>
      <c r="F566" s="695"/>
      <c r="G566" s="695"/>
      <c r="H566" s="695"/>
      <c r="I566" s="695"/>
      <c r="J566" s="695"/>
      <c r="K566" s="696"/>
      <c r="L566" s="695"/>
      <c r="M566" s="662"/>
      <c r="N566" s="644"/>
      <c r="R566" s="695"/>
    </row>
    <row r="567" spans="1:19">
      <c r="A567" s="695"/>
      <c r="B567" s="695"/>
      <c r="C567" s="695"/>
      <c r="D567" s="695"/>
      <c r="E567" s="695"/>
      <c r="F567" s="695"/>
      <c r="G567" s="695"/>
      <c r="H567" s="695"/>
      <c r="I567" s="695"/>
      <c r="J567" s="695"/>
      <c r="K567" s="696"/>
      <c r="L567" s="695"/>
      <c r="M567" s="662"/>
      <c r="N567" s="644"/>
      <c r="R567" s="695"/>
    </row>
    <row r="568" spans="1:19">
      <c r="A568" s="695"/>
      <c r="B568" s="695"/>
      <c r="C568" s="695"/>
      <c r="D568" s="695"/>
      <c r="E568" s="695"/>
      <c r="F568" s="695"/>
      <c r="G568" s="695"/>
      <c r="H568" s="695"/>
      <c r="I568" s="695"/>
      <c r="J568" s="695"/>
      <c r="K568" s="696"/>
      <c r="L568" s="695"/>
      <c r="M568" s="662"/>
      <c r="N568" s="644"/>
      <c r="R568" s="695"/>
    </row>
    <row r="569" spans="1:19">
      <c r="A569" s="695"/>
      <c r="B569" s="695"/>
      <c r="C569" s="695"/>
      <c r="D569" s="695"/>
      <c r="E569" s="695"/>
      <c r="F569" s="695"/>
      <c r="G569" s="695"/>
      <c r="H569" s="695"/>
      <c r="I569" s="695"/>
      <c r="J569" s="695"/>
      <c r="K569" s="696"/>
      <c r="L569" s="695"/>
      <c r="M569" s="662"/>
      <c r="N569" s="644"/>
      <c r="R569" s="695"/>
    </row>
    <row r="570" spans="1:19">
      <c r="A570" s="695"/>
      <c r="B570" s="695"/>
      <c r="C570" s="695"/>
      <c r="D570" s="695"/>
      <c r="E570" s="695"/>
      <c r="F570" s="695"/>
      <c r="G570" s="695"/>
      <c r="H570" s="695"/>
      <c r="I570" s="695"/>
      <c r="J570" s="695"/>
      <c r="K570" s="696"/>
      <c r="L570" s="695"/>
      <c r="M570" s="662"/>
      <c r="N570" s="644"/>
      <c r="R570" s="695"/>
    </row>
    <row r="571" spans="1:19">
      <c r="A571" s="695"/>
      <c r="B571" s="695"/>
      <c r="C571" s="695"/>
      <c r="D571" s="695"/>
      <c r="E571" s="695"/>
      <c r="F571" s="695"/>
      <c r="G571" s="695"/>
      <c r="H571" s="695"/>
      <c r="I571" s="695"/>
      <c r="J571" s="695"/>
      <c r="K571" s="696"/>
      <c r="L571" s="695"/>
      <c r="M571" s="662"/>
      <c r="N571" s="644"/>
      <c r="R571" s="695"/>
    </row>
    <row r="572" spans="1:19">
      <c r="A572" s="695"/>
      <c r="B572" s="695"/>
      <c r="C572" s="695"/>
      <c r="D572" s="695"/>
      <c r="E572" s="695"/>
      <c r="F572" s="695"/>
      <c r="G572" s="695"/>
      <c r="H572" s="695"/>
      <c r="I572" s="695"/>
      <c r="J572" s="695"/>
      <c r="K572" s="696"/>
      <c r="L572" s="695"/>
      <c r="M572" s="662"/>
      <c r="N572" s="644"/>
      <c r="R572" s="695"/>
    </row>
    <row r="573" spans="1:19">
      <c r="A573" s="695"/>
      <c r="B573" s="695"/>
      <c r="C573" s="695"/>
      <c r="D573" s="695"/>
      <c r="E573" s="695"/>
      <c r="F573" s="695"/>
      <c r="G573" s="695"/>
      <c r="H573" s="695"/>
      <c r="I573" s="695"/>
      <c r="J573" s="695"/>
      <c r="K573" s="696"/>
      <c r="L573" s="695"/>
      <c r="M573" s="662"/>
      <c r="N573" s="644"/>
      <c r="R573" s="695"/>
    </row>
    <row r="574" spans="1:19">
      <c r="A574" s="695"/>
      <c r="B574" s="695"/>
      <c r="C574" s="695"/>
      <c r="D574" s="695"/>
      <c r="E574" s="695"/>
      <c r="F574" s="695"/>
      <c r="G574" s="695"/>
      <c r="H574" s="695"/>
      <c r="I574" s="695"/>
      <c r="J574" s="695"/>
      <c r="K574" s="696"/>
      <c r="L574" s="695"/>
      <c r="M574" s="662"/>
      <c r="N574" s="644"/>
      <c r="R574" s="695"/>
    </row>
    <row r="575" spans="1:19">
      <c r="A575" s="695"/>
      <c r="B575" s="695"/>
      <c r="C575" s="695"/>
      <c r="D575" s="695"/>
      <c r="E575" s="695"/>
      <c r="F575" s="695"/>
      <c r="G575" s="695"/>
      <c r="H575" s="695"/>
      <c r="I575" s="695"/>
      <c r="J575" s="695"/>
      <c r="K575" s="696"/>
      <c r="L575" s="695"/>
      <c r="M575" s="662"/>
      <c r="N575" s="644"/>
      <c r="R575" s="695"/>
    </row>
    <row r="576" spans="1:19">
      <c r="A576" s="695"/>
      <c r="B576" s="695"/>
      <c r="C576" s="695"/>
      <c r="D576" s="695"/>
      <c r="E576" s="695"/>
      <c r="F576" s="695"/>
      <c r="G576" s="695"/>
      <c r="H576" s="695"/>
      <c r="I576" s="695"/>
      <c r="J576" s="695"/>
      <c r="K576" s="696"/>
      <c r="L576" s="695"/>
      <c r="M576" s="662"/>
      <c r="N576" s="644"/>
      <c r="R576" s="695"/>
    </row>
    <row r="577" spans="1:18">
      <c r="A577" s="695"/>
      <c r="B577" s="695"/>
      <c r="C577" s="695"/>
      <c r="D577" s="695"/>
      <c r="E577" s="695"/>
      <c r="F577" s="695"/>
      <c r="G577" s="695"/>
      <c r="H577" s="695"/>
      <c r="I577" s="695"/>
      <c r="J577" s="695"/>
      <c r="K577" s="696"/>
      <c r="L577" s="695"/>
      <c r="M577" s="662"/>
      <c r="N577" s="644"/>
      <c r="R577" s="695"/>
    </row>
    <row r="578" spans="1:18">
      <c r="A578" s="695"/>
      <c r="B578" s="695"/>
      <c r="C578" s="695"/>
      <c r="D578" s="695"/>
      <c r="E578" s="695"/>
      <c r="F578" s="695"/>
      <c r="G578" s="695"/>
      <c r="H578" s="695"/>
      <c r="I578" s="695"/>
      <c r="J578" s="695"/>
      <c r="K578" s="696"/>
      <c r="L578" s="695"/>
      <c r="M578" s="662"/>
      <c r="N578" s="644"/>
      <c r="R578" s="695"/>
    </row>
    <row r="579" spans="1:18">
      <c r="A579" s="695"/>
      <c r="B579" s="695"/>
      <c r="C579" s="695"/>
      <c r="D579" s="695"/>
      <c r="E579" s="695"/>
      <c r="F579" s="695"/>
      <c r="G579" s="695"/>
      <c r="H579" s="695"/>
      <c r="I579" s="695"/>
      <c r="J579" s="695"/>
      <c r="K579" s="696"/>
      <c r="L579" s="695"/>
      <c r="M579" s="662"/>
      <c r="N579" s="644"/>
      <c r="R579" s="695"/>
    </row>
    <row r="580" spans="1:18">
      <c r="A580" s="695"/>
      <c r="B580" s="695"/>
      <c r="C580" s="695"/>
      <c r="D580" s="695"/>
      <c r="E580" s="695"/>
      <c r="F580" s="695"/>
      <c r="G580" s="695"/>
      <c r="H580" s="695"/>
      <c r="I580" s="695"/>
      <c r="J580" s="695"/>
      <c r="K580" s="696"/>
      <c r="L580" s="695"/>
      <c r="M580" s="662"/>
      <c r="N580" s="644"/>
      <c r="R580" s="695"/>
    </row>
    <row r="581" spans="1:18">
      <c r="A581" s="695"/>
      <c r="B581" s="695"/>
      <c r="C581" s="695"/>
      <c r="D581" s="695"/>
      <c r="E581" s="695"/>
      <c r="F581" s="695"/>
      <c r="G581" s="695"/>
      <c r="H581" s="695"/>
      <c r="I581" s="695"/>
      <c r="J581" s="695"/>
      <c r="K581" s="696"/>
      <c r="L581" s="695"/>
      <c r="M581" s="662"/>
      <c r="N581" s="644"/>
      <c r="R581" s="695"/>
    </row>
    <row r="582" spans="1:18">
      <c r="A582" s="695"/>
      <c r="B582" s="695"/>
      <c r="C582" s="695"/>
      <c r="D582" s="695"/>
      <c r="E582" s="695"/>
      <c r="F582" s="695"/>
      <c r="G582" s="695"/>
      <c r="H582" s="695"/>
      <c r="I582" s="695"/>
      <c r="J582" s="695"/>
      <c r="K582" s="696"/>
      <c r="L582" s="695"/>
      <c r="M582" s="662"/>
      <c r="N582" s="644"/>
      <c r="R582" s="695"/>
    </row>
    <row r="583" spans="1:18">
      <c r="A583" s="695"/>
      <c r="B583" s="695"/>
      <c r="C583" s="695"/>
      <c r="D583" s="695"/>
      <c r="E583" s="695"/>
      <c r="F583" s="695"/>
      <c r="G583" s="695"/>
      <c r="H583" s="695"/>
      <c r="I583" s="695"/>
      <c r="J583" s="695"/>
      <c r="K583" s="696"/>
      <c r="L583" s="695"/>
      <c r="M583" s="662"/>
      <c r="N583" s="644"/>
      <c r="R583" s="695"/>
    </row>
    <row r="584" spans="1:18">
      <c r="A584" s="695"/>
      <c r="B584" s="695"/>
      <c r="C584" s="695"/>
      <c r="D584" s="695"/>
      <c r="E584" s="695"/>
      <c r="F584" s="695"/>
      <c r="G584" s="695"/>
      <c r="H584" s="695"/>
      <c r="I584" s="695"/>
      <c r="J584" s="695"/>
      <c r="K584" s="696"/>
      <c r="L584" s="695"/>
      <c r="M584" s="662"/>
      <c r="N584" s="644"/>
      <c r="R584" s="695"/>
    </row>
    <row r="585" spans="1:18">
      <c r="A585" s="695"/>
      <c r="B585" s="695"/>
      <c r="C585" s="695"/>
      <c r="D585" s="695"/>
      <c r="E585" s="695"/>
      <c r="F585" s="695"/>
      <c r="G585" s="695"/>
      <c r="H585" s="695"/>
      <c r="I585" s="695"/>
      <c r="J585" s="695"/>
      <c r="K585" s="696"/>
      <c r="L585" s="695"/>
      <c r="M585" s="662"/>
      <c r="N585" s="644"/>
      <c r="R585" s="695"/>
    </row>
    <row r="586" spans="1:18">
      <c r="A586" s="695"/>
      <c r="B586" s="695"/>
      <c r="C586" s="695"/>
      <c r="D586" s="695"/>
      <c r="E586" s="695"/>
      <c r="F586" s="695"/>
      <c r="G586" s="695"/>
      <c r="H586" s="695"/>
      <c r="I586" s="695"/>
      <c r="J586" s="695"/>
      <c r="K586" s="696"/>
      <c r="L586" s="695"/>
      <c r="M586" s="662"/>
      <c r="N586" s="644"/>
      <c r="R586" s="695"/>
    </row>
    <row r="587" spans="1:18">
      <c r="A587" s="695"/>
      <c r="B587" s="695"/>
      <c r="C587" s="695"/>
      <c r="D587" s="695"/>
      <c r="E587" s="695"/>
      <c r="F587" s="695"/>
      <c r="G587" s="695"/>
      <c r="H587" s="695"/>
      <c r="I587" s="695"/>
      <c r="J587" s="695"/>
      <c r="K587" s="696"/>
      <c r="L587" s="695"/>
      <c r="M587" s="662"/>
      <c r="N587" s="644"/>
      <c r="R587" s="695"/>
    </row>
    <row r="588" spans="1:18">
      <c r="A588" s="695"/>
      <c r="B588" s="695"/>
      <c r="C588" s="695"/>
      <c r="D588" s="695"/>
      <c r="E588" s="695"/>
      <c r="F588" s="695"/>
      <c r="G588" s="695"/>
      <c r="H588" s="695"/>
      <c r="I588" s="695"/>
      <c r="J588" s="695"/>
      <c r="K588" s="696"/>
      <c r="L588" s="695"/>
      <c r="M588" s="662"/>
      <c r="N588" s="644"/>
      <c r="R588" s="695"/>
    </row>
    <row r="589" spans="1:18">
      <c r="A589" s="695"/>
      <c r="B589" s="695"/>
      <c r="C589" s="695"/>
      <c r="D589" s="695"/>
      <c r="E589" s="695"/>
      <c r="F589" s="695"/>
      <c r="G589" s="695"/>
      <c r="H589" s="695"/>
      <c r="I589" s="695"/>
      <c r="J589" s="695"/>
      <c r="K589" s="696"/>
      <c r="L589" s="695"/>
      <c r="M589" s="662"/>
      <c r="N589" s="644"/>
      <c r="R589" s="695"/>
    </row>
    <row r="590" spans="1:18">
      <c r="A590" s="695"/>
      <c r="B590" s="695"/>
      <c r="C590" s="695"/>
      <c r="D590" s="695"/>
      <c r="E590" s="695"/>
      <c r="F590" s="695"/>
      <c r="G590" s="695"/>
      <c r="H590" s="695"/>
      <c r="I590" s="695"/>
      <c r="J590" s="695"/>
      <c r="K590" s="696"/>
      <c r="L590" s="695"/>
      <c r="M590" s="662"/>
      <c r="N590" s="644"/>
      <c r="R590" s="695"/>
    </row>
    <row r="591" spans="1:18">
      <c r="A591" s="695"/>
      <c r="B591" s="695"/>
      <c r="C591" s="695"/>
      <c r="D591" s="695"/>
      <c r="E591" s="695"/>
      <c r="F591" s="695"/>
      <c r="G591" s="695"/>
      <c r="H591" s="695"/>
      <c r="I591" s="695"/>
      <c r="J591" s="695"/>
      <c r="K591" s="696"/>
      <c r="L591" s="695"/>
      <c r="M591" s="662"/>
      <c r="N591" s="644"/>
      <c r="R591" s="695"/>
    </row>
    <row r="592" spans="1:18">
      <c r="A592" s="695"/>
      <c r="B592" s="695"/>
      <c r="C592" s="695"/>
      <c r="D592" s="695"/>
      <c r="E592" s="695"/>
      <c r="F592" s="695"/>
      <c r="G592" s="695"/>
      <c r="H592" s="695"/>
      <c r="I592" s="695"/>
      <c r="J592" s="695"/>
      <c r="K592" s="696"/>
      <c r="L592" s="695"/>
      <c r="M592" s="662"/>
      <c r="N592" s="644"/>
      <c r="R592" s="695"/>
    </row>
    <row r="593" spans="1:18">
      <c r="A593" s="695"/>
      <c r="B593" s="695"/>
      <c r="C593" s="695"/>
      <c r="D593" s="695"/>
      <c r="E593" s="695"/>
      <c r="F593" s="695"/>
      <c r="G593" s="695"/>
      <c r="H593" s="695"/>
      <c r="I593" s="695"/>
      <c r="J593" s="695"/>
      <c r="K593" s="696"/>
      <c r="L593" s="695"/>
      <c r="M593" s="662"/>
      <c r="N593" s="644"/>
      <c r="R593" s="695"/>
    </row>
    <row r="594" spans="1:18">
      <c r="A594" s="695"/>
      <c r="B594" s="695"/>
      <c r="C594" s="695"/>
      <c r="D594" s="695"/>
      <c r="E594" s="695"/>
      <c r="F594" s="695"/>
      <c r="G594" s="695"/>
      <c r="H594" s="695"/>
      <c r="I594" s="695"/>
      <c r="J594" s="695"/>
      <c r="K594" s="696"/>
      <c r="L594" s="695"/>
      <c r="M594" s="662"/>
      <c r="N594" s="644"/>
      <c r="R594" s="695"/>
    </row>
    <row r="595" spans="1:18">
      <c r="A595" s="695"/>
      <c r="B595" s="695"/>
      <c r="C595" s="695"/>
      <c r="D595" s="695"/>
      <c r="E595" s="695"/>
      <c r="F595" s="695"/>
      <c r="G595" s="695"/>
      <c r="H595" s="695"/>
      <c r="I595" s="695"/>
      <c r="J595" s="695"/>
      <c r="K595" s="696"/>
      <c r="L595" s="695"/>
      <c r="M595" s="662"/>
      <c r="N595" s="644"/>
      <c r="R595" s="695"/>
    </row>
    <row r="596" spans="1:18">
      <c r="A596" s="695"/>
      <c r="B596" s="695"/>
      <c r="C596" s="695"/>
      <c r="D596" s="695"/>
      <c r="E596" s="695"/>
      <c r="F596" s="695"/>
      <c r="G596" s="695"/>
      <c r="H596" s="695"/>
      <c r="I596" s="695"/>
      <c r="J596" s="695"/>
      <c r="K596" s="696"/>
      <c r="L596" s="695"/>
      <c r="M596" s="662"/>
      <c r="N596" s="644"/>
      <c r="R596" s="695"/>
    </row>
    <row r="597" spans="1:18">
      <c r="A597" s="695"/>
      <c r="B597" s="695"/>
      <c r="C597" s="695"/>
      <c r="D597" s="695"/>
      <c r="E597" s="695"/>
      <c r="F597" s="695"/>
      <c r="G597" s="695"/>
      <c r="H597" s="695"/>
      <c r="I597" s="695"/>
      <c r="J597" s="695"/>
      <c r="K597" s="696"/>
      <c r="L597" s="695"/>
      <c r="M597" s="662"/>
      <c r="N597" s="644"/>
      <c r="R597" s="695"/>
    </row>
    <row r="598" spans="1:18">
      <c r="A598" s="695"/>
      <c r="B598" s="695"/>
      <c r="C598" s="695"/>
      <c r="D598" s="695"/>
      <c r="E598" s="695"/>
      <c r="F598" s="695"/>
      <c r="G598" s="695"/>
      <c r="H598" s="695"/>
      <c r="I598" s="695"/>
      <c r="J598" s="695"/>
      <c r="K598" s="696"/>
      <c r="L598" s="695"/>
      <c r="M598" s="662"/>
      <c r="N598" s="644"/>
      <c r="R598" s="695"/>
    </row>
    <row r="599" spans="1:18">
      <c r="A599" s="695"/>
      <c r="B599" s="695"/>
      <c r="C599" s="695"/>
      <c r="D599" s="695"/>
      <c r="E599" s="695"/>
      <c r="F599" s="695"/>
      <c r="G599" s="695"/>
      <c r="H599" s="695"/>
      <c r="I599" s="695"/>
      <c r="J599" s="695"/>
      <c r="K599" s="696"/>
      <c r="L599" s="695"/>
      <c r="M599" s="662"/>
      <c r="N599" s="644"/>
      <c r="R599" s="695"/>
    </row>
    <row r="600" spans="1:18">
      <c r="A600" s="695"/>
      <c r="B600" s="695"/>
      <c r="C600" s="695"/>
      <c r="D600" s="695"/>
      <c r="E600" s="695"/>
      <c r="F600" s="695"/>
      <c r="G600" s="695"/>
      <c r="H600" s="695"/>
      <c r="I600" s="695"/>
      <c r="J600" s="695"/>
      <c r="K600" s="696"/>
      <c r="L600" s="695"/>
      <c r="M600" s="662"/>
      <c r="N600" s="644"/>
      <c r="R600" s="695"/>
    </row>
    <row r="601" spans="1:18">
      <c r="A601" s="695"/>
      <c r="B601" s="695"/>
      <c r="C601" s="695"/>
      <c r="D601" s="695"/>
      <c r="E601" s="695"/>
      <c r="F601" s="695"/>
      <c r="G601" s="695"/>
      <c r="H601" s="695"/>
      <c r="I601" s="695"/>
      <c r="J601" s="695"/>
      <c r="K601" s="696"/>
      <c r="L601" s="695"/>
      <c r="M601" s="662"/>
      <c r="N601" s="644"/>
      <c r="R601" s="695"/>
    </row>
    <row r="602" spans="1:18">
      <c r="A602" s="695"/>
      <c r="B602" s="695"/>
      <c r="C602" s="695"/>
      <c r="D602" s="695"/>
      <c r="E602" s="695"/>
      <c r="F602" s="695"/>
      <c r="G602" s="695"/>
      <c r="H602" s="695"/>
      <c r="I602" s="695"/>
      <c r="J602" s="695"/>
      <c r="K602" s="696"/>
      <c r="L602" s="695"/>
      <c r="M602" s="662"/>
      <c r="N602" s="644"/>
      <c r="R602" s="695"/>
    </row>
    <row r="603" spans="1:18">
      <c r="A603" s="695"/>
      <c r="B603" s="695"/>
      <c r="C603" s="695"/>
      <c r="D603" s="695"/>
      <c r="E603" s="695"/>
      <c r="F603" s="695"/>
      <c r="G603" s="695"/>
      <c r="H603" s="695"/>
      <c r="I603" s="695"/>
      <c r="J603" s="695"/>
      <c r="K603" s="696"/>
      <c r="L603" s="695"/>
      <c r="M603" s="662"/>
      <c r="N603" s="644"/>
      <c r="R603" s="695"/>
    </row>
    <row r="604" spans="1:18">
      <c r="A604" s="695"/>
      <c r="B604" s="695"/>
      <c r="C604" s="695"/>
      <c r="D604" s="695"/>
      <c r="E604" s="695"/>
      <c r="F604" s="695"/>
      <c r="G604" s="695"/>
      <c r="H604" s="695"/>
      <c r="I604" s="695"/>
      <c r="J604" s="695"/>
      <c r="K604" s="696"/>
      <c r="L604" s="695"/>
      <c r="M604" s="662"/>
      <c r="N604" s="644"/>
      <c r="R604" s="695"/>
    </row>
    <row r="605" spans="1:18">
      <c r="A605" s="695"/>
      <c r="B605" s="695"/>
      <c r="C605" s="695"/>
      <c r="D605" s="695"/>
      <c r="E605" s="695"/>
      <c r="F605" s="695"/>
      <c r="G605" s="695"/>
      <c r="H605" s="695"/>
      <c r="I605" s="695"/>
      <c r="J605" s="695"/>
      <c r="K605" s="696"/>
      <c r="L605" s="695"/>
      <c r="M605" s="662"/>
      <c r="N605" s="644"/>
      <c r="R605" s="695"/>
    </row>
    <row r="606" spans="1:18">
      <c r="A606" s="695"/>
      <c r="B606" s="695"/>
      <c r="C606" s="695"/>
      <c r="D606" s="695"/>
      <c r="E606" s="695"/>
      <c r="F606" s="695"/>
      <c r="G606" s="695"/>
      <c r="H606" s="695"/>
      <c r="I606" s="695"/>
      <c r="J606" s="695"/>
      <c r="K606" s="696"/>
      <c r="L606" s="695"/>
      <c r="M606" s="662"/>
      <c r="N606" s="644"/>
      <c r="R606" s="695"/>
    </row>
    <row r="607" spans="1:18">
      <c r="A607" s="695"/>
      <c r="B607" s="695"/>
      <c r="C607" s="695"/>
      <c r="D607" s="695"/>
      <c r="E607" s="695"/>
      <c r="F607" s="695"/>
      <c r="G607" s="695"/>
      <c r="H607" s="695"/>
      <c r="I607" s="695"/>
      <c r="J607" s="695"/>
      <c r="K607" s="696"/>
      <c r="L607" s="695"/>
      <c r="M607" s="662"/>
      <c r="N607" s="644"/>
      <c r="R607" s="695"/>
    </row>
    <row r="608" spans="1:18">
      <c r="A608" s="695"/>
      <c r="B608" s="695"/>
      <c r="C608" s="695"/>
      <c r="D608" s="695"/>
      <c r="E608" s="695"/>
      <c r="F608" s="695"/>
      <c r="G608" s="695"/>
      <c r="H608" s="695"/>
      <c r="I608" s="695"/>
      <c r="J608" s="695"/>
      <c r="K608" s="696"/>
      <c r="L608" s="695"/>
      <c r="M608" s="662"/>
      <c r="N608" s="644"/>
      <c r="R608" s="695"/>
    </row>
    <row r="609" spans="1:18">
      <c r="A609" s="695"/>
      <c r="B609" s="695"/>
      <c r="C609" s="695"/>
      <c r="D609" s="695"/>
      <c r="E609" s="695"/>
      <c r="F609" s="695"/>
      <c r="G609" s="695"/>
      <c r="H609" s="695"/>
      <c r="I609" s="695"/>
      <c r="J609" s="695"/>
      <c r="K609" s="696"/>
      <c r="L609" s="695"/>
      <c r="M609" s="662"/>
      <c r="N609" s="644"/>
      <c r="R609" s="695"/>
    </row>
    <row r="610" spans="1:18">
      <c r="A610" s="695"/>
      <c r="B610" s="695"/>
      <c r="C610" s="695"/>
      <c r="D610" s="695"/>
      <c r="E610" s="695"/>
      <c r="F610" s="695"/>
      <c r="G610" s="695"/>
      <c r="H610" s="695"/>
      <c r="I610" s="695"/>
      <c r="J610" s="695"/>
      <c r="K610" s="696"/>
      <c r="L610" s="695"/>
      <c r="M610" s="662"/>
      <c r="N610" s="644"/>
      <c r="R610" s="695"/>
    </row>
    <row r="611" spans="1:18">
      <c r="A611" s="695"/>
      <c r="B611" s="695"/>
      <c r="C611" s="695"/>
      <c r="D611" s="695"/>
      <c r="E611" s="695"/>
      <c r="F611" s="695"/>
      <c r="G611" s="695"/>
      <c r="H611" s="695"/>
      <c r="I611" s="695"/>
      <c r="J611" s="695"/>
      <c r="K611" s="696"/>
      <c r="L611" s="695"/>
      <c r="M611" s="662"/>
      <c r="N611" s="644"/>
      <c r="R611" s="695"/>
    </row>
    <row r="612" spans="1:18">
      <c r="A612" s="695"/>
      <c r="B612" s="695"/>
      <c r="C612" s="695"/>
      <c r="D612" s="695"/>
      <c r="E612" s="695"/>
      <c r="F612" s="695"/>
      <c r="G612" s="695"/>
      <c r="H612" s="695"/>
      <c r="I612" s="695"/>
      <c r="J612" s="695"/>
      <c r="K612" s="696"/>
      <c r="L612" s="695"/>
      <c r="M612" s="662"/>
      <c r="N612" s="644"/>
      <c r="R612" s="695"/>
    </row>
    <row r="613" spans="1:18">
      <c r="A613" s="695"/>
      <c r="B613" s="695"/>
      <c r="C613" s="695"/>
      <c r="D613" s="695"/>
      <c r="E613" s="695"/>
      <c r="F613" s="695"/>
      <c r="G613" s="695"/>
      <c r="H613" s="695"/>
      <c r="I613" s="695"/>
      <c r="J613" s="695"/>
      <c r="K613" s="696"/>
      <c r="L613" s="695"/>
      <c r="M613" s="662"/>
      <c r="N613" s="644"/>
    </row>
    <row r="614" spans="1:18">
      <c r="A614" s="695"/>
      <c r="B614" s="695"/>
      <c r="C614" s="695"/>
      <c r="D614" s="695"/>
      <c r="E614" s="695"/>
      <c r="F614" s="695"/>
      <c r="G614" s="695"/>
      <c r="H614" s="695"/>
      <c r="I614" s="695"/>
      <c r="J614" s="695"/>
      <c r="K614" s="696"/>
      <c r="L614" s="695"/>
      <c r="M614" s="662"/>
      <c r="N614" s="644"/>
    </row>
    <row r="615" spans="1:18">
      <c r="A615" s="695"/>
      <c r="B615" s="695"/>
      <c r="C615" s="695"/>
      <c r="D615" s="695"/>
      <c r="E615" s="695"/>
      <c r="F615" s="695"/>
      <c r="G615" s="695"/>
      <c r="H615" s="695"/>
      <c r="I615" s="695"/>
      <c r="J615" s="695"/>
      <c r="K615" s="696"/>
      <c r="L615" s="695"/>
      <c r="M615" s="662"/>
      <c r="N615" s="644"/>
    </row>
    <row r="616" spans="1:18">
      <c r="A616" s="695"/>
      <c r="B616" s="695"/>
      <c r="C616" s="695"/>
      <c r="D616" s="695"/>
      <c r="E616" s="695"/>
      <c r="F616" s="695"/>
      <c r="G616" s="695"/>
      <c r="H616" s="695"/>
      <c r="I616" s="695"/>
      <c r="J616" s="695"/>
      <c r="K616" s="696"/>
      <c r="L616" s="695"/>
      <c r="M616" s="662"/>
      <c r="N616" s="644"/>
    </row>
    <row r="617" spans="1:18">
      <c r="A617" s="695"/>
      <c r="B617" s="695"/>
      <c r="C617" s="695"/>
      <c r="D617" s="695"/>
      <c r="E617" s="695"/>
      <c r="F617" s="695"/>
      <c r="G617" s="695"/>
      <c r="H617" s="695"/>
      <c r="I617" s="695"/>
      <c r="J617" s="695"/>
      <c r="K617" s="696"/>
      <c r="L617" s="695"/>
      <c r="M617" s="662"/>
      <c r="N617" s="644"/>
    </row>
    <row r="618" spans="1:18">
      <c r="A618" s="695"/>
      <c r="B618" s="695"/>
      <c r="C618" s="695"/>
      <c r="D618" s="695"/>
      <c r="E618" s="695"/>
      <c r="F618" s="695"/>
      <c r="G618" s="695"/>
      <c r="H618" s="695"/>
      <c r="I618" s="695"/>
      <c r="J618" s="695"/>
      <c r="K618" s="696"/>
      <c r="L618" s="695"/>
      <c r="M618" s="662"/>
      <c r="N618" s="644"/>
    </row>
    <row r="619" spans="1:18">
      <c r="A619" s="695"/>
      <c r="B619" s="695"/>
      <c r="C619" s="695"/>
      <c r="D619" s="695"/>
      <c r="E619" s="695"/>
      <c r="F619" s="695"/>
      <c r="G619" s="695"/>
      <c r="H619" s="695"/>
      <c r="I619" s="695"/>
      <c r="J619" s="695"/>
      <c r="K619" s="696"/>
      <c r="L619" s="695"/>
      <c r="M619" s="662"/>
      <c r="N619" s="644"/>
    </row>
    <row r="620" spans="1:18">
      <c r="A620" s="695"/>
      <c r="B620" s="695"/>
      <c r="C620" s="695"/>
      <c r="D620" s="695"/>
      <c r="E620" s="695"/>
      <c r="F620" s="695"/>
      <c r="G620" s="695"/>
      <c r="H620" s="695"/>
      <c r="I620" s="695"/>
      <c r="J620" s="695"/>
      <c r="K620" s="696"/>
      <c r="L620" s="695"/>
      <c r="M620" s="662"/>
      <c r="N620" s="644"/>
    </row>
    <row r="621" spans="1:18">
      <c r="A621" s="695"/>
      <c r="B621" s="695"/>
      <c r="C621" s="695"/>
      <c r="D621" s="695"/>
      <c r="E621" s="695"/>
      <c r="F621" s="695"/>
      <c r="G621" s="695"/>
      <c r="H621" s="695"/>
      <c r="I621" s="695"/>
      <c r="J621" s="695"/>
      <c r="K621" s="696"/>
      <c r="L621" s="695"/>
      <c r="M621" s="662"/>
      <c r="N621" s="644"/>
    </row>
    <row r="622" spans="1:18">
      <c r="A622" s="695"/>
      <c r="B622" s="695"/>
      <c r="C622" s="695"/>
      <c r="D622" s="695"/>
      <c r="E622" s="695"/>
      <c r="F622" s="695"/>
      <c r="G622" s="695"/>
      <c r="H622" s="695"/>
      <c r="I622" s="695"/>
      <c r="J622" s="695"/>
      <c r="K622" s="696"/>
      <c r="L622" s="695"/>
      <c r="M622" s="662"/>
      <c r="N622" s="644"/>
    </row>
    <row r="623" spans="1:18">
      <c r="A623" s="695"/>
      <c r="B623" s="695"/>
      <c r="C623" s="695"/>
      <c r="D623" s="695"/>
      <c r="E623" s="695"/>
      <c r="F623" s="695"/>
      <c r="G623" s="695"/>
      <c r="H623" s="695"/>
      <c r="I623" s="695"/>
      <c r="J623" s="695"/>
      <c r="K623" s="696"/>
      <c r="L623" s="695"/>
      <c r="M623" s="662"/>
      <c r="N623" s="644"/>
    </row>
    <row r="624" spans="1:18">
      <c r="A624" s="695"/>
      <c r="B624" s="695"/>
      <c r="C624" s="695"/>
      <c r="D624" s="695"/>
      <c r="E624" s="695"/>
      <c r="F624" s="695"/>
      <c r="G624" s="695"/>
      <c r="H624" s="695"/>
      <c r="I624" s="695"/>
      <c r="J624" s="695"/>
      <c r="K624" s="696"/>
      <c r="L624" s="695"/>
      <c r="M624" s="662"/>
      <c r="N624" s="644"/>
    </row>
    <row r="625" spans="1:14">
      <c r="A625" s="695"/>
      <c r="B625" s="695"/>
      <c r="C625" s="695"/>
      <c r="D625" s="695"/>
      <c r="E625" s="695"/>
      <c r="F625" s="695"/>
      <c r="G625" s="695"/>
      <c r="H625" s="695"/>
      <c r="I625" s="695"/>
      <c r="J625" s="695"/>
      <c r="K625" s="696"/>
      <c r="L625" s="695"/>
      <c r="M625" s="662"/>
      <c r="N625" s="644"/>
    </row>
    <row r="626" spans="1:14">
      <c r="A626" s="695"/>
      <c r="B626" s="695"/>
      <c r="C626" s="695"/>
      <c r="D626" s="695"/>
      <c r="E626" s="695"/>
      <c r="F626" s="695"/>
      <c r="G626" s="695"/>
      <c r="H626" s="695"/>
      <c r="I626" s="695"/>
      <c r="J626" s="695"/>
      <c r="K626" s="696"/>
      <c r="L626" s="695"/>
      <c r="M626" s="662"/>
      <c r="N626" s="644"/>
    </row>
    <row r="627" spans="1:14">
      <c r="A627" s="695"/>
      <c r="B627" s="695"/>
      <c r="C627" s="695"/>
      <c r="D627" s="695"/>
      <c r="E627" s="695"/>
      <c r="F627" s="695"/>
      <c r="G627" s="695"/>
      <c r="H627" s="695"/>
      <c r="I627" s="695"/>
      <c r="J627" s="695"/>
      <c r="K627" s="696"/>
      <c r="L627" s="695"/>
      <c r="M627" s="662"/>
      <c r="N627" s="644"/>
    </row>
    <row r="628" spans="1:14">
      <c r="A628" s="695"/>
      <c r="B628" s="695"/>
      <c r="C628" s="695"/>
      <c r="D628" s="695"/>
      <c r="E628" s="695"/>
      <c r="F628" s="695"/>
      <c r="G628" s="695"/>
      <c r="H628" s="695"/>
      <c r="I628" s="695"/>
      <c r="J628" s="695"/>
      <c r="K628" s="696"/>
      <c r="L628" s="695"/>
      <c r="M628" s="662"/>
      <c r="N628" s="644"/>
    </row>
    <row r="629" spans="1:14">
      <c r="A629" s="695"/>
      <c r="B629" s="695"/>
      <c r="C629" s="695"/>
      <c r="D629" s="695"/>
      <c r="E629" s="695"/>
      <c r="F629" s="695"/>
      <c r="G629" s="695"/>
      <c r="H629" s="695"/>
      <c r="I629" s="695"/>
      <c r="J629" s="695"/>
      <c r="K629" s="696"/>
      <c r="L629" s="695"/>
      <c r="M629" s="662"/>
      <c r="N629" s="644"/>
    </row>
    <row r="630" spans="1:14">
      <c r="A630" s="695"/>
      <c r="B630" s="695"/>
      <c r="C630" s="695"/>
      <c r="D630" s="695"/>
      <c r="E630" s="695"/>
      <c r="F630" s="695"/>
      <c r="G630" s="695"/>
      <c r="H630" s="695"/>
      <c r="I630" s="695"/>
      <c r="J630" s="695"/>
      <c r="K630" s="696"/>
      <c r="L630" s="695"/>
      <c r="M630" s="662"/>
      <c r="N630" s="644"/>
    </row>
    <row r="631" spans="1:14">
      <c r="A631" s="695"/>
      <c r="B631" s="695"/>
      <c r="C631" s="695"/>
      <c r="D631" s="695"/>
      <c r="E631" s="695"/>
      <c r="F631" s="695"/>
      <c r="G631" s="695"/>
      <c r="H631" s="695"/>
      <c r="I631" s="695"/>
      <c r="J631" s="695"/>
      <c r="K631" s="696"/>
      <c r="L631" s="695"/>
      <c r="M631" s="662"/>
      <c r="N631" s="644"/>
    </row>
    <row r="632" spans="1:14">
      <c r="A632" s="695"/>
      <c r="B632" s="695"/>
      <c r="C632" s="695"/>
      <c r="D632" s="695"/>
      <c r="E632" s="695"/>
      <c r="F632" s="695"/>
      <c r="G632" s="695"/>
      <c r="H632" s="695"/>
      <c r="I632" s="695"/>
      <c r="J632" s="695"/>
      <c r="K632" s="696"/>
      <c r="L632" s="695"/>
      <c r="M632" s="662"/>
      <c r="N632" s="644"/>
    </row>
    <row r="633" spans="1:14">
      <c r="A633" s="695"/>
      <c r="B633" s="695"/>
      <c r="C633" s="695"/>
      <c r="D633" s="695"/>
      <c r="E633" s="695"/>
      <c r="F633" s="695"/>
      <c r="G633" s="695"/>
      <c r="H633" s="695"/>
      <c r="I633" s="695"/>
      <c r="J633" s="695"/>
      <c r="K633" s="696"/>
      <c r="L633" s="695"/>
      <c r="M633" s="662"/>
      <c r="N633" s="644"/>
    </row>
    <row r="634" spans="1:14">
      <c r="A634" s="695"/>
      <c r="B634" s="695"/>
      <c r="C634" s="695"/>
      <c r="D634" s="695"/>
      <c r="E634" s="695"/>
      <c r="F634" s="695"/>
      <c r="G634" s="695"/>
      <c r="H634" s="695"/>
      <c r="I634" s="695"/>
      <c r="J634" s="695"/>
      <c r="K634" s="696"/>
      <c r="L634" s="695"/>
      <c r="M634" s="662"/>
      <c r="N634" s="644"/>
    </row>
    <row r="635" spans="1:14">
      <c r="A635" s="695"/>
      <c r="B635" s="695"/>
      <c r="C635" s="695"/>
      <c r="D635" s="695"/>
      <c r="E635" s="695"/>
      <c r="F635" s="695"/>
      <c r="G635" s="695"/>
      <c r="H635" s="695"/>
      <c r="I635" s="695"/>
      <c r="J635" s="695"/>
      <c r="K635" s="696"/>
      <c r="L635" s="695"/>
      <c r="M635" s="662"/>
      <c r="N635" s="644"/>
    </row>
    <row r="636" spans="1:14">
      <c r="A636" s="695"/>
      <c r="B636" s="695"/>
      <c r="C636" s="695"/>
      <c r="D636" s="695"/>
      <c r="E636" s="695"/>
      <c r="F636" s="695"/>
      <c r="G636" s="695"/>
      <c r="H636" s="695"/>
      <c r="I636" s="695"/>
      <c r="J636" s="695"/>
      <c r="K636" s="696"/>
      <c r="L636" s="695"/>
      <c r="M636" s="662"/>
      <c r="N636" s="644"/>
    </row>
    <row r="637" spans="1:14">
      <c r="A637" s="695"/>
      <c r="B637" s="695"/>
      <c r="C637" s="695"/>
      <c r="D637" s="695"/>
      <c r="E637" s="695"/>
      <c r="F637" s="695"/>
      <c r="G637" s="695"/>
      <c r="H637" s="695"/>
      <c r="I637" s="695"/>
      <c r="J637" s="695"/>
      <c r="K637" s="696"/>
      <c r="L637" s="695"/>
      <c r="M637" s="662"/>
      <c r="N637" s="644"/>
    </row>
    <row r="638" spans="1:14">
      <c r="A638" s="695"/>
      <c r="B638" s="695"/>
      <c r="C638" s="695"/>
      <c r="D638" s="695"/>
      <c r="E638" s="695"/>
      <c r="F638" s="695"/>
      <c r="G638" s="695"/>
      <c r="H638" s="695"/>
      <c r="I638" s="695"/>
      <c r="J638" s="695"/>
      <c r="K638" s="696"/>
      <c r="L638" s="695"/>
      <c r="M638" s="662"/>
      <c r="N638" s="644"/>
    </row>
    <row r="639" spans="1:14">
      <c r="A639" s="695"/>
      <c r="B639" s="695"/>
      <c r="C639" s="695"/>
      <c r="D639" s="695"/>
      <c r="E639" s="695"/>
      <c r="F639" s="695"/>
      <c r="G639" s="695"/>
      <c r="H639" s="695"/>
      <c r="I639" s="695"/>
      <c r="J639" s="695"/>
      <c r="K639" s="696"/>
      <c r="L639" s="695"/>
      <c r="M639" s="662"/>
      <c r="N639" s="644"/>
    </row>
    <row r="640" spans="1:14">
      <c r="A640" s="695"/>
      <c r="B640" s="695"/>
      <c r="C640" s="695"/>
      <c r="D640" s="695"/>
      <c r="E640" s="695"/>
      <c r="F640" s="695"/>
      <c r="G640" s="695"/>
      <c r="H640" s="695"/>
      <c r="I640" s="695"/>
      <c r="J640" s="695"/>
      <c r="K640" s="696"/>
      <c r="L640" s="695"/>
      <c r="M640" s="662"/>
      <c r="N640" s="644"/>
    </row>
    <row r="641" spans="1:14">
      <c r="A641" s="695"/>
      <c r="B641" s="695"/>
      <c r="C641" s="695"/>
      <c r="D641" s="695"/>
      <c r="E641" s="695"/>
      <c r="F641" s="695"/>
      <c r="G641" s="695"/>
      <c r="H641" s="695"/>
      <c r="I641" s="695"/>
      <c r="J641" s="695"/>
      <c r="K641" s="696"/>
      <c r="L641" s="695"/>
      <c r="M641" s="662"/>
      <c r="N641" s="644"/>
    </row>
    <row r="642" spans="1:14">
      <c r="A642" s="695"/>
      <c r="B642" s="695"/>
      <c r="C642" s="695"/>
      <c r="D642" s="695"/>
      <c r="E642" s="695"/>
      <c r="F642" s="695"/>
      <c r="G642" s="695"/>
      <c r="H642" s="695"/>
      <c r="I642" s="695"/>
      <c r="J642" s="695"/>
      <c r="K642" s="696"/>
      <c r="L642" s="695"/>
      <c r="M642" s="662"/>
      <c r="N642" s="644"/>
    </row>
    <row r="643" spans="1:14">
      <c r="A643" s="695"/>
      <c r="B643" s="695"/>
      <c r="C643" s="695"/>
      <c r="D643" s="695"/>
      <c r="E643" s="695"/>
      <c r="F643" s="695"/>
      <c r="G643" s="695"/>
      <c r="H643" s="695"/>
      <c r="I643" s="695"/>
      <c r="J643" s="695"/>
      <c r="K643" s="696"/>
      <c r="L643" s="695"/>
      <c r="M643" s="662"/>
      <c r="N643" s="644"/>
    </row>
    <row r="644" spans="1:14">
      <c r="A644" s="695"/>
      <c r="B644" s="695"/>
      <c r="C644" s="695"/>
      <c r="D644" s="695"/>
      <c r="E644" s="695"/>
      <c r="F644" s="695"/>
      <c r="G644" s="695"/>
      <c r="H644" s="695"/>
      <c r="I644" s="695"/>
      <c r="J644" s="695"/>
      <c r="K644" s="696"/>
      <c r="L644" s="695"/>
      <c r="M644" s="662"/>
      <c r="N644" s="644"/>
    </row>
    <row r="645" spans="1:14">
      <c r="A645" s="695"/>
      <c r="B645" s="695"/>
      <c r="C645" s="695"/>
      <c r="D645" s="695"/>
      <c r="E645" s="695"/>
      <c r="F645" s="695"/>
      <c r="G645" s="695"/>
      <c r="H645" s="695"/>
      <c r="I645" s="695"/>
      <c r="J645" s="695"/>
      <c r="K645" s="696"/>
      <c r="L645" s="695"/>
      <c r="M645" s="662"/>
      <c r="N645" s="644"/>
    </row>
    <row r="646" spans="1:14">
      <c r="A646" s="695"/>
      <c r="B646" s="695"/>
      <c r="C646" s="695"/>
      <c r="D646" s="695"/>
      <c r="E646" s="695"/>
      <c r="F646" s="695"/>
      <c r="G646" s="695"/>
      <c r="H646" s="695"/>
      <c r="I646" s="695"/>
      <c r="J646" s="695"/>
      <c r="K646" s="696"/>
      <c r="L646" s="695"/>
      <c r="M646" s="662"/>
      <c r="N646" s="644"/>
    </row>
    <row r="647" spans="1:14">
      <c r="A647" s="695"/>
      <c r="B647" s="695"/>
      <c r="C647" s="695"/>
      <c r="D647" s="695"/>
      <c r="E647" s="695"/>
      <c r="F647" s="695"/>
      <c r="G647" s="695"/>
      <c r="H647" s="695"/>
      <c r="I647" s="695"/>
      <c r="J647" s="695"/>
      <c r="K647" s="696"/>
      <c r="L647" s="695"/>
      <c r="M647" s="662"/>
      <c r="N647" s="644"/>
    </row>
    <row r="648" spans="1:14">
      <c r="A648" s="695"/>
      <c r="B648" s="695"/>
      <c r="C648" s="695"/>
      <c r="D648" s="695"/>
      <c r="E648" s="695"/>
      <c r="F648" s="695"/>
      <c r="G648" s="695"/>
      <c r="H648" s="695"/>
      <c r="I648" s="695"/>
      <c r="J648" s="695"/>
      <c r="K648" s="696"/>
      <c r="L648" s="695"/>
      <c r="M648" s="662"/>
      <c r="N648" s="644"/>
    </row>
    <row r="649" spans="1:14">
      <c r="A649" s="695"/>
      <c r="B649" s="695"/>
      <c r="C649" s="695"/>
      <c r="D649" s="695"/>
      <c r="E649" s="695"/>
      <c r="F649" s="695"/>
      <c r="G649" s="695"/>
      <c r="H649" s="695"/>
      <c r="I649" s="695"/>
      <c r="J649" s="695"/>
      <c r="K649" s="696"/>
      <c r="L649" s="695"/>
      <c r="M649" s="662"/>
      <c r="N649" s="644"/>
    </row>
    <row r="650" spans="1:14">
      <c r="A650" s="695"/>
      <c r="B650" s="695"/>
      <c r="C650" s="695"/>
      <c r="D650" s="695"/>
      <c r="E650" s="695"/>
      <c r="F650" s="695"/>
      <c r="G650" s="695"/>
      <c r="H650" s="695"/>
      <c r="I650" s="695"/>
      <c r="J650" s="695"/>
      <c r="K650" s="696"/>
      <c r="L650" s="695"/>
      <c r="M650" s="662"/>
      <c r="N650" s="644"/>
    </row>
    <row r="651" spans="1:14">
      <c r="A651" s="695"/>
      <c r="B651" s="695"/>
      <c r="C651" s="695"/>
      <c r="D651" s="695"/>
      <c r="E651" s="695"/>
      <c r="F651" s="695"/>
      <c r="G651" s="695"/>
      <c r="H651" s="695"/>
      <c r="I651" s="695"/>
      <c r="J651" s="695"/>
      <c r="K651" s="696"/>
      <c r="L651" s="695"/>
      <c r="M651" s="662"/>
      <c r="N651" s="644"/>
    </row>
    <row r="652" spans="1:14">
      <c r="A652" s="695"/>
      <c r="B652" s="695"/>
      <c r="C652" s="695"/>
      <c r="D652" s="695"/>
      <c r="E652" s="695"/>
      <c r="F652" s="695"/>
      <c r="G652" s="695"/>
      <c r="H652" s="695"/>
      <c r="I652" s="695"/>
      <c r="J652" s="695"/>
      <c r="K652" s="696"/>
      <c r="L652" s="695"/>
      <c r="M652" s="662"/>
      <c r="N652" s="644"/>
    </row>
    <row r="653" spans="1:14">
      <c r="A653" s="695"/>
      <c r="B653" s="695"/>
      <c r="C653" s="695"/>
      <c r="D653" s="695"/>
      <c r="E653" s="695"/>
      <c r="F653" s="695"/>
      <c r="G653" s="695"/>
      <c r="H653" s="695"/>
      <c r="I653" s="695"/>
      <c r="J653" s="695"/>
      <c r="K653" s="696"/>
      <c r="L653" s="695"/>
      <c r="M653" s="662"/>
      <c r="N653" s="644"/>
    </row>
    <row r="654" spans="1:14">
      <c r="A654" s="695"/>
      <c r="B654" s="695"/>
      <c r="C654" s="695"/>
      <c r="D654" s="695"/>
      <c r="E654" s="695"/>
      <c r="F654" s="695"/>
      <c r="G654" s="695"/>
      <c r="H654" s="695"/>
      <c r="I654" s="695"/>
      <c r="J654" s="695"/>
      <c r="K654" s="696"/>
      <c r="L654" s="695"/>
      <c r="M654" s="662"/>
      <c r="N654" s="644"/>
    </row>
    <row r="655" spans="1:14">
      <c r="A655" s="695"/>
      <c r="B655" s="695"/>
      <c r="C655" s="695"/>
      <c r="D655" s="695"/>
      <c r="E655" s="695"/>
      <c r="F655" s="695"/>
      <c r="G655" s="695"/>
      <c r="H655" s="695"/>
      <c r="I655" s="695"/>
      <c r="J655" s="695"/>
      <c r="K655" s="696"/>
      <c r="L655" s="695"/>
      <c r="M655" s="662"/>
      <c r="N655" s="644"/>
    </row>
    <row r="656" spans="1:14">
      <c r="A656" s="695"/>
      <c r="B656" s="695"/>
      <c r="C656" s="695"/>
      <c r="D656" s="695"/>
      <c r="E656" s="695"/>
      <c r="F656" s="695"/>
      <c r="G656" s="695"/>
      <c r="H656" s="695"/>
      <c r="I656" s="695"/>
      <c r="J656" s="695"/>
      <c r="K656" s="696"/>
      <c r="L656" s="695"/>
      <c r="M656" s="662"/>
      <c r="N656" s="644"/>
    </row>
    <row r="657" spans="1:14">
      <c r="A657" s="695"/>
      <c r="B657" s="695"/>
      <c r="C657" s="695"/>
      <c r="D657" s="695"/>
      <c r="E657" s="695"/>
      <c r="F657" s="695"/>
      <c r="G657" s="695"/>
      <c r="H657" s="695"/>
      <c r="I657" s="695"/>
      <c r="J657" s="695"/>
      <c r="K657" s="696"/>
      <c r="L657" s="695"/>
      <c r="M657" s="662"/>
      <c r="N657" s="644"/>
    </row>
    <row r="658" spans="1:14">
      <c r="A658" s="695"/>
      <c r="B658" s="695"/>
      <c r="C658" s="695"/>
      <c r="D658" s="695"/>
      <c r="E658" s="695"/>
      <c r="F658" s="695"/>
      <c r="G658" s="695"/>
      <c r="H658" s="695"/>
      <c r="I658" s="695"/>
      <c r="J658" s="695"/>
      <c r="K658" s="696"/>
      <c r="L658" s="695"/>
      <c r="M658" s="662"/>
      <c r="N658" s="644"/>
    </row>
    <row r="659" spans="1:14">
      <c r="A659" s="644"/>
      <c r="B659" s="644"/>
      <c r="C659" s="672"/>
      <c r="D659" s="644"/>
      <c r="E659" s="673"/>
      <c r="F659" s="674"/>
      <c r="G659" s="644"/>
      <c r="H659" s="644"/>
      <c r="I659" s="644"/>
      <c r="J659" s="675"/>
      <c r="K659" s="676"/>
      <c r="L659" s="644"/>
      <c r="M659" s="662"/>
      <c r="N659" s="644"/>
    </row>
    <row r="660" spans="1:14">
      <c r="A660" s="644"/>
      <c r="B660" s="644"/>
      <c r="C660" s="672"/>
      <c r="D660" s="644"/>
      <c r="E660" s="673"/>
      <c r="F660" s="674"/>
      <c r="G660" s="644"/>
      <c r="H660" s="644"/>
      <c r="I660" s="644"/>
      <c r="J660" s="675"/>
      <c r="K660" s="676"/>
      <c r="L660" s="644"/>
      <c r="M660" s="662"/>
      <c r="N660" s="644"/>
    </row>
    <row r="661" spans="1:14">
      <c r="A661" s="644"/>
      <c r="B661" s="644"/>
      <c r="C661" s="672"/>
      <c r="D661" s="644"/>
      <c r="E661" s="673"/>
      <c r="F661" s="674"/>
      <c r="G661" s="644"/>
      <c r="H661" s="644"/>
      <c r="I661" s="644"/>
      <c r="J661" s="675"/>
      <c r="K661" s="676"/>
      <c r="L661" s="644"/>
      <c r="M661" s="662"/>
      <c r="N661" s="644"/>
    </row>
    <row r="662" spans="1:14">
      <c r="A662" s="644"/>
      <c r="B662" s="644"/>
      <c r="C662" s="672"/>
      <c r="D662" s="644"/>
      <c r="E662" s="673"/>
      <c r="F662" s="674"/>
      <c r="G662" s="644"/>
      <c r="H662" s="644"/>
      <c r="I662" s="644"/>
      <c r="J662" s="675"/>
      <c r="K662" s="676"/>
      <c r="L662" s="644"/>
      <c r="M662" s="662"/>
      <c r="N662" s="644"/>
    </row>
    <row r="663" spans="1:14">
      <c r="A663" s="644"/>
      <c r="B663" s="644"/>
      <c r="C663" s="672"/>
      <c r="D663" s="644"/>
      <c r="E663" s="673"/>
      <c r="F663" s="674"/>
      <c r="G663" s="644"/>
      <c r="H663" s="644"/>
      <c r="I663" s="644"/>
      <c r="J663" s="675"/>
      <c r="K663" s="676"/>
      <c r="L663" s="644"/>
      <c r="M663" s="662"/>
      <c r="N663" s="644"/>
    </row>
    <row r="664" spans="1:14">
      <c r="A664" s="644"/>
      <c r="B664" s="644"/>
      <c r="C664" s="672"/>
      <c r="D664" s="644"/>
      <c r="E664" s="673"/>
      <c r="F664" s="674"/>
      <c r="G664" s="644"/>
      <c r="H664" s="644"/>
      <c r="I664" s="644"/>
      <c r="J664" s="675"/>
      <c r="K664" s="676"/>
      <c r="L664" s="644"/>
      <c r="M664" s="662"/>
      <c r="N664" s="644"/>
    </row>
    <row r="665" spans="1:14">
      <c r="A665" s="644"/>
      <c r="B665" s="644"/>
      <c r="C665" s="672"/>
      <c r="D665" s="644"/>
      <c r="E665" s="673"/>
      <c r="F665" s="674"/>
      <c r="G665" s="644"/>
      <c r="H665" s="644"/>
      <c r="I665" s="644"/>
      <c r="J665" s="675"/>
      <c r="K665" s="676"/>
      <c r="L665" s="644"/>
      <c r="M665" s="662"/>
      <c r="N665" s="644"/>
    </row>
    <row r="666" spans="1:14">
      <c r="A666" s="644"/>
      <c r="B666" s="644"/>
      <c r="C666" s="672"/>
      <c r="D666" s="644"/>
      <c r="E666" s="673"/>
      <c r="F666" s="674"/>
      <c r="G666" s="644"/>
      <c r="H666" s="644"/>
      <c r="I666" s="644"/>
      <c r="J666" s="675"/>
      <c r="K666" s="676"/>
      <c r="L666" s="644"/>
      <c r="M666" s="662"/>
      <c r="N666" s="644"/>
    </row>
    <row r="667" spans="1:14">
      <c r="A667" s="644"/>
      <c r="B667" s="644"/>
      <c r="C667" s="672"/>
      <c r="D667" s="644"/>
      <c r="E667" s="673"/>
      <c r="F667" s="674"/>
      <c r="G667" s="644"/>
      <c r="H667" s="644"/>
      <c r="I667" s="644"/>
      <c r="J667" s="675"/>
      <c r="K667" s="676"/>
      <c r="L667" s="644"/>
      <c r="M667" s="662"/>
      <c r="N667" s="644"/>
    </row>
    <row r="668" spans="1:14">
      <c r="A668" s="644"/>
      <c r="B668" s="644"/>
      <c r="C668" s="672"/>
      <c r="D668" s="644"/>
      <c r="E668" s="673"/>
      <c r="F668" s="674"/>
      <c r="G668" s="644"/>
      <c r="H668" s="644"/>
      <c r="I668" s="644"/>
      <c r="J668" s="675"/>
      <c r="K668" s="676"/>
      <c r="L668" s="644"/>
      <c r="M668" s="662"/>
      <c r="N668" s="644"/>
    </row>
    <row r="669" spans="1:14">
      <c r="A669" s="644"/>
      <c r="B669" s="644"/>
      <c r="C669" s="672"/>
      <c r="D669" s="644"/>
      <c r="E669" s="673"/>
      <c r="F669" s="674"/>
      <c r="G669" s="644"/>
      <c r="H669" s="644"/>
      <c r="I669" s="644"/>
      <c r="J669" s="675"/>
      <c r="K669" s="676"/>
      <c r="L669" s="644"/>
      <c r="M669" s="662"/>
      <c r="N669" s="644"/>
    </row>
    <row r="670" spans="1:14">
      <c r="A670" s="644"/>
      <c r="B670" s="644"/>
      <c r="C670" s="672"/>
      <c r="D670" s="644"/>
      <c r="E670" s="673"/>
      <c r="F670" s="674"/>
      <c r="G670" s="644"/>
      <c r="H670" s="644"/>
      <c r="I670" s="644"/>
      <c r="J670" s="675"/>
      <c r="K670" s="676"/>
      <c r="L670" s="644"/>
      <c r="M670" s="662"/>
      <c r="N670" s="644"/>
    </row>
    <row r="671" spans="1:14">
      <c r="A671" s="644"/>
      <c r="B671" s="644"/>
      <c r="C671" s="672"/>
      <c r="D671" s="644"/>
      <c r="E671" s="673"/>
      <c r="F671" s="674"/>
      <c r="G671" s="644"/>
      <c r="H671" s="644"/>
      <c r="I671" s="644"/>
      <c r="J671" s="675"/>
      <c r="K671" s="676"/>
      <c r="L671" s="644"/>
      <c r="M671" s="662"/>
      <c r="N671" s="644"/>
    </row>
    <row r="672" spans="1:14">
      <c r="A672" s="644"/>
      <c r="B672" s="644"/>
      <c r="C672" s="672"/>
      <c r="D672" s="644"/>
      <c r="E672" s="673"/>
      <c r="F672" s="674"/>
      <c r="G672" s="644"/>
      <c r="H672" s="644"/>
      <c r="I672" s="644"/>
      <c r="J672" s="675"/>
      <c r="K672" s="676"/>
      <c r="L672" s="644"/>
      <c r="M672" s="662"/>
      <c r="N672" s="644"/>
    </row>
    <row r="673" spans="1:14">
      <c r="A673" s="644"/>
      <c r="B673" s="644"/>
      <c r="C673" s="672"/>
      <c r="D673" s="644"/>
      <c r="E673" s="673"/>
      <c r="F673" s="674"/>
      <c r="G673" s="644"/>
      <c r="H673" s="644"/>
      <c r="I673" s="644"/>
      <c r="J673" s="675"/>
      <c r="K673" s="676"/>
      <c r="L673" s="644"/>
      <c r="M673" s="662"/>
      <c r="N673" s="644"/>
    </row>
    <row r="674" spans="1:14">
      <c r="A674" s="644"/>
      <c r="B674" s="644"/>
      <c r="C674" s="672"/>
      <c r="D674" s="644"/>
      <c r="E674" s="673"/>
      <c r="F674" s="674"/>
      <c r="G674" s="644"/>
      <c r="H674" s="644"/>
      <c r="I674" s="644"/>
      <c r="J674" s="675"/>
      <c r="K674" s="676"/>
      <c r="L674" s="644"/>
      <c r="M674" s="662"/>
      <c r="N674" s="644"/>
    </row>
    <row r="675" spans="1:14">
      <c r="A675" s="644"/>
      <c r="B675" s="644"/>
      <c r="C675" s="672"/>
      <c r="D675" s="644"/>
      <c r="E675" s="673"/>
      <c r="F675" s="674"/>
      <c r="G675" s="644"/>
      <c r="H675" s="644"/>
      <c r="I675" s="644"/>
      <c r="J675" s="675"/>
      <c r="K675" s="676"/>
      <c r="L675" s="644"/>
      <c r="M675" s="662"/>
      <c r="N675" s="644"/>
    </row>
    <row r="676" spans="1:14">
      <c r="A676" s="644"/>
      <c r="B676" s="644"/>
      <c r="C676" s="672"/>
      <c r="D676" s="644"/>
      <c r="E676" s="673"/>
      <c r="F676" s="674"/>
      <c r="G676" s="644"/>
      <c r="H676" s="644"/>
      <c r="I676" s="644"/>
      <c r="J676" s="675"/>
      <c r="K676" s="676"/>
      <c r="L676" s="644"/>
      <c r="M676" s="662"/>
      <c r="N676" s="644"/>
    </row>
    <row r="677" spans="1:14">
      <c r="A677" s="644"/>
      <c r="B677" s="644"/>
      <c r="C677" s="672"/>
      <c r="D677" s="644"/>
      <c r="E677" s="673"/>
      <c r="F677" s="674"/>
      <c r="G677" s="644"/>
      <c r="H677" s="644"/>
      <c r="I677" s="644"/>
      <c r="J677" s="675"/>
      <c r="K677" s="676"/>
      <c r="L677" s="644"/>
      <c r="M677" s="662"/>
      <c r="N677" s="644"/>
    </row>
    <row r="678" spans="1:14">
      <c r="A678" s="644"/>
      <c r="B678" s="644"/>
      <c r="C678" s="672"/>
      <c r="D678" s="644"/>
      <c r="E678" s="673"/>
      <c r="F678" s="674"/>
      <c r="G678" s="644"/>
      <c r="H678" s="644"/>
      <c r="I678" s="644"/>
      <c r="J678" s="675"/>
      <c r="K678" s="676"/>
      <c r="L678" s="644"/>
      <c r="M678" s="662"/>
      <c r="N678" s="644"/>
    </row>
    <row r="679" spans="1:14">
      <c r="A679" s="644"/>
      <c r="B679" s="644"/>
      <c r="C679" s="672"/>
      <c r="D679" s="644"/>
      <c r="E679" s="673"/>
      <c r="F679" s="674"/>
      <c r="G679" s="644"/>
      <c r="H679" s="644"/>
      <c r="I679" s="644"/>
      <c r="J679" s="675"/>
      <c r="K679" s="676"/>
      <c r="L679" s="644"/>
      <c r="M679" s="662"/>
      <c r="N679" s="644"/>
    </row>
    <row r="680" spans="1:14">
      <c r="A680" s="644"/>
      <c r="B680" s="644"/>
      <c r="C680" s="672"/>
      <c r="D680" s="644"/>
      <c r="E680" s="673"/>
      <c r="F680" s="674"/>
      <c r="G680" s="644"/>
      <c r="H680" s="644"/>
      <c r="I680" s="644"/>
      <c r="J680" s="675"/>
      <c r="K680" s="676"/>
      <c r="L680" s="644"/>
      <c r="M680" s="662"/>
      <c r="N680" s="644"/>
    </row>
    <row r="681" spans="1:14">
      <c r="A681" s="644"/>
      <c r="B681" s="644"/>
      <c r="C681" s="672"/>
      <c r="D681" s="644"/>
      <c r="E681" s="673"/>
      <c r="F681" s="674"/>
      <c r="G681" s="644"/>
      <c r="H681" s="644"/>
      <c r="I681" s="644"/>
      <c r="J681" s="675"/>
      <c r="K681" s="676"/>
      <c r="L681" s="644"/>
      <c r="M681" s="662"/>
      <c r="N681" s="644"/>
    </row>
    <row r="682" spans="1:14">
      <c r="A682" s="644"/>
      <c r="B682" s="644"/>
      <c r="C682" s="672"/>
      <c r="D682" s="644"/>
      <c r="E682" s="673"/>
      <c r="F682" s="674"/>
      <c r="G682" s="644"/>
      <c r="H682" s="644"/>
      <c r="I682" s="644"/>
      <c r="J682" s="675"/>
      <c r="K682" s="676"/>
      <c r="L682" s="644"/>
      <c r="M682" s="662"/>
      <c r="N682" s="644"/>
    </row>
    <row r="683" spans="1:14">
      <c r="A683" s="644"/>
      <c r="B683" s="644"/>
      <c r="C683" s="672"/>
      <c r="D683" s="644"/>
      <c r="E683" s="673"/>
      <c r="F683" s="674"/>
      <c r="G683" s="644"/>
      <c r="H683" s="644"/>
      <c r="I683" s="644"/>
      <c r="J683" s="675"/>
      <c r="K683" s="676"/>
      <c r="L683" s="644"/>
      <c r="M683" s="662"/>
      <c r="N683" s="644"/>
    </row>
    <row r="684" spans="1:14">
      <c r="A684" s="644"/>
      <c r="B684" s="644"/>
      <c r="C684" s="672"/>
      <c r="D684" s="644"/>
      <c r="E684" s="673"/>
      <c r="F684" s="674"/>
      <c r="G684" s="644"/>
      <c r="H684" s="644"/>
      <c r="I684" s="644"/>
      <c r="J684" s="675"/>
      <c r="K684" s="676"/>
      <c r="L684" s="644"/>
      <c r="M684" s="662"/>
      <c r="N684" s="644"/>
    </row>
    <row r="685" spans="1:14">
      <c r="A685" s="644"/>
      <c r="B685" s="644"/>
      <c r="C685" s="672"/>
      <c r="D685" s="644"/>
      <c r="E685" s="673"/>
      <c r="F685" s="674"/>
      <c r="G685" s="644"/>
      <c r="H685" s="644"/>
      <c r="I685" s="644"/>
      <c r="J685" s="675"/>
      <c r="K685" s="676"/>
      <c r="L685" s="644"/>
      <c r="M685" s="662"/>
      <c r="N685" s="644"/>
    </row>
    <row r="686" spans="1:14">
      <c r="A686" s="644"/>
      <c r="B686" s="644"/>
      <c r="C686" s="672"/>
      <c r="D686" s="644"/>
      <c r="E686" s="673"/>
      <c r="F686" s="674"/>
      <c r="G686" s="644"/>
      <c r="H686" s="644"/>
      <c r="I686" s="644"/>
      <c r="J686" s="675"/>
      <c r="K686" s="676"/>
      <c r="L686" s="644"/>
      <c r="M686" s="662"/>
      <c r="N686" s="644"/>
    </row>
    <row r="687" spans="1:14">
      <c r="A687" s="644"/>
      <c r="B687" s="644"/>
      <c r="C687" s="672"/>
      <c r="D687" s="644"/>
      <c r="E687" s="673"/>
      <c r="F687" s="674"/>
      <c r="G687" s="644"/>
      <c r="H687" s="644"/>
      <c r="I687" s="644"/>
      <c r="J687" s="675"/>
      <c r="K687" s="676"/>
      <c r="L687" s="644"/>
      <c r="M687" s="662"/>
      <c r="N687" s="644"/>
    </row>
    <row r="688" spans="1:14">
      <c r="A688" s="644"/>
      <c r="B688" s="644"/>
      <c r="C688" s="672"/>
      <c r="D688" s="644"/>
      <c r="E688" s="673"/>
      <c r="F688" s="674"/>
      <c r="G688" s="644"/>
      <c r="H688" s="644"/>
      <c r="I688" s="644"/>
      <c r="J688" s="675"/>
      <c r="K688" s="676"/>
      <c r="L688" s="644"/>
      <c r="M688" s="662"/>
      <c r="N688" s="644"/>
    </row>
    <row r="689" spans="1:14">
      <c r="A689" s="644"/>
      <c r="B689" s="644"/>
      <c r="C689" s="672"/>
      <c r="D689" s="644"/>
      <c r="E689" s="673"/>
      <c r="F689" s="674"/>
      <c r="G689" s="644"/>
      <c r="H689" s="644"/>
      <c r="I689" s="644"/>
      <c r="J689" s="675"/>
      <c r="K689" s="676"/>
      <c r="L689" s="644"/>
      <c r="M689" s="662"/>
      <c r="N689" s="644"/>
    </row>
    <row r="690" spans="1:14">
      <c r="A690" s="644"/>
      <c r="B690" s="644"/>
      <c r="C690" s="672"/>
      <c r="D690" s="644"/>
      <c r="E690" s="673"/>
      <c r="F690" s="674"/>
      <c r="G690" s="644"/>
      <c r="H690" s="644"/>
      <c r="I690" s="644"/>
      <c r="J690" s="675"/>
      <c r="K690" s="676"/>
      <c r="L690" s="644"/>
      <c r="M690" s="662"/>
      <c r="N690" s="644"/>
    </row>
    <row r="691" spans="1:14">
      <c r="A691" s="644"/>
      <c r="B691" s="644"/>
      <c r="C691" s="672"/>
      <c r="D691" s="644"/>
      <c r="E691" s="673"/>
      <c r="F691" s="674"/>
      <c r="G691" s="644"/>
      <c r="H691" s="644"/>
      <c r="I691" s="644"/>
      <c r="J691" s="675"/>
      <c r="K691" s="676"/>
      <c r="L691" s="644"/>
      <c r="M691" s="662"/>
      <c r="N691" s="644"/>
    </row>
    <row r="692" spans="1:14">
      <c r="A692" s="644"/>
      <c r="B692" s="644"/>
      <c r="C692" s="672"/>
      <c r="D692" s="644"/>
      <c r="E692" s="673"/>
      <c r="F692" s="674"/>
      <c r="G692" s="644"/>
      <c r="H692" s="644"/>
      <c r="I692" s="644"/>
      <c r="J692" s="675"/>
      <c r="K692" s="676"/>
      <c r="L692" s="644"/>
      <c r="M692" s="662"/>
      <c r="N692" s="644"/>
    </row>
    <row r="693" spans="1:14">
      <c r="A693" s="644"/>
      <c r="B693" s="644"/>
      <c r="C693" s="672"/>
      <c r="D693" s="644"/>
      <c r="E693" s="673"/>
      <c r="F693" s="674"/>
      <c r="G693" s="644"/>
      <c r="H693" s="644"/>
      <c r="I693" s="644"/>
      <c r="J693" s="675"/>
      <c r="K693" s="676"/>
      <c r="L693" s="644"/>
      <c r="M693" s="662"/>
      <c r="N693" s="644"/>
    </row>
    <row r="694" spans="1:14">
      <c r="A694" s="644"/>
      <c r="B694" s="644"/>
      <c r="C694" s="672"/>
      <c r="D694" s="644"/>
      <c r="E694" s="673"/>
      <c r="F694" s="674"/>
      <c r="G694" s="644"/>
      <c r="H694" s="644"/>
      <c r="I694" s="644"/>
      <c r="J694" s="675"/>
      <c r="K694" s="676"/>
      <c r="L694" s="644"/>
      <c r="M694" s="662"/>
      <c r="N694" s="644"/>
    </row>
    <row r="695" spans="1:14">
      <c r="A695" s="644"/>
      <c r="B695" s="644"/>
      <c r="C695" s="672"/>
      <c r="D695" s="644"/>
      <c r="E695" s="673"/>
      <c r="F695" s="674"/>
      <c r="G695" s="644"/>
      <c r="H695" s="644"/>
      <c r="I695" s="644"/>
      <c r="J695" s="675"/>
      <c r="K695" s="676"/>
      <c r="L695" s="644"/>
      <c r="M695" s="662"/>
      <c r="N695" s="644"/>
    </row>
    <row r="696" spans="1:14">
      <c r="A696" s="644"/>
      <c r="B696" s="644"/>
      <c r="C696" s="672"/>
      <c r="D696" s="644"/>
      <c r="E696" s="673"/>
      <c r="F696" s="674"/>
      <c r="G696" s="644"/>
      <c r="H696" s="644"/>
      <c r="I696" s="644"/>
      <c r="J696" s="675"/>
      <c r="K696" s="676"/>
      <c r="L696" s="644"/>
      <c r="M696" s="662"/>
      <c r="N696" s="644"/>
    </row>
    <row r="697" spans="1:14">
      <c r="A697" s="644"/>
      <c r="B697" s="644"/>
      <c r="C697" s="672"/>
      <c r="D697" s="644"/>
      <c r="E697" s="673"/>
      <c r="F697" s="674"/>
      <c r="G697" s="644"/>
      <c r="H697" s="644"/>
      <c r="I697" s="644"/>
      <c r="J697" s="675"/>
      <c r="K697" s="676"/>
      <c r="L697" s="644"/>
      <c r="M697" s="662"/>
      <c r="N697" s="644"/>
    </row>
    <row r="698" spans="1:14">
      <c r="A698" s="644"/>
      <c r="B698" s="644"/>
      <c r="C698" s="672"/>
      <c r="D698" s="644"/>
      <c r="E698" s="673"/>
      <c r="F698" s="674"/>
      <c r="G698" s="644"/>
      <c r="H698" s="644"/>
      <c r="I698" s="644"/>
      <c r="J698" s="675"/>
      <c r="K698" s="676"/>
      <c r="L698" s="644"/>
      <c r="M698" s="662"/>
      <c r="N698" s="644"/>
    </row>
    <row r="699" spans="1:14">
      <c r="A699" s="644"/>
      <c r="B699" s="644"/>
      <c r="C699" s="672"/>
      <c r="D699" s="644"/>
      <c r="E699" s="673"/>
      <c r="F699" s="674"/>
      <c r="G699" s="644"/>
      <c r="H699" s="644"/>
      <c r="I699" s="644"/>
      <c r="J699" s="675"/>
      <c r="K699" s="676"/>
      <c r="L699" s="644"/>
      <c r="M699" s="662"/>
      <c r="N699" s="644"/>
    </row>
    <row r="700" spans="1:14">
      <c r="A700" s="644"/>
      <c r="B700" s="644"/>
      <c r="C700" s="672"/>
      <c r="D700" s="644"/>
      <c r="E700" s="673"/>
      <c r="F700" s="674"/>
      <c r="G700" s="644"/>
      <c r="H700" s="644"/>
      <c r="I700" s="644"/>
      <c r="J700" s="675"/>
      <c r="K700" s="676"/>
      <c r="L700" s="644"/>
      <c r="M700" s="662"/>
      <c r="N700" s="644"/>
    </row>
    <row r="701" spans="1:14">
      <c r="A701" s="644"/>
      <c r="B701" s="644"/>
      <c r="C701" s="672"/>
      <c r="D701" s="644"/>
      <c r="E701" s="673"/>
      <c r="F701" s="674"/>
      <c r="G701" s="644"/>
      <c r="H701" s="644"/>
      <c r="I701" s="644"/>
      <c r="J701" s="675"/>
      <c r="K701" s="676"/>
      <c r="L701" s="644"/>
      <c r="M701" s="662"/>
      <c r="N701" s="644"/>
    </row>
    <row r="702" spans="1:14">
      <c r="A702" s="644"/>
      <c r="B702" s="644"/>
      <c r="C702" s="672"/>
      <c r="D702" s="644"/>
      <c r="E702" s="673"/>
      <c r="F702" s="674"/>
      <c r="G702" s="644"/>
      <c r="H702" s="644"/>
      <c r="I702" s="644"/>
      <c r="J702" s="675"/>
      <c r="K702" s="676"/>
      <c r="L702" s="644"/>
      <c r="M702" s="662"/>
      <c r="N702" s="644"/>
    </row>
    <row r="703" spans="1:14">
      <c r="A703" s="644"/>
      <c r="B703" s="644"/>
      <c r="C703" s="672"/>
      <c r="D703" s="644"/>
      <c r="E703" s="673"/>
      <c r="F703" s="674"/>
      <c r="G703" s="644"/>
      <c r="H703" s="644"/>
      <c r="I703" s="644"/>
      <c r="J703" s="675"/>
      <c r="K703" s="676"/>
      <c r="L703" s="644"/>
      <c r="M703" s="662"/>
      <c r="N703" s="644"/>
    </row>
    <row r="704" spans="1:14">
      <c r="A704" s="644"/>
      <c r="B704" s="644"/>
      <c r="C704" s="672"/>
      <c r="D704" s="644"/>
      <c r="E704" s="673"/>
      <c r="F704" s="674"/>
      <c r="G704" s="644"/>
      <c r="H704" s="644"/>
      <c r="I704" s="644"/>
      <c r="J704" s="675"/>
      <c r="K704" s="676"/>
      <c r="L704" s="644"/>
      <c r="M704" s="662"/>
      <c r="N704" s="644"/>
    </row>
    <row r="705" spans="1:14">
      <c r="A705" s="644"/>
      <c r="B705" s="644"/>
      <c r="C705" s="672"/>
      <c r="D705" s="644"/>
      <c r="E705" s="673"/>
      <c r="F705" s="674"/>
      <c r="G705" s="644"/>
      <c r="H705" s="644"/>
      <c r="I705" s="644"/>
      <c r="J705" s="675"/>
      <c r="K705" s="676"/>
      <c r="L705" s="644"/>
      <c r="M705" s="662"/>
      <c r="N705" s="644"/>
    </row>
    <row r="706" spans="1:14">
      <c r="A706" s="644"/>
      <c r="B706" s="644"/>
      <c r="C706" s="672"/>
      <c r="D706" s="644"/>
      <c r="E706" s="673"/>
      <c r="F706" s="674"/>
      <c r="G706" s="644"/>
      <c r="H706" s="644"/>
      <c r="I706" s="644"/>
      <c r="J706" s="675"/>
      <c r="K706" s="676"/>
      <c r="L706" s="644"/>
      <c r="M706" s="662"/>
      <c r="N706" s="644"/>
    </row>
    <row r="707" spans="1:14">
      <c r="A707" s="644"/>
      <c r="B707" s="644"/>
      <c r="C707" s="672"/>
      <c r="D707" s="644"/>
      <c r="E707" s="673"/>
      <c r="F707" s="674"/>
      <c r="G707" s="644"/>
      <c r="H707" s="644"/>
      <c r="I707" s="644"/>
      <c r="J707" s="675"/>
      <c r="K707" s="676"/>
      <c r="L707" s="644"/>
      <c r="M707" s="662"/>
      <c r="N707" s="644"/>
    </row>
    <row r="708" spans="1:14">
      <c r="A708" s="644"/>
      <c r="B708" s="644"/>
      <c r="C708" s="672"/>
      <c r="D708" s="644"/>
      <c r="E708" s="673"/>
      <c r="F708" s="674"/>
      <c r="G708" s="644"/>
      <c r="H708" s="644"/>
      <c r="I708" s="644"/>
      <c r="J708" s="675"/>
      <c r="K708" s="676"/>
      <c r="L708" s="644"/>
      <c r="M708" s="662"/>
      <c r="N708" s="644"/>
    </row>
    <row r="709" spans="1:14">
      <c r="A709" s="644"/>
      <c r="B709" s="644"/>
      <c r="C709" s="672"/>
      <c r="D709" s="644"/>
      <c r="E709" s="673"/>
      <c r="F709" s="674"/>
      <c r="G709" s="644"/>
      <c r="H709" s="644"/>
      <c r="I709" s="644"/>
      <c r="J709" s="675"/>
      <c r="K709" s="676"/>
      <c r="L709" s="644"/>
      <c r="M709" s="662"/>
      <c r="N709" s="644"/>
    </row>
    <row r="710" spans="1:14">
      <c r="A710" s="644"/>
      <c r="B710" s="644"/>
      <c r="C710" s="672"/>
      <c r="D710" s="644"/>
      <c r="E710" s="673"/>
      <c r="F710" s="674"/>
      <c r="G710" s="644"/>
      <c r="H710" s="644"/>
      <c r="I710" s="644"/>
      <c r="J710" s="675"/>
      <c r="K710" s="676"/>
      <c r="L710" s="644"/>
      <c r="M710" s="662"/>
      <c r="N710" s="644"/>
    </row>
    <row r="711" spans="1:14">
      <c r="A711" s="644"/>
      <c r="B711" s="644"/>
      <c r="C711" s="672"/>
      <c r="D711" s="644"/>
      <c r="E711" s="673"/>
      <c r="F711" s="674"/>
      <c r="G711" s="644"/>
      <c r="H711" s="644"/>
      <c r="I711" s="644"/>
      <c r="J711" s="675"/>
      <c r="K711" s="676"/>
      <c r="L711" s="644"/>
      <c r="M711" s="662"/>
      <c r="N711" s="644"/>
    </row>
    <row r="712" spans="1:14">
      <c r="A712" s="644"/>
      <c r="B712" s="644"/>
      <c r="C712" s="672"/>
      <c r="D712" s="644"/>
      <c r="E712" s="673"/>
      <c r="F712" s="674"/>
      <c r="G712" s="644"/>
      <c r="H712" s="644"/>
      <c r="I712" s="644"/>
      <c r="J712" s="675"/>
      <c r="K712" s="676"/>
      <c r="L712" s="644"/>
      <c r="M712" s="662"/>
      <c r="N712" s="644"/>
    </row>
    <row r="713" spans="1:14">
      <c r="A713" s="644"/>
      <c r="B713" s="644"/>
      <c r="C713" s="672"/>
      <c r="D713" s="644"/>
      <c r="E713" s="673"/>
      <c r="F713" s="674"/>
      <c r="G713" s="644"/>
      <c r="H713" s="644"/>
      <c r="I713" s="644"/>
      <c r="J713" s="675"/>
      <c r="K713" s="676"/>
      <c r="L713" s="644"/>
      <c r="M713" s="662"/>
      <c r="N713" s="644"/>
    </row>
    <row r="714" spans="1:14">
      <c r="A714" s="644"/>
      <c r="B714" s="644"/>
      <c r="C714" s="672"/>
      <c r="D714" s="644"/>
      <c r="E714" s="673"/>
      <c r="F714" s="674"/>
      <c r="G714" s="644"/>
      <c r="H714" s="644"/>
      <c r="I714" s="644"/>
      <c r="J714" s="675"/>
      <c r="K714" s="676"/>
      <c r="L714" s="644"/>
      <c r="M714" s="662"/>
      <c r="N714" s="644"/>
    </row>
    <row r="715" spans="1:14">
      <c r="A715" s="644"/>
      <c r="B715" s="644"/>
      <c r="C715" s="672"/>
      <c r="D715" s="644"/>
      <c r="E715" s="673"/>
      <c r="F715" s="674"/>
      <c r="G715" s="644"/>
      <c r="H715" s="644"/>
      <c r="I715" s="644"/>
      <c r="J715" s="675"/>
      <c r="K715" s="676"/>
      <c r="L715" s="644"/>
      <c r="M715" s="662"/>
      <c r="N715" s="644"/>
    </row>
    <row r="716" spans="1:14">
      <c r="A716" s="644"/>
      <c r="B716" s="644"/>
      <c r="C716" s="672"/>
      <c r="D716" s="644"/>
      <c r="E716" s="673"/>
      <c r="F716" s="674"/>
      <c r="G716" s="644"/>
      <c r="H716" s="644"/>
      <c r="I716" s="644"/>
      <c r="J716" s="675"/>
      <c r="K716" s="676"/>
      <c r="L716" s="644"/>
      <c r="M716" s="662"/>
      <c r="N716" s="644"/>
    </row>
    <row r="717" spans="1:14">
      <c r="A717" s="644"/>
      <c r="B717" s="644"/>
      <c r="C717" s="672"/>
      <c r="D717" s="644"/>
      <c r="E717" s="673"/>
      <c r="F717" s="674"/>
      <c r="G717" s="644"/>
      <c r="H717" s="644"/>
      <c r="I717" s="644"/>
      <c r="J717" s="675"/>
      <c r="K717" s="676"/>
      <c r="L717" s="644"/>
      <c r="M717" s="662"/>
      <c r="N717" s="644"/>
    </row>
    <row r="718" spans="1:14">
      <c r="A718" s="644"/>
      <c r="B718" s="644"/>
      <c r="C718" s="672"/>
      <c r="D718" s="644"/>
      <c r="E718" s="673"/>
      <c r="F718" s="674"/>
      <c r="G718" s="644"/>
      <c r="H718" s="644"/>
      <c r="I718" s="644"/>
      <c r="J718" s="675"/>
      <c r="K718" s="676"/>
      <c r="L718" s="644"/>
      <c r="M718" s="662"/>
      <c r="N718" s="644"/>
    </row>
    <row r="719" spans="1:14">
      <c r="A719" s="644"/>
      <c r="B719" s="644"/>
      <c r="C719" s="672"/>
      <c r="D719" s="644"/>
      <c r="E719" s="673"/>
      <c r="F719" s="674"/>
      <c r="G719" s="644"/>
      <c r="H719" s="644"/>
      <c r="I719" s="644"/>
      <c r="J719" s="675"/>
      <c r="K719" s="676"/>
      <c r="L719" s="644"/>
      <c r="M719" s="662"/>
      <c r="N719" s="644"/>
    </row>
    <row r="720" spans="1:14">
      <c r="A720" s="644"/>
      <c r="B720" s="644"/>
      <c r="C720" s="672"/>
      <c r="D720" s="644"/>
      <c r="E720" s="673"/>
      <c r="F720" s="674"/>
      <c r="G720" s="644"/>
      <c r="H720" s="644"/>
      <c r="I720" s="644"/>
      <c r="J720" s="675"/>
      <c r="K720" s="676"/>
      <c r="L720" s="644"/>
      <c r="M720" s="662"/>
      <c r="N720" s="644"/>
    </row>
    <row r="721" spans="1:14">
      <c r="A721" s="644"/>
      <c r="B721" s="644"/>
      <c r="C721" s="672"/>
      <c r="D721" s="644"/>
      <c r="E721" s="673"/>
      <c r="F721" s="674"/>
      <c r="G721" s="644"/>
      <c r="H721" s="644"/>
      <c r="I721" s="644"/>
      <c r="J721" s="675"/>
      <c r="K721" s="676"/>
      <c r="L721" s="644"/>
      <c r="M721" s="662"/>
      <c r="N721" s="644"/>
    </row>
    <row r="722" spans="1:14">
      <c r="A722" s="644"/>
      <c r="B722" s="644"/>
      <c r="C722" s="672"/>
      <c r="D722" s="644"/>
      <c r="E722" s="673"/>
      <c r="F722" s="674"/>
      <c r="G722" s="644"/>
      <c r="H722" s="644"/>
      <c r="I722" s="644"/>
      <c r="J722" s="675"/>
      <c r="K722" s="676"/>
      <c r="L722" s="644"/>
      <c r="M722" s="662"/>
      <c r="N722" s="644"/>
    </row>
    <row r="723" spans="1:14">
      <c r="A723" s="644"/>
      <c r="B723" s="644"/>
      <c r="C723" s="672"/>
      <c r="D723" s="644"/>
      <c r="E723" s="673"/>
      <c r="F723" s="674"/>
      <c r="G723" s="644"/>
      <c r="H723" s="644"/>
      <c r="I723" s="644"/>
      <c r="J723" s="675"/>
      <c r="K723" s="676"/>
      <c r="L723" s="644"/>
      <c r="M723" s="662"/>
      <c r="N723" s="644"/>
    </row>
    <row r="724" spans="1:14">
      <c r="A724" s="644"/>
      <c r="B724" s="644"/>
      <c r="C724" s="672"/>
      <c r="D724" s="644"/>
      <c r="E724" s="673"/>
      <c r="F724" s="674"/>
      <c r="G724" s="644"/>
      <c r="H724" s="644"/>
      <c r="I724" s="644"/>
      <c r="J724" s="675"/>
      <c r="K724" s="676"/>
      <c r="L724" s="644"/>
      <c r="M724" s="662"/>
      <c r="N724" s="644"/>
    </row>
    <row r="725" spans="1:14">
      <c r="A725" s="644"/>
      <c r="B725" s="644"/>
      <c r="C725" s="672"/>
      <c r="D725" s="644"/>
      <c r="E725" s="673"/>
      <c r="F725" s="674"/>
      <c r="G725" s="644"/>
      <c r="H725" s="644"/>
      <c r="I725" s="644"/>
      <c r="J725" s="675"/>
      <c r="K725" s="676"/>
      <c r="L725" s="644"/>
      <c r="M725" s="662"/>
      <c r="N725" s="644"/>
    </row>
    <row r="726" spans="1:14">
      <c r="A726" s="644"/>
      <c r="B726" s="644"/>
      <c r="C726" s="672"/>
      <c r="D726" s="644"/>
      <c r="E726" s="673"/>
      <c r="F726" s="674"/>
      <c r="G726" s="644"/>
      <c r="H726" s="644"/>
      <c r="I726" s="644"/>
      <c r="J726" s="675"/>
      <c r="K726" s="676"/>
      <c r="L726" s="644"/>
      <c r="M726" s="662"/>
      <c r="N726" s="644"/>
    </row>
    <row r="727" spans="1:14">
      <c r="A727" s="644"/>
      <c r="B727" s="644"/>
      <c r="C727" s="672"/>
      <c r="D727" s="644"/>
      <c r="E727" s="673"/>
      <c r="F727" s="674"/>
      <c r="G727" s="644"/>
      <c r="H727" s="644"/>
      <c r="I727" s="644"/>
      <c r="J727" s="675"/>
      <c r="K727" s="676"/>
      <c r="L727" s="644"/>
      <c r="M727" s="662"/>
      <c r="N727" s="644"/>
    </row>
    <row r="728" spans="1:14">
      <c r="A728" s="644"/>
      <c r="B728" s="644"/>
      <c r="C728" s="672"/>
      <c r="D728" s="644"/>
      <c r="E728" s="673"/>
      <c r="F728" s="674"/>
      <c r="G728" s="644"/>
      <c r="H728" s="644"/>
      <c r="I728" s="644"/>
      <c r="J728" s="675"/>
      <c r="K728" s="676"/>
      <c r="L728" s="644"/>
      <c r="M728" s="662"/>
      <c r="N728" s="644"/>
    </row>
    <row r="729" spans="1:14">
      <c r="A729" s="644"/>
      <c r="B729" s="644"/>
      <c r="C729" s="672"/>
      <c r="D729" s="644"/>
      <c r="E729" s="673"/>
      <c r="F729" s="674"/>
      <c r="G729" s="644"/>
      <c r="H729" s="644"/>
      <c r="I729" s="644"/>
      <c r="J729" s="675"/>
      <c r="K729" s="676"/>
      <c r="L729" s="644"/>
      <c r="M729" s="662"/>
      <c r="N729" s="644"/>
    </row>
    <row r="730" spans="1:14">
      <c r="A730" s="644"/>
      <c r="B730" s="644"/>
      <c r="C730" s="672"/>
      <c r="D730" s="644"/>
      <c r="E730" s="673"/>
      <c r="F730" s="674"/>
      <c r="G730" s="644"/>
      <c r="H730" s="644"/>
      <c r="I730" s="644"/>
      <c r="J730" s="675"/>
      <c r="K730" s="676"/>
      <c r="L730" s="644"/>
      <c r="M730" s="662"/>
      <c r="N730" s="644"/>
    </row>
    <row r="731" spans="1:14">
      <c r="A731" s="644"/>
      <c r="B731" s="644"/>
      <c r="C731" s="672"/>
      <c r="D731" s="644"/>
      <c r="E731" s="673"/>
      <c r="F731" s="674"/>
      <c r="G731" s="644"/>
      <c r="H731" s="644"/>
      <c r="I731" s="644"/>
      <c r="J731" s="675"/>
      <c r="K731" s="676"/>
      <c r="L731" s="644"/>
      <c r="M731" s="662"/>
      <c r="N731" s="644"/>
    </row>
    <row r="732" spans="1:14">
      <c r="A732" s="644"/>
      <c r="B732" s="644"/>
      <c r="C732" s="672"/>
      <c r="D732" s="644"/>
      <c r="E732" s="673"/>
      <c r="F732" s="674"/>
      <c r="G732" s="644"/>
      <c r="H732" s="644"/>
      <c r="I732" s="644"/>
      <c r="J732" s="675"/>
      <c r="K732" s="676"/>
      <c r="L732" s="644"/>
      <c r="M732" s="662"/>
      <c r="N732" s="644"/>
    </row>
    <row r="733" spans="1:14">
      <c r="A733" s="644"/>
      <c r="B733" s="644"/>
      <c r="C733" s="672"/>
      <c r="D733" s="644"/>
      <c r="E733" s="673"/>
      <c r="F733" s="674"/>
      <c r="G733" s="644"/>
      <c r="H733" s="644"/>
      <c r="I733" s="644"/>
      <c r="J733" s="675"/>
      <c r="K733" s="676"/>
      <c r="L733" s="644"/>
      <c r="M733" s="662"/>
      <c r="N733" s="644"/>
    </row>
    <row r="734" spans="1:14">
      <c r="A734" s="644"/>
      <c r="B734" s="644"/>
      <c r="C734" s="672"/>
      <c r="D734" s="644"/>
      <c r="E734" s="673"/>
      <c r="F734" s="674"/>
      <c r="G734" s="644"/>
      <c r="H734" s="644"/>
      <c r="I734" s="644"/>
      <c r="J734" s="675"/>
      <c r="K734" s="676"/>
      <c r="L734" s="644"/>
      <c r="M734" s="662"/>
      <c r="N734" s="644"/>
    </row>
    <row r="735" spans="1:14">
      <c r="A735" s="644"/>
      <c r="B735" s="644"/>
      <c r="C735" s="672"/>
      <c r="D735" s="644"/>
      <c r="E735" s="673"/>
      <c r="F735" s="674"/>
      <c r="G735" s="644"/>
      <c r="H735" s="644"/>
      <c r="I735" s="644"/>
      <c r="J735" s="675"/>
      <c r="K735" s="676"/>
      <c r="L735" s="644"/>
      <c r="M735" s="662"/>
      <c r="N735" s="644"/>
    </row>
    <row r="736" spans="1:14">
      <c r="A736" s="644"/>
      <c r="B736" s="644"/>
      <c r="C736" s="672"/>
      <c r="D736" s="644"/>
      <c r="E736" s="673"/>
      <c r="F736" s="674"/>
      <c r="G736" s="644"/>
      <c r="H736" s="644"/>
      <c r="I736" s="644"/>
      <c r="J736" s="675"/>
      <c r="K736" s="676"/>
      <c r="L736" s="644"/>
      <c r="M736" s="662"/>
      <c r="N736" s="644"/>
    </row>
    <row r="737" spans="1:14">
      <c r="A737" s="644"/>
      <c r="B737" s="644"/>
      <c r="C737" s="672"/>
      <c r="D737" s="644"/>
      <c r="E737" s="673"/>
      <c r="F737" s="674"/>
      <c r="G737" s="644"/>
      <c r="H737" s="644"/>
      <c r="I737" s="644"/>
      <c r="J737" s="675"/>
      <c r="K737" s="676"/>
      <c r="L737" s="644"/>
      <c r="M737" s="662"/>
      <c r="N737" s="644"/>
    </row>
    <row r="738" spans="1:14">
      <c r="A738" s="644"/>
      <c r="B738" s="644"/>
      <c r="C738" s="672"/>
      <c r="D738" s="644"/>
      <c r="E738" s="673"/>
      <c r="F738" s="674"/>
      <c r="G738" s="644"/>
      <c r="H738" s="644"/>
      <c r="I738" s="644"/>
      <c r="J738" s="675"/>
      <c r="K738" s="676"/>
      <c r="L738" s="644"/>
      <c r="M738" s="662"/>
      <c r="N738" s="644"/>
    </row>
    <row r="739" spans="1:14">
      <c r="A739" s="644"/>
      <c r="B739" s="644"/>
      <c r="C739" s="672"/>
      <c r="D739" s="644"/>
      <c r="E739" s="673"/>
      <c r="F739" s="674"/>
      <c r="G739" s="644"/>
      <c r="H739" s="644"/>
      <c r="I739" s="644"/>
      <c r="J739" s="675"/>
      <c r="K739" s="676"/>
      <c r="L739" s="644"/>
      <c r="M739" s="662"/>
      <c r="N739" s="644"/>
    </row>
    <row r="740" spans="1:14">
      <c r="A740" s="644"/>
      <c r="B740" s="644"/>
      <c r="C740" s="672"/>
      <c r="D740" s="644"/>
      <c r="E740" s="673"/>
      <c r="F740" s="674"/>
      <c r="G740" s="644"/>
      <c r="H740" s="644"/>
      <c r="I740" s="644"/>
      <c r="J740" s="675"/>
      <c r="K740" s="676"/>
      <c r="L740" s="644"/>
      <c r="M740" s="662"/>
      <c r="N740" s="644"/>
    </row>
    <row r="741" spans="1:14">
      <c r="A741" s="644"/>
      <c r="B741" s="644"/>
      <c r="C741" s="672"/>
      <c r="D741" s="644"/>
      <c r="E741" s="673"/>
      <c r="F741" s="674"/>
      <c r="G741" s="644"/>
      <c r="H741" s="644"/>
      <c r="I741" s="644"/>
      <c r="J741" s="675"/>
      <c r="K741" s="676"/>
      <c r="L741" s="644"/>
      <c r="M741" s="662"/>
      <c r="N741" s="644"/>
    </row>
    <row r="742" spans="1:14">
      <c r="A742" s="644"/>
      <c r="B742" s="644"/>
      <c r="C742" s="672"/>
      <c r="D742" s="644"/>
      <c r="E742" s="673"/>
      <c r="F742" s="674"/>
      <c r="G742" s="644"/>
      <c r="H742" s="644"/>
      <c r="I742" s="644"/>
      <c r="J742" s="675"/>
      <c r="K742" s="676"/>
      <c r="L742" s="644"/>
      <c r="M742" s="662"/>
      <c r="N742" s="644"/>
    </row>
    <row r="743" spans="1:14">
      <c r="A743" s="644"/>
      <c r="B743" s="644"/>
      <c r="C743" s="672"/>
      <c r="D743" s="644"/>
      <c r="E743" s="673"/>
      <c r="F743" s="674"/>
      <c r="G743" s="644"/>
      <c r="H743" s="644"/>
      <c r="I743" s="644"/>
      <c r="J743" s="675"/>
      <c r="K743" s="676"/>
      <c r="L743" s="644"/>
      <c r="M743" s="662"/>
      <c r="N743" s="644"/>
    </row>
    <row r="744" spans="1:14">
      <c r="A744" s="644"/>
      <c r="B744" s="644"/>
      <c r="C744" s="672"/>
      <c r="D744" s="644"/>
      <c r="E744" s="673"/>
      <c r="F744" s="674"/>
      <c r="G744" s="644"/>
      <c r="H744" s="644"/>
      <c r="I744" s="644"/>
      <c r="J744" s="675"/>
      <c r="K744" s="676"/>
      <c r="L744" s="644"/>
      <c r="M744" s="662"/>
      <c r="N744" s="644"/>
    </row>
    <row r="745" spans="1:14">
      <c r="A745" s="644"/>
      <c r="B745" s="644"/>
      <c r="C745" s="672"/>
      <c r="D745" s="644"/>
      <c r="E745" s="673"/>
      <c r="F745" s="674"/>
      <c r="G745" s="644"/>
      <c r="H745" s="644"/>
      <c r="I745" s="644"/>
      <c r="J745" s="675"/>
      <c r="K745" s="676"/>
      <c r="L745" s="644"/>
      <c r="M745" s="662"/>
      <c r="N745" s="644"/>
    </row>
    <row r="746" spans="1:14">
      <c r="A746" s="644"/>
      <c r="B746" s="644"/>
      <c r="C746" s="672"/>
      <c r="D746" s="644"/>
      <c r="E746" s="673"/>
      <c r="F746" s="674"/>
      <c r="G746" s="644"/>
      <c r="H746" s="644"/>
      <c r="I746" s="644"/>
      <c r="J746" s="675"/>
      <c r="K746" s="676"/>
      <c r="L746" s="644"/>
      <c r="M746" s="662"/>
      <c r="N746" s="644"/>
    </row>
    <row r="747" spans="1:14">
      <c r="A747" s="644"/>
      <c r="B747" s="644"/>
      <c r="C747" s="672"/>
      <c r="D747" s="644"/>
      <c r="E747" s="673"/>
      <c r="F747" s="674"/>
      <c r="G747" s="644"/>
      <c r="H747" s="644"/>
      <c r="I747" s="644"/>
      <c r="J747" s="675"/>
      <c r="K747" s="676"/>
      <c r="L747" s="644"/>
      <c r="M747" s="662"/>
      <c r="N747" s="644"/>
    </row>
    <row r="748" spans="1:14">
      <c r="A748" s="644"/>
      <c r="B748" s="644"/>
      <c r="C748" s="672"/>
      <c r="D748" s="644"/>
      <c r="E748" s="673"/>
      <c r="F748" s="674"/>
      <c r="G748" s="644"/>
      <c r="H748" s="644"/>
      <c r="I748" s="644"/>
      <c r="J748" s="675"/>
      <c r="K748" s="676"/>
      <c r="L748" s="644"/>
      <c r="M748" s="662"/>
      <c r="N748" s="644"/>
    </row>
    <row r="749" spans="1:14">
      <c r="A749" s="644"/>
      <c r="B749" s="644"/>
      <c r="C749" s="672"/>
      <c r="D749" s="644"/>
      <c r="E749" s="673"/>
      <c r="F749" s="674"/>
      <c r="G749" s="644"/>
      <c r="H749" s="644"/>
      <c r="I749" s="644"/>
      <c r="J749" s="675"/>
      <c r="K749" s="676"/>
      <c r="L749" s="644"/>
      <c r="M749" s="662"/>
      <c r="N749" s="644"/>
    </row>
    <row r="750" spans="1:14">
      <c r="A750" s="644"/>
      <c r="B750" s="644"/>
      <c r="C750" s="672"/>
      <c r="D750" s="644"/>
      <c r="E750" s="673"/>
      <c r="F750" s="674"/>
      <c r="G750" s="644"/>
      <c r="H750" s="644"/>
      <c r="I750" s="644"/>
      <c r="J750" s="675"/>
      <c r="K750" s="676"/>
      <c r="L750" s="644"/>
      <c r="M750" s="662"/>
      <c r="N750" s="644"/>
    </row>
    <row r="751" spans="1:14">
      <c r="A751" s="644"/>
      <c r="B751" s="644"/>
      <c r="C751" s="672"/>
      <c r="D751" s="644"/>
      <c r="E751" s="673"/>
      <c r="F751" s="674"/>
      <c r="G751" s="644"/>
      <c r="H751" s="644"/>
      <c r="I751" s="644"/>
      <c r="J751" s="675"/>
      <c r="K751" s="676"/>
      <c r="L751" s="644"/>
      <c r="M751" s="662"/>
      <c r="N751" s="644"/>
    </row>
    <row r="752" spans="1:14">
      <c r="A752" s="644"/>
      <c r="B752" s="644"/>
      <c r="C752" s="672"/>
      <c r="D752" s="644"/>
      <c r="E752" s="673"/>
      <c r="F752" s="674"/>
      <c r="G752" s="644"/>
      <c r="H752" s="644"/>
      <c r="I752" s="644"/>
      <c r="J752" s="675"/>
      <c r="K752" s="676"/>
      <c r="L752" s="644"/>
      <c r="M752" s="662"/>
      <c r="N752" s="644"/>
    </row>
    <row r="753" spans="1:14">
      <c r="A753" s="644"/>
      <c r="B753" s="644"/>
      <c r="C753" s="672"/>
      <c r="D753" s="644"/>
      <c r="E753" s="673"/>
      <c r="F753" s="674"/>
      <c r="G753" s="644"/>
      <c r="H753" s="644"/>
      <c r="I753" s="644"/>
      <c r="J753" s="675"/>
      <c r="K753" s="676"/>
      <c r="L753" s="644"/>
      <c r="M753" s="662"/>
      <c r="N753" s="644"/>
    </row>
    <row r="754" spans="1:14">
      <c r="A754" s="644"/>
      <c r="B754" s="644"/>
      <c r="C754" s="672"/>
      <c r="D754" s="644"/>
      <c r="E754" s="673"/>
      <c r="F754" s="674"/>
      <c r="G754" s="644"/>
      <c r="H754" s="644"/>
      <c r="I754" s="644"/>
      <c r="J754" s="675"/>
      <c r="K754" s="676"/>
      <c r="L754" s="644"/>
      <c r="M754" s="662"/>
      <c r="N754" s="644"/>
    </row>
    <row r="755" spans="1:14">
      <c r="A755" s="644"/>
      <c r="B755" s="644"/>
      <c r="C755" s="672"/>
      <c r="D755" s="644"/>
      <c r="E755" s="673"/>
      <c r="F755" s="674"/>
      <c r="G755" s="644"/>
      <c r="H755" s="644"/>
      <c r="I755" s="644"/>
      <c r="J755" s="675"/>
      <c r="K755" s="676"/>
      <c r="L755" s="644"/>
      <c r="M755" s="662"/>
      <c r="N755" s="644"/>
    </row>
    <row r="756" spans="1:14">
      <c r="A756" s="644"/>
      <c r="B756" s="644"/>
      <c r="C756" s="672"/>
      <c r="D756" s="644"/>
      <c r="E756" s="673"/>
      <c r="F756" s="674"/>
      <c r="G756" s="644"/>
      <c r="H756" s="644"/>
      <c r="I756" s="644"/>
      <c r="J756" s="675"/>
      <c r="K756" s="676"/>
      <c r="L756" s="644"/>
      <c r="M756" s="662"/>
      <c r="N756" s="644"/>
    </row>
    <row r="757" spans="1:14">
      <c r="A757" s="644"/>
      <c r="B757" s="644"/>
      <c r="C757" s="672"/>
      <c r="D757" s="644"/>
      <c r="E757" s="673"/>
      <c r="F757" s="674"/>
      <c r="G757" s="644"/>
      <c r="H757" s="644"/>
      <c r="I757" s="644"/>
      <c r="J757" s="675"/>
      <c r="K757" s="676"/>
      <c r="L757" s="644"/>
      <c r="M757" s="662"/>
      <c r="N757" s="644"/>
    </row>
    <row r="758" spans="1:14">
      <c r="A758" s="644"/>
      <c r="B758" s="644"/>
      <c r="C758" s="672"/>
      <c r="D758" s="644"/>
      <c r="E758" s="673"/>
      <c r="F758" s="674"/>
      <c r="G758" s="644"/>
      <c r="H758" s="644"/>
      <c r="I758" s="644"/>
      <c r="J758" s="675"/>
      <c r="K758" s="676"/>
      <c r="L758" s="644"/>
      <c r="M758" s="662"/>
      <c r="N758" s="644"/>
    </row>
    <row r="759" spans="1:14">
      <c r="A759" s="644"/>
      <c r="B759" s="644"/>
      <c r="C759" s="672"/>
      <c r="D759" s="644"/>
      <c r="E759" s="673"/>
      <c r="F759" s="674"/>
      <c r="G759" s="644"/>
      <c r="H759" s="644"/>
      <c r="I759" s="644"/>
      <c r="J759" s="675"/>
      <c r="K759" s="676"/>
      <c r="L759" s="644"/>
      <c r="M759" s="662"/>
      <c r="N759" s="644"/>
    </row>
    <row r="760" spans="1:14">
      <c r="A760" s="644"/>
      <c r="B760" s="644"/>
      <c r="C760" s="672"/>
      <c r="D760" s="644"/>
      <c r="E760" s="673"/>
      <c r="F760" s="674"/>
      <c r="G760" s="644"/>
      <c r="H760" s="644"/>
      <c r="I760" s="644"/>
      <c r="J760" s="675"/>
      <c r="K760" s="676"/>
      <c r="L760" s="644"/>
      <c r="M760" s="662"/>
      <c r="N760" s="644"/>
    </row>
    <row r="761" spans="1:14">
      <c r="A761" s="644"/>
      <c r="B761" s="644"/>
      <c r="C761" s="672"/>
      <c r="D761" s="644"/>
      <c r="E761" s="673"/>
      <c r="F761" s="674"/>
      <c r="G761" s="644"/>
      <c r="H761" s="644"/>
      <c r="I761" s="644"/>
      <c r="J761" s="675"/>
      <c r="K761" s="676"/>
      <c r="L761" s="644"/>
      <c r="M761" s="662"/>
      <c r="N761" s="644"/>
    </row>
    <row r="762" spans="1:14">
      <c r="A762" s="644"/>
      <c r="B762" s="644"/>
      <c r="C762" s="672"/>
      <c r="D762" s="644"/>
      <c r="E762" s="673"/>
      <c r="F762" s="674"/>
      <c r="G762" s="644"/>
      <c r="H762" s="644"/>
      <c r="I762" s="644"/>
      <c r="J762" s="675"/>
      <c r="K762" s="676"/>
      <c r="L762" s="644"/>
      <c r="M762" s="662"/>
      <c r="N762" s="644"/>
    </row>
    <row r="763" spans="1:14">
      <c r="A763" s="644"/>
      <c r="B763" s="644"/>
      <c r="C763" s="672"/>
      <c r="D763" s="644"/>
      <c r="E763" s="673"/>
      <c r="F763" s="674"/>
      <c r="G763" s="644"/>
      <c r="H763" s="644"/>
      <c r="I763" s="644"/>
      <c r="J763" s="675"/>
      <c r="K763" s="676"/>
      <c r="L763" s="644"/>
      <c r="M763" s="662"/>
      <c r="N763" s="644"/>
    </row>
    <row r="764" spans="1:14">
      <c r="A764" s="644"/>
      <c r="B764" s="644"/>
      <c r="C764" s="672"/>
      <c r="D764" s="644"/>
      <c r="E764" s="673"/>
      <c r="F764" s="674"/>
      <c r="G764" s="644"/>
      <c r="H764" s="644"/>
      <c r="I764" s="644"/>
      <c r="J764" s="675"/>
      <c r="K764" s="676"/>
      <c r="L764" s="644"/>
      <c r="M764" s="662"/>
      <c r="N764" s="644"/>
    </row>
    <row r="765" spans="1:14">
      <c r="A765" s="644"/>
      <c r="B765" s="644"/>
      <c r="C765" s="672"/>
      <c r="D765" s="644"/>
      <c r="E765" s="673"/>
      <c r="F765" s="674"/>
      <c r="G765" s="644"/>
      <c r="H765" s="644"/>
      <c r="I765" s="644"/>
      <c r="J765" s="675"/>
      <c r="K765" s="676"/>
      <c r="L765" s="644"/>
      <c r="M765" s="662"/>
      <c r="N765" s="644"/>
    </row>
    <row r="766" spans="1:14">
      <c r="A766" s="644"/>
      <c r="B766" s="644"/>
      <c r="C766" s="672"/>
      <c r="D766" s="644"/>
      <c r="E766" s="673"/>
      <c r="F766" s="674"/>
      <c r="G766" s="644"/>
      <c r="H766" s="644"/>
      <c r="I766" s="644"/>
      <c r="J766" s="675"/>
      <c r="K766" s="676"/>
      <c r="L766" s="644"/>
      <c r="M766" s="662"/>
      <c r="N766" s="644"/>
    </row>
    <row r="767" spans="1:14">
      <c r="A767" s="644"/>
      <c r="B767" s="644"/>
      <c r="C767" s="672"/>
      <c r="D767" s="644"/>
      <c r="E767" s="673"/>
      <c r="F767" s="674"/>
      <c r="G767" s="644"/>
      <c r="H767" s="644"/>
      <c r="I767" s="644"/>
      <c r="J767" s="675"/>
      <c r="K767" s="676"/>
      <c r="L767" s="644"/>
      <c r="M767" s="662"/>
      <c r="N767" s="644"/>
    </row>
    <row r="768" spans="1:14">
      <c r="A768" s="644"/>
      <c r="B768" s="644"/>
      <c r="C768" s="672"/>
      <c r="D768" s="644"/>
      <c r="E768" s="673"/>
      <c r="F768" s="674"/>
      <c r="G768" s="644"/>
      <c r="H768" s="644"/>
      <c r="I768" s="644"/>
      <c r="J768" s="675"/>
      <c r="K768" s="676"/>
      <c r="L768" s="644"/>
      <c r="M768" s="662"/>
      <c r="N768" s="644"/>
    </row>
    <row r="769" spans="1:14">
      <c r="A769" s="644"/>
      <c r="B769" s="644"/>
      <c r="C769" s="672"/>
      <c r="D769" s="644"/>
      <c r="E769" s="673"/>
      <c r="F769" s="674"/>
      <c r="G769" s="644"/>
      <c r="H769" s="644"/>
      <c r="I769" s="644"/>
      <c r="J769" s="675"/>
      <c r="K769" s="676"/>
      <c r="L769" s="644"/>
      <c r="M769" s="662"/>
      <c r="N769" s="644"/>
    </row>
    <row r="770" spans="1:14">
      <c r="A770" s="644"/>
      <c r="B770" s="644"/>
      <c r="C770" s="672"/>
      <c r="D770" s="644"/>
      <c r="E770" s="673"/>
      <c r="F770" s="674"/>
      <c r="G770" s="644"/>
      <c r="H770" s="644"/>
      <c r="I770" s="644"/>
      <c r="J770" s="675"/>
      <c r="K770" s="676"/>
      <c r="L770" s="644"/>
      <c r="M770" s="662"/>
      <c r="N770" s="644"/>
    </row>
    <row r="771" spans="1:14">
      <c r="A771" s="644"/>
      <c r="B771" s="644"/>
      <c r="C771" s="672"/>
      <c r="D771" s="644"/>
      <c r="E771" s="673"/>
      <c r="F771" s="674"/>
      <c r="G771" s="644"/>
      <c r="H771" s="644"/>
      <c r="I771" s="644"/>
      <c r="J771" s="675"/>
      <c r="K771" s="676"/>
      <c r="L771" s="644"/>
      <c r="M771" s="662"/>
      <c r="N771" s="644"/>
    </row>
    <row r="772" spans="1:14">
      <c r="A772" s="644"/>
      <c r="B772" s="644"/>
      <c r="C772" s="672"/>
      <c r="D772" s="644"/>
      <c r="E772" s="673"/>
      <c r="F772" s="674"/>
      <c r="G772" s="644"/>
      <c r="H772" s="644"/>
      <c r="I772" s="644"/>
      <c r="J772" s="675"/>
      <c r="K772" s="676"/>
      <c r="L772" s="644"/>
      <c r="M772" s="662"/>
      <c r="N772" s="644"/>
    </row>
    <row r="773" spans="1:14">
      <c r="A773" s="644"/>
      <c r="B773" s="644"/>
      <c r="C773" s="672"/>
      <c r="D773" s="644"/>
      <c r="E773" s="673"/>
      <c r="F773" s="674"/>
      <c r="G773" s="644"/>
      <c r="H773" s="644"/>
      <c r="I773" s="644"/>
      <c r="J773" s="675"/>
      <c r="K773" s="676"/>
      <c r="L773" s="644"/>
      <c r="M773" s="662"/>
      <c r="N773" s="644"/>
    </row>
    <row r="774" spans="1:14">
      <c r="A774" s="644"/>
      <c r="B774" s="644"/>
      <c r="C774" s="672"/>
      <c r="D774" s="644"/>
      <c r="E774" s="673"/>
      <c r="F774" s="674"/>
      <c r="G774" s="644"/>
      <c r="H774" s="644"/>
      <c r="I774" s="644"/>
      <c r="J774" s="675"/>
      <c r="K774" s="676"/>
      <c r="L774" s="644"/>
      <c r="M774" s="662"/>
      <c r="N774" s="644"/>
    </row>
    <row r="775" spans="1:14">
      <c r="A775" s="644"/>
      <c r="B775" s="644"/>
      <c r="C775" s="672"/>
      <c r="D775" s="644"/>
      <c r="E775" s="673"/>
      <c r="F775" s="674"/>
      <c r="G775" s="644"/>
      <c r="H775" s="644"/>
      <c r="I775" s="644"/>
      <c r="J775" s="675"/>
      <c r="K775" s="676"/>
      <c r="L775" s="644"/>
      <c r="M775" s="662"/>
      <c r="N775" s="644"/>
    </row>
    <row r="776" spans="1:14">
      <c r="A776" s="644"/>
      <c r="B776" s="644"/>
      <c r="C776" s="672"/>
      <c r="D776" s="644"/>
      <c r="E776" s="673"/>
      <c r="F776" s="674"/>
      <c r="G776" s="644"/>
      <c r="H776" s="644"/>
      <c r="I776" s="644"/>
      <c r="J776" s="675"/>
      <c r="K776" s="676"/>
      <c r="L776" s="644"/>
      <c r="M776" s="662"/>
      <c r="N776" s="644"/>
    </row>
    <row r="777" spans="1:14">
      <c r="A777" s="644"/>
      <c r="B777" s="644"/>
      <c r="C777" s="672"/>
      <c r="D777" s="644"/>
      <c r="E777" s="673"/>
      <c r="F777" s="674"/>
      <c r="G777" s="644"/>
      <c r="H777" s="644"/>
      <c r="I777" s="644"/>
      <c r="J777" s="675"/>
      <c r="K777" s="676"/>
      <c r="L777" s="644"/>
      <c r="M777" s="662"/>
      <c r="N777" s="644"/>
    </row>
    <row r="778" spans="1:14">
      <c r="A778" s="644"/>
      <c r="B778" s="644"/>
      <c r="C778" s="672"/>
      <c r="D778" s="644"/>
      <c r="E778" s="673"/>
      <c r="F778" s="674"/>
      <c r="G778" s="644"/>
      <c r="H778" s="644"/>
      <c r="I778" s="644"/>
      <c r="J778" s="675"/>
      <c r="K778" s="676"/>
      <c r="L778" s="644"/>
      <c r="M778" s="662"/>
      <c r="N778" s="644"/>
    </row>
    <row r="779" spans="1:14">
      <c r="A779" s="644"/>
      <c r="B779" s="644"/>
      <c r="C779" s="672"/>
      <c r="D779" s="644"/>
      <c r="E779" s="673"/>
      <c r="F779" s="674"/>
      <c r="G779" s="644"/>
      <c r="H779" s="644"/>
      <c r="I779" s="644"/>
      <c r="J779" s="675"/>
      <c r="K779" s="676"/>
      <c r="L779" s="644"/>
      <c r="M779" s="662"/>
      <c r="N779" s="644"/>
    </row>
    <row r="780" spans="1:14">
      <c r="A780" s="644"/>
      <c r="B780" s="644"/>
      <c r="C780" s="672"/>
      <c r="D780" s="644"/>
      <c r="E780" s="673"/>
      <c r="F780" s="674"/>
      <c r="G780" s="644"/>
      <c r="H780" s="644"/>
      <c r="I780" s="644"/>
      <c r="J780" s="675"/>
      <c r="K780" s="676"/>
      <c r="L780" s="644"/>
      <c r="M780" s="662"/>
      <c r="N780" s="644"/>
    </row>
    <row r="781" spans="1:14">
      <c r="A781" s="644"/>
      <c r="B781" s="644"/>
      <c r="C781" s="672"/>
      <c r="D781" s="644"/>
      <c r="E781" s="673"/>
      <c r="F781" s="674"/>
      <c r="G781" s="644"/>
      <c r="H781" s="644"/>
      <c r="I781" s="644"/>
      <c r="J781" s="675"/>
      <c r="K781" s="676"/>
      <c r="L781" s="644"/>
      <c r="M781" s="662"/>
      <c r="N781" s="644"/>
    </row>
    <row r="782" spans="1:14">
      <c r="A782" s="644"/>
      <c r="B782" s="644"/>
      <c r="C782" s="672"/>
      <c r="D782" s="644"/>
      <c r="E782" s="673"/>
      <c r="F782" s="674"/>
      <c r="G782" s="644"/>
      <c r="H782" s="644"/>
      <c r="I782" s="644"/>
      <c r="J782" s="675"/>
      <c r="K782" s="676"/>
      <c r="L782" s="644"/>
      <c r="M782" s="662"/>
      <c r="N782" s="644"/>
    </row>
    <row r="783" spans="1:14">
      <c r="A783" s="644"/>
      <c r="B783" s="644"/>
      <c r="C783" s="672"/>
      <c r="D783" s="644"/>
      <c r="E783" s="673"/>
      <c r="F783" s="674"/>
      <c r="G783" s="644"/>
      <c r="H783" s="644"/>
      <c r="I783" s="644"/>
      <c r="J783" s="675"/>
      <c r="K783" s="676"/>
      <c r="L783" s="644"/>
      <c r="M783" s="662"/>
      <c r="N783" s="644"/>
    </row>
    <row r="784" spans="1:14">
      <c r="A784" s="644"/>
      <c r="B784" s="644"/>
      <c r="C784" s="672"/>
      <c r="D784" s="644"/>
      <c r="E784" s="673"/>
      <c r="F784" s="674"/>
      <c r="G784" s="644"/>
      <c r="H784" s="644"/>
      <c r="I784" s="644"/>
      <c r="J784" s="675"/>
      <c r="K784" s="676"/>
      <c r="L784" s="644"/>
      <c r="M784" s="662"/>
      <c r="N784" s="644"/>
    </row>
    <row r="785" spans="1:14">
      <c r="A785" s="644"/>
      <c r="B785" s="644"/>
      <c r="C785" s="672"/>
      <c r="D785" s="644"/>
      <c r="E785" s="673"/>
      <c r="F785" s="674"/>
      <c r="G785" s="644"/>
      <c r="H785" s="644"/>
      <c r="I785" s="644"/>
      <c r="J785" s="675"/>
      <c r="K785" s="676"/>
      <c r="L785" s="644"/>
      <c r="M785" s="662"/>
      <c r="N785" s="644"/>
    </row>
    <row r="786" spans="1:14">
      <c r="A786" s="644"/>
      <c r="B786" s="644"/>
      <c r="C786" s="672"/>
      <c r="D786" s="644"/>
      <c r="E786" s="673"/>
      <c r="F786" s="674"/>
      <c r="G786" s="644"/>
      <c r="H786" s="644"/>
      <c r="I786" s="644"/>
      <c r="J786" s="675"/>
      <c r="K786" s="676"/>
      <c r="L786" s="644"/>
      <c r="M786" s="662"/>
      <c r="N786" s="644"/>
    </row>
    <row r="787" spans="1:14">
      <c r="A787" s="644"/>
      <c r="B787" s="644"/>
      <c r="C787" s="672"/>
      <c r="D787" s="644"/>
      <c r="E787" s="673"/>
      <c r="F787" s="674"/>
      <c r="G787" s="644"/>
      <c r="H787" s="644"/>
      <c r="I787" s="644"/>
      <c r="J787" s="675"/>
      <c r="K787" s="676"/>
      <c r="L787" s="644"/>
      <c r="M787" s="662"/>
      <c r="N787" s="644"/>
    </row>
    <row r="788" spans="1:14">
      <c r="A788" s="644"/>
      <c r="B788" s="644"/>
      <c r="C788" s="672"/>
      <c r="D788" s="644"/>
      <c r="E788" s="673"/>
      <c r="F788" s="674"/>
      <c r="G788" s="644"/>
      <c r="H788" s="644"/>
      <c r="I788" s="644"/>
      <c r="J788" s="675"/>
      <c r="K788" s="676"/>
      <c r="L788" s="644"/>
      <c r="M788" s="662"/>
      <c r="N788" s="644"/>
    </row>
    <row r="789" spans="1:14">
      <c r="A789" s="644"/>
      <c r="B789" s="644"/>
      <c r="C789" s="672"/>
      <c r="D789" s="644"/>
      <c r="E789" s="673"/>
      <c r="F789" s="674"/>
      <c r="G789" s="644"/>
      <c r="H789" s="644"/>
      <c r="I789" s="644"/>
      <c r="J789" s="675"/>
      <c r="K789" s="676"/>
      <c r="L789" s="644"/>
      <c r="M789" s="662"/>
      <c r="N789" s="644"/>
    </row>
    <row r="790" spans="1:14">
      <c r="A790" s="644"/>
      <c r="B790" s="644"/>
      <c r="C790" s="672"/>
      <c r="D790" s="644"/>
      <c r="E790" s="673"/>
      <c r="F790" s="674"/>
      <c r="G790" s="644"/>
      <c r="H790" s="644"/>
      <c r="I790" s="644"/>
      <c r="J790" s="675"/>
      <c r="K790" s="676"/>
      <c r="L790" s="644"/>
      <c r="M790" s="662"/>
      <c r="N790" s="644"/>
    </row>
    <row r="791" spans="1:14">
      <c r="A791" s="644"/>
      <c r="B791" s="644"/>
      <c r="C791" s="672"/>
      <c r="D791" s="644"/>
      <c r="E791" s="673"/>
      <c r="F791" s="674"/>
      <c r="G791" s="644"/>
      <c r="H791" s="644"/>
      <c r="I791" s="644"/>
      <c r="J791" s="675"/>
      <c r="K791" s="676"/>
      <c r="L791" s="644"/>
      <c r="M791" s="662"/>
      <c r="N791" s="644"/>
    </row>
    <row r="792" spans="1:14">
      <c r="A792" s="644"/>
      <c r="B792" s="644"/>
      <c r="C792" s="672"/>
      <c r="D792" s="644"/>
      <c r="E792" s="673"/>
      <c r="F792" s="674"/>
      <c r="G792" s="644"/>
      <c r="H792" s="644"/>
      <c r="I792" s="644"/>
      <c r="J792" s="675"/>
      <c r="K792" s="676"/>
      <c r="L792" s="644"/>
      <c r="M792" s="662"/>
      <c r="N792" s="644"/>
    </row>
    <row r="793" spans="1:14">
      <c r="A793" s="644"/>
      <c r="B793" s="644"/>
      <c r="C793" s="672"/>
      <c r="D793" s="644"/>
      <c r="E793" s="673"/>
      <c r="F793" s="674"/>
      <c r="G793" s="644"/>
      <c r="H793" s="644"/>
      <c r="I793" s="644"/>
      <c r="J793" s="675"/>
      <c r="K793" s="676"/>
      <c r="L793" s="644"/>
      <c r="M793" s="662"/>
      <c r="N793" s="644"/>
    </row>
    <row r="794" spans="1:14">
      <c r="A794" s="644"/>
      <c r="B794" s="644"/>
      <c r="C794" s="672"/>
      <c r="D794" s="644"/>
      <c r="E794" s="673"/>
      <c r="F794" s="674"/>
      <c r="G794" s="644"/>
      <c r="H794" s="644"/>
      <c r="I794" s="644"/>
      <c r="J794" s="675"/>
      <c r="K794" s="676"/>
      <c r="L794" s="644"/>
      <c r="M794" s="662"/>
      <c r="N794" s="644"/>
    </row>
    <row r="795" spans="1:14">
      <c r="A795" s="644"/>
      <c r="B795" s="644"/>
      <c r="C795" s="672"/>
      <c r="D795" s="644"/>
      <c r="E795" s="673"/>
      <c r="F795" s="674"/>
      <c r="G795" s="644"/>
      <c r="H795" s="644"/>
      <c r="I795" s="644"/>
      <c r="J795" s="675"/>
      <c r="K795" s="676"/>
      <c r="L795" s="644"/>
      <c r="M795" s="662"/>
      <c r="N795" s="644"/>
    </row>
    <row r="796" spans="1:14">
      <c r="A796" s="644"/>
      <c r="B796" s="644"/>
      <c r="C796" s="672"/>
      <c r="D796" s="644"/>
      <c r="E796" s="673"/>
      <c r="F796" s="674"/>
      <c r="G796" s="644"/>
      <c r="H796" s="644"/>
      <c r="I796" s="644"/>
      <c r="J796" s="675"/>
      <c r="K796" s="676"/>
      <c r="L796" s="644"/>
      <c r="M796" s="662"/>
      <c r="N796" s="644"/>
    </row>
    <row r="797" spans="1:14">
      <c r="A797" s="644"/>
      <c r="B797" s="644"/>
      <c r="C797" s="672"/>
      <c r="D797" s="644"/>
      <c r="E797" s="673"/>
      <c r="F797" s="674"/>
      <c r="G797" s="644"/>
      <c r="H797" s="644"/>
      <c r="I797" s="644"/>
      <c r="J797" s="675"/>
      <c r="K797" s="676"/>
      <c r="L797" s="644"/>
      <c r="M797" s="662"/>
      <c r="N797" s="644"/>
    </row>
    <row r="798" spans="1:14">
      <c r="A798" s="644"/>
      <c r="B798" s="644"/>
      <c r="C798" s="672"/>
      <c r="D798" s="644"/>
      <c r="E798" s="673"/>
      <c r="F798" s="674"/>
      <c r="G798" s="644"/>
      <c r="H798" s="644"/>
      <c r="I798" s="644"/>
      <c r="J798" s="675"/>
      <c r="K798" s="676"/>
      <c r="L798" s="644"/>
      <c r="M798" s="662"/>
      <c r="N798" s="644"/>
    </row>
    <row r="799" spans="1:14">
      <c r="A799" s="644"/>
      <c r="B799" s="644"/>
      <c r="C799" s="672"/>
      <c r="D799" s="644"/>
      <c r="E799" s="673"/>
      <c r="F799" s="674"/>
      <c r="G799" s="644"/>
      <c r="H799" s="644"/>
      <c r="I799" s="644"/>
      <c r="J799" s="675"/>
      <c r="K799" s="676"/>
      <c r="L799" s="644"/>
      <c r="M799" s="662"/>
      <c r="N799" s="644"/>
    </row>
    <row r="800" spans="1:14">
      <c r="A800" s="644"/>
      <c r="B800" s="644"/>
      <c r="C800" s="672"/>
      <c r="D800" s="644"/>
      <c r="E800" s="673"/>
      <c r="F800" s="674"/>
      <c r="G800" s="644"/>
      <c r="H800" s="644"/>
      <c r="I800" s="644"/>
      <c r="J800" s="675"/>
      <c r="K800" s="676"/>
      <c r="L800" s="644"/>
      <c r="M800" s="662"/>
      <c r="N800" s="644"/>
    </row>
    <row r="801" spans="1:14">
      <c r="A801" s="644"/>
      <c r="B801" s="644"/>
      <c r="C801" s="672"/>
      <c r="D801" s="644"/>
      <c r="E801" s="673"/>
      <c r="F801" s="674"/>
      <c r="G801" s="644"/>
      <c r="H801" s="644"/>
      <c r="I801" s="644"/>
      <c r="J801" s="675"/>
      <c r="K801" s="676"/>
      <c r="L801" s="644"/>
      <c r="M801" s="662"/>
      <c r="N801" s="644"/>
    </row>
    <row r="802" spans="1:14">
      <c r="A802" s="644"/>
      <c r="B802" s="644"/>
      <c r="C802" s="672"/>
      <c r="D802" s="644"/>
      <c r="E802" s="673"/>
      <c r="F802" s="674"/>
      <c r="G802" s="644"/>
      <c r="H802" s="644"/>
      <c r="I802" s="644"/>
      <c r="J802" s="675"/>
      <c r="K802" s="676"/>
      <c r="L802" s="644"/>
      <c r="M802" s="662"/>
      <c r="N802" s="644"/>
    </row>
    <row r="803" spans="1:14">
      <c r="A803" s="644"/>
      <c r="B803" s="644"/>
      <c r="C803" s="672"/>
      <c r="D803" s="644"/>
      <c r="E803" s="673"/>
      <c r="F803" s="674"/>
      <c r="G803" s="644"/>
      <c r="H803" s="644"/>
      <c r="I803" s="644"/>
      <c r="J803" s="675"/>
      <c r="K803" s="676"/>
      <c r="L803" s="644"/>
      <c r="M803" s="662"/>
      <c r="N803" s="644"/>
    </row>
    <row r="804" spans="1:14">
      <c r="A804" s="644"/>
      <c r="B804" s="644"/>
      <c r="C804" s="672"/>
      <c r="D804" s="644"/>
      <c r="E804" s="673"/>
      <c r="F804" s="674"/>
      <c r="G804" s="644"/>
      <c r="H804" s="644"/>
      <c r="I804" s="644"/>
      <c r="J804" s="675"/>
      <c r="K804" s="676"/>
      <c r="L804" s="644"/>
      <c r="M804" s="662"/>
      <c r="N804" s="644"/>
    </row>
    <row r="805" spans="1:14">
      <c r="A805" s="644"/>
      <c r="B805" s="644"/>
      <c r="C805" s="672"/>
      <c r="D805" s="644"/>
      <c r="E805" s="673"/>
      <c r="F805" s="674"/>
      <c r="G805" s="644"/>
      <c r="H805" s="644"/>
      <c r="I805" s="644"/>
      <c r="J805" s="675"/>
      <c r="K805" s="676"/>
      <c r="L805" s="644"/>
      <c r="M805" s="662"/>
      <c r="N805" s="644"/>
    </row>
    <row r="806" spans="1:14">
      <c r="A806" s="644"/>
      <c r="B806" s="644"/>
      <c r="C806" s="672"/>
      <c r="D806" s="644"/>
      <c r="E806" s="673"/>
      <c r="F806" s="674"/>
      <c r="G806" s="644"/>
      <c r="H806" s="644"/>
      <c r="I806" s="644"/>
      <c r="J806" s="675"/>
      <c r="K806" s="676"/>
      <c r="L806" s="644"/>
      <c r="M806" s="662"/>
      <c r="N806" s="644"/>
    </row>
    <row r="807" spans="1:14">
      <c r="A807" s="644"/>
      <c r="B807" s="644"/>
      <c r="C807" s="672"/>
      <c r="D807" s="644"/>
      <c r="E807" s="673"/>
      <c r="F807" s="674"/>
      <c r="G807" s="644"/>
      <c r="H807" s="644"/>
      <c r="I807" s="644"/>
      <c r="J807" s="675"/>
      <c r="K807" s="676"/>
      <c r="L807" s="644"/>
      <c r="M807" s="662"/>
      <c r="N807" s="644"/>
    </row>
    <row r="808" spans="1:14">
      <c r="A808" s="644"/>
      <c r="B808" s="644"/>
      <c r="C808" s="672"/>
      <c r="D808" s="644"/>
      <c r="E808" s="673"/>
      <c r="F808" s="674"/>
      <c r="G808" s="644"/>
      <c r="H808" s="644"/>
      <c r="I808" s="644"/>
      <c r="J808" s="675"/>
      <c r="K808" s="676"/>
      <c r="L808" s="644"/>
      <c r="M808" s="662"/>
      <c r="N808" s="644"/>
    </row>
    <row r="809" spans="1:14">
      <c r="A809" s="644"/>
      <c r="B809" s="644"/>
      <c r="C809" s="672"/>
      <c r="D809" s="644"/>
      <c r="E809" s="673"/>
      <c r="F809" s="674"/>
      <c r="G809" s="644"/>
      <c r="H809" s="644"/>
      <c r="I809" s="644"/>
      <c r="J809" s="675"/>
      <c r="K809" s="676"/>
      <c r="L809" s="644"/>
      <c r="M809" s="662"/>
      <c r="N809" s="644"/>
    </row>
    <row r="810" spans="1:14">
      <c r="A810" s="644"/>
      <c r="B810" s="644"/>
      <c r="C810" s="672"/>
      <c r="D810" s="644"/>
      <c r="E810" s="673"/>
      <c r="F810" s="674"/>
      <c r="G810" s="644"/>
      <c r="H810" s="644"/>
      <c r="I810" s="644"/>
      <c r="J810" s="675"/>
      <c r="K810" s="676"/>
      <c r="L810" s="644"/>
      <c r="M810" s="662"/>
      <c r="N810" s="644"/>
    </row>
    <row r="811" spans="1:14">
      <c r="A811" s="644"/>
      <c r="B811" s="644"/>
      <c r="C811" s="672"/>
      <c r="D811" s="644"/>
      <c r="E811" s="673"/>
      <c r="F811" s="674"/>
      <c r="G811" s="644"/>
      <c r="H811" s="644"/>
      <c r="I811" s="644"/>
      <c r="J811" s="675"/>
      <c r="K811" s="676"/>
      <c r="L811" s="644"/>
      <c r="M811" s="662"/>
      <c r="N811" s="644"/>
    </row>
    <row r="812" spans="1:14">
      <c r="A812" s="644"/>
      <c r="B812" s="644"/>
      <c r="C812" s="672"/>
      <c r="D812" s="644"/>
      <c r="E812" s="673"/>
      <c r="F812" s="674"/>
      <c r="G812" s="644"/>
      <c r="H812" s="644"/>
      <c r="I812" s="644"/>
      <c r="J812" s="675"/>
      <c r="K812" s="676"/>
      <c r="L812" s="644"/>
      <c r="M812" s="662"/>
      <c r="N812" s="644"/>
    </row>
    <row r="813" spans="1:14">
      <c r="A813" s="644"/>
      <c r="B813" s="644"/>
      <c r="C813" s="672"/>
      <c r="D813" s="644"/>
      <c r="E813" s="673"/>
      <c r="F813" s="674"/>
      <c r="G813" s="644"/>
      <c r="H813" s="644"/>
      <c r="I813" s="644"/>
      <c r="J813" s="675"/>
      <c r="K813" s="676"/>
      <c r="L813" s="644"/>
      <c r="M813" s="662"/>
      <c r="N813" s="644"/>
    </row>
    <row r="814" spans="1:14">
      <c r="A814" s="644"/>
      <c r="B814" s="644"/>
      <c r="C814" s="672"/>
      <c r="D814" s="644"/>
      <c r="E814" s="673"/>
      <c r="F814" s="674"/>
      <c r="G814" s="644"/>
      <c r="H814" s="644"/>
      <c r="I814" s="644"/>
      <c r="J814" s="675"/>
      <c r="K814" s="676"/>
      <c r="L814" s="644"/>
      <c r="M814" s="662"/>
      <c r="N814" s="644"/>
    </row>
    <row r="815" spans="1:14">
      <c r="A815" s="644"/>
      <c r="B815" s="644"/>
      <c r="C815" s="672"/>
      <c r="D815" s="644"/>
      <c r="E815" s="673"/>
      <c r="F815" s="674"/>
      <c r="G815" s="644"/>
      <c r="H815" s="644"/>
      <c r="I815" s="644"/>
      <c r="J815" s="675"/>
      <c r="K815" s="676"/>
      <c r="L815" s="644"/>
      <c r="M815" s="662"/>
      <c r="N815" s="644"/>
    </row>
    <row r="816" spans="1:14">
      <c r="A816" s="644"/>
      <c r="B816" s="644"/>
      <c r="C816" s="672"/>
      <c r="D816" s="644"/>
      <c r="E816" s="673"/>
      <c r="F816" s="674"/>
      <c r="G816" s="644"/>
      <c r="H816" s="644"/>
      <c r="I816" s="644"/>
      <c r="J816" s="675"/>
      <c r="K816" s="676"/>
      <c r="L816" s="644"/>
      <c r="M816" s="662"/>
      <c r="N816" s="644"/>
    </row>
    <row r="817" spans="1:14">
      <c r="A817" s="644"/>
      <c r="B817" s="644"/>
      <c r="C817" s="672"/>
      <c r="D817" s="644"/>
      <c r="E817" s="673"/>
      <c r="F817" s="674"/>
      <c r="G817" s="644"/>
      <c r="H817" s="644"/>
      <c r="I817" s="644"/>
      <c r="J817" s="675"/>
      <c r="K817" s="676"/>
      <c r="L817" s="644"/>
      <c r="M817" s="662"/>
      <c r="N817" s="644"/>
    </row>
    <row r="818" spans="1:14">
      <c r="A818" s="644"/>
      <c r="B818" s="644"/>
      <c r="C818" s="672"/>
      <c r="D818" s="644"/>
      <c r="E818" s="673"/>
      <c r="F818" s="674"/>
      <c r="G818" s="644"/>
      <c r="H818" s="644"/>
      <c r="I818" s="644"/>
      <c r="J818" s="675"/>
      <c r="K818" s="676"/>
      <c r="L818" s="644"/>
      <c r="M818" s="662"/>
      <c r="N818" s="644"/>
    </row>
    <row r="819" spans="1:14">
      <c r="A819" s="644"/>
      <c r="B819" s="644"/>
      <c r="C819" s="672"/>
      <c r="D819" s="644"/>
      <c r="E819" s="673"/>
      <c r="F819" s="674"/>
      <c r="G819" s="644"/>
      <c r="H819" s="644"/>
      <c r="I819" s="644"/>
      <c r="J819" s="675"/>
      <c r="K819" s="676"/>
      <c r="L819" s="644"/>
      <c r="M819" s="662"/>
      <c r="N819" s="644"/>
    </row>
    <row r="820" spans="1:14">
      <c r="A820" s="644"/>
      <c r="B820" s="644"/>
      <c r="C820" s="672"/>
      <c r="D820" s="644"/>
      <c r="E820" s="673"/>
      <c r="F820" s="674"/>
      <c r="G820" s="644"/>
      <c r="H820" s="644"/>
      <c r="I820" s="644"/>
      <c r="J820" s="675"/>
      <c r="K820" s="676"/>
      <c r="L820" s="644"/>
      <c r="M820" s="662"/>
      <c r="N820" s="644"/>
    </row>
    <row r="821" spans="1:14">
      <c r="A821" s="644"/>
      <c r="B821" s="644"/>
      <c r="C821" s="672"/>
      <c r="D821" s="644"/>
      <c r="E821" s="673"/>
      <c r="F821" s="674"/>
      <c r="G821" s="644"/>
      <c r="H821" s="644"/>
      <c r="I821" s="644"/>
      <c r="J821" s="675"/>
      <c r="K821" s="676"/>
      <c r="L821" s="644"/>
      <c r="M821" s="662"/>
      <c r="N821" s="644"/>
    </row>
    <row r="822" spans="1:14">
      <c r="A822" s="644"/>
      <c r="B822" s="644"/>
      <c r="C822" s="672"/>
      <c r="D822" s="644"/>
      <c r="E822" s="673"/>
      <c r="F822" s="674"/>
      <c r="G822" s="644"/>
      <c r="H822" s="644"/>
      <c r="I822" s="644"/>
      <c r="J822" s="675"/>
      <c r="K822" s="676"/>
      <c r="L822" s="644"/>
      <c r="M822" s="662"/>
      <c r="N822" s="644"/>
    </row>
    <row r="823" spans="1:14">
      <c r="A823" s="644"/>
      <c r="B823" s="644"/>
      <c r="C823" s="672"/>
      <c r="D823" s="644"/>
      <c r="E823" s="673"/>
      <c r="F823" s="674"/>
      <c r="G823" s="644"/>
      <c r="H823" s="644"/>
      <c r="I823" s="644"/>
      <c r="J823" s="675"/>
      <c r="K823" s="676"/>
      <c r="L823" s="644"/>
      <c r="M823" s="662"/>
      <c r="N823" s="644"/>
    </row>
    <row r="824" spans="1:14">
      <c r="A824" s="644"/>
      <c r="B824" s="644"/>
      <c r="C824" s="672"/>
      <c r="D824" s="644"/>
      <c r="E824" s="673"/>
      <c r="F824" s="674"/>
      <c r="G824" s="644"/>
      <c r="H824" s="644"/>
      <c r="I824" s="644"/>
      <c r="J824" s="675"/>
      <c r="K824" s="676"/>
      <c r="L824" s="644"/>
      <c r="M824" s="662"/>
      <c r="N824" s="644"/>
    </row>
    <row r="825" spans="1:14">
      <c r="A825" s="644"/>
      <c r="B825" s="644"/>
      <c r="C825" s="672"/>
      <c r="D825" s="644"/>
      <c r="E825" s="673"/>
      <c r="F825" s="674"/>
      <c r="G825" s="644"/>
      <c r="H825" s="644"/>
      <c r="I825" s="644"/>
      <c r="J825" s="675"/>
      <c r="K825" s="676"/>
      <c r="L825" s="644"/>
      <c r="M825" s="662"/>
      <c r="N825" s="644"/>
    </row>
    <row r="826" spans="1:14">
      <c r="A826" s="644"/>
      <c r="B826" s="644"/>
      <c r="C826" s="672"/>
      <c r="D826" s="644"/>
      <c r="E826" s="673"/>
      <c r="F826" s="674"/>
      <c r="G826" s="644"/>
      <c r="H826" s="644"/>
      <c r="I826" s="644"/>
      <c r="J826" s="675"/>
      <c r="K826" s="676"/>
      <c r="L826" s="644"/>
      <c r="M826" s="662"/>
      <c r="N826" s="644"/>
    </row>
    <row r="827" spans="1:14">
      <c r="A827" s="644"/>
      <c r="B827" s="644"/>
      <c r="C827" s="672"/>
      <c r="D827" s="644"/>
      <c r="E827" s="673"/>
      <c r="F827" s="674"/>
      <c r="G827" s="644"/>
      <c r="H827" s="644"/>
      <c r="I827" s="644"/>
      <c r="J827" s="675"/>
      <c r="K827" s="676"/>
      <c r="L827" s="644"/>
      <c r="M827" s="662"/>
      <c r="N827" s="644"/>
    </row>
    <row r="828" spans="1:14">
      <c r="A828" s="644"/>
      <c r="B828" s="644"/>
      <c r="C828" s="672"/>
      <c r="D828" s="644"/>
      <c r="E828" s="673"/>
      <c r="F828" s="674"/>
      <c r="G828" s="644"/>
      <c r="H828" s="644"/>
      <c r="I828" s="644"/>
      <c r="J828" s="675"/>
      <c r="K828" s="676"/>
      <c r="L828" s="644"/>
      <c r="M828" s="662"/>
      <c r="N828" s="644"/>
    </row>
    <row r="829" spans="1:14">
      <c r="A829" s="644"/>
      <c r="B829" s="644"/>
      <c r="C829" s="672"/>
      <c r="D829" s="644"/>
      <c r="E829" s="673"/>
      <c r="F829" s="674"/>
      <c r="G829" s="644"/>
      <c r="H829" s="644"/>
      <c r="I829" s="644"/>
      <c r="J829" s="675"/>
      <c r="K829" s="676"/>
      <c r="L829" s="644"/>
      <c r="M829" s="662"/>
      <c r="N829" s="644"/>
    </row>
    <row r="830" spans="1:14">
      <c r="A830" s="644"/>
      <c r="B830" s="644"/>
      <c r="C830" s="672"/>
      <c r="D830" s="644"/>
      <c r="E830" s="673"/>
      <c r="F830" s="674"/>
      <c r="G830" s="644"/>
      <c r="H830" s="644"/>
      <c r="I830" s="644"/>
      <c r="J830" s="675"/>
      <c r="K830" s="676"/>
      <c r="L830" s="644"/>
      <c r="M830" s="662"/>
      <c r="N830" s="644"/>
    </row>
    <row r="831" spans="1:14">
      <c r="A831" s="644"/>
      <c r="B831" s="644"/>
      <c r="C831" s="672"/>
      <c r="D831" s="644"/>
      <c r="E831" s="673"/>
      <c r="F831" s="674"/>
      <c r="G831" s="644"/>
      <c r="H831" s="644"/>
      <c r="I831" s="644"/>
      <c r="J831" s="675"/>
      <c r="K831" s="676"/>
      <c r="L831" s="644"/>
      <c r="M831" s="662"/>
      <c r="N831" s="644"/>
    </row>
    <row r="832" spans="1:14">
      <c r="A832" s="644"/>
      <c r="B832" s="644"/>
      <c r="C832" s="672"/>
      <c r="D832" s="644"/>
      <c r="E832" s="673"/>
      <c r="F832" s="674"/>
      <c r="G832" s="644"/>
      <c r="H832" s="644"/>
      <c r="I832" s="644"/>
      <c r="J832" s="675"/>
      <c r="K832" s="676"/>
      <c r="L832" s="644"/>
      <c r="M832" s="662"/>
      <c r="N832" s="644"/>
    </row>
    <row r="833" spans="1:14">
      <c r="A833" s="644"/>
      <c r="B833" s="644"/>
      <c r="C833" s="672"/>
      <c r="D833" s="644"/>
      <c r="E833" s="673"/>
      <c r="F833" s="674"/>
      <c r="G833" s="644"/>
      <c r="H833" s="644"/>
      <c r="I833" s="644"/>
      <c r="J833" s="675"/>
      <c r="K833" s="676"/>
      <c r="L833" s="644"/>
      <c r="M833" s="662"/>
      <c r="N833" s="644"/>
    </row>
    <row r="834" spans="1:14">
      <c r="A834" s="644"/>
      <c r="B834" s="644"/>
      <c r="C834" s="672"/>
      <c r="D834" s="644"/>
      <c r="E834" s="673"/>
      <c r="F834" s="674"/>
      <c r="G834" s="644"/>
      <c r="H834" s="644"/>
      <c r="I834" s="644"/>
      <c r="J834" s="675"/>
      <c r="K834" s="676"/>
      <c r="L834" s="644"/>
      <c r="M834" s="662"/>
      <c r="N834" s="644"/>
    </row>
    <row r="835" spans="1:14">
      <c r="A835" s="644"/>
      <c r="B835" s="644"/>
      <c r="C835" s="672"/>
      <c r="D835" s="644"/>
      <c r="E835" s="673"/>
      <c r="F835" s="674"/>
      <c r="G835" s="644"/>
      <c r="H835" s="644"/>
      <c r="I835" s="644"/>
      <c r="J835" s="675"/>
      <c r="K835" s="676"/>
      <c r="L835" s="644"/>
      <c r="M835" s="662"/>
      <c r="N835" s="644"/>
    </row>
    <row r="836" spans="1:14">
      <c r="A836" s="644"/>
      <c r="B836" s="644"/>
      <c r="C836" s="672"/>
      <c r="D836" s="644"/>
      <c r="E836" s="673"/>
      <c r="F836" s="674"/>
      <c r="G836" s="644"/>
      <c r="H836" s="644"/>
      <c r="I836" s="644"/>
      <c r="J836" s="675"/>
      <c r="K836" s="676"/>
      <c r="L836" s="644"/>
      <c r="M836" s="662"/>
      <c r="N836" s="644"/>
    </row>
    <row r="837" spans="1:14">
      <c r="A837" s="644"/>
      <c r="B837" s="644"/>
      <c r="C837" s="672"/>
      <c r="D837" s="644"/>
      <c r="E837" s="673"/>
      <c r="F837" s="674"/>
      <c r="G837" s="644"/>
      <c r="H837" s="644"/>
      <c r="I837" s="644"/>
      <c r="J837" s="675"/>
      <c r="K837" s="676"/>
      <c r="L837" s="644"/>
      <c r="M837" s="662"/>
      <c r="N837" s="644"/>
    </row>
    <row r="838" spans="1:14">
      <c r="A838" s="644"/>
      <c r="B838" s="644"/>
      <c r="C838" s="672"/>
      <c r="D838" s="644"/>
      <c r="E838" s="673"/>
      <c r="F838" s="674"/>
      <c r="G838" s="644"/>
      <c r="H838" s="644"/>
      <c r="I838" s="644"/>
      <c r="J838" s="675"/>
      <c r="K838" s="676"/>
      <c r="L838" s="644"/>
      <c r="M838" s="662"/>
      <c r="N838" s="644"/>
    </row>
    <row r="839" spans="1:14">
      <c r="A839" s="644"/>
      <c r="B839" s="644"/>
      <c r="C839" s="672"/>
      <c r="D839" s="644"/>
      <c r="E839" s="673"/>
      <c r="F839" s="674"/>
      <c r="G839" s="644"/>
      <c r="H839" s="644"/>
      <c r="I839" s="644"/>
      <c r="J839" s="675"/>
      <c r="K839" s="676"/>
      <c r="L839" s="644"/>
      <c r="M839" s="662"/>
      <c r="N839" s="644"/>
    </row>
    <row r="840" spans="1:14">
      <c r="A840" s="644"/>
      <c r="B840" s="644"/>
      <c r="C840" s="672"/>
      <c r="D840" s="644"/>
      <c r="E840" s="673"/>
      <c r="F840" s="674"/>
      <c r="G840" s="644"/>
      <c r="H840" s="644"/>
      <c r="I840" s="644"/>
      <c r="J840" s="675"/>
      <c r="K840" s="676"/>
      <c r="L840" s="644"/>
      <c r="M840" s="662"/>
      <c r="N840" s="644"/>
    </row>
    <row r="841" spans="1:14">
      <c r="A841" s="644"/>
      <c r="B841" s="644"/>
      <c r="C841" s="672"/>
      <c r="D841" s="644"/>
      <c r="E841" s="673"/>
      <c r="F841" s="674"/>
      <c r="G841" s="644"/>
      <c r="H841" s="644"/>
      <c r="I841" s="644"/>
      <c r="J841" s="675"/>
      <c r="K841" s="676"/>
      <c r="L841" s="644"/>
      <c r="M841" s="662"/>
      <c r="N841" s="644"/>
    </row>
    <row r="842" spans="1:14">
      <c r="A842" s="644"/>
      <c r="B842" s="644"/>
      <c r="C842" s="672"/>
      <c r="D842" s="644"/>
      <c r="E842" s="673"/>
      <c r="F842" s="674"/>
      <c r="G842" s="644"/>
      <c r="H842" s="644"/>
      <c r="I842" s="644"/>
      <c r="J842" s="675"/>
      <c r="K842" s="676"/>
      <c r="L842" s="644"/>
      <c r="M842" s="662"/>
      <c r="N842" s="644"/>
    </row>
    <row r="843" spans="1:14">
      <c r="A843" s="644"/>
      <c r="B843" s="644"/>
      <c r="C843" s="672"/>
      <c r="D843" s="644"/>
      <c r="E843" s="673"/>
      <c r="F843" s="674"/>
      <c r="G843" s="644"/>
      <c r="H843" s="644"/>
      <c r="I843" s="644"/>
      <c r="J843" s="675"/>
      <c r="K843" s="676"/>
      <c r="L843" s="644"/>
      <c r="M843" s="662"/>
      <c r="N843" s="644"/>
    </row>
    <row r="844" spans="1:14">
      <c r="A844" s="644"/>
      <c r="B844" s="644"/>
      <c r="C844" s="672"/>
      <c r="D844" s="644"/>
      <c r="E844" s="673"/>
      <c r="F844" s="674"/>
      <c r="G844" s="644"/>
      <c r="H844" s="644"/>
      <c r="I844" s="644"/>
      <c r="J844" s="675"/>
      <c r="K844" s="676"/>
      <c r="L844" s="644"/>
      <c r="M844" s="662"/>
      <c r="N844" s="644"/>
    </row>
    <row r="845" spans="1:14">
      <c r="A845" s="644"/>
      <c r="B845" s="644"/>
      <c r="C845" s="672"/>
      <c r="D845" s="644"/>
      <c r="E845" s="673"/>
      <c r="F845" s="674"/>
      <c r="G845" s="644"/>
      <c r="H845" s="644"/>
      <c r="I845" s="644"/>
      <c r="J845" s="675"/>
      <c r="K845" s="676"/>
      <c r="L845" s="644"/>
      <c r="M845" s="662"/>
      <c r="N845" s="644"/>
    </row>
    <row r="846" spans="1:14">
      <c r="A846" s="644"/>
      <c r="B846" s="644"/>
      <c r="C846" s="672"/>
      <c r="D846" s="644"/>
      <c r="E846" s="673"/>
      <c r="F846" s="674"/>
      <c r="G846" s="644"/>
      <c r="H846" s="644"/>
      <c r="I846" s="644"/>
      <c r="J846" s="675"/>
      <c r="K846" s="676"/>
      <c r="L846" s="644"/>
      <c r="M846" s="662"/>
      <c r="N846" s="644"/>
    </row>
    <row r="847" spans="1:14">
      <c r="A847" s="644"/>
      <c r="B847" s="644"/>
      <c r="C847" s="672"/>
      <c r="D847" s="644"/>
      <c r="E847" s="673"/>
      <c r="F847" s="674"/>
      <c r="G847" s="644"/>
      <c r="H847" s="644"/>
      <c r="I847" s="644"/>
      <c r="J847" s="675"/>
      <c r="K847" s="676"/>
      <c r="L847" s="644"/>
      <c r="M847" s="662"/>
      <c r="N847" s="644"/>
    </row>
    <row r="848" spans="1:14">
      <c r="A848" s="644"/>
      <c r="B848" s="644"/>
      <c r="C848" s="672"/>
      <c r="D848" s="644"/>
      <c r="E848" s="673"/>
      <c r="F848" s="674"/>
      <c r="G848" s="644"/>
      <c r="H848" s="644"/>
      <c r="I848" s="644"/>
      <c r="J848" s="675"/>
      <c r="K848" s="676"/>
      <c r="L848" s="644"/>
      <c r="M848" s="662"/>
      <c r="N848" s="644"/>
    </row>
    <row r="849" spans="1:14">
      <c r="A849" s="644"/>
      <c r="B849" s="644"/>
      <c r="C849" s="672"/>
      <c r="D849" s="644"/>
      <c r="E849" s="673"/>
      <c r="F849" s="674"/>
      <c r="G849" s="644"/>
      <c r="H849" s="644"/>
      <c r="I849" s="644"/>
      <c r="J849" s="675"/>
      <c r="K849" s="676"/>
      <c r="L849" s="644"/>
      <c r="M849" s="662"/>
      <c r="N849" s="644"/>
    </row>
    <row r="850" spans="1:14">
      <c r="A850" s="644"/>
      <c r="B850" s="644"/>
      <c r="C850" s="672"/>
      <c r="D850" s="644"/>
      <c r="E850" s="673"/>
      <c r="F850" s="674"/>
      <c r="G850" s="644"/>
      <c r="H850" s="644"/>
      <c r="I850" s="644"/>
      <c r="J850" s="675"/>
      <c r="K850" s="676"/>
      <c r="L850" s="644"/>
      <c r="M850" s="662"/>
      <c r="N850" s="644"/>
    </row>
    <row r="851" spans="1:14">
      <c r="A851" s="644"/>
      <c r="B851" s="644"/>
      <c r="C851" s="672"/>
      <c r="D851" s="644"/>
      <c r="E851" s="673"/>
      <c r="F851" s="674"/>
      <c r="G851" s="644"/>
      <c r="H851" s="644"/>
      <c r="I851" s="644"/>
      <c r="J851" s="675"/>
      <c r="K851" s="676"/>
      <c r="L851" s="644"/>
      <c r="M851" s="662"/>
      <c r="N851" s="644"/>
    </row>
    <row r="852" spans="1:14">
      <c r="A852" s="644"/>
      <c r="B852" s="644"/>
      <c r="C852" s="672"/>
      <c r="D852" s="644"/>
      <c r="E852" s="673"/>
      <c r="F852" s="674"/>
      <c r="G852" s="644"/>
      <c r="H852" s="644"/>
      <c r="I852" s="644"/>
      <c r="J852" s="675"/>
      <c r="K852" s="676"/>
      <c r="L852" s="644"/>
      <c r="M852" s="662"/>
      <c r="N852" s="644"/>
    </row>
    <row r="853" spans="1:14">
      <c r="A853" s="644"/>
      <c r="B853" s="644"/>
      <c r="C853" s="672"/>
      <c r="D853" s="644"/>
      <c r="E853" s="673"/>
      <c r="F853" s="674"/>
      <c r="G853" s="644"/>
      <c r="H853" s="644"/>
      <c r="I853" s="644"/>
      <c r="J853" s="675"/>
      <c r="K853" s="676"/>
      <c r="L853" s="644"/>
      <c r="M853" s="662"/>
      <c r="N853" s="644"/>
    </row>
    <row r="854" spans="1:14">
      <c r="A854" s="644"/>
      <c r="B854" s="644"/>
      <c r="C854" s="672"/>
      <c r="D854" s="644"/>
      <c r="E854" s="673"/>
      <c r="F854" s="674"/>
      <c r="G854" s="644"/>
      <c r="H854" s="644"/>
      <c r="I854" s="644"/>
      <c r="J854" s="675"/>
      <c r="K854" s="676"/>
      <c r="L854" s="644"/>
      <c r="M854" s="662"/>
      <c r="N854" s="644"/>
    </row>
    <row r="855" spans="1:14">
      <c r="A855" s="644"/>
      <c r="B855" s="644"/>
      <c r="C855" s="672"/>
      <c r="D855" s="644"/>
      <c r="E855" s="673"/>
      <c r="F855" s="674"/>
      <c r="G855" s="644"/>
      <c r="H855" s="644"/>
      <c r="I855" s="644"/>
      <c r="J855" s="675"/>
      <c r="K855" s="676"/>
      <c r="L855" s="644"/>
      <c r="M855" s="662"/>
      <c r="N855" s="644"/>
    </row>
    <row r="856" spans="1:14">
      <c r="A856" s="644"/>
      <c r="B856" s="644"/>
      <c r="C856" s="672"/>
      <c r="D856" s="644"/>
      <c r="E856" s="673"/>
      <c r="F856" s="674"/>
      <c r="G856" s="644"/>
      <c r="H856" s="644"/>
      <c r="I856" s="644"/>
      <c r="J856" s="675"/>
      <c r="K856" s="676"/>
      <c r="L856" s="644"/>
      <c r="M856" s="662"/>
      <c r="N856" s="644"/>
    </row>
    <row r="857" spans="1:14">
      <c r="A857" s="644"/>
      <c r="B857" s="644"/>
      <c r="C857" s="672"/>
      <c r="D857" s="644"/>
      <c r="E857" s="673"/>
      <c r="F857" s="674"/>
      <c r="G857" s="644"/>
      <c r="H857" s="644"/>
      <c r="I857" s="644"/>
      <c r="J857" s="675"/>
      <c r="K857" s="676"/>
      <c r="L857" s="644"/>
      <c r="M857" s="662"/>
      <c r="N857" s="644"/>
    </row>
    <row r="858" spans="1:14">
      <c r="A858" s="644"/>
      <c r="B858" s="644"/>
      <c r="C858" s="672"/>
      <c r="D858" s="644"/>
      <c r="E858" s="673"/>
      <c r="F858" s="674"/>
      <c r="G858" s="644"/>
      <c r="H858" s="644"/>
      <c r="I858" s="644"/>
      <c r="J858" s="675"/>
      <c r="K858" s="676"/>
      <c r="L858" s="644"/>
      <c r="M858" s="662"/>
      <c r="N858" s="644"/>
    </row>
    <row r="859" spans="1:14">
      <c r="A859" s="644"/>
      <c r="B859" s="644"/>
      <c r="C859" s="672"/>
      <c r="D859" s="644"/>
      <c r="E859" s="673"/>
      <c r="F859" s="674"/>
      <c r="G859" s="644"/>
      <c r="H859" s="644"/>
      <c r="I859" s="644"/>
      <c r="J859" s="675"/>
      <c r="K859" s="676"/>
      <c r="L859" s="644"/>
      <c r="M859" s="662"/>
      <c r="N859" s="644"/>
    </row>
    <row r="860" spans="1:14">
      <c r="A860" s="644"/>
      <c r="B860" s="644"/>
      <c r="C860" s="672"/>
      <c r="D860" s="644"/>
      <c r="E860" s="673"/>
      <c r="F860" s="674"/>
      <c r="G860" s="644"/>
      <c r="H860" s="644"/>
      <c r="I860" s="644"/>
      <c r="J860" s="675"/>
      <c r="K860" s="676"/>
      <c r="L860" s="644"/>
      <c r="M860" s="662"/>
      <c r="N860" s="644"/>
    </row>
    <row r="861" spans="1:14">
      <c r="A861" s="644"/>
      <c r="B861" s="644"/>
      <c r="C861" s="672"/>
      <c r="D861" s="644"/>
      <c r="E861" s="673"/>
      <c r="F861" s="674"/>
      <c r="G861" s="644"/>
      <c r="H861" s="644"/>
      <c r="I861" s="644"/>
      <c r="J861" s="675"/>
      <c r="K861" s="676"/>
      <c r="L861" s="644"/>
      <c r="M861" s="662"/>
      <c r="N861" s="644"/>
    </row>
    <row r="862" spans="1:14">
      <c r="A862" s="644"/>
      <c r="B862" s="644"/>
      <c r="C862" s="672"/>
      <c r="D862" s="644"/>
      <c r="E862" s="673"/>
      <c r="F862" s="674"/>
      <c r="G862" s="644"/>
      <c r="H862" s="644"/>
      <c r="I862" s="644"/>
      <c r="J862" s="675"/>
      <c r="K862" s="676"/>
      <c r="L862" s="644"/>
      <c r="M862" s="662"/>
      <c r="N862" s="644"/>
    </row>
    <row r="863" spans="1:14">
      <c r="A863" s="644"/>
      <c r="B863" s="644"/>
      <c r="C863" s="672"/>
      <c r="D863" s="644"/>
      <c r="E863" s="673"/>
      <c r="F863" s="674"/>
      <c r="G863" s="644"/>
      <c r="H863" s="644"/>
      <c r="I863" s="644"/>
      <c r="J863" s="675"/>
      <c r="K863" s="676"/>
      <c r="L863" s="644"/>
      <c r="M863" s="662"/>
      <c r="N863" s="644"/>
    </row>
    <row r="864" spans="1:14">
      <c r="A864" s="644"/>
      <c r="B864" s="644"/>
      <c r="C864" s="672"/>
      <c r="D864" s="644"/>
      <c r="E864" s="673"/>
      <c r="F864" s="674"/>
      <c r="G864" s="644"/>
      <c r="H864" s="644"/>
      <c r="I864" s="644"/>
      <c r="J864" s="675"/>
      <c r="K864" s="676"/>
      <c r="L864" s="644"/>
      <c r="M864" s="662"/>
      <c r="N864" s="644"/>
    </row>
    <row r="865" spans="1:14">
      <c r="A865" s="644"/>
      <c r="B865" s="644"/>
      <c r="C865" s="672"/>
      <c r="D865" s="644"/>
      <c r="E865" s="673"/>
      <c r="F865" s="674"/>
      <c r="G865" s="644"/>
      <c r="H865" s="644"/>
      <c r="I865" s="644"/>
      <c r="J865" s="675"/>
      <c r="K865" s="676"/>
      <c r="L865" s="644"/>
      <c r="M865" s="662"/>
      <c r="N865" s="644"/>
    </row>
    <row r="866" spans="1:14">
      <c r="A866" s="644"/>
      <c r="B866" s="644"/>
      <c r="C866" s="672"/>
      <c r="D866" s="644"/>
      <c r="E866" s="673"/>
      <c r="F866" s="674"/>
      <c r="G866" s="644"/>
      <c r="H866" s="644"/>
      <c r="I866" s="644"/>
      <c r="J866" s="675"/>
      <c r="K866" s="676"/>
      <c r="L866" s="644"/>
      <c r="M866" s="662"/>
      <c r="N866" s="644"/>
    </row>
    <row r="867" spans="1:14">
      <c r="A867" s="644"/>
      <c r="B867" s="644"/>
      <c r="C867" s="672"/>
      <c r="D867" s="644"/>
      <c r="E867" s="673"/>
      <c r="F867" s="674"/>
      <c r="G867" s="644"/>
      <c r="H867" s="644"/>
      <c r="I867" s="644"/>
      <c r="J867" s="675"/>
      <c r="K867" s="676"/>
      <c r="L867" s="644"/>
      <c r="M867" s="662"/>
      <c r="N867" s="644"/>
    </row>
    <row r="868" spans="1:14">
      <c r="A868" s="644"/>
      <c r="B868" s="644"/>
      <c r="C868" s="672"/>
      <c r="D868" s="644"/>
      <c r="E868" s="673"/>
      <c r="F868" s="674"/>
      <c r="G868" s="644"/>
      <c r="H868" s="644"/>
      <c r="I868" s="644"/>
      <c r="J868" s="675"/>
      <c r="K868" s="676"/>
      <c r="L868" s="644"/>
      <c r="M868" s="662"/>
      <c r="N868" s="644"/>
    </row>
    <row r="869" spans="1:14">
      <c r="A869" s="644"/>
      <c r="B869" s="644"/>
      <c r="C869" s="672"/>
      <c r="D869" s="644"/>
      <c r="E869" s="673"/>
      <c r="F869" s="674"/>
      <c r="G869" s="644"/>
      <c r="H869" s="644"/>
      <c r="I869" s="644"/>
      <c r="J869" s="675"/>
      <c r="K869" s="676"/>
      <c r="L869" s="644"/>
      <c r="M869" s="662"/>
      <c r="N869" s="644"/>
    </row>
    <row r="870" spans="1:14">
      <c r="A870" s="644"/>
      <c r="B870" s="644"/>
      <c r="C870" s="672"/>
      <c r="D870" s="644"/>
      <c r="E870" s="673"/>
      <c r="F870" s="674"/>
      <c r="G870" s="644"/>
      <c r="H870" s="644"/>
      <c r="I870" s="644"/>
      <c r="J870" s="675"/>
      <c r="K870" s="676"/>
      <c r="L870" s="644"/>
      <c r="M870" s="662"/>
      <c r="N870" s="644"/>
    </row>
    <row r="871" spans="1:14">
      <c r="A871" s="644"/>
      <c r="B871" s="644"/>
      <c r="C871" s="672"/>
      <c r="D871" s="644"/>
      <c r="E871" s="673"/>
      <c r="F871" s="674"/>
      <c r="G871" s="644"/>
      <c r="H871" s="644"/>
      <c r="I871" s="644"/>
      <c r="J871" s="675"/>
      <c r="K871" s="676"/>
      <c r="L871" s="644"/>
      <c r="M871" s="662"/>
      <c r="N871" s="644"/>
    </row>
    <row r="872" spans="1:14">
      <c r="A872" s="644"/>
      <c r="B872" s="644"/>
      <c r="C872" s="672"/>
      <c r="D872" s="644"/>
      <c r="E872" s="673"/>
      <c r="F872" s="674"/>
      <c r="G872" s="644"/>
      <c r="H872" s="644"/>
      <c r="I872" s="644"/>
      <c r="J872" s="675"/>
      <c r="K872" s="676"/>
      <c r="L872" s="644"/>
      <c r="M872" s="662"/>
      <c r="N872" s="644"/>
    </row>
    <row r="873" spans="1:14">
      <c r="A873" s="644"/>
      <c r="B873" s="644"/>
      <c r="C873" s="672"/>
      <c r="D873" s="644"/>
      <c r="E873" s="673"/>
      <c r="F873" s="674"/>
      <c r="G873" s="644"/>
      <c r="H873" s="644"/>
      <c r="I873" s="644"/>
      <c r="J873" s="675"/>
      <c r="K873" s="676"/>
      <c r="L873" s="644"/>
      <c r="M873" s="662"/>
      <c r="N873" s="644"/>
    </row>
    <row r="874" spans="1:14">
      <c r="A874" s="644"/>
      <c r="B874" s="644"/>
      <c r="C874" s="672"/>
      <c r="D874" s="644"/>
      <c r="E874" s="673"/>
      <c r="F874" s="674"/>
      <c r="G874" s="644"/>
      <c r="H874" s="644"/>
      <c r="I874" s="644"/>
      <c r="J874" s="675"/>
      <c r="K874" s="676"/>
      <c r="L874" s="644"/>
      <c r="M874" s="662"/>
      <c r="N874" s="644"/>
    </row>
    <row r="875" spans="1:14">
      <c r="A875" s="644"/>
      <c r="B875" s="644"/>
      <c r="C875" s="672"/>
      <c r="D875" s="644"/>
      <c r="E875" s="673"/>
      <c r="F875" s="674"/>
      <c r="G875" s="644"/>
      <c r="H875" s="644"/>
      <c r="I875" s="644"/>
      <c r="J875" s="675"/>
      <c r="K875" s="676"/>
      <c r="L875" s="644"/>
      <c r="M875" s="662"/>
      <c r="N875" s="644"/>
    </row>
    <row r="876" spans="1:14">
      <c r="A876" s="644"/>
      <c r="B876" s="644"/>
      <c r="C876" s="672"/>
      <c r="D876" s="644"/>
      <c r="E876" s="673"/>
      <c r="F876" s="674"/>
      <c r="G876" s="644"/>
      <c r="H876" s="644"/>
      <c r="I876" s="644"/>
      <c r="J876" s="675"/>
      <c r="K876" s="676"/>
      <c r="L876" s="644"/>
      <c r="M876" s="662"/>
      <c r="N876" s="644"/>
    </row>
    <row r="877" spans="1:14">
      <c r="A877" s="644"/>
      <c r="B877" s="644"/>
      <c r="C877" s="672"/>
      <c r="D877" s="644"/>
      <c r="E877" s="673"/>
      <c r="F877" s="674"/>
      <c r="G877" s="644"/>
      <c r="H877" s="644"/>
      <c r="I877" s="644"/>
      <c r="J877" s="675"/>
      <c r="K877" s="676"/>
      <c r="L877" s="644"/>
      <c r="M877" s="662"/>
      <c r="N877" s="644"/>
    </row>
    <row r="878" spans="1:14">
      <c r="A878" s="644"/>
      <c r="B878" s="644"/>
      <c r="C878" s="672"/>
      <c r="D878" s="644"/>
      <c r="E878" s="673"/>
      <c r="F878" s="674"/>
      <c r="G878" s="644"/>
      <c r="H878" s="644"/>
      <c r="I878" s="644"/>
      <c r="J878" s="675"/>
      <c r="K878" s="676"/>
      <c r="L878" s="644"/>
      <c r="M878" s="662"/>
      <c r="N878" s="644"/>
    </row>
    <row r="879" spans="1:14">
      <c r="A879" s="644"/>
      <c r="B879" s="644"/>
      <c r="C879" s="672"/>
      <c r="D879" s="644"/>
      <c r="E879" s="673"/>
      <c r="F879" s="674"/>
      <c r="G879" s="644"/>
      <c r="H879" s="644"/>
      <c r="I879" s="644"/>
      <c r="J879" s="675"/>
      <c r="K879" s="676"/>
      <c r="L879" s="644"/>
      <c r="M879" s="662"/>
      <c r="N879" s="644"/>
    </row>
    <row r="880" spans="1:14">
      <c r="A880" s="644"/>
      <c r="B880" s="644"/>
      <c r="C880" s="672"/>
      <c r="D880" s="644"/>
      <c r="E880" s="673"/>
      <c r="F880" s="674"/>
      <c r="G880" s="644"/>
      <c r="H880" s="644"/>
      <c r="I880" s="644"/>
      <c r="J880" s="675"/>
      <c r="K880" s="676"/>
      <c r="L880" s="644"/>
      <c r="M880" s="662"/>
      <c r="N880" s="644"/>
    </row>
    <row r="881" spans="1:14">
      <c r="A881" s="644"/>
      <c r="B881" s="644"/>
      <c r="C881" s="672"/>
      <c r="D881" s="644"/>
      <c r="E881" s="673"/>
      <c r="F881" s="674"/>
      <c r="G881" s="644"/>
      <c r="H881" s="644"/>
      <c r="I881" s="644"/>
      <c r="J881" s="675"/>
      <c r="K881" s="676"/>
      <c r="L881" s="644"/>
      <c r="M881" s="662"/>
      <c r="N881" s="644"/>
    </row>
    <row r="882" spans="1:14">
      <c r="A882" s="644"/>
      <c r="B882" s="644"/>
      <c r="C882" s="672"/>
      <c r="D882" s="644"/>
      <c r="E882" s="673"/>
      <c r="F882" s="674"/>
      <c r="G882" s="644"/>
      <c r="H882" s="644"/>
      <c r="I882" s="644"/>
      <c r="J882" s="675"/>
      <c r="K882" s="676"/>
      <c r="L882" s="644"/>
      <c r="M882" s="662"/>
      <c r="N882" s="644"/>
    </row>
    <row r="883" spans="1:14">
      <c r="A883" s="644"/>
      <c r="B883" s="644"/>
      <c r="C883" s="672"/>
      <c r="D883" s="644"/>
      <c r="E883" s="673"/>
      <c r="F883" s="674"/>
      <c r="G883" s="644"/>
      <c r="H883" s="644"/>
      <c r="I883" s="644"/>
      <c r="J883" s="675"/>
      <c r="K883" s="676"/>
      <c r="L883" s="644"/>
      <c r="M883" s="662"/>
      <c r="N883" s="644"/>
    </row>
    <row r="884" spans="1:14">
      <c r="A884" s="644"/>
      <c r="B884" s="644"/>
      <c r="C884" s="672"/>
      <c r="D884" s="644"/>
      <c r="E884" s="673"/>
      <c r="F884" s="674"/>
      <c r="G884" s="644"/>
      <c r="H884" s="644"/>
      <c r="I884" s="644"/>
      <c r="J884" s="675"/>
      <c r="K884" s="676"/>
      <c r="L884" s="644"/>
      <c r="M884" s="662"/>
      <c r="N884" s="644"/>
    </row>
    <row r="885" spans="1:14">
      <c r="A885" s="644"/>
      <c r="B885" s="644"/>
      <c r="C885" s="672"/>
      <c r="D885" s="644"/>
      <c r="E885" s="673"/>
      <c r="F885" s="674"/>
      <c r="G885" s="644"/>
      <c r="H885" s="644"/>
      <c r="I885" s="644"/>
      <c r="J885" s="675"/>
      <c r="K885" s="676"/>
      <c r="L885" s="644"/>
      <c r="M885" s="662"/>
      <c r="N885" s="644"/>
    </row>
    <row r="886" spans="1:14">
      <c r="A886" s="644"/>
      <c r="B886" s="644"/>
      <c r="C886" s="672"/>
      <c r="D886" s="644"/>
      <c r="E886" s="673"/>
      <c r="F886" s="674"/>
      <c r="G886" s="644"/>
      <c r="H886" s="644"/>
      <c r="I886" s="644"/>
      <c r="J886" s="675"/>
      <c r="K886" s="676"/>
      <c r="L886" s="644"/>
      <c r="M886" s="662"/>
      <c r="N886" s="644"/>
    </row>
    <row r="887" spans="1:14">
      <c r="A887" s="644"/>
      <c r="B887" s="644"/>
      <c r="C887" s="672"/>
      <c r="D887" s="644"/>
      <c r="E887" s="673"/>
      <c r="F887" s="674"/>
      <c r="G887" s="644"/>
      <c r="H887" s="644"/>
      <c r="I887" s="644"/>
      <c r="J887" s="675"/>
      <c r="K887" s="676"/>
      <c r="L887" s="644"/>
      <c r="M887" s="662"/>
      <c r="N887" s="644"/>
    </row>
    <row r="888" spans="1:14">
      <c r="A888" s="644"/>
      <c r="B888" s="644"/>
      <c r="C888" s="672"/>
      <c r="D888" s="644"/>
      <c r="E888" s="673"/>
      <c r="F888" s="674"/>
      <c r="G888" s="644"/>
      <c r="H888" s="644"/>
      <c r="I888" s="644"/>
      <c r="J888" s="675"/>
      <c r="K888" s="676"/>
      <c r="L888" s="644"/>
      <c r="M888" s="662"/>
      <c r="N888" s="644"/>
    </row>
    <row r="889" spans="1:14">
      <c r="A889" s="644"/>
      <c r="B889" s="644"/>
      <c r="C889" s="672"/>
      <c r="D889" s="644"/>
      <c r="E889" s="673"/>
      <c r="F889" s="674"/>
      <c r="G889" s="644"/>
      <c r="H889" s="644"/>
      <c r="I889" s="644"/>
      <c r="J889" s="675"/>
      <c r="K889" s="676"/>
      <c r="L889" s="644"/>
      <c r="M889" s="662"/>
      <c r="N889" s="644"/>
    </row>
    <row r="890" spans="1:14">
      <c r="A890" s="644"/>
      <c r="B890" s="644"/>
      <c r="C890" s="672"/>
      <c r="D890" s="644"/>
      <c r="E890" s="673"/>
      <c r="F890" s="674"/>
      <c r="G890" s="644"/>
      <c r="H890" s="644"/>
      <c r="I890" s="644"/>
      <c r="J890" s="675"/>
      <c r="K890" s="676"/>
      <c r="L890" s="644"/>
      <c r="M890" s="662"/>
      <c r="N890" s="644"/>
    </row>
    <row r="891" spans="1:14">
      <c r="A891" s="644"/>
      <c r="B891" s="644"/>
      <c r="C891" s="672"/>
      <c r="D891" s="644"/>
      <c r="E891" s="673"/>
      <c r="F891" s="674"/>
      <c r="G891" s="644"/>
      <c r="H891" s="644"/>
      <c r="I891" s="644"/>
      <c r="J891" s="675"/>
      <c r="K891" s="676"/>
      <c r="L891" s="644"/>
      <c r="M891" s="662"/>
      <c r="N891" s="644"/>
    </row>
    <row r="892" spans="1:14">
      <c r="A892" s="644"/>
      <c r="B892" s="644"/>
      <c r="C892" s="672"/>
      <c r="D892" s="644"/>
      <c r="E892" s="673"/>
      <c r="F892" s="674"/>
      <c r="G892" s="644"/>
      <c r="H892" s="644"/>
      <c r="I892" s="644"/>
      <c r="J892" s="675"/>
      <c r="K892" s="676"/>
      <c r="L892" s="644"/>
      <c r="M892" s="662"/>
      <c r="N892" s="644"/>
    </row>
    <row r="893" spans="1:14">
      <c r="A893" s="644"/>
      <c r="B893" s="644"/>
      <c r="C893" s="672"/>
      <c r="D893" s="644"/>
      <c r="E893" s="673"/>
      <c r="F893" s="674"/>
      <c r="G893" s="644"/>
      <c r="H893" s="644"/>
      <c r="I893" s="644"/>
      <c r="J893" s="675"/>
      <c r="K893" s="676"/>
      <c r="L893" s="644"/>
      <c r="M893" s="662"/>
      <c r="N893" s="644"/>
    </row>
    <row r="894" spans="1:14">
      <c r="A894" s="644"/>
      <c r="B894" s="644"/>
      <c r="C894" s="672"/>
      <c r="D894" s="644"/>
      <c r="E894" s="673"/>
      <c r="F894" s="674"/>
      <c r="G894" s="644"/>
      <c r="H894" s="644"/>
      <c r="I894" s="644"/>
      <c r="J894" s="675"/>
      <c r="K894" s="676"/>
      <c r="L894" s="644"/>
      <c r="M894" s="662"/>
      <c r="N894" s="644"/>
    </row>
    <row r="895" spans="1:14">
      <c r="A895" s="644"/>
      <c r="B895" s="644"/>
      <c r="C895" s="672"/>
      <c r="D895" s="644"/>
      <c r="E895" s="673"/>
      <c r="F895" s="674"/>
      <c r="G895" s="644"/>
      <c r="H895" s="644"/>
      <c r="I895" s="644"/>
      <c r="J895" s="675"/>
      <c r="K895" s="676"/>
      <c r="L895" s="644"/>
      <c r="M895" s="662"/>
      <c r="N895" s="644"/>
    </row>
    <row r="896" spans="1:14">
      <c r="A896" s="644"/>
      <c r="B896" s="644"/>
      <c r="C896" s="672"/>
      <c r="D896" s="644"/>
      <c r="E896" s="673"/>
      <c r="F896" s="674"/>
      <c r="G896" s="644"/>
      <c r="H896" s="644"/>
      <c r="I896" s="644"/>
      <c r="J896" s="675"/>
      <c r="K896" s="676"/>
      <c r="L896" s="644"/>
      <c r="M896" s="662"/>
      <c r="N896" s="644"/>
    </row>
    <row r="897" spans="1:14">
      <c r="A897" s="644"/>
      <c r="B897" s="644"/>
      <c r="C897" s="672"/>
      <c r="D897" s="644"/>
      <c r="E897" s="673"/>
      <c r="F897" s="674"/>
      <c r="G897" s="644"/>
      <c r="H897" s="644"/>
      <c r="I897" s="644"/>
      <c r="J897" s="675"/>
      <c r="K897" s="676"/>
      <c r="L897" s="644"/>
      <c r="M897" s="662"/>
      <c r="N897" s="644"/>
    </row>
    <row r="898" spans="1:14">
      <c r="A898" s="644"/>
      <c r="B898" s="644"/>
      <c r="C898" s="672"/>
      <c r="D898" s="644"/>
      <c r="E898" s="673"/>
      <c r="F898" s="674"/>
      <c r="G898" s="644"/>
      <c r="H898" s="644"/>
      <c r="I898" s="644"/>
      <c r="J898" s="675"/>
      <c r="K898" s="676"/>
      <c r="L898" s="644"/>
      <c r="M898" s="662"/>
      <c r="N898" s="644"/>
    </row>
    <row r="899" spans="1:14">
      <c r="A899" s="644"/>
      <c r="B899" s="644"/>
      <c r="C899" s="672"/>
      <c r="D899" s="644"/>
      <c r="E899" s="673"/>
      <c r="F899" s="674"/>
      <c r="G899" s="644"/>
      <c r="H899" s="644"/>
      <c r="I899" s="644"/>
      <c r="J899" s="675"/>
      <c r="K899" s="676"/>
      <c r="L899" s="644"/>
      <c r="M899" s="662"/>
      <c r="N899" s="644"/>
    </row>
    <row r="900" spans="1:14">
      <c r="A900" s="644"/>
      <c r="B900" s="644"/>
      <c r="C900" s="672"/>
      <c r="D900" s="644"/>
      <c r="E900" s="673"/>
      <c r="F900" s="674"/>
      <c r="G900" s="644"/>
      <c r="H900" s="644"/>
      <c r="I900" s="644"/>
      <c r="J900" s="675"/>
      <c r="K900" s="676"/>
      <c r="L900" s="644"/>
      <c r="M900" s="662"/>
      <c r="N900" s="644"/>
    </row>
    <row r="901" spans="1:14">
      <c r="A901" s="644"/>
      <c r="B901" s="644"/>
      <c r="C901" s="672"/>
      <c r="D901" s="644"/>
      <c r="E901" s="673"/>
      <c r="F901" s="674"/>
      <c r="G901" s="644"/>
      <c r="H901" s="644"/>
      <c r="I901" s="644"/>
      <c r="J901" s="675"/>
      <c r="K901" s="676"/>
      <c r="L901" s="644"/>
      <c r="M901" s="662"/>
      <c r="N901" s="644"/>
    </row>
    <row r="902" spans="1:14">
      <c r="A902" s="644"/>
      <c r="B902" s="644"/>
      <c r="C902" s="672"/>
      <c r="D902" s="644"/>
      <c r="E902" s="673"/>
      <c r="F902" s="674"/>
      <c r="G902" s="644"/>
      <c r="H902" s="644"/>
      <c r="I902" s="644"/>
      <c r="J902" s="675"/>
      <c r="K902" s="676"/>
      <c r="L902" s="644"/>
      <c r="M902" s="662"/>
      <c r="N902" s="644"/>
    </row>
    <row r="903" spans="1:14">
      <c r="A903" s="644"/>
      <c r="B903" s="644"/>
      <c r="C903" s="672"/>
      <c r="D903" s="644"/>
      <c r="E903" s="673"/>
      <c r="F903" s="674"/>
      <c r="G903" s="644"/>
      <c r="H903" s="644"/>
      <c r="I903" s="644"/>
      <c r="J903" s="675"/>
      <c r="K903" s="676"/>
      <c r="L903" s="644"/>
      <c r="M903" s="662"/>
      <c r="N903" s="644"/>
    </row>
    <row r="904" spans="1:14">
      <c r="A904" s="644"/>
      <c r="B904" s="644"/>
      <c r="C904" s="672"/>
      <c r="D904" s="644"/>
      <c r="E904" s="673"/>
      <c r="F904" s="674"/>
      <c r="G904" s="644"/>
      <c r="H904" s="644"/>
      <c r="I904" s="644"/>
      <c r="J904" s="675"/>
      <c r="K904" s="676"/>
      <c r="L904" s="644"/>
      <c r="M904" s="662"/>
      <c r="N904" s="644"/>
    </row>
    <row r="905" spans="1:14">
      <c r="A905" s="644"/>
      <c r="B905" s="644"/>
      <c r="C905" s="672"/>
      <c r="D905" s="644"/>
      <c r="E905" s="673"/>
      <c r="F905" s="674"/>
      <c r="G905" s="644"/>
      <c r="H905" s="644"/>
      <c r="I905" s="644"/>
      <c r="J905" s="675"/>
      <c r="K905" s="676"/>
      <c r="L905" s="644"/>
      <c r="M905" s="662"/>
      <c r="N905" s="644"/>
    </row>
    <row r="906" spans="1:14">
      <c r="A906" s="644"/>
      <c r="B906" s="644"/>
      <c r="C906" s="672"/>
      <c r="D906" s="644"/>
      <c r="E906" s="673"/>
      <c r="F906" s="674"/>
      <c r="G906" s="644"/>
      <c r="H906" s="644"/>
      <c r="I906" s="644"/>
      <c r="J906" s="675"/>
      <c r="K906" s="676"/>
      <c r="L906" s="644"/>
      <c r="M906" s="662"/>
      <c r="N906" s="644"/>
    </row>
    <row r="907" spans="1:14">
      <c r="A907" s="644"/>
      <c r="B907" s="644"/>
      <c r="C907" s="672"/>
      <c r="D907" s="644"/>
      <c r="E907" s="673"/>
      <c r="F907" s="674"/>
      <c r="G907" s="644"/>
      <c r="H907" s="644"/>
      <c r="I907" s="644"/>
      <c r="J907" s="675"/>
      <c r="K907" s="676"/>
      <c r="L907" s="644"/>
      <c r="M907" s="662"/>
      <c r="N907" s="644"/>
    </row>
    <row r="908" spans="1:14">
      <c r="A908" s="644"/>
      <c r="B908" s="644"/>
      <c r="C908" s="672"/>
      <c r="D908" s="644"/>
      <c r="E908" s="673"/>
      <c r="F908" s="674"/>
      <c r="G908" s="644"/>
      <c r="H908" s="644"/>
      <c r="I908" s="644"/>
      <c r="J908" s="675"/>
      <c r="K908" s="676"/>
      <c r="L908" s="644"/>
      <c r="M908" s="662"/>
      <c r="N908" s="644"/>
    </row>
    <row r="909" spans="1:14">
      <c r="A909" s="644"/>
      <c r="B909" s="644"/>
      <c r="C909" s="672"/>
      <c r="D909" s="644"/>
      <c r="E909" s="673"/>
      <c r="F909" s="674"/>
      <c r="G909" s="644"/>
      <c r="H909" s="644"/>
      <c r="I909" s="644"/>
      <c r="J909" s="675"/>
      <c r="K909" s="676"/>
      <c r="L909" s="644"/>
      <c r="M909" s="662"/>
      <c r="N909" s="644"/>
    </row>
    <row r="910" spans="1:14">
      <c r="A910" s="644"/>
      <c r="B910" s="644"/>
      <c r="C910" s="672"/>
      <c r="D910" s="644"/>
      <c r="E910" s="673"/>
      <c r="F910" s="674"/>
      <c r="G910" s="644"/>
      <c r="H910" s="644"/>
      <c r="I910" s="644"/>
      <c r="J910" s="675"/>
      <c r="K910" s="676"/>
      <c r="L910" s="644"/>
      <c r="M910" s="662"/>
      <c r="N910" s="644"/>
    </row>
    <row r="911" spans="1:14">
      <c r="A911" s="644"/>
      <c r="B911" s="644"/>
      <c r="C911" s="672"/>
      <c r="D911" s="644"/>
      <c r="E911" s="673"/>
      <c r="F911" s="674"/>
      <c r="G911" s="644"/>
      <c r="H911" s="644"/>
      <c r="I911" s="644"/>
      <c r="J911" s="675"/>
      <c r="K911" s="676"/>
      <c r="L911" s="644"/>
      <c r="M911" s="662"/>
      <c r="N911" s="644"/>
    </row>
    <row r="912" spans="1:14">
      <c r="A912" s="644"/>
      <c r="B912" s="644"/>
      <c r="C912" s="672"/>
      <c r="D912" s="644"/>
      <c r="E912" s="673"/>
      <c r="F912" s="674"/>
      <c r="G912" s="644"/>
      <c r="H912" s="644"/>
      <c r="I912" s="644"/>
      <c r="J912" s="675"/>
      <c r="K912" s="676"/>
      <c r="L912" s="644"/>
      <c r="M912" s="662"/>
      <c r="N912" s="644"/>
    </row>
    <row r="913" spans="1:14">
      <c r="A913" s="644"/>
      <c r="B913" s="644"/>
      <c r="C913" s="672"/>
      <c r="D913" s="644"/>
      <c r="E913" s="673"/>
      <c r="F913" s="674"/>
      <c r="G913" s="644"/>
      <c r="H913" s="644"/>
      <c r="I913" s="644"/>
      <c r="J913" s="675"/>
      <c r="K913" s="676"/>
      <c r="L913" s="644"/>
      <c r="M913" s="662"/>
      <c r="N913" s="644"/>
    </row>
    <row r="914" spans="1:14">
      <c r="A914" s="644"/>
      <c r="B914" s="644"/>
      <c r="C914" s="672"/>
      <c r="D914" s="644"/>
      <c r="E914" s="673"/>
      <c r="F914" s="674"/>
      <c r="G914" s="644"/>
      <c r="H914" s="644"/>
      <c r="I914" s="644"/>
      <c r="J914" s="675"/>
      <c r="K914" s="676"/>
      <c r="L914" s="644"/>
      <c r="M914" s="662"/>
      <c r="N914" s="644"/>
    </row>
    <row r="915" spans="1:14">
      <c r="A915" s="644"/>
      <c r="B915" s="644"/>
      <c r="C915" s="672"/>
      <c r="D915" s="644"/>
      <c r="E915" s="673"/>
      <c r="F915" s="674"/>
      <c r="G915" s="644"/>
      <c r="H915" s="644"/>
      <c r="I915" s="644"/>
      <c r="J915" s="675"/>
      <c r="K915" s="676"/>
      <c r="L915" s="644"/>
      <c r="M915" s="662"/>
      <c r="N915" s="644"/>
    </row>
    <row r="916" spans="1:14">
      <c r="A916" s="644"/>
      <c r="B916" s="644"/>
      <c r="C916" s="672"/>
      <c r="D916" s="644"/>
      <c r="E916" s="673"/>
      <c r="F916" s="674"/>
      <c r="G916" s="644"/>
      <c r="H916" s="644"/>
      <c r="I916" s="644"/>
      <c r="J916" s="675"/>
      <c r="K916" s="676"/>
      <c r="L916" s="644"/>
      <c r="M916" s="662"/>
      <c r="N916" s="644"/>
    </row>
    <row r="917" spans="1:14">
      <c r="A917" s="644"/>
      <c r="B917" s="644"/>
      <c r="C917" s="672"/>
      <c r="D917" s="644"/>
      <c r="E917" s="673"/>
      <c r="F917" s="674"/>
      <c r="G917" s="644"/>
      <c r="H917" s="644"/>
      <c r="I917" s="644"/>
      <c r="J917" s="675"/>
      <c r="K917" s="676"/>
      <c r="L917" s="644"/>
      <c r="M917" s="662"/>
      <c r="N917" s="644"/>
    </row>
    <row r="918" spans="1:14">
      <c r="A918" s="644"/>
      <c r="B918" s="644"/>
      <c r="C918" s="672"/>
      <c r="D918" s="644"/>
      <c r="E918" s="673"/>
      <c r="F918" s="674"/>
      <c r="G918" s="644"/>
      <c r="H918" s="644"/>
      <c r="I918" s="644"/>
      <c r="J918" s="675"/>
      <c r="K918" s="676"/>
      <c r="L918" s="644"/>
      <c r="M918" s="662"/>
      <c r="N918" s="644"/>
    </row>
    <row r="919" spans="1:14">
      <c r="A919" s="644"/>
      <c r="B919" s="644"/>
      <c r="C919" s="672"/>
      <c r="D919" s="644"/>
      <c r="E919" s="673"/>
      <c r="F919" s="674"/>
      <c r="G919" s="644"/>
      <c r="H919" s="644"/>
      <c r="I919" s="644"/>
      <c r="J919" s="675"/>
      <c r="K919" s="676"/>
      <c r="L919" s="644"/>
      <c r="M919" s="662"/>
      <c r="N919" s="644"/>
    </row>
    <row r="920" spans="1:14">
      <c r="A920" s="644"/>
      <c r="B920" s="644"/>
      <c r="C920" s="672"/>
      <c r="D920" s="644"/>
      <c r="E920" s="673"/>
      <c r="F920" s="674"/>
      <c r="G920" s="644"/>
      <c r="H920" s="644"/>
      <c r="I920" s="644"/>
      <c r="J920" s="675"/>
      <c r="K920" s="676"/>
      <c r="L920" s="644"/>
      <c r="M920" s="662"/>
      <c r="N920" s="644"/>
    </row>
    <row r="921" spans="1:14">
      <c r="A921" s="644"/>
      <c r="B921" s="644"/>
      <c r="C921" s="672"/>
      <c r="D921" s="644"/>
      <c r="E921" s="673"/>
      <c r="F921" s="674"/>
      <c r="G921" s="644"/>
      <c r="H921" s="644"/>
      <c r="I921" s="644"/>
      <c r="J921" s="675"/>
      <c r="K921" s="676"/>
      <c r="L921" s="644"/>
      <c r="M921" s="662"/>
      <c r="N921" s="644"/>
    </row>
    <row r="922" spans="1:14">
      <c r="A922" s="644"/>
      <c r="B922" s="644"/>
      <c r="C922" s="672"/>
      <c r="D922" s="644"/>
      <c r="E922" s="673"/>
      <c r="F922" s="674"/>
      <c r="G922" s="644"/>
      <c r="H922" s="644"/>
      <c r="I922" s="644"/>
      <c r="J922" s="675"/>
      <c r="K922" s="676"/>
      <c r="L922" s="644"/>
      <c r="M922" s="662"/>
      <c r="N922" s="644"/>
    </row>
    <row r="923" spans="1:14">
      <c r="A923" s="644"/>
      <c r="B923" s="644"/>
      <c r="C923" s="672"/>
      <c r="D923" s="644"/>
      <c r="E923" s="673"/>
      <c r="F923" s="674"/>
      <c r="G923" s="644"/>
      <c r="H923" s="644"/>
      <c r="I923" s="644"/>
      <c r="J923" s="675"/>
      <c r="K923" s="676"/>
      <c r="L923" s="644"/>
      <c r="M923" s="662"/>
      <c r="N923" s="644"/>
    </row>
    <row r="924" spans="1:14">
      <c r="A924" s="644"/>
      <c r="B924" s="644"/>
      <c r="C924" s="672"/>
      <c r="D924" s="644"/>
      <c r="E924" s="673"/>
      <c r="F924" s="674"/>
      <c r="G924" s="644"/>
      <c r="H924" s="644"/>
      <c r="I924" s="644"/>
      <c r="J924" s="675"/>
      <c r="K924" s="676"/>
      <c r="L924" s="644"/>
      <c r="M924" s="662"/>
      <c r="N924" s="644"/>
    </row>
    <row r="925" spans="1:14">
      <c r="A925" s="644"/>
      <c r="B925" s="644"/>
      <c r="C925" s="672"/>
      <c r="D925" s="644"/>
      <c r="E925" s="673"/>
      <c r="F925" s="674"/>
      <c r="G925" s="644"/>
      <c r="H925" s="644"/>
      <c r="I925" s="644"/>
      <c r="J925" s="675"/>
      <c r="K925" s="676"/>
      <c r="L925" s="644"/>
      <c r="M925" s="662"/>
      <c r="N925" s="644"/>
    </row>
    <row r="926" spans="1:14">
      <c r="A926" s="644"/>
      <c r="B926" s="644"/>
      <c r="C926" s="672"/>
      <c r="D926" s="644"/>
      <c r="E926" s="673"/>
      <c r="F926" s="674"/>
      <c r="G926" s="644"/>
      <c r="H926" s="644"/>
      <c r="I926" s="644"/>
      <c r="J926" s="675"/>
      <c r="K926" s="676"/>
      <c r="L926" s="644"/>
      <c r="M926" s="662"/>
      <c r="N926" s="644"/>
    </row>
    <row r="927" spans="1:14">
      <c r="A927" s="644"/>
      <c r="B927" s="644"/>
      <c r="C927" s="672"/>
      <c r="D927" s="644"/>
      <c r="E927" s="673"/>
      <c r="F927" s="674"/>
      <c r="G927" s="644"/>
      <c r="H927" s="644"/>
      <c r="I927" s="644"/>
      <c r="J927" s="675"/>
      <c r="K927" s="676"/>
      <c r="L927" s="644"/>
      <c r="M927" s="662"/>
      <c r="N927" s="644"/>
    </row>
    <row r="928" spans="1:14">
      <c r="A928" s="644"/>
      <c r="B928" s="644"/>
      <c r="C928" s="672"/>
      <c r="D928" s="644"/>
      <c r="E928" s="673"/>
      <c r="F928" s="674"/>
      <c r="G928" s="644"/>
      <c r="H928" s="644"/>
      <c r="I928" s="644"/>
      <c r="J928" s="675"/>
      <c r="K928" s="676"/>
      <c r="L928" s="644"/>
      <c r="M928" s="662"/>
      <c r="N928" s="644"/>
    </row>
    <row r="929" spans="1:14">
      <c r="A929" s="644"/>
      <c r="B929" s="644"/>
      <c r="C929" s="672"/>
      <c r="D929" s="644"/>
      <c r="E929" s="673"/>
      <c r="F929" s="674"/>
      <c r="G929" s="644"/>
      <c r="H929" s="644"/>
      <c r="I929" s="644"/>
      <c r="J929" s="675"/>
      <c r="K929" s="676"/>
      <c r="L929" s="644"/>
      <c r="M929" s="662"/>
      <c r="N929" s="644"/>
    </row>
    <row r="930" spans="1:14">
      <c r="A930" s="644"/>
      <c r="B930" s="644"/>
      <c r="C930" s="672"/>
      <c r="D930" s="644"/>
      <c r="E930" s="673"/>
      <c r="F930" s="674"/>
      <c r="G930" s="644"/>
      <c r="H930" s="644"/>
      <c r="I930" s="644"/>
      <c r="J930" s="675"/>
      <c r="K930" s="676"/>
      <c r="L930" s="644"/>
      <c r="M930" s="662"/>
      <c r="N930" s="644"/>
    </row>
    <row r="931" spans="1:14">
      <c r="A931" s="644"/>
      <c r="B931" s="644"/>
      <c r="C931" s="672"/>
      <c r="D931" s="644"/>
      <c r="E931" s="673"/>
      <c r="F931" s="674"/>
      <c r="G931" s="644"/>
      <c r="H931" s="644"/>
      <c r="I931" s="644"/>
      <c r="J931" s="675"/>
      <c r="K931" s="676"/>
      <c r="L931" s="644"/>
      <c r="M931" s="662"/>
      <c r="N931" s="644"/>
    </row>
  </sheetData>
  <autoFilter ref="A3:N931" xr:uid="{6D143F0A-6CAD-4512-9A84-B63400324941}"/>
  <hyperlinks>
    <hyperlink ref="B2" location="'Cable trays (PU)'!B7" display="General items" xr:uid="{5D228A66-5C18-DD4F-8C5C-B1D56F60EB9C}"/>
    <hyperlink ref="G2" location="'Cable trays (PU)'!B159" display="Fittings" xr:uid="{FDF2935C-4FF7-8946-854C-C2E049FBC66E}"/>
    <hyperlink ref="F2" location="'Cable trays (PU)'!B33" display="Cable Trays" xr:uid="{F8462DB4-0ADB-0449-9A30-0D2A5324859F}"/>
  </hyperlink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75321-D9AF-E448-8CFE-F8650DD11224}">
  <sheetPr>
    <tabColor theme="9" tint="0.59999389629810485"/>
  </sheetPr>
  <dimension ref="A1:AD140"/>
  <sheetViews>
    <sheetView zoomScaleNormal="100" workbookViewId="0">
      <pane ySplit="4" topLeftCell="A5" activePane="bottomLeft" state="frozen"/>
      <selection pane="bottomLeft" activeCell="A5" sqref="A5"/>
      <selection activeCell="F6" sqref="F6"/>
    </sheetView>
  </sheetViews>
  <sheetFormatPr defaultColWidth="8.85546875" defaultRowHeight="13.9"/>
  <cols>
    <col min="1" max="1" width="18.140625" style="1" customWidth="1"/>
    <col min="2" max="2" width="12.28515625" style="717" customWidth="1"/>
    <col min="3" max="3" width="10.28515625" style="718" customWidth="1"/>
    <col min="4" max="4" width="9.42578125" style="719" customWidth="1"/>
    <col min="5" max="5" width="10.85546875" style="720" customWidth="1"/>
    <col min="6" max="6" width="15.85546875" style="1" customWidth="1"/>
    <col min="7" max="7" width="28.7109375" style="1" customWidth="1"/>
    <col min="8" max="8" width="21" style="721" customWidth="1"/>
    <col min="9" max="9" width="43.42578125" style="1" customWidth="1"/>
    <col min="10" max="10" width="9.28515625" style="722" bestFit="1" customWidth="1"/>
    <col min="11" max="11" width="5.42578125" style="723" customWidth="1"/>
    <col min="12" max="12" width="11.42578125" style="723" customWidth="1"/>
    <col min="13" max="13" width="10.85546875" style="723" customWidth="1"/>
    <col min="14" max="14" width="7.85546875" style="724" customWidth="1"/>
    <col min="15" max="15" width="14.140625" style="717" customWidth="1"/>
    <col min="16" max="16" width="7.42578125" style="724" customWidth="1"/>
    <col min="17" max="17" width="55.7109375" style="1" bestFit="1" customWidth="1"/>
    <col min="18" max="18" width="14" style="1" customWidth="1"/>
    <col min="19" max="19" width="17.42578125" style="724" customWidth="1"/>
    <col min="20" max="20" width="11" style="724" customWidth="1"/>
    <col min="21" max="21" width="12" style="1" customWidth="1"/>
    <col min="22" max="22" width="9.28515625" style="67" customWidth="1"/>
    <col min="23" max="23" width="8.85546875" style="1"/>
    <col min="24" max="24" width="22.85546875" style="1" bestFit="1" customWidth="1"/>
    <col min="25" max="25" width="30.42578125" style="1" bestFit="1" customWidth="1"/>
    <col min="26" max="26" width="19.85546875" style="1" bestFit="1" customWidth="1"/>
    <col min="27" max="27" width="22.85546875" style="1" bestFit="1" customWidth="1"/>
    <col min="28" max="28" width="19.85546875" style="1" bestFit="1" customWidth="1"/>
    <col min="29" max="16384" width="8.85546875" style="1"/>
  </cols>
  <sheetData>
    <row r="1" spans="1:30" s="707" customFormat="1" ht="18" customHeight="1">
      <c r="B1" s="708"/>
      <c r="C1" s="709"/>
      <c r="D1" s="710" t="s">
        <v>2257</v>
      </c>
      <c r="H1" s="711"/>
      <c r="J1" s="708"/>
      <c r="K1" s="710"/>
      <c r="L1" s="710"/>
      <c r="M1" s="710"/>
      <c r="N1" s="710"/>
      <c r="O1" s="708"/>
      <c r="P1" s="710"/>
      <c r="S1" s="710"/>
      <c r="T1" s="710"/>
      <c r="V1" s="402"/>
    </row>
    <row r="2" spans="1:30" s="707" customFormat="1" ht="18" customHeight="1">
      <c r="A2" s="712"/>
      <c r="B2" s="713"/>
      <c r="C2" s="714"/>
      <c r="D2" s="712">
        <f>'[55]Project Input'!E32</f>
        <v>11.5</v>
      </c>
      <c r="E2" s="710"/>
      <c r="F2" s="712"/>
      <c r="H2" s="713"/>
      <c r="I2" s="712"/>
      <c r="J2" s="715"/>
      <c r="K2" s="716"/>
      <c r="L2" s="712"/>
      <c r="M2" s="712"/>
      <c r="N2" s="712"/>
      <c r="O2" s="713"/>
      <c r="P2" s="712"/>
      <c r="Q2" s="712"/>
      <c r="R2" s="712"/>
      <c r="S2" s="712"/>
      <c r="T2" s="712"/>
      <c r="V2" s="402"/>
    </row>
    <row r="3" spans="1:30" ht="18" customHeight="1"/>
    <row r="4" spans="1:30" s="717" customFormat="1" ht="26.1" customHeight="1">
      <c r="A4" s="725" t="s">
        <v>2258</v>
      </c>
      <c r="B4" s="725" t="s">
        <v>2259</v>
      </c>
      <c r="C4" s="726" t="s">
        <v>2260</v>
      </c>
      <c r="D4" s="727" t="s">
        <v>2261</v>
      </c>
      <c r="E4" s="727" t="s">
        <v>2262</v>
      </c>
      <c r="F4" s="725" t="s">
        <v>2263</v>
      </c>
      <c r="G4" s="725" t="s">
        <v>2264</v>
      </c>
      <c r="H4" s="728" t="s">
        <v>2265</v>
      </c>
      <c r="I4" s="725" t="s">
        <v>2266</v>
      </c>
      <c r="J4" s="725" t="s">
        <v>2267</v>
      </c>
      <c r="K4" s="728" t="s">
        <v>2268</v>
      </c>
      <c r="L4" s="728" t="s">
        <v>2269</v>
      </c>
      <c r="M4" s="728" t="s">
        <v>2270</v>
      </c>
      <c r="N4" s="725" t="s">
        <v>2271</v>
      </c>
      <c r="O4" s="725" t="s">
        <v>2272</v>
      </c>
      <c r="P4" s="725" t="s">
        <v>2273</v>
      </c>
      <c r="Q4" s="728" t="s">
        <v>2274</v>
      </c>
      <c r="R4" s="725" t="s">
        <v>2275</v>
      </c>
      <c r="S4" s="725" t="s">
        <v>2276</v>
      </c>
      <c r="T4" s="725" t="s">
        <v>2277</v>
      </c>
      <c r="U4" s="729" t="s">
        <v>2278</v>
      </c>
      <c r="V4" s="729" t="s">
        <v>2279</v>
      </c>
      <c r="AD4" s="717" t="s">
        <v>2280</v>
      </c>
    </row>
    <row r="5" spans="1:30" s="707" customFormat="1" ht="54" customHeight="1">
      <c r="A5" s="730"/>
      <c r="B5" s="731"/>
      <c r="C5" s="732"/>
      <c r="D5" s="733">
        <v>190</v>
      </c>
      <c r="E5" s="734" t="s">
        <v>2281</v>
      </c>
      <c r="F5" s="735" t="s">
        <v>2282</v>
      </c>
      <c r="G5" s="735"/>
      <c r="H5" s="736"/>
      <c r="I5" s="735" t="s">
        <v>2283</v>
      </c>
      <c r="J5" s="731" t="s">
        <v>2284</v>
      </c>
      <c r="K5" s="737" t="s">
        <v>2285</v>
      </c>
      <c r="L5" s="737" t="s">
        <v>2286</v>
      </c>
      <c r="M5" s="737" t="s">
        <v>2287</v>
      </c>
      <c r="N5" s="4" t="s">
        <v>2288</v>
      </c>
      <c r="O5" s="731" t="s">
        <v>2289</v>
      </c>
      <c r="P5" s="4" t="s">
        <v>2290</v>
      </c>
      <c r="Q5" s="738" t="s">
        <v>2291</v>
      </c>
      <c r="R5" s="739"/>
      <c r="S5" s="4"/>
      <c r="T5" s="4">
        <v>1</v>
      </c>
      <c r="U5" s="737" t="s">
        <v>2292</v>
      </c>
      <c r="V5" s="737" t="s">
        <v>2293</v>
      </c>
    </row>
    <row r="6" spans="1:30" s="707" customFormat="1" ht="54" customHeight="1">
      <c r="A6" s="740"/>
      <c r="B6" s="741" t="s">
        <v>2294</v>
      </c>
      <c r="C6" s="742">
        <v>2507</v>
      </c>
      <c r="D6" s="743">
        <f t="shared" ref="D6:D12" si="0">C6/$D$2</f>
        <v>218</v>
      </c>
      <c r="E6" s="744" t="s">
        <v>2281</v>
      </c>
      <c r="F6" s="745" t="s">
        <v>2295</v>
      </c>
      <c r="G6" s="745" t="s">
        <v>2296</v>
      </c>
      <c r="H6" s="746" t="s">
        <v>2297</v>
      </c>
      <c r="I6" s="745" t="s">
        <v>2298</v>
      </c>
      <c r="J6" s="741" t="s">
        <v>2299</v>
      </c>
      <c r="K6" s="747" t="s">
        <v>2285</v>
      </c>
      <c r="L6" s="747"/>
      <c r="M6" s="747" t="s">
        <v>2300</v>
      </c>
      <c r="N6" s="748" t="s">
        <v>2301</v>
      </c>
      <c r="O6" s="741"/>
      <c r="P6" s="748"/>
      <c r="Q6" s="740"/>
      <c r="R6" s="740"/>
      <c r="S6" s="748" t="s">
        <v>2302</v>
      </c>
      <c r="T6" s="748">
        <v>1</v>
      </c>
      <c r="U6" s="747" t="s">
        <v>2303</v>
      </c>
      <c r="V6" s="737"/>
      <c r="W6" s="707" t="s">
        <v>2304</v>
      </c>
      <c r="AD6" s="707">
        <v>99</v>
      </c>
    </row>
    <row r="7" spans="1:30" s="707" customFormat="1" ht="54" customHeight="1">
      <c r="A7" s="740"/>
      <c r="B7" s="741"/>
      <c r="C7" s="742">
        <v>5091</v>
      </c>
      <c r="D7" s="743">
        <f t="shared" si="0"/>
        <v>442.69565217391306</v>
      </c>
      <c r="E7" s="744" t="s">
        <v>2281</v>
      </c>
      <c r="F7" s="745" t="s">
        <v>2305</v>
      </c>
      <c r="G7" s="745" t="s">
        <v>2306</v>
      </c>
      <c r="H7" s="746" t="s">
        <v>2307</v>
      </c>
      <c r="I7" s="745" t="s">
        <v>2308</v>
      </c>
      <c r="J7" s="741" t="s">
        <v>2309</v>
      </c>
      <c r="K7" s="747" t="s">
        <v>2285</v>
      </c>
      <c r="L7" s="747" t="s">
        <v>2310</v>
      </c>
      <c r="M7" s="747" t="s">
        <v>2287</v>
      </c>
      <c r="N7" s="748" t="s">
        <v>2301</v>
      </c>
      <c r="O7" s="741" t="s">
        <v>2311</v>
      </c>
      <c r="P7" s="748" t="s">
        <v>2312</v>
      </c>
      <c r="Q7" s="740" t="s">
        <v>2313</v>
      </c>
      <c r="R7" s="740"/>
      <c r="S7" s="748"/>
      <c r="T7" s="4">
        <v>1</v>
      </c>
      <c r="U7" s="747" t="s">
        <v>2314</v>
      </c>
      <c r="V7" s="737"/>
      <c r="W7" s="707" t="s">
        <v>2315</v>
      </c>
      <c r="AD7" s="707">
        <v>20</v>
      </c>
    </row>
    <row r="8" spans="1:30" s="707" customFormat="1" ht="54" customHeight="1">
      <c r="A8" s="740"/>
      <c r="B8" s="741"/>
      <c r="C8" s="742">
        <v>5216</v>
      </c>
      <c r="D8" s="743">
        <f t="shared" si="0"/>
        <v>453.56521739130437</v>
      </c>
      <c r="E8" s="744" t="s">
        <v>2281</v>
      </c>
      <c r="F8" s="745" t="s">
        <v>2305</v>
      </c>
      <c r="G8" s="745" t="s">
        <v>2306</v>
      </c>
      <c r="H8" s="746" t="s">
        <v>2316</v>
      </c>
      <c r="I8" s="745" t="s">
        <v>2317</v>
      </c>
      <c r="J8" s="741" t="s">
        <v>2318</v>
      </c>
      <c r="K8" s="747" t="s">
        <v>2285</v>
      </c>
      <c r="L8" s="747"/>
      <c r="M8" s="747" t="s">
        <v>2287</v>
      </c>
      <c r="N8" s="748"/>
      <c r="O8" s="741"/>
      <c r="P8" s="748"/>
      <c r="Q8" s="740"/>
      <c r="R8" s="740"/>
      <c r="S8" s="748"/>
      <c r="T8" s="748">
        <v>1</v>
      </c>
      <c r="U8" s="747" t="s">
        <v>2319</v>
      </c>
      <c r="V8" s="737"/>
      <c r="W8" s="707" t="s">
        <v>2320</v>
      </c>
      <c r="AD8" s="707">
        <v>668</v>
      </c>
    </row>
    <row r="9" spans="1:30" s="707" customFormat="1" ht="54" customHeight="1">
      <c r="A9" s="740"/>
      <c r="B9" s="741"/>
      <c r="C9" s="742"/>
      <c r="D9" s="743">
        <f t="shared" si="0"/>
        <v>0</v>
      </c>
      <c r="E9" s="744" t="s">
        <v>2281</v>
      </c>
      <c r="F9" s="745" t="s">
        <v>2305</v>
      </c>
      <c r="G9" s="745" t="s">
        <v>2306</v>
      </c>
      <c r="H9" s="746" t="s">
        <v>2321</v>
      </c>
      <c r="I9" s="745" t="s">
        <v>2322</v>
      </c>
      <c r="J9" s="741" t="s">
        <v>2323</v>
      </c>
      <c r="K9" s="747" t="s">
        <v>2285</v>
      </c>
      <c r="L9" s="747"/>
      <c r="M9" s="747" t="s">
        <v>2324</v>
      </c>
      <c r="N9" s="748" t="s">
        <v>2301</v>
      </c>
      <c r="O9" s="741" t="s">
        <v>2325</v>
      </c>
      <c r="P9" s="748" t="s">
        <v>2326</v>
      </c>
      <c r="Q9" s="740"/>
      <c r="R9" s="740"/>
      <c r="S9" s="748"/>
      <c r="T9" s="4">
        <v>1</v>
      </c>
      <c r="U9" s="747" t="s">
        <v>2327</v>
      </c>
      <c r="V9" s="737"/>
    </row>
    <row r="10" spans="1:30" s="707" customFormat="1" ht="54" customHeight="1">
      <c r="A10" s="740"/>
      <c r="B10" s="741"/>
      <c r="C10" s="742"/>
      <c r="D10" s="743">
        <f t="shared" si="0"/>
        <v>0</v>
      </c>
      <c r="E10" s="744" t="s">
        <v>2281</v>
      </c>
      <c r="F10" s="745" t="s">
        <v>2328</v>
      </c>
      <c r="G10" s="745" t="s">
        <v>2329</v>
      </c>
      <c r="H10" s="746">
        <v>14402004</v>
      </c>
      <c r="I10" s="745" t="s">
        <v>2330</v>
      </c>
      <c r="J10" s="741" t="s">
        <v>2331</v>
      </c>
      <c r="K10" s="747" t="s">
        <v>2285</v>
      </c>
      <c r="L10" s="747"/>
      <c r="M10" s="747" t="s">
        <v>2332</v>
      </c>
      <c r="N10" s="748"/>
      <c r="O10" s="741"/>
      <c r="P10" s="748"/>
      <c r="Q10" s="740"/>
      <c r="R10" s="740"/>
      <c r="S10" s="748" t="s">
        <v>2302</v>
      </c>
      <c r="T10" s="748">
        <v>1</v>
      </c>
      <c r="U10" s="747" t="s">
        <v>2333</v>
      </c>
      <c r="V10" s="737"/>
    </row>
    <row r="11" spans="1:30" s="707" customFormat="1" ht="54" customHeight="1">
      <c r="A11" s="740"/>
      <c r="B11" s="741"/>
      <c r="C11" s="742"/>
      <c r="D11" s="743">
        <f t="shared" si="0"/>
        <v>0</v>
      </c>
      <c r="E11" s="744" t="s">
        <v>2281</v>
      </c>
      <c r="F11" s="745" t="s">
        <v>2305</v>
      </c>
      <c r="G11" s="745" t="s">
        <v>2334</v>
      </c>
      <c r="H11" s="746" t="s">
        <v>2335</v>
      </c>
      <c r="I11" s="745" t="s">
        <v>2336</v>
      </c>
      <c r="J11" s="741" t="s">
        <v>2337</v>
      </c>
      <c r="K11" s="747" t="s">
        <v>2285</v>
      </c>
      <c r="L11" s="747" t="s">
        <v>2310</v>
      </c>
      <c r="M11" s="747" t="s">
        <v>2338</v>
      </c>
      <c r="N11" s="748" t="s">
        <v>2301</v>
      </c>
      <c r="O11" s="741"/>
      <c r="P11" s="748"/>
      <c r="Q11" s="740"/>
      <c r="R11" s="740"/>
      <c r="S11" s="748"/>
      <c r="T11" s="4">
        <v>1</v>
      </c>
      <c r="U11" s="747" t="s">
        <v>2339</v>
      </c>
      <c r="V11" s="737"/>
    </row>
    <row r="12" spans="1:30" s="707" customFormat="1" ht="54" customHeight="1">
      <c r="A12" s="740"/>
      <c r="B12" s="741"/>
      <c r="C12" s="742"/>
      <c r="D12" s="743">
        <f t="shared" si="0"/>
        <v>0</v>
      </c>
      <c r="E12" s="744" t="s">
        <v>2281</v>
      </c>
      <c r="F12" s="745" t="s">
        <v>2295</v>
      </c>
      <c r="G12" s="745" t="s">
        <v>2340</v>
      </c>
      <c r="H12" s="746" t="s">
        <v>2341</v>
      </c>
      <c r="I12" s="745" t="s">
        <v>2342</v>
      </c>
      <c r="J12" s="741" t="s">
        <v>2343</v>
      </c>
      <c r="K12" s="747" t="s">
        <v>2285</v>
      </c>
      <c r="L12" s="747"/>
      <c r="M12" s="747" t="s">
        <v>2344</v>
      </c>
      <c r="N12" s="748"/>
      <c r="O12" s="741"/>
      <c r="P12" s="748"/>
      <c r="Q12" s="749"/>
      <c r="R12" s="740"/>
      <c r="S12" s="748" t="s">
        <v>2345</v>
      </c>
      <c r="T12" s="748">
        <v>1</v>
      </c>
      <c r="U12" s="747" t="s">
        <v>2346</v>
      </c>
      <c r="V12" s="737"/>
    </row>
    <row r="13" spans="1:30" ht="54" customHeight="1">
      <c r="A13" s="740"/>
      <c r="B13" s="741"/>
      <c r="C13" s="742"/>
      <c r="D13" s="743">
        <v>40</v>
      </c>
      <c r="E13" s="744" t="s">
        <v>2281</v>
      </c>
      <c r="F13" s="745" t="s">
        <v>2295</v>
      </c>
      <c r="G13" s="745" t="s">
        <v>2347</v>
      </c>
      <c r="H13" s="746" t="s">
        <v>2348</v>
      </c>
      <c r="I13" s="745" t="s">
        <v>2349</v>
      </c>
      <c r="J13" s="741" t="s">
        <v>2350</v>
      </c>
      <c r="K13" s="747" t="s">
        <v>2285</v>
      </c>
      <c r="L13" s="747" t="s">
        <v>2351</v>
      </c>
      <c r="M13" s="747" t="s">
        <v>2338</v>
      </c>
      <c r="N13" s="748"/>
      <c r="O13" s="741" t="s">
        <v>2352</v>
      </c>
      <c r="P13" s="748"/>
      <c r="Q13" s="740" t="s">
        <v>2353</v>
      </c>
      <c r="R13" s="740"/>
      <c r="S13" s="748" t="s">
        <v>2345</v>
      </c>
      <c r="T13" s="4">
        <v>1</v>
      </c>
      <c r="U13" s="747" t="s">
        <v>2354</v>
      </c>
      <c r="V13" s="737" t="s">
        <v>2355</v>
      </c>
    </row>
    <row r="14" spans="1:30" ht="54" customHeight="1">
      <c r="A14" s="740"/>
      <c r="B14" s="741"/>
      <c r="C14" s="742">
        <v>2300</v>
      </c>
      <c r="D14" s="743">
        <f t="shared" ref="D14:D38" si="1">C14/$D$2</f>
        <v>200</v>
      </c>
      <c r="E14" s="744" t="s">
        <v>2281</v>
      </c>
      <c r="F14" s="745" t="s">
        <v>2356</v>
      </c>
      <c r="G14" s="745" t="s">
        <v>2357</v>
      </c>
      <c r="H14" s="746" t="s">
        <v>2358</v>
      </c>
      <c r="I14" s="745" t="s">
        <v>2359</v>
      </c>
      <c r="J14" s="741" t="s">
        <v>2360</v>
      </c>
      <c r="K14" s="747" t="s">
        <v>2285</v>
      </c>
      <c r="L14" s="747"/>
      <c r="M14" s="747" t="s">
        <v>2361</v>
      </c>
      <c r="N14" s="748"/>
      <c r="O14" s="741"/>
      <c r="P14" s="748"/>
      <c r="Q14" s="749"/>
      <c r="R14" s="740"/>
      <c r="S14" s="748" t="s">
        <v>2302</v>
      </c>
      <c r="T14" s="748">
        <v>1</v>
      </c>
      <c r="U14" s="747" t="s">
        <v>2362</v>
      </c>
      <c r="V14" s="737"/>
      <c r="W14" s="1" t="s">
        <v>2363</v>
      </c>
      <c r="AD14" s="1">
        <v>171</v>
      </c>
    </row>
    <row r="15" spans="1:30" ht="54" customHeight="1">
      <c r="A15" s="740"/>
      <c r="B15" s="741"/>
      <c r="C15" s="742"/>
      <c r="D15" s="743">
        <f t="shared" si="1"/>
        <v>0</v>
      </c>
      <c r="E15" s="744" t="s">
        <v>2281</v>
      </c>
      <c r="F15" s="745" t="s">
        <v>2356</v>
      </c>
      <c r="G15" s="745" t="s">
        <v>2364</v>
      </c>
      <c r="H15" s="746" t="s">
        <v>2365</v>
      </c>
      <c r="I15" s="745" t="s">
        <v>2366</v>
      </c>
      <c r="J15" s="741" t="s">
        <v>2367</v>
      </c>
      <c r="K15" s="747" t="s">
        <v>2285</v>
      </c>
      <c r="L15" s="747"/>
      <c r="M15" s="747" t="s">
        <v>2368</v>
      </c>
      <c r="N15" s="748"/>
      <c r="O15" s="741"/>
      <c r="P15" s="748"/>
      <c r="Q15" s="749"/>
      <c r="R15" s="740"/>
      <c r="S15" s="748" t="s">
        <v>2345</v>
      </c>
      <c r="T15" s="4">
        <v>1</v>
      </c>
      <c r="U15" s="747" t="s">
        <v>2369</v>
      </c>
      <c r="V15" s="737"/>
    </row>
    <row r="16" spans="1:30" ht="54" customHeight="1">
      <c r="A16" s="740"/>
      <c r="B16" s="750" t="s">
        <v>2370</v>
      </c>
      <c r="C16" s="742">
        <v>1800</v>
      </c>
      <c r="D16" s="743">
        <f t="shared" si="1"/>
        <v>156.52173913043478</v>
      </c>
      <c r="E16" s="744" t="s">
        <v>2281</v>
      </c>
      <c r="F16" s="745" t="s">
        <v>2356</v>
      </c>
      <c r="G16" s="745" t="s">
        <v>2371</v>
      </c>
      <c r="H16" s="746" t="s">
        <v>2372</v>
      </c>
      <c r="I16" s="745" t="s">
        <v>2373</v>
      </c>
      <c r="J16" s="741" t="s">
        <v>2374</v>
      </c>
      <c r="K16" s="747" t="s">
        <v>2285</v>
      </c>
      <c r="L16" s="747"/>
      <c r="M16" s="747" t="s">
        <v>2375</v>
      </c>
      <c r="N16" s="748"/>
      <c r="O16" s="741"/>
      <c r="P16" s="748"/>
      <c r="Q16" s="749"/>
      <c r="R16" s="740"/>
      <c r="S16" s="748" t="s">
        <v>2345</v>
      </c>
      <c r="T16" s="748">
        <v>1</v>
      </c>
      <c r="U16" s="747" t="s">
        <v>2376</v>
      </c>
      <c r="V16" s="737"/>
      <c r="W16" s="1" t="s">
        <v>2377</v>
      </c>
      <c r="AD16" s="1">
        <v>44</v>
      </c>
    </row>
    <row r="17" spans="1:30" ht="54" customHeight="1">
      <c r="A17" s="740"/>
      <c r="B17" s="741"/>
      <c r="C17" s="742">
        <v>1875</v>
      </c>
      <c r="D17" s="743">
        <f t="shared" si="1"/>
        <v>163.04347826086956</v>
      </c>
      <c r="E17" s="744" t="s">
        <v>2281</v>
      </c>
      <c r="F17" s="745" t="s">
        <v>2356</v>
      </c>
      <c r="G17" s="745" t="s">
        <v>2378</v>
      </c>
      <c r="H17" s="746" t="s">
        <v>2379</v>
      </c>
      <c r="I17" s="745" t="s">
        <v>2380</v>
      </c>
      <c r="J17" s="741" t="s">
        <v>2381</v>
      </c>
      <c r="K17" s="747" t="s">
        <v>2285</v>
      </c>
      <c r="L17" s="747"/>
      <c r="M17" s="747" t="s">
        <v>2382</v>
      </c>
      <c r="N17" s="748"/>
      <c r="O17" s="741"/>
      <c r="P17" s="748"/>
      <c r="Q17" s="749"/>
      <c r="R17" s="740"/>
      <c r="S17" s="748" t="s">
        <v>2345</v>
      </c>
      <c r="T17" s="4">
        <v>1</v>
      </c>
      <c r="U17" s="747" t="s">
        <v>2383</v>
      </c>
      <c r="V17" s="737"/>
      <c r="W17" s="1" t="s">
        <v>2384</v>
      </c>
      <c r="AD17" s="1">
        <v>79</v>
      </c>
    </row>
    <row r="18" spans="1:30" ht="54" customHeight="1">
      <c r="A18" s="740"/>
      <c r="B18" s="741"/>
      <c r="C18" s="742">
        <v>1875</v>
      </c>
      <c r="D18" s="743">
        <f t="shared" si="1"/>
        <v>163.04347826086956</v>
      </c>
      <c r="E18" s="744" t="s">
        <v>2281</v>
      </c>
      <c r="F18" s="745" t="s">
        <v>2356</v>
      </c>
      <c r="G18" s="745" t="s">
        <v>2378</v>
      </c>
      <c r="H18" s="746" t="s">
        <v>2385</v>
      </c>
      <c r="I18" s="745" t="s">
        <v>2380</v>
      </c>
      <c r="J18" s="741" t="s">
        <v>2381</v>
      </c>
      <c r="K18" s="747" t="s">
        <v>2285</v>
      </c>
      <c r="L18" s="747"/>
      <c r="M18" s="747" t="s">
        <v>2382</v>
      </c>
      <c r="N18" s="748"/>
      <c r="O18" s="741"/>
      <c r="P18" s="748"/>
      <c r="Q18" s="749"/>
      <c r="R18" s="740"/>
      <c r="S18" s="748" t="s">
        <v>2345</v>
      </c>
      <c r="T18" s="748">
        <v>1</v>
      </c>
      <c r="U18" s="747" t="s">
        <v>2386</v>
      </c>
      <c r="V18" s="737"/>
      <c r="W18" s="1" t="s">
        <v>2387</v>
      </c>
      <c r="AD18" s="1">
        <v>12</v>
      </c>
    </row>
    <row r="19" spans="1:30" ht="54" customHeight="1">
      <c r="A19" s="740"/>
      <c r="B19" s="741"/>
      <c r="C19" s="742"/>
      <c r="D19" s="743">
        <f t="shared" si="1"/>
        <v>0</v>
      </c>
      <c r="E19" s="744" t="s">
        <v>2281</v>
      </c>
      <c r="F19" s="745" t="s">
        <v>2356</v>
      </c>
      <c r="G19" s="745" t="s">
        <v>2378</v>
      </c>
      <c r="H19" s="746">
        <v>40071354870</v>
      </c>
      <c r="I19" s="745" t="s">
        <v>2388</v>
      </c>
      <c r="J19" s="741" t="s">
        <v>2381</v>
      </c>
      <c r="K19" s="747" t="s">
        <v>2285</v>
      </c>
      <c r="L19" s="747"/>
      <c r="M19" s="747" t="s">
        <v>2382</v>
      </c>
      <c r="N19" s="748"/>
      <c r="O19" s="741"/>
      <c r="P19" s="748"/>
      <c r="Q19" s="749"/>
      <c r="R19" s="740"/>
      <c r="S19" s="748" t="s">
        <v>2345</v>
      </c>
      <c r="T19" s="4">
        <v>1</v>
      </c>
      <c r="U19" s="747" t="s">
        <v>2383</v>
      </c>
      <c r="V19" s="737"/>
    </row>
    <row r="20" spans="1:30" ht="54" customHeight="1">
      <c r="A20" s="740"/>
      <c r="B20" s="741"/>
      <c r="C20" s="742"/>
      <c r="D20" s="743">
        <f t="shared" si="1"/>
        <v>0</v>
      </c>
      <c r="E20" s="744" t="s">
        <v>2281</v>
      </c>
      <c r="F20" s="745" t="s">
        <v>2356</v>
      </c>
      <c r="G20" s="745" t="s">
        <v>2378</v>
      </c>
      <c r="H20" s="746">
        <v>40071354871</v>
      </c>
      <c r="I20" s="745" t="s">
        <v>2389</v>
      </c>
      <c r="J20" s="741" t="s">
        <v>2381</v>
      </c>
      <c r="K20" s="747" t="s">
        <v>2285</v>
      </c>
      <c r="L20" s="747"/>
      <c r="M20" s="747" t="s">
        <v>2382</v>
      </c>
      <c r="N20" s="748"/>
      <c r="O20" s="741"/>
      <c r="P20" s="748"/>
      <c r="Q20" s="749"/>
      <c r="R20" s="740"/>
      <c r="S20" s="748" t="s">
        <v>2345</v>
      </c>
      <c r="T20" s="748">
        <v>1</v>
      </c>
      <c r="U20" s="747" t="s">
        <v>2386</v>
      </c>
      <c r="V20" s="737"/>
    </row>
    <row r="21" spans="1:30" ht="54" customHeight="1">
      <c r="A21" s="740"/>
      <c r="B21" s="741"/>
      <c r="C21" s="742"/>
      <c r="D21" s="743">
        <f t="shared" si="1"/>
        <v>0</v>
      </c>
      <c r="E21" s="744" t="s">
        <v>2281</v>
      </c>
      <c r="F21" s="745" t="s">
        <v>2356</v>
      </c>
      <c r="G21" s="745" t="s">
        <v>2364</v>
      </c>
      <c r="H21" s="746" t="s">
        <v>2390</v>
      </c>
      <c r="I21" s="745" t="s">
        <v>2391</v>
      </c>
      <c r="J21" s="741" t="s">
        <v>2381</v>
      </c>
      <c r="K21" s="747" t="s">
        <v>2285</v>
      </c>
      <c r="L21" s="747"/>
      <c r="M21" s="747" t="s">
        <v>2382</v>
      </c>
      <c r="N21" s="748"/>
      <c r="O21" s="741"/>
      <c r="P21" s="748"/>
      <c r="Q21" s="749"/>
      <c r="R21" s="740"/>
      <c r="S21" s="748" t="s">
        <v>2345</v>
      </c>
      <c r="T21" s="4">
        <v>1</v>
      </c>
      <c r="U21" s="747" t="s">
        <v>2392</v>
      </c>
      <c r="V21" s="737"/>
    </row>
    <row r="22" spans="1:30" ht="54" customHeight="1">
      <c r="A22" s="740"/>
      <c r="B22" s="741"/>
      <c r="C22" s="742"/>
      <c r="D22" s="743">
        <f t="shared" si="1"/>
        <v>0</v>
      </c>
      <c r="E22" s="744" t="s">
        <v>2281</v>
      </c>
      <c r="F22" s="745" t="s">
        <v>2356</v>
      </c>
      <c r="G22" s="745" t="s">
        <v>2364</v>
      </c>
      <c r="H22" s="746" t="s">
        <v>2393</v>
      </c>
      <c r="I22" s="745" t="s">
        <v>2394</v>
      </c>
      <c r="J22" s="741" t="s">
        <v>2381</v>
      </c>
      <c r="K22" s="747" t="s">
        <v>2285</v>
      </c>
      <c r="L22" s="747"/>
      <c r="M22" s="747" t="s">
        <v>2382</v>
      </c>
      <c r="N22" s="748"/>
      <c r="O22" s="741"/>
      <c r="P22" s="748"/>
      <c r="Q22" s="749"/>
      <c r="R22" s="740"/>
      <c r="S22" s="748" t="s">
        <v>2345</v>
      </c>
      <c r="T22" s="748">
        <v>1</v>
      </c>
      <c r="U22" s="747" t="s">
        <v>2395</v>
      </c>
      <c r="V22" s="737"/>
    </row>
    <row r="23" spans="1:30" ht="54" customHeight="1">
      <c r="A23" s="740"/>
      <c r="B23" s="741"/>
      <c r="C23" s="742"/>
      <c r="D23" s="743">
        <f t="shared" si="1"/>
        <v>0</v>
      </c>
      <c r="E23" s="744" t="s">
        <v>2281</v>
      </c>
      <c r="F23" s="745" t="s">
        <v>2356</v>
      </c>
      <c r="G23" s="745" t="s">
        <v>2396</v>
      </c>
      <c r="H23" s="746" t="s">
        <v>2397</v>
      </c>
      <c r="I23" s="745" t="s">
        <v>2359</v>
      </c>
      <c r="J23" s="741" t="s">
        <v>2398</v>
      </c>
      <c r="K23" s="747" t="s">
        <v>2285</v>
      </c>
      <c r="L23" s="747"/>
      <c r="M23" s="747" t="s">
        <v>2399</v>
      </c>
      <c r="N23" s="748"/>
      <c r="O23" s="741"/>
      <c r="P23" s="748"/>
      <c r="Q23" s="749"/>
      <c r="R23" s="740"/>
      <c r="S23" s="748" t="s">
        <v>2400</v>
      </c>
      <c r="T23" s="4">
        <v>1</v>
      </c>
      <c r="U23" s="747" t="s">
        <v>2401</v>
      </c>
      <c r="V23" s="737"/>
    </row>
    <row r="24" spans="1:30" ht="54" customHeight="1">
      <c r="A24" s="740"/>
      <c r="B24" s="741"/>
      <c r="C24" s="742"/>
      <c r="D24" s="743">
        <f t="shared" si="1"/>
        <v>0</v>
      </c>
      <c r="E24" s="744" t="s">
        <v>2281</v>
      </c>
      <c r="F24" s="745" t="s">
        <v>2356</v>
      </c>
      <c r="G24" s="745" t="s">
        <v>2357</v>
      </c>
      <c r="H24" s="746" t="s">
        <v>2402</v>
      </c>
      <c r="I24" s="745" t="s">
        <v>2403</v>
      </c>
      <c r="J24" s="741" t="s">
        <v>2404</v>
      </c>
      <c r="K24" s="747" t="s">
        <v>2285</v>
      </c>
      <c r="L24" s="747"/>
      <c r="M24" s="747" t="s">
        <v>2399</v>
      </c>
      <c r="N24" s="748"/>
      <c r="O24" s="741"/>
      <c r="P24" s="748"/>
      <c r="Q24" s="749"/>
      <c r="R24" s="740"/>
      <c r="S24" s="748"/>
      <c r="T24" s="748">
        <v>1</v>
      </c>
      <c r="U24" s="747" t="s">
        <v>2405</v>
      </c>
      <c r="V24" s="737"/>
    </row>
    <row r="25" spans="1:30" ht="54" customHeight="1">
      <c r="A25" s="740"/>
      <c r="B25" s="741"/>
      <c r="C25" s="742"/>
      <c r="D25" s="743">
        <f t="shared" si="1"/>
        <v>0</v>
      </c>
      <c r="E25" s="744" t="s">
        <v>2281</v>
      </c>
      <c r="F25" s="745" t="s">
        <v>2356</v>
      </c>
      <c r="G25" s="745" t="s">
        <v>2406</v>
      </c>
      <c r="H25" s="746">
        <v>40071354879</v>
      </c>
      <c r="I25" s="745" t="s">
        <v>2407</v>
      </c>
      <c r="J25" s="741" t="s">
        <v>2374</v>
      </c>
      <c r="K25" s="747" t="s">
        <v>2285</v>
      </c>
      <c r="L25" s="747"/>
      <c r="M25" s="747" t="s">
        <v>2408</v>
      </c>
      <c r="N25" s="748"/>
      <c r="O25" s="741"/>
      <c r="P25" s="748"/>
      <c r="Q25" s="749"/>
      <c r="R25" s="740"/>
      <c r="S25" s="748"/>
      <c r="T25" s="4">
        <v>1</v>
      </c>
      <c r="U25" s="747" t="s">
        <v>2409</v>
      </c>
      <c r="V25" s="737"/>
    </row>
    <row r="26" spans="1:30" ht="54" customHeight="1">
      <c r="A26" s="740"/>
      <c r="B26" s="750" t="s">
        <v>2370</v>
      </c>
      <c r="C26" s="742">
        <v>2113</v>
      </c>
      <c r="D26" s="743">
        <f>C26/$D$2</f>
        <v>183.7391304347826</v>
      </c>
      <c r="E26" s="744" t="s">
        <v>2281</v>
      </c>
      <c r="F26" s="745" t="s">
        <v>2356</v>
      </c>
      <c r="G26" s="745" t="s">
        <v>2410</v>
      </c>
      <c r="H26" s="746">
        <v>40071354877</v>
      </c>
      <c r="I26" s="745" t="s">
        <v>2411</v>
      </c>
      <c r="J26" s="741" t="s">
        <v>2374</v>
      </c>
      <c r="K26" s="747" t="s">
        <v>2285</v>
      </c>
      <c r="L26" s="747"/>
      <c r="M26" s="747" t="s">
        <v>2361</v>
      </c>
      <c r="N26" s="748"/>
      <c r="O26" s="741"/>
      <c r="P26" s="748"/>
      <c r="Q26" s="749"/>
      <c r="R26" s="740"/>
      <c r="S26" s="748" t="s">
        <v>2345</v>
      </c>
      <c r="T26" s="748">
        <v>1</v>
      </c>
      <c r="U26" s="747" t="s">
        <v>2412</v>
      </c>
      <c r="V26" s="737"/>
      <c r="W26" s="1" t="s">
        <v>2413</v>
      </c>
      <c r="AD26" s="1">
        <v>366</v>
      </c>
    </row>
    <row r="27" spans="1:30" ht="54" customHeight="1">
      <c r="A27" s="740"/>
      <c r="B27" s="741"/>
      <c r="C27" s="742">
        <v>2113</v>
      </c>
      <c r="D27" s="743">
        <f>C27/$D$2</f>
        <v>183.7391304347826</v>
      </c>
      <c r="E27" s="744" t="s">
        <v>2281</v>
      </c>
      <c r="F27" s="745" t="s">
        <v>2356</v>
      </c>
      <c r="G27" s="745" t="s">
        <v>2410</v>
      </c>
      <c r="H27" s="746">
        <v>40071354878</v>
      </c>
      <c r="I27" s="745" t="s">
        <v>2414</v>
      </c>
      <c r="J27" s="741" t="s">
        <v>2415</v>
      </c>
      <c r="K27" s="747" t="s">
        <v>2285</v>
      </c>
      <c r="L27" s="747"/>
      <c r="M27" s="747" t="s">
        <v>2361</v>
      </c>
      <c r="N27" s="748"/>
      <c r="O27" s="741"/>
      <c r="P27" s="748"/>
      <c r="Q27" s="749"/>
      <c r="R27" s="740"/>
      <c r="S27" s="748" t="s">
        <v>2345</v>
      </c>
      <c r="T27" s="4">
        <v>1</v>
      </c>
      <c r="U27" s="747" t="s">
        <v>2416</v>
      </c>
      <c r="V27" s="737"/>
      <c r="W27" s="1" t="s">
        <v>2417</v>
      </c>
      <c r="AD27" s="1">
        <v>197</v>
      </c>
    </row>
    <row r="28" spans="1:30" ht="54" customHeight="1">
      <c r="A28" s="740"/>
      <c r="B28" s="741"/>
      <c r="C28" s="742">
        <v>5000</v>
      </c>
      <c r="D28" s="743">
        <f t="shared" si="1"/>
        <v>434.78260869565219</v>
      </c>
      <c r="E28" s="744" t="s">
        <v>2281</v>
      </c>
      <c r="F28" s="745" t="s">
        <v>2295</v>
      </c>
      <c r="G28" s="745" t="s">
        <v>2418</v>
      </c>
      <c r="H28" s="746" t="s">
        <v>2419</v>
      </c>
      <c r="I28" s="745" t="s">
        <v>2420</v>
      </c>
      <c r="J28" s="741" t="s">
        <v>2421</v>
      </c>
      <c r="K28" s="747" t="s">
        <v>2285</v>
      </c>
      <c r="L28" s="747"/>
      <c r="M28" s="747" t="s">
        <v>2422</v>
      </c>
      <c r="N28" s="748" t="s">
        <v>2301</v>
      </c>
      <c r="O28" s="741"/>
      <c r="P28" s="748"/>
      <c r="Q28" s="749"/>
      <c r="R28" s="740"/>
      <c r="S28" s="748" t="s">
        <v>2400</v>
      </c>
      <c r="T28" s="748">
        <v>1</v>
      </c>
      <c r="U28" s="747" t="s">
        <v>2423</v>
      </c>
      <c r="V28" s="737"/>
      <c r="W28" s="1" t="s">
        <v>2424</v>
      </c>
      <c r="AD28" s="1">
        <f>350+71</f>
        <v>421</v>
      </c>
    </row>
    <row r="29" spans="1:30" ht="54" customHeight="1">
      <c r="A29" s="740"/>
      <c r="B29" s="741"/>
      <c r="C29" s="742">
        <v>3000</v>
      </c>
      <c r="D29" s="743">
        <f t="shared" si="1"/>
        <v>260.86956521739131</v>
      </c>
      <c r="E29" s="744" t="s">
        <v>2281</v>
      </c>
      <c r="F29" s="745" t="s">
        <v>2305</v>
      </c>
      <c r="G29" s="745" t="s">
        <v>2425</v>
      </c>
      <c r="H29" s="746" t="s">
        <v>2426</v>
      </c>
      <c r="I29" s="745" t="s">
        <v>2427</v>
      </c>
      <c r="J29" s="741" t="s">
        <v>2428</v>
      </c>
      <c r="K29" s="747" t="s">
        <v>2285</v>
      </c>
      <c r="L29" s="747"/>
      <c r="M29" s="747" t="s">
        <v>2429</v>
      </c>
      <c r="N29" s="748" t="s">
        <v>2430</v>
      </c>
      <c r="O29" s="741"/>
      <c r="P29" s="748"/>
      <c r="Q29" s="749"/>
      <c r="R29" s="740"/>
      <c r="S29" s="748" t="s">
        <v>2302</v>
      </c>
      <c r="T29" s="4">
        <v>1</v>
      </c>
      <c r="U29" s="747" t="s">
        <v>2431</v>
      </c>
      <c r="V29" s="737"/>
      <c r="W29" s="1" t="s">
        <v>2432</v>
      </c>
      <c r="AD29" s="1">
        <f>11+232</f>
        <v>243</v>
      </c>
    </row>
    <row r="30" spans="1:30" ht="54" customHeight="1">
      <c r="A30" s="740"/>
      <c r="B30" s="741"/>
      <c r="C30" s="742"/>
      <c r="D30" s="743">
        <f t="shared" si="1"/>
        <v>0</v>
      </c>
      <c r="E30" s="744" t="s">
        <v>2281</v>
      </c>
      <c r="F30" s="745" t="s">
        <v>2433</v>
      </c>
      <c r="G30" s="745" t="s">
        <v>2434</v>
      </c>
      <c r="H30" s="746">
        <v>10236960</v>
      </c>
      <c r="I30" s="745" t="s">
        <v>2435</v>
      </c>
      <c r="J30" s="741" t="s">
        <v>2436</v>
      </c>
      <c r="K30" s="747" t="s">
        <v>2285</v>
      </c>
      <c r="L30" s="747"/>
      <c r="M30" s="747" t="s">
        <v>2437</v>
      </c>
      <c r="N30" s="748"/>
      <c r="O30" s="741"/>
      <c r="P30" s="748"/>
      <c r="Q30" s="749"/>
      <c r="R30" s="740"/>
      <c r="S30" s="748" t="s">
        <v>2345</v>
      </c>
      <c r="T30" s="748">
        <v>1</v>
      </c>
      <c r="U30" s="747" t="s">
        <v>2438</v>
      </c>
      <c r="V30" s="737"/>
    </row>
    <row r="31" spans="1:30" ht="54" customHeight="1">
      <c r="A31" s="740"/>
      <c r="B31" s="741"/>
      <c r="C31" s="742"/>
      <c r="D31" s="743">
        <f t="shared" si="1"/>
        <v>0</v>
      </c>
      <c r="E31" s="744" t="s">
        <v>2281</v>
      </c>
      <c r="F31" s="745" t="s">
        <v>2439</v>
      </c>
      <c r="G31" s="745" t="s">
        <v>2440</v>
      </c>
      <c r="H31" s="746" t="s">
        <v>2441</v>
      </c>
      <c r="I31" s="745" t="s">
        <v>2442</v>
      </c>
      <c r="J31" s="741" t="s">
        <v>2443</v>
      </c>
      <c r="K31" s="747" t="s">
        <v>2285</v>
      </c>
      <c r="L31" s="747"/>
      <c r="M31" s="747" t="s">
        <v>2444</v>
      </c>
      <c r="N31" s="748" t="s">
        <v>2430</v>
      </c>
      <c r="O31" s="741"/>
      <c r="P31" s="748"/>
      <c r="Q31" s="749"/>
      <c r="R31" s="740"/>
      <c r="S31" s="748"/>
      <c r="T31" s="4">
        <v>1</v>
      </c>
      <c r="U31" s="747" t="s">
        <v>2445</v>
      </c>
      <c r="V31" s="737"/>
    </row>
    <row r="32" spans="1:30" ht="54" customHeight="1">
      <c r="A32" s="740"/>
      <c r="B32" s="741"/>
      <c r="C32" s="742"/>
      <c r="D32" s="743">
        <f t="shared" si="1"/>
        <v>0</v>
      </c>
      <c r="E32" s="744" t="s">
        <v>2281</v>
      </c>
      <c r="F32" s="745" t="s">
        <v>2439</v>
      </c>
      <c r="G32" s="745" t="s">
        <v>2440</v>
      </c>
      <c r="H32" s="746" t="s">
        <v>2446</v>
      </c>
      <c r="I32" s="745" t="s">
        <v>2447</v>
      </c>
      <c r="J32" s="741" t="s">
        <v>2448</v>
      </c>
      <c r="K32" s="747" t="s">
        <v>2285</v>
      </c>
      <c r="L32" s="747" t="s">
        <v>2310</v>
      </c>
      <c r="M32" s="747" t="s">
        <v>2344</v>
      </c>
      <c r="N32" s="748" t="s">
        <v>2301</v>
      </c>
      <c r="O32" s="741"/>
      <c r="P32" s="748"/>
      <c r="Q32" s="749"/>
      <c r="R32" s="740"/>
      <c r="S32" s="748"/>
      <c r="T32" s="748">
        <v>1</v>
      </c>
      <c r="U32" s="747" t="s">
        <v>2449</v>
      </c>
      <c r="V32" s="737"/>
    </row>
    <row r="33" spans="1:28" ht="54" customHeight="1">
      <c r="A33" s="740"/>
      <c r="B33" s="741"/>
      <c r="C33" s="742"/>
      <c r="D33" s="743">
        <f t="shared" si="1"/>
        <v>0</v>
      </c>
      <c r="E33" s="744" t="s">
        <v>2281</v>
      </c>
      <c r="F33" s="745" t="s">
        <v>2439</v>
      </c>
      <c r="G33" s="745" t="s">
        <v>2450</v>
      </c>
      <c r="H33" s="746" t="s">
        <v>2451</v>
      </c>
      <c r="I33" s="745" t="s">
        <v>2452</v>
      </c>
      <c r="J33" s="741" t="s">
        <v>2453</v>
      </c>
      <c r="K33" s="747" t="s">
        <v>2285</v>
      </c>
      <c r="L33" s="747"/>
      <c r="M33" s="747" t="s">
        <v>2454</v>
      </c>
      <c r="N33" s="748"/>
      <c r="O33" s="741"/>
      <c r="P33" s="748"/>
      <c r="Q33" s="749"/>
      <c r="R33" s="740"/>
      <c r="S33" s="748"/>
      <c r="T33" s="4">
        <v>1</v>
      </c>
      <c r="U33" s="747" t="s">
        <v>2455</v>
      </c>
      <c r="V33" s="737"/>
    </row>
    <row r="34" spans="1:28" ht="54" customHeight="1">
      <c r="A34" s="740"/>
      <c r="B34" s="741"/>
      <c r="C34" s="742"/>
      <c r="D34" s="743">
        <f t="shared" si="1"/>
        <v>0</v>
      </c>
      <c r="E34" s="744" t="s">
        <v>2281</v>
      </c>
      <c r="F34" s="745" t="s">
        <v>2439</v>
      </c>
      <c r="G34" s="745" t="s">
        <v>2456</v>
      </c>
      <c r="H34" s="746" t="s">
        <v>2457</v>
      </c>
      <c r="I34" s="745" t="s">
        <v>2458</v>
      </c>
      <c r="J34" s="741" t="s">
        <v>2459</v>
      </c>
      <c r="K34" s="747" t="s">
        <v>2285</v>
      </c>
      <c r="L34" s="747"/>
      <c r="M34" s="747" t="s">
        <v>2460</v>
      </c>
      <c r="N34" s="748"/>
      <c r="O34" s="741"/>
      <c r="P34" s="748"/>
      <c r="Q34" s="749"/>
      <c r="R34" s="740"/>
      <c r="S34" s="748"/>
      <c r="T34" s="748">
        <v>1</v>
      </c>
      <c r="U34" s="747" t="s">
        <v>2461</v>
      </c>
      <c r="V34" s="737"/>
    </row>
    <row r="35" spans="1:28" ht="54" customHeight="1">
      <c r="A35" s="740"/>
      <c r="B35" s="741"/>
      <c r="C35" s="742"/>
      <c r="D35" s="743">
        <f t="shared" si="1"/>
        <v>0</v>
      </c>
      <c r="E35" s="744" t="s">
        <v>2281</v>
      </c>
      <c r="F35" s="745" t="s">
        <v>2439</v>
      </c>
      <c r="G35" s="745" t="s">
        <v>2462</v>
      </c>
      <c r="H35" s="746" t="s">
        <v>2463</v>
      </c>
      <c r="I35" s="745" t="s">
        <v>2464</v>
      </c>
      <c r="J35" s="741" t="s">
        <v>2465</v>
      </c>
      <c r="K35" s="747" t="s">
        <v>2285</v>
      </c>
      <c r="L35" s="747"/>
      <c r="M35" s="747" t="s">
        <v>2466</v>
      </c>
      <c r="N35" s="748"/>
      <c r="O35" s="741"/>
      <c r="P35" s="748"/>
      <c r="Q35" s="749"/>
      <c r="R35" s="740"/>
      <c r="S35" s="748"/>
      <c r="T35" s="4">
        <v>1</v>
      </c>
      <c r="U35" s="747" t="s">
        <v>2467</v>
      </c>
      <c r="V35" s="737"/>
    </row>
    <row r="36" spans="1:28" ht="54" customHeight="1">
      <c r="A36" s="740"/>
      <c r="B36" s="741"/>
      <c r="C36" s="742"/>
      <c r="D36" s="743">
        <f t="shared" si="1"/>
        <v>0</v>
      </c>
      <c r="E36" s="744" t="s">
        <v>2281</v>
      </c>
      <c r="F36" s="745" t="s">
        <v>2439</v>
      </c>
      <c r="G36" s="745" t="s">
        <v>2468</v>
      </c>
      <c r="H36" s="746" t="s">
        <v>2469</v>
      </c>
      <c r="I36" s="745" t="s">
        <v>2470</v>
      </c>
      <c r="J36" s="741" t="s">
        <v>2471</v>
      </c>
      <c r="K36" s="747" t="s">
        <v>2285</v>
      </c>
      <c r="L36" s="747"/>
      <c r="M36" s="747" t="s">
        <v>2472</v>
      </c>
      <c r="N36" s="748"/>
      <c r="O36" s="741"/>
      <c r="P36" s="748"/>
      <c r="Q36" s="749"/>
      <c r="R36" s="740"/>
      <c r="S36" s="748"/>
      <c r="T36" s="748">
        <v>1</v>
      </c>
      <c r="U36" s="747" t="s">
        <v>2473</v>
      </c>
      <c r="V36" s="737"/>
    </row>
    <row r="37" spans="1:28" ht="54" customHeight="1">
      <c r="A37" s="740"/>
      <c r="B37" s="741"/>
      <c r="C37" s="742"/>
      <c r="D37" s="743">
        <f t="shared" si="1"/>
        <v>0</v>
      </c>
      <c r="E37" s="744" t="s">
        <v>2281</v>
      </c>
      <c r="F37" s="745" t="s">
        <v>2474</v>
      </c>
      <c r="G37" s="745" t="s">
        <v>2475</v>
      </c>
      <c r="H37" s="746"/>
      <c r="I37" s="745" t="s">
        <v>2476</v>
      </c>
      <c r="J37" s="741" t="s">
        <v>2477</v>
      </c>
      <c r="K37" s="747" t="s">
        <v>2285</v>
      </c>
      <c r="L37" s="747"/>
      <c r="M37" s="747" t="s">
        <v>2478</v>
      </c>
      <c r="N37" s="748"/>
      <c r="O37" s="741"/>
      <c r="P37" s="748"/>
      <c r="Q37" s="749"/>
      <c r="R37" s="740"/>
      <c r="S37" s="748"/>
      <c r="T37" s="4">
        <v>1</v>
      </c>
      <c r="U37" s="747" t="s">
        <v>2479</v>
      </c>
      <c r="V37" s="737"/>
    </row>
    <row r="38" spans="1:28" ht="54" customHeight="1">
      <c r="A38" s="740"/>
      <c r="B38" s="741"/>
      <c r="C38" s="742"/>
      <c r="D38" s="743">
        <f t="shared" si="1"/>
        <v>0</v>
      </c>
      <c r="E38" s="744" t="s">
        <v>2281</v>
      </c>
      <c r="F38" s="745" t="s">
        <v>2474</v>
      </c>
      <c r="G38" s="745" t="s">
        <v>2480</v>
      </c>
      <c r="H38" s="746"/>
      <c r="I38" s="745" t="s">
        <v>2476</v>
      </c>
      <c r="J38" s="741" t="s">
        <v>2477</v>
      </c>
      <c r="K38" s="747" t="s">
        <v>2285</v>
      </c>
      <c r="L38" s="747"/>
      <c r="M38" s="747" t="s">
        <v>2478</v>
      </c>
      <c r="N38" s="748"/>
      <c r="O38" s="741"/>
      <c r="P38" s="748"/>
      <c r="Q38" s="749"/>
      <c r="R38" s="740"/>
      <c r="S38" s="748"/>
      <c r="T38" s="748">
        <v>1</v>
      </c>
      <c r="U38" s="747" t="s">
        <v>2481</v>
      </c>
      <c r="V38" s="737"/>
    </row>
    <row r="39" spans="1:28" ht="18" customHeight="1"/>
    <row r="40" spans="1:28" ht="18" customHeight="1"/>
    <row r="41" spans="1:28" ht="18" customHeight="1"/>
    <row r="42" spans="1:28" ht="18" customHeight="1"/>
    <row r="43" spans="1:28" ht="18" customHeight="1"/>
    <row r="44" spans="1:28" ht="18" customHeight="1"/>
    <row r="45" spans="1:28" ht="18" customHeight="1"/>
    <row r="46" spans="1:28" ht="18" customHeight="1"/>
    <row r="47" spans="1:28" ht="18" customHeight="1"/>
    <row r="48" spans="1:28" ht="18" customHeight="1">
      <c r="X48" s="751" t="s">
        <v>2482</v>
      </c>
      <c r="Y48" s="751" t="s">
        <v>2483</v>
      </c>
      <c r="Z48" s="751" t="s">
        <v>2484</v>
      </c>
      <c r="AA48" s="752"/>
      <c r="AB48" s="752"/>
    </row>
    <row r="49" spans="3:28" ht="18" customHeight="1">
      <c r="X49" s="753" t="s">
        <v>2485</v>
      </c>
      <c r="Y49" s="753" t="s">
        <v>2486</v>
      </c>
      <c r="Z49" s="754">
        <v>45427</v>
      </c>
      <c r="AA49" s="752"/>
      <c r="AB49" s="752"/>
    </row>
    <row r="50" spans="3:28" ht="18" customHeight="1">
      <c r="X50" s="753" t="s">
        <v>2487</v>
      </c>
      <c r="Y50" s="753" t="s">
        <v>2488</v>
      </c>
      <c r="Z50" s="754">
        <v>45595</v>
      </c>
      <c r="AA50" s="752"/>
      <c r="AB50" s="752"/>
    </row>
    <row r="51" spans="3:28" ht="18" customHeight="1">
      <c r="X51" s="753" t="s">
        <v>2489</v>
      </c>
      <c r="Y51" s="753" t="s">
        <v>2490</v>
      </c>
      <c r="Z51" s="753" t="s">
        <v>2491</v>
      </c>
      <c r="AA51" s="752"/>
      <c r="AB51" s="752"/>
    </row>
    <row r="52" spans="3:28" ht="18" customHeight="1">
      <c r="C52" s="718" t="s">
        <v>2492</v>
      </c>
      <c r="D52" s="1">
        <v>20</v>
      </c>
      <c r="E52" s="774">
        <v>44</v>
      </c>
      <c r="F52" s="1">
        <v>65</v>
      </c>
      <c r="X52" s="753" t="s">
        <v>2493</v>
      </c>
      <c r="Y52" s="753" t="s">
        <v>2494</v>
      </c>
      <c r="Z52" s="753" t="s">
        <v>2495</v>
      </c>
      <c r="AA52" s="752"/>
      <c r="AB52" s="752"/>
    </row>
    <row r="53" spans="3:28" ht="18" customHeight="1">
      <c r="C53" s="718">
        <v>200</v>
      </c>
      <c r="D53" s="719">
        <v>450</v>
      </c>
      <c r="E53" s="720">
        <v>690</v>
      </c>
      <c r="F53" s="1">
        <v>800</v>
      </c>
      <c r="G53" s="719"/>
      <c r="X53" s="753" t="s">
        <v>2496</v>
      </c>
      <c r="Y53" s="753" t="s">
        <v>2497</v>
      </c>
      <c r="Z53" s="753" t="s">
        <v>2498</v>
      </c>
      <c r="AA53" s="752"/>
      <c r="AB53" s="752"/>
    </row>
    <row r="54" spans="3:28" ht="18" customHeight="1">
      <c r="C54" s="718">
        <v>150</v>
      </c>
      <c r="D54" s="719">
        <v>370</v>
      </c>
      <c r="E54" s="720">
        <v>560</v>
      </c>
      <c r="F54" s="1">
        <v>650</v>
      </c>
      <c r="G54" s="719"/>
      <c r="X54" s="752"/>
      <c r="Y54" s="752"/>
      <c r="Z54" s="752"/>
      <c r="AA54" s="752"/>
      <c r="AB54" s="752"/>
    </row>
    <row r="55" spans="3:28" ht="18" customHeight="1">
      <c r="C55" s="718">
        <v>100</v>
      </c>
      <c r="D55" s="719">
        <v>250</v>
      </c>
      <c r="E55" s="720">
        <v>390</v>
      </c>
      <c r="F55" s="1">
        <v>450</v>
      </c>
      <c r="G55" s="719"/>
      <c r="X55" s="752"/>
      <c r="Y55" s="752"/>
      <c r="Z55" s="752"/>
      <c r="AA55" s="752"/>
      <c r="AB55" s="752"/>
    </row>
    <row r="56" spans="3:28" ht="18" customHeight="1">
      <c r="C56" s="718">
        <v>75</v>
      </c>
      <c r="D56" s="719">
        <v>250</v>
      </c>
      <c r="E56" s="720">
        <v>390</v>
      </c>
      <c r="F56" s="1">
        <v>450</v>
      </c>
      <c r="G56" s="719"/>
      <c r="X56" s="752"/>
      <c r="Y56" s="752"/>
      <c r="Z56" s="752"/>
      <c r="AA56" s="752"/>
      <c r="AB56" s="752"/>
    </row>
    <row r="57" spans="3:28" ht="18" customHeight="1">
      <c r="C57" s="718">
        <v>50</v>
      </c>
      <c r="D57" s="719">
        <v>230</v>
      </c>
      <c r="E57" s="720">
        <v>350</v>
      </c>
      <c r="F57" s="1">
        <v>400</v>
      </c>
      <c r="G57" s="719"/>
      <c r="X57" s="752"/>
      <c r="Y57" s="752"/>
      <c r="Z57" s="752"/>
      <c r="AA57" s="752"/>
      <c r="AB57" s="752"/>
    </row>
    <row r="58" spans="3:28" ht="18" customHeight="1">
      <c r="C58" s="718">
        <v>25</v>
      </c>
      <c r="D58" s="719">
        <v>200</v>
      </c>
      <c r="E58" s="720">
        <v>300</v>
      </c>
      <c r="F58" s="1">
        <v>350</v>
      </c>
      <c r="G58" s="719"/>
      <c r="X58" s="751" t="s">
        <v>2482</v>
      </c>
      <c r="Y58" s="751" t="s">
        <v>2483</v>
      </c>
      <c r="Z58" s="751" t="s">
        <v>2499</v>
      </c>
      <c r="AA58" s="751" t="s">
        <v>2500</v>
      </c>
      <c r="AB58" s="751" t="s">
        <v>2484</v>
      </c>
    </row>
    <row r="59" spans="3:28" ht="18" customHeight="1">
      <c r="C59" s="718">
        <v>15</v>
      </c>
      <c r="D59" s="719">
        <v>170</v>
      </c>
      <c r="E59" s="720">
        <v>260</v>
      </c>
      <c r="F59" s="1">
        <v>300</v>
      </c>
      <c r="G59" s="719"/>
      <c r="X59" s="753" t="s">
        <v>2485</v>
      </c>
      <c r="Y59" s="753" t="s">
        <v>2501</v>
      </c>
      <c r="Z59" s="753" t="s">
        <v>2502</v>
      </c>
      <c r="AA59" s="753" t="s">
        <v>2503</v>
      </c>
      <c r="AB59" s="755" t="s">
        <v>2504</v>
      </c>
    </row>
    <row r="60" spans="3:28" ht="18" customHeight="1">
      <c r="C60" s="718">
        <v>10</v>
      </c>
      <c r="D60" s="719">
        <v>115</v>
      </c>
      <c r="E60" s="720">
        <v>170</v>
      </c>
      <c r="F60" s="1">
        <v>200</v>
      </c>
      <c r="G60" s="719"/>
      <c r="X60" s="753"/>
      <c r="Y60" s="753" t="s">
        <v>2505</v>
      </c>
      <c r="Z60" s="753" t="s">
        <v>2502</v>
      </c>
      <c r="AA60" s="753" t="s">
        <v>2506</v>
      </c>
      <c r="AB60" s="753" t="s">
        <v>2507</v>
      </c>
    </row>
    <row r="61" spans="3:28" ht="18" customHeight="1">
      <c r="F61" s="724" t="s">
        <v>2508</v>
      </c>
      <c r="X61" s="753" t="s">
        <v>2487</v>
      </c>
      <c r="Y61" s="753" t="s">
        <v>2509</v>
      </c>
      <c r="Z61" s="753" t="s">
        <v>2502</v>
      </c>
      <c r="AA61" s="753" t="s">
        <v>2503</v>
      </c>
      <c r="AB61" s="753" t="s">
        <v>2510</v>
      </c>
    </row>
    <row r="62" spans="3:28" ht="18" customHeight="1">
      <c r="X62" s="753"/>
      <c r="Y62" s="753" t="s">
        <v>2511</v>
      </c>
      <c r="Z62" s="753" t="s">
        <v>2502</v>
      </c>
      <c r="AA62" s="753" t="s">
        <v>2506</v>
      </c>
      <c r="AB62" s="753" t="s">
        <v>2512</v>
      </c>
    </row>
    <row r="63" spans="3:28" ht="18" customHeight="1">
      <c r="X63" s="753"/>
      <c r="Y63" s="753" t="s">
        <v>2513</v>
      </c>
      <c r="Z63" s="753" t="s">
        <v>2514</v>
      </c>
      <c r="AA63" s="753" t="s">
        <v>2503</v>
      </c>
      <c r="AB63" s="753" t="s">
        <v>2507</v>
      </c>
    </row>
    <row r="64" spans="3:28" ht="18" customHeight="1">
      <c r="X64" s="753" t="s">
        <v>2489</v>
      </c>
      <c r="Y64" s="753" t="s">
        <v>2515</v>
      </c>
      <c r="Z64" s="753" t="s">
        <v>2502</v>
      </c>
      <c r="AA64" s="753" t="s">
        <v>2503</v>
      </c>
      <c r="AB64" s="753" t="s">
        <v>2516</v>
      </c>
    </row>
    <row r="65" spans="24:28" ht="18" customHeight="1">
      <c r="X65" s="753"/>
      <c r="Y65" s="753" t="s">
        <v>2517</v>
      </c>
      <c r="Z65" s="753" t="s">
        <v>2502</v>
      </c>
      <c r="AA65" s="753" t="s">
        <v>2506</v>
      </c>
      <c r="AB65" s="753" t="s">
        <v>2518</v>
      </c>
    </row>
    <row r="66" spans="24:28" ht="18" customHeight="1">
      <c r="X66" s="753"/>
      <c r="Y66" s="753" t="s">
        <v>2519</v>
      </c>
      <c r="Z66" s="753" t="s">
        <v>2514</v>
      </c>
      <c r="AA66" s="753" t="s">
        <v>2503</v>
      </c>
      <c r="AB66" s="753" t="s">
        <v>2520</v>
      </c>
    </row>
    <row r="67" spans="24:28" ht="18" customHeight="1">
      <c r="X67" s="753" t="s">
        <v>2493</v>
      </c>
      <c r="Y67" s="753" t="s">
        <v>2521</v>
      </c>
      <c r="Z67" s="753" t="s">
        <v>2502</v>
      </c>
      <c r="AA67" s="753" t="s">
        <v>2503</v>
      </c>
      <c r="AB67" s="753" t="s">
        <v>2522</v>
      </c>
    </row>
    <row r="68" spans="24:28" ht="18" customHeight="1">
      <c r="X68" s="753"/>
      <c r="Y68" s="753" t="s">
        <v>2523</v>
      </c>
      <c r="Z68" s="753" t="s">
        <v>2514</v>
      </c>
      <c r="AA68" s="753" t="s">
        <v>2503</v>
      </c>
      <c r="AB68" s="753" t="s">
        <v>2524</v>
      </c>
    </row>
    <row r="69" spans="24:28" ht="18" customHeight="1">
      <c r="X69" s="753" t="s">
        <v>2525</v>
      </c>
      <c r="Y69" s="753" t="s">
        <v>2526</v>
      </c>
      <c r="Z69" s="753" t="s">
        <v>2502</v>
      </c>
      <c r="AA69" s="753" t="s">
        <v>2503</v>
      </c>
      <c r="AB69" s="753" t="s">
        <v>2527</v>
      </c>
    </row>
    <row r="70" spans="24:28" ht="18" customHeight="1">
      <c r="X70" s="753"/>
      <c r="Y70" s="753" t="s">
        <v>2528</v>
      </c>
      <c r="Z70" s="753" t="s">
        <v>2514</v>
      </c>
      <c r="AA70" s="753" t="s">
        <v>2503</v>
      </c>
      <c r="AB70" s="753" t="s">
        <v>2529</v>
      </c>
    </row>
    <row r="71" spans="24:28" ht="18" customHeight="1">
      <c r="X71" s="753" t="s">
        <v>2530</v>
      </c>
      <c r="Y71" s="753" t="s">
        <v>2531</v>
      </c>
      <c r="Z71" s="753" t="s">
        <v>2502</v>
      </c>
      <c r="AA71" s="753" t="s">
        <v>2503</v>
      </c>
      <c r="AB71" s="753" t="s">
        <v>2532</v>
      </c>
    </row>
    <row r="72" spans="24:28" ht="18" customHeight="1">
      <c r="X72" s="753"/>
      <c r="Y72" s="753" t="s">
        <v>2533</v>
      </c>
      <c r="Z72" s="753" t="s">
        <v>2514</v>
      </c>
      <c r="AA72" s="753" t="s">
        <v>2503</v>
      </c>
      <c r="AB72" s="753" t="s">
        <v>2534</v>
      </c>
    </row>
    <row r="73" spans="24:28" ht="18" customHeight="1">
      <c r="X73" s="752"/>
      <c r="Y73" s="752"/>
      <c r="Z73" s="752"/>
      <c r="AA73" s="752"/>
      <c r="AB73" s="752"/>
    </row>
    <row r="74" spans="24:28" ht="18" customHeight="1">
      <c r="X74" s="752"/>
      <c r="Y74" s="752"/>
      <c r="Z74" s="752"/>
      <c r="AA74" s="752"/>
      <c r="AB74" s="752"/>
    </row>
    <row r="75" spans="24:28" ht="18" customHeight="1">
      <c r="X75" s="756" t="s">
        <v>2535</v>
      </c>
      <c r="Y75" s="753"/>
      <c r="Z75" s="753"/>
      <c r="AA75" s="752"/>
      <c r="AB75" s="752"/>
    </row>
    <row r="76" spans="24:28" ht="18" customHeight="1">
      <c r="X76" s="753"/>
      <c r="Y76" s="753"/>
      <c r="Z76" s="753"/>
      <c r="AA76" s="752"/>
      <c r="AB76" s="752"/>
    </row>
    <row r="77" spans="24:28" ht="18" customHeight="1">
      <c r="X77" s="751" t="s">
        <v>2536</v>
      </c>
      <c r="Y77" s="751" t="s">
        <v>2537</v>
      </c>
      <c r="Z77" s="751" t="s">
        <v>2538</v>
      </c>
      <c r="AA77" s="752"/>
      <c r="AB77" s="752"/>
    </row>
    <row r="78" spans="24:28" ht="18" customHeight="1">
      <c r="X78" s="753" t="s">
        <v>2539</v>
      </c>
      <c r="Y78" s="753" t="s">
        <v>2540</v>
      </c>
      <c r="Z78" s="757" t="s">
        <v>2541</v>
      </c>
      <c r="AA78" s="752"/>
      <c r="AB78" s="752"/>
    </row>
    <row r="79" spans="24:28" ht="18" customHeight="1">
      <c r="X79" s="753" t="s">
        <v>2542</v>
      </c>
      <c r="Y79" s="753" t="s">
        <v>2543</v>
      </c>
      <c r="Z79" s="757" t="s">
        <v>2544</v>
      </c>
      <c r="AA79" s="752"/>
      <c r="AB79" s="752"/>
    </row>
    <row r="80" spans="24:28" ht="18" customHeight="1">
      <c r="X80" s="753" t="s">
        <v>2545</v>
      </c>
      <c r="Y80" s="753" t="s">
        <v>2543</v>
      </c>
      <c r="Z80" s="757" t="s">
        <v>2546</v>
      </c>
      <c r="AA80" s="752"/>
      <c r="AB80" s="752"/>
    </row>
    <row r="81" spans="24:28" ht="18" customHeight="1">
      <c r="X81" s="753" t="s">
        <v>2547</v>
      </c>
      <c r="Y81" s="753" t="s">
        <v>2548</v>
      </c>
      <c r="Z81" s="753" t="s">
        <v>2510</v>
      </c>
      <c r="AA81" s="752"/>
      <c r="AB81" s="752"/>
    </row>
    <row r="82" spans="24:28" ht="18" customHeight="1">
      <c r="X82" s="753" t="s">
        <v>2549</v>
      </c>
      <c r="Y82" s="753" t="s">
        <v>2543</v>
      </c>
      <c r="Z82" s="757" t="s">
        <v>2550</v>
      </c>
      <c r="AA82" s="752"/>
      <c r="AB82" s="752"/>
    </row>
    <row r="83" spans="24:28" ht="18" customHeight="1">
      <c r="X83" s="753" t="s">
        <v>2551</v>
      </c>
      <c r="Y83" s="753" t="s">
        <v>2552</v>
      </c>
      <c r="Z83" s="757" t="s">
        <v>2553</v>
      </c>
      <c r="AA83" s="752"/>
      <c r="AB83" s="752"/>
    </row>
    <row r="84" spans="24:28" ht="18" customHeight="1">
      <c r="X84" s="753" t="s">
        <v>2554</v>
      </c>
      <c r="Y84" s="753" t="s">
        <v>2543</v>
      </c>
      <c r="Z84" s="757" t="s">
        <v>2546</v>
      </c>
      <c r="AA84" s="752"/>
      <c r="AB84" s="752"/>
    </row>
    <row r="85" spans="24:28" ht="18" customHeight="1">
      <c r="X85" s="753" t="s">
        <v>2555</v>
      </c>
      <c r="Y85" s="753" t="s">
        <v>2556</v>
      </c>
      <c r="Z85" s="757" t="s">
        <v>2541</v>
      </c>
      <c r="AA85" s="752"/>
      <c r="AB85" s="752"/>
    </row>
    <row r="86" spans="24:28" ht="18" customHeight="1">
      <c r="X86" s="753" t="s">
        <v>2557</v>
      </c>
      <c r="Y86" s="753" t="s">
        <v>2558</v>
      </c>
      <c r="Z86" s="757" t="s">
        <v>2553</v>
      </c>
      <c r="AA86" s="752"/>
      <c r="AB86" s="752"/>
    </row>
    <row r="87" spans="24:28" ht="18" customHeight="1">
      <c r="X87" s="753" t="s">
        <v>2559</v>
      </c>
      <c r="Y87" s="753" t="s">
        <v>2560</v>
      </c>
      <c r="Z87" s="753" t="s">
        <v>2510</v>
      </c>
      <c r="AA87" s="752"/>
      <c r="AB87" s="752"/>
    </row>
    <row r="88" spans="24:28" ht="18" customHeight="1"/>
    <row r="89" spans="24:28" ht="18" customHeight="1"/>
    <row r="90" spans="24:28" ht="18" customHeight="1"/>
    <row r="91" spans="24:28" ht="18" customHeight="1"/>
    <row r="92" spans="24:28" ht="18" customHeight="1"/>
    <row r="93" spans="24:28" ht="18" customHeight="1"/>
    <row r="94" spans="24:28" ht="18" customHeight="1"/>
    <row r="95" spans="24:28" ht="18" customHeight="1"/>
    <row r="96" spans="24:28"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sheetData>
  <autoFilter ref="A1:V140" xr:uid="{C27FE706-80CD-A147-9152-13AD3B01B195}"/>
  <hyperlinks>
    <hyperlink ref="Q5" r:id="rId1" xr:uid="{A48D193B-C900-5744-A248-9AB7B98A1462}"/>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00FC1-EBE1-9845-800A-FEF322551001}">
  <sheetPr>
    <tabColor theme="9" tint="0.59999389629810485"/>
  </sheetPr>
  <dimension ref="A1:Z97"/>
  <sheetViews>
    <sheetView zoomScaleNormal="100" workbookViewId="0">
      <pane ySplit="4" topLeftCell="A5" activePane="bottomLeft" state="frozen"/>
      <selection pane="bottomLeft" activeCell="F6" sqref="F6"/>
      <selection activeCell="F6" sqref="F6"/>
    </sheetView>
  </sheetViews>
  <sheetFormatPr defaultColWidth="8.85546875" defaultRowHeight="13.9"/>
  <cols>
    <col min="1" max="1" width="18.140625" style="1" customWidth="1"/>
    <col min="2" max="2" width="12.28515625" style="717" customWidth="1"/>
    <col min="3" max="3" width="15.42578125" style="760" bestFit="1" customWidth="1"/>
    <col min="4" max="4" width="15.85546875" style="1" customWidth="1"/>
    <col min="5" max="5" width="28.7109375" style="1" customWidth="1"/>
    <col min="6" max="6" width="21" style="721" customWidth="1"/>
    <col min="7" max="7" width="43.42578125" style="1" customWidth="1"/>
    <col min="8" max="8" width="9.28515625" style="722" bestFit="1" customWidth="1"/>
    <col min="9" max="9" width="5.42578125" style="723" customWidth="1"/>
    <col min="10" max="10" width="11.42578125" style="723" customWidth="1"/>
    <col min="11" max="11" width="10.85546875" style="723" customWidth="1"/>
    <col min="12" max="12" width="7.85546875" style="724" customWidth="1"/>
    <col min="13" max="13" width="14.140625" style="717" customWidth="1"/>
    <col min="14" max="14" width="7.42578125" style="724" customWidth="1"/>
    <col min="15" max="15" width="55.7109375" style="1" bestFit="1" customWidth="1"/>
    <col min="16" max="16" width="14" style="1" customWidth="1"/>
    <col min="17" max="17" width="17.42578125" style="724" customWidth="1"/>
    <col min="18" max="18" width="11" style="724" customWidth="1"/>
    <col min="19" max="19" width="8.85546875" style="1"/>
    <col min="20" max="20" width="22.85546875" style="1" bestFit="1" customWidth="1"/>
    <col min="21" max="21" width="30.42578125" style="1" bestFit="1" customWidth="1"/>
    <col min="22" max="22" width="19.85546875" style="1" bestFit="1" customWidth="1"/>
    <col min="23" max="23" width="22.85546875" style="1" bestFit="1" customWidth="1"/>
    <col min="24" max="24" width="19.85546875" style="1" bestFit="1" customWidth="1"/>
    <col min="25" max="16384" width="8.85546875" style="1"/>
  </cols>
  <sheetData>
    <row r="1" spans="1:26" s="707" customFormat="1" ht="18" customHeight="1">
      <c r="B1" s="708"/>
      <c r="C1" s="758"/>
      <c r="F1" s="711"/>
      <c r="H1" s="708"/>
      <c r="I1" s="710"/>
      <c r="J1" s="710"/>
      <c r="K1" s="710"/>
      <c r="L1" s="710"/>
      <c r="M1" s="708"/>
      <c r="N1" s="710"/>
      <c r="Q1" s="710"/>
      <c r="R1" s="710"/>
    </row>
    <row r="2" spans="1:26" s="707" customFormat="1" ht="18" customHeight="1">
      <c r="A2" s="712"/>
      <c r="B2" s="713"/>
      <c r="C2" s="759"/>
      <c r="D2" s="712"/>
      <c r="F2" s="713"/>
      <c r="G2" s="712"/>
      <c r="H2" s="715"/>
      <c r="I2" s="716"/>
      <c r="J2" s="712"/>
      <c r="K2" s="712"/>
      <c r="L2" s="712"/>
      <c r="M2" s="713"/>
      <c r="N2" s="712"/>
      <c r="O2" s="712"/>
      <c r="P2" s="712"/>
      <c r="Q2" s="712"/>
      <c r="R2" s="712"/>
    </row>
    <row r="3" spans="1:26" ht="18" customHeight="1"/>
    <row r="4" spans="1:26" s="717" customFormat="1" ht="26.1" customHeight="1">
      <c r="A4" s="725" t="s">
        <v>2258</v>
      </c>
      <c r="B4" s="725" t="s">
        <v>2259</v>
      </c>
      <c r="C4" s="761" t="s">
        <v>2561</v>
      </c>
      <c r="D4" s="725" t="s">
        <v>2263</v>
      </c>
      <c r="E4" s="725" t="s">
        <v>2264</v>
      </c>
      <c r="F4" s="728" t="s">
        <v>2265</v>
      </c>
      <c r="G4" s="725" t="s">
        <v>2266</v>
      </c>
      <c r="H4" s="725" t="s">
        <v>2267</v>
      </c>
      <c r="I4" s="728" t="s">
        <v>2268</v>
      </c>
      <c r="J4" s="728" t="s">
        <v>2269</v>
      </c>
      <c r="K4" s="728" t="s">
        <v>2270</v>
      </c>
      <c r="L4" s="725" t="s">
        <v>2271</v>
      </c>
      <c r="M4" s="725" t="s">
        <v>2272</v>
      </c>
      <c r="N4" s="725" t="s">
        <v>2273</v>
      </c>
      <c r="O4" s="728" t="s">
        <v>2274</v>
      </c>
      <c r="P4" s="725" t="s">
        <v>2275</v>
      </c>
      <c r="Q4" s="725" t="s">
        <v>2276</v>
      </c>
      <c r="R4" s="725" t="s">
        <v>2277</v>
      </c>
      <c r="Z4" s="717" t="s">
        <v>2280</v>
      </c>
    </row>
    <row r="5" spans="1:26" s="707" customFormat="1" ht="54" customHeight="1">
      <c r="A5" s="730"/>
      <c r="B5" s="731"/>
      <c r="C5" s="743">
        <v>2000</v>
      </c>
      <c r="D5" s="735"/>
      <c r="E5" s="735"/>
      <c r="F5" s="736"/>
      <c r="G5" s="735" t="s">
        <v>2562</v>
      </c>
      <c r="H5" s="731"/>
      <c r="I5" s="737"/>
      <c r="J5" s="737"/>
      <c r="K5" s="737"/>
      <c r="L5" s="4"/>
      <c r="M5" s="731"/>
      <c r="N5" s="4"/>
      <c r="O5" s="738"/>
      <c r="P5" s="739"/>
      <c r="Q5" s="4"/>
      <c r="R5" s="4"/>
    </row>
    <row r="6" spans="1:26" s="707" customFormat="1" ht="54" customHeight="1">
      <c r="A6" s="740"/>
      <c r="B6" s="741"/>
      <c r="C6" s="743">
        <v>55</v>
      </c>
      <c r="D6" s="745"/>
      <c r="E6" s="745"/>
      <c r="F6" s="746"/>
      <c r="G6" s="745" t="s">
        <v>2563</v>
      </c>
      <c r="H6" s="741"/>
      <c r="I6" s="747"/>
      <c r="J6" s="747"/>
      <c r="K6" s="747"/>
      <c r="L6" s="748"/>
      <c r="M6" s="741"/>
      <c r="N6" s="748"/>
      <c r="O6" s="740"/>
      <c r="P6" s="740"/>
      <c r="Q6" s="748"/>
      <c r="R6" s="748"/>
    </row>
    <row r="7" spans="1:26" s="707" customFormat="1" ht="54" customHeight="1">
      <c r="A7" s="740"/>
      <c r="B7" s="741"/>
      <c r="C7" s="743">
        <v>120</v>
      </c>
      <c r="D7" s="745"/>
      <c r="E7" s="745"/>
      <c r="F7" s="746"/>
      <c r="G7" s="745" t="s">
        <v>2564</v>
      </c>
      <c r="H7" s="741"/>
      <c r="I7" s="747"/>
      <c r="J7" s="747"/>
      <c r="K7" s="747"/>
      <c r="L7" s="748"/>
      <c r="M7" s="741"/>
      <c r="N7" s="748"/>
      <c r="O7" s="740"/>
      <c r="P7" s="740"/>
      <c r="Q7" s="748"/>
      <c r="R7" s="4"/>
    </row>
    <row r="8" spans="1:26" s="707" customFormat="1" ht="54" customHeight="1">
      <c r="A8" s="740"/>
      <c r="B8" s="741"/>
      <c r="C8" s="743">
        <v>1500</v>
      </c>
      <c r="D8" s="745"/>
      <c r="E8" s="745"/>
      <c r="F8" s="746"/>
      <c r="G8" s="745" t="s">
        <v>2565</v>
      </c>
      <c r="H8" s="741"/>
      <c r="I8" s="747"/>
      <c r="J8" s="747"/>
      <c r="K8" s="747"/>
      <c r="L8" s="748"/>
      <c r="M8" s="741"/>
      <c r="N8" s="748"/>
      <c r="O8" s="740"/>
      <c r="P8" s="740"/>
      <c r="Q8" s="748"/>
      <c r="R8" s="748"/>
    </row>
    <row r="9" spans="1:26" s="707" customFormat="1" ht="54" customHeight="1">
      <c r="A9" s="740"/>
      <c r="B9" s="741"/>
      <c r="C9" s="743">
        <v>55000</v>
      </c>
      <c r="D9" s="745"/>
      <c r="E9" s="745"/>
      <c r="F9" s="746"/>
      <c r="G9" s="745" t="s">
        <v>2566</v>
      </c>
      <c r="H9" s="741"/>
      <c r="I9" s="747"/>
      <c r="J9" s="747"/>
      <c r="K9" s="747"/>
      <c r="L9" s="748"/>
      <c r="M9" s="741"/>
      <c r="N9" s="748"/>
      <c r="O9" s="740"/>
      <c r="P9" s="740"/>
      <c r="Q9" s="748"/>
      <c r="R9" s="4"/>
    </row>
    <row r="10" spans="1:26" s="707" customFormat="1" ht="54" customHeight="1">
      <c r="A10" s="740"/>
      <c r="B10" s="741"/>
      <c r="C10" s="743">
        <v>2500</v>
      </c>
      <c r="D10" s="745"/>
      <c r="E10" s="745"/>
      <c r="F10" s="746"/>
      <c r="G10" s="745" t="s">
        <v>2567</v>
      </c>
      <c r="H10" s="741"/>
      <c r="I10" s="747"/>
      <c r="J10" s="747"/>
      <c r="K10" s="747"/>
      <c r="L10" s="748"/>
      <c r="M10" s="741"/>
      <c r="N10" s="748"/>
      <c r="O10" s="740"/>
      <c r="P10" s="740"/>
      <c r="Q10" s="748"/>
      <c r="R10" s="748"/>
    </row>
    <row r="11" spans="1:26" s="707" customFormat="1" ht="54" customHeight="1">
      <c r="A11" s="740"/>
      <c r="B11" s="741"/>
      <c r="C11" s="743">
        <v>30000</v>
      </c>
      <c r="D11" s="745"/>
      <c r="E11" s="745"/>
      <c r="F11" s="746"/>
      <c r="G11" s="745" t="s">
        <v>2568</v>
      </c>
      <c r="H11" s="741"/>
      <c r="I11" s="747"/>
      <c r="J11" s="747"/>
      <c r="K11" s="747"/>
      <c r="L11" s="748"/>
      <c r="M11" s="741"/>
      <c r="N11" s="748"/>
      <c r="O11" s="740"/>
      <c r="P11" s="740"/>
      <c r="Q11" s="748"/>
      <c r="R11" s="4"/>
    </row>
    <row r="12" spans="1:26" s="707" customFormat="1" ht="54" customHeight="1">
      <c r="A12" s="740"/>
      <c r="B12" s="741"/>
      <c r="C12" s="743">
        <v>6000</v>
      </c>
      <c r="D12" s="745"/>
      <c r="E12" s="745"/>
      <c r="F12" s="746"/>
      <c r="G12" s="745" t="s">
        <v>2569</v>
      </c>
      <c r="H12" s="741"/>
      <c r="I12" s="747"/>
      <c r="J12" s="747"/>
      <c r="K12" s="747"/>
      <c r="L12" s="748"/>
      <c r="M12" s="741"/>
      <c r="N12" s="748"/>
      <c r="O12" s="749"/>
      <c r="P12" s="740"/>
      <c r="Q12" s="748"/>
      <c r="R12" s="748"/>
    </row>
    <row r="13" spans="1:26" ht="54" customHeight="1">
      <c r="A13" s="740"/>
      <c r="B13" s="741"/>
      <c r="C13" s="743">
        <v>35000</v>
      </c>
      <c r="D13" s="745"/>
      <c r="E13" s="745"/>
      <c r="F13" s="746"/>
      <c r="G13" s="745" t="s">
        <v>2570</v>
      </c>
      <c r="H13" s="741"/>
      <c r="I13" s="747"/>
      <c r="J13" s="747"/>
      <c r="K13" s="747"/>
      <c r="L13" s="748"/>
      <c r="M13" s="741"/>
      <c r="N13" s="748"/>
      <c r="O13" s="740"/>
      <c r="P13" s="740"/>
      <c r="Q13" s="748"/>
      <c r="R13" s="4"/>
    </row>
    <row r="14" spans="1:26" ht="54" customHeight="1">
      <c r="A14" s="740"/>
      <c r="B14" s="741"/>
      <c r="C14" s="743"/>
      <c r="D14" s="745"/>
      <c r="E14" s="745"/>
      <c r="F14" s="746"/>
      <c r="G14" s="745"/>
      <c r="H14" s="741"/>
      <c r="I14" s="747"/>
      <c r="J14" s="747"/>
      <c r="K14" s="747"/>
      <c r="L14" s="748"/>
      <c r="M14" s="741"/>
      <c r="N14" s="748"/>
      <c r="O14" s="749"/>
      <c r="P14" s="740"/>
      <c r="Q14" s="748"/>
      <c r="R14" s="4"/>
    </row>
    <row r="15" spans="1:26" ht="54" customHeight="1">
      <c r="A15" s="740"/>
      <c r="B15" s="741"/>
      <c r="C15" s="743"/>
      <c r="D15" s="745"/>
      <c r="E15" s="745"/>
      <c r="F15" s="746"/>
      <c r="G15" s="745"/>
      <c r="H15" s="741"/>
      <c r="I15" s="747"/>
      <c r="J15" s="747"/>
      <c r="K15" s="747"/>
      <c r="L15" s="748"/>
      <c r="M15" s="741"/>
      <c r="N15" s="748"/>
      <c r="O15" s="749"/>
      <c r="P15" s="740"/>
      <c r="Q15" s="748"/>
      <c r="R15" s="748"/>
    </row>
    <row r="16" spans="1:26" ht="18" customHeight="1"/>
    <row r="17" spans="1:18" ht="18" customHeight="1"/>
    <row r="18" spans="1:18" ht="18" customHeight="1"/>
    <row r="19" spans="1:18" s="765" customFormat="1" ht="18" customHeight="1">
      <c r="A19" s="762" t="s">
        <v>2571</v>
      </c>
      <c r="B19" s="763"/>
      <c r="C19" s="764"/>
      <c r="F19" s="766"/>
      <c r="H19" s="767"/>
      <c r="I19" s="768"/>
      <c r="J19" s="768"/>
      <c r="K19" s="768"/>
      <c r="L19" s="769"/>
      <c r="M19" s="763"/>
      <c r="N19" s="769"/>
      <c r="Q19" s="769"/>
      <c r="R19" s="769"/>
    </row>
    <row r="20" spans="1:18" s="765" customFormat="1" ht="18" customHeight="1">
      <c r="A20" s="345"/>
      <c r="B20" s="763"/>
      <c r="C20" s="764"/>
      <c r="F20" s="766"/>
      <c r="H20" s="767"/>
      <c r="I20" s="768"/>
      <c r="J20" s="768"/>
      <c r="K20" s="768"/>
      <c r="L20" s="769"/>
      <c r="M20" s="763"/>
      <c r="N20" s="769"/>
      <c r="Q20" s="769"/>
      <c r="R20" s="769"/>
    </row>
    <row r="21" spans="1:18" s="765" customFormat="1" ht="18" customHeight="1">
      <c r="A21" s="770" t="s">
        <v>2572</v>
      </c>
      <c r="B21" s="763"/>
      <c r="C21" s="764"/>
      <c r="F21" s="766"/>
      <c r="H21" s="767"/>
      <c r="I21" s="768"/>
      <c r="J21" s="768"/>
      <c r="K21" s="768"/>
      <c r="L21" s="769"/>
      <c r="M21" s="763"/>
      <c r="N21" s="769"/>
      <c r="Q21" s="769"/>
      <c r="R21" s="769"/>
    </row>
    <row r="22" spans="1:18" s="765" customFormat="1" ht="18" customHeight="1">
      <c r="A22" s="345"/>
      <c r="B22" s="763"/>
      <c r="C22" s="764"/>
      <c r="F22" s="766"/>
      <c r="H22" s="767"/>
      <c r="I22" s="768"/>
      <c r="J22" s="768"/>
      <c r="K22" s="768"/>
      <c r="L22" s="769"/>
      <c r="M22" s="763"/>
      <c r="N22" s="769"/>
      <c r="Q22" s="769"/>
      <c r="R22" s="769"/>
    </row>
    <row r="23" spans="1:18" s="765" customFormat="1" ht="18" customHeight="1">
      <c r="A23" s="771" t="s">
        <v>2573</v>
      </c>
      <c r="B23" s="763"/>
      <c r="C23" s="764"/>
      <c r="F23" s="766"/>
      <c r="H23" s="767"/>
      <c r="I23" s="768"/>
      <c r="J23" s="768"/>
      <c r="K23" s="768"/>
      <c r="L23" s="769"/>
      <c r="M23" s="763"/>
      <c r="N23" s="769"/>
      <c r="Q23" s="769"/>
      <c r="R23" s="769"/>
    </row>
    <row r="24" spans="1:18" s="765" customFormat="1" ht="18" customHeight="1">
      <c r="A24" s="345" t="s">
        <v>2574</v>
      </c>
      <c r="B24" s="763"/>
      <c r="C24" s="764"/>
      <c r="F24" s="766"/>
      <c r="H24" s="767"/>
      <c r="I24" s="768"/>
      <c r="J24" s="768"/>
      <c r="K24" s="768"/>
      <c r="L24" s="769"/>
      <c r="M24" s="763"/>
      <c r="N24" s="769"/>
      <c r="Q24" s="769"/>
      <c r="R24" s="769"/>
    </row>
    <row r="25" spans="1:18" s="765" customFormat="1" ht="18" customHeight="1">
      <c r="A25" s="771" t="s">
        <v>2575</v>
      </c>
      <c r="B25" s="763"/>
      <c r="C25" s="764"/>
      <c r="F25" s="766"/>
      <c r="H25" s="767"/>
      <c r="I25" s="768"/>
      <c r="J25" s="768"/>
      <c r="K25" s="768"/>
      <c r="L25" s="769"/>
      <c r="M25" s="763"/>
      <c r="N25" s="769"/>
      <c r="Q25" s="769"/>
      <c r="R25" s="769"/>
    </row>
    <row r="26" spans="1:18" s="765" customFormat="1" ht="18" customHeight="1">
      <c r="A26" s="345" t="s">
        <v>2576</v>
      </c>
      <c r="B26" s="763"/>
      <c r="C26" s="764"/>
      <c r="F26" s="766"/>
      <c r="H26" s="767"/>
      <c r="I26" s="768"/>
      <c r="J26" s="768"/>
      <c r="K26" s="768"/>
      <c r="L26" s="769"/>
      <c r="M26" s="763"/>
      <c r="N26" s="769"/>
      <c r="Q26" s="769"/>
      <c r="R26" s="769"/>
    </row>
    <row r="27" spans="1:18" s="765" customFormat="1" ht="18" customHeight="1">
      <c r="A27" s="345"/>
      <c r="B27" s="763"/>
      <c r="C27" s="764"/>
      <c r="F27" s="766"/>
      <c r="H27" s="767"/>
      <c r="I27" s="768"/>
      <c r="J27" s="768"/>
      <c r="K27" s="768"/>
      <c r="L27" s="769"/>
      <c r="M27" s="763"/>
      <c r="N27" s="769"/>
      <c r="Q27" s="769"/>
      <c r="R27" s="769"/>
    </row>
    <row r="28" spans="1:18" s="765" customFormat="1" ht="18" customHeight="1">
      <c r="A28" s="770" t="s">
        <v>2577</v>
      </c>
      <c r="B28" s="763"/>
      <c r="C28" s="764"/>
      <c r="F28" s="766"/>
      <c r="H28" s="767"/>
      <c r="I28" s="768"/>
      <c r="J28" s="768"/>
      <c r="K28" s="768"/>
      <c r="L28" s="769"/>
      <c r="M28" s="763"/>
      <c r="N28" s="769"/>
      <c r="Q28" s="769"/>
      <c r="R28" s="769"/>
    </row>
    <row r="29" spans="1:18" s="765" customFormat="1" ht="18" customHeight="1">
      <c r="A29" s="345"/>
      <c r="B29" s="763"/>
      <c r="C29" s="764"/>
      <c r="F29" s="766"/>
      <c r="H29" s="767"/>
      <c r="I29" s="768"/>
      <c r="J29" s="768"/>
      <c r="K29" s="768"/>
      <c r="L29" s="769"/>
      <c r="M29" s="763"/>
      <c r="N29" s="769"/>
      <c r="Q29" s="769"/>
      <c r="R29" s="769"/>
    </row>
    <row r="30" spans="1:18" s="765" customFormat="1" ht="18" customHeight="1">
      <c r="A30" s="771" t="s">
        <v>2578</v>
      </c>
      <c r="B30" s="763"/>
      <c r="C30" s="764"/>
      <c r="F30" s="766"/>
      <c r="H30" s="767"/>
      <c r="I30" s="768"/>
      <c r="J30" s="768"/>
      <c r="K30" s="768"/>
      <c r="L30" s="769"/>
      <c r="M30" s="763"/>
      <c r="N30" s="769"/>
      <c r="Q30" s="769"/>
      <c r="R30" s="769"/>
    </row>
    <row r="31" spans="1:18" s="765" customFormat="1" ht="18" customHeight="1">
      <c r="A31" s="345" t="s">
        <v>2579</v>
      </c>
      <c r="B31" s="763"/>
      <c r="C31" s="764"/>
      <c r="F31" s="766"/>
      <c r="H31" s="767"/>
      <c r="I31" s="768"/>
      <c r="J31" s="768"/>
      <c r="K31" s="768"/>
      <c r="L31" s="769"/>
      <c r="M31" s="763"/>
      <c r="N31" s="769"/>
      <c r="Q31" s="769"/>
      <c r="R31" s="769"/>
    </row>
    <row r="32" spans="1:18" s="765" customFormat="1" ht="18" customHeight="1">
      <c r="A32" s="345" t="s">
        <v>2580</v>
      </c>
      <c r="B32" s="763"/>
      <c r="C32" s="764"/>
      <c r="F32" s="766"/>
      <c r="H32" s="767"/>
      <c r="I32" s="768"/>
      <c r="J32" s="768"/>
      <c r="K32" s="768"/>
      <c r="L32" s="769"/>
      <c r="M32" s="763"/>
      <c r="N32" s="769"/>
      <c r="Q32" s="769"/>
      <c r="R32" s="769"/>
    </row>
    <row r="33" spans="1:18" s="765" customFormat="1" ht="18" customHeight="1">
      <c r="A33" s="771" t="s">
        <v>2581</v>
      </c>
      <c r="B33" s="763"/>
      <c r="C33" s="764"/>
      <c r="F33" s="766"/>
      <c r="H33" s="767"/>
      <c r="I33" s="768"/>
      <c r="J33" s="768"/>
      <c r="K33" s="768"/>
      <c r="L33" s="769"/>
      <c r="M33" s="763"/>
      <c r="N33" s="769"/>
      <c r="Q33" s="769"/>
      <c r="R33" s="769"/>
    </row>
    <row r="34" spans="1:18" s="765" customFormat="1" ht="18" customHeight="1">
      <c r="A34" s="345" t="s">
        <v>2582</v>
      </c>
      <c r="B34" s="763"/>
      <c r="C34" s="764"/>
      <c r="F34" s="766"/>
      <c r="H34" s="767"/>
      <c r="I34" s="768"/>
      <c r="J34" s="768"/>
      <c r="K34" s="768"/>
      <c r="L34" s="769"/>
      <c r="M34" s="763"/>
      <c r="N34" s="769"/>
      <c r="Q34" s="769"/>
      <c r="R34" s="769"/>
    </row>
    <row r="35" spans="1:18" s="765" customFormat="1" ht="18" customHeight="1">
      <c r="A35" s="345" t="s">
        <v>2583</v>
      </c>
      <c r="B35" s="763"/>
      <c r="C35" s="764"/>
      <c r="F35" s="766"/>
      <c r="H35" s="767"/>
      <c r="I35" s="768"/>
      <c r="J35" s="768"/>
      <c r="K35" s="768"/>
      <c r="L35" s="769"/>
      <c r="M35" s="763"/>
      <c r="N35" s="769"/>
      <c r="Q35" s="769"/>
      <c r="R35" s="769"/>
    </row>
    <row r="36" spans="1:18" s="765" customFormat="1" ht="18" customHeight="1">
      <c r="A36" s="345"/>
      <c r="B36" s="763"/>
      <c r="C36" s="764"/>
      <c r="F36" s="766"/>
      <c r="H36" s="767"/>
      <c r="I36" s="768"/>
      <c r="J36" s="768"/>
      <c r="K36" s="768"/>
      <c r="L36" s="769"/>
      <c r="M36" s="763"/>
      <c r="N36" s="769"/>
      <c r="Q36" s="769"/>
      <c r="R36" s="769"/>
    </row>
    <row r="37" spans="1:18" s="765" customFormat="1" ht="18" customHeight="1">
      <c r="A37" s="770" t="s">
        <v>2584</v>
      </c>
      <c r="B37" s="763"/>
      <c r="C37" s="764"/>
      <c r="F37" s="766"/>
      <c r="H37" s="767"/>
      <c r="I37" s="768"/>
      <c r="J37" s="768"/>
      <c r="K37" s="768"/>
      <c r="L37" s="769"/>
      <c r="M37" s="763"/>
      <c r="N37" s="769"/>
      <c r="Q37" s="769"/>
      <c r="R37" s="769"/>
    </row>
    <row r="38" spans="1:18" s="765" customFormat="1" ht="18" customHeight="1">
      <c r="A38" s="345"/>
      <c r="B38" s="763"/>
      <c r="C38" s="764"/>
      <c r="F38" s="766"/>
      <c r="H38" s="767"/>
      <c r="I38" s="768"/>
      <c r="J38" s="768"/>
      <c r="K38" s="768"/>
      <c r="L38" s="769"/>
      <c r="M38" s="763"/>
      <c r="N38" s="769"/>
      <c r="Q38" s="769"/>
      <c r="R38" s="769"/>
    </row>
    <row r="39" spans="1:18" s="765" customFormat="1" ht="18" customHeight="1">
      <c r="A39" s="345" t="s">
        <v>2585</v>
      </c>
      <c r="B39" s="763"/>
      <c r="C39" s="764"/>
      <c r="F39" s="766"/>
      <c r="H39" s="767"/>
      <c r="I39" s="768"/>
      <c r="J39" s="768"/>
      <c r="K39" s="768"/>
      <c r="L39" s="769"/>
      <c r="M39" s="763"/>
      <c r="N39" s="769"/>
      <c r="Q39" s="769"/>
      <c r="R39" s="769"/>
    </row>
    <row r="40" spans="1:18" s="765" customFormat="1" ht="18" customHeight="1">
      <c r="A40" s="345" t="s">
        <v>2586</v>
      </c>
      <c r="B40" s="763"/>
      <c r="C40" s="764"/>
      <c r="F40" s="766"/>
      <c r="H40" s="767"/>
      <c r="I40" s="768"/>
      <c r="J40" s="768"/>
      <c r="K40" s="768"/>
      <c r="L40" s="769"/>
      <c r="M40" s="763"/>
      <c r="N40" s="769"/>
      <c r="Q40" s="769"/>
      <c r="R40" s="769"/>
    </row>
    <row r="41" spans="1:18" s="765" customFormat="1" ht="18" customHeight="1">
      <c r="A41" s="345" t="s">
        <v>2587</v>
      </c>
      <c r="B41" s="763"/>
      <c r="C41" s="764"/>
      <c r="F41" s="766"/>
      <c r="H41" s="767"/>
      <c r="I41" s="768"/>
      <c r="J41" s="768"/>
      <c r="K41" s="768"/>
      <c r="L41" s="769"/>
      <c r="M41" s="763"/>
      <c r="N41" s="769"/>
      <c r="Q41" s="769"/>
      <c r="R41" s="769"/>
    </row>
    <row r="42" spans="1:18" s="765" customFormat="1" ht="18" customHeight="1">
      <c r="A42" s="345"/>
      <c r="B42" s="763"/>
      <c r="C42" s="764"/>
      <c r="F42" s="766"/>
      <c r="H42" s="767"/>
      <c r="I42" s="768"/>
      <c r="J42" s="768"/>
      <c r="K42" s="768"/>
      <c r="L42" s="769"/>
      <c r="M42" s="763"/>
      <c r="N42" s="769"/>
      <c r="Q42" s="769"/>
      <c r="R42" s="769"/>
    </row>
    <row r="43" spans="1:18" s="765" customFormat="1">
      <c r="B43" s="763"/>
      <c r="C43" s="764"/>
      <c r="F43" s="766"/>
      <c r="H43" s="767"/>
      <c r="I43" s="768"/>
      <c r="J43" s="768"/>
      <c r="K43" s="768"/>
      <c r="L43" s="769"/>
      <c r="M43" s="763"/>
      <c r="N43" s="769"/>
      <c r="Q43" s="769"/>
      <c r="R43" s="769"/>
    </row>
    <row r="44" spans="1:18" s="765" customFormat="1">
      <c r="B44" s="763"/>
      <c r="C44" s="764"/>
      <c r="F44" s="766"/>
      <c r="H44" s="767"/>
      <c r="I44" s="768"/>
      <c r="J44" s="768"/>
      <c r="K44" s="768"/>
      <c r="L44" s="769"/>
      <c r="M44" s="763"/>
      <c r="N44" s="769"/>
      <c r="Q44" s="769"/>
      <c r="R44" s="769"/>
    </row>
    <row r="45" spans="1:18" s="765" customFormat="1">
      <c r="B45" s="763"/>
      <c r="C45" s="764"/>
      <c r="F45" s="766"/>
      <c r="H45" s="767"/>
      <c r="I45" s="768"/>
      <c r="J45" s="768"/>
      <c r="K45" s="768"/>
      <c r="L45" s="769"/>
      <c r="M45" s="763"/>
      <c r="N45" s="769"/>
      <c r="Q45" s="769"/>
      <c r="R45" s="769"/>
    </row>
    <row r="46" spans="1:18" s="765" customFormat="1" ht="18">
      <c r="A46" s="770" t="s">
        <v>2588</v>
      </c>
      <c r="B46" s="763"/>
      <c r="C46" s="764"/>
      <c r="F46" s="766"/>
      <c r="H46" s="767"/>
      <c r="I46" s="768"/>
      <c r="J46" s="768"/>
      <c r="K46" s="768"/>
      <c r="L46" s="769"/>
      <c r="M46" s="763"/>
      <c r="N46" s="769"/>
      <c r="Q46" s="769"/>
      <c r="R46" s="769"/>
    </row>
    <row r="47" spans="1:18" s="765" customFormat="1" ht="14.45">
      <c r="A47" s="345"/>
      <c r="B47" s="763"/>
      <c r="C47" s="764"/>
      <c r="F47" s="766"/>
      <c r="H47" s="767"/>
      <c r="I47" s="768"/>
      <c r="J47" s="768"/>
      <c r="K47" s="768"/>
      <c r="L47" s="769"/>
      <c r="M47" s="763"/>
      <c r="N47" s="769"/>
      <c r="Q47" s="769"/>
      <c r="R47" s="769"/>
    </row>
    <row r="48" spans="1:18" s="765" customFormat="1" ht="14.45">
      <c r="A48" s="771" t="s">
        <v>2589</v>
      </c>
      <c r="B48" s="763"/>
      <c r="C48" s="764"/>
      <c r="F48" s="766"/>
      <c r="H48" s="767"/>
      <c r="I48" s="768"/>
      <c r="J48" s="768"/>
      <c r="K48" s="768"/>
      <c r="L48" s="769"/>
      <c r="M48" s="763"/>
      <c r="N48" s="769"/>
      <c r="Q48" s="769"/>
      <c r="R48" s="769"/>
    </row>
    <row r="49" spans="1:18" s="765" customFormat="1" ht="14.45">
      <c r="A49" s="771" t="s">
        <v>2590</v>
      </c>
      <c r="B49" s="763"/>
      <c r="C49" s="764"/>
      <c r="F49" s="766"/>
      <c r="H49" s="767"/>
      <c r="I49" s="768"/>
      <c r="J49" s="768"/>
      <c r="K49" s="768"/>
      <c r="L49" s="769"/>
      <c r="M49" s="763"/>
      <c r="N49" s="769"/>
      <c r="Q49" s="769"/>
      <c r="R49" s="769"/>
    </row>
    <row r="50" spans="1:18" s="765" customFormat="1" ht="14.45">
      <c r="A50" s="345" t="s">
        <v>2591</v>
      </c>
      <c r="B50" s="763"/>
      <c r="C50" s="764"/>
      <c r="F50" s="766"/>
      <c r="H50" s="767"/>
      <c r="I50" s="768"/>
      <c r="J50" s="768"/>
      <c r="K50" s="768"/>
      <c r="L50" s="769"/>
      <c r="M50" s="763"/>
      <c r="N50" s="769"/>
      <c r="Q50" s="769"/>
      <c r="R50" s="769"/>
    </row>
    <row r="51" spans="1:18" s="765" customFormat="1" ht="14.45">
      <c r="A51" s="345" t="s">
        <v>2592</v>
      </c>
      <c r="B51" s="763"/>
      <c r="C51" s="764"/>
      <c r="F51" s="766"/>
      <c r="H51" s="767"/>
      <c r="I51" s="768"/>
      <c r="J51" s="768"/>
      <c r="K51" s="768"/>
      <c r="L51" s="769"/>
      <c r="M51" s="763"/>
      <c r="N51" s="769"/>
      <c r="Q51" s="769"/>
      <c r="R51" s="769"/>
    </row>
    <row r="52" spans="1:18" s="765" customFormat="1" ht="14.45">
      <c r="A52" s="345" t="s">
        <v>2593</v>
      </c>
      <c r="B52" s="763"/>
      <c r="C52" s="764"/>
      <c r="F52" s="766"/>
      <c r="H52" s="767"/>
      <c r="I52" s="768"/>
      <c r="J52" s="768"/>
      <c r="K52" s="768"/>
      <c r="L52" s="769"/>
      <c r="M52" s="763"/>
      <c r="N52" s="769"/>
      <c r="Q52" s="769"/>
      <c r="R52" s="769"/>
    </row>
    <row r="53" spans="1:18" s="765" customFormat="1" ht="14.45">
      <c r="A53" s="772" t="s">
        <v>2594</v>
      </c>
      <c r="B53" s="763"/>
      <c r="C53" s="764"/>
      <c r="F53" s="766"/>
      <c r="H53" s="767"/>
      <c r="I53" s="768"/>
      <c r="J53" s="768"/>
      <c r="K53" s="768"/>
      <c r="L53" s="769"/>
      <c r="M53" s="763"/>
      <c r="N53" s="769"/>
      <c r="Q53" s="769"/>
      <c r="R53" s="769"/>
    </row>
    <row r="54" spans="1:18" s="765" customFormat="1" ht="14.45">
      <c r="A54" s="345"/>
      <c r="B54" s="763"/>
      <c r="C54" s="764"/>
      <c r="F54" s="766"/>
      <c r="H54" s="767"/>
      <c r="I54" s="768"/>
      <c r="J54" s="768"/>
      <c r="K54" s="768"/>
      <c r="L54" s="769"/>
      <c r="M54" s="763"/>
      <c r="N54" s="769"/>
      <c r="Q54" s="769"/>
      <c r="R54" s="769"/>
    </row>
    <row r="55" spans="1:18" s="765" customFormat="1" ht="14.45">
      <c r="A55" s="345"/>
      <c r="B55" s="763"/>
      <c r="C55" s="764"/>
      <c r="F55" s="766"/>
      <c r="H55" s="767"/>
      <c r="I55" s="768"/>
      <c r="J55" s="768"/>
      <c r="K55" s="768"/>
      <c r="L55" s="769"/>
      <c r="M55" s="763"/>
      <c r="N55" s="769"/>
      <c r="Q55" s="769"/>
      <c r="R55" s="769"/>
    </row>
    <row r="56" spans="1:18" s="765" customFormat="1" ht="14.45">
      <c r="A56" s="345"/>
      <c r="B56" s="763"/>
      <c r="C56" s="764"/>
      <c r="F56" s="766"/>
      <c r="H56" s="767"/>
      <c r="I56" s="768"/>
      <c r="J56" s="768"/>
      <c r="K56" s="768"/>
      <c r="L56" s="769"/>
      <c r="M56" s="763"/>
      <c r="N56" s="769"/>
      <c r="Q56" s="769"/>
      <c r="R56" s="769"/>
    </row>
    <row r="57" spans="1:18" s="765" customFormat="1" ht="18">
      <c r="A57" s="770" t="s">
        <v>2595</v>
      </c>
      <c r="B57" s="763"/>
      <c r="C57" s="764"/>
      <c r="F57" s="766"/>
      <c r="H57" s="767"/>
      <c r="I57" s="768"/>
      <c r="J57" s="768"/>
      <c r="K57" s="768"/>
      <c r="L57" s="769"/>
      <c r="M57" s="763"/>
      <c r="N57" s="769"/>
      <c r="Q57" s="769"/>
      <c r="R57" s="769"/>
    </row>
    <row r="58" spans="1:18" s="765" customFormat="1" ht="14.45">
      <c r="A58" s="345"/>
      <c r="B58" s="763"/>
      <c r="C58" s="764"/>
      <c r="F58" s="766"/>
      <c r="H58" s="767"/>
      <c r="I58" s="768"/>
      <c r="J58" s="768"/>
      <c r="K58" s="768"/>
      <c r="L58" s="769"/>
      <c r="M58" s="763"/>
      <c r="N58" s="769"/>
      <c r="Q58" s="769"/>
      <c r="R58" s="769"/>
    </row>
    <row r="59" spans="1:18" s="765" customFormat="1" ht="14.45">
      <c r="A59" s="771" t="s">
        <v>2596</v>
      </c>
      <c r="B59" s="763"/>
      <c r="C59" s="764"/>
      <c r="F59" s="766"/>
      <c r="H59" s="767"/>
      <c r="I59" s="768"/>
      <c r="J59" s="768"/>
      <c r="K59" s="768"/>
      <c r="L59" s="769"/>
      <c r="M59" s="763"/>
      <c r="N59" s="769"/>
      <c r="Q59" s="769"/>
      <c r="R59" s="769"/>
    </row>
    <row r="60" spans="1:18" s="765" customFormat="1" ht="14.45">
      <c r="A60" s="771" t="s">
        <v>2590</v>
      </c>
      <c r="B60" s="763"/>
      <c r="C60" s="764"/>
      <c r="F60" s="766"/>
      <c r="H60" s="767"/>
      <c r="I60" s="768"/>
      <c r="J60" s="768"/>
      <c r="K60" s="768"/>
      <c r="L60" s="769"/>
      <c r="M60" s="763"/>
      <c r="N60" s="769"/>
      <c r="Q60" s="769"/>
      <c r="R60" s="769"/>
    </row>
    <row r="61" spans="1:18" s="765" customFormat="1" ht="14.45">
      <c r="A61" s="345" t="s">
        <v>2597</v>
      </c>
      <c r="B61" s="763"/>
      <c r="C61" s="764"/>
      <c r="F61" s="766"/>
      <c r="H61" s="767"/>
      <c r="I61" s="768"/>
      <c r="J61" s="768"/>
      <c r="K61" s="768"/>
      <c r="L61" s="769"/>
      <c r="M61" s="763"/>
      <c r="N61" s="769"/>
      <c r="Q61" s="769"/>
      <c r="R61" s="769"/>
    </row>
    <row r="62" spans="1:18" s="765" customFormat="1" ht="14.45">
      <c r="A62" s="345" t="s">
        <v>2598</v>
      </c>
      <c r="B62" s="763"/>
      <c r="C62" s="764"/>
      <c r="F62" s="766"/>
      <c r="H62" s="767"/>
      <c r="I62" s="768"/>
      <c r="J62" s="768"/>
      <c r="K62" s="768"/>
      <c r="L62" s="769"/>
      <c r="M62" s="763"/>
      <c r="N62" s="769"/>
      <c r="Q62" s="769"/>
      <c r="R62" s="769"/>
    </row>
    <row r="63" spans="1:18" s="765" customFormat="1" ht="14.45">
      <c r="A63" s="345" t="s">
        <v>2599</v>
      </c>
      <c r="B63" s="763"/>
      <c r="C63" s="764"/>
      <c r="F63" s="766"/>
      <c r="H63" s="767"/>
      <c r="I63" s="768"/>
      <c r="J63" s="768"/>
      <c r="K63" s="768"/>
      <c r="L63" s="769"/>
      <c r="M63" s="763"/>
      <c r="N63" s="769"/>
      <c r="Q63" s="769"/>
      <c r="R63" s="769"/>
    </row>
    <row r="64" spans="1:18" s="765" customFormat="1" ht="14.45">
      <c r="A64" s="772" t="s">
        <v>2600</v>
      </c>
      <c r="B64" s="763"/>
      <c r="C64" s="764"/>
      <c r="F64" s="766"/>
      <c r="H64" s="767"/>
      <c r="I64" s="768"/>
      <c r="J64" s="768"/>
      <c r="K64" s="768"/>
      <c r="L64" s="769"/>
      <c r="M64" s="763"/>
      <c r="N64" s="769"/>
      <c r="Q64" s="769"/>
      <c r="R64" s="769"/>
    </row>
    <row r="65" spans="1:18" s="765" customFormat="1" ht="14.45">
      <c r="A65" s="345"/>
      <c r="B65" s="763"/>
      <c r="C65" s="764"/>
      <c r="F65" s="766"/>
      <c r="H65" s="767"/>
      <c r="I65" s="768"/>
      <c r="J65" s="768"/>
      <c r="K65" s="768"/>
      <c r="L65" s="769"/>
      <c r="M65" s="763"/>
      <c r="N65" s="769"/>
      <c r="Q65" s="769"/>
      <c r="R65" s="769"/>
    </row>
    <row r="66" spans="1:18" s="765" customFormat="1" ht="14.45">
      <c r="A66" s="345"/>
      <c r="B66" s="763"/>
      <c r="C66" s="764"/>
      <c r="F66" s="766"/>
      <c r="H66" s="767"/>
      <c r="I66" s="768"/>
      <c r="J66" s="768"/>
      <c r="K66" s="768"/>
      <c r="L66" s="769"/>
      <c r="M66" s="763"/>
      <c r="N66" s="769"/>
      <c r="Q66" s="769"/>
      <c r="R66" s="769"/>
    </row>
    <row r="67" spans="1:18" s="765" customFormat="1" ht="14.45">
      <c r="A67" s="345"/>
      <c r="B67" s="763"/>
      <c r="C67" s="764"/>
      <c r="F67" s="766"/>
      <c r="H67" s="767"/>
      <c r="I67" s="768"/>
      <c r="J67" s="768"/>
      <c r="K67" s="768"/>
      <c r="L67" s="769"/>
      <c r="M67" s="763"/>
      <c r="N67" s="769"/>
      <c r="Q67" s="769"/>
      <c r="R67" s="769"/>
    </row>
    <row r="68" spans="1:18" s="765" customFormat="1" ht="18">
      <c r="A68" s="770" t="s">
        <v>2601</v>
      </c>
      <c r="B68" s="763"/>
      <c r="C68" s="764"/>
      <c r="F68" s="766"/>
      <c r="H68" s="767"/>
      <c r="I68" s="768"/>
      <c r="J68" s="768"/>
      <c r="K68" s="768"/>
      <c r="L68" s="769"/>
      <c r="M68" s="763"/>
      <c r="N68" s="769"/>
      <c r="Q68" s="769"/>
      <c r="R68" s="769"/>
    </row>
    <row r="69" spans="1:18" s="765" customFormat="1" ht="14.45">
      <c r="A69" s="345"/>
      <c r="B69" s="763"/>
      <c r="C69" s="764"/>
      <c r="F69" s="766"/>
      <c r="H69" s="767"/>
      <c r="I69" s="768"/>
      <c r="J69" s="768"/>
      <c r="K69" s="768"/>
      <c r="L69" s="769"/>
      <c r="M69" s="763"/>
      <c r="N69" s="769"/>
      <c r="Q69" s="769"/>
      <c r="R69" s="769"/>
    </row>
    <row r="70" spans="1:18" s="765" customFormat="1" ht="14.45">
      <c r="A70" s="771" t="s">
        <v>2602</v>
      </c>
      <c r="B70" s="763"/>
      <c r="C70" s="764"/>
      <c r="F70" s="766"/>
      <c r="H70" s="767"/>
      <c r="I70" s="768"/>
      <c r="J70" s="768"/>
      <c r="K70" s="768"/>
      <c r="L70" s="769"/>
      <c r="M70" s="763"/>
      <c r="N70" s="769"/>
      <c r="Q70" s="769"/>
      <c r="R70" s="769"/>
    </row>
    <row r="71" spans="1:18" s="765" customFormat="1" ht="14.45">
      <c r="A71" s="771" t="s">
        <v>2590</v>
      </c>
      <c r="B71" s="763"/>
      <c r="C71" s="764"/>
      <c r="F71" s="766"/>
      <c r="H71" s="767"/>
      <c r="I71" s="768"/>
      <c r="J71" s="768"/>
      <c r="K71" s="768"/>
      <c r="L71" s="769"/>
      <c r="M71" s="763"/>
      <c r="N71" s="769"/>
      <c r="Q71" s="769"/>
      <c r="R71" s="769"/>
    </row>
    <row r="72" spans="1:18" s="765" customFormat="1" ht="14.45">
      <c r="A72" s="345" t="s">
        <v>2603</v>
      </c>
      <c r="B72" s="763"/>
      <c r="C72" s="764"/>
      <c r="F72" s="766"/>
      <c r="H72" s="767"/>
      <c r="I72" s="768"/>
      <c r="J72" s="768"/>
      <c r="K72" s="768"/>
      <c r="L72" s="769"/>
      <c r="M72" s="763"/>
      <c r="N72" s="769"/>
      <c r="Q72" s="769"/>
      <c r="R72" s="769"/>
    </row>
    <row r="73" spans="1:18" s="765" customFormat="1" ht="14.45">
      <c r="A73" s="345" t="s">
        <v>2604</v>
      </c>
      <c r="B73" s="763"/>
      <c r="C73" s="764"/>
      <c r="F73" s="766"/>
      <c r="H73" s="767"/>
      <c r="I73" s="768"/>
      <c r="J73" s="768"/>
      <c r="K73" s="768"/>
      <c r="L73" s="769"/>
      <c r="M73" s="763"/>
      <c r="N73" s="769"/>
      <c r="Q73" s="769"/>
      <c r="R73" s="769"/>
    </row>
    <row r="74" spans="1:18" s="765" customFormat="1" ht="14.45">
      <c r="A74" s="345" t="s">
        <v>2605</v>
      </c>
      <c r="B74" s="763"/>
      <c r="C74" s="764"/>
      <c r="F74" s="766"/>
      <c r="H74" s="767"/>
      <c r="I74" s="768"/>
      <c r="J74" s="768"/>
      <c r="K74" s="768"/>
      <c r="L74" s="769"/>
      <c r="M74" s="763"/>
      <c r="N74" s="769"/>
      <c r="Q74" s="769"/>
      <c r="R74" s="769"/>
    </row>
    <row r="75" spans="1:18" s="765" customFormat="1" ht="14.45">
      <c r="A75" s="772" t="s">
        <v>2606</v>
      </c>
      <c r="B75" s="763"/>
      <c r="C75" s="764"/>
      <c r="F75" s="766"/>
      <c r="H75" s="767"/>
      <c r="I75" s="768"/>
      <c r="J75" s="768"/>
      <c r="K75" s="768"/>
      <c r="L75" s="769"/>
      <c r="M75" s="763"/>
      <c r="N75" s="769"/>
      <c r="Q75" s="769"/>
      <c r="R75" s="769"/>
    </row>
    <row r="76" spans="1:18" s="765" customFormat="1" ht="14.45">
      <c r="A76" s="345"/>
      <c r="B76" s="763"/>
      <c r="C76" s="764"/>
      <c r="F76" s="766"/>
      <c r="H76" s="767"/>
      <c r="I76" s="768"/>
      <c r="J76" s="768"/>
      <c r="K76" s="768"/>
      <c r="L76" s="769"/>
      <c r="M76" s="763"/>
      <c r="N76" s="769"/>
      <c r="Q76" s="769"/>
      <c r="R76" s="769"/>
    </row>
    <row r="77" spans="1:18" s="765" customFormat="1" ht="14.45">
      <c r="A77" s="345"/>
      <c r="B77" s="763"/>
      <c r="C77" s="764"/>
      <c r="F77" s="766"/>
      <c r="H77" s="767"/>
      <c r="I77" s="768"/>
      <c r="J77" s="768"/>
      <c r="K77" s="768"/>
      <c r="L77" s="769"/>
      <c r="M77" s="763"/>
      <c r="N77" s="769"/>
      <c r="Q77" s="769"/>
      <c r="R77" s="769"/>
    </row>
    <row r="78" spans="1:18" s="765" customFormat="1" ht="14.45">
      <c r="A78" s="345"/>
      <c r="B78" s="763"/>
      <c r="C78" s="764"/>
      <c r="F78" s="766"/>
      <c r="H78" s="767"/>
      <c r="I78" s="768"/>
      <c r="J78" s="768"/>
      <c r="K78" s="768"/>
      <c r="L78" s="769"/>
      <c r="M78" s="763"/>
      <c r="N78" s="769"/>
      <c r="Q78" s="769"/>
      <c r="R78" s="769"/>
    </row>
    <row r="79" spans="1:18" s="765" customFormat="1" ht="18">
      <c r="A79" s="770" t="s">
        <v>2607</v>
      </c>
      <c r="B79" s="763"/>
      <c r="C79" s="764"/>
      <c r="F79" s="766"/>
      <c r="H79" s="767"/>
      <c r="I79" s="768"/>
      <c r="J79" s="768"/>
      <c r="K79" s="768"/>
      <c r="L79" s="769"/>
      <c r="M79" s="763"/>
      <c r="N79" s="769"/>
      <c r="Q79" s="769"/>
      <c r="R79" s="769"/>
    </row>
    <row r="80" spans="1:18" s="765" customFormat="1" ht="14.45">
      <c r="A80" s="345"/>
      <c r="B80" s="763"/>
      <c r="C80" s="764"/>
      <c r="F80" s="766"/>
      <c r="H80" s="767"/>
      <c r="I80" s="768"/>
      <c r="J80" s="768"/>
      <c r="K80" s="768"/>
      <c r="L80" s="769"/>
      <c r="M80" s="763"/>
      <c r="N80" s="769"/>
      <c r="Q80" s="769"/>
      <c r="R80" s="769"/>
    </row>
    <row r="81" spans="1:18" s="765" customFormat="1" ht="14.45">
      <c r="A81" s="771" t="s">
        <v>2608</v>
      </c>
      <c r="B81" s="763"/>
      <c r="C81" s="764"/>
      <c r="F81" s="766"/>
      <c r="H81" s="767"/>
      <c r="I81" s="768"/>
      <c r="J81" s="768"/>
      <c r="K81" s="768"/>
      <c r="L81" s="769"/>
      <c r="M81" s="763"/>
      <c r="N81" s="769"/>
      <c r="Q81" s="769"/>
      <c r="R81" s="769"/>
    </row>
    <row r="82" spans="1:18" s="765" customFormat="1" ht="14.45">
      <c r="A82" s="771" t="s">
        <v>2590</v>
      </c>
      <c r="B82" s="763"/>
      <c r="C82" s="764"/>
      <c r="F82" s="766"/>
      <c r="H82" s="767"/>
      <c r="I82" s="768"/>
      <c r="J82" s="768"/>
      <c r="K82" s="768"/>
      <c r="L82" s="769"/>
      <c r="M82" s="763"/>
      <c r="N82" s="769"/>
      <c r="Q82" s="769"/>
      <c r="R82" s="769"/>
    </row>
    <row r="83" spans="1:18" s="765" customFormat="1" ht="14.45">
      <c r="A83" s="345" t="s">
        <v>2609</v>
      </c>
      <c r="B83" s="763"/>
      <c r="C83" s="764"/>
      <c r="F83" s="766"/>
      <c r="H83" s="767"/>
      <c r="I83" s="768"/>
      <c r="J83" s="768"/>
      <c r="K83" s="768"/>
      <c r="L83" s="769"/>
      <c r="M83" s="763"/>
      <c r="N83" s="769"/>
      <c r="Q83" s="769"/>
      <c r="R83" s="769"/>
    </row>
    <row r="84" spans="1:18" s="765" customFormat="1" ht="14.45">
      <c r="A84" s="345" t="s">
        <v>2610</v>
      </c>
      <c r="B84" s="763"/>
      <c r="C84" s="764"/>
      <c r="F84" s="766"/>
      <c r="H84" s="767"/>
      <c r="I84" s="768"/>
      <c r="J84" s="768"/>
      <c r="K84" s="768"/>
      <c r="L84" s="769"/>
      <c r="M84" s="763"/>
      <c r="N84" s="769"/>
      <c r="Q84" s="769"/>
      <c r="R84" s="769"/>
    </row>
    <row r="85" spans="1:18" s="765" customFormat="1" ht="14.45">
      <c r="A85" s="345" t="s">
        <v>2611</v>
      </c>
      <c r="B85" s="763"/>
      <c r="C85" s="764"/>
      <c r="F85" s="766"/>
      <c r="H85" s="767"/>
      <c r="I85" s="768"/>
      <c r="J85" s="768"/>
      <c r="K85" s="768"/>
      <c r="L85" s="769"/>
      <c r="M85" s="763"/>
      <c r="N85" s="769"/>
      <c r="Q85" s="769"/>
      <c r="R85" s="769"/>
    </row>
    <row r="86" spans="1:18" s="765" customFormat="1" ht="14.45">
      <c r="A86" s="772" t="s">
        <v>2612</v>
      </c>
      <c r="B86" s="763"/>
      <c r="C86" s="764"/>
      <c r="F86" s="766"/>
      <c r="H86" s="767"/>
      <c r="I86" s="768"/>
      <c r="J86" s="768"/>
      <c r="K86" s="768"/>
      <c r="L86" s="769"/>
      <c r="M86" s="763"/>
      <c r="N86" s="769"/>
      <c r="Q86" s="769"/>
      <c r="R86" s="769"/>
    </row>
    <row r="87" spans="1:18" s="765" customFormat="1" ht="14.45">
      <c r="A87" s="345"/>
      <c r="B87" s="763"/>
      <c r="C87" s="764"/>
      <c r="F87" s="766"/>
      <c r="H87" s="767"/>
      <c r="I87" s="768"/>
      <c r="J87" s="768"/>
      <c r="K87" s="768"/>
      <c r="L87" s="769"/>
      <c r="M87" s="763"/>
      <c r="N87" s="769"/>
      <c r="Q87" s="769"/>
      <c r="R87" s="769"/>
    </row>
    <row r="88" spans="1:18" s="765" customFormat="1" ht="14.45">
      <c r="A88" s="345"/>
      <c r="B88" s="763"/>
      <c r="C88" s="764"/>
      <c r="F88" s="766"/>
      <c r="H88" s="767"/>
      <c r="I88" s="768"/>
      <c r="J88" s="768"/>
      <c r="K88" s="768"/>
      <c r="L88" s="769"/>
      <c r="M88" s="763"/>
      <c r="N88" s="769"/>
      <c r="Q88" s="769"/>
      <c r="R88" s="769"/>
    </row>
    <row r="89" spans="1:18" s="765" customFormat="1" ht="14.45">
      <c r="A89" s="345"/>
      <c r="B89" s="763"/>
      <c r="C89" s="764"/>
      <c r="F89" s="766"/>
      <c r="H89" s="767"/>
      <c r="I89" s="768"/>
      <c r="J89" s="768"/>
      <c r="K89" s="768"/>
      <c r="L89" s="769"/>
      <c r="M89" s="763"/>
      <c r="N89" s="769"/>
      <c r="Q89" s="769"/>
      <c r="R89" s="769"/>
    </row>
    <row r="90" spans="1:18" s="765" customFormat="1" ht="18">
      <c r="A90" s="770" t="s">
        <v>2613</v>
      </c>
      <c r="B90" s="763"/>
      <c r="C90" s="764"/>
      <c r="F90" s="766"/>
      <c r="H90" s="767"/>
      <c r="I90" s="768"/>
      <c r="J90" s="768"/>
      <c r="K90" s="768"/>
      <c r="L90" s="769"/>
      <c r="M90" s="763"/>
      <c r="N90" s="769"/>
      <c r="Q90" s="769"/>
      <c r="R90" s="769"/>
    </row>
    <row r="91" spans="1:18" s="765" customFormat="1" ht="14.45">
      <c r="A91" s="345"/>
      <c r="B91" s="763"/>
      <c r="C91" s="764"/>
      <c r="F91" s="766"/>
      <c r="H91" s="767"/>
      <c r="I91" s="768"/>
      <c r="J91" s="768"/>
      <c r="K91" s="768"/>
      <c r="L91" s="769"/>
      <c r="M91" s="763"/>
      <c r="N91" s="769"/>
      <c r="Q91" s="769"/>
      <c r="R91" s="769"/>
    </row>
    <row r="92" spans="1:18" s="765" customFormat="1" ht="14.45">
      <c r="A92" s="771" t="s">
        <v>2614</v>
      </c>
      <c r="B92" s="763"/>
      <c r="C92" s="764"/>
      <c r="F92" s="766"/>
      <c r="H92" s="767"/>
      <c r="I92" s="768"/>
      <c r="J92" s="768"/>
      <c r="K92" s="768"/>
      <c r="L92" s="769"/>
      <c r="M92" s="763"/>
      <c r="N92" s="769"/>
      <c r="Q92" s="769"/>
      <c r="R92" s="769"/>
    </row>
    <row r="93" spans="1:18" s="765" customFormat="1" ht="14.45">
      <c r="A93" s="771" t="s">
        <v>2590</v>
      </c>
      <c r="B93" s="763"/>
      <c r="C93" s="764"/>
      <c r="F93" s="766"/>
      <c r="H93" s="767"/>
      <c r="I93" s="768"/>
      <c r="J93" s="768"/>
      <c r="K93" s="768"/>
      <c r="L93" s="769"/>
      <c r="M93" s="763"/>
      <c r="N93" s="769"/>
      <c r="Q93" s="769"/>
      <c r="R93" s="769"/>
    </row>
    <row r="94" spans="1:18" s="765" customFormat="1" ht="14.45">
      <c r="A94" s="345" t="s">
        <v>2615</v>
      </c>
      <c r="B94" s="763"/>
      <c r="C94" s="764"/>
      <c r="F94" s="766"/>
      <c r="H94" s="767"/>
      <c r="I94" s="768"/>
      <c r="J94" s="768"/>
      <c r="K94" s="768"/>
      <c r="L94" s="769"/>
      <c r="M94" s="763"/>
      <c r="N94" s="769"/>
      <c r="Q94" s="769"/>
      <c r="R94" s="769"/>
    </row>
    <row r="95" spans="1:18" s="765" customFormat="1" ht="14.45">
      <c r="A95" s="345" t="s">
        <v>2616</v>
      </c>
      <c r="B95" s="763"/>
      <c r="C95" s="764"/>
      <c r="F95" s="766"/>
      <c r="H95" s="767"/>
      <c r="I95" s="768"/>
      <c r="J95" s="768"/>
      <c r="K95" s="768"/>
      <c r="L95" s="769"/>
      <c r="M95" s="763"/>
      <c r="N95" s="769"/>
      <c r="Q95" s="769"/>
      <c r="R95" s="769"/>
    </row>
    <row r="96" spans="1:18" s="765" customFormat="1" ht="14.45">
      <c r="A96" s="345" t="s">
        <v>2617</v>
      </c>
      <c r="B96" s="763"/>
      <c r="C96" s="764"/>
      <c r="F96" s="766"/>
      <c r="H96" s="767"/>
      <c r="I96" s="768"/>
      <c r="J96" s="768"/>
      <c r="K96" s="768"/>
      <c r="L96" s="769"/>
      <c r="M96" s="763"/>
      <c r="N96" s="769"/>
      <c r="Q96" s="769"/>
      <c r="R96" s="769"/>
    </row>
    <row r="97" spans="1:18" s="765" customFormat="1" ht="14.45">
      <c r="A97" s="772" t="s">
        <v>2618</v>
      </c>
      <c r="B97" s="763"/>
      <c r="C97" s="764"/>
      <c r="F97" s="766"/>
      <c r="H97" s="767"/>
      <c r="I97" s="768"/>
      <c r="J97" s="768"/>
      <c r="K97" s="768"/>
      <c r="L97" s="769"/>
      <c r="M97" s="763"/>
      <c r="N97" s="769"/>
      <c r="Q97" s="769"/>
      <c r="R97" s="769"/>
    </row>
  </sheetData>
  <autoFilter ref="A1:R42" xr:uid="{C27FE706-80CD-A147-9152-13AD3B01B195}"/>
  <hyperlinks>
    <hyperlink ref="A53" r:id="rId1" display="https://www.reliablecontrols.com/products/controllers/MPL/" xr:uid="{D5D36EBD-2710-9C4D-AF63-ACC3272E8AD0}"/>
    <hyperlink ref="A64" r:id="rId2" display="https://www.loytec.com/products/dali/56-l-dali-bacnet" xr:uid="{C2B80BB5-0633-A14B-BCB0-0D7D7DA56A19}"/>
    <hyperlink ref="A75" r:id="rId3" display="https://touchplate.com/product/nexus-bacnet-lighting-controller/" xr:uid="{3B61D224-C411-B442-B63C-98A2B34D19D5}"/>
    <hyperlink ref="A86" r:id="rId4" display="https://zencontrol.com/bacnet/" xr:uid="{3137846B-8A7C-B44A-8735-BAD4677FAFB0}"/>
    <hyperlink ref="A97" r:id="rId5" display="https://en.wikipedia.org/wiki/Dynalite" xr:uid="{C17FE3CC-9C09-4740-B278-EA5AF1183E28}"/>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1B050-7EE5-364A-AEA1-69F4C395F947}">
  <sheetPr>
    <tabColor theme="4"/>
    <outlinePr summaryBelow="0" summaryRight="0"/>
  </sheetPr>
  <dimension ref="A1:G36"/>
  <sheetViews>
    <sheetView zoomScaleNormal="100" workbookViewId="0">
      <selection activeCell="F36" sqref="F36"/>
    </sheetView>
  </sheetViews>
  <sheetFormatPr defaultColWidth="12.42578125" defaultRowHeight="15" customHeight="1"/>
  <cols>
    <col min="1" max="1" width="2.42578125" style="351" customWidth="1"/>
    <col min="2" max="2" width="3.42578125" style="351" customWidth="1"/>
    <col min="3" max="3" width="4" style="351" customWidth="1"/>
    <col min="4" max="4" width="115.7109375" style="373" customWidth="1"/>
    <col min="5" max="5" width="3.42578125" style="351" customWidth="1"/>
    <col min="6" max="6" width="2.42578125" style="351" customWidth="1"/>
    <col min="7" max="7" width="12.42578125" style="351"/>
    <col min="8" max="8" width="6" style="351" customWidth="1"/>
    <col min="9" max="16384" width="12.42578125" style="351"/>
  </cols>
  <sheetData>
    <row r="1" spans="1:7" ht="15.75" customHeight="1">
      <c r="A1" s="349"/>
      <c r="B1" s="349"/>
      <c r="C1" s="349"/>
      <c r="D1" s="350"/>
      <c r="E1" s="349"/>
      <c r="F1" s="349"/>
    </row>
    <row r="2" spans="1:7" ht="15.75" customHeight="1">
      <c r="A2" s="352"/>
      <c r="B2" s="353"/>
      <c r="C2" s="353"/>
      <c r="D2" s="354"/>
      <c r="E2" s="353"/>
      <c r="F2" s="352"/>
    </row>
    <row r="3" spans="1:7" ht="15.75" customHeight="1">
      <c r="A3" s="352"/>
      <c r="B3" s="353"/>
      <c r="C3" s="355" t="s">
        <v>2619</v>
      </c>
      <c r="D3" s="356"/>
      <c r="E3" s="353"/>
      <c r="F3" s="352"/>
    </row>
    <row r="4" spans="1:7" ht="15.75" customHeight="1">
      <c r="A4" s="352"/>
      <c r="B4" s="353"/>
      <c r="C4" s="357"/>
      <c r="D4" s="358"/>
      <c r="E4" s="353"/>
      <c r="F4" s="352"/>
    </row>
    <row r="5" spans="1:7" ht="15.75" customHeight="1">
      <c r="A5" s="352"/>
      <c r="B5" s="353"/>
      <c r="C5" s="359"/>
      <c r="D5" s="358"/>
      <c r="E5" s="353"/>
      <c r="F5" s="352"/>
    </row>
    <row r="6" spans="1:7" ht="16.149999999999999">
      <c r="A6" s="352"/>
      <c r="B6" s="353"/>
      <c r="C6" s="360" t="s">
        <v>2620</v>
      </c>
      <c r="D6" s="361"/>
      <c r="E6" s="353"/>
      <c r="F6" s="352"/>
    </row>
    <row r="7" spans="1:7" ht="13.9">
      <c r="A7" s="352"/>
      <c r="B7" s="353"/>
      <c r="C7" s="362" t="s">
        <v>1176</v>
      </c>
      <c r="D7" s="363" t="s">
        <v>2621</v>
      </c>
      <c r="E7" s="353"/>
      <c r="F7" s="352"/>
      <c r="G7" s="364"/>
    </row>
    <row r="8" spans="1:7" ht="13.9">
      <c r="A8" s="352"/>
      <c r="C8" s="362" t="s">
        <v>1221</v>
      </c>
      <c r="D8" s="363" t="s">
        <v>2622</v>
      </c>
      <c r="F8" s="352"/>
      <c r="G8" s="364"/>
    </row>
    <row r="9" spans="1:7" ht="27.6">
      <c r="A9" s="352"/>
      <c r="C9" s="362" t="s">
        <v>1492</v>
      </c>
      <c r="D9" s="363" t="s">
        <v>2623</v>
      </c>
      <c r="F9" s="352"/>
      <c r="G9" s="364"/>
    </row>
    <row r="10" spans="1:7" ht="13.9">
      <c r="A10" s="352"/>
      <c r="C10" s="362" t="s">
        <v>2624</v>
      </c>
      <c r="D10" s="363" t="s">
        <v>2625</v>
      </c>
      <c r="F10" s="352"/>
      <c r="G10" s="364"/>
    </row>
    <row r="11" spans="1:7" ht="41.45">
      <c r="A11" s="352"/>
      <c r="C11" s="362" t="s">
        <v>2626</v>
      </c>
      <c r="D11" s="363" t="s">
        <v>2627</v>
      </c>
      <c r="F11" s="352"/>
      <c r="G11" s="364"/>
    </row>
    <row r="12" spans="1:7" ht="27.6">
      <c r="A12" s="352"/>
      <c r="C12" s="362" t="s">
        <v>2628</v>
      </c>
      <c r="D12" s="363" t="s">
        <v>2629</v>
      </c>
      <c r="F12" s="352"/>
      <c r="G12" s="364"/>
    </row>
    <row r="13" spans="1:7" ht="27.6">
      <c r="A13" s="352"/>
      <c r="C13" s="362" t="s">
        <v>2630</v>
      </c>
      <c r="D13" s="363" t="s">
        <v>2631</v>
      </c>
      <c r="F13" s="352"/>
    </row>
    <row r="14" spans="1:7" ht="13.9">
      <c r="A14" s="352"/>
      <c r="C14" s="362" t="s">
        <v>2632</v>
      </c>
      <c r="D14" s="363" t="s">
        <v>2633</v>
      </c>
      <c r="F14" s="352"/>
    </row>
    <row r="15" spans="1:7" ht="13.9">
      <c r="A15" s="352"/>
      <c r="C15" s="362" t="s">
        <v>2634</v>
      </c>
      <c r="D15" s="363" t="s">
        <v>2635</v>
      </c>
      <c r="F15" s="352"/>
    </row>
    <row r="16" spans="1:7" ht="13.9">
      <c r="A16" s="352"/>
      <c r="C16" s="365"/>
      <c r="D16" s="366"/>
      <c r="F16" s="352"/>
    </row>
    <row r="17" spans="1:6" ht="13.9">
      <c r="A17" s="352"/>
      <c r="C17" s="365"/>
      <c r="D17" s="366"/>
      <c r="F17" s="352"/>
    </row>
    <row r="18" spans="1:6" ht="13.9">
      <c r="A18" s="352"/>
      <c r="C18" s="365"/>
      <c r="D18" s="366"/>
      <c r="F18" s="352"/>
    </row>
    <row r="19" spans="1:6" ht="13.9">
      <c r="A19" s="352"/>
      <c r="C19" s="367"/>
      <c r="D19" s="368"/>
      <c r="F19" s="352"/>
    </row>
    <row r="20" spans="1:6" ht="16.149999999999999">
      <c r="A20" s="352"/>
      <c r="C20" s="369" t="s">
        <v>2636</v>
      </c>
      <c r="D20" s="370"/>
      <c r="F20" s="352"/>
    </row>
    <row r="21" spans="1:6" ht="13.9">
      <c r="A21" s="352"/>
      <c r="C21" s="362" t="s">
        <v>1176</v>
      </c>
      <c r="D21" s="363" t="s">
        <v>2637</v>
      </c>
      <c r="F21" s="352"/>
    </row>
    <row r="22" spans="1:6" ht="13.9">
      <c r="A22" s="352"/>
      <c r="C22" s="362" t="s">
        <v>1221</v>
      </c>
      <c r="D22" s="363" t="s">
        <v>2638</v>
      </c>
      <c r="F22" s="352"/>
    </row>
    <row r="23" spans="1:6" ht="13.9">
      <c r="A23" s="352"/>
      <c r="C23" s="362" t="s">
        <v>1492</v>
      </c>
      <c r="D23" s="363" t="s">
        <v>2639</v>
      </c>
      <c r="F23" s="352"/>
    </row>
    <row r="24" spans="1:6" ht="13.9">
      <c r="A24" s="352"/>
      <c r="C24" s="362" t="s">
        <v>2624</v>
      </c>
      <c r="D24" s="363" t="s">
        <v>2640</v>
      </c>
      <c r="F24" s="352"/>
    </row>
    <row r="25" spans="1:6" ht="13.9">
      <c r="A25" s="352"/>
      <c r="C25" s="362" t="s">
        <v>2626</v>
      </c>
      <c r="D25" s="363" t="s">
        <v>2641</v>
      </c>
      <c r="F25" s="352"/>
    </row>
    <row r="26" spans="1:6" ht="13.9">
      <c r="A26" s="352"/>
      <c r="C26" s="362" t="s">
        <v>2628</v>
      </c>
      <c r="D26" s="363" t="s">
        <v>2642</v>
      </c>
      <c r="F26" s="352"/>
    </row>
    <row r="27" spans="1:6" ht="13.9">
      <c r="A27" s="352"/>
      <c r="C27" s="362" t="s">
        <v>2630</v>
      </c>
      <c r="D27" s="363" t="s">
        <v>2643</v>
      </c>
      <c r="F27" s="352"/>
    </row>
    <row r="28" spans="1:6" ht="13.9">
      <c r="A28" s="352"/>
      <c r="C28" s="362" t="s">
        <v>2632</v>
      </c>
      <c r="D28" s="363" t="s">
        <v>2644</v>
      </c>
      <c r="F28" s="352"/>
    </row>
    <row r="29" spans="1:6" ht="13.9">
      <c r="A29" s="352"/>
      <c r="C29" s="362" t="s">
        <v>2634</v>
      </c>
      <c r="D29" s="363" t="s">
        <v>2645</v>
      </c>
      <c r="F29" s="352"/>
    </row>
    <row r="30" spans="1:6" ht="13.9">
      <c r="A30" s="352"/>
      <c r="C30" s="362">
        <v>10</v>
      </c>
      <c r="D30" s="366" t="s">
        <v>2646</v>
      </c>
      <c r="F30" s="352"/>
    </row>
    <row r="31" spans="1:6" ht="13.9">
      <c r="A31" s="352"/>
      <c r="C31" s="371"/>
      <c r="D31" s="372"/>
      <c r="F31" s="352"/>
    </row>
    <row r="32" spans="1:6" ht="13.9">
      <c r="A32" s="352"/>
      <c r="C32" s="365"/>
      <c r="D32" s="366"/>
      <c r="F32" s="352"/>
    </row>
    <row r="33" spans="1:6" ht="13.9">
      <c r="A33" s="352"/>
      <c r="C33" s="365"/>
      <c r="D33" s="366"/>
      <c r="F33" s="352"/>
    </row>
    <row r="34" spans="1:6" ht="13.9">
      <c r="A34" s="352"/>
      <c r="C34" s="365"/>
      <c r="D34" s="366"/>
      <c r="F34" s="352"/>
    </row>
    <row r="35" spans="1:6" ht="13.9">
      <c r="A35" s="352"/>
      <c r="C35" s="367"/>
      <c r="D35" s="368"/>
      <c r="F35" s="352"/>
    </row>
    <row r="36" spans="1:6" ht="15.75" customHeight="1">
      <c r="A36" s="349"/>
      <c r="B36" s="349"/>
      <c r="C36" s="349"/>
      <c r="D36" s="350"/>
      <c r="E36" s="349"/>
      <c r="F36" s="34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1CF43-6F20-9849-BFD9-88BCBED7F1E4}">
  <sheetPr>
    <tabColor theme="4"/>
  </sheetPr>
  <dimension ref="B1:M124"/>
  <sheetViews>
    <sheetView zoomScaleNormal="100" workbookViewId="0">
      <selection activeCell="C3" sqref="C3"/>
    </sheetView>
  </sheetViews>
  <sheetFormatPr defaultColWidth="9.140625" defaultRowHeight="14.45"/>
  <cols>
    <col min="1" max="1" width="3.7109375" style="374" customWidth="1"/>
    <col min="2" max="2" width="10" style="374" customWidth="1"/>
    <col min="3" max="3" width="81" style="374" customWidth="1"/>
    <col min="4" max="4" width="15.42578125" style="375" customWidth="1"/>
    <col min="5" max="5" width="9.42578125" style="375" customWidth="1"/>
    <col min="6" max="6" width="13.42578125" style="376" customWidth="1"/>
    <col min="7" max="7" width="20.7109375" style="377" customWidth="1"/>
    <col min="8" max="16384" width="9.140625" style="374"/>
  </cols>
  <sheetData>
    <row r="1" spans="2:13" ht="15" thickBot="1"/>
    <row r="2" spans="2:13" s="382" customFormat="1" ht="13.5" customHeight="1" thickBot="1">
      <c r="B2" s="378"/>
      <c r="C2" s="379" t="s">
        <v>2647</v>
      </c>
      <c r="D2" s="380"/>
      <c r="E2" s="380"/>
      <c r="F2" s="380"/>
      <c r="G2" s="381"/>
    </row>
    <row r="3" spans="2:13" s="382" customFormat="1" ht="24" customHeight="1">
      <c r="B3" s="383" t="s">
        <v>2648</v>
      </c>
      <c r="C3" s="384"/>
      <c r="D3" s="385"/>
      <c r="E3" s="386" t="s">
        <v>2649</v>
      </c>
      <c r="F3" s="387"/>
      <c r="G3" s="388"/>
    </row>
    <row r="4" spans="2:13" s="382" customFormat="1" ht="24" customHeight="1">
      <c r="B4" s="389" t="s">
        <v>2650</v>
      </c>
      <c r="C4" s="390"/>
      <c r="D4" s="852" t="s">
        <v>2651</v>
      </c>
      <c r="E4" s="853"/>
      <c r="F4" s="392">
        <v>1</v>
      </c>
      <c r="G4" s="393"/>
      <c r="J4" s="374"/>
      <c r="K4" s="374"/>
      <c r="L4" s="374"/>
      <c r="M4" s="374"/>
    </row>
    <row r="5" spans="2:13" s="382" customFormat="1" ht="24" customHeight="1" thickBot="1">
      <c r="B5" s="394" t="s">
        <v>2652</v>
      </c>
      <c r="C5" s="395"/>
      <c r="D5" s="396"/>
      <c r="E5" s="396"/>
      <c r="F5" s="396"/>
      <c r="G5" s="397"/>
    </row>
    <row r="6" spans="2:13">
      <c r="B6" s="854" t="s">
        <v>2653</v>
      </c>
      <c r="C6" s="855"/>
      <c r="D6" s="855"/>
      <c r="E6" s="855"/>
      <c r="F6" s="855"/>
      <c r="G6" s="856"/>
    </row>
    <row r="7" spans="2:13">
      <c r="B7" s="398" t="s">
        <v>2654</v>
      </c>
      <c r="C7" s="399" t="s">
        <v>2655</v>
      </c>
      <c r="D7" s="399" t="s">
        <v>845</v>
      </c>
      <c r="E7" s="399" t="s">
        <v>2656</v>
      </c>
      <c r="F7" s="400" t="s">
        <v>2657</v>
      </c>
      <c r="G7" s="401" t="s">
        <v>2658</v>
      </c>
    </row>
    <row r="8" spans="2:13">
      <c r="B8" s="403"/>
      <c r="C8" s="404"/>
      <c r="D8" s="405"/>
      <c r="E8" s="405"/>
      <c r="F8" s="406"/>
      <c r="G8" s="407"/>
    </row>
    <row r="9" spans="2:13">
      <c r="B9" s="408">
        <v>1</v>
      </c>
      <c r="C9" s="409" t="s">
        <v>2659</v>
      </c>
      <c r="D9" s="410"/>
      <c r="E9" s="410"/>
      <c r="F9" s="411"/>
      <c r="G9" s="412">
        <f>SUM(G10:G16)</f>
        <v>1229220</v>
      </c>
    </row>
    <row r="10" spans="2:13">
      <c r="B10" s="413">
        <v>1.01</v>
      </c>
      <c r="C10" s="414" t="s">
        <v>2660</v>
      </c>
      <c r="D10" s="415">
        <v>58</v>
      </c>
      <c r="E10" s="416" t="s">
        <v>2661</v>
      </c>
      <c r="F10" s="417">
        <v>18000</v>
      </c>
      <c r="G10" s="418">
        <f t="shared" ref="G10:G66" si="0">D10*F10</f>
        <v>1044000</v>
      </c>
    </row>
    <row r="11" spans="2:13">
      <c r="B11" s="413">
        <v>1.02</v>
      </c>
      <c r="C11" s="414" t="s">
        <v>2662</v>
      </c>
      <c r="D11" s="416"/>
      <c r="E11" s="416"/>
      <c r="F11" s="417"/>
      <c r="G11" s="419">
        <f t="shared" si="0"/>
        <v>0</v>
      </c>
    </row>
    <row r="12" spans="2:13">
      <c r="B12" s="413">
        <v>1.03</v>
      </c>
      <c r="C12" s="414" t="s">
        <v>2663</v>
      </c>
      <c r="D12" s="416">
        <v>58</v>
      </c>
      <c r="E12" s="416" t="s">
        <v>2661</v>
      </c>
      <c r="F12" s="417">
        <v>1500</v>
      </c>
      <c r="G12" s="418">
        <f t="shared" si="0"/>
        <v>87000</v>
      </c>
    </row>
    <row r="13" spans="2:13">
      <c r="B13" s="413">
        <v>1.04</v>
      </c>
      <c r="C13" s="414" t="s">
        <v>2664</v>
      </c>
      <c r="D13" s="415">
        <v>58</v>
      </c>
      <c r="E13" s="416" t="s">
        <v>2661</v>
      </c>
      <c r="F13" s="417">
        <v>800</v>
      </c>
      <c r="G13" s="418">
        <f t="shared" si="0"/>
        <v>46400</v>
      </c>
    </row>
    <row r="14" spans="2:13">
      <c r="B14" s="413">
        <v>1.05</v>
      </c>
      <c r="C14" s="414" t="s">
        <v>2665</v>
      </c>
      <c r="D14" s="416">
        <v>58</v>
      </c>
      <c r="E14" s="416" t="s">
        <v>2661</v>
      </c>
      <c r="F14" s="417">
        <v>290</v>
      </c>
      <c r="G14" s="418">
        <f t="shared" si="0"/>
        <v>16820</v>
      </c>
    </row>
    <row r="15" spans="2:13">
      <c r="B15" s="413">
        <v>1.06</v>
      </c>
      <c r="C15" s="420" t="s">
        <v>2666</v>
      </c>
      <c r="D15" s="416">
        <v>14</v>
      </c>
      <c r="E15" s="416" t="s">
        <v>57</v>
      </c>
      <c r="F15" s="417">
        <v>2500</v>
      </c>
      <c r="G15" s="418">
        <f t="shared" si="0"/>
        <v>35000</v>
      </c>
    </row>
    <row r="16" spans="2:13">
      <c r="B16" s="413"/>
      <c r="C16" s="414"/>
      <c r="D16" s="416"/>
      <c r="E16" s="416"/>
      <c r="F16" s="417"/>
      <c r="G16" s="418">
        <f t="shared" si="0"/>
        <v>0</v>
      </c>
    </row>
    <row r="17" spans="2:7">
      <c r="B17" s="408">
        <v>2</v>
      </c>
      <c r="C17" s="409" t="s">
        <v>2667</v>
      </c>
      <c r="D17" s="421"/>
      <c r="E17" s="421"/>
      <c r="F17" s="422"/>
      <c r="G17" s="412">
        <f>SUM(G18:G21)</f>
        <v>203000</v>
      </c>
    </row>
    <row r="18" spans="2:7">
      <c r="B18" s="413">
        <v>2.0099999999999998</v>
      </c>
      <c r="C18" s="420" t="s">
        <v>2668</v>
      </c>
      <c r="D18" s="415">
        <v>58</v>
      </c>
      <c r="E18" s="416" t="s">
        <v>2661</v>
      </c>
      <c r="F18" s="417">
        <v>3500</v>
      </c>
      <c r="G18" s="418">
        <f t="shared" si="0"/>
        <v>203000</v>
      </c>
    </row>
    <row r="19" spans="2:7">
      <c r="B19" s="413">
        <v>2.02</v>
      </c>
      <c r="C19" s="420" t="s">
        <v>2669</v>
      </c>
      <c r="D19" s="415"/>
      <c r="E19" s="416"/>
      <c r="F19" s="417"/>
      <c r="G19" s="418">
        <f t="shared" si="0"/>
        <v>0</v>
      </c>
    </row>
    <row r="20" spans="2:7">
      <c r="B20" s="413">
        <v>2.0299999999999998</v>
      </c>
      <c r="C20" s="414" t="s">
        <v>2670</v>
      </c>
      <c r="D20" s="415"/>
      <c r="E20" s="416"/>
      <c r="F20" s="417"/>
      <c r="G20" s="418">
        <f t="shared" si="0"/>
        <v>0</v>
      </c>
    </row>
    <row r="21" spans="2:7">
      <c r="B21" s="413"/>
      <c r="C21" s="414"/>
      <c r="D21" s="416"/>
      <c r="E21" s="416"/>
      <c r="F21" s="417"/>
      <c r="G21" s="418">
        <f t="shared" si="0"/>
        <v>0</v>
      </c>
    </row>
    <row r="22" spans="2:7">
      <c r="B22" s="408">
        <v>3</v>
      </c>
      <c r="C22" s="409" t="s">
        <v>2671</v>
      </c>
      <c r="D22" s="421"/>
      <c r="E22" s="421"/>
      <c r="F22" s="422"/>
      <c r="G22" s="412">
        <f>SUM(G23:G32)</f>
        <v>0</v>
      </c>
    </row>
    <row r="23" spans="2:7">
      <c r="B23" s="413">
        <v>3.01</v>
      </c>
      <c r="C23" s="414" t="s">
        <v>2672</v>
      </c>
      <c r="D23" s="416"/>
      <c r="E23" s="416"/>
      <c r="F23" s="417"/>
      <c r="G23" s="418">
        <f t="shared" si="0"/>
        <v>0</v>
      </c>
    </row>
    <row r="24" spans="2:7">
      <c r="B24" s="413">
        <v>3.02</v>
      </c>
      <c r="C24" s="414" t="s">
        <v>2673</v>
      </c>
      <c r="D24" s="416"/>
      <c r="E24" s="416"/>
      <c r="F24" s="417"/>
      <c r="G24" s="418">
        <f t="shared" si="0"/>
        <v>0</v>
      </c>
    </row>
    <row r="25" spans="2:7">
      <c r="B25" s="413">
        <v>3.03</v>
      </c>
      <c r="C25" s="414" t="s">
        <v>2674</v>
      </c>
      <c r="D25" s="416"/>
      <c r="E25" s="416"/>
      <c r="F25" s="417"/>
      <c r="G25" s="418">
        <f t="shared" si="0"/>
        <v>0</v>
      </c>
    </row>
    <row r="26" spans="2:7">
      <c r="B26" s="413">
        <v>3.04</v>
      </c>
      <c r="C26" s="414" t="s">
        <v>2675</v>
      </c>
      <c r="D26" s="416"/>
      <c r="E26" s="416"/>
      <c r="F26" s="417"/>
      <c r="G26" s="418">
        <f t="shared" si="0"/>
        <v>0</v>
      </c>
    </row>
    <row r="27" spans="2:7">
      <c r="B27" s="413">
        <v>3.05</v>
      </c>
      <c r="C27" s="414" t="s">
        <v>2676</v>
      </c>
      <c r="D27" s="416"/>
      <c r="E27" s="416"/>
      <c r="F27" s="417"/>
      <c r="G27" s="418">
        <f t="shared" si="0"/>
        <v>0</v>
      </c>
    </row>
    <row r="28" spans="2:7">
      <c r="B28" s="413">
        <v>3.06</v>
      </c>
      <c r="C28" s="414" t="s">
        <v>2677</v>
      </c>
      <c r="D28" s="416"/>
      <c r="E28" s="416"/>
      <c r="F28" s="417"/>
      <c r="G28" s="418">
        <f t="shared" si="0"/>
        <v>0</v>
      </c>
    </row>
    <row r="29" spans="2:7">
      <c r="B29" s="413">
        <v>3.07</v>
      </c>
      <c r="C29" s="414" t="s">
        <v>2678</v>
      </c>
      <c r="D29" s="423"/>
      <c r="E29" s="416"/>
      <c r="F29" s="417"/>
      <c r="G29" s="418">
        <f t="shared" si="0"/>
        <v>0</v>
      </c>
    </row>
    <row r="30" spans="2:7">
      <c r="B30" s="413">
        <v>3.08</v>
      </c>
      <c r="C30" s="414" t="s">
        <v>2679</v>
      </c>
      <c r="D30" s="423"/>
      <c r="E30" s="416"/>
      <c r="F30" s="417"/>
      <c r="G30" s="418">
        <f t="shared" si="0"/>
        <v>0</v>
      </c>
    </row>
    <row r="31" spans="2:7">
      <c r="B31" s="413">
        <v>3.09</v>
      </c>
      <c r="C31" s="414" t="s">
        <v>2680</v>
      </c>
      <c r="D31" s="416"/>
      <c r="E31" s="416"/>
      <c r="F31" s="417"/>
      <c r="G31" s="418">
        <f t="shared" si="0"/>
        <v>0</v>
      </c>
    </row>
    <row r="32" spans="2:7">
      <c r="B32" s="413"/>
      <c r="C32" s="414"/>
      <c r="D32" s="416"/>
      <c r="E32" s="416"/>
      <c r="F32" s="417"/>
      <c r="G32" s="418">
        <f t="shared" si="0"/>
        <v>0</v>
      </c>
    </row>
    <row r="33" spans="2:7">
      <c r="B33" s="408">
        <v>4</v>
      </c>
      <c r="C33" s="409" t="s">
        <v>2681</v>
      </c>
      <c r="D33" s="421"/>
      <c r="E33" s="421"/>
      <c r="F33" s="422"/>
      <c r="G33" s="412">
        <f>SUM(G34:G41)</f>
        <v>348000</v>
      </c>
    </row>
    <row r="34" spans="2:7">
      <c r="B34" s="413">
        <v>4.01</v>
      </c>
      <c r="C34" s="414" t="s">
        <v>2682</v>
      </c>
      <c r="D34" s="415">
        <v>58</v>
      </c>
      <c r="E34" s="416" t="s">
        <v>2661</v>
      </c>
      <c r="F34" s="417">
        <v>500</v>
      </c>
      <c r="G34" s="418">
        <f t="shared" si="0"/>
        <v>29000</v>
      </c>
    </row>
    <row r="35" spans="2:7">
      <c r="B35" s="413">
        <v>4.0199999999999996</v>
      </c>
      <c r="C35" s="414" t="s">
        <v>2683</v>
      </c>
      <c r="D35" s="415"/>
      <c r="E35" s="416"/>
      <c r="F35" s="417"/>
      <c r="G35" s="418">
        <f t="shared" si="0"/>
        <v>0</v>
      </c>
    </row>
    <row r="36" spans="2:7">
      <c r="B36" s="413">
        <v>4.03</v>
      </c>
      <c r="C36" s="414" t="s">
        <v>2684</v>
      </c>
      <c r="D36" s="415">
        <v>58</v>
      </c>
      <c r="E36" s="416" t="s">
        <v>2661</v>
      </c>
      <c r="F36" s="417">
        <v>3000</v>
      </c>
      <c r="G36" s="418">
        <f t="shared" si="0"/>
        <v>174000</v>
      </c>
    </row>
    <row r="37" spans="2:7">
      <c r="B37" s="413">
        <v>4.04</v>
      </c>
      <c r="C37" s="414" t="s">
        <v>2685</v>
      </c>
      <c r="D37" s="423">
        <v>58</v>
      </c>
      <c r="E37" s="416" t="s">
        <v>2661</v>
      </c>
      <c r="F37" s="417">
        <v>1500</v>
      </c>
      <c r="G37" s="418">
        <f t="shared" si="0"/>
        <v>87000</v>
      </c>
    </row>
    <row r="38" spans="2:7">
      <c r="B38" s="413">
        <v>4.05</v>
      </c>
      <c r="C38" s="414" t="s">
        <v>2686</v>
      </c>
      <c r="D38" s="415">
        <v>58</v>
      </c>
      <c r="E38" s="416" t="s">
        <v>2661</v>
      </c>
      <c r="F38" s="417">
        <v>1000</v>
      </c>
      <c r="G38" s="418">
        <f t="shared" si="0"/>
        <v>58000</v>
      </c>
    </row>
    <row r="39" spans="2:7">
      <c r="B39" s="413">
        <v>4.0599999999999996</v>
      </c>
      <c r="C39" s="414" t="s">
        <v>2687</v>
      </c>
      <c r="D39" s="415"/>
      <c r="E39" s="416"/>
      <c r="F39" s="417"/>
      <c r="G39" s="418">
        <f t="shared" si="0"/>
        <v>0</v>
      </c>
    </row>
    <row r="40" spans="2:7">
      <c r="B40" s="413">
        <v>4.07</v>
      </c>
      <c r="C40" s="414" t="s">
        <v>2688</v>
      </c>
      <c r="D40" s="423"/>
      <c r="E40" s="416"/>
      <c r="F40" s="417"/>
      <c r="G40" s="418">
        <f t="shared" si="0"/>
        <v>0</v>
      </c>
    </row>
    <row r="41" spans="2:7">
      <c r="B41" s="413"/>
      <c r="C41" s="414"/>
      <c r="D41" s="416"/>
      <c r="E41" s="416"/>
      <c r="F41" s="417"/>
      <c r="G41" s="418">
        <f t="shared" si="0"/>
        <v>0</v>
      </c>
    </row>
    <row r="42" spans="2:7">
      <c r="B42" s="408">
        <v>5</v>
      </c>
      <c r="C42" s="409" t="s">
        <v>2689</v>
      </c>
      <c r="D42" s="421"/>
      <c r="E42" s="421"/>
      <c r="F42" s="422"/>
      <c r="G42" s="412">
        <f>SUM(G43:G45)</f>
        <v>43000</v>
      </c>
    </row>
    <row r="43" spans="2:7">
      <c r="B43" s="413">
        <v>5.01</v>
      </c>
      <c r="C43" s="414" t="s">
        <v>2690</v>
      </c>
      <c r="D43" s="416">
        <v>14</v>
      </c>
      <c r="E43" s="416" t="s">
        <v>57</v>
      </c>
      <c r="F43" s="417">
        <v>2000</v>
      </c>
      <c r="G43" s="418">
        <f t="shared" si="0"/>
        <v>28000</v>
      </c>
    </row>
    <row r="44" spans="2:7">
      <c r="B44" s="413">
        <v>5.0199999999999996</v>
      </c>
      <c r="C44" s="414" t="s">
        <v>2691</v>
      </c>
      <c r="D44" s="416">
        <v>1</v>
      </c>
      <c r="E44" s="416" t="s">
        <v>2692</v>
      </c>
      <c r="F44" s="417">
        <v>15000</v>
      </c>
      <c r="G44" s="418">
        <f t="shared" si="0"/>
        <v>15000</v>
      </c>
    </row>
    <row r="45" spans="2:7">
      <c r="B45" s="413"/>
      <c r="C45" s="414"/>
      <c r="D45" s="416"/>
      <c r="E45" s="416"/>
      <c r="F45" s="417"/>
      <c r="G45" s="418">
        <f t="shared" si="0"/>
        <v>0</v>
      </c>
    </row>
    <row r="46" spans="2:7">
      <c r="B46" s="408">
        <v>6</v>
      </c>
      <c r="C46" s="409" t="s">
        <v>2693</v>
      </c>
      <c r="D46" s="421"/>
      <c r="E46" s="421"/>
      <c r="F46" s="422"/>
      <c r="G46" s="412">
        <f>SUM(G47:G51)</f>
        <v>0</v>
      </c>
    </row>
    <row r="47" spans="2:7">
      <c r="B47" s="413">
        <v>6.01</v>
      </c>
      <c r="C47" s="420" t="s">
        <v>2694</v>
      </c>
      <c r="D47" s="416"/>
      <c r="E47" s="416"/>
      <c r="F47" s="417"/>
      <c r="G47" s="418">
        <f t="shared" si="0"/>
        <v>0</v>
      </c>
    </row>
    <row r="48" spans="2:7">
      <c r="B48" s="413">
        <v>6.02</v>
      </c>
      <c r="C48" s="420" t="s">
        <v>2695</v>
      </c>
      <c r="D48" s="416"/>
      <c r="E48" s="416"/>
      <c r="F48" s="417"/>
      <c r="G48" s="418">
        <f t="shared" si="0"/>
        <v>0</v>
      </c>
    </row>
    <row r="49" spans="2:7">
      <c r="B49" s="413">
        <v>6.03</v>
      </c>
      <c r="C49" s="414" t="s">
        <v>2696</v>
      </c>
      <c r="D49" s="416"/>
      <c r="E49" s="416"/>
      <c r="F49" s="417"/>
      <c r="G49" s="418">
        <f t="shared" si="0"/>
        <v>0</v>
      </c>
    </row>
    <row r="50" spans="2:7">
      <c r="B50" s="413">
        <v>6.04</v>
      </c>
      <c r="C50" s="414" t="s">
        <v>2697</v>
      </c>
      <c r="D50" s="416"/>
      <c r="E50" s="416"/>
      <c r="F50" s="417"/>
      <c r="G50" s="418">
        <f t="shared" si="0"/>
        <v>0</v>
      </c>
    </row>
    <row r="51" spans="2:7">
      <c r="B51" s="413"/>
      <c r="C51" s="414"/>
      <c r="D51" s="416"/>
      <c r="E51" s="416"/>
      <c r="F51" s="417"/>
      <c r="G51" s="418">
        <f t="shared" si="0"/>
        <v>0</v>
      </c>
    </row>
    <row r="52" spans="2:7">
      <c r="B52" s="408">
        <v>7</v>
      </c>
      <c r="C52" s="409" t="s">
        <v>2698</v>
      </c>
      <c r="D52" s="421"/>
      <c r="E52" s="421"/>
      <c r="F52" s="422"/>
      <c r="G52" s="412">
        <f>SUM(G53:G59)</f>
        <v>0</v>
      </c>
    </row>
    <row r="53" spans="2:7">
      <c r="B53" s="413">
        <v>7.01</v>
      </c>
      <c r="C53" s="420" t="s">
        <v>2699</v>
      </c>
      <c r="D53" s="416"/>
      <c r="E53" s="416"/>
      <c r="F53" s="417"/>
      <c r="G53" s="418">
        <f t="shared" si="0"/>
        <v>0</v>
      </c>
    </row>
    <row r="54" spans="2:7">
      <c r="B54" s="413">
        <v>7.02</v>
      </c>
      <c r="C54" s="414" t="s">
        <v>2700</v>
      </c>
      <c r="D54" s="416"/>
      <c r="E54" s="416"/>
      <c r="F54" s="417"/>
      <c r="G54" s="418">
        <f t="shared" si="0"/>
        <v>0</v>
      </c>
    </row>
    <row r="55" spans="2:7">
      <c r="B55" s="413">
        <v>7.03</v>
      </c>
      <c r="C55" s="414" t="s">
        <v>2701</v>
      </c>
      <c r="D55" s="416"/>
      <c r="E55" s="416"/>
      <c r="F55" s="417"/>
      <c r="G55" s="418">
        <f t="shared" si="0"/>
        <v>0</v>
      </c>
    </row>
    <row r="56" spans="2:7">
      <c r="B56" s="413">
        <v>7.04</v>
      </c>
      <c r="C56" s="414" t="s">
        <v>2702</v>
      </c>
      <c r="D56" s="416"/>
      <c r="E56" s="416"/>
      <c r="F56" s="417"/>
      <c r="G56" s="418">
        <f t="shared" si="0"/>
        <v>0</v>
      </c>
    </row>
    <row r="57" spans="2:7">
      <c r="B57" s="413">
        <v>7.05</v>
      </c>
      <c r="C57" s="414" t="s">
        <v>2703</v>
      </c>
      <c r="D57" s="416"/>
      <c r="E57" s="416"/>
      <c r="F57" s="417"/>
      <c r="G57" s="418">
        <f t="shared" si="0"/>
        <v>0</v>
      </c>
    </row>
    <row r="58" spans="2:7">
      <c r="B58" s="413">
        <v>7.06</v>
      </c>
      <c r="C58" s="414" t="s">
        <v>2704</v>
      </c>
      <c r="D58" s="416"/>
      <c r="E58" s="416"/>
      <c r="F58" s="417"/>
      <c r="G58" s="418">
        <f t="shared" si="0"/>
        <v>0</v>
      </c>
    </row>
    <row r="59" spans="2:7">
      <c r="B59" s="413"/>
      <c r="C59" s="414"/>
      <c r="D59" s="416"/>
      <c r="E59" s="416"/>
      <c r="F59" s="417"/>
      <c r="G59" s="418">
        <f t="shared" si="0"/>
        <v>0</v>
      </c>
    </row>
    <row r="60" spans="2:7">
      <c r="B60" s="408">
        <v>7</v>
      </c>
      <c r="C60" s="409" t="s">
        <v>2705</v>
      </c>
      <c r="D60" s="421"/>
      <c r="E60" s="421"/>
      <c r="F60" s="422"/>
      <c r="G60" s="412">
        <f>SUM(G61:G66)</f>
        <v>87000</v>
      </c>
    </row>
    <row r="61" spans="2:7">
      <c r="B61" s="413">
        <v>7.01</v>
      </c>
      <c r="C61" s="414" t="s">
        <v>2706</v>
      </c>
      <c r="D61" s="415">
        <v>58</v>
      </c>
      <c r="E61" s="416" t="s">
        <v>2661</v>
      </c>
      <c r="F61" s="417">
        <v>300</v>
      </c>
      <c r="G61" s="418">
        <f t="shared" si="0"/>
        <v>17400</v>
      </c>
    </row>
    <row r="62" spans="2:7">
      <c r="B62" s="413">
        <v>7.02</v>
      </c>
      <c r="C62" s="414" t="s">
        <v>2707</v>
      </c>
      <c r="D62" s="415">
        <v>58</v>
      </c>
      <c r="E62" s="416" t="s">
        <v>2661</v>
      </c>
      <c r="F62" s="417">
        <v>300</v>
      </c>
      <c r="G62" s="418">
        <f t="shared" si="0"/>
        <v>17400</v>
      </c>
    </row>
    <row r="63" spans="2:7">
      <c r="B63" s="413">
        <v>7.03</v>
      </c>
      <c r="C63" s="414" t="s">
        <v>2708</v>
      </c>
      <c r="D63" s="415">
        <v>58</v>
      </c>
      <c r="E63" s="416" t="s">
        <v>2661</v>
      </c>
      <c r="F63" s="417">
        <v>300</v>
      </c>
      <c r="G63" s="418">
        <f t="shared" si="0"/>
        <v>17400</v>
      </c>
    </row>
    <row r="64" spans="2:7">
      <c r="B64" s="413">
        <v>7.04</v>
      </c>
      <c r="C64" s="414" t="s">
        <v>2709</v>
      </c>
      <c r="D64" s="415">
        <v>58</v>
      </c>
      <c r="E64" s="416" t="s">
        <v>2661</v>
      </c>
      <c r="F64" s="417">
        <v>300</v>
      </c>
      <c r="G64" s="418">
        <f t="shared" si="0"/>
        <v>17400</v>
      </c>
    </row>
    <row r="65" spans="2:7">
      <c r="B65" s="413">
        <v>7.05</v>
      </c>
      <c r="C65" s="420" t="s">
        <v>2710</v>
      </c>
      <c r="D65" s="415">
        <v>58</v>
      </c>
      <c r="E65" s="416" t="s">
        <v>2661</v>
      </c>
      <c r="F65" s="417">
        <v>300</v>
      </c>
      <c r="G65" s="418">
        <f t="shared" si="0"/>
        <v>17400</v>
      </c>
    </row>
    <row r="66" spans="2:7">
      <c r="B66" s="413"/>
      <c r="C66" s="414"/>
      <c r="D66" s="416"/>
      <c r="E66" s="416"/>
      <c r="F66" s="417"/>
      <c r="G66" s="418">
        <f t="shared" si="0"/>
        <v>0</v>
      </c>
    </row>
    <row r="67" spans="2:7">
      <c r="B67" s="408">
        <v>8</v>
      </c>
      <c r="C67" s="409" t="s">
        <v>2711</v>
      </c>
      <c r="D67" s="421"/>
      <c r="E67" s="421"/>
      <c r="F67" s="422"/>
      <c r="G67" s="412">
        <f>SUM(G68:G73)</f>
        <v>493000</v>
      </c>
    </row>
    <row r="68" spans="2:7">
      <c r="B68" s="413">
        <v>8.01</v>
      </c>
      <c r="C68" s="414" t="s">
        <v>2712</v>
      </c>
      <c r="D68" s="416">
        <v>58</v>
      </c>
      <c r="E68" s="416" t="s">
        <v>2661</v>
      </c>
      <c r="F68" s="417">
        <v>2500</v>
      </c>
      <c r="G68" s="418">
        <f t="shared" ref="G68:G123" si="1">D68*F68</f>
        <v>145000</v>
      </c>
    </row>
    <row r="69" spans="2:7">
      <c r="B69" s="413">
        <v>8.02</v>
      </c>
      <c r="C69" s="414" t="s">
        <v>2713</v>
      </c>
      <c r="D69" s="416">
        <v>58</v>
      </c>
      <c r="E69" s="416" t="s">
        <v>2661</v>
      </c>
      <c r="F69" s="417">
        <v>3000</v>
      </c>
      <c r="G69" s="418">
        <f t="shared" si="1"/>
        <v>174000</v>
      </c>
    </row>
    <row r="70" spans="2:7">
      <c r="B70" s="413">
        <v>8.0299999999999994</v>
      </c>
      <c r="C70" s="414" t="s">
        <v>2714</v>
      </c>
      <c r="D70" s="416">
        <v>58</v>
      </c>
      <c r="E70" s="416" t="s">
        <v>2661</v>
      </c>
      <c r="F70" s="417">
        <v>3000</v>
      </c>
      <c r="G70" s="418">
        <f t="shared" si="1"/>
        <v>174000</v>
      </c>
    </row>
    <row r="71" spans="2:7">
      <c r="B71" s="413">
        <v>8.0399999999999991</v>
      </c>
      <c r="C71" s="414" t="s">
        <v>2715</v>
      </c>
      <c r="D71" s="416"/>
      <c r="E71" s="416"/>
      <c r="F71" s="417"/>
      <c r="G71" s="418">
        <f>D71*F71</f>
        <v>0</v>
      </c>
    </row>
    <row r="72" spans="2:7">
      <c r="B72" s="413">
        <v>8.0500000000000007</v>
      </c>
      <c r="C72" s="414" t="s">
        <v>2716</v>
      </c>
      <c r="D72" s="416"/>
      <c r="E72" s="416"/>
      <c r="F72" s="417"/>
      <c r="G72" s="418">
        <f t="shared" si="1"/>
        <v>0</v>
      </c>
    </row>
    <row r="73" spans="2:7">
      <c r="B73" s="413"/>
      <c r="C73" s="414"/>
      <c r="D73" s="416"/>
      <c r="E73" s="416"/>
      <c r="F73" s="417"/>
      <c r="G73" s="418">
        <f t="shared" si="1"/>
        <v>0</v>
      </c>
    </row>
    <row r="74" spans="2:7">
      <c r="B74" s="408">
        <v>9</v>
      </c>
      <c r="C74" s="409" t="s">
        <v>2717</v>
      </c>
      <c r="D74" s="421"/>
      <c r="E74" s="421"/>
      <c r="F74" s="422"/>
      <c r="G74" s="412">
        <f>SUM(G75:G80)</f>
        <v>789500</v>
      </c>
    </row>
    <row r="75" spans="2:7">
      <c r="B75" s="413">
        <v>9.01</v>
      </c>
      <c r="C75" s="420" t="s">
        <v>2718</v>
      </c>
      <c r="D75" s="416">
        <v>290</v>
      </c>
      <c r="E75" s="416" t="s">
        <v>1167</v>
      </c>
      <c r="F75" s="417">
        <v>700</v>
      </c>
      <c r="G75" s="418">
        <f t="shared" si="1"/>
        <v>203000</v>
      </c>
    </row>
    <row r="76" spans="2:7">
      <c r="B76" s="413">
        <v>9.02</v>
      </c>
      <c r="C76" s="414" t="s">
        <v>2719</v>
      </c>
      <c r="D76" s="416">
        <v>290</v>
      </c>
      <c r="E76" s="416" t="s">
        <v>1167</v>
      </c>
      <c r="F76" s="417">
        <v>1250</v>
      </c>
      <c r="G76" s="418">
        <f t="shared" si="1"/>
        <v>362500</v>
      </c>
    </row>
    <row r="77" spans="2:7">
      <c r="B77" s="413">
        <v>9.0299999999999994</v>
      </c>
      <c r="C77" s="414" t="s">
        <v>2720</v>
      </c>
      <c r="D77" s="416">
        <v>58</v>
      </c>
      <c r="E77" s="416" t="s">
        <v>2661</v>
      </c>
      <c r="F77" s="417">
        <v>1500</v>
      </c>
      <c r="G77" s="418">
        <f t="shared" si="1"/>
        <v>87000</v>
      </c>
    </row>
    <row r="78" spans="2:7">
      <c r="B78" s="413">
        <v>9.0399999999999991</v>
      </c>
      <c r="C78" s="414" t="s">
        <v>2721</v>
      </c>
      <c r="D78" s="416">
        <v>58</v>
      </c>
      <c r="E78" s="416" t="s">
        <v>2661</v>
      </c>
      <c r="F78" s="417">
        <v>1500</v>
      </c>
      <c r="G78" s="418">
        <f t="shared" si="1"/>
        <v>87000</v>
      </c>
    </row>
    <row r="79" spans="2:7">
      <c r="B79" s="413">
        <v>9.0500000000000007</v>
      </c>
      <c r="C79" s="420" t="s">
        <v>2722</v>
      </c>
      <c r="D79" s="416">
        <v>1</v>
      </c>
      <c r="E79" s="416" t="s">
        <v>2692</v>
      </c>
      <c r="F79" s="417">
        <v>50000</v>
      </c>
      <c r="G79" s="418">
        <f t="shared" si="1"/>
        <v>50000</v>
      </c>
    </row>
    <row r="80" spans="2:7">
      <c r="B80" s="413"/>
      <c r="C80" s="414"/>
      <c r="D80" s="416"/>
      <c r="E80" s="416"/>
      <c r="F80" s="417"/>
      <c r="G80" s="418">
        <f t="shared" si="1"/>
        <v>0</v>
      </c>
    </row>
    <row r="81" spans="2:7">
      <c r="B81" s="408">
        <v>10</v>
      </c>
      <c r="C81" s="409" t="s">
        <v>2723</v>
      </c>
      <c r="D81" s="421"/>
      <c r="E81" s="421"/>
      <c r="F81" s="422"/>
      <c r="G81" s="412">
        <f>SUM(G82:G86)</f>
        <v>243000</v>
      </c>
    </row>
    <row r="82" spans="2:7">
      <c r="B82" s="413">
        <v>10.01</v>
      </c>
      <c r="C82" s="420" t="s">
        <v>2724</v>
      </c>
      <c r="D82" s="416">
        <v>58</v>
      </c>
      <c r="E82" s="416" t="s">
        <v>2661</v>
      </c>
      <c r="F82" s="417">
        <v>1500</v>
      </c>
      <c r="G82" s="418">
        <f t="shared" si="1"/>
        <v>87000</v>
      </c>
    </row>
    <row r="83" spans="2:7">
      <c r="B83" s="413">
        <v>10.02</v>
      </c>
      <c r="C83" s="420" t="s">
        <v>2725</v>
      </c>
      <c r="D83" s="416">
        <v>1</v>
      </c>
      <c r="E83" s="416" t="s">
        <v>2692</v>
      </c>
      <c r="F83" s="417">
        <v>25000</v>
      </c>
      <c r="G83" s="418">
        <f t="shared" si="1"/>
        <v>25000</v>
      </c>
    </row>
    <row r="84" spans="2:7">
      <c r="B84" s="413">
        <v>10.029999999999999</v>
      </c>
      <c r="C84" s="420" t="s">
        <v>2726</v>
      </c>
      <c r="D84" s="416">
        <v>1</v>
      </c>
      <c r="E84" s="416" t="s">
        <v>2692</v>
      </c>
      <c r="F84" s="417">
        <v>15000</v>
      </c>
      <c r="G84" s="418">
        <f t="shared" si="1"/>
        <v>15000</v>
      </c>
    </row>
    <row r="85" spans="2:7" ht="28.9">
      <c r="B85" s="413">
        <v>10.039999999999999</v>
      </c>
      <c r="C85" s="420" t="s">
        <v>2727</v>
      </c>
      <c r="D85" s="416">
        <v>58</v>
      </c>
      <c r="E85" s="416" t="s">
        <v>2661</v>
      </c>
      <c r="F85" s="417">
        <v>2000</v>
      </c>
      <c r="G85" s="418">
        <f t="shared" si="1"/>
        <v>116000</v>
      </c>
    </row>
    <row r="86" spans="2:7">
      <c r="B86" s="413"/>
      <c r="C86" s="414"/>
      <c r="D86" s="416"/>
      <c r="E86" s="416"/>
      <c r="F86" s="417"/>
      <c r="G86" s="418">
        <f t="shared" si="1"/>
        <v>0</v>
      </c>
    </row>
    <row r="87" spans="2:7">
      <c r="B87" s="408">
        <v>11</v>
      </c>
      <c r="C87" s="409" t="s">
        <v>2728</v>
      </c>
      <c r="D87" s="421"/>
      <c r="E87" s="421"/>
      <c r="F87" s="422"/>
      <c r="G87" s="412">
        <f>SUM(G88:G96)</f>
        <v>2686400</v>
      </c>
    </row>
    <row r="88" spans="2:7">
      <c r="B88" s="413">
        <v>11.01</v>
      </c>
      <c r="C88" s="414" t="s">
        <v>2729</v>
      </c>
      <c r="D88" s="416">
        <v>60</v>
      </c>
      <c r="E88" s="416" t="s">
        <v>2661</v>
      </c>
      <c r="F88" s="417">
        <v>16000</v>
      </c>
      <c r="G88" s="418">
        <f t="shared" si="1"/>
        <v>960000</v>
      </c>
    </row>
    <row r="89" spans="2:7">
      <c r="B89" s="413">
        <v>11.03</v>
      </c>
      <c r="C89" s="414" t="s">
        <v>2730</v>
      </c>
      <c r="D89" s="416">
        <v>60</v>
      </c>
      <c r="E89" s="416" t="s">
        <v>2661</v>
      </c>
      <c r="F89" s="417">
        <v>3500</v>
      </c>
      <c r="G89" s="418">
        <f t="shared" si="1"/>
        <v>210000</v>
      </c>
    </row>
    <row r="90" spans="2:7">
      <c r="B90" s="413">
        <v>11.04</v>
      </c>
      <c r="C90" s="414" t="s">
        <v>2731</v>
      </c>
      <c r="D90" s="416">
        <v>1</v>
      </c>
      <c r="E90" s="416" t="s">
        <v>54</v>
      </c>
      <c r="F90" s="417">
        <v>20000</v>
      </c>
      <c r="G90" s="418">
        <f t="shared" si="1"/>
        <v>20000</v>
      </c>
    </row>
    <row r="91" spans="2:7">
      <c r="B91" s="413">
        <v>11.05</v>
      </c>
      <c r="C91" s="414" t="s">
        <v>2732</v>
      </c>
      <c r="D91" s="416">
        <v>58</v>
      </c>
      <c r="E91" s="416" t="s">
        <v>2661</v>
      </c>
      <c r="F91" s="417">
        <v>25800</v>
      </c>
      <c r="G91" s="418">
        <f t="shared" si="1"/>
        <v>1496400</v>
      </c>
    </row>
    <row r="92" spans="2:7">
      <c r="B92" s="413">
        <v>11.06</v>
      </c>
      <c r="C92" s="414" t="s">
        <v>2733</v>
      </c>
      <c r="D92" s="416">
        <v>1</v>
      </c>
      <c r="E92" s="416" t="s">
        <v>54</v>
      </c>
      <c r="F92" s="417"/>
      <c r="G92" s="418">
        <f t="shared" si="1"/>
        <v>0</v>
      </c>
    </row>
    <row r="93" spans="2:7">
      <c r="B93" s="413">
        <v>11.07</v>
      </c>
      <c r="C93" s="414" t="s">
        <v>2734</v>
      </c>
      <c r="D93" s="416">
        <v>1</v>
      </c>
      <c r="E93" s="416" t="s">
        <v>54</v>
      </c>
      <c r="F93" s="417"/>
      <c r="G93" s="418">
        <f t="shared" si="1"/>
        <v>0</v>
      </c>
    </row>
    <row r="94" spans="2:7">
      <c r="B94" s="413">
        <v>11.08</v>
      </c>
      <c r="C94" s="414" t="s">
        <v>2735</v>
      </c>
      <c r="D94" s="416">
        <v>1</v>
      </c>
      <c r="E94" s="416" t="s">
        <v>54</v>
      </c>
      <c r="F94" s="417"/>
      <c r="G94" s="418">
        <f t="shared" si="1"/>
        <v>0</v>
      </c>
    </row>
    <row r="95" spans="2:7">
      <c r="B95" s="413">
        <v>11.09</v>
      </c>
      <c r="C95" s="414" t="s">
        <v>2736</v>
      </c>
      <c r="D95" s="416">
        <v>1</v>
      </c>
      <c r="E95" s="416" t="s">
        <v>54</v>
      </c>
      <c r="F95" s="417"/>
      <c r="G95" s="418">
        <f t="shared" si="1"/>
        <v>0</v>
      </c>
    </row>
    <row r="96" spans="2:7">
      <c r="B96" s="413"/>
      <c r="C96" s="414"/>
      <c r="D96" s="416"/>
      <c r="E96" s="416"/>
      <c r="F96" s="417"/>
      <c r="G96" s="418">
        <f t="shared" si="1"/>
        <v>0</v>
      </c>
    </row>
    <row r="97" spans="2:7">
      <c r="B97" s="408">
        <v>12</v>
      </c>
      <c r="C97" s="409" t="s">
        <v>2737</v>
      </c>
      <c r="D97" s="421"/>
      <c r="E97" s="421"/>
      <c r="F97" s="422"/>
      <c r="G97" s="412">
        <f>SUM(G98:G103)</f>
        <v>323000</v>
      </c>
    </row>
    <row r="98" spans="2:7">
      <c r="B98" s="413">
        <v>12.01</v>
      </c>
      <c r="C98" s="414" t="s">
        <v>2738</v>
      </c>
      <c r="D98" s="416">
        <v>1</v>
      </c>
      <c r="E98" s="416" t="s">
        <v>2692</v>
      </c>
      <c r="F98" s="417">
        <v>12000</v>
      </c>
      <c r="G98" s="418">
        <f t="shared" si="1"/>
        <v>12000</v>
      </c>
    </row>
    <row r="99" spans="2:7">
      <c r="B99" s="413">
        <v>12.02</v>
      </c>
      <c r="C99" s="414" t="s">
        <v>2739</v>
      </c>
      <c r="D99" s="416">
        <v>1</v>
      </c>
      <c r="E99" s="416" t="s">
        <v>2692</v>
      </c>
      <c r="F99" s="417">
        <v>40000</v>
      </c>
      <c r="G99" s="418">
        <f t="shared" si="1"/>
        <v>40000</v>
      </c>
    </row>
    <row r="100" spans="2:7">
      <c r="B100" s="413">
        <v>12.03</v>
      </c>
      <c r="C100" s="414" t="s">
        <v>2740</v>
      </c>
      <c r="D100" s="416">
        <v>1</v>
      </c>
      <c r="E100" s="416" t="s">
        <v>2692</v>
      </c>
      <c r="F100" s="417">
        <v>256000</v>
      </c>
      <c r="G100" s="418">
        <f t="shared" si="1"/>
        <v>256000</v>
      </c>
    </row>
    <row r="101" spans="2:7">
      <c r="B101" s="413">
        <v>12.04</v>
      </c>
      <c r="C101" s="414" t="s">
        <v>2741</v>
      </c>
      <c r="D101" s="416">
        <v>1</v>
      </c>
      <c r="E101" s="416" t="s">
        <v>2692</v>
      </c>
      <c r="F101" s="417">
        <v>15000</v>
      </c>
      <c r="G101" s="418">
        <f>D101*F101</f>
        <v>15000</v>
      </c>
    </row>
    <row r="102" spans="2:7">
      <c r="B102" s="413"/>
      <c r="C102" s="414"/>
      <c r="D102" s="416"/>
      <c r="E102" s="416"/>
      <c r="F102" s="417"/>
      <c r="G102" s="418"/>
    </row>
    <row r="103" spans="2:7">
      <c r="B103" s="413"/>
      <c r="C103" s="414"/>
      <c r="D103" s="416"/>
      <c r="E103" s="416"/>
      <c r="F103" s="417"/>
      <c r="G103" s="418"/>
    </row>
    <row r="104" spans="2:7">
      <c r="B104" s="408">
        <v>13</v>
      </c>
      <c r="C104" s="409" t="s">
        <v>2742</v>
      </c>
      <c r="D104" s="421"/>
      <c r="E104" s="421"/>
      <c r="F104" s="422"/>
      <c r="G104" s="412">
        <f>SUM(G105:G106)</f>
        <v>290000</v>
      </c>
    </row>
    <row r="105" spans="2:7" ht="26.45">
      <c r="B105" s="413">
        <v>13.01</v>
      </c>
      <c r="C105" s="414" t="s">
        <v>2743</v>
      </c>
      <c r="D105" s="416">
        <v>290</v>
      </c>
      <c r="E105" s="416" t="s">
        <v>1167</v>
      </c>
      <c r="F105" s="417">
        <v>1000</v>
      </c>
      <c r="G105" s="418">
        <f t="shared" si="1"/>
        <v>290000</v>
      </c>
    </row>
    <row r="106" spans="2:7">
      <c r="B106" s="413"/>
      <c r="C106" s="414"/>
      <c r="D106" s="416"/>
      <c r="E106" s="416"/>
      <c r="F106" s="417"/>
      <c r="G106" s="418">
        <f t="shared" si="1"/>
        <v>0</v>
      </c>
    </row>
    <row r="107" spans="2:7">
      <c r="B107" s="408">
        <v>14</v>
      </c>
      <c r="C107" s="409" t="s">
        <v>2744</v>
      </c>
      <c r="D107" s="421"/>
      <c r="E107" s="421"/>
      <c r="F107" s="422"/>
      <c r="G107" s="412">
        <f>SUM(G108:G111)</f>
        <v>255000</v>
      </c>
    </row>
    <row r="108" spans="2:7">
      <c r="B108" s="413">
        <v>14.01</v>
      </c>
      <c r="C108" s="414" t="s">
        <v>2745</v>
      </c>
      <c r="D108" s="416">
        <v>1</v>
      </c>
      <c r="E108" s="416" t="s">
        <v>54</v>
      </c>
      <c r="F108" s="417">
        <f>1*1700*50</f>
        <v>85000</v>
      </c>
      <c r="G108" s="418">
        <f t="shared" si="1"/>
        <v>85000</v>
      </c>
    </row>
    <row r="109" spans="2:7">
      <c r="B109" s="413">
        <v>14.02</v>
      </c>
      <c r="C109" s="414" t="s">
        <v>2746</v>
      </c>
      <c r="D109" s="416">
        <v>1</v>
      </c>
      <c r="E109" s="416" t="s">
        <v>54</v>
      </c>
      <c r="F109" s="417">
        <f>1*1700*50</f>
        <v>85000</v>
      </c>
      <c r="G109" s="418">
        <f t="shared" si="1"/>
        <v>85000</v>
      </c>
    </row>
    <row r="110" spans="2:7">
      <c r="B110" s="413">
        <v>14.03</v>
      </c>
      <c r="C110" s="414" t="s">
        <v>2747</v>
      </c>
      <c r="D110" s="416">
        <v>1</v>
      </c>
      <c r="E110" s="416" t="s">
        <v>54</v>
      </c>
      <c r="F110" s="417">
        <f>1*1700*50</f>
        <v>85000</v>
      </c>
      <c r="G110" s="418">
        <f t="shared" si="1"/>
        <v>85000</v>
      </c>
    </row>
    <row r="111" spans="2:7">
      <c r="B111" s="413"/>
      <c r="C111" s="414"/>
      <c r="D111" s="416"/>
      <c r="E111" s="416"/>
      <c r="F111" s="417"/>
      <c r="G111" s="418">
        <f t="shared" si="1"/>
        <v>0</v>
      </c>
    </row>
    <row r="112" spans="2:7">
      <c r="B112" s="408">
        <v>15</v>
      </c>
      <c r="C112" s="409" t="s">
        <v>2748</v>
      </c>
      <c r="D112" s="421"/>
      <c r="E112" s="421"/>
      <c r="F112" s="422"/>
      <c r="G112" s="412">
        <f>SUM(G113:G117)</f>
        <v>0</v>
      </c>
    </row>
    <row r="113" spans="2:7">
      <c r="B113" s="413">
        <v>15.01</v>
      </c>
      <c r="C113" s="414" t="s">
        <v>2749</v>
      </c>
      <c r="D113" s="416"/>
      <c r="E113" s="416" t="s">
        <v>2661</v>
      </c>
      <c r="F113" s="417"/>
      <c r="G113" s="418">
        <f t="shared" si="1"/>
        <v>0</v>
      </c>
    </row>
    <row r="114" spans="2:7">
      <c r="B114" s="413">
        <v>15.02</v>
      </c>
      <c r="C114" s="414" t="s">
        <v>2750</v>
      </c>
      <c r="D114" s="416"/>
      <c r="E114" s="416" t="s">
        <v>2661</v>
      </c>
      <c r="F114" s="417"/>
      <c r="G114" s="418">
        <f t="shared" si="1"/>
        <v>0</v>
      </c>
    </row>
    <row r="115" spans="2:7">
      <c r="B115" s="413">
        <v>15.03</v>
      </c>
      <c r="C115" s="414" t="s">
        <v>2751</v>
      </c>
      <c r="D115" s="416"/>
      <c r="E115" s="416" t="s">
        <v>2661</v>
      </c>
      <c r="F115" s="417"/>
      <c r="G115" s="418">
        <f t="shared" si="1"/>
        <v>0</v>
      </c>
    </row>
    <row r="116" spans="2:7">
      <c r="B116" s="413">
        <v>15.04</v>
      </c>
      <c r="C116" s="414" t="s">
        <v>2752</v>
      </c>
      <c r="D116" s="416"/>
      <c r="E116" s="416" t="s">
        <v>2661</v>
      </c>
      <c r="F116" s="417"/>
      <c r="G116" s="418">
        <f t="shared" si="1"/>
        <v>0</v>
      </c>
    </row>
    <row r="117" spans="2:7">
      <c r="B117" s="413"/>
      <c r="C117" s="414"/>
      <c r="D117" s="416"/>
      <c r="E117" s="416"/>
      <c r="F117" s="417"/>
      <c r="G117" s="418">
        <f t="shared" si="1"/>
        <v>0</v>
      </c>
    </row>
    <row r="118" spans="2:7">
      <c r="B118" s="408">
        <v>16</v>
      </c>
      <c r="C118" s="424" t="s">
        <v>2753</v>
      </c>
      <c r="D118" s="421"/>
      <c r="E118" s="421"/>
      <c r="F118" s="422"/>
      <c r="G118" s="412">
        <f>SUM(G119:G120)</f>
        <v>350000</v>
      </c>
    </row>
    <row r="119" spans="2:7">
      <c r="B119" s="413">
        <v>16.010000000000002</v>
      </c>
      <c r="C119" s="414" t="s">
        <v>2754</v>
      </c>
      <c r="D119" s="416">
        <v>1</v>
      </c>
      <c r="E119" s="416" t="s">
        <v>2692</v>
      </c>
      <c r="F119" s="417">
        <v>350000</v>
      </c>
      <c r="G119" s="418">
        <f t="shared" si="1"/>
        <v>350000</v>
      </c>
    </row>
    <row r="120" spans="2:7">
      <c r="B120" s="413"/>
      <c r="C120" s="414"/>
      <c r="D120" s="416"/>
      <c r="E120" s="416"/>
      <c r="F120" s="417"/>
      <c r="G120" s="418">
        <f t="shared" si="1"/>
        <v>0</v>
      </c>
    </row>
    <row r="121" spans="2:7">
      <c r="B121" s="425">
        <v>17</v>
      </c>
      <c r="C121" s="426" t="s">
        <v>2755</v>
      </c>
      <c r="D121" s="421"/>
      <c r="E121" s="421"/>
      <c r="F121" s="422"/>
      <c r="G121" s="412">
        <f>SUM(G122:G123)</f>
        <v>15000</v>
      </c>
    </row>
    <row r="122" spans="2:7">
      <c r="B122" s="427">
        <v>17.010000000000002</v>
      </c>
      <c r="C122" s="428" t="s">
        <v>2756</v>
      </c>
      <c r="D122" s="416">
        <v>1</v>
      </c>
      <c r="E122" s="416" t="s">
        <v>2692</v>
      </c>
      <c r="F122" s="417">
        <v>15000</v>
      </c>
      <c r="G122" s="418">
        <f t="shared" si="1"/>
        <v>15000</v>
      </c>
    </row>
    <row r="123" spans="2:7">
      <c r="B123" s="413"/>
      <c r="C123" s="414"/>
      <c r="D123" s="416"/>
      <c r="E123" s="416"/>
      <c r="F123" s="417"/>
      <c r="G123" s="418">
        <f t="shared" si="1"/>
        <v>0</v>
      </c>
    </row>
    <row r="124" spans="2:7" ht="15" thickBot="1">
      <c r="B124" s="429"/>
      <c r="C124" s="430" t="s">
        <v>2757</v>
      </c>
      <c r="D124" s="431"/>
      <c r="E124" s="431"/>
      <c r="F124" s="432" t="s">
        <v>2758</v>
      </c>
      <c r="G124" s="433">
        <f>G121+G118+G112+G107+G104+G97+G87+G81+G74+G67+G60+G52+G46+G42+G33+G22+G17+G9</f>
        <v>7355120</v>
      </c>
    </row>
  </sheetData>
  <protectedRanges>
    <protectedRange algorithmName="SHA-512" hashValue="yhr3Fo01c1znkKN9vQWJPB+brHRMQpEKX8ZijOtbWalv7iY0KtfeQnlFpHQ6+VJJvkcSAcQAVZwdRaRI+2A4gw==" saltValue="UDkwhSeo57Y5mCJQZaXOZw==" spinCount="100000" sqref="F10:F123" name="Range1_1_1"/>
  </protectedRanges>
  <autoFilter ref="E2:E124" xr:uid="{D4D9B3D4-847A-4160-910C-6BD6172B6521}"/>
  <mergeCells count="2">
    <mergeCell ref="D4:E4"/>
    <mergeCell ref="B6:G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A68AC-5176-D443-A8C7-3A025874A0D6}">
  <sheetPr>
    <tabColor theme="4"/>
  </sheetPr>
  <dimension ref="A1:BV138"/>
  <sheetViews>
    <sheetView zoomScaleNormal="100" workbookViewId="0">
      <pane xSplit="4" ySplit="8" topLeftCell="E9" activePane="bottomRight" state="frozen"/>
      <selection pane="bottomRight" activeCell="BP26" sqref="BP26"/>
      <selection pane="bottomLeft" activeCell="A9" sqref="A9"/>
      <selection pane="topRight" activeCell="E1" sqref="E1"/>
    </sheetView>
  </sheetViews>
  <sheetFormatPr defaultColWidth="9" defaultRowHeight="13.9"/>
  <cols>
    <col min="1" max="1" width="16.85546875" style="503" customWidth="1"/>
    <col min="2" max="2" width="57" style="503" customWidth="1"/>
    <col min="3" max="3" width="12.140625" style="503" bestFit="1" customWidth="1"/>
    <col min="4" max="4" width="15.42578125" style="503" customWidth="1"/>
    <col min="5" max="44" width="9.42578125" style="503" customWidth="1"/>
    <col min="45" max="45" width="11.85546875" style="503" customWidth="1"/>
    <col min="46" max="69" width="9.42578125" style="503" customWidth="1"/>
    <col min="70" max="70" width="2.42578125" style="503" customWidth="1"/>
    <col min="71" max="71" width="12.140625" style="503" customWidth="1"/>
    <col min="72" max="72" width="17.7109375" style="556" customWidth="1"/>
    <col min="73" max="73" width="14" style="457" customWidth="1"/>
    <col min="74" max="74" width="14.140625" style="503" bestFit="1" customWidth="1"/>
    <col min="75" max="16384" width="9" style="503"/>
  </cols>
  <sheetData>
    <row r="1" spans="1:74" s="382" customFormat="1" ht="21.75" customHeight="1" thickBot="1">
      <c r="A1" s="434"/>
      <c r="B1" s="435" t="s">
        <v>2759</v>
      </c>
      <c r="C1" s="873"/>
      <c r="D1" s="873"/>
      <c r="E1" s="873"/>
      <c r="F1" s="873"/>
      <c r="G1" s="873"/>
      <c r="H1" s="873"/>
      <c r="I1" s="873"/>
      <c r="J1" s="436"/>
      <c r="K1" s="437"/>
      <c r="L1" s="437"/>
      <c r="M1" s="437"/>
      <c r="N1" s="437"/>
      <c r="O1" s="437"/>
      <c r="P1" s="437"/>
      <c r="Q1" s="437"/>
      <c r="R1" s="437"/>
      <c r="S1" s="437"/>
      <c r="T1" s="437"/>
      <c r="U1" s="437"/>
      <c r="V1" s="437"/>
      <c r="W1" s="437"/>
      <c r="X1" s="437"/>
      <c r="Y1" s="437"/>
      <c r="Z1" s="437"/>
      <c r="AA1" s="437"/>
      <c r="AB1" s="437"/>
      <c r="AC1" s="437"/>
      <c r="AD1" s="437"/>
      <c r="AE1" s="437"/>
      <c r="AF1" s="437"/>
      <c r="AG1" s="437"/>
      <c r="AH1" s="437"/>
      <c r="AI1" s="437"/>
      <c r="AJ1" s="437"/>
      <c r="AK1" s="437"/>
      <c r="AL1" s="437"/>
      <c r="AM1" s="437"/>
      <c r="AN1" s="437"/>
      <c r="AO1" s="437"/>
      <c r="AP1" s="437"/>
      <c r="AQ1" s="437"/>
      <c r="AR1" s="437"/>
      <c r="AS1" s="437"/>
      <c r="AT1" s="437"/>
      <c r="AU1" s="437"/>
      <c r="AV1" s="437"/>
      <c r="AW1" s="437"/>
      <c r="AX1" s="437"/>
      <c r="AY1" s="437"/>
      <c r="AZ1" s="437"/>
      <c r="BA1" s="437"/>
      <c r="BB1" s="437"/>
      <c r="BC1" s="437"/>
      <c r="BD1" s="437"/>
      <c r="BE1" s="437"/>
      <c r="BF1" s="437"/>
      <c r="BG1" s="437"/>
      <c r="BH1" s="437"/>
      <c r="BI1" s="437"/>
      <c r="BJ1" s="437"/>
      <c r="BK1" s="437"/>
      <c r="BL1" s="437"/>
      <c r="BM1" s="437"/>
      <c r="BN1" s="437"/>
      <c r="BO1" s="437"/>
      <c r="BP1" s="437"/>
      <c r="BQ1" s="437"/>
      <c r="BR1" s="437"/>
      <c r="BS1" s="437"/>
      <c r="BT1" s="437"/>
    </row>
    <row r="2" spans="1:74" s="382" customFormat="1" ht="23.45" customHeight="1">
      <c r="A2" s="438" t="s">
        <v>2648</v>
      </c>
      <c r="B2" s="384" t="s">
        <v>2760</v>
      </c>
      <c r="C2" s="439"/>
      <c r="D2" s="862"/>
      <c r="E2" s="862"/>
      <c r="F2" s="863" t="s">
        <v>2649</v>
      </c>
      <c r="G2" s="864"/>
      <c r="H2" s="865"/>
      <c r="I2" s="866"/>
      <c r="L2" s="439"/>
      <c r="M2" s="439"/>
      <c r="N2" s="439"/>
      <c r="O2" s="439"/>
      <c r="P2" s="439"/>
      <c r="Q2" s="439"/>
      <c r="R2" s="439"/>
      <c r="S2" s="439"/>
      <c r="T2" s="439"/>
      <c r="U2" s="439"/>
      <c r="V2" s="439"/>
      <c r="W2" s="439"/>
      <c r="X2" s="439"/>
      <c r="Y2" s="439"/>
      <c r="Z2" s="439"/>
      <c r="AA2" s="439"/>
      <c r="AB2" s="439"/>
      <c r="AC2" s="439"/>
      <c r="AD2" s="439"/>
      <c r="AE2" s="439"/>
      <c r="AF2" s="439"/>
      <c r="AG2" s="439"/>
      <c r="AH2" s="439"/>
      <c r="AI2" s="439"/>
      <c r="AJ2" s="439"/>
      <c r="AK2" s="439"/>
      <c r="AL2" s="439"/>
      <c r="AM2" s="439"/>
      <c r="AN2" s="439"/>
      <c r="AO2" s="439"/>
      <c r="AP2" s="439"/>
      <c r="AQ2" s="439"/>
      <c r="AR2" s="440"/>
      <c r="AS2" s="439"/>
      <c r="AT2" s="439"/>
      <c r="BR2" s="386"/>
      <c r="BS2" s="441"/>
    </row>
    <row r="3" spans="1:74" s="382" customFormat="1" ht="23.45" customHeight="1">
      <c r="A3" s="442" t="s">
        <v>2650</v>
      </c>
      <c r="B3" s="390"/>
      <c r="D3" s="852"/>
      <c r="E3" s="852"/>
      <c r="F3" s="867" t="s">
        <v>2651</v>
      </c>
      <c r="G3" s="868"/>
      <c r="H3" s="869">
        <v>1</v>
      </c>
      <c r="I3" s="870"/>
      <c r="BR3" s="391"/>
      <c r="BS3" s="443"/>
    </row>
    <row r="4" spans="1:74" s="382" customFormat="1" ht="23.45" customHeight="1">
      <c r="A4" s="444" t="s">
        <v>2652</v>
      </c>
      <c r="B4" s="445"/>
      <c r="C4" s="446"/>
      <c r="D4" s="447"/>
      <c r="E4" s="447"/>
      <c r="F4" s="448"/>
      <c r="G4" s="449"/>
      <c r="H4" s="449"/>
      <c r="I4" s="450"/>
      <c r="J4" s="451"/>
      <c r="K4" s="451"/>
      <c r="L4" s="451"/>
      <c r="M4" s="451"/>
      <c r="N4" s="451"/>
      <c r="O4" s="451"/>
      <c r="P4" s="451"/>
      <c r="Q4" s="451"/>
      <c r="R4" s="451"/>
      <c r="S4" s="451"/>
      <c r="T4" s="451"/>
      <c r="U4" s="451"/>
      <c r="V4" s="451"/>
      <c r="W4" s="451"/>
      <c r="X4" s="451"/>
      <c r="Y4" s="451"/>
      <c r="Z4" s="451"/>
      <c r="AA4" s="451"/>
      <c r="AB4" s="451"/>
      <c r="AC4" s="451"/>
      <c r="AD4" s="451"/>
      <c r="AE4" s="451"/>
      <c r="AF4" s="451"/>
      <c r="AG4" s="451"/>
      <c r="AH4" s="451"/>
      <c r="AI4" s="451"/>
      <c r="AJ4" s="451"/>
      <c r="AK4" s="451"/>
      <c r="AL4" s="451"/>
      <c r="AM4" s="451"/>
      <c r="AN4" s="451"/>
      <c r="AO4" s="451"/>
      <c r="AP4" s="451"/>
      <c r="AQ4" s="451"/>
      <c r="AR4" s="451"/>
      <c r="AS4" s="451"/>
      <c r="AT4" s="451"/>
      <c r="AU4" s="451"/>
      <c r="AV4" s="451"/>
      <c r="AW4" s="451"/>
      <c r="AX4" s="451"/>
      <c r="AY4" s="451"/>
      <c r="AZ4" s="451"/>
      <c r="BA4" s="451"/>
      <c r="BB4" s="451"/>
      <c r="BC4" s="451"/>
      <c r="BD4" s="451"/>
      <c r="BE4" s="451"/>
      <c r="BF4" s="451"/>
      <c r="BG4" s="451"/>
      <c r="BH4" s="451"/>
      <c r="BI4" s="451"/>
      <c r="BJ4" s="451"/>
      <c r="BK4" s="451"/>
      <c r="BL4" s="451"/>
      <c r="BM4" s="451"/>
      <c r="BN4" s="451"/>
      <c r="BO4" s="451"/>
      <c r="BP4" s="451"/>
      <c r="BQ4" s="451"/>
      <c r="BR4" s="447"/>
      <c r="BS4" s="452"/>
    </row>
    <row r="5" spans="1:74" s="458" customFormat="1" ht="22.5" customHeight="1">
      <c r="A5" s="453" t="s">
        <v>2761</v>
      </c>
      <c r="B5" s="454"/>
      <c r="C5" s="454"/>
      <c r="D5" s="455" t="s">
        <v>2762</v>
      </c>
      <c r="E5" s="454"/>
      <c r="F5" s="454"/>
      <c r="G5" s="454"/>
      <c r="H5" s="454"/>
      <c r="I5" s="454"/>
      <c r="J5" s="454"/>
      <c r="K5" s="454"/>
      <c r="L5" s="454"/>
      <c r="M5" s="454"/>
      <c r="N5" s="454"/>
      <c r="O5" s="454"/>
      <c r="P5" s="454"/>
      <c r="Q5" s="454"/>
      <c r="R5" s="454"/>
      <c r="S5" s="454"/>
      <c r="T5" s="454"/>
      <c r="U5" s="454"/>
      <c r="V5" s="454"/>
      <c r="W5" s="454"/>
      <c r="X5" s="454"/>
      <c r="Y5" s="454"/>
      <c r="Z5" s="454"/>
      <c r="AA5" s="454"/>
      <c r="AB5" s="454"/>
      <c r="AC5" s="454"/>
      <c r="AD5" s="454"/>
      <c r="AE5" s="454"/>
      <c r="AF5" s="454"/>
      <c r="AG5" s="454"/>
      <c r="AH5" s="454"/>
      <c r="AI5" s="454"/>
      <c r="AJ5" s="454"/>
      <c r="AK5" s="454"/>
      <c r="AL5" s="454"/>
      <c r="AM5" s="454"/>
      <c r="AN5" s="454"/>
      <c r="AO5" s="454"/>
      <c r="AP5" s="454"/>
      <c r="AQ5" s="454"/>
      <c r="AR5" s="454"/>
      <c r="AS5" s="454"/>
      <c r="AT5" s="454"/>
      <c r="AU5" s="454"/>
      <c r="AV5" s="454"/>
      <c r="AW5" s="454"/>
      <c r="AX5" s="454"/>
      <c r="AY5" s="454"/>
      <c r="AZ5" s="454"/>
      <c r="BA5" s="454"/>
      <c r="BB5" s="454"/>
      <c r="BC5" s="454"/>
      <c r="BD5" s="454"/>
      <c r="BE5" s="454"/>
      <c r="BF5" s="454"/>
      <c r="BG5" s="454"/>
      <c r="BH5" s="454"/>
      <c r="BI5" s="454"/>
      <c r="BJ5" s="454"/>
      <c r="BK5" s="454"/>
      <c r="BL5" s="454"/>
      <c r="BM5" s="454"/>
      <c r="BN5" s="454"/>
      <c r="BO5" s="454"/>
      <c r="BP5" s="454"/>
      <c r="BQ5" s="454"/>
      <c r="BR5" s="454"/>
      <c r="BS5" s="454"/>
      <c r="BT5" s="456"/>
      <c r="BU5" s="457"/>
    </row>
    <row r="6" spans="1:74" s="466" customFormat="1" ht="14.25" customHeight="1">
      <c r="A6" s="459"/>
      <c r="B6" s="460"/>
      <c r="C6" s="461"/>
      <c r="D6" s="462" t="s">
        <v>2763</v>
      </c>
      <c r="E6" s="463">
        <v>1</v>
      </c>
      <c r="F6" s="463">
        <v>2</v>
      </c>
      <c r="G6" s="463">
        <v>3</v>
      </c>
      <c r="H6" s="463">
        <v>4</v>
      </c>
      <c r="I6" s="463">
        <v>5</v>
      </c>
      <c r="J6" s="463">
        <v>6</v>
      </c>
      <c r="K6" s="463">
        <v>7</v>
      </c>
      <c r="L6" s="463">
        <v>8</v>
      </c>
      <c r="M6" s="463">
        <v>9</v>
      </c>
      <c r="N6" s="463">
        <v>10</v>
      </c>
      <c r="O6" s="463">
        <v>11</v>
      </c>
      <c r="P6" s="463">
        <v>12</v>
      </c>
      <c r="Q6" s="463">
        <v>13</v>
      </c>
      <c r="R6" s="463">
        <v>14</v>
      </c>
      <c r="S6" s="463">
        <v>15</v>
      </c>
      <c r="T6" s="463">
        <v>16</v>
      </c>
      <c r="U6" s="463">
        <v>17</v>
      </c>
      <c r="V6" s="463">
        <v>18</v>
      </c>
      <c r="W6" s="463">
        <v>19</v>
      </c>
      <c r="X6" s="463">
        <v>20</v>
      </c>
      <c r="Y6" s="463">
        <v>21</v>
      </c>
      <c r="Z6" s="463">
        <v>22</v>
      </c>
      <c r="AA6" s="463">
        <v>23</v>
      </c>
      <c r="AB6" s="463">
        <v>24</v>
      </c>
      <c r="AC6" s="463">
        <v>25</v>
      </c>
      <c r="AD6" s="463">
        <v>26</v>
      </c>
      <c r="AE6" s="463">
        <v>27</v>
      </c>
      <c r="AF6" s="463">
        <v>28</v>
      </c>
      <c r="AG6" s="463">
        <v>29</v>
      </c>
      <c r="AH6" s="463">
        <v>30</v>
      </c>
      <c r="AI6" s="463">
        <v>31</v>
      </c>
      <c r="AJ6" s="463">
        <v>32</v>
      </c>
      <c r="AK6" s="463">
        <v>33</v>
      </c>
      <c r="AL6" s="463">
        <v>34</v>
      </c>
      <c r="AM6" s="463">
        <v>35</v>
      </c>
      <c r="AN6" s="463">
        <v>36</v>
      </c>
      <c r="AO6" s="463">
        <v>37</v>
      </c>
      <c r="AP6" s="463">
        <v>38</v>
      </c>
      <c r="AQ6" s="463">
        <v>39</v>
      </c>
      <c r="AR6" s="463">
        <v>40</v>
      </c>
      <c r="AS6" s="463">
        <v>41</v>
      </c>
      <c r="AT6" s="463">
        <v>42</v>
      </c>
      <c r="AU6" s="463">
        <v>43</v>
      </c>
      <c r="AV6" s="463">
        <v>44</v>
      </c>
      <c r="AW6" s="463">
        <v>45</v>
      </c>
      <c r="AX6" s="463">
        <v>46</v>
      </c>
      <c r="AY6" s="463">
        <v>47</v>
      </c>
      <c r="AZ6" s="463">
        <v>48</v>
      </c>
      <c r="BA6" s="463">
        <v>49</v>
      </c>
      <c r="BB6" s="463">
        <v>50</v>
      </c>
      <c r="BC6" s="463">
        <v>51</v>
      </c>
      <c r="BD6" s="463">
        <v>52</v>
      </c>
      <c r="BE6" s="463">
        <v>53</v>
      </c>
      <c r="BF6" s="463">
        <v>54</v>
      </c>
      <c r="BG6" s="463">
        <v>55</v>
      </c>
      <c r="BH6" s="463">
        <v>56</v>
      </c>
      <c r="BI6" s="463">
        <v>57</v>
      </c>
      <c r="BJ6" s="463">
        <v>58</v>
      </c>
      <c r="BK6" s="463">
        <v>59</v>
      </c>
      <c r="BL6" s="463">
        <v>60</v>
      </c>
      <c r="BM6" s="463">
        <v>61</v>
      </c>
      <c r="BN6" s="463">
        <v>62</v>
      </c>
      <c r="BO6" s="463">
        <v>63</v>
      </c>
      <c r="BP6" s="463">
        <v>64</v>
      </c>
      <c r="BQ6" s="463">
        <v>65</v>
      </c>
      <c r="BR6" s="464"/>
      <c r="BS6" s="857" t="s">
        <v>2764</v>
      </c>
      <c r="BT6" s="859" t="s">
        <v>2765</v>
      </c>
      <c r="BU6" s="465"/>
    </row>
    <row r="7" spans="1:74" s="473" customFormat="1" ht="74.25" customHeight="1">
      <c r="A7" s="467"/>
      <c r="B7" s="468"/>
      <c r="C7" s="469"/>
      <c r="D7" s="464" t="s">
        <v>2766</v>
      </c>
      <c r="E7" s="470">
        <v>46049</v>
      </c>
      <c r="F7" s="470">
        <f t="shared" ref="F7:BQ7" si="0">E7+7</f>
        <v>46056</v>
      </c>
      <c r="G7" s="470">
        <f t="shared" si="0"/>
        <v>46063</v>
      </c>
      <c r="H7" s="470">
        <f t="shared" si="0"/>
        <v>46070</v>
      </c>
      <c r="I7" s="470">
        <f t="shared" si="0"/>
        <v>46077</v>
      </c>
      <c r="J7" s="470">
        <f t="shared" si="0"/>
        <v>46084</v>
      </c>
      <c r="K7" s="470">
        <f t="shared" si="0"/>
        <v>46091</v>
      </c>
      <c r="L7" s="470">
        <f t="shared" si="0"/>
        <v>46098</v>
      </c>
      <c r="M7" s="470">
        <f t="shared" si="0"/>
        <v>46105</v>
      </c>
      <c r="N7" s="470">
        <f t="shared" si="0"/>
        <v>46112</v>
      </c>
      <c r="O7" s="470">
        <f t="shared" si="0"/>
        <v>46119</v>
      </c>
      <c r="P7" s="470">
        <f t="shared" si="0"/>
        <v>46126</v>
      </c>
      <c r="Q7" s="470">
        <f t="shared" si="0"/>
        <v>46133</v>
      </c>
      <c r="R7" s="470">
        <f t="shared" si="0"/>
        <v>46140</v>
      </c>
      <c r="S7" s="470">
        <f t="shared" si="0"/>
        <v>46147</v>
      </c>
      <c r="T7" s="470">
        <f t="shared" si="0"/>
        <v>46154</v>
      </c>
      <c r="U7" s="470">
        <f t="shared" si="0"/>
        <v>46161</v>
      </c>
      <c r="V7" s="470">
        <f t="shared" si="0"/>
        <v>46168</v>
      </c>
      <c r="W7" s="470">
        <f t="shared" si="0"/>
        <v>46175</v>
      </c>
      <c r="X7" s="470">
        <f t="shared" si="0"/>
        <v>46182</v>
      </c>
      <c r="Y7" s="470">
        <f t="shared" si="0"/>
        <v>46189</v>
      </c>
      <c r="Z7" s="470">
        <f t="shared" si="0"/>
        <v>46196</v>
      </c>
      <c r="AA7" s="470">
        <f t="shared" si="0"/>
        <v>46203</v>
      </c>
      <c r="AB7" s="470">
        <f t="shared" si="0"/>
        <v>46210</v>
      </c>
      <c r="AC7" s="470">
        <f t="shared" si="0"/>
        <v>46217</v>
      </c>
      <c r="AD7" s="470">
        <f t="shared" si="0"/>
        <v>46224</v>
      </c>
      <c r="AE7" s="470">
        <f t="shared" si="0"/>
        <v>46231</v>
      </c>
      <c r="AF7" s="470">
        <f t="shared" si="0"/>
        <v>46238</v>
      </c>
      <c r="AG7" s="470">
        <f t="shared" si="0"/>
        <v>46245</v>
      </c>
      <c r="AH7" s="470">
        <f t="shared" si="0"/>
        <v>46252</v>
      </c>
      <c r="AI7" s="470">
        <f t="shared" si="0"/>
        <v>46259</v>
      </c>
      <c r="AJ7" s="470">
        <f t="shared" si="0"/>
        <v>46266</v>
      </c>
      <c r="AK7" s="470">
        <f t="shared" si="0"/>
        <v>46273</v>
      </c>
      <c r="AL7" s="470">
        <f t="shared" si="0"/>
        <v>46280</v>
      </c>
      <c r="AM7" s="470">
        <f t="shared" si="0"/>
        <v>46287</v>
      </c>
      <c r="AN7" s="470">
        <f t="shared" si="0"/>
        <v>46294</v>
      </c>
      <c r="AO7" s="470">
        <f t="shared" si="0"/>
        <v>46301</v>
      </c>
      <c r="AP7" s="470">
        <f t="shared" si="0"/>
        <v>46308</v>
      </c>
      <c r="AQ7" s="470">
        <f t="shared" si="0"/>
        <v>46315</v>
      </c>
      <c r="AR7" s="470">
        <f t="shared" si="0"/>
        <v>46322</v>
      </c>
      <c r="AS7" s="470">
        <f t="shared" si="0"/>
        <v>46329</v>
      </c>
      <c r="AT7" s="470">
        <f t="shared" si="0"/>
        <v>46336</v>
      </c>
      <c r="AU7" s="470">
        <f t="shared" si="0"/>
        <v>46343</v>
      </c>
      <c r="AV7" s="470">
        <f t="shared" si="0"/>
        <v>46350</v>
      </c>
      <c r="AW7" s="470">
        <f t="shared" si="0"/>
        <v>46357</v>
      </c>
      <c r="AX7" s="470">
        <f t="shared" si="0"/>
        <v>46364</v>
      </c>
      <c r="AY7" s="470">
        <f t="shared" si="0"/>
        <v>46371</v>
      </c>
      <c r="AZ7" s="470">
        <f t="shared" si="0"/>
        <v>46378</v>
      </c>
      <c r="BA7" s="470">
        <f t="shared" si="0"/>
        <v>46385</v>
      </c>
      <c r="BB7" s="470">
        <f t="shared" si="0"/>
        <v>46392</v>
      </c>
      <c r="BC7" s="470">
        <f t="shared" si="0"/>
        <v>46399</v>
      </c>
      <c r="BD7" s="470">
        <f t="shared" si="0"/>
        <v>46406</v>
      </c>
      <c r="BE7" s="470">
        <f t="shared" si="0"/>
        <v>46413</v>
      </c>
      <c r="BF7" s="470">
        <f t="shared" si="0"/>
        <v>46420</v>
      </c>
      <c r="BG7" s="470">
        <f t="shared" si="0"/>
        <v>46427</v>
      </c>
      <c r="BH7" s="470">
        <f t="shared" si="0"/>
        <v>46434</v>
      </c>
      <c r="BI7" s="470">
        <f t="shared" si="0"/>
        <v>46441</v>
      </c>
      <c r="BJ7" s="470">
        <f t="shared" si="0"/>
        <v>46448</v>
      </c>
      <c r="BK7" s="470">
        <f t="shared" si="0"/>
        <v>46455</v>
      </c>
      <c r="BL7" s="470">
        <f t="shared" si="0"/>
        <v>46462</v>
      </c>
      <c r="BM7" s="470">
        <f t="shared" si="0"/>
        <v>46469</v>
      </c>
      <c r="BN7" s="470">
        <f t="shared" si="0"/>
        <v>46476</v>
      </c>
      <c r="BO7" s="470">
        <f t="shared" si="0"/>
        <v>46483</v>
      </c>
      <c r="BP7" s="470">
        <f t="shared" si="0"/>
        <v>46490</v>
      </c>
      <c r="BQ7" s="470">
        <f t="shared" si="0"/>
        <v>46497</v>
      </c>
      <c r="BR7" s="471"/>
      <c r="BS7" s="858"/>
      <c r="BT7" s="860"/>
      <c r="BU7" s="472"/>
    </row>
    <row r="8" spans="1:74" s="476" customFormat="1" ht="20.25" customHeight="1">
      <c r="A8" s="861" t="s">
        <v>2767</v>
      </c>
      <c r="B8" s="861"/>
      <c r="C8" s="861"/>
      <c r="D8" s="861"/>
      <c r="E8" s="861"/>
      <c r="F8" s="861"/>
      <c r="G8" s="861"/>
      <c r="H8" s="861"/>
      <c r="I8" s="861"/>
      <c r="J8" s="861"/>
      <c r="K8" s="861"/>
      <c r="L8" s="861"/>
      <c r="M8" s="861"/>
      <c r="N8" s="861"/>
      <c r="O8" s="861"/>
      <c r="P8" s="861"/>
      <c r="Q8" s="861"/>
      <c r="R8" s="861"/>
      <c r="S8" s="861"/>
      <c r="T8" s="861"/>
      <c r="U8" s="861"/>
      <c r="V8" s="861"/>
      <c r="W8" s="861"/>
      <c r="X8" s="861"/>
      <c r="Y8" s="861"/>
      <c r="Z8" s="861"/>
      <c r="AA8" s="861"/>
      <c r="AB8" s="861"/>
      <c r="AC8" s="861"/>
      <c r="AD8" s="861"/>
      <c r="AE8" s="861"/>
      <c r="AF8" s="861"/>
      <c r="AG8" s="861"/>
      <c r="AH8" s="861"/>
      <c r="AI8" s="861"/>
      <c r="AJ8" s="861"/>
      <c r="AK8" s="861"/>
      <c r="AL8" s="861"/>
      <c r="AM8" s="861"/>
      <c r="AN8" s="861"/>
      <c r="AO8" s="861"/>
      <c r="AP8" s="861"/>
      <c r="AQ8" s="861"/>
      <c r="AR8" s="861"/>
      <c r="AS8" s="861"/>
      <c r="AT8" s="861"/>
      <c r="AU8" s="861"/>
      <c r="AV8" s="861"/>
      <c r="AW8" s="861"/>
      <c r="AX8" s="861"/>
      <c r="AY8" s="861"/>
      <c r="AZ8" s="861"/>
      <c r="BA8" s="861"/>
      <c r="BB8" s="861"/>
      <c r="BC8" s="861"/>
      <c r="BD8" s="861"/>
      <c r="BE8" s="861"/>
      <c r="BF8" s="861"/>
      <c r="BG8" s="861"/>
      <c r="BH8" s="861"/>
      <c r="BI8" s="861"/>
      <c r="BJ8" s="861"/>
      <c r="BK8" s="861"/>
      <c r="BL8" s="861"/>
      <c r="BM8" s="861"/>
      <c r="BN8" s="861"/>
      <c r="BO8" s="861"/>
      <c r="BP8" s="861"/>
      <c r="BQ8" s="861"/>
      <c r="BR8" s="861"/>
      <c r="BS8" s="861"/>
      <c r="BT8" s="861"/>
      <c r="BU8" s="474"/>
      <c r="BV8" s="475"/>
    </row>
    <row r="9" spans="1:74" s="476" customFormat="1">
      <c r="A9" s="477"/>
      <c r="B9" s="478" t="s">
        <v>2768</v>
      </c>
      <c r="C9" s="479" t="s">
        <v>722</v>
      </c>
      <c r="D9" s="480" t="s">
        <v>2769</v>
      </c>
      <c r="E9" s="481"/>
      <c r="F9" s="481"/>
      <c r="G9" s="481"/>
      <c r="H9" s="481"/>
      <c r="I9" s="481"/>
      <c r="J9" s="481"/>
      <c r="K9" s="481"/>
      <c r="L9" s="481"/>
      <c r="M9" s="481"/>
      <c r="N9" s="481"/>
      <c r="O9" s="481"/>
      <c r="P9" s="481"/>
      <c r="Q9" s="481"/>
      <c r="R9" s="481"/>
      <c r="S9" s="481"/>
      <c r="T9" s="481"/>
      <c r="U9" s="481"/>
      <c r="V9" s="481"/>
      <c r="W9" s="481"/>
      <c r="X9" s="481"/>
      <c r="Y9" s="481"/>
      <c r="Z9" s="481"/>
      <c r="AA9" s="481"/>
      <c r="AB9" s="481"/>
      <c r="AC9" s="481"/>
      <c r="AD9" s="481"/>
      <c r="AE9" s="481"/>
      <c r="AF9" s="481"/>
      <c r="AG9" s="481"/>
      <c r="AH9" s="481"/>
      <c r="AI9" s="481"/>
      <c r="AJ9" s="481"/>
      <c r="AK9" s="481"/>
      <c r="AL9" s="481"/>
      <c r="AM9" s="481"/>
      <c r="AN9" s="481"/>
      <c r="AO9" s="481"/>
      <c r="AP9" s="481"/>
      <c r="AQ9" s="481"/>
      <c r="AR9" s="481"/>
      <c r="AS9" s="481"/>
      <c r="AT9" s="481"/>
      <c r="AU9" s="481"/>
      <c r="AV9" s="481"/>
      <c r="AW9" s="481"/>
      <c r="AX9" s="481"/>
      <c r="AY9" s="481"/>
      <c r="AZ9" s="481"/>
      <c r="BA9" s="481"/>
      <c r="BB9" s="481"/>
      <c r="BC9" s="481"/>
      <c r="BD9" s="481"/>
      <c r="BE9" s="481"/>
      <c r="BF9" s="481"/>
      <c r="BG9" s="481"/>
      <c r="BH9" s="481"/>
      <c r="BI9" s="481"/>
      <c r="BJ9" s="481"/>
      <c r="BK9" s="481"/>
      <c r="BL9" s="481"/>
      <c r="BM9" s="481"/>
      <c r="BN9" s="481"/>
      <c r="BO9" s="481"/>
      <c r="BP9" s="481"/>
      <c r="BQ9" s="481"/>
      <c r="BR9" s="482"/>
      <c r="BS9" s="483">
        <f>SUM(E9:BR9)</f>
        <v>0</v>
      </c>
      <c r="BT9" s="484"/>
      <c r="BU9" s="474"/>
      <c r="BV9" s="475"/>
    </row>
    <row r="10" spans="1:74" s="493" customFormat="1">
      <c r="A10" s="485"/>
      <c r="B10" s="486" t="s">
        <v>2770</v>
      </c>
      <c r="C10" s="487"/>
      <c r="D10" s="488"/>
      <c r="E10" s="489"/>
      <c r="F10" s="489"/>
      <c r="G10" s="489"/>
      <c r="H10" s="489"/>
      <c r="I10" s="489"/>
      <c r="J10" s="489"/>
      <c r="K10" s="489"/>
      <c r="L10" s="489"/>
      <c r="M10" s="489"/>
      <c r="N10" s="489"/>
      <c r="O10" s="489"/>
      <c r="P10" s="489"/>
      <c r="Q10" s="489"/>
      <c r="R10" s="489"/>
      <c r="S10" s="489"/>
      <c r="T10" s="489"/>
      <c r="U10" s="489"/>
      <c r="V10" s="489"/>
      <c r="W10" s="489"/>
      <c r="X10" s="489"/>
      <c r="Y10" s="489"/>
      <c r="Z10" s="489"/>
      <c r="AA10" s="489"/>
      <c r="AB10" s="489"/>
      <c r="AC10" s="489"/>
      <c r="AD10" s="489"/>
      <c r="AE10" s="489"/>
      <c r="AF10" s="489"/>
      <c r="AG10" s="489"/>
      <c r="AH10" s="489"/>
      <c r="AI10" s="489"/>
      <c r="AJ10" s="489"/>
      <c r="AK10" s="489"/>
      <c r="AL10" s="489"/>
      <c r="AM10" s="489"/>
      <c r="AN10" s="489"/>
      <c r="AO10" s="489"/>
      <c r="AP10" s="489"/>
      <c r="AQ10" s="489"/>
      <c r="AR10" s="489"/>
      <c r="AS10" s="489"/>
      <c r="AT10" s="489"/>
      <c r="AU10" s="489"/>
      <c r="AV10" s="489"/>
      <c r="AW10" s="489"/>
      <c r="AX10" s="489"/>
      <c r="AY10" s="489"/>
      <c r="AZ10" s="489"/>
      <c r="BA10" s="489"/>
      <c r="BB10" s="489"/>
      <c r="BC10" s="489"/>
      <c r="BD10" s="489"/>
      <c r="BE10" s="489"/>
      <c r="BF10" s="489"/>
      <c r="BG10" s="489"/>
      <c r="BH10" s="489"/>
      <c r="BI10" s="489"/>
      <c r="BJ10" s="489"/>
      <c r="BK10" s="489"/>
      <c r="BL10" s="489"/>
      <c r="BM10" s="489"/>
      <c r="BN10" s="489"/>
      <c r="BO10" s="489"/>
      <c r="BP10" s="489"/>
      <c r="BQ10" s="489"/>
      <c r="BR10" s="490"/>
      <c r="BS10" s="491"/>
      <c r="BT10" s="492"/>
      <c r="BU10" s="474"/>
      <c r="BV10" s="475"/>
    </row>
    <row r="11" spans="1:74" s="502" customFormat="1" ht="14.25" customHeight="1">
      <c r="A11" s="494">
        <v>1</v>
      </c>
      <c r="B11" s="495" t="s">
        <v>2771</v>
      </c>
      <c r="C11" s="496"/>
      <c r="D11" s="497"/>
      <c r="E11" s="498"/>
      <c r="F11" s="498"/>
      <c r="G11" s="498"/>
      <c r="H11" s="498"/>
      <c r="I11" s="498"/>
      <c r="J11" s="498"/>
      <c r="K11" s="498"/>
      <c r="L11" s="498"/>
      <c r="M11" s="498"/>
      <c r="N11" s="498"/>
      <c r="O11" s="498"/>
      <c r="P11" s="498"/>
      <c r="Q11" s="498"/>
      <c r="R11" s="498"/>
      <c r="S11" s="498"/>
      <c r="T11" s="498"/>
      <c r="U11" s="498"/>
      <c r="V11" s="498"/>
      <c r="W11" s="498"/>
      <c r="X11" s="498"/>
      <c r="Y11" s="498"/>
      <c r="Z11" s="498"/>
      <c r="AA11" s="498"/>
      <c r="AB11" s="498"/>
      <c r="AC11" s="498"/>
      <c r="AD11" s="498"/>
      <c r="AE11" s="498"/>
      <c r="AF11" s="498"/>
      <c r="AG11" s="498"/>
      <c r="AH11" s="498"/>
      <c r="AI11" s="498"/>
      <c r="AJ11" s="498"/>
      <c r="AK11" s="498"/>
      <c r="AL11" s="498"/>
      <c r="AM11" s="498"/>
      <c r="AN11" s="498"/>
      <c r="AO11" s="498"/>
      <c r="AP11" s="498"/>
      <c r="AQ11" s="498"/>
      <c r="AR11" s="498"/>
      <c r="AS11" s="498"/>
      <c r="AT11" s="498"/>
      <c r="AU11" s="498"/>
      <c r="AV11" s="498"/>
      <c r="AW11" s="498"/>
      <c r="AX11" s="498"/>
      <c r="AY11" s="498"/>
      <c r="AZ11" s="498"/>
      <c r="BA11" s="498"/>
      <c r="BB11" s="498"/>
      <c r="BC11" s="498"/>
      <c r="BD11" s="498"/>
      <c r="BE11" s="498"/>
      <c r="BF11" s="498"/>
      <c r="BG11" s="498"/>
      <c r="BH11" s="498"/>
      <c r="BI11" s="498"/>
      <c r="BJ11" s="498"/>
      <c r="BK11" s="498"/>
      <c r="BL11" s="498"/>
      <c r="BM11" s="498"/>
      <c r="BN11" s="498"/>
      <c r="BO11" s="498"/>
      <c r="BP11" s="498"/>
      <c r="BQ11" s="498"/>
      <c r="BR11" s="499"/>
      <c r="BS11" s="500"/>
      <c r="BT11" s="501"/>
      <c r="BU11" s="474"/>
      <c r="BV11" s="475"/>
    </row>
    <row r="12" spans="1:74" ht="14.25" customHeight="1">
      <c r="A12" s="494"/>
      <c r="B12" s="495"/>
      <c r="C12" s="496"/>
      <c r="D12" s="497"/>
      <c r="E12" s="498"/>
      <c r="F12" s="498"/>
      <c r="G12" s="498"/>
      <c r="H12" s="498"/>
      <c r="I12" s="498"/>
      <c r="J12" s="498"/>
      <c r="K12" s="498"/>
      <c r="L12" s="498"/>
      <c r="M12" s="498"/>
      <c r="N12" s="498"/>
      <c r="O12" s="498"/>
      <c r="P12" s="498"/>
      <c r="Q12" s="498"/>
      <c r="R12" s="498"/>
      <c r="S12" s="498"/>
      <c r="T12" s="498"/>
      <c r="U12" s="498"/>
      <c r="V12" s="498"/>
      <c r="W12" s="498"/>
      <c r="X12" s="498"/>
      <c r="Y12" s="498"/>
      <c r="Z12" s="498"/>
      <c r="AA12" s="498"/>
      <c r="AB12" s="498"/>
      <c r="AC12" s="498"/>
      <c r="AD12" s="498"/>
      <c r="AE12" s="498"/>
      <c r="AF12" s="498"/>
      <c r="AG12" s="498"/>
      <c r="AH12" s="498"/>
      <c r="AI12" s="498"/>
      <c r="AJ12" s="498"/>
      <c r="AK12" s="498"/>
      <c r="AL12" s="498"/>
      <c r="AM12" s="498"/>
      <c r="AN12" s="498"/>
      <c r="AO12" s="498"/>
      <c r="AP12" s="498"/>
      <c r="AQ12" s="498"/>
      <c r="AR12" s="498"/>
      <c r="AS12" s="498"/>
      <c r="AT12" s="498"/>
      <c r="AU12" s="498"/>
      <c r="AV12" s="498"/>
      <c r="AW12" s="498"/>
      <c r="AX12" s="498"/>
      <c r="AY12" s="498"/>
      <c r="AZ12" s="498"/>
      <c r="BA12" s="498"/>
      <c r="BB12" s="498"/>
      <c r="BC12" s="498"/>
      <c r="BD12" s="498"/>
      <c r="BE12" s="498"/>
      <c r="BF12" s="498"/>
      <c r="BG12" s="498"/>
      <c r="BH12" s="498"/>
      <c r="BI12" s="498"/>
      <c r="BJ12" s="498"/>
      <c r="BK12" s="498"/>
      <c r="BL12" s="498"/>
      <c r="BM12" s="498"/>
      <c r="BN12" s="498"/>
      <c r="BO12" s="498"/>
      <c r="BP12" s="498"/>
      <c r="BQ12" s="498"/>
      <c r="BR12" s="499"/>
      <c r="BS12" s="500">
        <f>SUM(E12:BR12)</f>
        <v>0</v>
      </c>
      <c r="BT12" s="501">
        <f>BS12*D12</f>
        <v>0</v>
      </c>
      <c r="BU12" s="474"/>
      <c r="BV12" s="475"/>
    </row>
    <row r="13" spans="1:74">
      <c r="A13" s="494"/>
      <c r="B13" s="495"/>
      <c r="C13" s="496"/>
      <c r="D13" s="497"/>
      <c r="E13" s="498"/>
      <c r="F13" s="498"/>
      <c r="G13" s="498"/>
      <c r="H13" s="498"/>
      <c r="I13" s="498"/>
      <c r="J13" s="498"/>
      <c r="K13" s="498"/>
      <c r="L13" s="498"/>
      <c r="M13" s="498"/>
      <c r="N13" s="498"/>
      <c r="O13" s="498"/>
      <c r="P13" s="498"/>
      <c r="Q13" s="498"/>
      <c r="R13" s="498"/>
      <c r="S13" s="498"/>
      <c r="T13" s="498"/>
      <c r="U13" s="498"/>
      <c r="V13" s="498"/>
      <c r="W13" s="498"/>
      <c r="X13" s="498"/>
      <c r="Y13" s="498"/>
      <c r="Z13" s="498"/>
      <c r="AA13" s="498"/>
      <c r="AB13" s="498"/>
      <c r="AC13" s="498"/>
      <c r="AD13" s="498"/>
      <c r="AE13" s="498"/>
      <c r="AF13" s="498"/>
      <c r="AG13" s="498"/>
      <c r="AH13" s="498"/>
      <c r="AI13" s="498"/>
      <c r="AJ13" s="498"/>
      <c r="AK13" s="498"/>
      <c r="AL13" s="498"/>
      <c r="AM13" s="498"/>
      <c r="AN13" s="498"/>
      <c r="AO13" s="498"/>
      <c r="AP13" s="498"/>
      <c r="AQ13" s="498"/>
      <c r="AR13" s="498"/>
      <c r="AS13" s="498"/>
      <c r="AT13" s="498"/>
      <c r="AU13" s="498"/>
      <c r="AV13" s="498"/>
      <c r="AW13" s="498"/>
      <c r="AX13" s="498"/>
      <c r="AY13" s="498"/>
      <c r="AZ13" s="498"/>
      <c r="BA13" s="498"/>
      <c r="BB13" s="498"/>
      <c r="BC13" s="498"/>
      <c r="BD13" s="498"/>
      <c r="BE13" s="498"/>
      <c r="BF13" s="498"/>
      <c r="BG13" s="498"/>
      <c r="BH13" s="498"/>
      <c r="BI13" s="498"/>
      <c r="BJ13" s="498"/>
      <c r="BK13" s="498"/>
      <c r="BL13" s="498"/>
      <c r="BM13" s="498"/>
      <c r="BN13" s="498"/>
      <c r="BO13" s="498"/>
      <c r="BP13" s="498"/>
      <c r="BQ13" s="498"/>
      <c r="BR13" s="499"/>
      <c r="BS13" s="500">
        <f>SUM(E13:BR13)</f>
        <v>0</v>
      </c>
      <c r="BT13" s="501">
        <f>BS13*D13</f>
        <v>0</v>
      </c>
      <c r="BU13" s="474"/>
      <c r="BV13" s="475"/>
    </row>
    <row r="14" spans="1:74">
      <c r="A14" s="494"/>
      <c r="B14" s="495"/>
      <c r="C14" s="496"/>
      <c r="D14" s="497"/>
      <c r="E14" s="498"/>
      <c r="F14" s="498"/>
      <c r="G14" s="498"/>
      <c r="H14" s="498"/>
      <c r="I14" s="498"/>
      <c r="J14" s="498"/>
      <c r="K14" s="498"/>
      <c r="L14" s="498"/>
      <c r="M14" s="498"/>
      <c r="N14" s="498"/>
      <c r="O14" s="498"/>
      <c r="P14" s="498"/>
      <c r="Q14" s="498"/>
      <c r="R14" s="498"/>
      <c r="S14" s="498"/>
      <c r="T14" s="498"/>
      <c r="U14" s="498"/>
      <c r="V14" s="498"/>
      <c r="W14" s="498"/>
      <c r="X14" s="498"/>
      <c r="Y14" s="498"/>
      <c r="Z14" s="498"/>
      <c r="AA14" s="498"/>
      <c r="AB14" s="498"/>
      <c r="AC14" s="498"/>
      <c r="AD14" s="498"/>
      <c r="AE14" s="498"/>
      <c r="AF14" s="498"/>
      <c r="AG14" s="498"/>
      <c r="AH14" s="498"/>
      <c r="AI14" s="498"/>
      <c r="AJ14" s="498"/>
      <c r="AK14" s="498"/>
      <c r="AL14" s="498"/>
      <c r="AM14" s="498"/>
      <c r="AN14" s="498"/>
      <c r="AO14" s="498"/>
      <c r="AP14" s="498"/>
      <c r="AQ14" s="498"/>
      <c r="AR14" s="498"/>
      <c r="AS14" s="498"/>
      <c r="AT14" s="498"/>
      <c r="AU14" s="498"/>
      <c r="AV14" s="498"/>
      <c r="AW14" s="498"/>
      <c r="AX14" s="498"/>
      <c r="AY14" s="498"/>
      <c r="AZ14" s="498"/>
      <c r="BA14" s="498"/>
      <c r="BB14" s="498"/>
      <c r="BC14" s="498"/>
      <c r="BD14" s="498"/>
      <c r="BE14" s="498"/>
      <c r="BF14" s="498"/>
      <c r="BG14" s="498"/>
      <c r="BH14" s="498"/>
      <c r="BI14" s="498"/>
      <c r="BJ14" s="498"/>
      <c r="BK14" s="498"/>
      <c r="BL14" s="498"/>
      <c r="BM14" s="498"/>
      <c r="BN14" s="498"/>
      <c r="BO14" s="498"/>
      <c r="BP14" s="498"/>
      <c r="BQ14" s="498"/>
      <c r="BR14" s="499"/>
      <c r="BS14" s="500">
        <f>SUM(E14:BR14)</f>
        <v>0</v>
      </c>
      <c r="BT14" s="501">
        <f>BS14*D14</f>
        <v>0</v>
      </c>
      <c r="BU14" s="474"/>
      <c r="BV14" s="475"/>
    </row>
    <row r="15" spans="1:74">
      <c r="A15" s="504"/>
      <c r="B15" s="505" t="str">
        <f>B10</f>
        <v>Head Office Staff</v>
      </c>
      <c r="C15" s="506" t="s">
        <v>2772</v>
      </c>
      <c r="D15" s="507"/>
      <c r="E15" s="508">
        <f t="shared" ref="E15:AW15" si="1">SUM(E11:E14)</f>
        <v>0</v>
      </c>
      <c r="F15" s="508">
        <f t="shared" si="1"/>
        <v>0</v>
      </c>
      <c r="G15" s="508">
        <f t="shared" si="1"/>
        <v>0</v>
      </c>
      <c r="H15" s="508">
        <f t="shared" si="1"/>
        <v>0</v>
      </c>
      <c r="I15" s="508">
        <f t="shared" si="1"/>
        <v>0</v>
      </c>
      <c r="J15" s="508">
        <f t="shared" si="1"/>
        <v>0</v>
      </c>
      <c r="K15" s="508">
        <f t="shared" si="1"/>
        <v>0</v>
      </c>
      <c r="L15" s="508">
        <f t="shared" si="1"/>
        <v>0</v>
      </c>
      <c r="M15" s="508">
        <f t="shared" si="1"/>
        <v>0</v>
      </c>
      <c r="N15" s="508">
        <f t="shared" si="1"/>
        <v>0</v>
      </c>
      <c r="O15" s="508">
        <f t="shared" si="1"/>
        <v>0</v>
      </c>
      <c r="P15" s="508">
        <f t="shared" si="1"/>
        <v>0</v>
      </c>
      <c r="Q15" s="508">
        <f t="shared" si="1"/>
        <v>0</v>
      </c>
      <c r="R15" s="508">
        <f t="shared" si="1"/>
        <v>0</v>
      </c>
      <c r="S15" s="508">
        <f t="shared" si="1"/>
        <v>0</v>
      </c>
      <c r="T15" s="508">
        <f t="shared" si="1"/>
        <v>0</v>
      </c>
      <c r="U15" s="508">
        <f t="shared" si="1"/>
        <v>0</v>
      </c>
      <c r="V15" s="508">
        <f t="shared" si="1"/>
        <v>0</v>
      </c>
      <c r="W15" s="508">
        <f t="shared" si="1"/>
        <v>0</v>
      </c>
      <c r="X15" s="508">
        <f t="shared" si="1"/>
        <v>0</v>
      </c>
      <c r="Y15" s="508">
        <f t="shared" si="1"/>
        <v>0</v>
      </c>
      <c r="Z15" s="508">
        <f t="shared" si="1"/>
        <v>0</v>
      </c>
      <c r="AA15" s="508">
        <f t="shared" si="1"/>
        <v>0</v>
      </c>
      <c r="AB15" s="508">
        <f t="shared" si="1"/>
        <v>0</v>
      </c>
      <c r="AC15" s="508">
        <f t="shared" si="1"/>
        <v>0</v>
      </c>
      <c r="AD15" s="508">
        <f t="shared" si="1"/>
        <v>0</v>
      </c>
      <c r="AE15" s="508">
        <f t="shared" si="1"/>
        <v>0</v>
      </c>
      <c r="AF15" s="508">
        <f t="shared" si="1"/>
        <v>0</v>
      </c>
      <c r="AG15" s="508">
        <f t="shared" si="1"/>
        <v>0</v>
      </c>
      <c r="AH15" s="508">
        <f t="shared" si="1"/>
        <v>0</v>
      </c>
      <c r="AI15" s="508">
        <f t="shared" si="1"/>
        <v>0</v>
      </c>
      <c r="AJ15" s="508">
        <f t="shared" si="1"/>
        <v>0</v>
      </c>
      <c r="AK15" s="508">
        <f t="shared" si="1"/>
        <v>0</v>
      </c>
      <c r="AL15" s="508">
        <f t="shared" si="1"/>
        <v>0</v>
      </c>
      <c r="AM15" s="508">
        <f t="shared" si="1"/>
        <v>0</v>
      </c>
      <c r="AN15" s="508">
        <f t="shared" si="1"/>
        <v>0</v>
      </c>
      <c r="AO15" s="508">
        <f t="shared" si="1"/>
        <v>0</v>
      </c>
      <c r="AP15" s="508">
        <f t="shared" si="1"/>
        <v>0</v>
      </c>
      <c r="AQ15" s="508">
        <f t="shared" si="1"/>
        <v>0</v>
      </c>
      <c r="AR15" s="508">
        <f t="shared" si="1"/>
        <v>0</v>
      </c>
      <c r="AS15" s="508">
        <f t="shared" si="1"/>
        <v>0</v>
      </c>
      <c r="AT15" s="508">
        <f t="shared" si="1"/>
        <v>0</v>
      </c>
      <c r="AU15" s="508">
        <f t="shared" si="1"/>
        <v>0</v>
      </c>
      <c r="AV15" s="508">
        <f t="shared" si="1"/>
        <v>0</v>
      </c>
      <c r="AW15" s="508">
        <f t="shared" si="1"/>
        <v>0</v>
      </c>
      <c r="AX15" s="508"/>
      <c r="AY15" s="508"/>
      <c r="AZ15" s="508"/>
      <c r="BA15" s="508"/>
      <c r="BB15" s="508"/>
      <c r="BC15" s="508"/>
      <c r="BD15" s="508"/>
      <c r="BE15" s="508"/>
      <c r="BF15" s="508"/>
      <c r="BG15" s="508"/>
      <c r="BH15" s="508"/>
      <c r="BI15" s="508"/>
      <c r="BJ15" s="508"/>
      <c r="BK15" s="508"/>
      <c r="BL15" s="508">
        <f t="shared" ref="BL15" si="2">SUM(BL11:BL14)</f>
        <v>0</v>
      </c>
      <c r="BM15" s="508"/>
      <c r="BN15" s="508"/>
      <c r="BO15" s="508"/>
      <c r="BP15" s="508"/>
      <c r="BQ15" s="508"/>
      <c r="BR15" s="509">
        <f>SUBTOTAL(9,BR11:BR14)</f>
        <v>0</v>
      </c>
      <c r="BS15" s="510">
        <f>SUBTOTAL(9,BS11:BS14)</f>
        <v>0</v>
      </c>
      <c r="BT15" s="511">
        <f>SUBTOTAL(9,BT11:BT14)</f>
        <v>0</v>
      </c>
      <c r="BU15" s="474"/>
      <c r="BV15" s="475"/>
    </row>
    <row r="16" spans="1:74">
      <c r="A16" s="512"/>
      <c r="B16" s="513"/>
      <c r="C16" s="514"/>
      <c r="D16" s="515"/>
      <c r="E16" s="516"/>
      <c r="F16" s="516"/>
      <c r="G16" s="516"/>
      <c r="H16" s="516"/>
      <c r="I16" s="516"/>
      <c r="J16" s="516"/>
      <c r="K16" s="516"/>
      <c r="L16" s="516"/>
      <c r="M16" s="516"/>
      <c r="N16" s="516"/>
      <c r="O16" s="516"/>
      <c r="P16" s="516"/>
      <c r="Q16" s="516"/>
      <c r="R16" s="516"/>
      <c r="S16" s="516"/>
      <c r="T16" s="516"/>
      <c r="U16" s="516"/>
      <c r="V16" s="516"/>
      <c r="W16" s="516"/>
      <c r="X16" s="516"/>
      <c r="Y16" s="516"/>
      <c r="Z16" s="516"/>
      <c r="AA16" s="516"/>
      <c r="AB16" s="516"/>
      <c r="AC16" s="516"/>
      <c r="AD16" s="516"/>
      <c r="AE16" s="516"/>
      <c r="AF16" s="516"/>
      <c r="AG16" s="516"/>
      <c r="AH16" s="516"/>
      <c r="AI16" s="516"/>
      <c r="AJ16" s="516"/>
      <c r="AK16" s="516"/>
      <c r="AL16" s="516"/>
      <c r="AM16" s="516"/>
      <c r="AN16" s="516"/>
      <c r="AO16" s="516"/>
      <c r="AP16" s="516"/>
      <c r="AQ16" s="516"/>
      <c r="AR16" s="516"/>
      <c r="AS16" s="516"/>
      <c r="AT16" s="516"/>
      <c r="AU16" s="516"/>
      <c r="AV16" s="516"/>
      <c r="AW16" s="516"/>
      <c r="AX16" s="516"/>
      <c r="AY16" s="516"/>
      <c r="AZ16" s="516"/>
      <c r="BA16" s="516"/>
      <c r="BB16" s="516"/>
      <c r="BC16" s="516"/>
      <c r="BD16" s="516"/>
      <c r="BE16" s="516"/>
      <c r="BF16" s="516"/>
      <c r="BG16" s="516"/>
      <c r="BH16" s="516"/>
      <c r="BI16" s="516"/>
      <c r="BJ16" s="516"/>
      <c r="BK16" s="516"/>
      <c r="BL16" s="516"/>
      <c r="BM16" s="516"/>
      <c r="BN16" s="516"/>
      <c r="BO16" s="516"/>
      <c r="BP16" s="516"/>
      <c r="BQ16" s="516"/>
      <c r="BR16" s="517"/>
      <c r="BS16" s="518"/>
      <c r="BT16" s="519"/>
      <c r="BU16" s="474"/>
      <c r="BV16" s="475"/>
    </row>
    <row r="17" spans="1:74">
      <c r="A17" s="485"/>
      <c r="B17" s="486" t="s">
        <v>2773</v>
      </c>
      <c r="C17" s="487"/>
      <c r="D17" s="488"/>
      <c r="E17" s="489"/>
      <c r="F17" s="489"/>
      <c r="G17" s="489"/>
      <c r="H17" s="489"/>
      <c r="I17" s="489"/>
      <c r="J17" s="489"/>
      <c r="K17" s="489"/>
      <c r="L17" s="489"/>
      <c r="M17" s="489"/>
      <c r="N17" s="489"/>
      <c r="O17" s="489"/>
      <c r="P17" s="489"/>
      <c r="Q17" s="489"/>
      <c r="R17" s="489"/>
      <c r="S17" s="489"/>
      <c r="T17" s="489"/>
      <c r="U17" s="489"/>
      <c r="V17" s="489"/>
      <c r="W17" s="489"/>
      <c r="X17" s="489"/>
      <c r="Y17" s="489"/>
      <c r="Z17" s="489"/>
      <c r="AA17" s="489"/>
      <c r="AB17" s="489"/>
      <c r="AC17" s="489"/>
      <c r="AD17" s="489"/>
      <c r="AE17" s="489"/>
      <c r="AF17" s="489"/>
      <c r="AG17" s="489"/>
      <c r="AH17" s="489"/>
      <c r="AI17" s="489"/>
      <c r="AJ17" s="489"/>
      <c r="AK17" s="489"/>
      <c r="AL17" s="489"/>
      <c r="AM17" s="489"/>
      <c r="AN17" s="489"/>
      <c r="AO17" s="489"/>
      <c r="AP17" s="489"/>
      <c r="AQ17" s="489"/>
      <c r="AR17" s="489"/>
      <c r="AS17" s="489"/>
      <c r="AT17" s="489"/>
      <c r="AU17" s="489"/>
      <c r="AV17" s="489"/>
      <c r="AW17" s="489"/>
      <c r="AX17" s="489"/>
      <c r="AY17" s="489"/>
      <c r="AZ17" s="489"/>
      <c r="BA17" s="489"/>
      <c r="BB17" s="489"/>
      <c r="BC17" s="489"/>
      <c r="BD17" s="489"/>
      <c r="BE17" s="489"/>
      <c r="BF17" s="489"/>
      <c r="BG17" s="489"/>
      <c r="BH17" s="489"/>
      <c r="BI17" s="489"/>
      <c r="BJ17" s="489"/>
      <c r="BK17" s="489"/>
      <c r="BL17" s="489"/>
      <c r="BM17" s="489"/>
      <c r="BN17" s="489"/>
      <c r="BO17" s="489"/>
      <c r="BP17" s="489"/>
      <c r="BQ17" s="489"/>
      <c r="BR17" s="490"/>
      <c r="BS17" s="491"/>
      <c r="BT17" s="492"/>
      <c r="BU17" s="474"/>
      <c r="BV17" s="475"/>
    </row>
    <row r="18" spans="1:74">
      <c r="A18" s="494"/>
      <c r="B18" s="520"/>
      <c r="C18" s="496"/>
      <c r="D18" s="497"/>
      <c r="E18" s="521"/>
      <c r="F18" s="521"/>
      <c r="G18" s="521"/>
      <c r="H18" s="521"/>
      <c r="I18" s="521"/>
      <c r="J18" s="521"/>
      <c r="K18" s="521"/>
      <c r="L18" s="521"/>
      <c r="M18" s="521"/>
      <c r="N18" s="521"/>
      <c r="O18" s="521"/>
      <c r="P18" s="521"/>
      <c r="Q18" s="521"/>
      <c r="R18" s="521"/>
      <c r="S18" s="521"/>
      <c r="T18" s="521"/>
      <c r="U18" s="521"/>
      <c r="V18" s="521"/>
      <c r="W18" s="521"/>
      <c r="X18" s="521"/>
      <c r="Y18" s="521"/>
      <c r="Z18" s="521"/>
      <c r="AA18" s="521"/>
      <c r="AB18" s="521"/>
      <c r="AC18" s="521"/>
      <c r="AD18" s="521"/>
      <c r="AE18" s="521"/>
      <c r="AF18" s="521"/>
      <c r="AG18" s="521"/>
      <c r="AH18" s="521"/>
      <c r="AI18" s="521"/>
      <c r="AJ18" s="521"/>
      <c r="AK18" s="521"/>
      <c r="AL18" s="521"/>
      <c r="AM18" s="521"/>
      <c r="AN18" s="521"/>
      <c r="AO18" s="521"/>
      <c r="AP18" s="521"/>
      <c r="AQ18" s="521"/>
      <c r="AR18" s="521"/>
      <c r="AS18" s="521"/>
      <c r="AT18" s="521"/>
      <c r="AU18" s="521"/>
      <c r="AV18" s="521"/>
      <c r="AW18" s="521"/>
      <c r="AX18" s="521"/>
      <c r="AY18" s="521"/>
      <c r="AZ18" s="521"/>
      <c r="BA18" s="521"/>
      <c r="BB18" s="521"/>
      <c r="BC18" s="521"/>
      <c r="BD18" s="521"/>
      <c r="BE18" s="521"/>
      <c r="BF18" s="521"/>
      <c r="BG18" s="521"/>
      <c r="BH18" s="521"/>
      <c r="BI18" s="521"/>
      <c r="BJ18" s="521"/>
      <c r="BK18" s="521"/>
      <c r="BL18" s="521"/>
      <c r="BM18" s="521"/>
      <c r="BN18" s="521"/>
      <c r="BO18" s="521"/>
      <c r="BP18" s="521"/>
      <c r="BQ18" s="521"/>
      <c r="BR18" s="499"/>
      <c r="BS18" s="500">
        <f t="shared" ref="BS18:BS58" si="3">SUM(E18:BR18)</f>
        <v>0</v>
      </c>
      <c r="BT18" s="501">
        <f t="shared" ref="BT18:BT58" si="4">BS18*D18</f>
        <v>0</v>
      </c>
      <c r="BU18" s="474"/>
      <c r="BV18" s="475"/>
    </row>
    <row r="19" spans="1:74">
      <c r="A19" s="494"/>
      <c r="B19" s="522" t="s">
        <v>2774</v>
      </c>
      <c r="C19" s="496"/>
      <c r="D19" s="497"/>
      <c r="E19" s="521"/>
      <c r="F19" s="521"/>
      <c r="G19" s="521"/>
      <c r="H19" s="521"/>
      <c r="I19" s="521"/>
      <c r="J19" s="521"/>
      <c r="K19" s="521"/>
      <c r="L19" s="521"/>
      <c r="M19" s="521"/>
      <c r="N19" s="521"/>
      <c r="O19" s="521"/>
      <c r="P19" s="521"/>
      <c r="Q19" s="521"/>
      <c r="R19" s="521"/>
      <c r="S19" s="521"/>
      <c r="T19" s="521"/>
      <c r="U19" s="521"/>
      <c r="V19" s="521"/>
      <c r="W19" s="521"/>
      <c r="X19" s="521"/>
      <c r="Y19" s="521"/>
      <c r="Z19" s="521"/>
      <c r="AA19" s="521"/>
      <c r="AB19" s="521"/>
      <c r="AC19" s="521"/>
      <c r="AD19" s="521"/>
      <c r="AE19" s="521"/>
      <c r="AF19" s="521"/>
      <c r="AG19" s="521"/>
      <c r="AH19" s="521"/>
      <c r="AI19" s="521"/>
      <c r="AJ19" s="521"/>
      <c r="AK19" s="521"/>
      <c r="AL19" s="521"/>
      <c r="AM19" s="521"/>
      <c r="AN19" s="521"/>
      <c r="AO19" s="521"/>
      <c r="AP19" s="521"/>
      <c r="AQ19" s="521"/>
      <c r="AR19" s="521"/>
      <c r="AS19" s="521"/>
      <c r="AT19" s="521"/>
      <c r="AU19" s="521"/>
      <c r="AV19" s="521"/>
      <c r="AW19" s="521"/>
      <c r="AX19" s="521"/>
      <c r="AY19" s="521"/>
      <c r="AZ19" s="521"/>
      <c r="BA19" s="521"/>
      <c r="BB19" s="521"/>
      <c r="BC19" s="521"/>
      <c r="BD19" s="521"/>
      <c r="BE19" s="521"/>
      <c r="BF19" s="521"/>
      <c r="BG19" s="521"/>
      <c r="BH19" s="521"/>
      <c r="BI19" s="521"/>
      <c r="BJ19" s="521"/>
      <c r="BK19" s="521"/>
      <c r="BL19" s="521"/>
      <c r="BM19" s="521"/>
      <c r="BN19" s="521"/>
      <c r="BO19" s="521"/>
      <c r="BP19" s="521"/>
      <c r="BQ19" s="521"/>
      <c r="BR19" s="499"/>
      <c r="BS19" s="500">
        <f t="shared" si="3"/>
        <v>0</v>
      </c>
      <c r="BT19" s="501">
        <f t="shared" si="4"/>
        <v>0</v>
      </c>
      <c r="BU19" s="474"/>
      <c r="BV19" s="475"/>
    </row>
    <row r="20" spans="1:74">
      <c r="A20" s="494">
        <v>1</v>
      </c>
      <c r="B20" s="520" t="s">
        <v>2775</v>
      </c>
      <c r="C20" s="523">
        <v>1</v>
      </c>
      <c r="D20" s="497">
        <f>'[55]GC Staff (Aux)'!P5</f>
        <v>120</v>
      </c>
      <c r="E20" s="524">
        <f t="shared" ref="E20:T35" si="5">40*$C20</f>
        <v>40</v>
      </c>
      <c r="F20" s="524">
        <f t="shared" si="5"/>
        <v>40</v>
      </c>
      <c r="G20" s="524">
        <f t="shared" si="5"/>
        <v>40</v>
      </c>
      <c r="H20" s="524">
        <f t="shared" si="5"/>
        <v>40</v>
      </c>
      <c r="I20" s="524">
        <f t="shared" si="5"/>
        <v>40</v>
      </c>
      <c r="J20" s="524">
        <f t="shared" si="5"/>
        <v>40</v>
      </c>
      <c r="K20" s="524">
        <f t="shared" si="5"/>
        <v>40</v>
      </c>
      <c r="L20" s="524">
        <f t="shared" si="5"/>
        <v>40</v>
      </c>
      <c r="M20" s="524">
        <f t="shared" si="5"/>
        <v>40</v>
      </c>
      <c r="N20" s="524">
        <f t="shared" si="5"/>
        <v>40</v>
      </c>
      <c r="O20" s="524">
        <f t="shared" si="5"/>
        <v>40</v>
      </c>
      <c r="P20" s="524">
        <f t="shared" si="5"/>
        <v>40</v>
      </c>
      <c r="Q20" s="524">
        <f t="shared" si="5"/>
        <v>40</v>
      </c>
      <c r="R20" s="524">
        <f t="shared" si="5"/>
        <v>40</v>
      </c>
      <c r="S20" s="524">
        <f t="shared" si="5"/>
        <v>40</v>
      </c>
      <c r="T20" s="524">
        <f t="shared" si="5"/>
        <v>40</v>
      </c>
      <c r="U20" s="524">
        <f t="shared" ref="U20:AJ35" si="6">40*$C20</f>
        <v>40</v>
      </c>
      <c r="V20" s="524">
        <f t="shared" si="6"/>
        <v>40</v>
      </c>
      <c r="W20" s="524">
        <f t="shared" si="6"/>
        <v>40</v>
      </c>
      <c r="X20" s="524">
        <f t="shared" si="6"/>
        <v>40</v>
      </c>
      <c r="Y20" s="524">
        <f t="shared" si="6"/>
        <v>40</v>
      </c>
      <c r="Z20" s="524">
        <f t="shared" si="6"/>
        <v>40</v>
      </c>
      <c r="AA20" s="524">
        <f t="shared" si="6"/>
        <v>40</v>
      </c>
      <c r="AB20" s="524">
        <f t="shared" si="6"/>
        <v>40</v>
      </c>
      <c r="AC20" s="524">
        <f t="shared" si="6"/>
        <v>40</v>
      </c>
      <c r="AD20" s="524">
        <f t="shared" si="6"/>
        <v>40</v>
      </c>
      <c r="AE20" s="524">
        <f t="shared" si="6"/>
        <v>40</v>
      </c>
      <c r="AF20" s="524">
        <f t="shared" si="6"/>
        <v>40</v>
      </c>
      <c r="AG20" s="524">
        <f t="shared" si="6"/>
        <v>40</v>
      </c>
      <c r="AH20" s="524">
        <f t="shared" si="6"/>
        <v>40</v>
      </c>
      <c r="AI20" s="524">
        <f t="shared" si="6"/>
        <v>40</v>
      </c>
      <c r="AJ20" s="524">
        <f t="shared" si="6"/>
        <v>40</v>
      </c>
      <c r="AK20" s="524">
        <f t="shared" ref="AK20:AZ35" si="7">40*$C20</f>
        <v>40</v>
      </c>
      <c r="AL20" s="524">
        <f t="shared" si="7"/>
        <v>40</v>
      </c>
      <c r="AM20" s="524">
        <f t="shared" si="7"/>
        <v>40</v>
      </c>
      <c r="AN20" s="524">
        <f t="shared" si="7"/>
        <v>40</v>
      </c>
      <c r="AO20" s="524">
        <f t="shared" si="7"/>
        <v>40</v>
      </c>
      <c r="AP20" s="524">
        <f t="shared" si="7"/>
        <v>40</v>
      </c>
      <c r="AQ20" s="524">
        <f t="shared" si="7"/>
        <v>40</v>
      </c>
      <c r="AR20" s="524">
        <f t="shared" si="7"/>
        <v>40</v>
      </c>
      <c r="AS20" s="524">
        <f t="shared" si="7"/>
        <v>40</v>
      </c>
      <c r="AT20" s="524">
        <f t="shared" si="7"/>
        <v>40</v>
      </c>
      <c r="AU20" s="524">
        <f t="shared" si="7"/>
        <v>40</v>
      </c>
      <c r="AV20" s="524">
        <f t="shared" si="7"/>
        <v>40</v>
      </c>
      <c r="AW20" s="524">
        <f t="shared" si="7"/>
        <v>40</v>
      </c>
      <c r="AX20" s="524">
        <f t="shared" si="7"/>
        <v>40</v>
      </c>
      <c r="AY20" s="524">
        <f t="shared" si="7"/>
        <v>40</v>
      </c>
      <c r="AZ20" s="524">
        <f t="shared" si="7"/>
        <v>40</v>
      </c>
      <c r="BA20" s="524">
        <f t="shared" ref="AW20:BL35" si="8">40*$C20</f>
        <v>40</v>
      </c>
      <c r="BB20" s="524">
        <f t="shared" si="8"/>
        <v>40</v>
      </c>
      <c r="BC20" s="524">
        <f t="shared" si="8"/>
        <v>40</v>
      </c>
      <c r="BD20" s="524">
        <f t="shared" si="8"/>
        <v>40</v>
      </c>
      <c r="BE20" s="524">
        <f t="shared" si="8"/>
        <v>40</v>
      </c>
      <c r="BF20" s="524">
        <f t="shared" si="8"/>
        <v>40</v>
      </c>
      <c r="BG20" s="524">
        <f t="shared" si="8"/>
        <v>40</v>
      </c>
      <c r="BH20" s="524">
        <f t="shared" si="8"/>
        <v>40</v>
      </c>
      <c r="BI20" s="524">
        <f t="shared" si="8"/>
        <v>40</v>
      </c>
      <c r="BJ20" s="524">
        <f t="shared" si="8"/>
        <v>40</v>
      </c>
      <c r="BK20" s="524">
        <f t="shared" si="8"/>
        <v>40</v>
      </c>
      <c r="BL20" s="524">
        <f t="shared" si="8"/>
        <v>40</v>
      </c>
      <c r="BM20" s="524"/>
      <c r="BN20" s="524"/>
      <c r="BO20" s="524"/>
      <c r="BP20" s="524"/>
      <c r="BQ20" s="524"/>
      <c r="BR20" s="499"/>
      <c r="BS20" s="500">
        <f t="shared" si="3"/>
        <v>2400</v>
      </c>
      <c r="BT20" s="501">
        <f t="shared" si="4"/>
        <v>288000</v>
      </c>
      <c r="BU20" s="474"/>
      <c r="BV20" s="475"/>
    </row>
    <row r="21" spans="1:74">
      <c r="A21" s="494">
        <v>2</v>
      </c>
      <c r="B21" s="520" t="s">
        <v>2776</v>
      </c>
      <c r="C21" s="523">
        <v>2</v>
      </c>
      <c r="D21" s="497">
        <f>'[55]GC Staff (Aux)'!P6</f>
        <v>112.5</v>
      </c>
      <c r="E21" s="524">
        <f t="shared" si="5"/>
        <v>80</v>
      </c>
      <c r="F21" s="524">
        <f t="shared" si="5"/>
        <v>80</v>
      </c>
      <c r="G21" s="524">
        <f t="shared" si="5"/>
        <v>80</v>
      </c>
      <c r="H21" s="524">
        <f t="shared" si="5"/>
        <v>80</v>
      </c>
      <c r="I21" s="524">
        <f t="shared" si="5"/>
        <v>80</v>
      </c>
      <c r="J21" s="524">
        <f t="shared" si="5"/>
        <v>80</v>
      </c>
      <c r="K21" s="524">
        <f t="shared" si="5"/>
        <v>80</v>
      </c>
      <c r="L21" s="524">
        <f t="shared" si="5"/>
        <v>80</v>
      </c>
      <c r="M21" s="524">
        <f t="shared" si="5"/>
        <v>80</v>
      </c>
      <c r="N21" s="524">
        <f t="shared" si="5"/>
        <v>80</v>
      </c>
      <c r="O21" s="524">
        <f t="shared" si="5"/>
        <v>80</v>
      </c>
      <c r="P21" s="524">
        <f t="shared" si="5"/>
        <v>80</v>
      </c>
      <c r="Q21" s="524">
        <f t="shared" si="5"/>
        <v>80</v>
      </c>
      <c r="R21" s="524">
        <f t="shared" si="5"/>
        <v>80</v>
      </c>
      <c r="S21" s="524">
        <f t="shared" si="5"/>
        <v>80</v>
      </c>
      <c r="T21" s="524">
        <f t="shared" si="5"/>
        <v>80</v>
      </c>
      <c r="U21" s="524">
        <f t="shared" si="6"/>
        <v>80</v>
      </c>
      <c r="V21" s="524">
        <f t="shared" si="6"/>
        <v>80</v>
      </c>
      <c r="W21" s="524">
        <f t="shared" si="6"/>
        <v>80</v>
      </c>
      <c r="X21" s="524">
        <f t="shared" si="6"/>
        <v>80</v>
      </c>
      <c r="Y21" s="524">
        <f t="shared" si="6"/>
        <v>80</v>
      </c>
      <c r="Z21" s="524">
        <f t="shared" si="6"/>
        <v>80</v>
      </c>
      <c r="AA21" s="524">
        <f t="shared" si="6"/>
        <v>80</v>
      </c>
      <c r="AB21" s="524">
        <f t="shared" si="6"/>
        <v>80</v>
      </c>
      <c r="AC21" s="524">
        <f t="shared" si="6"/>
        <v>80</v>
      </c>
      <c r="AD21" s="524">
        <f t="shared" si="6"/>
        <v>80</v>
      </c>
      <c r="AE21" s="524">
        <f t="shared" si="6"/>
        <v>80</v>
      </c>
      <c r="AF21" s="524">
        <f t="shared" si="6"/>
        <v>80</v>
      </c>
      <c r="AG21" s="524">
        <f t="shared" si="6"/>
        <v>80</v>
      </c>
      <c r="AH21" s="524">
        <f t="shared" si="6"/>
        <v>80</v>
      </c>
      <c r="AI21" s="524">
        <f t="shared" si="6"/>
        <v>80</v>
      </c>
      <c r="AJ21" s="524">
        <f t="shared" si="6"/>
        <v>80</v>
      </c>
      <c r="AK21" s="524">
        <f t="shared" si="7"/>
        <v>80</v>
      </c>
      <c r="AL21" s="524">
        <f t="shared" si="7"/>
        <v>80</v>
      </c>
      <c r="AM21" s="524">
        <f t="shared" si="7"/>
        <v>80</v>
      </c>
      <c r="AN21" s="524">
        <f t="shared" si="7"/>
        <v>80</v>
      </c>
      <c r="AO21" s="524">
        <f t="shared" si="7"/>
        <v>80</v>
      </c>
      <c r="AP21" s="524">
        <f t="shared" si="7"/>
        <v>80</v>
      </c>
      <c r="AQ21" s="524">
        <f t="shared" si="7"/>
        <v>80</v>
      </c>
      <c r="AR21" s="524">
        <f t="shared" si="7"/>
        <v>80</v>
      </c>
      <c r="AS21" s="524">
        <f t="shared" si="7"/>
        <v>80</v>
      </c>
      <c r="AT21" s="524">
        <f t="shared" si="7"/>
        <v>80</v>
      </c>
      <c r="AU21" s="524">
        <f t="shared" si="7"/>
        <v>80</v>
      </c>
      <c r="AV21" s="524">
        <f t="shared" si="7"/>
        <v>80</v>
      </c>
      <c r="AW21" s="524">
        <f t="shared" si="7"/>
        <v>80</v>
      </c>
      <c r="AX21" s="524">
        <f t="shared" si="7"/>
        <v>80</v>
      </c>
      <c r="AY21" s="524">
        <f t="shared" si="7"/>
        <v>80</v>
      </c>
      <c r="AZ21" s="524">
        <f t="shared" si="7"/>
        <v>80</v>
      </c>
      <c r="BA21" s="524">
        <f t="shared" si="8"/>
        <v>80</v>
      </c>
      <c r="BB21" s="524">
        <f t="shared" si="8"/>
        <v>80</v>
      </c>
      <c r="BC21" s="524">
        <f t="shared" si="8"/>
        <v>80</v>
      </c>
      <c r="BD21" s="524">
        <f t="shared" si="8"/>
        <v>80</v>
      </c>
      <c r="BE21" s="524">
        <f t="shared" si="8"/>
        <v>80</v>
      </c>
      <c r="BF21" s="524">
        <f t="shared" si="8"/>
        <v>80</v>
      </c>
      <c r="BG21" s="524">
        <f t="shared" si="8"/>
        <v>80</v>
      </c>
      <c r="BH21" s="524">
        <f t="shared" si="8"/>
        <v>80</v>
      </c>
      <c r="BI21" s="524">
        <f t="shared" si="8"/>
        <v>80</v>
      </c>
      <c r="BJ21" s="524">
        <f t="shared" si="8"/>
        <v>80</v>
      </c>
      <c r="BK21" s="524">
        <f t="shared" si="8"/>
        <v>80</v>
      </c>
      <c r="BL21" s="524">
        <f t="shared" si="8"/>
        <v>80</v>
      </c>
      <c r="BM21" s="524"/>
      <c r="BN21" s="524"/>
      <c r="BO21" s="524"/>
      <c r="BP21" s="524"/>
      <c r="BQ21" s="524"/>
      <c r="BR21" s="499"/>
      <c r="BS21" s="500">
        <f t="shared" si="3"/>
        <v>4800</v>
      </c>
      <c r="BT21" s="501">
        <f t="shared" si="4"/>
        <v>540000</v>
      </c>
      <c r="BU21" s="474"/>
      <c r="BV21" s="475"/>
    </row>
    <row r="22" spans="1:74">
      <c r="A22" s="494">
        <v>3</v>
      </c>
      <c r="B22" s="520" t="s">
        <v>2777</v>
      </c>
      <c r="C22" s="523">
        <v>2</v>
      </c>
      <c r="D22" s="497">
        <f>'[55]GC Staff (Aux)'!P7</f>
        <v>90.45</v>
      </c>
      <c r="E22" s="524"/>
      <c r="F22" s="524"/>
      <c r="G22" s="524"/>
      <c r="H22" s="524"/>
      <c r="I22" s="524">
        <f t="shared" si="5"/>
        <v>80</v>
      </c>
      <c r="J22" s="524">
        <f t="shared" si="5"/>
        <v>80</v>
      </c>
      <c r="K22" s="524">
        <f t="shared" si="5"/>
        <v>80</v>
      </c>
      <c r="L22" s="524">
        <f t="shared" si="5"/>
        <v>80</v>
      </c>
      <c r="M22" s="524">
        <f t="shared" si="5"/>
        <v>80</v>
      </c>
      <c r="N22" s="524">
        <f t="shared" si="5"/>
        <v>80</v>
      </c>
      <c r="O22" s="524">
        <f t="shared" si="5"/>
        <v>80</v>
      </c>
      <c r="P22" s="524">
        <f t="shared" si="5"/>
        <v>80</v>
      </c>
      <c r="Q22" s="524">
        <f t="shared" si="5"/>
        <v>80</v>
      </c>
      <c r="R22" s="524">
        <f t="shared" si="5"/>
        <v>80</v>
      </c>
      <c r="S22" s="524">
        <f t="shared" si="5"/>
        <v>80</v>
      </c>
      <c r="T22" s="524">
        <f t="shared" si="5"/>
        <v>80</v>
      </c>
      <c r="U22" s="524">
        <f t="shared" si="6"/>
        <v>80</v>
      </c>
      <c r="V22" s="524">
        <f t="shared" si="6"/>
        <v>80</v>
      </c>
      <c r="W22" s="524">
        <f t="shared" si="6"/>
        <v>80</v>
      </c>
      <c r="X22" s="524">
        <f t="shared" si="6"/>
        <v>80</v>
      </c>
      <c r="Y22" s="524">
        <f t="shared" si="6"/>
        <v>80</v>
      </c>
      <c r="Z22" s="524">
        <f t="shared" si="6"/>
        <v>80</v>
      </c>
      <c r="AA22" s="524">
        <f t="shared" si="6"/>
        <v>80</v>
      </c>
      <c r="AB22" s="524">
        <f t="shared" si="6"/>
        <v>80</v>
      </c>
      <c r="AC22" s="524">
        <f t="shared" si="6"/>
        <v>80</v>
      </c>
      <c r="AD22" s="524">
        <f t="shared" si="6"/>
        <v>80</v>
      </c>
      <c r="AE22" s="524">
        <f t="shared" si="6"/>
        <v>80</v>
      </c>
      <c r="AF22" s="524">
        <f t="shared" si="6"/>
        <v>80</v>
      </c>
      <c r="AG22" s="524">
        <f t="shared" si="6"/>
        <v>80</v>
      </c>
      <c r="AH22" s="524">
        <f t="shared" si="6"/>
        <v>80</v>
      </c>
      <c r="AI22" s="524">
        <f t="shared" si="6"/>
        <v>80</v>
      </c>
      <c r="AJ22" s="524">
        <f t="shared" si="6"/>
        <v>80</v>
      </c>
      <c r="AK22" s="524">
        <f t="shared" si="7"/>
        <v>80</v>
      </c>
      <c r="AL22" s="524">
        <f t="shared" si="7"/>
        <v>80</v>
      </c>
      <c r="AM22" s="524">
        <f t="shared" si="7"/>
        <v>80</v>
      </c>
      <c r="AN22" s="524">
        <f t="shared" si="7"/>
        <v>80</v>
      </c>
      <c r="AO22" s="524">
        <f t="shared" si="7"/>
        <v>80</v>
      </c>
      <c r="AP22" s="524">
        <f t="shared" si="7"/>
        <v>80</v>
      </c>
      <c r="AQ22" s="524">
        <f t="shared" si="7"/>
        <v>80</v>
      </c>
      <c r="AR22" s="524">
        <f t="shared" si="7"/>
        <v>80</v>
      </c>
      <c r="AS22" s="524">
        <f t="shared" si="7"/>
        <v>80</v>
      </c>
      <c r="AT22" s="524">
        <f t="shared" si="7"/>
        <v>80</v>
      </c>
      <c r="AU22" s="524">
        <f t="shared" si="7"/>
        <v>80</v>
      </c>
      <c r="AV22" s="524">
        <f t="shared" si="7"/>
        <v>80</v>
      </c>
      <c r="AW22" s="524">
        <f t="shared" si="7"/>
        <v>80</v>
      </c>
      <c r="AX22" s="524">
        <f t="shared" si="7"/>
        <v>80</v>
      </c>
      <c r="AY22" s="524">
        <f t="shared" si="7"/>
        <v>80</v>
      </c>
      <c r="AZ22" s="524">
        <f t="shared" si="7"/>
        <v>80</v>
      </c>
      <c r="BA22" s="524">
        <f t="shared" si="8"/>
        <v>80</v>
      </c>
      <c r="BB22" s="524">
        <f t="shared" si="8"/>
        <v>80</v>
      </c>
      <c r="BC22" s="524">
        <f t="shared" si="8"/>
        <v>80</v>
      </c>
      <c r="BD22" s="524">
        <f t="shared" si="8"/>
        <v>80</v>
      </c>
      <c r="BE22" s="524">
        <f t="shared" si="8"/>
        <v>80</v>
      </c>
      <c r="BF22" s="524">
        <f t="shared" si="8"/>
        <v>80</v>
      </c>
      <c r="BG22" s="524">
        <f t="shared" si="8"/>
        <v>80</v>
      </c>
      <c r="BH22" s="524">
        <f t="shared" si="8"/>
        <v>80</v>
      </c>
      <c r="BI22" s="524">
        <f t="shared" si="8"/>
        <v>80</v>
      </c>
      <c r="BJ22" s="524">
        <f t="shared" si="8"/>
        <v>80</v>
      </c>
      <c r="BK22" s="524">
        <f t="shared" si="8"/>
        <v>80</v>
      </c>
      <c r="BL22" s="524">
        <f t="shared" si="8"/>
        <v>80</v>
      </c>
      <c r="BM22" s="524"/>
      <c r="BN22" s="524"/>
      <c r="BO22" s="524"/>
      <c r="BP22" s="524"/>
      <c r="BQ22" s="524"/>
      <c r="BR22" s="499"/>
      <c r="BS22" s="500">
        <f t="shared" si="3"/>
        <v>4480</v>
      </c>
      <c r="BT22" s="501">
        <f t="shared" si="4"/>
        <v>405216</v>
      </c>
      <c r="BU22" s="474"/>
      <c r="BV22" s="475"/>
    </row>
    <row r="23" spans="1:74">
      <c r="A23" s="494">
        <v>4</v>
      </c>
      <c r="B23" s="520" t="s">
        <v>2778</v>
      </c>
      <c r="C23" s="523">
        <v>2</v>
      </c>
      <c r="D23" s="497">
        <f>'[55]GC Staff (Aux)'!P8</f>
        <v>90.45</v>
      </c>
      <c r="E23" s="524"/>
      <c r="F23" s="524"/>
      <c r="G23" s="524"/>
      <c r="H23" s="524"/>
      <c r="I23" s="524">
        <f t="shared" si="5"/>
        <v>80</v>
      </c>
      <c r="J23" s="524">
        <f t="shared" si="5"/>
        <v>80</v>
      </c>
      <c r="K23" s="524">
        <f t="shared" si="5"/>
        <v>80</v>
      </c>
      <c r="L23" s="524">
        <f t="shared" si="5"/>
        <v>80</v>
      </c>
      <c r="M23" s="524">
        <f t="shared" si="5"/>
        <v>80</v>
      </c>
      <c r="N23" s="524">
        <f t="shared" si="5"/>
        <v>80</v>
      </c>
      <c r="O23" s="524">
        <f t="shared" si="5"/>
        <v>80</v>
      </c>
      <c r="P23" s="524">
        <f t="shared" si="5"/>
        <v>80</v>
      </c>
      <c r="Q23" s="524">
        <f t="shared" si="5"/>
        <v>80</v>
      </c>
      <c r="R23" s="524">
        <f t="shared" si="5"/>
        <v>80</v>
      </c>
      <c r="S23" s="524">
        <f t="shared" si="5"/>
        <v>80</v>
      </c>
      <c r="T23" s="524">
        <f t="shared" si="5"/>
        <v>80</v>
      </c>
      <c r="U23" s="524">
        <f t="shared" si="6"/>
        <v>80</v>
      </c>
      <c r="V23" s="524">
        <f t="shared" si="6"/>
        <v>80</v>
      </c>
      <c r="W23" s="524">
        <f t="shared" si="6"/>
        <v>80</v>
      </c>
      <c r="X23" s="524">
        <f t="shared" si="6"/>
        <v>80</v>
      </c>
      <c r="Y23" s="524">
        <f t="shared" si="6"/>
        <v>80</v>
      </c>
      <c r="Z23" s="524">
        <f t="shared" si="6"/>
        <v>80</v>
      </c>
      <c r="AA23" s="524">
        <f t="shared" si="6"/>
        <v>80</v>
      </c>
      <c r="AB23" s="524">
        <f t="shared" si="6"/>
        <v>80</v>
      </c>
      <c r="AC23" s="524">
        <f t="shared" si="6"/>
        <v>80</v>
      </c>
      <c r="AD23" s="524">
        <f t="shared" si="6"/>
        <v>80</v>
      </c>
      <c r="AE23" s="524">
        <f t="shared" si="6"/>
        <v>80</v>
      </c>
      <c r="AF23" s="524">
        <f t="shared" si="6"/>
        <v>80</v>
      </c>
      <c r="AG23" s="524">
        <f t="shared" si="6"/>
        <v>80</v>
      </c>
      <c r="AH23" s="524">
        <f t="shared" si="6"/>
        <v>80</v>
      </c>
      <c r="AI23" s="524">
        <f t="shared" si="6"/>
        <v>80</v>
      </c>
      <c r="AJ23" s="524">
        <f t="shared" si="6"/>
        <v>80</v>
      </c>
      <c r="AK23" s="524">
        <f t="shared" si="7"/>
        <v>80</v>
      </c>
      <c r="AL23" s="524">
        <f t="shared" si="7"/>
        <v>80</v>
      </c>
      <c r="AM23" s="524">
        <f t="shared" si="7"/>
        <v>80</v>
      </c>
      <c r="AN23" s="524">
        <f t="shared" si="7"/>
        <v>80</v>
      </c>
      <c r="AO23" s="524">
        <f t="shared" si="7"/>
        <v>80</v>
      </c>
      <c r="AP23" s="524">
        <f t="shared" si="7"/>
        <v>80</v>
      </c>
      <c r="AQ23" s="524">
        <f t="shared" si="7"/>
        <v>80</v>
      </c>
      <c r="AR23" s="524">
        <f t="shared" si="7"/>
        <v>80</v>
      </c>
      <c r="AS23" s="524">
        <f t="shared" si="7"/>
        <v>80</v>
      </c>
      <c r="AT23" s="524">
        <f t="shared" si="7"/>
        <v>80</v>
      </c>
      <c r="AU23" s="524">
        <f t="shared" si="7"/>
        <v>80</v>
      </c>
      <c r="AV23" s="524">
        <f t="shared" si="7"/>
        <v>80</v>
      </c>
      <c r="AW23" s="524">
        <f t="shared" si="8"/>
        <v>80</v>
      </c>
      <c r="AX23" s="524">
        <f t="shared" si="8"/>
        <v>80</v>
      </c>
      <c r="AY23" s="524">
        <f t="shared" si="8"/>
        <v>80</v>
      </c>
      <c r="AZ23" s="524">
        <f t="shared" si="8"/>
        <v>80</v>
      </c>
      <c r="BA23" s="524">
        <f t="shared" si="8"/>
        <v>80</v>
      </c>
      <c r="BB23" s="524">
        <f t="shared" si="8"/>
        <v>80</v>
      </c>
      <c r="BC23" s="524">
        <f t="shared" si="8"/>
        <v>80</v>
      </c>
      <c r="BD23" s="524">
        <f t="shared" si="8"/>
        <v>80</v>
      </c>
      <c r="BE23" s="524">
        <f t="shared" si="8"/>
        <v>80</v>
      </c>
      <c r="BF23" s="524">
        <f t="shared" si="8"/>
        <v>80</v>
      </c>
      <c r="BG23" s="524">
        <f t="shared" si="8"/>
        <v>80</v>
      </c>
      <c r="BH23" s="524">
        <f t="shared" si="8"/>
        <v>80</v>
      </c>
      <c r="BI23" s="524">
        <f t="shared" si="8"/>
        <v>80</v>
      </c>
      <c r="BJ23" s="524">
        <f t="shared" si="8"/>
        <v>80</v>
      </c>
      <c r="BK23" s="524">
        <f t="shared" si="8"/>
        <v>80</v>
      </c>
      <c r="BL23" s="524">
        <f t="shared" si="8"/>
        <v>80</v>
      </c>
      <c r="BM23" s="524"/>
      <c r="BN23" s="524"/>
      <c r="BO23" s="524"/>
      <c r="BP23" s="524"/>
      <c r="BQ23" s="524"/>
      <c r="BR23" s="499"/>
      <c r="BS23" s="500">
        <f t="shared" si="3"/>
        <v>4480</v>
      </c>
      <c r="BT23" s="501">
        <f t="shared" si="4"/>
        <v>405216</v>
      </c>
      <c r="BU23" s="474"/>
      <c r="BV23" s="475"/>
    </row>
    <row r="24" spans="1:74">
      <c r="A24" s="494">
        <v>5</v>
      </c>
      <c r="B24" s="520" t="s">
        <v>2779</v>
      </c>
      <c r="C24" s="523">
        <v>4</v>
      </c>
      <c r="D24" s="497">
        <f>'[55]GC Staff (Aux)'!P9</f>
        <v>84.5</v>
      </c>
      <c r="E24" s="524"/>
      <c r="F24" s="524"/>
      <c r="G24" s="524"/>
      <c r="H24" s="524"/>
      <c r="I24" s="524">
        <f t="shared" si="5"/>
        <v>160</v>
      </c>
      <c r="J24" s="524">
        <f t="shared" si="5"/>
        <v>160</v>
      </c>
      <c r="K24" s="524">
        <f t="shared" si="5"/>
        <v>160</v>
      </c>
      <c r="L24" s="524">
        <f t="shared" si="5"/>
        <v>160</v>
      </c>
      <c r="M24" s="524">
        <f t="shared" si="5"/>
        <v>160</v>
      </c>
      <c r="N24" s="524">
        <f t="shared" si="5"/>
        <v>160</v>
      </c>
      <c r="O24" s="524">
        <f t="shared" si="5"/>
        <v>160</v>
      </c>
      <c r="P24" s="524">
        <f t="shared" si="5"/>
        <v>160</v>
      </c>
      <c r="Q24" s="524">
        <f t="shared" si="5"/>
        <v>160</v>
      </c>
      <c r="R24" s="524">
        <f t="shared" si="5"/>
        <v>160</v>
      </c>
      <c r="S24" s="524">
        <f t="shared" si="5"/>
        <v>160</v>
      </c>
      <c r="T24" s="524">
        <f t="shared" si="5"/>
        <v>160</v>
      </c>
      <c r="U24" s="524">
        <f t="shared" si="6"/>
        <v>160</v>
      </c>
      <c r="V24" s="524">
        <f t="shared" si="6"/>
        <v>160</v>
      </c>
      <c r="W24" s="524">
        <f t="shared" si="6"/>
        <v>160</v>
      </c>
      <c r="X24" s="524">
        <f t="shared" si="6"/>
        <v>160</v>
      </c>
      <c r="Y24" s="524">
        <f t="shared" si="6"/>
        <v>160</v>
      </c>
      <c r="Z24" s="524">
        <f t="shared" si="6"/>
        <v>160</v>
      </c>
      <c r="AA24" s="524">
        <f t="shared" si="6"/>
        <v>160</v>
      </c>
      <c r="AB24" s="524">
        <f t="shared" si="6"/>
        <v>160</v>
      </c>
      <c r="AC24" s="524">
        <f t="shared" si="6"/>
        <v>160</v>
      </c>
      <c r="AD24" s="524">
        <f t="shared" si="6"/>
        <v>160</v>
      </c>
      <c r="AE24" s="524">
        <f t="shared" si="6"/>
        <v>160</v>
      </c>
      <c r="AF24" s="524">
        <f t="shared" si="6"/>
        <v>160</v>
      </c>
      <c r="AG24" s="524">
        <f t="shared" si="6"/>
        <v>160</v>
      </c>
      <c r="AH24" s="524">
        <f t="shared" si="6"/>
        <v>160</v>
      </c>
      <c r="AI24" s="524">
        <f t="shared" si="6"/>
        <v>160</v>
      </c>
      <c r="AJ24" s="524">
        <f t="shared" si="6"/>
        <v>160</v>
      </c>
      <c r="AK24" s="524">
        <f t="shared" si="7"/>
        <v>160</v>
      </c>
      <c r="AL24" s="524">
        <f t="shared" si="7"/>
        <v>160</v>
      </c>
      <c r="AM24" s="524">
        <f t="shared" si="7"/>
        <v>160</v>
      </c>
      <c r="AN24" s="524">
        <f t="shared" si="7"/>
        <v>160</v>
      </c>
      <c r="AO24" s="524">
        <f t="shared" si="7"/>
        <v>160</v>
      </c>
      <c r="AP24" s="524">
        <f t="shared" si="7"/>
        <v>160</v>
      </c>
      <c r="AQ24" s="524">
        <f t="shared" si="7"/>
        <v>160</v>
      </c>
      <c r="AR24" s="524">
        <f t="shared" si="7"/>
        <v>160</v>
      </c>
      <c r="AS24" s="524">
        <f t="shared" si="7"/>
        <v>160</v>
      </c>
      <c r="AT24" s="524">
        <f t="shared" si="7"/>
        <v>160</v>
      </c>
      <c r="AU24" s="524">
        <f t="shared" si="7"/>
        <v>160</v>
      </c>
      <c r="AV24" s="524">
        <f t="shared" si="7"/>
        <v>160</v>
      </c>
      <c r="AW24" s="524">
        <f t="shared" si="8"/>
        <v>160</v>
      </c>
      <c r="AX24" s="524">
        <f t="shared" si="8"/>
        <v>160</v>
      </c>
      <c r="AY24" s="524">
        <f t="shared" si="8"/>
        <v>160</v>
      </c>
      <c r="AZ24" s="524">
        <f t="shared" si="8"/>
        <v>160</v>
      </c>
      <c r="BA24" s="524">
        <f t="shared" si="8"/>
        <v>160</v>
      </c>
      <c r="BB24" s="524">
        <f t="shared" si="8"/>
        <v>160</v>
      </c>
      <c r="BC24" s="524">
        <f t="shared" si="8"/>
        <v>160</v>
      </c>
      <c r="BD24" s="524">
        <f t="shared" si="8"/>
        <v>160</v>
      </c>
      <c r="BE24" s="524">
        <f t="shared" si="8"/>
        <v>160</v>
      </c>
      <c r="BF24" s="524">
        <f t="shared" si="8"/>
        <v>160</v>
      </c>
      <c r="BG24" s="524">
        <f t="shared" si="8"/>
        <v>160</v>
      </c>
      <c r="BH24" s="524">
        <f t="shared" si="8"/>
        <v>160</v>
      </c>
      <c r="BI24" s="524">
        <f t="shared" si="8"/>
        <v>160</v>
      </c>
      <c r="BJ24" s="524">
        <f t="shared" si="8"/>
        <v>160</v>
      </c>
      <c r="BK24" s="524">
        <f t="shared" si="8"/>
        <v>160</v>
      </c>
      <c r="BL24" s="524">
        <f t="shared" si="8"/>
        <v>160</v>
      </c>
      <c r="BM24" s="524"/>
      <c r="BN24" s="524"/>
      <c r="BO24" s="524"/>
      <c r="BP24" s="524"/>
      <c r="BQ24" s="524"/>
      <c r="BR24" s="499"/>
      <c r="BS24" s="500">
        <f t="shared" si="3"/>
        <v>8960</v>
      </c>
      <c r="BT24" s="501">
        <f t="shared" si="4"/>
        <v>757120</v>
      </c>
      <c r="BU24" s="474"/>
      <c r="BV24" s="475"/>
    </row>
    <row r="25" spans="1:74">
      <c r="A25" s="494">
        <v>6</v>
      </c>
      <c r="B25" s="520" t="s">
        <v>2780</v>
      </c>
      <c r="C25" s="523">
        <v>2</v>
      </c>
      <c r="D25" s="497">
        <f>'[55]GC Staff (Aux)'!P10</f>
        <v>78.55</v>
      </c>
      <c r="E25" s="524"/>
      <c r="F25" s="524"/>
      <c r="G25" s="524"/>
      <c r="H25" s="524"/>
      <c r="I25" s="524">
        <f t="shared" si="5"/>
        <v>80</v>
      </c>
      <c r="J25" s="524">
        <f t="shared" si="5"/>
        <v>80</v>
      </c>
      <c r="K25" s="524">
        <f t="shared" si="5"/>
        <v>80</v>
      </c>
      <c r="L25" s="524">
        <f t="shared" si="5"/>
        <v>80</v>
      </c>
      <c r="M25" s="524">
        <f t="shared" si="5"/>
        <v>80</v>
      </c>
      <c r="N25" s="524">
        <f t="shared" si="5"/>
        <v>80</v>
      </c>
      <c r="O25" s="524">
        <f t="shared" si="5"/>
        <v>80</v>
      </c>
      <c r="P25" s="524">
        <f t="shared" si="5"/>
        <v>80</v>
      </c>
      <c r="Q25" s="524">
        <f t="shared" si="5"/>
        <v>80</v>
      </c>
      <c r="R25" s="524">
        <f t="shared" si="5"/>
        <v>80</v>
      </c>
      <c r="S25" s="524">
        <f t="shared" si="5"/>
        <v>80</v>
      </c>
      <c r="T25" s="524">
        <f t="shared" si="5"/>
        <v>80</v>
      </c>
      <c r="U25" s="524">
        <f t="shared" si="6"/>
        <v>80</v>
      </c>
      <c r="V25" s="524">
        <f t="shared" si="6"/>
        <v>80</v>
      </c>
      <c r="W25" s="524">
        <f t="shared" si="6"/>
        <v>80</v>
      </c>
      <c r="X25" s="524">
        <f t="shared" si="6"/>
        <v>80</v>
      </c>
      <c r="Y25" s="524">
        <f t="shared" si="6"/>
        <v>80</v>
      </c>
      <c r="Z25" s="524">
        <f t="shared" si="6"/>
        <v>80</v>
      </c>
      <c r="AA25" s="524">
        <f t="shared" si="6"/>
        <v>80</v>
      </c>
      <c r="AB25" s="524">
        <f t="shared" si="6"/>
        <v>80</v>
      </c>
      <c r="AC25" s="524">
        <f t="shared" si="6"/>
        <v>80</v>
      </c>
      <c r="AD25" s="524">
        <f t="shared" si="6"/>
        <v>80</v>
      </c>
      <c r="AE25" s="524">
        <f t="shared" si="6"/>
        <v>80</v>
      </c>
      <c r="AF25" s="524">
        <f t="shared" si="6"/>
        <v>80</v>
      </c>
      <c r="AG25" s="524">
        <f t="shared" si="6"/>
        <v>80</v>
      </c>
      <c r="AH25" s="524">
        <f t="shared" si="6"/>
        <v>80</v>
      </c>
      <c r="AI25" s="524">
        <f t="shared" si="6"/>
        <v>80</v>
      </c>
      <c r="AJ25" s="524">
        <f t="shared" si="6"/>
        <v>80</v>
      </c>
      <c r="AK25" s="524">
        <f t="shared" si="7"/>
        <v>80</v>
      </c>
      <c r="AL25" s="524">
        <f t="shared" si="7"/>
        <v>80</v>
      </c>
      <c r="AM25" s="524">
        <f t="shared" si="7"/>
        <v>80</v>
      </c>
      <c r="AN25" s="524">
        <f t="shared" si="7"/>
        <v>80</v>
      </c>
      <c r="AO25" s="524">
        <f t="shared" si="7"/>
        <v>80</v>
      </c>
      <c r="AP25" s="524">
        <f t="shared" si="7"/>
        <v>80</v>
      </c>
      <c r="AQ25" s="524">
        <f t="shared" si="7"/>
        <v>80</v>
      </c>
      <c r="AR25" s="524">
        <f t="shared" si="7"/>
        <v>80</v>
      </c>
      <c r="AS25" s="524">
        <f t="shared" si="7"/>
        <v>80</v>
      </c>
      <c r="AT25" s="524">
        <f t="shared" si="7"/>
        <v>80</v>
      </c>
      <c r="AU25" s="524">
        <f t="shared" si="7"/>
        <v>80</v>
      </c>
      <c r="AV25" s="524">
        <f t="shared" si="7"/>
        <v>80</v>
      </c>
      <c r="AW25" s="524">
        <f t="shared" si="8"/>
        <v>80</v>
      </c>
      <c r="AX25" s="524">
        <f t="shared" si="8"/>
        <v>80</v>
      </c>
      <c r="AY25" s="524">
        <f t="shared" si="8"/>
        <v>80</v>
      </c>
      <c r="AZ25" s="524">
        <f t="shared" si="8"/>
        <v>80</v>
      </c>
      <c r="BA25" s="524">
        <f t="shared" si="8"/>
        <v>80</v>
      </c>
      <c r="BB25" s="524">
        <f t="shared" si="8"/>
        <v>80</v>
      </c>
      <c r="BC25" s="524">
        <f t="shared" si="8"/>
        <v>80</v>
      </c>
      <c r="BD25" s="524">
        <f t="shared" si="8"/>
        <v>80</v>
      </c>
      <c r="BE25" s="524">
        <f t="shared" si="8"/>
        <v>80</v>
      </c>
      <c r="BF25" s="524">
        <f t="shared" si="8"/>
        <v>80</v>
      </c>
      <c r="BG25" s="524">
        <f t="shared" si="8"/>
        <v>80</v>
      </c>
      <c r="BH25" s="524">
        <f t="shared" si="8"/>
        <v>80</v>
      </c>
      <c r="BI25" s="524">
        <f t="shared" si="8"/>
        <v>80</v>
      </c>
      <c r="BJ25" s="524">
        <f t="shared" si="8"/>
        <v>80</v>
      </c>
      <c r="BK25" s="524">
        <f t="shared" si="8"/>
        <v>80</v>
      </c>
      <c r="BL25" s="524">
        <f t="shared" si="8"/>
        <v>80</v>
      </c>
      <c r="BM25" s="524"/>
      <c r="BN25" s="524"/>
      <c r="BO25" s="524"/>
      <c r="BP25" s="524"/>
      <c r="BQ25" s="524"/>
      <c r="BR25" s="499"/>
      <c r="BS25" s="500">
        <f t="shared" si="3"/>
        <v>4480</v>
      </c>
      <c r="BT25" s="501">
        <f t="shared" si="4"/>
        <v>351904</v>
      </c>
      <c r="BU25" s="474"/>
      <c r="BV25" s="475"/>
    </row>
    <row r="26" spans="1:74">
      <c r="A26" s="494">
        <v>7</v>
      </c>
      <c r="B26" s="520" t="s">
        <v>2781</v>
      </c>
      <c r="C26" s="523">
        <v>2</v>
      </c>
      <c r="D26" s="497">
        <f>'[55]GC Staff (Aux)'!P11</f>
        <v>78.55</v>
      </c>
      <c r="E26" s="524"/>
      <c r="F26" s="524"/>
      <c r="G26" s="524"/>
      <c r="H26" s="524"/>
      <c r="I26" s="524">
        <f t="shared" si="5"/>
        <v>80</v>
      </c>
      <c r="J26" s="524">
        <f t="shared" si="5"/>
        <v>80</v>
      </c>
      <c r="K26" s="524">
        <f t="shared" si="5"/>
        <v>80</v>
      </c>
      <c r="L26" s="524">
        <f t="shared" si="5"/>
        <v>80</v>
      </c>
      <c r="M26" s="524">
        <f t="shared" si="5"/>
        <v>80</v>
      </c>
      <c r="N26" s="524">
        <f t="shared" si="5"/>
        <v>80</v>
      </c>
      <c r="O26" s="524">
        <f t="shared" si="5"/>
        <v>80</v>
      </c>
      <c r="P26" s="524">
        <f t="shared" si="5"/>
        <v>80</v>
      </c>
      <c r="Q26" s="524">
        <f t="shared" si="5"/>
        <v>80</v>
      </c>
      <c r="R26" s="524">
        <f t="shared" si="5"/>
        <v>80</v>
      </c>
      <c r="S26" s="524">
        <f t="shared" si="5"/>
        <v>80</v>
      </c>
      <c r="T26" s="524">
        <f t="shared" si="5"/>
        <v>80</v>
      </c>
      <c r="U26" s="524">
        <f t="shared" si="6"/>
        <v>80</v>
      </c>
      <c r="V26" s="524">
        <f t="shared" si="6"/>
        <v>80</v>
      </c>
      <c r="W26" s="524">
        <f t="shared" si="6"/>
        <v>80</v>
      </c>
      <c r="X26" s="524">
        <f t="shared" si="6"/>
        <v>80</v>
      </c>
      <c r="Y26" s="524">
        <f t="shared" si="6"/>
        <v>80</v>
      </c>
      <c r="Z26" s="524">
        <f t="shared" si="6"/>
        <v>80</v>
      </c>
      <c r="AA26" s="524">
        <f t="shared" si="6"/>
        <v>80</v>
      </c>
      <c r="AB26" s="524">
        <f t="shared" si="6"/>
        <v>80</v>
      </c>
      <c r="AC26" s="524">
        <f t="shared" si="6"/>
        <v>80</v>
      </c>
      <c r="AD26" s="524">
        <f t="shared" si="6"/>
        <v>80</v>
      </c>
      <c r="AE26" s="524">
        <f t="shared" si="6"/>
        <v>80</v>
      </c>
      <c r="AF26" s="524">
        <f t="shared" si="6"/>
        <v>80</v>
      </c>
      <c r="AG26" s="524">
        <f t="shared" si="6"/>
        <v>80</v>
      </c>
      <c r="AH26" s="524">
        <f t="shared" si="6"/>
        <v>80</v>
      </c>
      <c r="AI26" s="524">
        <f t="shared" si="6"/>
        <v>80</v>
      </c>
      <c r="AJ26" s="524">
        <f t="shared" si="6"/>
        <v>80</v>
      </c>
      <c r="AK26" s="524">
        <f t="shared" si="7"/>
        <v>80</v>
      </c>
      <c r="AL26" s="524">
        <f t="shared" si="7"/>
        <v>80</v>
      </c>
      <c r="AM26" s="524">
        <f t="shared" si="7"/>
        <v>80</v>
      </c>
      <c r="AN26" s="524">
        <f t="shared" si="7"/>
        <v>80</v>
      </c>
      <c r="AO26" s="524">
        <f t="shared" si="7"/>
        <v>80</v>
      </c>
      <c r="AP26" s="524">
        <f t="shared" si="7"/>
        <v>80</v>
      </c>
      <c r="AQ26" s="524">
        <f t="shared" si="7"/>
        <v>80</v>
      </c>
      <c r="AR26" s="524">
        <f t="shared" si="7"/>
        <v>80</v>
      </c>
      <c r="AS26" s="524">
        <f t="shared" si="7"/>
        <v>80</v>
      </c>
      <c r="AT26" s="524">
        <f t="shared" si="7"/>
        <v>80</v>
      </c>
      <c r="AU26" s="524">
        <f t="shared" si="7"/>
        <v>80</v>
      </c>
      <c r="AV26" s="524">
        <f t="shared" si="7"/>
        <v>80</v>
      </c>
      <c r="AW26" s="524">
        <f t="shared" si="8"/>
        <v>80</v>
      </c>
      <c r="AX26" s="524">
        <f t="shared" si="8"/>
        <v>80</v>
      </c>
      <c r="AY26" s="524">
        <f t="shared" si="8"/>
        <v>80</v>
      </c>
      <c r="AZ26" s="524">
        <f t="shared" si="8"/>
        <v>80</v>
      </c>
      <c r="BA26" s="524">
        <f t="shared" si="8"/>
        <v>80</v>
      </c>
      <c r="BB26" s="524">
        <f t="shared" si="8"/>
        <v>80</v>
      </c>
      <c r="BC26" s="524">
        <f t="shared" si="8"/>
        <v>80</v>
      </c>
      <c r="BD26" s="524">
        <f t="shared" si="8"/>
        <v>80</v>
      </c>
      <c r="BE26" s="524">
        <f t="shared" si="8"/>
        <v>80</v>
      </c>
      <c r="BF26" s="524">
        <f t="shared" si="8"/>
        <v>80</v>
      </c>
      <c r="BG26" s="524">
        <f t="shared" si="8"/>
        <v>80</v>
      </c>
      <c r="BH26" s="524">
        <f t="shared" si="8"/>
        <v>80</v>
      </c>
      <c r="BI26" s="524">
        <f t="shared" si="8"/>
        <v>80</v>
      </c>
      <c r="BJ26" s="524">
        <f t="shared" si="8"/>
        <v>80</v>
      </c>
      <c r="BK26" s="524">
        <f t="shared" si="8"/>
        <v>80</v>
      </c>
      <c r="BL26" s="524">
        <f t="shared" si="8"/>
        <v>80</v>
      </c>
      <c r="BM26" s="524"/>
      <c r="BN26" s="524"/>
      <c r="BO26" s="524"/>
      <c r="BP26" s="524"/>
      <c r="BQ26" s="524"/>
      <c r="BR26" s="499"/>
      <c r="BS26" s="500">
        <f t="shared" si="3"/>
        <v>4480</v>
      </c>
      <c r="BT26" s="501">
        <f t="shared" si="4"/>
        <v>351904</v>
      </c>
      <c r="BU26" s="474"/>
      <c r="BV26" s="475"/>
    </row>
    <row r="27" spans="1:74">
      <c r="A27" s="494">
        <v>8</v>
      </c>
      <c r="B27" s="520" t="s">
        <v>2782</v>
      </c>
      <c r="C27" s="523">
        <v>1</v>
      </c>
      <c r="D27" s="497">
        <f>'[55]GC Staff (Aux)'!P12</f>
        <v>76</v>
      </c>
      <c r="E27" s="524"/>
      <c r="F27" s="524"/>
      <c r="G27" s="524"/>
      <c r="H27" s="524"/>
      <c r="I27" s="524">
        <f t="shared" si="5"/>
        <v>40</v>
      </c>
      <c r="J27" s="524">
        <f t="shared" si="5"/>
        <v>40</v>
      </c>
      <c r="K27" s="524">
        <f t="shared" si="5"/>
        <v>40</v>
      </c>
      <c r="L27" s="524">
        <f t="shared" si="5"/>
        <v>40</v>
      </c>
      <c r="M27" s="524">
        <f t="shared" si="5"/>
        <v>40</v>
      </c>
      <c r="N27" s="524">
        <f t="shared" si="5"/>
        <v>40</v>
      </c>
      <c r="O27" s="524">
        <f t="shared" si="5"/>
        <v>40</v>
      </c>
      <c r="P27" s="524">
        <f t="shared" si="5"/>
        <v>40</v>
      </c>
      <c r="Q27" s="524">
        <f t="shared" si="5"/>
        <v>40</v>
      </c>
      <c r="R27" s="524">
        <f t="shared" si="5"/>
        <v>40</v>
      </c>
      <c r="S27" s="524">
        <f t="shared" si="5"/>
        <v>40</v>
      </c>
      <c r="T27" s="524">
        <f t="shared" si="5"/>
        <v>40</v>
      </c>
      <c r="U27" s="524">
        <f t="shared" si="6"/>
        <v>40</v>
      </c>
      <c r="V27" s="524">
        <f t="shared" si="6"/>
        <v>40</v>
      </c>
      <c r="W27" s="524">
        <f t="shared" si="6"/>
        <v>40</v>
      </c>
      <c r="X27" s="524">
        <f t="shared" si="6"/>
        <v>40</v>
      </c>
      <c r="Y27" s="524">
        <f t="shared" si="6"/>
        <v>40</v>
      </c>
      <c r="Z27" s="524">
        <f t="shared" si="6"/>
        <v>40</v>
      </c>
      <c r="AA27" s="524">
        <f t="shared" si="6"/>
        <v>40</v>
      </c>
      <c r="AB27" s="524">
        <f t="shared" si="6"/>
        <v>40</v>
      </c>
      <c r="AC27" s="524">
        <f t="shared" si="6"/>
        <v>40</v>
      </c>
      <c r="AD27" s="524">
        <f t="shared" si="6"/>
        <v>40</v>
      </c>
      <c r="AE27" s="524">
        <f t="shared" si="6"/>
        <v>40</v>
      </c>
      <c r="AF27" s="524">
        <f t="shared" si="6"/>
        <v>40</v>
      </c>
      <c r="AG27" s="524">
        <f t="shared" si="6"/>
        <v>40</v>
      </c>
      <c r="AH27" s="524">
        <f t="shared" si="6"/>
        <v>40</v>
      </c>
      <c r="AI27" s="524">
        <f t="shared" si="6"/>
        <v>40</v>
      </c>
      <c r="AJ27" s="524">
        <f t="shared" si="6"/>
        <v>40</v>
      </c>
      <c r="AK27" s="524">
        <f t="shared" si="7"/>
        <v>40</v>
      </c>
      <c r="AL27" s="524">
        <f t="shared" si="7"/>
        <v>40</v>
      </c>
      <c r="AM27" s="524">
        <f t="shared" si="7"/>
        <v>40</v>
      </c>
      <c r="AN27" s="524">
        <f t="shared" si="7"/>
        <v>40</v>
      </c>
      <c r="AO27" s="524">
        <f t="shared" si="7"/>
        <v>40</v>
      </c>
      <c r="AP27" s="524">
        <f t="shared" si="7"/>
        <v>40</v>
      </c>
      <c r="AQ27" s="524">
        <f t="shared" si="7"/>
        <v>40</v>
      </c>
      <c r="AR27" s="524">
        <f t="shared" si="7"/>
        <v>40</v>
      </c>
      <c r="AS27" s="524">
        <f t="shared" si="7"/>
        <v>40</v>
      </c>
      <c r="AT27" s="524">
        <f t="shared" si="7"/>
        <v>40</v>
      </c>
      <c r="AU27" s="524">
        <f t="shared" si="7"/>
        <v>40</v>
      </c>
      <c r="AV27" s="524">
        <f t="shared" si="7"/>
        <v>40</v>
      </c>
      <c r="AW27" s="524">
        <f t="shared" si="8"/>
        <v>40</v>
      </c>
      <c r="AX27" s="524">
        <f t="shared" si="8"/>
        <v>40</v>
      </c>
      <c r="AY27" s="524">
        <f t="shared" si="8"/>
        <v>40</v>
      </c>
      <c r="AZ27" s="524">
        <f t="shared" si="8"/>
        <v>40</v>
      </c>
      <c r="BA27" s="524">
        <f t="shared" si="8"/>
        <v>40</v>
      </c>
      <c r="BB27" s="524">
        <f t="shared" si="8"/>
        <v>40</v>
      </c>
      <c r="BC27" s="524">
        <f t="shared" si="8"/>
        <v>40</v>
      </c>
      <c r="BD27" s="524">
        <f t="shared" si="8"/>
        <v>40</v>
      </c>
      <c r="BE27" s="524">
        <f t="shared" si="8"/>
        <v>40</v>
      </c>
      <c r="BF27" s="524">
        <f t="shared" si="8"/>
        <v>40</v>
      </c>
      <c r="BG27" s="524">
        <f t="shared" si="8"/>
        <v>40</v>
      </c>
      <c r="BH27" s="524">
        <f t="shared" si="8"/>
        <v>40</v>
      </c>
      <c r="BI27" s="524">
        <f t="shared" si="8"/>
        <v>40</v>
      </c>
      <c r="BJ27" s="524">
        <f t="shared" si="8"/>
        <v>40</v>
      </c>
      <c r="BK27" s="524">
        <f t="shared" si="8"/>
        <v>40</v>
      </c>
      <c r="BL27" s="524">
        <f t="shared" si="8"/>
        <v>40</v>
      </c>
      <c r="BM27" s="524"/>
      <c r="BN27" s="524"/>
      <c r="BO27" s="524"/>
      <c r="BP27" s="524"/>
      <c r="BQ27" s="524"/>
      <c r="BR27" s="499"/>
      <c r="BS27" s="500">
        <f t="shared" si="3"/>
        <v>2240</v>
      </c>
      <c r="BT27" s="501">
        <f t="shared" si="4"/>
        <v>170240</v>
      </c>
      <c r="BU27" s="474"/>
      <c r="BV27" s="475"/>
    </row>
    <row r="28" spans="1:74">
      <c r="A28" s="494">
        <v>9</v>
      </c>
      <c r="B28" s="520" t="s">
        <v>2783</v>
      </c>
      <c r="C28" s="523">
        <v>2</v>
      </c>
      <c r="D28" s="497">
        <f>'[55]GC Staff (Aux)'!P13</f>
        <v>76</v>
      </c>
      <c r="E28" s="524"/>
      <c r="F28" s="524"/>
      <c r="G28" s="524"/>
      <c r="H28" s="524"/>
      <c r="I28" s="524">
        <f t="shared" si="5"/>
        <v>80</v>
      </c>
      <c r="J28" s="524">
        <f t="shared" si="5"/>
        <v>80</v>
      </c>
      <c r="K28" s="524">
        <f t="shared" si="5"/>
        <v>80</v>
      </c>
      <c r="L28" s="524">
        <f t="shared" si="5"/>
        <v>80</v>
      </c>
      <c r="M28" s="524">
        <f t="shared" si="5"/>
        <v>80</v>
      </c>
      <c r="N28" s="524">
        <f t="shared" si="5"/>
        <v>80</v>
      </c>
      <c r="O28" s="524">
        <f t="shared" si="5"/>
        <v>80</v>
      </c>
      <c r="P28" s="524">
        <f t="shared" si="5"/>
        <v>80</v>
      </c>
      <c r="Q28" s="524">
        <f t="shared" si="5"/>
        <v>80</v>
      </c>
      <c r="R28" s="524">
        <f t="shared" si="5"/>
        <v>80</v>
      </c>
      <c r="S28" s="524">
        <f t="shared" si="5"/>
        <v>80</v>
      </c>
      <c r="T28" s="524">
        <f t="shared" si="5"/>
        <v>80</v>
      </c>
      <c r="U28" s="524">
        <f t="shared" si="6"/>
        <v>80</v>
      </c>
      <c r="V28" s="524">
        <f t="shared" si="6"/>
        <v>80</v>
      </c>
      <c r="W28" s="524">
        <f t="shared" si="6"/>
        <v>80</v>
      </c>
      <c r="X28" s="524">
        <f t="shared" si="6"/>
        <v>80</v>
      </c>
      <c r="Y28" s="524">
        <f t="shared" si="6"/>
        <v>80</v>
      </c>
      <c r="Z28" s="524">
        <f t="shared" si="6"/>
        <v>80</v>
      </c>
      <c r="AA28" s="524">
        <f t="shared" si="6"/>
        <v>80</v>
      </c>
      <c r="AB28" s="524">
        <f t="shared" si="6"/>
        <v>80</v>
      </c>
      <c r="AC28" s="524">
        <f t="shared" si="6"/>
        <v>80</v>
      </c>
      <c r="AD28" s="524">
        <f t="shared" si="6"/>
        <v>80</v>
      </c>
      <c r="AE28" s="524">
        <f t="shared" si="6"/>
        <v>80</v>
      </c>
      <c r="AF28" s="524">
        <f t="shared" si="6"/>
        <v>80</v>
      </c>
      <c r="AG28" s="524">
        <f t="shared" si="6"/>
        <v>80</v>
      </c>
      <c r="AH28" s="524">
        <f t="shared" si="6"/>
        <v>80</v>
      </c>
      <c r="AI28" s="524">
        <f t="shared" si="6"/>
        <v>80</v>
      </c>
      <c r="AJ28" s="524">
        <f t="shared" si="6"/>
        <v>80</v>
      </c>
      <c r="AK28" s="524">
        <f t="shared" si="7"/>
        <v>80</v>
      </c>
      <c r="AL28" s="524">
        <f t="shared" si="7"/>
        <v>80</v>
      </c>
      <c r="AM28" s="524">
        <f t="shared" si="7"/>
        <v>80</v>
      </c>
      <c r="AN28" s="524">
        <f t="shared" si="7"/>
        <v>80</v>
      </c>
      <c r="AO28" s="524">
        <f t="shared" si="7"/>
        <v>80</v>
      </c>
      <c r="AP28" s="524">
        <f t="shared" si="7"/>
        <v>80</v>
      </c>
      <c r="AQ28" s="524">
        <f t="shared" si="7"/>
        <v>80</v>
      </c>
      <c r="AR28" s="524">
        <f t="shared" si="7"/>
        <v>80</v>
      </c>
      <c r="AS28" s="524">
        <f t="shared" si="7"/>
        <v>80</v>
      </c>
      <c r="AT28" s="524">
        <f t="shared" si="7"/>
        <v>80</v>
      </c>
      <c r="AU28" s="524">
        <f t="shared" si="7"/>
        <v>80</v>
      </c>
      <c r="AV28" s="524">
        <f t="shared" si="7"/>
        <v>80</v>
      </c>
      <c r="AW28" s="524">
        <f t="shared" si="8"/>
        <v>80</v>
      </c>
      <c r="AX28" s="524">
        <f t="shared" si="8"/>
        <v>80</v>
      </c>
      <c r="AY28" s="524">
        <f t="shared" si="8"/>
        <v>80</v>
      </c>
      <c r="AZ28" s="524">
        <f t="shared" si="8"/>
        <v>80</v>
      </c>
      <c r="BA28" s="524">
        <f t="shared" si="8"/>
        <v>80</v>
      </c>
      <c r="BB28" s="524">
        <f t="shared" si="8"/>
        <v>80</v>
      </c>
      <c r="BC28" s="524">
        <f t="shared" si="8"/>
        <v>80</v>
      </c>
      <c r="BD28" s="524">
        <f t="shared" si="8"/>
        <v>80</v>
      </c>
      <c r="BE28" s="524">
        <f t="shared" si="8"/>
        <v>80</v>
      </c>
      <c r="BF28" s="524">
        <f t="shared" si="8"/>
        <v>80</v>
      </c>
      <c r="BG28" s="524">
        <f t="shared" si="8"/>
        <v>80</v>
      </c>
      <c r="BH28" s="524">
        <f t="shared" si="8"/>
        <v>80</v>
      </c>
      <c r="BI28" s="524">
        <f t="shared" si="8"/>
        <v>80</v>
      </c>
      <c r="BJ28" s="524">
        <f t="shared" si="8"/>
        <v>80</v>
      </c>
      <c r="BK28" s="524">
        <f t="shared" si="8"/>
        <v>80</v>
      </c>
      <c r="BL28" s="524">
        <f t="shared" si="8"/>
        <v>80</v>
      </c>
      <c r="BM28" s="524"/>
      <c r="BN28" s="524"/>
      <c r="BO28" s="524"/>
      <c r="BP28" s="524"/>
      <c r="BQ28" s="524"/>
      <c r="BR28" s="499"/>
      <c r="BS28" s="500">
        <f t="shared" si="3"/>
        <v>4480</v>
      </c>
      <c r="BT28" s="501">
        <f t="shared" si="4"/>
        <v>340480</v>
      </c>
      <c r="BU28" s="474"/>
      <c r="BV28" s="475"/>
    </row>
    <row r="29" spans="1:74">
      <c r="A29" s="494">
        <v>10</v>
      </c>
      <c r="B29" s="520" t="s">
        <v>2784</v>
      </c>
      <c r="C29" s="523">
        <v>1</v>
      </c>
      <c r="D29" s="497">
        <f>'[55]GC Staff (Aux)'!P14</f>
        <v>78.55</v>
      </c>
      <c r="E29" s="524"/>
      <c r="F29" s="524"/>
      <c r="G29" s="524"/>
      <c r="H29" s="524"/>
      <c r="I29" s="524">
        <f t="shared" si="5"/>
        <v>40</v>
      </c>
      <c r="J29" s="524">
        <f t="shared" si="5"/>
        <v>40</v>
      </c>
      <c r="K29" s="524">
        <f t="shared" si="5"/>
        <v>40</v>
      </c>
      <c r="L29" s="524">
        <f t="shared" si="5"/>
        <v>40</v>
      </c>
      <c r="M29" s="524">
        <f t="shared" si="5"/>
        <v>40</v>
      </c>
      <c r="N29" s="524">
        <f t="shared" si="5"/>
        <v>40</v>
      </c>
      <c r="O29" s="524">
        <f t="shared" si="5"/>
        <v>40</v>
      </c>
      <c r="P29" s="524">
        <f t="shared" si="5"/>
        <v>40</v>
      </c>
      <c r="Q29" s="524">
        <f t="shared" si="5"/>
        <v>40</v>
      </c>
      <c r="R29" s="524">
        <f t="shared" si="5"/>
        <v>40</v>
      </c>
      <c r="S29" s="524">
        <f t="shared" si="5"/>
        <v>40</v>
      </c>
      <c r="T29" s="524">
        <f t="shared" si="5"/>
        <v>40</v>
      </c>
      <c r="U29" s="524">
        <f t="shared" si="6"/>
        <v>40</v>
      </c>
      <c r="V29" s="524">
        <f t="shared" si="6"/>
        <v>40</v>
      </c>
      <c r="W29" s="524">
        <f t="shared" si="6"/>
        <v>40</v>
      </c>
      <c r="X29" s="524">
        <f t="shared" si="6"/>
        <v>40</v>
      </c>
      <c r="Y29" s="524">
        <f t="shared" si="6"/>
        <v>40</v>
      </c>
      <c r="Z29" s="524">
        <f t="shared" si="6"/>
        <v>40</v>
      </c>
      <c r="AA29" s="524">
        <f t="shared" si="6"/>
        <v>40</v>
      </c>
      <c r="AB29" s="524">
        <f t="shared" si="6"/>
        <v>40</v>
      </c>
      <c r="AC29" s="524">
        <f t="shared" si="6"/>
        <v>40</v>
      </c>
      <c r="AD29" s="524">
        <f t="shared" si="6"/>
        <v>40</v>
      </c>
      <c r="AE29" s="524">
        <f t="shared" si="6"/>
        <v>40</v>
      </c>
      <c r="AF29" s="524">
        <f t="shared" si="6"/>
        <v>40</v>
      </c>
      <c r="AG29" s="524">
        <f t="shared" si="6"/>
        <v>40</v>
      </c>
      <c r="AH29" s="524">
        <f t="shared" si="6"/>
        <v>40</v>
      </c>
      <c r="AI29" s="524">
        <f t="shared" si="6"/>
        <v>40</v>
      </c>
      <c r="AJ29" s="524">
        <f t="shared" si="6"/>
        <v>40</v>
      </c>
      <c r="AK29" s="524">
        <f t="shared" si="7"/>
        <v>40</v>
      </c>
      <c r="AL29" s="524">
        <f t="shared" si="7"/>
        <v>40</v>
      </c>
      <c r="AM29" s="524">
        <f t="shared" si="7"/>
        <v>40</v>
      </c>
      <c r="AN29" s="524">
        <f t="shared" si="7"/>
        <v>40</v>
      </c>
      <c r="AO29" s="524">
        <f t="shared" si="7"/>
        <v>40</v>
      </c>
      <c r="AP29" s="524">
        <f t="shared" si="7"/>
        <v>40</v>
      </c>
      <c r="AQ29" s="524">
        <f t="shared" si="7"/>
        <v>40</v>
      </c>
      <c r="AR29" s="524">
        <f t="shared" si="7"/>
        <v>40</v>
      </c>
      <c r="AS29" s="524">
        <f t="shared" si="7"/>
        <v>40</v>
      </c>
      <c r="AT29" s="524">
        <f t="shared" si="7"/>
        <v>40</v>
      </c>
      <c r="AU29" s="524">
        <f t="shared" si="7"/>
        <v>40</v>
      </c>
      <c r="AV29" s="524">
        <f t="shared" si="7"/>
        <v>40</v>
      </c>
      <c r="AW29" s="524">
        <f t="shared" si="8"/>
        <v>40</v>
      </c>
      <c r="AX29" s="524">
        <f t="shared" si="8"/>
        <v>40</v>
      </c>
      <c r="AY29" s="524">
        <f t="shared" si="8"/>
        <v>40</v>
      </c>
      <c r="AZ29" s="524">
        <f t="shared" si="8"/>
        <v>40</v>
      </c>
      <c r="BA29" s="524">
        <f t="shared" si="8"/>
        <v>40</v>
      </c>
      <c r="BB29" s="524">
        <f t="shared" si="8"/>
        <v>40</v>
      </c>
      <c r="BC29" s="524">
        <f t="shared" si="8"/>
        <v>40</v>
      </c>
      <c r="BD29" s="524">
        <f t="shared" si="8"/>
        <v>40</v>
      </c>
      <c r="BE29" s="524">
        <f t="shared" si="8"/>
        <v>40</v>
      </c>
      <c r="BF29" s="524">
        <f t="shared" si="8"/>
        <v>40</v>
      </c>
      <c r="BG29" s="524">
        <f t="shared" si="8"/>
        <v>40</v>
      </c>
      <c r="BH29" s="524">
        <f t="shared" si="8"/>
        <v>40</v>
      </c>
      <c r="BI29" s="524">
        <f t="shared" si="8"/>
        <v>40</v>
      </c>
      <c r="BJ29" s="524">
        <f t="shared" si="8"/>
        <v>40</v>
      </c>
      <c r="BK29" s="524">
        <f t="shared" si="8"/>
        <v>40</v>
      </c>
      <c r="BL29" s="524">
        <f t="shared" si="8"/>
        <v>40</v>
      </c>
      <c r="BM29" s="524"/>
      <c r="BN29" s="524"/>
      <c r="BO29" s="524"/>
      <c r="BP29" s="524"/>
      <c r="BQ29" s="524"/>
      <c r="BR29" s="499"/>
      <c r="BS29" s="500">
        <f t="shared" si="3"/>
        <v>2240</v>
      </c>
      <c r="BT29" s="501">
        <f t="shared" si="4"/>
        <v>175952</v>
      </c>
      <c r="BU29" s="474"/>
      <c r="BV29" s="475"/>
    </row>
    <row r="30" spans="1:74">
      <c r="A30" s="494">
        <v>11</v>
      </c>
      <c r="B30" s="520" t="s">
        <v>2785</v>
      </c>
      <c r="C30" s="523">
        <v>4</v>
      </c>
      <c r="D30" s="497">
        <f>'[55]GC Staff (Aux)'!P15</f>
        <v>76</v>
      </c>
      <c r="E30" s="524"/>
      <c r="F30" s="524"/>
      <c r="G30" s="524"/>
      <c r="H30" s="524"/>
      <c r="I30" s="524">
        <f t="shared" si="5"/>
        <v>160</v>
      </c>
      <c r="J30" s="524">
        <f t="shared" si="5"/>
        <v>160</v>
      </c>
      <c r="K30" s="524">
        <f t="shared" si="5"/>
        <v>160</v>
      </c>
      <c r="L30" s="524">
        <f t="shared" si="5"/>
        <v>160</v>
      </c>
      <c r="M30" s="524">
        <f t="shared" si="5"/>
        <v>160</v>
      </c>
      <c r="N30" s="524">
        <f t="shared" si="5"/>
        <v>160</v>
      </c>
      <c r="O30" s="524">
        <f t="shared" si="5"/>
        <v>160</v>
      </c>
      <c r="P30" s="524">
        <f t="shared" si="5"/>
        <v>160</v>
      </c>
      <c r="Q30" s="524">
        <f t="shared" si="5"/>
        <v>160</v>
      </c>
      <c r="R30" s="524">
        <f t="shared" si="5"/>
        <v>160</v>
      </c>
      <c r="S30" s="524">
        <f t="shared" si="5"/>
        <v>160</v>
      </c>
      <c r="T30" s="524">
        <f t="shared" si="5"/>
        <v>160</v>
      </c>
      <c r="U30" s="524">
        <f t="shared" si="6"/>
        <v>160</v>
      </c>
      <c r="V30" s="524">
        <f t="shared" si="6"/>
        <v>160</v>
      </c>
      <c r="W30" s="524">
        <f t="shared" si="6"/>
        <v>160</v>
      </c>
      <c r="X30" s="524">
        <f t="shared" si="6"/>
        <v>160</v>
      </c>
      <c r="Y30" s="524">
        <f t="shared" si="6"/>
        <v>160</v>
      </c>
      <c r="Z30" s="524">
        <f t="shared" si="6"/>
        <v>160</v>
      </c>
      <c r="AA30" s="524">
        <f t="shared" si="6"/>
        <v>160</v>
      </c>
      <c r="AB30" s="524">
        <f t="shared" si="6"/>
        <v>160</v>
      </c>
      <c r="AC30" s="524">
        <f t="shared" si="6"/>
        <v>160</v>
      </c>
      <c r="AD30" s="524">
        <f t="shared" si="6"/>
        <v>160</v>
      </c>
      <c r="AE30" s="524">
        <f t="shared" si="6"/>
        <v>160</v>
      </c>
      <c r="AF30" s="524">
        <f t="shared" si="6"/>
        <v>160</v>
      </c>
      <c r="AG30" s="524">
        <f t="shared" si="6"/>
        <v>160</v>
      </c>
      <c r="AH30" s="524">
        <f t="shared" si="6"/>
        <v>160</v>
      </c>
      <c r="AI30" s="524">
        <f t="shared" si="6"/>
        <v>160</v>
      </c>
      <c r="AJ30" s="524">
        <f t="shared" si="6"/>
        <v>160</v>
      </c>
      <c r="AK30" s="524">
        <f t="shared" si="7"/>
        <v>160</v>
      </c>
      <c r="AL30" s="524">
        <f t="shared" si="7"/>
        <v>160</v>
      </c>
      <c r="AM30" s="524">
        <f t="shared" si="7"/>
        <v>160</v>
      </c>
      <c r="AN30" s="524">
        <f t="shared" si="7"/>
        <v>160</v>
      </c>
      <c r="AO30" s="524">
        <f t="shared" si="7"/>
        <v>160</v>
      </c>
      <c r="AP30" s="524">
        <f t="shared" si="7"/>
        <v>160</v>
      </c>
      <c r="AQ30" s="524">
        <f t="shared" si="7"/>
        <v>160</v>
      </c>
      <c r="AR30" s="524">
        <f t="shared" si="7"/>
        <v>160</v>
      </c>
      <c r="AS30" s="524">
        <f t="shared" si="7"/>
        <v>160</v>
      </c>
      <c r="AT30" s="524">
        <f t="shared" si="7"/>
        <v>160</v>
      </c>
      <c r="AU30" s="524">
        <f t="shared" si="7"/>
        <v>160</v>
      </c>
      <c r="AV30" s="524">
        <f t="shared" si="7"/>
        <v>160</v>
      </c>
      <c r="AW30" s="524">
        <f t="shared" si="8"/>
        <v>160</v>
      </c>
      <c r="AX30" s="524">
        <f t="shared" si="8"/>
        <v>160</v>
      </c>
      <c r="AY30" s="524">
        <f t="shared" si="8"/>
        <v>160</v>
      </c>
      <c r="AZ30" s="524">
        <f t="shared" si="8"/>
        <v>160</v>
      </c>
      <c r="BA30" s="524">
        <f t="shared" si="8"/>
        <v>160</v>
      </c>
      <c r="BB30" s="524">
        <f t="shared" si="8"/>
        <v>160</v>
      </c>
      <c r="BC30" s="524">
        <f t="shared" si="8"/>
        <v>160</v>
      </c>
      <c r="BD30" s="524">
        <f t="shared" si="8"/>
        <v>160</v>
      </c>
      <c r="BE30" s="524">
        <f t="shared" si="8"/>
        <v>160</v>
      </c>
      <c r="BF30" s="524">
        <f t="shared" si="8"/>
        <v>160</v>
      </c>
      <c r="BG30" s="524">
        <f t="shared" si="8"/>
        <v>160</v>
      </c>
      <c r="BH30" s="524">
        <f t="shared" si="8"/>
        <v>160</v>
      </c>
      <c r="BI30" s="524">
        <f t="shared" si="8"/>
        <v>160</v>
      </c>
      <c r="BJ30" s="524">
        <f t="shared" si="8"/>
        <v>160</v>
      </c>
      <c r="BK30" s="524">
        <f t="shared" si="8"/>
        <v>160</v>
      </c>
      <c r="BL30" s="524">
        <f t="shared" si="8"/>
        <v>160</v>
      </c>
      <c r="BM30" s="524"/>
      <c r="BN30" s="524"/>
      <c r="BO30" s="524"/>
      <c r="BP30" s="524"/>
      <c r="BQ30" s="524"/>
      <c r="BR30" s="499"/>
      <c r="BS30" s="500">
        <f t="shared" si="3"/>
        <v>8960</v>
      </c>
      <c r="BT30" s="501">
        <f t="shared" si="4"/>
        <v>680960</v>
      </c>
      <c r="BU30" s="474"/>
      <c r="BV30" s="475"/>
    </row>
    <row r="31" spans="1:74">
      <c r="A31" s="494">
        <v>12</v>
      </c>
      <c r="B31" s="520" t="s">
        <v>2786</v>
      </c>
      <c r="C31" s="523">
        <v>3</v>
      </c>
      <c r="D31" s="497">
        <f>'[55]GC Staff (Aux)'!P16</f>
        <v>76</v>
      </c>
      <c r="E31" s="524"/>
      <c r="F31" s="524"/>
      <c r="G31" s="524"/>
      <c r="H31" s="524"/>
      <c r="I31" s="524">
        <f t="shared" si="5"/>
        <v>120</v>
      </c>
      <c r="J31" s="524">
        <f t="shared" si="5"/>
        <v>120</v>
      </c>
      <c r="K31" s="524">
        <f t="shared" si="5"/>
        <v>120</v>
      </c>
      <c r="L31" s="524">
        <f t="shared" si="5"/>
        <v>120</v>
      </c>
      <c r="M31" s="524">
        <f t="shared" si="5"/>
        <v>120</v>
      </c>
      <c r="N31" s="524">
        <f t="shared" si="5"/>
        <v>120</v>
      </c>
      <c r="O31" s="524">
        <f t="shared" si="5"/>
        <v>120</v>
      </c>
      <c r="P31" s="524">
        <f t="shared" si="5"/>
        <v>120</v>
      </c>
      <c r="Q31" s="524">
        <f t="shared" si="5"/>
        <v>120</v>
      </c>
      <c r="R31" s="524">
        <f t="shared" si="5"/>
        <v>120</v>
      </c>
      <c r="S31" s="524">
        <f t="shared" si="5"/>
        <v>120</v>
      </c>
      <c r="T31" s="524">
        <f t="shared" si="5"/>
        <v>120</v>
      </c>
      <c r="U31" s="524">
        <f t="shared" si="6"/>
        <v>120</v>
      </c>
      <c r="V31" s="524">
        <f t="shared" si="6"/>
        <v>120</v>
      </c>
      <c r="W31" s="524">
        <f t="shared" si="6"/>
        <v>120</v>
      </c>
      <c r="X31" s="524">
        <f t="shared" si="6"/>
        <v>120</v>
      </c>
      <c r="Y31" s="524">
        <f t="shared" si="6"/>
        <v>120</v>
      </c>
      <c r="Z31" s="524">
        <f t="shared" si="6"/>
        <v>120</v>
      </c>
      <c r="AA31" s="524">
        <f t="shared" si="6"/>
        <v>120</v>
      </c>
      <c r="AB31" s="524">
        <f t="shared" si="6"/>
        <v>120</v>
      </c>
      <c r="AC31" s="524">
        <f t="shared" si="6"/>
        <v>120</v>
      </c>
      <c r="AD31" s="524">
        <f t="shared" si="6"/>
        <v>120</v>
      </c>
      <c r="AE31" s="524">
        <f t="shared" si="6"/>
        <v>120</v>
      </c>
      <c r="AF31" s="524">
        <f t="shared" si="6"/>
        <v>120</v>
      </c>
      <c r="AG31" s="524">
        <f t="shared" si="6"/>
        <v>120</v>
      </c>
      <c r="AH31" s="524">
        <f t="shared" si="6"/>
        <v>120</v>
      </c>
      <c r="AI31" s="524">
        <f t="shared" si="6"/>
        <v>120</v>
      </c>
      <c r="AJ31" s="524">
        <f t="shared" si="6"/>
        <v>120</v>
      </c>
      <c r="AK31" s="524">
        <f t="shared" si="7"/>
        <v>120</v>
      </c>
      <c r="AL31" s="524">
        <f t="shared" si="7"/>
        <v>120</v>
      </c>
      <c r="AM31" s="524">
        <f t="shared" si="7"/>
        <v>120</v>
      </c>
      <c r="AN31" s="524">
        <f t="shared" si="7"/>
        <v>120</v>
      </c>
      <c r="AO31" s="524">
        <f t="shared" si="7"/>
        <v>120</v>
      </c>
      <c r="AP31" s="524">
        <f t="shared" si="7"/>
        <v>120</v>
      </c>
      <c r="AQ31" s="524">
        <f t="shared" si="7"/>
        <v>120</v>
      </c>
      <c r="AR31" s="524">
        <f t="shared" si="7"/>
        <v>120</v>
      </c>
      <c r="AS31" s="524">
        <f t="shared" si="7"/>
        <v>120</v>
      </c>
      <c r="AT31" s="524">
        <f t="shared" si="7"/>
        <v>120</v>
      </c>
      <c r="AU31" s="524">
        <f t="shared" si="7"/>
        <v>120</v>
      </c>
      <c r="AV31" s="524">
        <f t="shared" si="7"/>
        <v>120</v>
      </c>
      <c r="AW31" s="524">
        <f t="shared" si="8"/>
        <v>120</v>
      </c>
      <c r="AX31" s="524">
        <f t="shared" si="8"/>
        <v>120</v>
      </c>
      <c r="AY31" s="524">
        <f t="shared" si="8"/>
        <v>120</v>
      </c>
      <c r="AZ31" s="524">
        <f t="shared" si="8"/>
        <v>120</v>
      </c>
      <c r="BA31" s="524">
        <f t="shared" si="8"/>
        <v>120</v>
      </c>
      <c r="BB31" s="524">
        <f t="shared" si="8"/>
        <v>120</v>
      </c>
      <c r="BC31" s="524">
        <f t="shared" si="8"/>
        <v>120</v>
      </c>
      <c r="BD31" s="524">
        <f t="shared" si="8"/>
        <v>120</v>
      </c>
      <c r="BE31" s="524">
        <f t="shared" si="8"/>
        <v>120</v>
      </c>
      <c r="BF31" s="524">
        <f t="shared" si="8"/>
        <v>120</v>
      </c>
      <c r="BG31" s="524">
        <f t="shared" si="8"/>
        <v>120</v>
      </c>
      <c r="BH31" s="524">
        <f t="shared" si="8"/>
        <v>120</v>
      </c>
      <c r="BI31" s="524">
        <f t="shared" si="8"/>
        <v>120</v>
      </c>
      <c r="BJ31" s="524">
        <f t="shared" si="8"/>
        <v>120</v>
      </c>
      <c r="BK31" s="524">
        <f t="shared" si="8"/>
        <v>120</v>
      </c>
      <c r="BL31" s="524">
        <f t="shared" si="8"/>
        <v>120</v>
      </c>
      <c r="BM31" s="524"/>
      <c r="BN31" s="524"/>
      <c r="BO31" s="524"/>
      <c r="BP31" s="524"/>
      <c r="BQ31" s="524"/>
      <c r="BR31" s="499"/>
      <c r="BS31" s="500">
        <f t="shared" si="3"/>
        <v>6720</v>
      </c>
      <c r="BT31" s="501">
        <f t="shared" si="4"/>
        <v>510720</v>
      </c>
      <c r="BU31" s="474"/>
      <c r="BV31" s="475"/>
    </row>
    <row r="32" spans="1:74">
      <c r="A32" s="494">
        <v>13</v>
      </c>
      <c r="B32" s="520" t="s">
        <v>2787</v>
      </c>
      <c r="C32" s="523">
        <v>3</v>
      </c>
      <c r="D32" s="497">
        <f>'[55]GC Staff (Aux)'!P17</f>
        <v>76</v>
      </c>
      <c r="E32" s="524"/>
      <c r="F32" s="524"/>
      <c r="G32" s="524"/>
      <c r="H32" s="524"/>
      <c r="I32" s="524">
        <f t="shared" si="5"/>
        <v>120</v>
      </c>
      <c r="J32" s="524">
        <f t="shared" si="5"/>
        <v>120</v>
      </c>
      <c r="K32" s="524">
        <f t="shared" si="5"/>
        <v>120</v>
      </c>
      <c r="L32" s="524">
        <f t="shared" si="5"/>
        <v>120</v>
      </c>
      <c r="M32" s="524">
        <f t="shared" si="5"/>
        <v>120</v>
      </c>
      <c r="N32" s="524">
        <f t="shared" si="5"/>
        <v>120</v>
      </c>
      <c r="O32" s="524">
        <f t="shared" si="5"/>
        <v>120</v>
      </c>
      <c r="P32" s="524">
        <f t="shared" si="5"/>
        <v>120</v>
      </c>
      <c r="Q32" s="524">
        <f t="shared" si="5"/>
        <v>120</v>
      </c>
      <c r="R32" s="524">
        <f t="shared" si="5"/>
        <v>120</v>
      </c>
      <c r="S32" s="524">
        <f t="shared" si="5"/>
        <v>120</v>
      </c>
      <c r="T32" s="524">
        <f t="shared" si="5"/>
        <v>120</v>
      </c>
      <c r="U32" s="524">
        <f t="shared" si="6"/>
        <v>120</v>
      </c>
      <c r="V32" s="524">
        <f t="shared" si="6"/>
        <v>120</v>
      </c>
      <c r="W32" s="524">
        <f t="shared" si="6"/>
        <v>120</v>
      </c>
      <c r="X32" s="524">
        <f t="shared" si="6"/>
        <v>120</v>
      </c>
      <c r="Y32" s="524">
        <f t="shared" si="6"/>
        <v>120</v>
      </c>
      <c r="Z32" s="524">
        <f t="shared" si="6"/>
        <v>120</v>
      </c>
      <c r="AA32" s="524">
        <f t="shared" si="6"/>
        <v>120</v>
      </c>
      <c r="AB32" s="524">
        <f t="shared" si="6"/>
        <v>120</v>
      </c>
      <c r="AC32" s="524">
        <f t="shared" si="6"/>
        <v>120</v>
      </c>
      <c r="AD32" s="524">
        <f t="shared" si="6"/>
        <v>120</v>
      </c>
      <c r="AE32" s="524">
        <f t="shared" si="6"/>
        <v>120</v>
      </c>
      <c r="AF32" s="524">
        <f t="shared" si="6"/>
        <v>120</v>
      </c>
      <c r="AG32" s="524">
        <f t="shared" si="6"/>
        <v>120</v>
      </c>
      <c r="AH32" s="524">
        <f t="shared" si="6"/>
        <v>120</v>
      </c>
      <c r="AI32" s="524">
        <f t="shared" si="6"/>
        <v>120</v>
      </c>
      <c r="AJ32" s="524">
        <f t="shared" si="6"/>
        <v>120</v>
      </c>
      <c r="AK32" s="524">
        <f t="shared" si="7"/>
        <v>120</v>
      </c>
      <c r="AL32" s="524">
        <f t="shared" si="7"/>
        <v>120</v>
      </c>
      <c r="AM32" s="524">
        <f t="shared" si="7"/>
        <v>120</v>
      </c>
      <c r="AN32" s="524">
        <f t="shared" si="7"/>
        <v>120</v>
      </c>
      <c r="AO32" s="524">
        <f t="shared" si="7"/>
        <v>120</v>
      </c>
      <c r="AP32" s="524">
        <f t="shared" si="7"/>
        <v>120</v>
      </c>
      <c r="AQ32" s="524">
        <f t="shared" si="7"/>
        <v>120</v>
      </c>
      <c r="AR32" s="524">
        <f t="shared" si="7"/>
        <v>120</v>
      </c>
      <c r="AS32" s="524">
        <f t="shared" si="7"/>
        <v>120</v>
      </c>
      <c r="AT32" s="524">
        <f t="shared" si="7"/>
        <v>120</v>
      </c>
      <c r="AU32" s="524">
        <f t="shared" si="7"/>
        <v>120</v>
      </c>
      <c r="AV32" s="524">
        <f t="shared" si="7"/>
        <v>120</v>
      </c>
      <c r="AW32" s="524">
        <f t="shared" si="8"/>
        <v>120</v>
      </c>
      <c r="AX32" s="524">
        <f t="shared" si="8"/>
        <v>120</v>
      </c>
      <c r="AY32" s="524">
        <f t="shared" si="8"/>
        <v>120</v>
      </c>
      <c r="AZ32" s="524">
        <f t="shared" si="8"/>
        <v>120</v>
      </c>
      <c r="BA32" s="524">
        <f t="shared" si="8"/>
        <v>120</v>
      </c>
      <c r="BB32" s="524">
        <f t="shared" si="8"/>
        <v>120</v>
      </c>
      <c r="BC32" s="524">
        <f t="shared" si="8"/>
        <v>120</v>
      </c>
      <c r="BD32" s="524">
        <f t="shared" si="8"/>
        <v>120</v>
      </c>
      <c r="BE32" s="524">
        <f t="shared" si="8"/>
        <v>120</v>
      </c>
      <c r="BF32" s="524">
        <f t="shared" si="8"/>
        <v>120</v>
      </c>
      <c r="BG32" s="524">
        <f t="shared" si="8"/>
        <v>120</v>
      </c>
      <c r="BH32" s="524">
        <f t="shared" si="8"/>
        <v>120</v>
      </c>
      <c r="BI32" s="524">
        <f t="shared" si="8"/>
        <v>120</v>
      </c>
      <c r="BJ32" s="524">
        <f t="shared" si="8"/>
        <v>120</v>
      </c>
      <c r="BK32" s="524">
        <f t="shared" si="8"/>
        <v>120</v>
      </c>
      <c r="BL32" s="524">
        <f t="shared" si="8"/>
        <v>120</v>
      </c>
      <c r="BM32" s="524"/>
      <c r="BN32" s="524"/>
      <c r="BO32" s="524"/>
      <c r="BP32" s="524"/>
      <c r="BQ32" s="524"/>
      <c r="BR32" s="499"/>
      <c r="BS32" s="500">
        <f t="shared" si="3"/>
        <v>6720</v>
      </c>
      <c r="BT32" s="501">
        <f t="shared" si="4"/>
        <v>510720</v>
      </c>
    </row>
    <row r="33" spans="1:74">
      <c r="A33" s="494">
        <v>14</v>
      </c>
      <c r="B33" s="520" t="s">
        <v>2788</v>
      </c>
      <c r="C33" s="523">
        <v>2</v>
      </c>
      <c r="D33" s="497">
        <f>'[55]GC Staff (Aux)'!P18</f>
        <v>62.5</v>
      </c>
      <c r="E33" s="524"/>
      <c r="F33" s="524"/>
      <c r="G33" s="524"/>
      <c r="H33" s="524"/>
      <c r="I33" s="524">
        <f t="shared" si="5"/>
        <v>80</v>
      </c>
      <c r="J33" s="524">
        <f t="shared" si="5"/>
        <v>80</v>
      </c>
      <c r="K33" s="524">
        <f t="shared" si="5"/>
        <v>80</v>
      </c>
      <c r="L33" s="524">
        <f t="shared" si="5"/>
        <v>80</v>
      </c>
      <c r="M33" s="524">
        <f t="shared" si="5"/>
        <v>80</v>
      </c>
      <c r="N33" s="524">
        <f t="shared" si="5"/>
        <v>80</v>
      </c>
      <c r="O33" s="524">
        <f t="shared" si="5"/>
        <v>80</v>
      </c>
      <c r="P33" s="524">
        <f t="shared" si="5"/>
        <v>80</v>
      </c>
      <c r="Q33" s="524">
        <f t="shared" si="5"/>
        <v>80</v>
      </c>
      <c r="R33" s="524">
        <f t="shared" si="5"/>
        <v>80</v>
      </c>
      <c r="S33" s="524">
        <f t="shared" si="5"/>
        <v>80</v>
      </c>
      <c r="T33" s="524">
        <f t="shared" si="5"/>
        <v>80</v>
      </c>
      <c r="U33" s="524">
        <f t="shared" si="6"/>
        <v>80</v>
      </c>
      <c r="V33" s="524">
        <f t="shared" si="6"/>
        <v>80</v>
      </c>
      <c r="W33" s="524">
        <f t="shared" si="6"/>
        <v>80</v>
      </c>
      <c r="X33" s="524">
        <f t="shared" si="6"/>
        <v>80</v>
      </c>
      <c r="Y33" s="524">
        <f t="shared" si="6"/>
        <v>80</v>
      </c>
      <c r="Z33" s="524">
        <f t="shared" si="6"/>
        <v>80</v>
      </c>
      <c r="AA33" s="524">
        <f t="shared" si="6"/>
        <v>80</v>
      </c>
      <c r="AB33" s="524">
        <f t="shared" si="6"/>
        <v>80</v>
      </c>
      <c r="AC33" s="524">
        <f t="shared" si="6"/>
        <v>80</v>
      </c>
      <c r="AD33" s="524">
        <f t="shared" si="6"/>
        <v>80</v>
      </c>
      <c r="AE33" s="524">
        <f t="shared" si="6"/>
        <v>80</v>
      </c>
      <c r="AF33" s="524">
        <f t="shared" si="6"/>
        <v>80</v>
      </c>
      <c r="AG33" s="524">
        <f t="shared" si="6"/>
        <v>80</v>
      </c>
      <c r="AH33" s="524">
        <f t="shared" si="6"/>
        <v>80</v>
      </c>
      <c r="AI33" s="524">
        <f t="shared" si="6"/>
        <v>80</v>
      </c>
      <c r="AJ33" s="524">
        <f t="shared" si="6"/>
        <v>80</v>
      </c>
      <c r="AK33" s="524">
        <f t="shared" si="7"/>
        <v>80</v>
      </c>
      <c r="AL33" s="524">
        <f t="shared" si="7"/>
        <v>80</v>
      </c>
      <c r="AM33" s="524">
        <f t="shared" si="7"/>
        <v>80</v>
      </c>
      <c r="AN33" s="524">
        <f t="shared" si="7"/>
        <v>80</v>
      </c>
      <c r="AO33" s="524">
        <f t="shared" si="7"/>
        <v>80</v>
      </c>
      <c r="AP33" s="524">
        <f t="shared" si="7"/>
        <v>80</v>
      </c>
      <c r="AQ33" s="524">
        <f t="shared" si="7"/>
        <v>80</v>
      </c>
      <c r="AR33" s="524">
        <f t="shared" si="7"/>
        <v>80</v>
      </c>
      <c r="AS33" s="524">
        <f t="shared" si="7"/>
        <v>80</v>
      </c>
      <c r="AT33" s="524">
        <f t="shared" si="7"/>
        <v>80</v>
      </c>
      <c r="AU33" s="524">
        <f t="shared" si="7"/>
        <v>80</v>
      </c>
      <c r="AV33" s="524">
        <f t="shared" si="7"/>
        <v>80</v>
      </c>
      <c r="AW33" s="524">
        <f t="shared" si="8"/>
        <v>80</v>
      </c>
      <c r="AX33" s="524">
        <f t="shared" si="8"/>
        <v>80</v>
      </c>
      <c r="AY33" s="524">
        <f t="shared" si="8"/>
        <v>80</v>
      </c>
      <c r="AZ33" s="524">
        <f t="shared" si="8"/>
        <v>80</v>
      </c>
      <c r="BA33" s="524">
        <f t="shared" si="8"/>
        <v>80</v>
      </c>
      <c r="BB33" s="524">
        <f t="shared" si="8"/>
        <v>80</v>
      </c>
      <c r="BC33" s="524">
        <f t="shared" si="8"/>
        <v>80</v>
      </c>
      <c r="BD33" s="524">
        <f t="shared" si="8"/>
        <v>80</v>
      </c>
      <c r="BE33" s="524">
        <f t="shared" si="8"/>
        <v>80</v>
      </c>
      <c r="BF33" s="524">
        <f t="shared" si="8"/>
        <v>80</v>
      </c>
      <c r="BG33" s="524">
        <f t="shared" si="8"/>
        <v>80</v>
      </c>
      <c r="BH33" s="524">
        <f t="shared" si="8"/>
        <v>80</v>
      </c>
      <c r="BI33" s="524">
        <f t="shared" si="8"/>
        <v>80</v>
      </c>
      <c r="BJ33" s="524">
        <f t="shared" si="8"/>
        <v>80</v>
      </c>
      <c r="BK33" s="524">
        <f t="shared" si="8"/>
        <v>80</v>
      </c>
      <c r="BL33" s="524">
        <f t="shared" si="8"/>
        <v>80</v>
      </c>
      <c r="BM33" s="524"/>
      <c r="BN33" s="524"/>
      <c r="BO33" s="524"/>
      <c r="BP33" s="524"/>
      <c r="BQ33" s="524"/>
      <c r="BR33" s="499"/>
      <c r="BS33" s="500">
        <f t="shared" si="3"/>
        <v>4480</v>
      </c>
      <c r="BT33" s="501">
        <f t="shared" si="4"/>
        <v>280000</v>
      </c>
      <c r="BU33" s="474"/>
      <c r="BV33" s="475"/>
    </row>
    <row r="34" spans="1:74">
      <c r="A34" s="494">
        <v>15</v>
      </c>
      <c r="B34" s="520" t="s">
        <v>2789</v>
      </c>
      <c r="C34" s="523">
        <v>1</v>
      </c>
      <c r="D34" s="497">
        <f>'[55]GC Staff (Aux)'!P19</f>
        <v>90.45</v>
      </c>
      <c r="E34" s="524"/>
      <c r="F34" s="524"/>
      <c r="G34" s="524"/>
      <c r="H34" s="524"/>
      <c r="I34" s="524">
        <f t="shared" si="5"/>
        <v>40</v>
      </c>
      <c r="J34" s="524">
        <f t="shared" si="5"/>
        <v>40</v>
      </c>
      <c r="K34" s="524">
        <f t="shared" si="5"/>
        <v>40</v>
      </c>
      <c r="L34" s="524">
        <f t="shared" si="5"/>
        <v>40</v>
      </c>
      <c r="M34" s="524">
        <f t="shared" si="5"/>
        <v>40</v>
      </c>
      <c r="N34" s="524">
        <f t="shared" si="5"/>
        <v>40</v>
      </c>
      <c r="O34" s="524">
        <f t="shared" si="5"/>
        <v>40</v>
      </c>
      <c r="P34" s="524">
        <f t="shared" si="5"/>
        <v>40</v>
      </c>
      <c r="Q34" s="524">
        <f t="shared" si="5"/>
        <v>40</v>
      </c>
      <c r="R34" s="524">
        <f t="shared" si="5"/>
        <v>40</v>
      </c>
      <c r="S34" s="524">
        <f t="shared" si="5"/>
        <v>40</v>
      </c>
      <c r="T34" s="524">
        <f t="shared" si="5"/>
        <v>40</v>
      </c>
      <c r="U34" s="524">
        <f t="shared" si="6"/>
        <v>40</v>
      </c>
      <c r="V34" s="524">
        <f t="shared" si="6"/>
        <v>40</v>
      </c>
      <c r="W34" s="524">
        <f t="shared" si="6"/>
        <v>40</v>
      </c>
      <c r="X34" s="524">
        <f t="shared" si="6"/>
        <v>40</v>
      </c>
      <c r="Y34" s="524">
        <f t="shared" si="6"/>
        <v>40</v>
      </c>
      <c r="Z34" s="524">
        <f t="shared" si="6"/>
        <v>40</v>
      </c>
      <c r="AA34" s="524">
        <f t="shared" si="6"/>
        <v>40</v>
      </c>
      <c r="AB34" s="524">
        <f t="shared" si="6"/>
        <v>40</v>
      </c>
      <c r="AC34" s="524">
        <f t="shared" si="6"/>
        <v>40</v>
      </c>
      <c r="AD34" s="524">
        <f t="shared" si="6"/>
        <v>40</v>
      </c>
      <c r="AE34" s="524">
        <f t="shared" si="6"/>
        <v>40</v>
      </c>
      <c r="AF34" s="524">
        <f t="shared" si="6"/>
        <v>40</v>
      </c>
      <c r="AG34" s="524">
        <f t="shared" si="6"/>
        <v>40</v>
      </c>
      <c r="AH34" s="524">
        <f t="shared" si="6"/>
        <v>40</v>
      </c>
      <c r="AI34" s="524">
        <f t="shared" si="6"/>
        <v>40</v>
      </c>
      <c r="AJ34" s="524">
        <f t="shared" si="6"/>
        <v>40</v>
      </c>
      <c r="AK34" s="524">
        <f t="shared" si="7"/>
        <v>40</v>
      </c>
      <c r="AL34" s="524">
        <f t="shared" si="7"/>
        <v>40</v>
      </c>
      <c r="AM34" s="524">
        <f t="shared" si="7"/>
        <v>40</v>
      </c>
      <c r="AN34" s="524">
        <f t="shared" si="7"/>
        <v>40</v>
      </c>
      <c r="AO34" s="524">
        <f t="shared" si="7"/>
        <v>40</v>
      </c>
      <c r="AP34" s="524">
        <f t="shared" si="7"/>
        <v>40</v>
      </c>
      <c r="AQ34" s="524">
        <f t="shared" si="7"/>
        <v>40</v>
      </c>
      <c r="AR34" s="524">
        <f t="shared" si="7"/>
        <v>40</v>
      </c>
      <c r="AS34" s="524">
        <f t="shared" si="7"/>
        <v>40</v>
      </c>
      <c r="AT34" s="524">
        <f t="shared" si="7"/>
        <v>40</v>
      </c>
      <c r="AU34" s="524">
        <f t="shared" si="7"/>
        <v>40</v>
      </c>
      <c r="AV34" s="524">
        <f t="shared" si="7"/>
        <v>40</v>
      </c>
      <c r="AW34" s="524">
        <f t="shared" si="8"/>
        <v>40</v>
      </c>
      <c r="AX34" s="524">
        <f t="shared" si="8"/>
        <v>40</v>
      </c>
      <c r="AY34" s="524">
        <f t="shared" si="8"/>
        <v>40</v>
      </c>
      <c r="AZ34" s="524">
        <f t="shared" si="8"/>
        <v>40</v>
      </c>
      <c r="BA34" s="524">
        <f t="shared" si="8"/>
        <v>40</v>
      </c>
      <c r="BB34" s="524">
        <f t="shared" si="8"/>
        <v>40</v>
      </c>
      <c r="BC34" s="524">
        <f t="shared" si="8"/>
        <v>40</v>
      </c>
      <c r="BD34" s="524">
        <f t="shared" si="8"/>
        <v>40</v>
      </c>
      <c r="BE34" s="524">
        <f t="shared" si="8"/>
        <v>40</v>
      </c>
      <c r="BF34" s="524">
        <f t="shared" si="8"/>
        <v>40</v>
      </c>
      <c r="BG34" s="524">
        <f t="shared" si="8"/>
        <v>40</v>
      </c>
      <c r="BH34" s="524">
        <f t="shared" si="8"/>
        <v>40</v>
      </c>
      <c r="BI34" s="524">
        <f t="shared" si="8"/>
        <v>40</v>
      </c>
      <c r="BJ34" s="524">
        <f t="shared" si="8"/>
        <v>40</v>
      </c>
      <c r="BK34" s="524">
        <f t="shared" si="8"/>
        <v>40</v>
      </c>
      <c r="BL34" s="524">
        <f t="shared" si="8"/>
        <v>40</v>
      </c>
      <c r="BM34" s="524"/>
      <c r="BN34" s="524"/>
      <c r="BO34" s="524"/>
      <c r="BP34" s="524"/>
      <c r="BQ34" s="524"/>
      <c r="BR34" s="499"/>
      <c r="BS34" s="500">
        <f t="shared" si="3"/>
        <v>2240</v>
      </c>
      <c r="BT34" s="501">
        <f t="shared" si="4"/>
        <v>202608</v>
      </c>
    </row>
    <row r="35" spans="1:74">
      <c r="A35" s="494">
        <v>16</v>
      </c>
      <c r="B35" s="520" t="s">
        <v>2790</v>
      </c>
      <c r="C35" s="523">
        <v>1</v>
      </c>
      <c r="D35" s="497">
        <f>'[55]GC Staff (Aux)'!P20</f>
        <v>78.55</v>
      </c>
      <c r="E35" s="524"/>
      <c r="F35" s="524"/>
      <c r="G35" s="524"/>
      <c r="H35" s="524"/>
      <c r="I35" s="524">
        <f t="shared" si="5"/>
        <v>40</v>
      </c>
      <c r="J35" s="524">
        <f t="shared" si="5"/>
        <v>40</v>
      </c>
      <c r="K35" s="524">
        <f t="shared" si="5"/>
        <v>40</v>
      </c>
      <c r="L35" s="524">
        <f t="shared" si="5"/>
        <v>40</v>
      </c>
      <c r="M35" s="524">
        <f t="shared" si="5"/>
        <v>40</v>
      </c>
      <c r="N35" s="524">
        <f t="shared" si="5"/>
        <v>40</v>
      </c>
      <c r="O35" s="524">
        <f t="shared" si="5"/>
        <v>40</v>
      </c>
      <c r="P35" s="524">
        <f t="shared" si="5"/>
        <v>40</v>
      </c>
      <c r="Q35" s="524">
        <f t="shared" si="5"/>
        <v>40</v>
      </c>
      <c r="R35" s="524">
        <f t="shared" si="5"/>
        <v>40</v>
      </c>
      <c r="S35" s="524">
        <f t="shared" si="5"/>
        <v>40</v>
      </c>
      <c r="T35" s="524">
        <f t="shared" si="5"/>
        <v>40</v>
      </c>
      <c r="U35" s="524">
        <f t="shared" si="6"/>
        <v>40</v>
      </c>
      <c r="V35" s="524">
        <f t="shared" si="6"/>
        <v>40</v>
      </c>
      <c r="W35" s="524">
        <f t="shared" si="6"/>
        <v>40</v>
      </c>
      <c r="X35" s="524">
        <f t="shared" si="6"/>
        <v>40</v>
      </c>
      <c r="Y35" s="524">
        <f t="shared" si="6"/>
        <v>40</v>
      </c>
      <c r="Z35" s="524">
        <f t="shared" si="6"/>
        <v>40</v>
      </c>
      <c r="AA35" s="524">
        <f t="shared" si="6"/>
        <v>40</v>
      </c>
      <c r="AB35" s="524">
        <f t="shared" si="6"/>
        <v>40</v>
      </c>
      <c r="AC35" s="524">
        <f t="shared" si="6"/>
        <v>40</v>
      </c>
      <c r="AD35" s="524">
        <f t="shared" si="6"/>
        <v>40</v>
      </c>
      <c r="AE35" s="524">
        <f t="shared" si="6"/>
        <v>40</v>
      </c>
      <c r="AF35" s="524">
        <f t="shared" si="6"/>
        <v>40</v>
      </c>
      <c r="AG35" s="524">
        <f t="shared" si="6"/>
        <v>40</v>
      </c>
      <c r="AH35" s="524">
        <f t="shared" si="6"/>
        <v>40</v>
      </c>
      <c r="AI35" s="524">
        <f t="shared" si="6"/>
        <v>40</v>
      </c>
      <c r="AJ35" s="524">
        <f t="shared" ref="AJ35:AL35" si="9">40*$C35</f>
        <v>40</v>
      </c>
      <c r="AK35" s="524">
        <f t="shared" si="9"/>
        <v>40</v>
      </c>
      <c r="AL35" s="524">
        <f t="shared" si="9"/>
        <v>40</v>
      </c>
      <c r="AM35" s="524">
        <f t="shared" si="7"/>
        <v>40</v>
      </c>
      <c r="AN35" s="524">
        <f t="shared" si="7"/>
        <v>40</v>
      </c>
      <c r="AO35" s="524">
        <f t="shared" si="7"/>
        <v>40</v>
      </c>
      <c r="AP35" s="524">
        <f t="shared" si="7"/>
        <v>40</v>
      </c>
      <c r="AQ35" s="524">
        <f t="shared" si="7"/>
        <v>40</v>
      </c>
      <c r="AR35" s="524">
        <f t="shared" si="7"/>
        <v>40</v>
      </c>
      <c r="AS35" s="524">
        <f t="shared" si="7"/>
        <v>40</v>
      </c>
      <c r="AT35" s="524">
        <f t="shared" si="7"/>
        <v>40</v>
      </c>
      <c r="AU35" s="524">
        <f t="shared" si="7"/>
        <v>40</v>
      </c>
      <c r="AV35" s="524">
        <f t="shared" si="7"/>
        <v>40</v>
      </c>
      <c r="AW35" s="524">
        <f t="shared" si="8"/>
        <v>40</v>
      </c>
      <c r="AX35" s="524">
        <f t="shared" si="8"/>
        <v>40</v>
      </c>
      <c r="AY35" s="524">
        <f t="shared" si="8"/>
        <v>40</v>
      </c>
      <c r="AZ35" s="524">
        <f t="shared" si="8"/>
        <v>40</v>
      </c>
      <c r="BA35" s="524">
        <f t="shared" si="8"/>
        <v>40</v>
      </c>
      <c r="BB35" s="524">
        <f t="shared" si="8"/>
        <v>40</v>
      </c>
      <c r="BC35" s="524">
        <f t="shared" si="8"/>
        <v>40</v>
      </c>
      <c r="BD35" s="524">
        <f t="shared" si="8"/>
        <v>40</v>
      </c>
      <c r="BE35" s="524">
        <f t="shared" si="8"/>
        <v>40</v>
      </c>
      <c r="BF35" s="524">
        <f t="shared" si="8"/>
        <v>40</v>
      </c>
      <c r="BG35" s="524">
        <f t="shared" si="8"/>
        <v>40</v>
      </c>
      <c r="BH35" s="524">
        <f t="shared" si="8"/>
        <v>40</v>
      </c>
      <c r="BI35" s="524">
        <f t="shared" si="8"/>
        <v>40</v>
      </c>
      <c r="BJ35" s="524">
        <f t="shared" si="8"/>
        <v>40</v>
      </c>
      <c r="BK35" s="524">
        <f t="shared" si="8"/>
        <v>40</v>
      </c>
      <c r="BL35" s="524">
        <f t="shared" si="8"/>
        <v>40</v>
      </c>
      <c r="BM35" s="524"/>
      <c r="BN35" s="524"/>
      <c r="BO35" s="524"/>
      <c r="BP35" s="524"/>
      <c r="BQ35" s="524"/>
      <c r="BR35" s="499"/>
      <c r="BS35" s="500">
        <f t="shared" si="3"/>
        <v>2240</v>
      </c>
      <c r="BT35" s="501">
        <f t="shared" si="4"/>
        <v>175952</v>
      </c>
    </row>
    <row r="36" spans="1:74">
      <c r="A36" s="494">
        <v>17</v>
      </c>
      <c r="B36" s="520" t="s">
        <v>2791</v>
      </c>
      <c r="C36" s="523">
        <v>3</v>
      </c>
      <c r="D36" s="497">
        <f>'[55]GC Staff (Aux)'!P21</f>
        <v>42.5</v>
      </c>
      <c r="E36" s="524"/>
      <c r="F36" s="524"/>
      <c r="G36" s="524"/>
      <c r="H36" s="524"/>
      <c r="I36" s="524">
        <f t="shared" ref="I36:X40" si="10">40*$C36</f>
        <v>120</v>
      </c>
      <c r="J36" s="524">
        <f t="shared" si="10"/>
        <v>120</v>
      </c>
      <c r="K36" s="524">
        <f t="shared" si="10"/>
        <v>120</v>
      </c>
      <c r="L36" s="524">
        <f t="shared" si="10"/>
        <v>120</v>
      </c>
      <c r="M36" s="524">
        <f t="shared" si="10"/>
        <v>120</v>
      </c>
      <c r="N36" s="524">
        <f t="shared" si="10"/>
        <v>120</v>
      </c>
      <c r="O36" s="524">
        <f t="shared" si="10"/>
        <v>120</v>
      </c>
      <c r="P36" s="524">
        <f t="shared" si="10"/>
        <v>120</v>
      </c>
      <c r="Q36" s="524">
        <f t="shared" si="10"/>
        <v>120</v>
      </c>
      <c r="R36" s="524">
        <f t="shared" si="10"/>
        <v>120</v>
      </c>
      <c r="S36" s="524">
        <f t="shared" si="10"/>
        <v>120</v>
      </c>
      <c r="T36" s="524">
        <f t="shared" si="10"/>
        <v>120</v>
      </c>
      <c r="U36" s="524">
        <f t="shared" si="10"/>
        <v>120</v>
      </c>
      <c r="V36" s="524">
        <f t="shared" si="10"/>
        <v>120</v>
      </c>
      <c r="W36" s="524">
        <f t="shared" si="10"/>
        <v>120</v>
      </c>
      <c r="X36" s="524">
        <f t="shared" si="10"/>
        <v>120</v>
      </c>
      <c r="Y36" s="524">
        <f t="shared" ref="Y36:AN40" si="11">40*$C36</f>
        <v>120</v>
      </c>
      <c r="Z36" s="524">
        <f t="shared" si="11"/>
        <v>120</v>
      </c>
      <c r="AA36" s="524">
        <f t="shared" si="11"/>
        <v>120</v>
      </c>
      <c r="AB36" s="524">
        <f t="shared" si="11"/>
        <v>120</v>
      </c>
      <c r="AC36" s="524">
        <f t="shared" si="11"/>
        <v>120</v>
      </c>
      <c r="AD36" s="524">
        <f t="shared" si="11"/>
        <v>120</v>
      </c>
      <c r="AE36" s="524">
        <f t="shared" si="11"/>
        <v>120</v>
      </c>
      <c r="AF36" s="524">
        <f t="shared" si="11"/>
        <v>120</v>
      </c>
      <c r="AG36" s="524">
        <f t="shared" si="11"/>
        <v>120</v>
      </c>
      <c r="AH36" s="524">
        <f t="shared" si="11"/>
        <v>120</v>
      </c>
      <c r="AI36" s="524">
        <f t="shared" si="11"/>
        <v>120</v>
      </c>
      <c r="AJ36" s="524">
        <f t="shared" si="11"/>
        <v>120</v>
      </c>
      <c r="AK36" s="524">
        <f t="shared" si="11"/>
        <v>120</v>
      </c>
      <c r="AL36" s="524">
        <f t="shared" si="11"/>
        <v>120</v>
      </c>
      <c r="AM36" s="524">
        <f t="shared" si="11"/>
        <v>120</v>
      </c>
      <c r="AN36" s="524">
        <f t="shared" si="11"/>
        <v>120</v>
      </c>
      <c r="AO36" s="524">
        <f t="shared" ref="AO36:BD40" si="12">40*$C36</f>
        <v>120</v>
      </c>
      <c r="AP36" s="524">
        <f t="shared" si="12"/>
        <v>120</v>
      </c>
      <c r="AQ36" s="524">
        <f t="shared" si="12"/>
        <v>120</v>
      </c>
      <c r="AR36" s="524">
        <f t="shared" si="12"/>
        <v>120</v>
      </c>
      <c r="AS36" s="524">
        <f t="shared" si="12"/>
        <v>120</v>
      </c>
      <c r="AT36" s="524">
        <f t="shared" si="12"/>
        <v>120</v>
      </c>
      <c r="AU36" s="524">
        <f t="shared" si="12"/>
        <v>120</v>
      </c>
      <c r="AV36" s="524">
        <f t="shared" si="12"/>
        <v>120</v>
      </c>
      <c r="AW36" s="524">
        <f t="shared" si="12"/>
        <v>120</v>
      </c>
      <c r="AX36" s="524">
        <f t="shared" si="12"/>
        <v>120</v>
      </c>
      <c r="AY36" s="524">
        <f t="shared" si="12"/>
        <v>120</v>
      </c>
      <c r="AZ36" s="524">
        <f t="shared" si="12"/>
        <v>120</v>
      </c>
      <c r="BA36" s="524">
        <f t="shared" si="12"/>
        <v>120</v>
      </c>
      <c r="BB36" s="524">
        <f t="shared" si="12"/>
        <v>120</v>
      </c>
      <c r="BC36" s="524">
        <f t="shared" si="12"/>
        <v>120</v>
      </c>
      <c r="BD36" s="524">
        <f t="shared" si="12"/>
        <v>120</v>
      </c>
      <c r="BE36" s="524">
        <f t="shared" ref="BE36:BL40" si="13">40*$C36</f>
        <v>120</v>
      </c>
      <c r="BF36" s="524">
        <f t="shared" si="13"/>
        <v>120</v>
      </c>
      <c r="BG36" s="524">
        <f t="shared" si="13"/>
        <v>120</v>
      </c>
      <c r="BH36" s="524">
        <f t="shared" si="13"/>
        <v>120</v>
      </c>
      <c r="BI36" s="524">
        <f t="shared" si="13"/>
        <v>120</v>
      </c>
      <c r="BJ36" s="524">
        <f t="shared" si="13"/>
        <v>120</v>
      </c>
      <c r="BK36" s="524">
        <f t="shared" si="13"/>
        <v>120</v>
      </c>
      <c r="BL36" s="524">
        <f t="shared" si="13"/>
        <v>120</v>
      </c>
      <c r="BM36" s="524"/>
      <c r="BN36" s="524"/>
      <c r="BO36" s="524"/>
      <c r="BP36" s="524"/>
      <c r="BQ36" s="524"/>
      <c r="BR36" s="499"/>
      <c r="BS36" s="500">
        <f t="shared" si="3"/>
        <v>6720</v>
      </c>
      <c r="BT36" s="501">
        <f t="shared" si="4"/>
        <v>285600</v>
      </c>
    </row>
    <row r="37" spans="1:74">
      <c r="A37" s="494">
        <v>18</v>
      </c>
      <c r="B37" s="520" t="s">
        <v>2792</v>
      </c>
      <c r="C37" s="523">
        <v>20</v>
      </c>
      <c r="D37" s="497">
        <f>'[55]GC Staff (Aux)'!P22</f>
        <v>42.5</v>
      </c>
      <c r="E37" s="524"/>
      <c r="F37" s="524"/>
      <c r="G37" s="524"/>
      <c r="H37" s="524"/>
      <c r="I37" s="524">
        <f t="shared" si="10"/>
        <v>800</v>
      </c>
      <c r="J37" s="524">
        <f t="shared" si="10"/>
        <v>800</v>
      </c>
      <c r="K37" s="524">
        <f t="shared" si="10"/>
        <v>800</v>
      </c>
      <c r="L37" s="524">
        <f t="shared" si="10"/>
        <v>800</v>
      </c>
      <c r="M37" s="524">
        <f t="shared" si="10"/>
        <v>800</v>
      </c>
      <c r="N37" s="524">
        <f t="shared" si="10"/>
        <v>800</v>
      </c>
      <c r="O37" s="524">
        <f t="shared" si="10"/>
        <v>800</v>
      </c>
      <c r="P37" s="524">
        <f t="shared" si="10"/>
        <v>800</v>
      </c>
      <c r="Q37" s="524">
        <f t="shared" si="10"/>
        <v>800</v>
      </c>
      <c r="R37" s="524">
        <f t="shared" si="10"/>
        <v>800</v>
      </c>
      <c r="S37" s="524">
        <f t="shared" si="10"/>
        <v>800</v>
      </c>
      <c r="T37" s="524">
        <f t="shared" si="10"/>
        <v>800</v>
      </c>
      <c r="U37" s="524">
        <f t="shared" si="10"/>
        <v>800</v>
      </c>
      <c r="V37" s="524">
        <f t="shared" si="10"/>
        <v>800</v>
      </c>
      <c r="W37" s="524">
        <f t="shared" si="10"/>
        <v>800</v>
      </c>
      <c r="X37" s="524">
        <f t="shared" si="10"/>
        <v>800</v>
      </c>
      <c r="Y37" s="524">
        <f t="shared" si="11"/>
        <v>800</v>
      </c>
      <c r="Z37" s="524">
        <f t="shared" si="11"/>
        <v>800</v>
      </c>
      <c r="AA37" s="524">
        <f t="shared" si="11"/>
        <v>800</v>
      </c>
      <c r="AB37" s="524">
        <f t="shared" si="11"/>
        <v>800</v>
      </c>
      <c r="AC37" s="524">
        <f t="shared" si="11"/>
        <v>800</v>
      </c>
      <c r="AD37" s="524">
        <f t="shared" si="11"/>
        <v>800</v>
      </c>
      <c r="AE37" s="524">
        <f t="shared" si="11"/>
        <v>800</v>
      </c>
      <c r="AF37" s="524">
        <f t="shared" si="11"/>
        <v>800</v>
      </c>
      <c r="AG37" s="524">
        <f t="shared" si="11"/>
        <v>800</v>
      </c>
      <c r="AH37" s="524">
        <f t="shared" si="11"/>
        <v>800</v>
      </c>
      <c r="AI37" s="524">
        <f t="shared" si="11"/>
        <v>800</v>
      </c>
      <c r="AJ37" s="524">
        <f t="shared" si="11"/>
        <v>800</v>
      </c>
      <c r="AK37" s="524">
        <f t="shared" si="11"/>
        <v>800</v>
      </c>
      <c r="AL37" s="524">
        <f t="shared" si="11"/>
        <v>800</v>
      </c>
      <c r="AM37" s="524">
        <f t="shared" si="11"/>
        <v>800</v>
      </c>
      <c r="AN37" s="524">
        <f t="shared" si="11"/>
        <v>800</v>
      </c>
      <c r="AO37" s="524">
        <f t="shared" si="12"/>
        <v>800</v>
      </c>
      <c r="AP37" s="524">
        <f t="shared" si="12"/>
        <v>800</v>
      </c>
      <c r="AQ37" s="524">
        <f t="shared" si="12"/>
        <v>800</v>
      </c>
      <c r="AR37" s="524">
        <f t="shared" si="12"/>
        <v>800</v>
      </c>
      <c r="AS37" s="524">
        <f t="shared" si="12"/>
        <v>800</v>
      </c>
      <c r="AT37" s="524">
        <f t="shared" si="12"/>
        <v>800</v>
      </c>
      <c r="AU37" s="524">
        <f t="shared" si="12"/>
        <v>800</v>
      </c>
      <c r="AV37" s="524">
        <f t="shared" si="12"/>
        <v>800</v>
      </c>
      <c r="AW37" s="524">
        <f t="shared" si="12"/>
        <v>800</v>
      </c>
      <c r="AX37" s="524">
        <f t="shared" si="12"/>
        <v>800</v>
      </c>
      <c r="AY37" s="524">
        <f t="shared" si="12"/>
        <v>800</v>
      </c>
      <c r="AZ37" s="524">
        <f t="shared" si="12"/>
        <v>800</v>
      </c>
      <c r="BA37" s="524">
        <f t="shared" si="12"/>
        <v>800</v>
      </c>
      <c r="BB37" s="524">
        <f t="shared" si="12"/>
        <v>800</v>
      </c>
      <c r="BC37" s="524">
        <f t="shared" si="12"/>
        <v>800</v>
      </c>
      <c r="BD37" s="524">
        <f t="shared" si="12"/>
        <v>800</v>
      </c>
      <c r="BE37" s="524">
        <f t="shared" si="13"/>
        <v>800</v>
      </c>
      <c r="BF37" s="524">
        <f t="shared" si="13"/>
        <v>800</v>
      </c>
      <c r="BG37" s="524">
        <f t="shared" si="13"/>
        <v>800</v>
      </c>
      <c r="BH37" s="524">
        <f t="shared" si="13"/>
        <v>800</v>
      </c>
      <c r="BI37" s="524">
        <f t="shared" si="13"/>
        <v>800</v>
      </c>
      <c r="BJ37" s="524">
        <f t="shared" si="13"/>
        <v>800</v>
      </c>
      <c r="BK37" s="524">
        <f t="shared" si="13"/>
        <v>800</v>
      </c>
      <c r="BL37" s="524">
        <f t="shared" si="13"/>
        <v>800</v>
      </c>
      <c r="BM37" s="524"/>
      <c r="BN37" s="524"/>
      <c r="BO37" s="524"/>
      <c r="BP37" s="524"/>
      <c r="BQ37" s="524"/>
      <c r="BR37" s="499"/>
      <c r="BS37" s="500">
        <f t="shared" si="3"/>
        <v>44800</v>
      </c>
      <c r="BT37" s="501">
        <f t="shared" si="4"/>
        <v>1904000</v>
      </c>
    </row>
    <row r="38" spans="1:74">
      <c r="A38" s="494">
        <v>19</v>
      </c>
      <c r="B38" s="520" t="s">
        <v>2793</v>
      </c>
      <c r="C38" s="523">
        <v>2</v>
      </c>
      <c r="D38" s="497">
        <f>'[55]GC Staff (Aux)'!P23</f>
        <v>90.45</v>
      </c>
      <c r="E38" s="524"/>
      <c r="F38" s="524"/>
      <c r="G38" s="524"/>
      <c r="H38" s="524"/>
      <c r="I38" s="524">
        <f t="shared" si="10"/>
        <v>80</v>
      </c>
      <c r="J38" s="524">
        <f t="shared" si="10"/>
        <v>80</v>
      </c>
      <c r="K38" s="524">
        <f t="shared" si="10"/>
        <v>80</v>
      </c>
      <c r="L38" s="524">
        <f t="shared" si="10"/>
        <v>80</v>
      </c>
      <c r="M38" s="524">
        <f t="shared" si="10"/>
        <v>80</v>
      </c>
      <c r="N38" s="524">
        <f t="shared" si="10"/>
        <v>80</v>
      </c>
      <c r="O38" s="524">
        <f t="shared" si="10"/>
        <v>80</v>
      </c>
      <c r="P38" s="524">
        <f t="shared" si="10"/>
        <v>80</v>
      </c>
      <c r="Q38" s="524">
        <f t="shared" si="10"/>
        <v>80</v>
      </c>
      <c r="R38" s="524">
        <f t="shared" si="10"/>
        <v>80</v>
      </c>
      <c r="S38" s="524">
        <f t="shared" si="10"/>
        <v>80</v>
      </c>
      <c r="T38" s="524">
        <f t="shared" si="10"/>
        <v>80</v>
      </c>
      <c r="U38" s="524">
        <f t="shared" si="10"/>
        <v>80</v>
      </c>
      <c r="V38" s="524">
        <f t="shared" si="10"/>
        <v>80</v>
      </c>
      <c r="W38" s="524">
        <f t="shared" si="10"/>
        <v>80</v>
      </c>
      <c r="X38" s="524">
        <f t="shared" si="10"/>
        <v>80</v>
      </c>
      <c r="Y38" s="524">
        <f t="shared" si="11"/>
        <v>80</v>
      </c>
      <c r="Z38" s="524">
        <f t="shared" si="11"/>
        <v>80</v>
      </c>
      <c r="AA38" s="524">
        <f t="shared" si="11"/>
        <v>80</v>
      </c>
      <c r="AB38" s="524">
        <f t="shared" si="11"/>
        <v>80</v>
      </c>
      <c r="AC38" s="524">
        <f t="shared" si="11"/>
        <v>80</v>
      </c>
      <c r="AD38" s="524">
        <f t="shared" si="11"/>
        <v>80</v>
      </c>
      <c r="AE38" s="524">
        <f t="shared" si="11"/>
        <v>80</v>
      </c>
      <c r="AF38" s="524">
        <f t="shared" si="11"/>
        <v>80</v>
      </c>
      <c r="AG38" s="524">
        <f t="shared" si="11"/>
        <v>80</v>
      </c>
      <c r="AH38" s="524">
        <f t="shared" si="11"/>
        <v>80</v>
      </c>
      <c r="AI38" s="524">
        <f t="shared" si="11"/>
        <v>80</v>
      </c>
      <c r="AJ38" s="524">
        <f t="shared" si="11"/>
        <v>80</v>
      </c>
      <c r="AK38" s="524">
        <f t="shared" si="11"/>
        <v>80</v>
      </c>
      <c r="AL38" s="524">
        <f t="shared" si="11"/>
        <v>80</v>
      </c>
      <c r="AM38" s="524">
        <f t="shared" si="11"/>
        <v>80</v>
      </c>
      <c r="AN38" s="524">
        <f t="shared" si="11"/>
        <v>80</v>
      </c>
      <c r="AO38" s="524">
        <f t="shared" si="12"/>
        <v>80</v>
      </c>
      <c r="AP38" s="524">
        <f t="shared" si="12"/>
        <v>80</v>
      </c>
      <c r="AQ38" s="524">
        <f t="shared" si="12"/>
        <v>80</v>
      </c>
      <c r="AR38" s="524">
        <f t="shared" si="12"/>
        <v>80</v>
      </c>
      <c r="AS38" s="524">
        <f t="shared" si="12"/>
        <v>80</v>
      </c>
      <c r="AT38" s="524">
        <f t="shared" si="12"/>
        <v>80</v>
      </c>
      <c r="AU38" s="524">
        <f t="shared" si="12"/>
        <v>80</v>
      </c>
      <c r="AV38" s="524">
        <f t="shared" si="12"/>
        <v>80</v>
      </c>
      <c r="AW38" s="524">
        <f t="shared" si="12"/>
        <v>80</v>
      </c>
      <c r="AX38" s="524">
        <f t="shared" si="12"/>
        <v>80</v>
      </c>
      <c r="AY38" s="524">
        <f t="shared" si="12"/>
        <v>80</v>
      </c>
      <c r="AZ38" s="524">
        <f t="shared" si="12"/>
        <v>80</v>
      </c>
      <c r="BA38" s="524">
        <f t="shared" si="12"/>
        <v>80</v>
      </c>
      <c r="BB38" s="524">
        <f t="shared" si="12"/>
        <v>80</v>
      </c>
      <c r="BC38" s="524">
        <f t="shared" si="12"/>
        <v>80</v>
      </c>
      <c r="BD38" s="524">
        <f t="shared" si="12"/>
        <v>80</v>
      </c>
      <c r="BE38" s="524">
        <f t="shared" si="13"/>
        <v>80</v>
      </c>
      <c r="BF38" s="524">
        <f t="shared" si="13"/>
        <v>80</v>
      </c>
      <c r="BG38" s="524">
        <f t="shared" si="13"/>
        <v>80</v>
      </c>
      <c r="BH38" s="524">
        <f t="shared" si="13"/>
        <v>80</v>
      </c>
      <c r="BI38" s="524">
        <f t="shared" si="13"/>
        <v>80</v>
      </c>
      <c r="BJ38" s="524">
        <f t="shared" si="13"/>
        <v>80</v>
      </c>
      <c r="BK38" s="524">
        <f t="shared" si="13"/>
        <v>80</v>
      </c>
      <c r="BL38" s="524">
        <f t="shared" si="13"/>
        <v>80</v>
      </c>
      <c r="BM38" s="524"/>
      <c r="BN38" s="524"/>
      <c r="BO38" s="524"/>
      <c r="BP38" s="524"/>
      <c r="BQ38" s="524"/>
      <c r="BR38" s="499"/>
      <c r="BS38" s="500">
        <f t="shared" si="3"/>
        <v>4480</v>
      </c>
      <c r="BT38" s="501">
        <f t="shared" si="4"/>
        <v>405216</v>
      </c>
    </row>
    <row r="39" spans="1:74">
      <c r="A39" s="494">
        <v>20</v>
      </c>
      <c r="B39" s="520" t="s">
        <v>2794</v>
      </c>
      <c r="C39" s="523">
        <v>22</v>
      </c>
      <c r="D39" s="497">
        <f>'[55]GC Staff (Aux)'!P24</f>
        <v>78.55</v>
      </c>
      <c r="E39" s="524"/>
      <c r="F39" s="524"/>
      <c r="G39" s="524"/>
      <c r="H39" s="524"/>
      <c r="I39" s="524">
        <f t="shared" si="10"/>
        <v>880</v>
      </c>
      <c r="J39" s="524">
        <f t="shared" si="10"/>
        <v>880</v>
      </c>
      <c r="K39" s="524">
        <f t="shared" si="10"/>
        <v>880</v>
      </c>
      <c r="L39" s="524">
        <f t="shared" si="10"/>
        <v>880</v>
      </c>
      <c r="M39" s="524">
        <f t="shared" si="10"/>
        <v>880</v>
      </c>
      <c r="N39" s="524">
        <f t="shared" si="10"/>
        <v>880</v>
      </c>
      <c r="O39" s="524">
        <f t="shared" si="10"/>
        <v>880</v>
      </c>
      <c r="P39" s="524">
        <f t="shared" si="10"/>
        <v>880</v>
      </c>
      <c r="Q39" s="524">
        <f t="shared" si="10"/>
        <v>880</v>
      </c>
      <c r="R39" s="524">
        <f t="shared" si="10"/>
        <v>880</v>
      </c>
      <c r="S39" s="524">
        <f t="shared" si="10"/>
        <v>880</v>
      </c>
      <c r="T39" s="524">
        <f t="shared" si="10"/>
        <v>880</v>
      </c>
      <c r="U39" s="524">
        <f t="shared" si="10"/>
        <v>880</v>
      </c>
      <c r="V39" s="524">
        <f t="shared" si="10"/>
        <v>880</v>
      </c>
      <c r="W39" s="524">
        <f t="shared" si="10"/>
        <v>880</v>
      </c>
      <c r="X39" s="524">
        <f t="shared" si="10"/>
        <v>880</v>
      </c>
      <c r="Y39" s="524">
        <f t="shared" si="11"/>
        <v>880</v>
      </c>
      <c r="Z39" s="524">
        <f t="shared" si="11"/>
        <v>880</v>
      </c>
      <c r="AA39" s="524">
        <f t="shared" si="11"/>
        <v>880</v>
      </c>
      <c r="AB39" s="524">
        <f t="shared" si="11"/>
        <v>880</v>
      </c>
      <c r="AC39" s="524">
        <f t="shared" si="11"/>
        <v>880</v>
      </c>
      <c r="AD39" s="524">
        <f t="shared" si="11"/>
        <v>880</v>
      </c>
      <c r="AE39" s="524">
        <f t="shared" si="11"/>
        <v>880</v>
      </c>
      <c r="AF39" s="524">
        <f t="shared" si="11"/>
        <v>880</v>
      </c>
      <c r="AG39" s="524">
        <f t="shared" si="11"/>
        <v>880</v>
      </c>
      <c r="AH39" s="524">
        <f t="shared" si="11"/>
        <v>880</v>
      </c>
      <c r="AI39" s="524">
        <f t="shared" si="11"/>
        <v>880</v>
      </c>
      <c r="AJ39" s="524">
        <f t="shared" si="11"/>
        <v>880</v>
      </c>
      <c r="AK39" s="524">
        <f t="shared" si="11"/>
        <v>880</v>
      </c>
      <c r="AL39" s="524">
        <f t="shared" si="11"/>
        <v>880</v>
      </c>
      <c r="AM39" s="524">
        <f t="shared" si="11"/>
        <v>880</v>
      </c>
      <c r="AN39" s="524">
        <f t="shared" si="11"/>
        <v>880</v>
      </c>
      <c r="AO39" s="524">
        <f t="shared" si="12"/>
        <v>880</v>
      </c>
      <c r="AP39" s="524">
        <f t="shared" si="12"/>
        <v>880</v>
      </c>
      <c r="AQ39" s="524">
        <f t="shared" si="12"/>
        <v>880</v>
      </c>
      <c r="AR39" s="524">
        <f t="shared" si="12"/>
        <v>880</v>
      </c>
      <c r="AS39" s="524">
        <f t="shared" si="12"/>
        <v>880</v>
      </c>
      <c r="AT39" s="524">
        <f t="shared" si="12"/>
        <v>880</v>
      </c>
      <c r="AU39" s="524">
        <f t="shared" si="12"/>
        <v>880</v>
      </c>
      <c r="AV39" s="524">
        <f t="shared" si="12"/>
        <v>880</v>
      </c>
      <c r="AW39" s="524">
        <f t="shared" si="12"/>
        <v>880</v>
      </c>
      <c r="AX39" s="524">
        <f t="shared" si="12"/>
        <v>880</v>
      </c>
      <c r="AY39" s="524">
        <f t="shared" si="12"/>
        <v>880</v>
      </c>
      <c r="AZ39" s="524">
        <f t="shared" si="12"/>
        <v>880</v>
      </c>
      <c r="BA39" s="524">
        <f t="shared" si="12"/>
        <v>880</v>
      </c>
      <c r="BB39" s="524">
        <f t="shared" si="12"/>
        <v>880</v>
      </c>
      <c r="BC39" s="524">
        <f t="shared" si="12"/>
        <v>880</v>
      </c>
      <c r="BD39" s="524">
        <f t="shared" si="12"/>
        <v>880</v>
      </c>
      <c r="BE39" s="524">
        <f t="shared" si="13"/>
        <v>880</v>
      </c>
      <c r="BF39" s="524">
        <f t="shared" si="13"/>
        <v>880</v>
      </c>
      <c r="BG39" s="524">
        <f t="shared" si="13"/>
        <v>880</v>
      </c>
      <c r="BH39" s="524">
        <f t="shared" si="13"/>
        <v>880</v>
      </c>
      <c r="BI39" s="524">
        <f t="shared" si="13"/>
        <v>880</v>
      </c>
      <c r="BJ39" s="524">
        <f t="shared" si="13"/>
        <v>880</v>
      </c>
      <c r="BK39" s="524">
        <f t="shared" si="13"/>
        <v>880</v>
      </c>
      <c r="BL39" s="524">
        <f t="shared" si="13"/>
        <v>880</v>
      </c>
      <c r="BM39" s="524"/>
      <c r="BN39" s="524"/>
      <c r="BO39" s="524"/>
      <c r="BP39" s="524"/>
      <c r="BQ39" s="524"/>
      <c r="BR39" s="499"/>
      <c r="BS39" s="500">
        <f t="shared" si="3"/>
        <v>49280</v>
      </c>
      <c r="BT39" s="501">
        <f t="shared" si="4"/>
        <v>3870944</v>
      </c>
    </row>
    <row r="40" spans="1:74">
      <c r="A40" s="494">
        <v>21</v>
      </c>
      <c r="B40" s="520" t="s">
        <v>2795</v>
      </c>
      <c r="C40" s="523">
        <v>10</v>
      </c>
      <c r="D40" s="497">
        <f>'[55]GC Staff (Aux)'!P25</f>
        <v>37.5</v>
      </c>
      <c r="E40" s="524"/>
      <c r="F40" s="524"/>
      <c r="G40" s="524"/>
      <c r="H40" s="524"/>
      <c r="I40" s="524">
        <f t="shared" si="10"/>
        <v>400</v>
      </c>
      <c r="J40" s="524">
        <f t="shared" si="10"/>
        <v>400</v>
      </c>
      <c r="K40" s="524">
        <f t="shared" si="10"/>
        <v>400</v>
      </c>
      <c r="L40" s="524">
        <f t="shared" si="10"/>
        <v>400</v>
      </c>
      <c r="M40" s="524">
        <f t="shared" si="10"/>
        <v>400</v>
      </c>
      <c r="N40" s="524">
        <f t="shared" si="10"/>
        <v>400</v>
      </c>
      <c r="O40" s="524">
        <f t="shared" si="10"/>
        <v>400</v>
      </c>
      <c r="P40" s="524">
        <f t="shared" si="10"/>
        <v>400</v>
      </c>
      <c r="Q40" s="524">
        <f t="shared" si="10"/>
        <v>400</v>
      </c>
      <c r="R40" s="524">
        <f t="shared" si="10"/>
        <v>400</v>
      </c>
      <c r="S40" s="524">
        <f t="shared" si="10"/>
        <v>400</v>
      </c>
      <c r="T40" s="524">
        <f t="shared" si="10"/>
        <v>400</v>
      </c>
      <c r="U40" s="524">
        <f t="shared" si="10"/>
        <v>400</v>
      </c>
      <c r="V40" s="524">
        <f t="shared" si="10"/>
        <v>400</v>
      </c>
      <c r="W40" s="524">
        <f t="shared" si="10"/>
        <v>400</v>
      </c>
      <c r="X40" s="524">
        <f t="shared" si="10"/>
        <v>400</v>
      </c>
      <c r="Y40" s="524">
        <f t="shared" si="11"/>
        <v>400</v>
      </c>
      <c r="Z40" s="524">
        <f t="shared" si="11"/>
        <v>400</v>
      </c>
      <c r="AA40" s="524">
        <f t="shared" si="11"/>
        <v>400</v>
      </c>
      <c r="AB40" s="524">
        <f t="shared" si="11"/>
        <v>400</v>
      </c>
      <c r="AC40" s="524">
        <f t="shared" si="11"/>
        <v>400</v>
      </c>
      <c r="AD40" s="524">
        <f t="shared" si="11"/>
        <v>400</v>
      </c>
      <c r="AE40" s="524">
        <f t="shared" si="11"/>
        <v>400</v>
      </c>
      <c r="AF40" s="524">
        <f t="shared" si="11"/>
        <v>400</v>
      </c>
      <c r="AG40" s="524">
        <f t="shared" si="11"/>
        <v>400</v>
      </c>
      <c r="AH40" s="524">
        <f t="shared" si="11"/>
        <v>400</v>
      </c>
      <c r="AI40" s="524">
        <f t="shared" si="11"/>
        <v>400</v>
      </c>
      <c r="AJ40" s="524">
        <f t="shared" si="11"/>
        <v>400</v>
      </c>
      <c r="AK40" s="524">
        <f t="shared" si="11"/>
        <v>400</v>
      </c>
      <c r="AL40" s="524">
        <f t="shared" si="11"/>
        <v>400</v>
      </c>
      <c r="AM40" s="524">
        <f t="shared" si="11"/>
        <v>400</v>
      </c>
      <c r="AN40" s="524">
        <f t="shared" si="11"/>
        <v>400</v>
      </c>
      <c r="AO40" s="524">
        <f t="shared" si="12"/>
        <v>400</v>
      </c>
      <c r="AP40" s="524">
        <f t="shared" si="12"/>
        <v>400</v>
      </c>
      <c r="AQ40" s="524">
        <f t="shared" si="12"/>
        <v>400</v>
      </c>
      <c r="AR40" s="524">
        <f t="shared" si="12"/>
        <v>400</v>
      </c>
      <c r="AS40" s="524">
        <f t="shared" si="12"/>
        <v>400</v>
      </c>
      <c r="AT40" s="524">
        <f t="shared" si="12"/>
        <v>400</v>
      </c>
      <c r="AU40" s="524">
        <f t="shared" si="12"/>
        <v>400</v>
      </c>
      <c r="AV40" s="524">
        <f t="shared" si="12"/>
        <v>400</v>
      </c>
      <c r="AW40" s="524">
        <f t="shared" si="12"/>
        <v>400</v>
      </c>
      <c r="AX40" s="524">
        <f t="shared" si="12"/>
        <v>400</v>
      </c>
      <c r="AY40" s="524">
        <f t="shared" si="12"/>
        <v>400</v>
      </c>
      <c r="AZ40" s="524">
        <f t="shared" si="12"/>
        <v>400</v>
      </c>
      <c r="BA40" s="524">
        <f t="shared" si="12"/>
        <v>400</v>
      </c>
      <c r="BB40" s="524">
        <f t="shared" si="12"/>
        <v>400</v>
      </c>
      <c r="BC40" s="524">
        <f t="shared" si="12"/>
        <v>400</v>
      </c>
      <c r="BD40" s="524">
        <f t="shared" si="12"/>
        <v>400</v>
      </c>
      <c r="BE40" s="524">
        <f t="shared" si="13"/>
        <v>400</v>
      </c>
      <c r="BF40" s="524">
        <f t="shared" si="13"/>
        <v>400</v>
      </c>
      <c r="BG40" s="524">
        <f t="shared" si="13"/>
        <v>400</v>
      </c>
      <c r="BH40" s="524">
        <f t="shared" si="13"/>
        <v>400</v>
      </c>
      <c r="BI40" s="524">
        <f t="shared" si="13"/>
        <v>400</v>
      </c>
      <c r="BJ40" s="524">
        <f t="shared" si="13"/>
        <v>400</v>
      </c>
      <c r="BK40" s="524">
        <f t="shared" si="13"/>
        <v>400</v>
      </c>
      <c r="BL40" s="524">
        <f t="shared" si="13"/>
        <v>400</v>
      </c>
      <c r="BM40" s="524"/>
      <c r="BN40" s="524"/>
      <c r="BO40" s="524"/>
      <c r="BP40" s="524"/>
      <c r="BQ40" s="524"/>
      <c r="BR40" s="499"/>
      <c r="BS40" s="500">
        <f t="shared" si="3"/>
        <v>22400</v>
      </c>
      <c r="BT40" s="501">
        <f t="shared" si="4"/>
        <v>840000</v>
      </c>
    </row>
    <row r="41" spans="1:74">
      <c r="A41" s="494">
        <v>22</v>
      </c>
      <c r="B41" s="520"/>
      <c r="C41" s="496"/>
      <c r="D41" s="525"/>
      <c r="E41" s="524"/>
      <c r="F41" s="524"/>
      <c r="G41" s="524"/>
      <c r="H41" s="524"/>
      <c r="I41" s="524"/>
      <c r="J41" s="524"/>
      <c r="K41" s="524"/>
      <c r="L41" s="524"/>
      <c r="M41" s="524"/>
      <c r="N41" s="524"/>
      <c r="O41" s="524"/>
      <c r="P41" s="524"/>
      <c r="Q41" s="524"/>
      <c r="R41" s="524"/>
      <c r="S41" s="524"/>
      <c r="T41" s="524"/>
      <c r="U41" s="524"/>
      <c r="V41" s="524"/>
      <c r="W41" s="524"/>
      <c r="X41" s="524"/>
      <c r="Y41" s="524"/>
      <c r="Z41" s="524"/>
      <c r="AA41" s="524"/>
      <c r="AB41" s="524"/>
      <c r="AC41" s="524"/>
      <c r="AD41" s="524"/>
      <c r="AE41" s="524"/>
      <c r="AF41" s="524"/>
      <c r="AG41" s="524"/>
      <c r="AH41" s="524"/>
      <c r="AI41" s="524"/>
      <c r="AJ41" s="524"/>
      <c r="AK41" s="524"/>
      <c r="AL41" s="524"/>
      <c r="AM41" s="524"/>
      <c r="AN41" s="524"/>
      <c r="AO41" s="524"/>
      <c r="AP41" s="524"/>
      <c r="AQ41" s="524"/>
      <c r="AR41" s="524"/>
      <c r="AS41" s="524"/>
      <c r="AT41" s="524"/>
      <c r="AU41" s="524"/>
      <c r="AV41" s="524"/>
      <c r="AW41" s="524"/>
      <c r="AX41" s="524"/>
      <c r="AY41" s="524"/>
      <c r="AZ41" s="524"/>
      <c r="BA41" s="524"/>
      <c r="BB41" s="524"/>
      <c r="BC41" s="524"/>
      <c r="BD41" s="524"/>
      <c r="BE41" s="524"/>
      <c r="BF41" s="524"/>
      <c r="BG41" s="524"/>
      <c r="BH41" s="524"/>
      <c r="BI41" s="524"/>
      <c r="BJ41" s="524"/>
      <c r="BK41" s="524"/>
      <c r="BL41" s="524"/>
      <c r="BM41" s="524"/>
      <c r="BN41" s="524"/>
      <c r="BO41" s="524"/>
      <c r="BP41" s="524"/>
      <c r="BQ41" s="524"/>
      <c r="BR41" s="499"/>
      <c r="BS41" s="500">
        <f t="shared" si="3"/>
        <v>0</v>
      </c>
      <c r="BT41" s="501">
        <f t="shared" si="4"/>
        <v>0</v>
      </c>
    </row>
    <row r="42" spans="1:74">
      <c r="A42" s="494">
        <v>23</v>
      </c>
      <c r="B42" s="520"/>
      <c r="C42" s="496"/>
      <c r="D42" s="525"/>
      <c r="E42" s="524"/>
      <c r="F42" s="524"/>
      <c r="G42" s="524"/>
      <c r="H42" s="524"/>
      <c r="I42" s="524"/>
      <c r="J42" s="524"/>
      <c r="K42" s="524"/>
      <c r="L42" s="524"/>
      <c r="M42" s="524"/>
      <c r="N42" s="524"/>
      <c r="O42" s="524"/>
      <c r="P42" s="524"/>
      <c r="Q42" s="524"/>
      <c r="R42" s="524"/>
      <c r="S42" s="524"/>
      <c r="T42" s="524"/>
      <c r="U42" s="524"/>
      <c r="V42" s="524"/>
      <c r="W42" s="524"/>
      <c r="X42" s="524"/>
      <c r="Y42" s="524"/>
      <c r="Z42" s="524"/>
      <c r="AA42" s="524"/>
      <c r="AB42" s="524"/>
      <c r="AC42" s="524"/>
      <c r="AD42" s="524"/>
      <c r="AE42" s="524"/>
      <c r="AF42" s="524"/>
      <c r="AG42" s="524"/>
      <c r="AH42" s="524"/>
      <c r="AI42" s="524"/>
      <c r="AJ42" s="524"/>
      <c r="AK42" s="524"/>
      <c r="AL42" s="524"/>
      <c r="AM42" s="524"/>
      <c r="AN42" s="524"/>
      <c r="AO42" s="524"/>
      <c r="AP42" s="524"/>
      <c r="AQ42" s="524"/>
      <c r="AR42" s="524"/>
      <c r="AS42" s="524"/>
      <c r="AT42" s="524"/>
      <c r="AU42" s="524"/>
      <c r="AV42" s="524"/>
      <c r="AW42" s="524"/>
      <c r="AX42" s="524"/>
      <c r="AY42" s="524"/>
      <c r="AZ42" s="524"/>
      <c r="BA42" s="524"/>
      <c r="BB42" s="524"/>
      <c r="BC42" s="524"/>
      <c r="BD42" s="524"/>
      <c r="BE42" s="524"/>
      <c r="BF42" s="524"/>
      <c r="BG42" s="524"/>
      <c r="BH42" s="524"/>
      <c r="BI42" s="524"/>
      <c r="BJ42" s="524"/>
      <c r="BK42" s="524"/>
      <c r="BL42" s="524"/>
      <c r="BM42" s="524"/>
      <c r="BN42" s="524"/>
      <c r="BO42" s="524"/>
      <c r="BP42" s="524"/>
      <c r="BQ42" s="524"/>
      <c r="BR42" s="499"/>
      <c r="BS42" s="500">
        <f t="shared" si="3"/>
        <v>0</v>
      </c>
      <c r="BT42" s="501">
        <f t="shared" si="4"/>
        <v>0</v>
      </c>
    </row>
    <row r="43" spans="1:74">
      <c r="A43" s="494">
        <v>24</v>
      </c>
      <c r="B43" s="520"/>
      <c r="C43" s="496"/>
      <c r="D43" s="525"/>
      <c r="E43" s="524"/>
      <c r="F43" s="524"/>
      <c r="G43" s="524"/>
      <c r="H43" s="524"/>
      <c r="I43" s="524"/>
      <c r="J43" s="524"/>
      <c r="K43" s="524"/>
      <c r="L43" s="524"/>
      <c r="M43" s="524"/>
      <c r="N43" s="524"/>
      <c r="O43" s="524"/>
      <c r="P43" s="524"/>
      <c r="Q43" s="524"/>
      <c r="R43" s="524"/>
      <c r="S43" s="524"/>
      <c r="T43" s="524"/>
      <c r="U43" s="524"/>
      <c r="V43" s="524"/>
      <c r="W43" s="524"/>
      <c r="X43" s="524"/>
      <c r="Y43" s="524"/>
      <c r="Z43" s="524"/>
      <c r="AA43" s="524"/>
      <c r="AB43" s="524"/>
      <c r="AC43" s="524"/>
      <c r="AD43" s="524"/>
      <c r="AE43" s="524"/>
      <c r="AF43" s="524"/>
      <c r="AG43" s="524"/>
      <c r="AH43" s="524"/>
      <c r="AI43" s="524"/>
      <c r="AJ43" s="524"/>
      <c r="AK43" s="524"/>
      <c r="AL43" s="524"/>
      <c r="AM43" s="524"/>
      <c r="AN43" s="524"/>
      <c r="AO43" s="524"/>
      <c r="AP43" s="524"/>
      <c r="AQ43" s="524"/>
      <c r="AR43" s="524"/>
      <c r="AS43" s="524"/>
      <c r="AT43" s="524"/>
      <c r="AU43" s="524"/>
      <c r="AV43" s="524"/>
      <c r="AW43" s="524"/>
      <c r="AX43" s="524"/>
      <c r="AY43" s="524"/>
      <c r="AZ43" s="524"/>
      <c r="BA43" s="524"/>
      <c r="BB43" s="524"/>
      <c r="BC43" s="524"/>
      <c r="BD43" s="524"/>
      <c r="BE43" s="524"/>
      <c r="BF43" s="524"/>
      <c r="BG43" s="524"/>
      <c r="BH43" s="524"/>
      <c r="BI43" s="524"/>
      <c r="BJ43" s="524"/>
      <c r="BK43" s="524"/>
      <c r="BL43" s="524"/>
      <c r="BM43" s="524"/>
      <c r="BN43" s="524"/>
      <c r="BO43" s="524"/>
      <c r="BP43" s="524"/>
      <c r="BQ43" s="524"/>
      <c r="BR43" s="499"/>
      <c r="BS43" s="500">
        <f t="shared" si="3"/>
        <v>0</v>
      </c>
      <c r="BT43" s="501">
        <f t="shared" si="4"/>
        <v>0</v>
      </c>
    </row>
    <row r="44" spans="1:74">
      <c r="A44" s="494">
        <v>25</v>
      </c>
      <c r="B44" s="520"/>
      <c r="C44" s="496"/>
      <c r="D44" s="525"/>
      <c r="E44" s="521"/>
      <c r="F44" s="521"/>
      <c r="G44" s="521"/>
      <c r="H44" s="521"/>
      <c r="I44" s="521"/>
      <c r="J44" s="524"/>
      <c r="K44" s="524"/>
      <c r="L44" s="524"/>
      <c r="M44" s="524"/>
      <c r="N44" s="524"/>
      <c r="O44" s="524"/>
      <c r="P44" s="524"/>
      <c r="Q44" s="524"/>
      <c r="R44" s="524"/>
      <c r="S44" s="524"/>
      <c r="T44" s="524"/>
      <c r="U44" s="524"/>
      <c r="V44" s="524"/>
      <c r="W44" s="524"/>
      <c r="X44" s="524"/>
      <c r="Y44" s="524"/>
      <c r="Z44" s="524"/>
      <c r="AA44" s="524"/>
      <c r="AB44" s="524"/>
      <c r="AC44" s="524"/>
      <c r="AD44" s="524"/>
      <c r="AE44" s="524"/>
      <c r="AF44" s="524"/>
      <c r="AG44" s="524"/>
      <c r="AH44" s="524"/>
      <c r="AI44" s="524"/>
      <c r="AJ44" s="524"/>
      <c r="AK44" s="524"/>
      <c r="AL44" s="524"/>
      <c r="AM44" s="524"/>
      <c r="AN44" s="524"/>
      <c r="AO44" s="524"/>
      <c r="AP44" s="524"/>
      <c r="AQ44" s="524"/>
      <c r="AR44" s="524"/>
      <c r="AS44" s="524"/>
      <c r="AT44" s="524"/>
      <c r="AU44" s="524"/>
      <c r="AV44" s="524"/>
      <c r="AW44" s="524"/>
      <c r="AX44" s="524"/>
      <c r="AY44" s="524"/>
      <c r="AZ44" s="524"/>
      <c r="BA44" s="524"/>
      <c r="BB44" s="524"/>
      <c r="BC44" s="524"/>
      <c r="BD44" s="524"/>
      <c r="BE44" s="524"/>
      <c r="BF44" s="524"/>
      <c r="BG44" s="524"/>
      <c r="BH44" s="524"/>
      <c r="BI44" s="524"/>
      <c r="BJ44" s="524"/>
      <c r="BK44" s="524"/>
      <c r="BL44" s="524"/>
      <c r="BM44" s="524"/>
      <c r="BN44" s="524"/>
      <c r="BO44" s="524"/>
      <c r="BP44" s="524"/>
      <c r="BQ44" s="524"/>
      <c r="BR44" s="499"/>
      <c r="BS44" s="500">
        <f t="shared" si="3"/>
        <v>0</v>
      </c>
      <c r="BT44" s="501">
        <f t="shared" si="4"/>
        <v>0</v>
      </c>
    </row>
    <row r="45" spans="1:74">
      <c r="A45" s="494">
        <v>26</v>
      </c>
      <c r="B45" s="520"/>
      <c r="C45" s="496"/>
      <c r="D45" s="497"/>
      <c r="E45" s="524"/>
      <c r="F45" s="524"/>
      <c r="G45" s="524"/>
      <c r="H45" s="524"/>
      <c r="I45" s="524"/>
      <c r="J45" s="524"/>
      <c r="K45" s="524"/>
      <c r="L45" s="524"/>
      <c r="M45" s="524"/>
      <c r="N45" s="524"/>
      <c r="O45" s="524"/>
      <c r="P45" s="524"/>
      <c r="Q45" s="524"/>
      <c r="R45" s="524"/>
      <c r="S45" s="524"/>
      <c r="T45" s="524"/>
      <c r="U45" s="524"/>
      <c r="V45" s="524"/>
      <c r="W45" s="524"/>
      <c r="X45" s="524"/>
      <c r="Y45" s="524"/>
      <c r="Z45" s="524"/>
      <c r="AA45" s="524"/>
      <c r="AB45" s="524"/>
      <c r="AC45" s="524"/>
      <c r="AD45" s="524"/>
      <c r="AE45" s="524"/>
      <c r="AF45" s="524"/>
      <c r="AG45" s="524"/>
      <c r="AH45" s="524"/>
      <c r="AI45" s="524"/>
      <c r="AJ45" s="524"/>
      <c r="AK45" s="524"/>
      <c r="AL45" s="524"/>
      <c r="AM45" s="524"/>
      <c r="AN45" s="524"/>
      <c r="AO45" s="524"/>
      <c r="AP45" s="524"/>
      <c r="AQ45" s="524"/>
      <c r="AR45" s="524"/>
      <c r="AS45" s="524"/>
      <c r="AT45" s="524"/>
      <c r="AU45" s="524"/>
      <c r="AV45" s="524"/>
      <c r="AW45" s="524"/>
      <c r="AX45" s="524"/>
      <c r="AY45" s="524"/>
      <c r="AZ45" s="524"/>
      <c r="BA45" s="524"/>
      <c r="BB45" s="524"/>
      <c r="BC45" s="524"/>
      <c r="BD45" s="524"/>
      <c r="BE45" s="524"/>
      <c r="BF45" s="524"/>
      <c r="BG45" s="524"/>
      <c r="BH45" s="524"/>
      <c r="BI45" s="524"/>
      <c r="BJ45" s="524"/>
      <c r="BK45" s="524"/>
      <c r="BL45" s="524"/>
      <c r="BM45" s="524"/>
      <c r="BN45" s="524"/>
      <c r="BO45" s="524"/>
      <c r="BP45" s="524"/>
      <c r="BQ45" s="524"/>
      <c r="BR45" s="499"/>
      <c r="BS45" s="500">
        <f t="shared" si="3"/>
        <v>0</v>
      </c>
      <c r="BT45" s="501">
        <f t="shared" si="4"/>
        <v>0</v>
      </c>
      <c r="BU45" s="474"/>
      <c r="BV45" s="475"/>
    </row>
    <row r="46" spans="1:74">
      <c r="A46" s="494">
        <v>27</v>
      </c>
      <c r="B46" s="520"/>
      <c r="C46" s="496"/>
      <c r="D46" s="525"/>
      <c r="E46" s="521"/>
      <c r="F46" s="521"/>
      <c r="G46" s="521"/>
      <c r="H46" s="521"/>
      <c r="I46" s="521"/>
      <c r="J46" s="524"/>
      <c r="K46" s="524"/>
      <c r="L46" s="524"/>
      <c r="M46" s="524"/>
      <c r="N46" s="524"/>
      <c r="O46" s="524"/>
      <c r="P46" s="524"/>
      <c r="Q46" s="524"/>
      <c r="R46" s="524"/>
      <c r="S46" s="524"/>
      <c r="T46" s="524"/>
      <c r="U46" s="524"/>
      <c r="V46" s="524"/>
      <c r="W46" s="524"/>
      <c r="X46" s="524"/>
      <c r="Y46" s="524"/>
      <c r="Z46" s="524"/>
      <c r="AA46" s="524"/>
      <c r="AB46" s="524"/>
      <c r="AC46" s="524"/>
      <c r="AD46" s="524"/>
      <c r="AE46" s="524"/>
      <c r="AF46" s="524"/>
      <c r="AG46" s="524"/>
      <c r="AH46" s="524"/>
      <c r="AI46" s="524"/>
      <c r="AJ46" s="524"/>
      <c r="AK46" s="524"/>
      <c r="AL46" s="524"/>
      <c r="AM46" s="524"/>
      <c r="AN46" s="524"/>
      <c r="AO46" s="524"/>
      <c r="AP46" s="524"/>
      <c r="AQ46" s="524"/>
      <c r="AR46" s="524"/>
      <c r="AS46" s="524"/>
      <c r="AT46" s="524"/>
      <c r="AU46" s="524"/>
      <c r="AV46" s="524"/>
      <c r="AW46" s="524"/>
      <c r="AX46" s="524"/>
      <c r="AY46" s="524"/>
      <c r="AZ46" s="524"/>
      <c r="BA46" s="524"/>
      <c r="BB46" s="524"/>
      <c r="BC46" s="524"/>
      <c r="BD46" s="524"/>
      <c r="BE46" s="524"/>
      <c r="BF46" s="524"/>
      <c r="BG46" s="524"/>
      <c r="BH46" s="524"/>
      <c r="BI46" s="524"/>
      <c r="BJ46" s="524"/>
      <c r="BK46" s="524"/>
      <c r="BL46" s="524"/>
      <c r="BM46" s="524"/>
      <c r="BN46" s="524"/>
      <c r="BO46" s="524"/>
      <c r="BP46" s="524"/>
      <c r="BQ46" s="524"/>
      <c r="BR46" s="499"/>
      <c r="BS46" s="500">
        <f t="shared" si="3"/>
        <v>0</v>
      </c>
      <c r="BT46" s="501">
        <f t="shared" si="4"/>
        <v>0</v>
      </c>
    </row>
    <row r="47" spans="1:74">
      <c r="A47" s="494">
        <v>28</v>
      </c>
      <c r="B47" s="520"/>
      <c r="C47" s="496"/>
      <c r="D47" s="525"/>
      <c r="E47" s="521"/>
      <c r="F47" s="521"/>
      <c r="G47" s="521"/>
      <c r="H47" s="521"/>
      <c r="I47" s="521"/>
      <c r="J47" s="524"/>
      <c r="K47" s="524"/>
      <c r="L47" s="524"/>
      <c r="M47" s="524"/>
      <c r="N47" s="524"/>
      <c r="O47" s="524"/>
      <c r="P47" s="524"/>
      <c r="Q47" s="524"/>
      <c r="R47" s="524"/>
      <c r="S47" s="524"/>
      <c r="T47" s="524"/>
      <c r="U47" s="524"/>
      <c r="V47" s="524"/>
      <c r="W47" s="524"/>
      <c r="X47" s="524"/>
      <c r="Y47" s="524"/>
      <c r="Z47" s="524"/>
      <c r="AA47" s="524"/>
      <c r="AB47" s="524"/>
      <c r="AC47" s="524"/>
      <c r="AD47" s="524"/>
      <c r="AE47" s="524"/>
      <c r="AF47" s="524"/>
      <c r="AG47" s="524"/>
      <c r="AH47" s="524"/>
      <c r="AI47" s="524"/>
      <c r="AJ47" s="524"/>
      <c r="AK47" s="524"/>
      <c r="AL47" s="524"/>
      <c r="AM47" s="524"/>
      <c r="AN47" s="524"/>
      <c r="AO47" s="524"/>
      <c r="AP47" s="524"/>
      <c r="AQ47" s="524"/>
      <c r="AR47" s="524"/>
      <c r="AS47" s="524"/>
      <c r="AT47" s="524"/>
      <c r="AU47" s="524"/>
      <c r="AV47" s="524"/>
      <c r="AW47" s="524"/>
      <c r="AX47" s="524"/>
      <c r="AY47" s="524"/>
      <c r="AZ47" s="524"/>
      <c r="BA47" s="524"/>
      <c r="BB47" s="524"/>
      <c r="BC47" s="524"/>
      <c r="BD47" s="524"/>
      <c r="BE47" s="524"/>
      <c r="BF47" s="524"/>
      <c r="BG47" s="524"/>
      <c r="BH47" s="524"/>
      <c r="BI47" s="524"/>
      <c r="BJ47" s="524"/>
      <c r="BK47" s="524"/>
      <c r="BL47" s="524"/>
      <c r="BM47" s="524"/>
      <c r="BN47" s="524"/>
      <c r="BO47" s="524"/>
      <c r="BP47" s="524"/>
      <c r="BQ47" s="524"/>
      <c r="BR47" s="499"/>
      <c r="BS47" s="500">
        <f t="shared" si="3"/>
        <v>0</v>
      </c>
      <c r="BT47" s="501">
        <f t="shared" si="4"/>
        <v>0</v>
      </c>
    </row>
    <row r="48" spans="1:74">
      <c r="A48" s="494">
        <v>29</v>
      </c>
      <c r="B48" s="520"/>
      <c r="C48" s="496"/>
      <c r="D48" s="497"/>
      <c r="E48" s="524"/>
      <c r="F48" s="524"/>
      <c r="G48" s="524"/>
      <c r="H48" s="524"/>
      <c r="I48" s="524"/>
      <c r="J48" s="524"/>
      <c r="K48" s="524"/>
      <c r="L48" s="524"/>
      <c r="M48" s="524"/>
      <c r="N48" s="524"/>
      <c r="O48" s="524"/>
      <c r="P48" s="524"/>
      <c r="Q48" s="524"/>
      <c r="R48" s="524"/>
      <c r="S48" s="524"/>
      <c r="T48" s="524"/>
      <c r="U48" s="524"/>
      <c r="V48" s="524"/>
      <c r="W48" s="524"/>
      <c r="X48" s="524"/>
      <c r="Y48" s="524"/>
      <c r="Z48" s="524"/>
      <c r="AA48" s="524"/>
      <c r="AB48" s="524"/>
      <c r="AC48" s="524"/>
      <c r="AD48" s="524"/>
      <c r="AE48" s="524"/>
      <c r="AF48" s="524"/>
      <c r="AG48" s="524"/>
      <c r="AH48" s="524"/>
      <c r="AI48" s="524"/>
      <c r="AJ48" s="524"/>
      <c r="AK48" s="524"/>
      <c r="AL48" s="524"/>
      <c r="AM48" s="524"/>
      <c r="AN48" s="524"/>
      <c r="AO48" s="524"/>
      <c r="AP48" s="524"/>
      <c r="AQ48" s="524"/>
      <c r="AR48" s="524"/>
      <c r="AS48" s="524"/>
      <c r="AT48" s="524"/>
      <c r="AU48" s="524"/>
      <c r="AV48" s="524"/>
      <c r="AW48" s="524"/>
      <c r="AX48" s="524"/>
      <c r="AY48" s="524"/>
      <c r="AZ48" s="524"/>
      <c r="BA48" s="524"/>
      <c r="BB48" s="524"/>
      <c r="BC48" s="524"/>
      <c r="BD48" s="524"/>
      <c r="BE48" s="524"/>
      <c r="BF48" s="524"/>
      <c r="BG48" s="524"/>
      <c r="BH48" s="524"/>
      <c r="BI48" s="524"/>
      <c r="BJ48" s="524"/>
      <c r="BK48" s="524"/>
      <c r="BL48" s="524"/>
      <c r="BM48" s="524"/>
      <c r="BN48" s="524"/>
      <c r="BO48" s="524"/>
      <c r="BP48" s="524"/>
      <c r="BQ48" s="524"/>
      <c r="BR48" s="499"/>
      <c r="BS48" s="500">
        <f t="shared" si="3"/>
        <v>0</v>
      </c>
      <c r="BT48" s="501">
        <f t="shared" si="4"/>
        <v>0</v>
      </c>
      <c r="BU48" s="474"/>
      <c r="BV48" s="475"/>
    </row>
    <row r="49" spans="1:74">
      <c r="A49" s="494">
        <v>30</v>
      </c>
      <c r="B49" s="520"/>
      <c r="C49" s="496"/>
      <c r="D49" s="525"/>
      <c r="E49" s="521"/>
      <c r="F49" s="521"/>
      <c r="G49" s="521"/>
      <c r="H49" s="521"/>
      <c r="I49" s="521"/>
      <c r="J49" s="524"/>
      <c r="K49" s="524"/>
      <c r="L49" s="524"/>
      <c r="M49" s="524"/>
      <c r="N49" s="524"/>
      <c r="O49" s="524"/>
      <c r="P49" s="524"/>
      <c r="Q49" s="524"/>
      <c r="R49" s="524"/>
      <c r="S49" s="524"/>
      <c r="T49" s="524"/>
      <c r="U49" s="524"/>
      <c r="V49" s="524"/>
      <c r="W49" s="524"/>
      <c r="X49" s="524"/>
      <c r="Y49" s="524"/>
      <c r="Z49" s="524"/>
      <c r="AA49" s="524"/>
      <c r="AB49" s="524"/>
      <c r="AC49" s="524"/>
      <c r="AD49" s="524"/>
      <c r="AE49" s="524"/>
      <c r="AF49" s="524"/>
      <c r="AG49" s="524"/>
      <c r="AH49" s="524"/>
      <c r="AI49" s="524"/>
      <c r="AJ49" s="524"/>
      <c r="AK49" s="524"/>
      <c r="AL49" s="524"/>
      <c r="AM49" s="524"/>
      <c r="AN49" s="524"/>
      <c r="AO49" s="524"/>
      <c r="AP49" s="524"/>
      <c r="AQ49" s="524"/>
      <c r="AR49" s="524"/>
      <c r="AS49" s="524"/>
      <c r="AT49" s="524"/>
      <c r="AU49" s="524"/>
      <c r="AV49" s="524"/>
      <c r="AW49" s="524"/>
      <c r="AX49" s="524"/>
      <c r="AY49" s="524"/>
      <c r="AZ49" s="524"/>
      <c r="BA49" s="524"/>
      <c r="BB49" s="524"/>
      <c r="BC49" s="524"/>
      <c r="BD49" s="524"/>
      <c r="BE49" s="524"/>
      <c r="BF49" s="524"/>
      <c r="BG49" s="524"/>
      <c r="BH49" s="524"/>
      <c r="BI49" s="524"/>
      <c r="BJ49" s="524"/>
      <c r="BK49" s="524"/>
      <c r="BL49" s="524"/>
      <c r="BM49" s="524"/>
      <c r="BN49" s="524"/>
      <c r="BO49" s="524"/>
      <c r="BP49" s="524"/>
      <c r="BQ49" s="524"/>
      <c r="BR49" s="499"/>
      <c r="BS49" s="500">
        <f t="shared" si="3"/>
        <v>0</v>
      </c>
      <c r="BT49" s="501">
        <f t="shared" si="4"/>
        <v>0</v>
      </c>
    </row>
    <row r="50" spans="1:74">
      <c r="A50" s="494">
        <v>31</v>
      </c>
      <c r="B50" s="520"/>
      <c r="C50" s="496"/>
      <c r="D50" s="525"/>
      <c r="E50" s="521"/>
      <c r="F50" s="521"/>
      <c r="G50" s="521"/>
      <c r="H50" s="521"/>
      <c r="I50" s="521"/>
      <c r="J50" s="524"/>
      <c r="K50" s="524"/>
      <c r="L50" s="524"/>
      <c r="M50" s="524"/>
      <c r="N50" s="524"/>
      <c r="O50" s="524"/>
      <c r="P50" s="524"/>
      <c r="Q50" s="524"/>
      <c r="R50" s="524"/>
      <c r="S50" s="524"/>
      <c r="T50" s="524"/>
      <c r="U50" s="524"/>
      <c r="V50" s="524"/>
      <c r="W50" s="524"/>
      <c r="X50" s="524"/>
      <c r="Y50" s="524"/>
      <c r="Z50" s="524"/>
      <c r="AA50" s="524"/>
      <c r="AB50" s="524"/>
      <c r="AC50" s="524"/>
      <c r="AD50" s="524"/>
      <c r="AE50" s="524"/>
      <c r="AF50" s="524"/>
      <c r="AG50" s="524"/>
      <c r="AH50" s="524"/>
      <c r="AI50" s="524"/>
      <c r="AJ50" s="524"/>
      <c r="AK50" s="524"/>
      <c r="AL50" s="524"/>
      <c r="AM50" s="524"/>
      <c r="AN50" s="524"/>
      <c r="AO50" s="524"/>
      <c r="AP50" s="524"/>
      <c r="AQ50" s="524"/>
      <c r="AR50" s="524"/>
      <c r="AS50" s="524"/>
      <c r="AT50" s="524"/>
      <c r="AU50" s="524"/>
      <c r="AV50" s="524"/>
      <c r="AW50" s="524"/>
      <c r="AX50" s="524"/>
      <c r="AY50" s="524"/>
      <c r="AZ50" s="524"/>
      <c r="BA50" s="524"/>
      <c r="BB50" s="524"/>
      <c r="BC50" s="524"/>
      <c r="BD50" s="524"/>
      <c r="BE50" s="524"/>
      <c r="BF50" s="524"/>
      <c r="BG50" s="524"/>
      <c r="BH50" s="524"/>
      <c r="BI50" s="524"/>
      <c r="BJ50" s="524"/>
      <c r="BK50" s="524"/>
      <c r="BL50" s="524"/>
      <c r="BM50" s="524"/>
      <c r="BN50" s="524"/>
      <c r="BO50" s="524"/>
      <c r="BP50" s="524"/>
      <c r="BQ50" s="524"/>
      <c r="BR50" s="499"/>
      <c r="BS50" s="500">
        <f t="shared" si="3"/>
        <v>0</v>
      </c>
      <c r="BT50" s="501">
        <f t="shared" si="4"/>
        <v>0</v>
      </c>
    </row>
    <row r="51" spans="1:74">
      <c r="A51" s="494">
        <v>32</v>
      </c>
      <c r="B51" s="520"/>
      <c r="C51" s="496"/>
      <c r="D51" s="525"/>
      <c r="E51" s="521"/>
      <c r="F51" s="521"/>
      <c r="G51" s="521"/>
      <c r="H51" s="521"/>
      <c r="I51" s="521"/>
      <c r="J51" s="524"/>
      <c r="K51" s="524"/>
      <c r="L51" s="524"/>
      <c r="M51" s="524"/>
      <c r="N51" s="524"/>
      <c r="O51" s="524"/>
      <c r="P51" s="524"/>
      <c r="Q51" s="524"/>
      <c r="R51" s="524"/>
      <c r="S51" s="524"/>
      <c r="T51" s="524"/>
      <c r="U51" s="524"/>
      <c r="V51" s="524"/>
      <c r="W51" s="524"/>
      <c r="X51" s="524"/>
      <c r="Y51" s="524"/>
      <c r="Z51" s="524"/>
      <c r="AA51" s="524"/>
      <c r="AB51" s="524"/>
      <c r="AC51" s="524"/>
      <c r="AD51" s="524"/>
      <c r="AE51" s="524"/>
      <c r="AF51" s="524"/>
      <c r="AG51" s="524"/>
      <c r="AH51" s="524"/>
      <c r="AI51" s="524"/>
      <c r="AJ51" s="524"/>
      <c r="AK51" s="524"/>
      <c r="AL51" s="524"/>
      <c r="AM51" s="524"/>
      <c r="AN51" s="524"/>
      <c r="AO51" s="524"/>
      <c r="AP51" s="524"/>
      <c r="AQ51" s="524"/>
      <c r="AR51" s="524"/>
      <c r="AS51" s="524"/>
      <c r="AT51" s="524"/>
      <c r="AU51" s="524"/>
      <c r="AV51" s="524"/>
      <c r="AW51" s="524"/>
      <c r="AX51" s="524"/>
      <c r="AY51" s="524"/>
      <c r="AZ51" s="524"/>
      <c r="BA51" s="524"/>
      <c r="BB51" s="524"/>
      <c r="BC51" s="524"/>
      <c r="BD51" s="524"/>
      <c r="BE51" s="524"/>
      <c r="BF51" s="524"/>
      <c r="BG51" s="524"/>
      <c r="BH51" s="524"/>
      <c r="BI51" s="524"/>
      <c r="BJ51" s="524"/>
      <c r="BK51" s="524"/>
      <c r="BL51" s="524"/>
      <c r="BM51" s="524"/>
      <c r="BN51" s="524"/>
      <c r="BO51" s="524"/>
      <c r="BP51" s="524"/>
      <c r="BQ51" s="524"/>
      <c r="BR51" s="499"/>
      <c r="BS51" s="500">
        <f t="shared" si="3"/>
        <v>0</v>
      </c>
      <c r="BT51" s="501">
        <f t="shared" si="4"/>
        <v>0</v>
      </c>
    </row>
    <row r="52" spans="1:74">
      <c r="A52" s="494">
        <v>33</v>
      </c>
      <c r="B52" s="520"/>
      <c r="C52" s="496"/>
      <c r="D52" s="525"/>
      <c r="E52" s="521"/>
      <c r="F52" s="521"/>
      <c r="G52" s="521"/>
      <c r="H52" s="521"/>
      <c r="I52" s="521"/>
      <c r="J52" s="524"/>
      <c r="K52" s="524"/>
      <c r="L52" s="524"/>
      <c r="M52" s="524"/>
      <c r="N52" s="524"/>
      <c r="O52" s="524"/>
      <c r="P52" s="524"/>
      <c r="Q52" s="524"/>
      <c r="R52" s="524"/>
      <c r="S52" s="524"/>
      <c r="T52" s="524"/>
      <c r="U52" s="524"/>
      <c r="V52" s="524"/>
      <c r="W52" s="524"/>
      <c r="X52" s="524"/>
      <c r="Y52" s="524"/>
      <c r="Z52" s="524"/>
      <c r="AA52" s="524"/>
      <c r="AB52" s="524"/>
      <c r="AC52" s="524"/>
      <c r="AD52" s="524"/>
      <c r="AE52" s="524"/>
      <c r="AF52" s="524"/>
      <c r="AG52" s="524"/>
      <c r="AH52" s="524"/>
      <c r="AI52" s="524"/>
      <c r="AJ52" s="524"/>
      <c r="AK52" s="524"/>
      <c r="AL52" s="524"/>
      <c r="AM52" s="524"/>
      <c r="AN52" s="524"/>
      <c r="AO52" s="524"/>
      <c r="AP52" s="524"/>
      <c r="AQ52" s="524"/>
      <c r="AR52" s="524"/>
      <c r="AS52" s="524"/>
      <c r="AT52" s="524"/>
      <c r="AU52" s="524"/>
      <c r="AV52" s="524"/>
      <c r="AW52" s="524"/>
      <c r="AX52" s="524"/>
      <c r="AY52" s="524"/>
      <c r="AZ52" s="524"/>
      <c r="BA52" s="524"/>
      <c r="BB52" s="524"/>
      <c r="BC52" s="524"/>
      <c r="BD52" s="524"/>
      <c r="BE52" s="524"/>
      <c r="BF52" s="524"/>
      <c r="BG52" s="524"/>
      <c r="BH52" s="524"/>
      <c r="BI52" s="524"/>
      <c r="BJ52" s="524"/>
      <c r="BK52" s="524"/>
      <c r="BL52" s="524"/>
      <c r="BM52" s="524"/>
      <c r="BN52" s="524"/>
      <c r="BO52" s="524"/>
      <c r="BP52" s="524"/>
      <c r="BQ52" s="524"/>
      <c r="BR52" s="499"/>
      <c r="BS52" s="500">
        <f t="shared" si="3"/>
        <v>0</v>
      </c>
      <c r="BT52" s="501">
        <f t="shared" si="4"/>
        <v>0</v>
      </c>
    </row>
    <row r="53" spans="1:74">
      <c r="A53" s="494">
        <v>34</v>
      </c>
      <c r="B53" s="520"/>
      <c r="C53" s="496"/>
      <c r="D53" s="525"/>
      <c r="E53" s="521"/>
      <c r="F53" s="521"/>
      <c r="G53" s="521"/>
      <c r="H53" s="521"/>
      <c r="I53" s="521"/>
      <c r="J53" s="524"/>
      <c r="K53" s="524"/>
      <c r="L53" s="524"/>
      <c r="M53" s="524"/>
      <c r="N53" s="524"/>
      <c r="O53" s="524"/>
      <c r="P53" s="524"/>
      <c r="Q53" s="524"/>
      <c r="R53" s="524"/>
      <c r="S53" s="524"/>
      <c r="T53" s="524"/>
      <c r="U53" s="524"/>
      <c r="V53" s="524"/>
      <c r="W53" s="524"/>
      <c r="X53" s="524"/>
      <c r="Y53" s="524"/>
      <c r="Z53" s="524"/>
      <c r="AA53" s="524"/>
      <c r="AB53" s="524"/>
      <c r="AC53" s="524"/>
      <c r="AD53" s="524"/>
      <c r="AE53" s="524"/>
      <c r="AF53" s="524"/>
      <c r="AG53" s="524"/>
      <c r="AH53" s="524"/>
      <c r="AI53" s="524"/>
      <c r="AJ53" s="524"/>
      <c r="AK53" s="524"/>
      <c r="AL53" s="524"/>
      <c r="AM53" s="524"/>
      <c r="AN53" s="524"/>
      <c r="AO53" s="524"/>
      <c r="AP53" s="524"/>
      <c r="AQ53" s="524"/>
      <c r="AR53" s="524"/>
      <c r="AS53" s="524"/>
      <c r="AT53" s="524"/>
      <c r="AU53" s="524"/>
      <c r="AV53" s="524"/>
      <c r="AW53" s="524"/>
      <c r="AX53" s="524"/>
      <c r="AY53" s="524"/>
      <c r="AZ53" s="524"/>
      <c r="BA53" s="524"/>
      <c r="BB53" s="524"/>
      <c r="BC53" s="524"/>
      <c r="BD53" s="524"/>
      <c r="BE53" s="524"/>
      <c r="BF53" s="524"/>
      <c r="BG53" s="524"/>
      <c r="BH53" s="524"/>
      <c r="BI53" s="524"/>
      <c r="BJ53" s="524"/>
      <c r="BK53" s="524"/>
      <c r="BL53" s="524"/>
      <c r="BM53" s="524"/>
      <c r="BN53" s="524"/>
      <c r="BO53" s="524"/>
      <c r="BP53" s="524"/>
      <c r="BQ53" s="524"/>
      <c r="BR53" s="499"/>
      <c r="BS53" s="500">
        <f t="shared" si="3"/>
        <v>0</v>
      </c>
      <c r="BT53" s="501">
        <f t="shared" si="4"/>
        <v>0</v>
      </c>
    </row>
    <row r="54" spans="1:74">
      <c r="A54" s="494">
        <v>35</v>
      </c>
      <c r="B54" s="520"/>
      <c r="C54" s="496"/>
      <c r="D54" s="497"/>
      <c r="E54" s="524"/>
      <c r="F54" s="524"/>
      <c r="G54" s="524"/>
      <c r="H54" s="524"/>
      <c r="I54" s="524"/>
      <c r="J54" s="524"/>
      <c r="K54" s="524"/>
      <c r="L54" s="524"/>
      <c r="M54" s="524"/>
      <c r="N54" s="524"/>
      <c r="O54" s="524"/>
      <c r="P54" s="524"/>
      <c r="Q54" s="524"/>
      <c r="R54" s="524"/>
      <c r="S54" s="524"/>
      <c r="T54" s="524"/>
      <c r="U54" s="524"/>
      <c r="V54" s="524"/>
      <c r="W54" s="524"/>
      <c r="X54" s="524"/>
      <c r="Y54" s="524"/>
      <c r="Z54" s="524"/>
      <c r="AA54" s="524"/>
      <c r="AB54" s="524"/>
      <c r="AC54" s="524"/>
      <c r="AD54" s="524"/>
      <c r="AE54" s="524"/>
      <c r="AF54" s="524"/>
      <c r="AG54" s="524"/>
      <c r="AH54" s="524"/>
      <c r="AI54" s="524"/>
      <c r="AJ54" s="524"/>
      <c r="AK54" s="524"/>
      <c r="AL54" s="524"/>
      <c r="AM54" s="524"/>
      <c r="AN54" s="524"/>
      <c r="AO54" s="524"/>
      <c r="AP54" s="524"/>
      <c r="AQ54" s="524"/>
      <c r="AR54" s="524"/>
      <c r="AS54" s="524"/>
      <c r="AT54" s="524"/>
      <c r="AU54" s="524"/>
      <c r="AV54" s="524"/>
      <c r="AW54" s="524"/>
      <c r="AX54" s="524"/>
      <c r="AY54" s="524"/>
      <c r="AZ54" s="524"/>
      <c r="BA54" s="524"/>
      <c r="BB54" s="524"/>
      <c r="BC54" s="524"/>
      <c r="BD54" s="524"/>
      <c r="BE54" s="524"/>
      <c r="BF54" s="524"/>
      <c r="BG54" s="524"/>
      <c r="BH54" s="524"/>
      <c r="BI54" s="524"/>
      <c r="BJ54" s="524"/>
      <c r="BK54" s="524"/>
      <c r="BL54" s="524"/>
      <c r="BM54" s="524"/>
      <c r="BN54" s="524"/>
      <c r="BO54" s="524"/>
      <c r="BP54" s="524"/>
      <c r="BQ54" s="524"/>
      <c r="BR54" s="499"/>
      <c r="BS54" s="500">
        <f t="shared" si="3"/>
        <v>0</v>
      </c>
      <c r="BT54" s="501">
        <f t="shared" si="4"/>
        <v>0</v>
      </c>
      <c r="BU54" s="474"/>
      <c r="BV54" s="475"/>
    </row>
    <row r="55" spans="1:74">
      <c r="A55" s="494">
        <v>36</v>
      </c>
      <c r="B55" s="520"/>
      <c r="C55" s="496"/>
      <c r="D55" s="497"/>
      <c r="E55" s="524"/>
      <c r="F55" s="524"/>
      <c r="G55" s="524"/>
      <c r="H55" s="524"/>
      <c r="I55" s="524"/>
      <c r="J55" s="524"/>
      <c r="K55" s="524"/>
      <c r="L55" s="524"/>
      <c r="M55" s="524"/>
      <c r="N55" s="524"/>
      <c r="O55" s="524"/>
      <c r="P55" s="524"/>
      <c r="Q55" s="524"/>
      <c r="R55" s="524"/>
      <c r="S55" s="524"/>
      <c r="T55" s="524"/>
      <c r="U55" s="524"/>
      <c r="V55" s="524"/>
      <c r="W55" s="524"/>
      <c r="X55" s="524"/>
      <c r="Y55" s="524"/>
      <c r="Z55" s="524"/>
      <c r="AA55" s="524"/>
      <c r="AB55" s="524"/>
      <c r="AC55" s="524"/>
      <c r="AD55" s="524"/>
      <c r="AE55" s="524"/>
      <c r="AF55" s="524"/>
      <c r="AG55" s="524"/>
      <c r="AH55" s="524"/>
      <c r="AI55" s="524"/>
      <c r="AJ55" s="524"/>
      <c r="AK55" s="524"/>
      <c r="AL55" s="524"/>
      <c r="AM55" s="524"/>
      <c r="AN55" s="524"/>
      <c r="AO55" s="524"/>
      <c r="AP55" s="524"/>
      <c r="AQ55" s="524"/>
      <c r="AR55" s="524"/>
      <c r="AS55" s="524"/>
      <c r="AT55" s="524"/>
      <c r="AU55" s="524"/>
      <c r="AV55" s="524"/>
      <c r="AW55" s="524"/>
      <c r="AX55" s="524"/>
      <c r="AY55" s="524"/>
      <c r="AZ55" s="524"/>
      <c r="BA55" s="524"/>
      <c r="BB55" s="524"/>
      <c r="BC55" s="524"/>
      <c r="BD55" s="524"/>
      <c r="BE55" s="524"/>
      <c r="BF55" s="524"/>
      <c r="BG55" s="524"/>
      <c r="BH55" s="524"/>
      <c r="BI55" s="524"/>
      <c r="BJ55" s="524"/>
      <c r="BK55" s="524"/>
      <c r="BL55" s="524"/>
      <c r="BM55" s="524"/>
      <c r="BN55" s="524"/>
      <c r="BO55" s="524"/>
      <c r="BP55" s="524"/>
      <c r="BQ55" s="524"/>
      <c r="BR55" s="499"/>
      <c r="BS55" s="500">
        <f t="shared" si="3"/>
        <v>0</v>
      </c>
      <c r="BT55" s="501">
        <f t="shared" si="4"/>
        <v>0</v>
      </c>
      <c r="BU55" s="474"/>
      <c r="BV55" s="475"/>
    </row>
    <row r="56" spans="1:74">
      <c r="A56" s="494">
        <v>37</v>
      </c>
      <c r="B56" s="520"/>
      <c r="C56" s="496"/>
      <c r="D56" s="525"/>
      <c r="E56" s="521"/>
      <c r="F56" s="521"/>
      <c r="G56" s="521"/>
      <c r="H56" s="521"/>
      <c r="I56" s="521"/>
      <c r="J56" s="524"/>
      <c r="K56" s="524"/>
      <c r="L56" s="524"/>
      <c r="M56" s="524"/>
      <c r="N56" s="524"/>
      <c r="O56" s="524"/>
      <c r="P56" s="524"/>
      <c r="Q56" s="524"/>
      <c r="R56" s="524"/>
      <c r="S56" s="524"/>
      <c r="T56" s="524"/>
      <c r="U56" s="524"/>
      <c r="V56" s="524"/>
      <c r="W56" s="524"/>
      <c r="X56" s="524"/>
      <c r="Y56" s="524"/>
      <c r="Z56" s="524"/>
      <c r="AA56" s="524"/>
      <c r="AB56" s="524"/>
      <c r="AC56" s="524"/>
      <c r="AD56" s="524"/>
      <c r="AE56" s="524"/>
      <c r="AF56" s="524"/>
      <c r="AG56" s="524"/>
      <c r="AH56" s="524"/>
      <c r="AI56" s="524"/>
      <c r="AJ56" s="524"/>
      <c r="AK56" s="524"/>
      <c r="AL56" s="524"/>
      <c r="AM56" s="524"/>
      <c r="AN56" s="524"/>
      <c r="AO56" s="524"/>
      <c r="AP56" s="524"/>
      <c r="AQ56" s="524"/>
      <c r="AR56" s="524"/>
      <c r="AS56" s="524"/>
      <c r="AT56" s="524"/>
      <c r="AU56" s="524"/>
      <c r="AV56" s="524"/>
      <c r="AW56" s="524"/>
      <c r="AX56" s="524"/>
      <c r="AY56" s="524"/>
      <c r="AZ56" s="524"/>
      <c r="BA56" s="524"/>
      <c r="BB56" s="524"/>
      <c r="BC56" s="524"/>
      <c r="BD56" s="524"/>
      <c r="BE56" s="524"/>
      <c r="BF56" s="524"/>
      <c r="BG56" s="524"/>
      <c r="BH56" s="524"/>
      <c r="BI56" s="524"/>
      <c r="BJ56" s="524"/>
      <c r="BK56" s="524"/>
      <c r="BL56" s="524"/>
      <c r="BM56" s="524"/>
      <c r="BN56" s="524"/>
      <c r="BO56" s="524"/>
      <c r="BP56" s="524"/>
      <c r="BQ56" s="524"/>
      <c r="BR56" s="499"/>
      <c r="BS56" s="500">
        <f t="shared" si="3"/>
        <v>0</v>
      </c>
      <c r="BT56" s="501">
        <f t="shared" si="4"/>
        <v>0</v>
      </c>
    </row>
    <row r="57" spans="1:74">
      <c r="A57" s="494">
        <v>38</v>
      </c>
      <c r="B57" s="520"/>
      <c r="C57" s="496"/>
      <c r="D57" s="497"/>
      <c r="E57" s="524"/>
      <c r="F57" s="524"/>
      <c r="G57" s="524"/>
      <c r="H57" s="524"/>
      <c r="I57" s="524"/>
      <c r="J57" s="524"/>
      <c r="K57" s="524"/>
      <c r="L57" s="524"/>
      <c r="M57" s="524"/>
      <c r="N57" s="524"/>
      <c r="O57" s="524"/>
      <c r="P57" s="524"/>
      <c r="Q57" s="524"/>
      <c r="R57" s="524"/>
      <c r="S57" s="524"/>
      <c r="T57" s="524"/>
      <c r="U57" s="524"/>
      <c r="V57" s="524"/>
      <c r="W57" s="524"/>
      <c r="X57" s="524"/>
      <c r="Y57" s="524"/>
      <c r="Z57" s="524"/>
      <c r="AA57" s="524"/>
      <c r="AB57" s="524"/>
      <c r="AC57" s="524"/>
      <c r="AD57" s="524"/>
      <c r="AE57" s="524"/>
      <c r="AF57" s="524"/>
      <c r="AG57" s="524"/>
      <c r="AH57" s="524"/>
      <c r="AI57" s="524"/>
      <c r="AJ57" s="524"/>
      <c r="AK57" s="524"/>
      <c r="AL57" s="524"/>
      <c r="AM57" s="524"/>
      <c r="AN57" s="524"/>
      <c r="AO57" s="524"/>
      <c r="AP57" s="524"/>
      <c r="AQ57" s="524"/>
      <c r="AR57" s="524"/>
      <c r="AS57" s="524"/>
      <c r="AT57" s="524"/>
      <c r="AU57" s="524"/>
      <c r="AV57" s="524"/>
      <c r="AW57" s="524"/>
      <c r="AX57" s="524"/>
      <c r="AY57" s="524"/>
      <c r="AZ57" s="524"/>
      <c r="BA57" s="524"/>
      <c r="BB57" s="524"/>
      <c r="BC57" s="524"/>
      <c r="BD57" s="524"/>
      <c r="BE57" s="524"/>
      <c r="BF57" s="524"/>
      <c r="BG57" s="524"/>
      <c r="BH57" s="524"/>
      <c r="BI57" s="524"/>
      <c r="BJ57" s="524"/>
      <c r="BK57" s="524"/>
      <c r="BL57" s="524"/>
      <c r="BM57" s="524"/>
      <c r="BN57" s="524"/>
      <c r="BO57" s="524"/>
      <c r="BP57" s="524"/>
      <c r="BQ57" s="524"/>
      <c r="BR57" s="499"/>
      <c r="BS57" s="500">
        <f t="shared" si="3"/>
        <v>0</v>
      </c>
      <c r="BT57" s="501">
        <f t="shared" si="4"/>
        <v>0</v>
      </c>
      <c r="BU57" s="474"/>
      <c r="BV57" s="475"/>
    </row>
    <row r="58" spans="1:74">
      <c r="A58" s="494">
        <v>39</v>
      </c>
      <c r="B58" s="520"/>
      <c r="C58" s="496"/>
      <c r="D58" s="497"/>
      <c r="E58" s="524"/>
      <c r="F58" s="524"/>
      <c r="G58" s="524"/>
      <c r="H58" s="524"/>
      <c r="I58" s="524"/>
      <c r="J58" s="524"/>
      <c r="K58" s="524"/>
      <c r="L58" s="524"/>
      <c r="M58" s="524"/>
      <c r="N58" s="524"/>
      <c r="O58" s="524"/>
      <c r="P58" s="524"/>
      <c r="Q58" s="524"/>
      <c r="R58" s="524"/>
      <c r="S58" s="524"/>
      <c r="T58" s="524"/>
      <c r="U58" s="524"/>
      <c r="V58" s="524"/>
      <c r="W58" s="524"/>
      <c r="X58" s="524"/>
      <c r="Y58" s="524"/>
      <c r="Z58" s="524"/>
      <c r="AA58" s="524"/>
      <c r="AB58" s="524"/>
      <c r="AC58" s="524"/>
      <c r="AD58" s="524"/>
      <c r="AE58" s="524"/>
      <c r="AF58" s="524"/>
      <c r="AG58" s="524"/>
      <c r="AH58" s="524"/>
      <c r="AI58" s="524"/>
      <c r="AJ58" s="524"/>
      <c r="AK58" s="524"/>
      <c r="AL58" s="524"/>
      <c r="AM58" s="524"/>
      <c r="AN58" s="524"/>
      <c r="AO58" s="524"/>
      <c r="AP58" s="524"/>
      <c r="AQ58" s="524"/>
      <c r="AR58" s="524"/>
      <c r="AS58" s="524"/>
      <c r="AT58" s="524"/>
      <c r="AU58" s="524"/>
      <c r="AV58" s="524"/>
      <c r="AW58" s="524"/>
      <c r="AX58" s="524"/>
      <c r="AY58" s="524"/>
      <c r="AZ58" s="524"/>
      <c r="BA58" s="524"/>
      <c r="BB58" s="524"/>
      <c r="BC58" s="524"/>
      <c r="BD58" s="524"/>
      <c r="BE58" s="524"/>
      <c r="BF58" s="524"/>
      <c r="BG58" s="524"/>
      <c r="BH58" s="524"/>
      <c r="BI58" s="524"/>
      <c r="BJ58" s="524"/>
      <c r="BK58" s="524"/>
      <c r="BL58" s="524"/>
      <c r="BM58" s="524"/>
      <c r="BN58" s="524"/>
      <c r="BO58" s="524"/>
      <c r="BP58" s="524"/>
      <c r="BQ58" s="524"/>
      <c r="BR58" s="499"/>
      <c r="BS58" s="500">
        <f t="shared" si="3"/>
        <v>0</v>
      </c>
      <c r="BT58" s="501">
        <f t="shared" si="4"/>
        <v>0</v>
      </c>
      <c r="BU58" s="474"/>
      <c r="BV58" s="475"/>
    </row>
    <row r="59" spans="1:74" s="457" customFormat="1">
      <c r="A59" s="494"/>
      <c r="B59" s="520"/>
      <c r="C59" s="496"/>
      <c r="D59" s="525"/>
      <c r="E59" s="521"/>
      <c r="F59" s="521"/>
      <c r="G59" s="521"/>
      <c r="H59" s="521"/>
      <c r="I59" s="521"/>
      <c r="J59" s="521"/>
      <c r="K59" s="521"/>
      <c r="L59" s="521"/>
      <c r="M59" s="521"/>
      <c r="N59" s="521"/>
      <c r="O59" s="521"/>
      <c r="P59" s="521"/>
      <c r="Q59" s="521"/>
      <c r="R59" s="521"/>
      <c r="S59" s="521"/>
      <c r="T59" s="521"/>
      <c r="U59" s="521"/>
      <c r="V59" s="521"/>
      <c r="W59" s="521"/>
      <c r="X59" s="521"/>
      <c r="Y59" s="521"/>
      <c r="Z59" s="521"/>
      <c r="AA59" s="521"/>
      <c r="AB59" s="521"/>
      <c r="AC59" s="521"/>
      <c r="AD59" s="521"/>
      <c r="AE59" s="521"/>
      <c r="AF59" s="521"/>
      <c r="AG59" s="521"/>
      <c r="AH59" s="521"/>
      <c r="AI59" s="521"/>
      <c r="AJ59" s="521"/>
      <c r="AK59" s="521"/>
      <c r="AL59" s="521"/>
      <c r="AM59" s="521"/>
      <c r="AN59" s="521"/>
      <c r="AO59" s="521"/>
      <c r="AP59" s="521"/>
      <c r="AQ59" s="521"/>
      <c r="AR59" s="521"/>
      <c r="AS59" s="521"/>
      <c r="AT59" s="521"/>
      <c r="AU59" s="521"/>
      <c r="AV59" s="521"/>
      <c r="AW59" s="521"/>
      <c r="AX59" s="521"/>
      <c r="AY59" s="521"/>
      <c r="AZ59" s="521"/>
      <c r="BA59" s="521"/>
      <c r="BB59" s="521"/>
      <c r="BC59" s="521"/>
      <c r="BD59" s="521"/>
      <c r="BE59" s="521"/>
      <c r="BF59" s="521"/>
      <c r="BG59" s="521"/>
      <c r="BH59" s="521"/>
      <c r="BI59" s="521"/>
      <c r="BJ59" s="521"/>
      <c r="BK59" s="521"/>
      <c r="BL59" s="521"/>
      <c r="BM59" s="521"/>
      <c r="BN59" s="521"/>
      <c r="BO59" s="521"/>
      <c r="BP59" s="521"/>
      <c r="BQ59" s="521"/>
      <c r="BR59" s="499"/>
      <c r="BS59" s="500"/>
      <c r="BT59" s="501"/>
      <c r="BV59" s="503"/>
    </row>
    <row r="60" spans="1:74" s="457" customFormat="1">
      <c r="A60" s="494"/>
      <c r="B60" s="526" t="s">
        <v>2796</v>
      </c>
      <c r="C60" s="496"/>
      <c r="D60" s="525"/>
      <c r="E60" s="521"/>
      <c r="F60" s="521"/>
      <c r="G60" s="521"/>
      <c r="H60" s="521"/>
      <c r="I60" s="521"/>
      <c r="J60" s="521"/>
      <c r="K60" s="521"/>
      <c r="L60" s="521"/>
      <c r="M60" s="521"/>
      <c r="N60" s="521"/>
      <c r="O60" s="521"/>
      <c r="P60" s="521"/>
      <c r="Q60" s="521"/>
      <c r="R60" s="521"/>
      <c r="S60" s="521"/>
      <c r="T60" s="521"/>
      <c r="U60" s="521"/>
      <c r="V60" s="521"/>
      <c r="W60" s="521"/>
      <c r="X60" s="521"/>
      <c r="Y60" s="521"/>
      <c r="Z60" s="521"/>
      <c r="AA60" s="521"/>
      <c r="AB60" s="521"/>
      <c r="AC60" s="521"/>
      <c r="AD60" s="521"/>
      <c r="AE60" s="521"/>
      <c r="AF60" s="521"/>
      <c r="AG60" s="521"/>
      <c r="AH60" s="521"/>
      <c r="AI60" s="521"/>
      <c r="AJ60" s="521"/>
      <c r="AK60" s="521"/>
      <c r="AL60" s="521"/>
      <c r="AM60" s="521"/>
      <c r="AN60" s="521"/>
      <c r="AO60" s="521"/>
      <c r="AP60" s="521"/>
      <c r="AQ60" s="521"/>
      <c r="AR60" s="521"/>
      <c r="AS60" s="521"/>
      <c r="AT60" s="521"/>
      <c r="AU60" s="521"/>
      <c r="AV60" s="521"/>
      <c r="AW60" s="521"/>
      <c r="AX60" s="521"/>
      <c r="AY60" s="521"/>
      <c r="AZ60" s="521"/>
      <c r="BA60" s="521"/>
      <c r="BB60" s="521"/>
      <c r="BC60" s="521"/>
      <c r="BD60" s="521"/>
      <c r="BE60" s="521"/>
      <c r="BF60" s="521"/>
      <c r="BG60" s="521"/>
      <c r="BH60" s="521"/>
      <c r="BI60" s="521"/>
      <c r="BJ60" s="521"/>
      <c r="BK60" s="521"/>
      <c r="BL60" s="521"/>
      <c r="BM60" s="521"/>
      <c r="BN60" s="521"/>
      <c r="BO60" s="521"/>
      <c r="BP60" s="521"/>
      <c r="BQ60" s="521"/>
      <c r="BR60" s="499"/>
      <c r="BS60" s="500"/>
      <c r="BT60" s="501"/>
      <c r="BV60" s="503"/>
    </row>
    <row r="61" spans="1:74" s="457" customFormat="1">
      <c r="A61" s="494">
        <v>58</v>
      </c>
      <c r="B61" s="520" t="s">
        <v>2797</v>
      </c>
      <c r="C61" s="496"/>
      <c r="D61" s="525"/>
      <c r="E61" s="521"/>
      <c r="F61" s="521"/>
      <c r="G61" s="521"/>
      <c r="H61" s="521"/>
      <c r="I61" s="521"/>
      <c r="J61" s="521"/>
      <c r="K61" s="521"/>
      <c r="L61" s="521"/>
      <c r="M61" s="521"/>
      <c r="N61" s="521"/>
      <c r="O61" s="521"/>
      <c r="P61" s="521"/>
      <c r="Q61" s="521"/>
      <c r="R61" s="521"/>
      <c r="S61" s="521"/>
      <c r="T61" s="521"/>
      <c r="U61" s="521"/>
      <c r="V61" s="521"/>
      <c r="W61" s="521"/>
      <c r="X61" s="521"/>
      <c r="Y61" s="521"/>
      <c r="Z61" s="521"/>
      <c r="AA61" s="521"/>
      <c r="AB61" s="521"/>
      <c r="AC61" s="521"/>
      <c r="AD61" s="521"/>
      <c r="AE61" s="521"/>
      <c r="AF61" s="521"/>
      <c r="AG61" s="521"/>
      <c r="AH61" s="521"/>
      <c r="AI61" s="521"/>
      <c r="AJ61" s="521"/>
      <c r="AK61" s="521"/>
      <c r="AL61" s="521"/>
      <c r="AM61" s="521"/>
      <c r="AN61" s="521"/>
      <c r="AO61" s="521"/>
      <c r="AP61" s="521"/>
      <c r="AQ61" s="521"/>
      <c r="AR61" s="521"/>
      <c r="AS61" s="521"/>
      <c r="AT61" s="521"/>
      <c r="AU61" s="521"/>
      <c r="AV61" s="521"/>
      <c r="AW61" s="521"/>
      <c r="AX61" s="521"/>
      <c r="AY61" s="521"/>
      <c r="AZ61" s="521"/>
      <c r="BA61" s="521"/>
      <c r="BB61" s="521"/>
      <c r="BC61" s="521"/>
      <c r="BD61" s="521"/>
      <c r="BE61" s="521"/>
      <c r="BF61" s="521"/>
      <c r="BG61" s="521"/>
      <c r="BH61" s="521"/>
      <c r="BI61" s="521"/>
      <c r="BJ61" s="521"/>
      <c r="BK61" s="521"/>
      <c r="BL61" s="521"/>
      <c r="BM61" s="521"/>
      <c r="BN61" s="521"/>
      <c r="BO61" s="521"/>
      <c r="BP61" s="521"/>
      <c r="BQ61" s="521"/>
      <c r="BR61" s="499"/>
      <c r="BS61" s="500">
        <f t="shared" ref="BS61:BS70" si="14">SUM(E61:BR61)</f>
        <v>0</v>
      </c>
      <c r="BT61" s="501">
        <f t="shared" ref="BT61:BT70" si="15">BS61*D61</f>
        <v>0</v>
      </c>
      <c r="BV61" s="503"/>
    </row>
    <row r="62" spans="1:74" s="457" customFormat="1">
      <c r="A62" s="494">
        <v>59</v>
      </c>
      <c r="B62" s="520" t="s">
        <v>2797</v>
      </c>
      <c r="C62" s="496"/>
      <c r="D62" s="525"/>
      <c r="E62" s="521"/>
      <c r="F62" s="521"/>
      <c r="G62" s="521"/>
      <c r="H62" s="521"/>
      <c r="I62" s="521"/>
      <c r="J62" s="521"/>
      <c r="K62" s="521"/>
      <c r="L62" s="521"/>
      <c r="M62" s="521"/>
      <c r="N62" s="521"/>
      <c r="O62" s="521"/>
      <c r="P62" s="521"/>
      <c r="Q62" s="521"/>
      <c r="R62" s="521"/>
      <c r="S62" s="521"/>
      <c r="T62" s="521"/>
      <c r="U62" s="521"/>
      <c r="V62" s="521"/>
      <c r="W62" s="521"/>
      <c r="X62" s="521"/>
      <c r="Y62" s="521"/>
      <c r="Z62" s="521"/>
      <c r="AA62" s="521"/>
      <c r="AB62" s="521"/>
      <c r="AC62" s="521"/>
      <c r="AD62" s="521"/>
      <c r="AE62" s="521"/>
      <c r="AF62" s="521"/>
      <c r="AG62" s="521"/>
      <c r="AH62" s="521"/>
      <c r="AI62" s="521"/>
      <c r="AJ62" s="521"/>
      <c r="AK62" s="521"/>
      <c r="AL62" s="521"/>
      <c r="AM62" s="521"/>
      <c r="AN62" s="521"/>
      <c r="AO62" s="521"/>
      <c r="AP62" s="521"/>
      <c r="AQ62" s="521"/>
      <c r="AR62" s="521"/>
      <c r="AS62" s="521"/>
      <c r="AT62" s="521"/>
      <c r="AU62" s="521"/>
      <c r="AV62" s="521"/>
      <c r="AW62" s="521"/>
      <c r="AX62" s="521"/>
      <c r="AY62" s="521"/>
      <c r="AZ62" s="521"/>
      <c r="BA62" s="521"/>
      <c r="BB62" s="521"/>
      <c r="BC62" s="521"/>
      <c r="BD62" s="521"/>
      <c r="BE62" s="521"/>
      <c r="BF62" s="521"/>
      <c r="BG62" s="521"/>
      <c r="BH62" s="521"/>
      <c r="BI62" s="521"/>
      <c r="BJ62" s="521"/>
      <c r="BK62" s="521"/>
      <c r="BL62" s="521"/>
      <c r="BM62" s="521"/>
      <c r="BN62" s="521"/>
      <c r="BO62" s="521"/>
      <c r="BP62" s="521"/>
      <c r="BQ62" s="521"/>
      <c r="BR62" s="499"/>
      <c r="BS62" s="500">
        <f t="shared" si="14"/>
        <v>0</v>
      </c>
      <c r="BT62" s="501">
        <f t="shared" si="15"/>
        <v>0</v>
      </c>
      <c r="BV62" s="503"/>
    </row>
    <row r="63" spans="1:74">
      <c r="A63" s="494">
        <v>60</v>
      </c>
      <c r="B63" s="520" t="s">
        <v>2797</v>
      </c>
      <c r="C63" s="496"/>
      <c r="D63" s="525"/>
      <c r="E63" s="521"/>
      <c r="F63" s="521"/>
      <c r="G63" s="521"/>
      <c r="H63" s="521"/>
      <c r="I63" s="521"/>
      <c r="J63" s="521"/>
      <c r="K63" s="521"/>
      <c r="L63" s="521"/>
      <c r="M63" s="521"/>
      <c r="N63" s="521"/>
      <c r="O63" s="521"/>
      <c r="P63" s="521"/>
      <c r="Q63" s="521"/>
      <c r="R63" s="521"/>
      <c r="S63" s="521"/>
      <c r="T63" s="521"/>
      <c r="U63" s="521"/>
      <c r="V63" s="521"/>
      <c r="W63" s="521"/>
      <c r="X63" s="521"/>
      <c r="Y63" s="521"/>
      <c r="Z63" s="521"/>
      <c r="AA63" s="521"/>
      <c r="AB63" s="521"/>
      <c r="AC63" s="521"/>
      <c r="AD63" s="521"/>
      <c r="AE63" s="521"/>
      <c r="AF63" s="521"/>
      <c r="AG63" s="521"/>
      <c r="AH63" s="521"/>
      <c r="AI63" s="521"/>
      <c r="AJ63" s="521"/>
      <c r="AK63" s="521"/>
      <c r="AL63" s="521"/>
      <c r="AM63" s="521"/>
      <c r="AN63" s="521"/>
      <c r="AO63" s="521"/>
      <c r="AP63" s="521"/>
      <c r="AQ63" s="521"/>
      <c r="AR63" s="521"/>
      <c r="AS63" s="521"/>
      <c r="AT63" s="521"/>
      <c r="AU63" s="521"/>
      <c r="AV63" s="521"/>
      <c r="AW63" s="521"/>
      <c r="AX63" s="521"/>
      <c r="AY63" s="521"/>
      <c r="AZ63" s="521"/>
      <c r="BA63" s="521"/>
      <c r="BB63" s="521"/>
      <c r="BC63" s="521"/>
      <c r="BD63" s="521"/>
      <c r="BE63" s="521"/>
      <c r="BF63" s="521"/>
      <c r="BG63" s="521"/>
      <c r="BH63" s="521"/>
      <c r="BI63" s="521"/>
      <c r="BJ63" s="521"/>
      <c r="BK63" s="521"/>
      <c r="BL63" s="521"/>
      <c r="BM63" s="521"/>
      <c r="BN63" s="521"/>
      <c r="BO63" s="521"/>
      <c r="BP63" s="521"/>
      <c r="BQ63" s="521"/>
      <c r="BR63" s="499"/>
      <c r="BS63" s="500">
        <f t="shared" si="14"/>
        <v>0</v>
      </c>
      <c r="BT63" s="501">
        <f t="shared" si="15"/>
        <v>0</v>
      </c>
    </row>
    <row r="64" spans="1:74">
      <c r="A64" s="494">
        <v>61</v>
      </c>
      <c r="B64" s="520" t="s">
        <v>2797</v>
      </c>
      <c r="C64" s="496"/>
      <c r="D64" s="525"/>
      <c r="E64" s="521"/>
      <c r="F64" s="521"/>
      <c r="G64" s="521"/>
      <c r="H64" s="521"/>
      <c r="I64" s="521"/>
      <c r="J64" s="521"/>
      <c r="K64" s="521"/>
      <c r="L64" s="521"/>
      <c r="M64" s="521"/>
      <c r="N64" s="521"/>
      <c r="O64" s="521"/>
      <c r="P64" s="521"/>
      <c r="Q64" s="521"/>
      <c r="R64" s="521"/>
      <c r="S64" s="521"/>
      <c r="T64" s="521"/>
      <c r="U64" s="521"/>
      <c r="V64" s="521"/>
      <c r="W64" s="521"/>
      <c r="X64" s="521"/>
      <c r="Y64" s="521"/>
      <c r="Z64" s="521"/>
      <c r="AA64" s="521"/>
      <c r="AB64" s="521"/>
      <c r="AC64" s="521"/>
      <c r="AD64" s="521"/>
      <c r="AE64" s="521"/>
      <c r="AF64" s="521"/>
      <c r="AG64" s="521"/>
      <c r="AH64" s="521"/>
      <c r="AI64" s="521"/>
      <c r="AJ64" s="521"/>
      <c r="AK64" s="521"/>
      <c r="AL64" s="521"/>
      <c r="AM64" s="521"/>
      <c r="AN64" s="521"/>
      <c r="AO64" s="521"/>
      <c r="AP64" s="521"/>
      <c r="AQ64" s="521"/>
      <c r="AR64" s="521"/>
      <c r="AS64" s="521"/>
      <c r="AT64" s="521"/>
      <c r="AU64" s="521"/>
      <c r="AV64" s="521"/>
      <c r="AW64" s="521"/>
      <c r="AX64" s="521"/>
      <c r="AY64" s="521"/>
      <c r="AZ64" s="521"/>
      <c r="BA64" s="521"/>
      <c r="BB64" s="521"/>
      <c r="BC64" s="521"/>
      <c r="BD64" s="521"/>
      <c r="BE64" s="521"/>
      <c r="BF64" s="521"/>
      <c r="BG64" s="521"/>
      <c r="BH64" s="521"/>
      <c r="BI64" s="521"/>
      <c r="BJ64" s="521"/>
      <c r="BK64" s="521"/>
      <c r="BL64" s="521"/>
      <c r="BM64" s="521"/>
      <c r="BN64" s="521"/>
      <c r="BO64" s="521"/>
      <c r="BP64" s="521"/>
      <c r="BQ64" s="521"/>
      <c r="BR64" s="499"/>
      <c r="BS64" s="500">
        <f t="shared" si="14"/>
        <v>0</v>
      </c>
      <c r="BT64" s="501">
        <f t="shared" si="15"/>
        <v>0</v>
      </c>
    </row>
    <row r="65" spans="1:74">
      <c r="A65" s="494">
        <v>62</v>
      </c>
      <c r="B65" s="520" t="s">
        <v>2797</v>
      </c>
      <c r="C65" s="496"/>
      <c r="D65" s="525"/>
      <c r="E65" s="521"/>
      <c r="F65" s="521"/>
      <c r="G65" s="521"/>
      <c r="H65" s="521"/>
      <c r="I65" s="521"/>
      <c r="J65" s="521"/>
      <c r="K65" s="521"/>
      <c r="L65" s="521"/>
      <c r="M65" s="521"/>
      <c r="N65" s="521"/>
      <c r="O65" s="521"/>
      <c r="P65" s="521"/>
      <c r="Q65" s="521"/>
      <c r="R65" s="521"/>
      <c r="S65" s="521"/>
      <c r="T65" s="521"/>
      <c r="U65" s="521"/>
      <c r="V65" s="521"/>
      <c r="W65" s="521"/>
      <c r="X65" s="521"/>
      <c r="Y65" s="521"/>
      <c r="Z65" s="521"/>
      <c r="AA65" s="521"/>
      <c r="AB65" s="521"/>
      <c r="AC65" s="521"/>
      <c r="AD65" s="521"/>
      <c r="AE65" s="521"/>
      <c r="AF65" s="521"/>
      <c r="AG65" s="521"/>
      <c r="AH65" s="521"/>
      <c r="AI65" s="521"/>
      <c r="AJ65" s="521"/>
      <c r="AK65" s="521"/>
      <c r="AL65" s="521"/>
      <c r="AM65" s="521"/>
      <c r="AN65" s="521"/>
      <c r="AO65" s="521"/>
      <c r="AP65" s="521"/>
      <c r="AQ65" s="521"/>
      <c r="AR65" s="521"/>
      <c r="AS65" s="521"/>
      <c r="AT65" s="521"/>
      <c r="AU65" s="521"/>
      <c r="AV65" s="521"/>
      <c r="AW65" s="521"/>
      <c r="AX65" s="521"/>
      <c r="AY65" s="521"/>
      <c r="AZ65" s="521"/>
      <c r="BA65" s="521"/>
      <c r="BB65" s="521"/>
      <c r="BC65" s="521"/>
      <c r="BD65" s="521"/>
      <c r="BE65" s="521"/>
      <c r="BF65" s="521"/>
      <c r="BG65" s="521"/>
      <c r="BH65" s="521"/>
      <c r="BI65" s="521"/>
      <c r="BJ65" s="521"/>
      <c r="BK65" s="521"/>
      <c r="BL65" s="521"/>
      <c r="BM65" s="521"/>
      <c r="BN65" s="521"/>
      <c r="BO65" s="521"/>
      <c r="BP65" s="521"/>
      <c r="BQ65" s="521"/>
      <c r="BR65" s="499"/>
      <c r="BS65" s="500">
        <f t="shared" si="14"/>
        <v>0</v>
      </c>
      <c r="BT65" s="501">
        <f t="shared" si="15"/>
        <v>0</v>
      </c>
    </row>
    <row r="66" spans="1:74">
      <c r="A66" s="494">
        <v>63</v>
      </c>
      <c r="B66" s="520" t="s">
        <v>2797</v>
      </c>
      <c r="C66" s="496"/>
      <c r="D66" s="525"/>
      <c r="E66" s="521"/>
      <c r="F66" s="521"/>
      <c r="G66" s="521"/>
      <c r="H66" s="521"/>
      <c r="I66" s="521"/>
      <c r="J66" s="521"/>
      <c r="K66" s="521"/>
      <c r="L66" s="521"/>
      <c r="M66" s="521"/>
      <c r="N66" s="521"/>
      <c r="O66" s="521"/>
      <c r="P66" s="521"/>
      <c r="Q66" s="521"/>
      <c r="R66" s="521"/>
      <c r="S66" s="521"/>
      <c r="T66" s="521"/>
      <c r="U66" s="521"/>
      <c r="V66" s="521"/>
      <c r="W66" s="521"/>
      <c r="X66" s="521"/>
      <c r="Y66" s="521"/>
      <c r="Z66" s="521"/>
      <c r="AA66" s="521"/>
      <c r="AB66" s="521"/>
      <c r="AC66" s="521"/>
      <c r="AD66" s="521"/>
      <c r="AE66" s="521"/>
      <c r="AF66" s="521"/>
      <c r="AG66" s="521"/>
      <c r="AH66" s="521"/>
      <c r="AI66" s="521"/>
      <c r="AJ66" s="521"/>
      <c r="AK66" s="521"/>
      <c r="AL66" s="521"/>
      <c r="AM66" s="521"/>
      <c r="AN66" s="521"/>
      <c r="AO66" s="521"/>
      <c r="AP66" s="521"/>
      <c r="AQ66" s="521"/>
      <c r="AR66" s="521"/>
      <c r="AS66" s="521"/>
      <c r="AT66" s="521"/>
      <c r="AU66" s="521"/>
      <c r="AV66" s="521"/>
      <c r="AW66" s="521"/>
      <c r="AX66" s="521"/>
      <c r="AY66" s="521"/>
      <c r="AZ66" s="521"/>
      <c r="BA66" s="521"/>
      <c r="BB66" s="521"/>
      <c r="BC66" s="521"/>
      <c r="BD66" s="521"/>
      <c r="BE66" s="521"/>
      <c r="BF66" s="521"/>
      <c r="BG66" s="521"/>
      <c r="BH66" s="521"/>
      <c r="BI66" s="521"/>
      <c r="BJ66" s="521"/>
      <c r="BK66" s="521"/>
      <c r="BL66" s="521"/>
      <c r="BM66" s="521"/>
      <c r="BN66" s="521"/>
      <c r="BO66" s="521"/>
      <c r="BP66" s="521"/>
      <c r="BQ66" s="521"/>
      <c r="BR66" s="499"/>
      <c r="BS66" s="500">
        <f t="shared" si="14"/>
        <v>0</v>
      </c>
      <c r="BT66" s="501">
        <f t="shared" si="15"/>
        <v>0</v>
      </c>
    </row>
    <row r="67" spans="1:74">
      <c r="A67" s="494">
        <v>64</v>
      </c>
      <c r="B67" s="520" t="s">
        <v>2797</v>
      </c>
      <c r="C67" s="496"/>
      <c r="D67" s="525"/>
      <c r="E67" s="521"/>
      <c r="F67" s="521"/>
      <c r="G67" s="521"/>
      <c r="H67" s="521"/>
      <c r="I67" s="521"/>
      <c r="J67" s="521"/>
      <c r="K67" s="521"/>
      <c r="L67" s="521"/>
      <c r="M67" s="521"/>
      <c r="N67" s="521"/>
      <c r="O67" s="521"/>
      <c r="P67" s="521"/>
      <c r="Q67" s="521"/>
      <c r="R67" s="521"/>
      <c r="S67" s="521"/>
      <c r="T67" s="521"/>
      <c r="U67" s="521"/>
      <c r="V67" s="521"/>
      <c r="W67" s="521"/>
      <c r="X67" s="521"/>
      <c r="Y67" s="521"/>
      <c r="Z67" s="521"/>
      <c r="AA67" s="521"/>
      <c r="AB67" s="521"/>
      <c r="AC67" s="521"/>
      <c r="AD67" s="521"/>
      <c r="AE67" s="521"/>
      <c r="AF67" s="521"/>
      <c r="AG67" s="521"/>
      <c r="AH67" s="521"/>
      <c r="AI67" s="521"/>
      <c r="AJ67" s="521"/>
      <c r="AK67" s="521"/>
      <c r="AL67" s="521"/>
      <c r="AM67" s="521"/>
      <c r="AN67" s="521"/>
      <c r="AO67" s="521"/>
      <c r="AP67" s="521"/>
      <c r="AQ67" s="521"/>
      <c r="AR67" s="521"/>
      <c r="AS67" s="521"/>
      <c r="AT67" s="521"/>
      <c r="AU67" s="521"/>
      <c r="AV67" s="521"/>
      <c r="AW67" s="521"/>
      <c r="AX67" s="521"/>
      <c r="AY67" s="521"/>
      <c r="AZ67" s="521"/>
      <c r="BA67" s="521"/>
      <c r="BB67" s="521"/>
      <c r="BC67" s="521"/>
      <c r="BD67" s="521"/>
      <c r="BE67" s="521"/>
      <c r="BF67" s="521"/>
      <c r="BG67" s="521"/>
      <c r="BH67" s="521"/>
      <c r="BI67" s="521"/>
      <c r="BJ67" s="521"/>
      <c r="BK67" s="521"/>
      <c r="BL67" s="521"/>
      <c r="BM67" s="521"/>
      <c r="BN67" s="521"/>
      <c r="BO67" s="521"/>
      <c r="BP67" s="521"/>
      <c r="BQ67" s="521"/>
      <c r="BR67" s="499"/>
      <c r="BS67" s="500">
        <f t="shared" si="14"/>
        <v>0</v>
      </c>
      <c r="BT67" s="501">
        <f t="shared" si="15"/>
        <v>0</v>
      </c>
    </row>
    <row r="68" spans="1:74">
      <c r="A68" s="494">
        <v>65</v>
      </c>
      <c r="B68" s="520" t="s">
        <v>2797</v>
      </c>
      <c r="C68" s="496"/>
      <c r="D68" s="525"/>
      <c r="E68" s="521"/>
      <c r="F68" s="521"/>
      <c r="G68" s="521"/>
      <c r="H68" s="521"/>
      <c r="I68" s="521"/>
      <c r="J68" s="521"/>
      <c r="K68" s="521"/>
      <c r="L68" s="521"/>
      <c r="M68" s="521"/>
      <c r="N68" s="521"/>
      <c r="O68" s="521"/>
      <c r="P68" s="521"/>
      <c r="Q68" s="521"/>
      <c r="R68" s="521"/>
      <c r="S68" s="521"/>
      <c r="T68" s="521"/>
      <c r="U68" s="521"/>
      <c r="V68" s="521"/>
      <c r="W68" s="521"/>
      <c r="X68" s="521"/>
      <c r="Y68" s="521"/>
      <c r="Z68" s="521"/>
      <c r="AA68" s="521"/>
      <c r="AB68" s="521"/>
      <c r="AC68" s="521"/>
      <c r="AD68" s="521"/>
      <c r="AE68" s="521"/>
      <c r="AF68" s="521"/>
      <c r="AG68" s="521"/>
      <c r="AH68" s="521"/>
      <c r="AI68" s="521"/>
      <c r="AJ68" s="521"/>
      <c r="AK68" s="521"/>
      <c r="AL68" s="521"/>
      <c r="AM68" s="521"/>
      <c r="AN68" s="521"/>
      <c r="AO68" s="521"/>
      <c r="AP68" s="521"/>
      <c r="AQ68" s="521"/>
      <c r="AR68" s="521"/>
      <c r="AS68" s="521"/>
      <c r="AT68" s="521"/>
      <c r="AU68" s="521"/>
      <c r="AV68" s="521"/>
      <c r="AW68" s="521"/>
      <c r="AX68" s="521"/>
      <c r="AY68" s="521"/>
      <c r="AZ68" s="521"/>
      <c r="BA68" s="521"/>
      <c r="BB68" s="521"/>
      <c r="BC68" s="521"/>
      <c r="BD68" s="521"/>
      <c r="BE68" s="521"/>
      <c r="BF68" s="521"/>
      <c r="BG68" s="521"/>
      <c r="BH68" s="521"/>
      <c r="BI68" s="521"/>
      <c r="BJ68" s="521"/>
      <c r="BK68" s="521"/>
      <c r="BL68" s="521"/>
      <c r="BM68" s="521"/>
      <c r="BN68" s="521"/>
      <c r="BO68" s="521"/>
      <c r="BP68" s="521"/>
      <c r="BQ68" s="521"/>
      <c r="BR68" s="499"/>
      <c r="BS68" s="500">
        <f t="shared" si="14"/>
        <v>0</v>
      </c>
      <c r="BT68" s="501">
        <f t="shared" si="15"/>
        <v>0</v>
      </c>
    </row>
    <row r="69" spans="1:74">
      <c r="A69" s="494"/>
      <c r="B69" s="520"/>
      <c r="C69" s="496"/>
      <c r="D69" s="525"/>
      <c r="E69" s="521"/>
      <c r="F69" s="521"/>
      <c r="G69" s="521"/>
      <c r="H69" s="521"/>
      <c r="I69" s="521"/>
      <c r="J69" s="521"/>
      <c r="K69" s="521"/>
      <c r="L69" s="521"/>
      <c r="M69" s="521"/>
      <c r="N69" s="521"/>
      <c r="O69" s="521"/>
      <c r="P69" s="521"/>
      <c r="Q69" s="521"/>
      <c r="R69" s="521"/>
      <c r="S69" s="521"/>
      <c r="T69" s="521"/>
      <c r="U69" s="521"/>
      <c r="V69" s="521"/>
      <c r="W69" s="521"/>
      <c r="X69" s="521"/>
      <c r="Y69" s="521"/>
      <c r="Z69" s="521"/>
      <c r="AA69" s="521"/>
      <c r="AB69" s="521"/>
      <c r="AC69" s="521"/>
      <c r="AD69" s="521"/>
      <c r="AE69" s="521"/>
      <c r="AF69" s="521"/>
      <c r="AG69" s="521"/>
      <c r="AH69" s="521"/>
      <c r="AI69" s="521"/>
      <c r="AJ69" s="521"/>
      <c r="AK69" s="521"/>
      <c r="AL69" s="521"/>
      <c r="AM69" s="521"/>
      <c r="AN69" s="521"/>
      <c r="AO69" s="521"/>
      <c r="AP69" s="521"/>
      <c r="AQ69" s="521"/>
      <c r="AR69" s="521"/>
      <c r="AS69" s="521"/>
      <c r="AT69" s="521"/>
      <c r="AU69" s="521"/>
      <c r="AV69" s="521"/>
      <c r="AW69" s="521"/>
      <c r="AX69" s="521"/>
      <c r="AY69" s="521"/>
      <c r="AZ69" s="521"/>
      <c r="BA69" s="521"/>
      <c r="BB69" s="521"/>
      <c r="BC69" s="521"/>
      <c r="BD69" s="521"/>
      <c r="BE69" s="521"/>
      <c r="BF69" s="521"/>
      <c r="BG69" s="521"/>
      <c r="BH69" s="521"/>
      <c r="BI69" s="521"/>
      <c r="BJ69" s="521"/>
      <c r="BK69" s="521"/>
      <c r="BL69" s="521"/>
      <c r="BM69" s="521"/>
      <c r="BN69" s="521"/>
      <c r="BO69" s="521"/>
      <c r="BP69" s="521"/>
      <c r="BQ69" s="521"/>
      <c r="BR69" s="499"/>
      <c r="BS69" s="500">
        <f t="shared" si="14"/>
        <v>0</v>
      </c>
      <c r="BT69" s="501">
        <f t="shared" si="15"/>
        <v>0</v>
      </c>
    </row>
    <row r="70" spans="1:74">
      <c r="A70" s="494"/>
      <c r="B70" s="527"/>
      <c r="C70" s="496"/>
      <c r="D70" s="525"/>
      <c r="E70" s="521"/>
      <c r="F70" s="521"/>
      <c r="G70" s="521"/>
      <c r="H70" s="521"/>
      <c r="I70" s="521"/>
      <c r="J70" s="521"/>
      <c r="K70" s="521"/>
      <c r="L70" s="521"/>
      <c r="M70" s="521"/>
      <c r="N70" s="521"/>
      <c r="O70" s="521"/>
      <c r="P70" s="521"/>
      <c r="Q70" s="521"/>
      <c r="R70" s="521"/>
      <c r="S70" s="521"/>
      <c r="T70" s="521"/>
      <c r="U70" s="521"/>
      <c r="V70" s="521"/>
      <c r="W70" s="521"/>
      <c r="X70" s="521"/>
      <c r="Y70" s="521"/>
      <c r="Z70" s="521"/>
      <c r="AA70" s="521"/>
      <c r="AB70" s="521"/>
      <c r="AC70" s="521"/>
      <c r="AD70" s="521"/>
      <c r="AE70" s="521"/>
      <c r="AF70" s="521"/>
      <c r="AG70" s="521"/>
      <c r="AH70" s="521"/>
      <c r="AI70" s="521"/>
      <c r="AJ70" s="521"/>
      <c r="AK70" s="521"/>
      <c r="AL70" s="521"/>
      <c r="AM70" s="521"/>
      <c r="AN70" s="521"/>
      <c r="AO70" s="521"/>
      <c r="AP70" s="521"/>
      <c r="AQ70" s="521"/>
      <c r="AR70" s="521"/>
      <c r="AS70" s="521"/>
      <c r="AT70" s="521"/>
      <c r="AU70" s="521"/>
      <c r="AV70" s="521"/>
      <c r="AW70" s="521"/>
      <c r="AX70" s="521"/>
      <c r="AY70" s="521"/>
      <c r="AZ70" s="521"/>
      <c r="BA70" s="521"/>
      <c r="BB70" s="521"/>
      <c r="BC70" s="521"/>
      <c r="BD70" s="521"/>
      <c r="BE70" s="521"/>
      <c r="BF70" s="521"/>
      <c r="BG70" s="521"/>
      <c r="BH70" s="521"/>
      <c r="BI70" s="521"/>
      <c r="BJ70" s="521"/>
      <c r="BK70" s="521"/>
      <c r="BL70" s="521"/>
      <c r="BM70" s="521"/>
      <c r="BN70" s="521"/>
      <c r="BO70" s="521"/>
      <c r="BP70" s="521"/>
      <c r="BQ70" s="521"/>
      <c r="BR70" s="499"/>
      <c r="BS70" s="500">
        <f t="shared" si="14"/>
        <v>0</v>
      </c>
      <c r="BT70" s="501">
        <f t="shared" si="15"/>
        <v>0</v>
      </c>
    </row>
    <row r="71" spans="1:74">
      <c r="A71" s="528"/>
      <c r="B71" s="529" t="s">
        <v>2773</v>
      </c>
      <c r="C71" s="530" t="s">
        <v>2772</v>
      </c>
      <c r="D71" s="531"/>
      <c r="E71" s="532">
        <f t="shared" ref="E71:AJ71" si="16">SUM(E18:E70)</f>
        <v>120</v>
      </c>
      <c r="F71" s="532">
        <f t="shared" si="16"/>
        <v>120</v>
      </c>
      <c r="G71" s="532">
        <f t="shared" si="16"/>
        <v>120</v>
      </c>
      <c r="H71" s="532">
        <f t="shared" si="16"/>
        <v>120</v>
      </c>
      <c r="I71" s="532">
        <f t="shared" si="16"/>
        <v>3600</v>
      </c>
      <c r="J71" s="532">
        <f t="shared" si="16"/>
        <v>3600</v>
      </c>
      <c r="K71" s="532">
        <f t="shared" si="16"/>
        <v>3600</v>
      </c>
      <c r="L71" s="532">
        <f t="shared" si="16"/>
        <v>3600</v>
      </c>
      <c r="M71" s="532">
        <f t="shared" si="16"/>
        <v>3600</v>
      </c>
      <c r="N71" s="532">
        <f t="shared" si="16"/>
        <v>3600</v>
      </c>
      <c r="O71" s="532">
        <f t="shared" si="16"/>
        <v>3600</v>
      </c>
      <c r="P71" s="532">
        <f t="shared" si="16"/>
        <v>3600</v>
      </c>
      <c r="Q71" s="532">
        <f t="shared" si="16"/>
        <v>3600</v>
      </c>
      <c r="R71" s="532">
        <f t="shared" si="16"/>
        <v>3600</v>
      </c>
      <c r="S71" s="532">
        <f t="shared" si="16"/>
        <v>3600</v>
      </c>
      <c r="T71" s="532">
        <f t="shared" si="16"/>
        <v>3600</v>
      </c>
      <c r="U71" s="532">
        <f t="shared" si="16"/>
        <v>3600</v>
      </c>
      <c r="V71" s="532">
        <f t="shared" si="16"/>
        <v>3600</v>
      </c>
      <c r="W71" s="532">
        <f t="shared" si="16"/>
        <v>3600</v>
      </c>
      <c r="X71" s="532">
        <f t="shared" si="16"/>
        <v>3600</v>
      </c>
      <c r="Y71" s="532">
        <f t="shared" si="16"/>
        <v>3600</v>
      </c>
      <c r="Z71" s="532">
        <f t="shared" si="16"/>
        <v>3600</v>
      </c>
      <c r="AA71" s="532">
        <f t="shared" si="16"/>
        <v>3600</v>
      </c>
      <c r="AB71" s="532">
        <f t="shared" si="16"/>
        <v>3600</v>
      </c>
      <c r="AC71" s="532">
        <f t="shared" si="16"/>
        <v>3600</v>
      </c>
      <c r="AD71" s="532">
        <f t="shared" si="16"/>
        <v>3600</v>
      </c>
      <c r="AE71" s="532">
        <f t="shared" si="16"/>
        <v>3600</v>
      </c>
      <c r="AF71" s="532">
        <f t="shared" si="16"/>
        <v>3600</v>
      </c>
      <c r="AG71" s="532">
        <f t="shared" si="16"/>
        <v>3600</v>
      </c>
      <c r="AH71" s="532">
        <f t="shared" si="16"/>
        <v>3600</v>
      </c>
      <c r="AI71" s="532">
        <f t="shared" si="16"/>
        <v>3600</v>
      </c>
      <c r="AJ71" s="532">
        <f t="shared" si="16"/>
        <v>3600</v>
      </c>
      <c r="AK71" s="532">
        <f t="shared" ref="AK71:BP71" si="17">SUM(AK18:AK70)</f>
        <v>3600</v>
      </c>
      <c r="AL71" s="532">
        <f t="shared" si="17"/>
        <v>3600</v>
      </c>
      <c r="AM71" s="532">
        <f t="shared" si="17"/>
        <v>3600</v>
      </c>
      <c r="AN71" s="532">
        <f t="shared" si="17"/>
        <v>3600</v>
      </c>
      <c r="AO71" s="532">
        <f t="shared" si="17"/>
        <v>3600</v>
      </c>
      <c r="AP71" s="532">
        <f t="shared" si="17"/>
        <v>3600</v>
      </c>
      <c r="AQ71" s="532">
        <f t="shared" si="17"/>
        <v>3600</v>
      </c>
      <c r="AR71" s="532">
        <f t="shared" si="17"/>
        <v>3600</v>
      </c>
      <c r="AS71" s="532">
        <f t="shared" si="17"/>
        <v>3600</v>
      </c>
      <c r="AT71" s="532">
        <f t="shared" si="17"/>
        <v>3600</v>
      </c>
      <c r="AU71" s="532">
        <f t="shared" si="17"/>
        <v>3600</v>
      </c>
      <c r="AV71" s="532">
        <f t="shared" si="17"/>
        <v>3600</v>
      </c>
      <c r="AW71" s="532">
        <f t="shared" si="17"/>
        <v>3600</v>
      </c>
      <c r="AX71" s="532">
        <f t="shared" si="17"/>
        <v>3600</v>
      </c>
      <c r="AY71" s="532">
        <f t="shared" si="17"/>
        <v>3600</v>
      </c>
      <c r="AZ71" s="532">
        <f t="shared" si="17"/>
        <v>3600</v>
      </c>
      <c r="BA71" s="532">
        <f t="shared" si="17"/>
        <v>3600</v>
      </c>
      <c r="BB71" s="532">
        <f t="shared" si="17"/>
        <v>3600</v>
      </c>
      <c r="BC71" s="532">
        <f t="shared" si="17"/>
        <v>3600</v>
      </c>
      <c r="BD71" s="532">
        <f t="shared" si="17"/>
        <v>3600</v>
      </c>
      <c r="BE71" s="532">
        <f t="shared" si="17"/>
        <v>3600</v>
      </c>
      <c r="BF71" s="532">
        <f t="shared" si="17"/>
        <v>3600</v>
      </c>
      <c r="BG71" s="532">
        <f t="shared" si="17"/>
        <v>3600</v>
      </c>
      <c r="BH71" s="532">
        <f t="shared" si="17"/>
        <v>3600</v>
      </c>
      <c r="BI71" s="532">
        <f t="shared" si="17"/>
        <v>3600</v>
      </c>
      <c r="BJ71" s="532">
        <f t="shared" si="17"/>
        <v>3600</v>
      </c>
      <c r="BK71" s="532">
        <f t="shared" si="17"/>
        <v>3600</v>
      </c>
      <c r="BL71" s="532">
        <f t="shared" si="17"/>
        <v>3600</v>
      </c>
      <c r="BM71" s="532">
        <f t="shared" si="17"/>
        <v>0</v>
      </c>
      <c r="BN71" s="532">
        <f t="shared" si="17"/>
        <v>0</v>
      </c>
      <c r="BO71" s="532">
        <f t="shared" si="17"/>
        <v>0</v>
      </c>
      <c r="BP71" s="532">
        <f t="shared" si="17"/>
        <v>0</v>
      </c>
      <c r="BQ71" s="532">
        <f t="shared" ref="BQ71" si="18">SUM(BQ18:BQ70)</f>
        <v>0</v>
      </c>
      <c r="BR71" s="499"/>
      <c r="BS71" s="533">
        <f>SUBTOTAL(9,BS18:BS70)</f>
        <v>202080</v>
      </c>
      <c r="BT71" s="534">
        <f>SUBTOTAL(9,BT18:BT70)</f>
        <v>13452752</v>
      </c>
    </row>
    <row r="72" spans="1:74">
      <c r="A72" s="535"/>
      <c r="B72" s="536" t="s">
        <v>2798</v>
      </c>
      <c r="C72" s="537"/>
      <c r="D72" s="538"/>
      <c r="E72" s="539">
        <f t="shared" ref="E72:BP72" si="19">E71</f>
        <v>120</v>
      </c>
      <c r="F72" s="539">
        <f t="shared" si="19"/>
        <v>120</v>
      </c>
      <c r="G72" s="539">
        <f t="shared" si="19"/>
        <v>120</v>
      </c>
      <c r="H72" s="539">
        <f t="shared" si="19"/>
        <v>120</v>
      </c>
      <c r="I72" s="539">
        <f t="shared" si="19"/>
        <v>3600</v>
      </c>
      <c r="J72" s="539">
        <f t="shared" si="19"/>
        <v>3600</v>
      </c>
      <c r="K72" s="539">
        <f t="shared" si="19"/>
        <v>3600</v>
      </c>
      <c r="L72" s="539">
        <f t="shared" si="19"/>
        <v>3600</v>
      </c>
      <c r="M72" s="539">
        <f t="shared" si="19"/>
        <v>3600</v>
      </c>
      <c r="N72" s="539">
        <f t="shared" si="19"/>
        <v>3600</v>
      </c>
      <c r="O72" s="539">
        <f t="shared" si="19"/>
        <v>3600</v>
      </c>
      <c r="P72" s="539">
        <f t="shared" si="19"/>
        <v>3600</v>
      </c>
      <c r="Q72" s="539">
        <f t="shared" si="19"/>
        <v>3600</v>
      </c>
      <c r="R72" s="539">
        <f t="shared" si="19"/>
        <v>3600</v>
      </c>
      <c r="S72" s="539">
        <f t="shared" si="19"/>
        <v>3600</v>
      </c>
      <c r="T72" s="539">
        <f t="shared" si="19"/>
        <v>3600</v>
      </c>
      <c r="U72" s="539">
        <f t="shared" si="19"/>
        <v>3600</v>
      </c>
      <c r="V72" s="539">
        <f t="shared" si="19"/>
        <v>3600</v>
      </c>
      <c r="W72" s="539">
        <f t="shared" si="19"/>
        <v>3600</v>
      </c>
      <c r="X72" s="539">
        <f t="shared" si="19"/>
        <v>3600</v>
      </c>
      <c r="Y72" s="539">
        <f t="shared" si="19"/>
        <v>3600</v>
      </c>
      <c r="Z72" s="539">
        <f t="shared" si="19"/>
        <v>3600</v>
      </c>
      <c r="AA72" s="539">
        <f t="shared" si="19"/>
        <v>3600</v>
      </c>
      <c r="AB72" s="539">
        <f t="shared" si="19"/>
        <v>3600</v>
      </c>
      <c r="AC72" s="539">
        <f t="shared" si="19"/>
        <v>3600</v>
      </c>
      <c r="AD72" s="539">
        <f t="shared" si="19"/>
        <v>3600</v>
      </c>
      <c r="AE72" s="539">
        <f t="shared" si="19"/>
        <v>3600</v>
      </c>
      <c r="AF72" s="539">
        <f t="shared" si="19"/>
        <v>3600</v>
      </c>
      <c r="AG72" s="539">
        <f t="shared" si="19"/>
        <v>3600</v>
      </c>
      <c r="AH72" s="539">
        <f t="shared" si="19"/>
        <v>3600</v>
      </c>
      <c r="AI72" s="539">
        <f t="shared" si="19"/>
        <v>3600</v>
      </c>
      <c r="AJ72" s="539">
        <f t="shared" si="19"/>
        <v>3600</v>
      </c>
      <c r="AK72" s="539">
        <f t="shared" si="19"/>
        <v>3600</v>
      </c>
      <c r="AL72" s="539">
        <f t="shared" si="19"/>
        <v>3600</v>
      </c>
      <c r="AM72" s="539">
        <f t="shared" si="19"/>
        <v>3600</v>
      </c>
      <c r="AN72" s="539">
        <f t="shared" si="19"/>
        <v>3600</v>
      </c>
      <c r="AO72" s="539">
        <f t="shared" si="19"/>
        <v>3600</v>
      </c>
      <c r="AP72" s="539">
        <f t="shared" si="19"/>
        <v>3600</v>
      </c>
      <c r="AQ72" s="539">
        <f t="shared" si="19"/>
        <v>3600</v>
      </c>
      <c r="AR72" s="539">
        <f t="shared" si="19"/>
        <v>3600</v>
      </c>
      <c r="AS72" s="539">
        <f t="shared" si="19"/>
        <v>3600</v>
      </c>
      <c r="AT72" s="539">
        <f t="shared" si="19"/>
        <v>3600</v>
      </c>
      <c r="AU72" s="539">
        <f t="shared" si="19"/>
        <v>3600</v>
      </c>
      <c r="AV72" s="539">
        <f t="shared" si="19"/>
        <v>3600</v>
      </c>
      <c r="AW72" s="539">
        <f t="shared" si="19"/>
        <v>3600</v>
      </c>
      <c r="AX72" s="539">
        <f t="shared" si="19"/>
        <v>3600</v>
      </c>
      <c r="AY72" s="539">
        <f t="shared" si="19"/>
        <v>3600</v>
      </c>
      <c r="AZ72" s="539">
        <f t="shared" si="19"/>
        <v>3600</v>
      </c>
      <c r="BA72" s="539">
        <f t="shared" si="19"/>
        <v>3600</v>
      </c>
      <c r="BB72" s="539">
        <f t="shared" si="19"/>
        <v>3600</v>
      </c>
      <c r="BC72" s="539">
        <f t="shared" si="19"/>
        <v>3600</v>
      </c>
      <c r="BD72" s="539">
        <f t="shared" si="19"/>
        <v>3600</v>
      </c>
      <c r="BE72" s="539">
        <f t="shared" si="19"/>
        <v>3600</v>
      </c>
      <c r="BF72" s="539">
        <f t="shared" si="19"/>
        <v>3600</v>
      </c>
      <c r="BG72" s="539">
        <f t="shared" si="19"/>
        <v>3600</v>
      </c>
      <c r="BH72" s="539">
        <f t="shared" si="19"/>
        <v>3600</v>
      </c>
      <c r="BI72" s="539">
        <f t="shared" si="19"/>
        <v>3600</v>
      </c>
      <c r="BJ72" s="539">
        <f t="shared" si="19"/>
        <v>3600</v>
      </c>
      <c r="BK72" s="539">
        <f t="shared" si="19"/>
        <v>3600</v>
      </c>
      <c r="BL72" s="539">
        <f t="shared" si="19"/>
        <v>3600</v>
      </c>
      <c r="BM72" s="539">
        <f t="shared" si="19"/>
        <v>0</v>
      </c>
      <c r="BN72" s="539">
        <f t="shared" si="19"/>
        <v>0</v>
      </c>
      <c r="BO72" s="539">
        <f t="shared" si="19"/>
        <v>0</v>
      </c>
      <c r="BP72" s="539">
        <f t="shared" si="19"/>
        <v>0</v>
      </c>
      <c r="BQ72" s="539">
        <f t="shared" ref="BQ72" si="20">BQ71</f>
        <v>0</v>
      </c>
      <c r="BR72" s="509"/>
      <c r="BS72" s="539">
        <f>BS71</f>
        <v>202080</v>
      </c>
      <c r="BT72" s="540">
        <f>BT71</f>
        <v>13452752</v>
      </c>
    </row>
    <row r="73" spans="1:74">
      <c r="A73" s="541"/>
      <c r="B73" s="542" t="s">
        <v>2799</v>
      </c>
      <c r="C73" s="543"/>
      <c r="D73" s="544"/>
      <c r="E73" s="545"/>
      <c r="F73" s="545"/>
      <c r="G73" s="545"/>
      <c r="H73" s="545"/>
      <c r="I73" s="545"/>
      <c r="J73" s="545"/>
      <c r="K73" s="545"/>
      <c r="L73" s="545"/>
      <c r="M73" s="545"/>
      <c r="N73" s="545"/>
      <c r="O73" s="545"/>
      <c r="P73" s="545"/>
      <c r="Q73" s="545"/>
      <c r="R73" s="545"/>
      <c r="S73" s="545"/>
      <c r="T73" s="545"/>
      <c r="U73" s="545"/>
      <c r="V73" s="545"/>
      <c r="W73" s="545"/>
      <c r="X73" s="545"/>
      <c r="Y73" s="545"/>
      <c r="Z73" s="545"/>
      <c r="AA73" s="545"/>
      <c r="AB73" s="545"/>
      <c r="AC73" s="545"/>
      <c r="AD73" s="545"/>
      <c r="AE73" s="545"/>
      <c r="AF73" s="545"/>
      <c r="AG73" s="545"/>
      <c r="AH73" s="545"/>
      <c r="AI73" s="545"/>
      <c r="AJ73" s="545"/>
      <c r="AK73" s="545"/>
      <c r="AL73" s="545"/>
      <c r="AM73" s="545"/>
      <c r="AN73" s="545"/>
      <c r="AO73" s="545"/>
      <c r="AP73" s="545"/>
      <c r="AQ73" s="545"/>
      <c r="AR73" s="545"/>
      <c r="AS73" s="545"/>
      <c r="AT73" s="545"/>
      <c r="AU73" s="545"/>
      <c r="AV73" s="545"/>
      <c r="AW73" s="545"/>
      <c r="AX73" s="545"/>
      <c r="AY73" s="545"/>
      <c r="AZ73" s="545"/>
      <c r="BA73" s="545"/>
      <c r="BB73" s="545"/>
      <c r="BC73" s="545"/>
      <c r="BD73" s="545"/>
      <c r="BE73" s="545"/>
      <c r="BF73" s="545"/>
      <c r="BG73" s="545"/>
      <c r="BH73" s="545"/>
      <c r="BI73" s="545"/>
      <c r="BJ73" s="545"/>
      <c r="BK73" s="545"/>
      <c r="BL73" s="545"/>
      <c r="BM73" s="545"/>
      <c r="BN73" s="545"/>
      <c r="BO73" s="545"/>
      <c r="BP73" s="545"/>
      <c r="BQ73" s="545"/>
      <c r="BR73" s="509"/>
      <c r="BS73" s="546"/>
      <c r="BT73" s="547"/>
      <c r="BU73" s="548"/>
      <c r="BV73" s="549"/>
    </row>
    <row r="74" spans="1:74">
      <c r="A74" s="550"/>
      <c r="B74" s="551" t="s">
        <v>2800</v>
      </c>
      <c r="C74" s="552"/>
      <c r="D74" s="553"/>
      <c r="E74" s="482"/>
      <c r="F74" s="482"/>
      <c r="G74" s="482"/>
      <c r="H74" s="482"/>
      <c r="I74" s="482"/>
      <c r="J74" s="482"/>
      <c r="K74" s="482"/>
      <c r="L74" s="482"/>
      <c r="M74" s="482"/>
      <c r="N74" s="482"/>
      <c r="O74" s="482"/>
      <c r="P74" s="482"/>
      <c r="Q74" s="482"/>
      <c r="R74" s="482"/>
      <c r="S74" s="482"/>
      <c r="T74" s="482"/>
      <c r="U74" s="482"/>
      <c r="V74" s="482"/>
      <c r="W74" s="482"/>
      <c r="X74" s="482"/>
      <c r="Y74" s="482"/>
      <c r="Z74" s="482"/>
      <c r="AA74" s="482"/>
      <c r="AB74" s="482"/>
      <c r="AC74" s="482"/>
      <c r="AD74" s="482"/>
      <c r="AE74" s="482"/>
      <c r="AF74" s="482"/>
      <c r="AG74" s="482"/>
      <c r="AH74" s="482"/>
      <c r="AI74" s="482"/>
      <c r="AJ74" s="482"/>
      <c r="AK74" s="482"/>
      <c r="AL74" s="482"/>
      <c r="AM74" s="482"/>
      <c r="AN74" s="482"/>
      <c r="AO74" s="482"/>
      <c r="AP74" s="482"/>
      <c r="AQ74" s="482"/>
      <c r="AR74" s="482"/>
      <c r="AS74" s="482"/>
      <c r="AT74" s="482"/>
      <c r="AU74" s="482"/>
      <c r="AV74" s="482"/>
      <c r="AW74" s="482"/>
      <c r="AX74" s="482"/>
      <c r="AY74" s="482"/>
      <c r="AZ74" s="482"/>
      <c r="BA74" s="482"/>
      <c r="BB74" s="482"/>
      <c r="BC74" s="482"/>
      <c r="BD74" s="482"/>
      <c r="BE74" s="482"/>
      <c r="BF74" s="482"/>
      <c r="BG74" s="482"/>
      <c r="BH74" s="482"/>
      <c r="BI74" s="482"/>
      <c r="BJ74" s="482"/>
      <c r="BK74" s="482"/>
      <c r="BL74" s="482"/>
      <c r="BM74" s="482"/>
      <c r="BN74" s="482"/>
      <c r="BO74" s="482"/>
      <c r="BP74" s="482"/>
      <c r="BQ74" s="482"/>
      <c r="BR74" s="482"/>
      <c r="BS74" s="533">
        <f>BS71</f>
        <v>202080</v>
      </c>
      <c r="BT74" s="554">
        <f>BT71+BT15</f>
        <v>13452752</v>
      </c>
      <c r="BV74" s="549"/>
    </row>
    <row r="75" spans="1:74">
      <c r="BT75" s="555"/>
    </row>
    <row r="76" spans="1:74">
      <c r="BS76" s="556"/>
    </row>
    <row r="77" spans="1:74">
      <c r="A77" s="557">
        <f>BT74</f>
        <v>13452752</v>
      </c>
      <c r="BS77" s="556"/>
    </row>
    <row r="78" spans="1:74">
      <c r="BS78" s="556"/>
    </row>
    <row r="79" spans="1:74" s="556" customFormat="1">
      <c r="A79" s="503"/>
      <c r="B79" s="503"/>
      <c r="C79" s="503"/>
      <c r="D79" s="503"/>
      <c r="E79" s="503"/>
      <c r="F79" s="503"/>
      <c r="G79" s="503"/>
      <c r="H79" s="503"/>
      <c r="I79" s="503"/>
      <c r="J79" s="503"/>
      <c r="K79" s="503"/>
      <c r="L79" s="503"/>
      <c r="M79" s="503"/>
      <c r="N79" s="503"/>
      <c r="O79" s="503"/>
      <c r="P79" s="503"/>
      <c r="Q79" s="503"/>
      <c r="R79" s="503"/>
      <c r="S79" s="503"/>
      <c r="T79" s="503"/>
      <c r="U79" s="503"/>
      <c r="V79" s="503"/>
      <c r="W79" s="503"/>
      <c r="X79" s="503"/>
      <c r="Y79" s="503"/>
      <c r="Z79" s="503"/>
      <c r="AA79" s="503"/>
      <c r="AB79" s="503"/>
      <c r="AC79" s="503"/>
      <c r="AD79" s="503"/>
      <c r="AE79" s="503"/>
      <c r="AF79" s="503"/>
      <c r="AG79" s="503"/>
      <c r="AH79" s="503"/>
      <c r="AI79" s="503"/>
      <c r="AJ79" s="503"/>
      <c r="AK79" s="503"/>
      <c r="AL79" s="503"/>
      <c r="AM79" s="503"/>
      <c r="AN79" s="503"/>
      <c r="AO79" s="503"/>
      <c r="AP79" s="503"/>
      <c r="AQ79" s="503"/>
      <c r="AR79" s="503"/>
      <c r="AS79" s="503"/>
      <c r="AT79" s="503"/>
      <c r="AU79" s="503"/>
      <c r="AV79" s="503"/>
      <c r="AW79" s="503"/>
      <c r="AX79" s="503"/>
      <c r="AY79" s="503"/>
      <c r="AZ79" s="503"/>
      <c r="BA79" s="503"/>
      <c r="BB79" s="503"/>
      <c r="BC79" s="503"/>
      <c r="BD79" s="503"/>
      <c r="BE79" s="503"/>
      <c r="BF79" s="503"/>
      <c r="BG79" s="503"/>
      <c r="BH79" s="503"/>
      <c r="BI79" s="503"/>
      <c r="BJ79" s="503"/>
      <c r="BK79" s="503"/>
      <c r="BL79" s="503"/>
      <c r="BM79" s="503"/>
      <c r="BN79" s="503"/>
      <c r="BO79" s="503"/>
      <c r="BP79" s="503"/>
      <c r="BQ79" s="503"/>
      <c r="BR79" s="503"/>
      <c r="BU79" s="457"/>
      <c r="BV79" s="503"/>
    </row>
    <row r="80" spans="1:74" s="556" customFormat="1">
      <c r="A80" s="503"/>
      <c r="B80" s="503"/>
      <c r="C80" s="503"/>
      <c r="D80" s="503"/>
      <c r="E80" s="503"/>
      <c r="F80" s="503"/>
      <c r="G80" s="503"/>
      <c r="H80" s="503"/>
      <c r="I80" s="503"/>
      <c r="J80" s="503"/>
      <c r="K80" s="503"/>
      <c r="L80" s="503"/>
      <c r="M80" s="503"/>
      <c r="N80" s="503"/>
      <c r="O80" s="503"/>
      <c r="P80" s="503"/>
      <c r="Q80" s="503"/>
      <c r="R80" s="503"/>
      <c r="S80" s="503"/>
      <c r="T80" s="503"/>
      <c r="U80" s="503"/>
      <c r="V80" s="503"/>
      <c r="W80" s="503"/>
      <c r="X80" s="503"/>
      <c r="Y80" s="503"/>
      <c r="Z80" s="503"/>
      <c r="AA80" s="503"/>
      <c r="AB80" s="503"/>
      <c r="AC80" s="503"/>
      <c r="AD80" s="503"/>
      <c r="AE80" s="503"/>
      <c r="AF80" s="503"/>
      <c r="AG80" s="503"/>
      <c r="AH80" s="503"/>
      <c r="AI80" s="503"/>
      <c r="AJ80" s="503"/>
      <c r="AK80" s="503"/>
      <c r="AL80" s="503"/>
      <c r="AM80" s="503"/>
      <c r="AN80" s="503"/>
      <c r="AO80" s="503"/>
      <c r="AP80" s="503"/>
      <c r="AQ80" s="503"/>
      <c r="AR80" s="503"/>
      <c r="AS80" s="503"/>
      <c r="AT80" s="503"/>
      <c r="AU80" s="503"/>
      <c r="AV80" s="503"/>
      <c r="AW80" s="503"/>
      <c r="AX80" s="503"/>
      <c r="AY80" s="503"/>
      <c r="AZ80" s="503"/>
      <c r="BA80" s="503"/>
      <c r="BB80" s="503"/>
      <c r="BC80" s="503"/>
      <c r="BD80" s="503"/>
      <c r="BE80" s="503"/>
      <c r="BF80" s="503"/>
      <c r="BG80" s="503"/>
      <c r="BH80" s="503"/>
      <c r="BI80" s="503"/>
      <c r="BJ80" s="503"/>
      <c r="BK80" s="503"/>
      <c r="BL80" s="503"/>
      <c r="BM80" s="503"/>
      <c r="BN80" s="503"/>
      <c r="BO80" s="503"/>
      <c r="BP80" s="503"/>
      <c r="BQ80" s="503"/>
      <c r="BR80" s="503"/>
      <c r="BU80" s="457"/>
      <c r="BV80" s="503"/>
    </row>
    <row r="81" spans="1:74" s="556" customFormat="1">
      <c r="A81" s="503"/>
      <c r="B81" s="503"/>
      <c r="C81" s="503"/>
      <c r="D81" s="503"/>
      <c r="E81" s="503"/>
      <c r="F81" s="503"/>
      <c r="G81" s="503"/>
      <c r="H81" s="503"/>
      <c r="I81" s="503"/>
      <c r="J81" s="503"/>
      <c r="K81" s="503"/>
      <c r="L81" s="503"/>
      <c r="M81" s="503"/>
      <c r="N81" s="503"/>
      <c r="O81" s="503"/>
      <c r="P81" s="503"/>
      <c r="Q81" s="503"/>
      <c r="R81" s="503"/>
      <c r="S81" s="503"/>
      <c r="T81" s="503"/>
      <c r="U81" s="503"/>
      <c r="V81" s="503"/>
      <c r="W81" s="503"/>
      <c r="X81" s="503"/>
      <c r="Y81" s="503"/>
      <c r="Z81" s="503"/>
      <c r="AA81" s="503"/>
      <c r="AB81" s="503"/>
      <c r="AC81" s="503"/>
      <c r="AD81" s="503"/>
      <c r="AE81" s="503"/>
      <c r="AF81" s="503"/>
      <c r="AG81" s="503"/>
      <c r="AH81" s="503"/>
      <c r="AI81" s="503"/>
      <c r="AJ81" s="503"/>
      <c r="AK81" s="503"/>
      <c r="AL81" s="503"/>
      <c r="AM81" s="503"/>
      <c r="AN81" s="503"/>
      <c r="AO81" s="503"/>
      <c r="AP81" s="503"/>
      <c r="AQ81" s="503"/>
      <c r="AR81" s="503"/>
      <c r="AS81" s="503"/>
      <c r="AT81" s="503"/>
      <c r="AU81" s="503"/>
      <c r="AV81" s="503"/>
      <c r="AW81" s="503"/>
      <c r="AX81" s="503"/>
      <c r="AY81" s="503"/>
      <c r="AZ81" s="503"/>
      <c r="BA81" s="503"/>
      <c r="BB81" s="503"/>
      <c r="BC81" s="503"/>
      <c r="BD81" s="503"/>
      <c r="BE81" s="503"/>
      <c r="BF81" s="503"/>
      <c r="BG81" s="503"/>
      <c r="BH81" s="503"/>
      <c r="BI81" s="503"/>
      <c r="BJ81" s="503"/>
      <c r="BK81" s="503"/>
      <c r="BL81" s="503"/>
      <c r="BM81" s="503"/>
      <c r="BN81" s="503"/>
      <c r="BO81" s="503"/>
      <c r="BP81" s="503"/>
      <c r="BQ81" s="503"/>
      <c r="BR81" s="503"/>
      <c r="BU81" s="457"/>
      <c r="BV81" s="503"/>
    </row>
    <row r="82" spans="1:74" s="556" customFormat="1">
      <c r="A82" s="558">
        <v>1</v>
      </c>
      <c r="B82" s="558" t="s">
        <v>2801</v>
      </c>
      <c r="C82" s="503"/>
      <c r="D82" s="503"/>
      <c r="E82" s="503"/>
      <c r="F82" s="503"/>
      <c r="G82" s="503"/>
      <c r="H82" s="503"/>
      <c r="I82" s="503"/>
      <c r="J82" s="503"/>
      <c r="K82" s="503"/>
      <c r="L82" s="503"/>
      <c r="M82" s="503"/>
      <c r="N82" s="503"/>
      <c r="O82" s="503"/>
      <c r="P82" s="503"/>
      <c r="Q82" s="503"/>
      <c r="R82" s="503"/>
      <c r="S82" s="503"/>
      <c r="T82" s="503"/>
      <c r="U82" s="503"/>
      <c r="V82" s="503"/>
      <c r="W82" s="503"/>
      <c r="X82" s="503"/>
      <c r="Y82" s="503"/>
      <c r="Z82" s="503"/>
      <c r="AA82" s="503"/>
      <c r="AB82" s="503"/>
      <c r="AC82" s="503"/>
      <c r="AD82" s="503"/>
      <c r="AE82" s="503"/>
      <c r="AF82" s="503"/>
      <c r="AG82" s="503"/>
      <c r="AH82" s="503"/>
      <c r="AI82" s="503"/>
      <c r="AJ82" s="503"/>
      <c r="AK82" s="503"/>
      <c r="AL82" s="503"/>
      <c r="AM82" s="503"/>
      <c r="AN82" s="503"/>
      <c r="AO82" s="503"/>
      <c r="AP82" s="503"/>
      <c r="AQ82" s="503"/>
      <c r="AR82" s="503"/>
      <c r="AS82" s="503"/>
      <c r="AT82" s="503"/>
      <c r="AU82" s="503"/>
      <c r="AV82" s="503"/>
      <c r="AW82" s="503"/>
      <c r="AX82" s="503"/>
      <c r="AY82" s="503"/>
      <c r="AZ82" s="503"/>
      <c r="BA82" s="503"/>
      <c r="BB82" s="503"/>
      <c r="BC82" s="503"/>
      <c r="BD82" s="503"/>
      <c r="BE82" s="503"/>
      <c r="BF82" s="503"/>
      <c r="BG82" s="503"/>
      <c r="BH82" s="503"/>
      <c r="BI82" s="503"/>
      <c r="BJ82" s="503"/>
      <c r="BK82" s="503"/>
      <c r="BL82" s="503"/>
      <c r="BM82" s="503"/>
      <c r="BN82" s="503"/>
      <c r="BO82" s="503"/>
      <c r="BP82" s="503"/>
      <c r="BQ82" s="503"/>
      <c r="BR82" s="503"/>
      <c r="BS82" s="503"/>
      <c r="BU82" s="457"/>
      <c r="BV82" s="503"/>
    </row>
    <row r="83" spans="1:74" s="556" customFormat="1">
      <c r="A83" s="558">
        <v>2</v>
      </c>
      <c r="B83" s="558" t="s">
        <v>2802</v>
      </c>
      <c r="C83" s="503"/>
      <c r="D83" s="503"/>
      <c r="E83" s="503"/>
      <c r="F83" s="503"/>
      <c r="G83" s="503"/>
      <c r="H83" s="503"/>
      <c r="I83" s="503"/>
      <c r="J83" s="503"/>
      <c r="K83" s="503"/>
      <c r="L83" s="503"/>
      <c r="M83" s="503"/>
      <c r="N83" s="503"/>
      <c r="O83" s="503"/>
      <c r="P83" s="503"/>
      <c r="Q83" s="503"/>
      <c r="R83" s="503"/>
      <c r="S83" s="503"/>
      <c r="T83" s="503"/>
      <c r="U83" s="503"/>
      <c r="V83" s="503"/>
      <c r="W83" s="503"/>
      <c r="X83" s="503"/>
      <c r="Y83" s="503"/>
      <c r="Z83" s="503"/>
      <c r="AA83" s="503"/>
      <c r="AB83" s="503"/>
      <c r="AC83" s="503"/>
      <c r="AD83" s="503"/>
      <c r="AE83" s="503"/>
      <c r="AF83" s="503"/>
      <c r="AG83" s="503"/>
      <c r="AH83" s="503"/>
      <c r="AI83" s="503"/>
      <c r="AJ83" s="503"/>
      <c r="AK83" s="503"/>
      <c r="AL83" s="503"/>
      <c r="AM83" s="503"/>
      <c r="AN83" s="503"/>
      <c r="AO83" s="503"/>
      <c r="AP83" s="503"/>
      <c r="AQ83" s="503"/>
      <c r="AR83" s="503"/>
      <c r="AS83" s="503"/>
      <c r="AT83" s="503"/>
      <c r="AU83" s="503"/>
      <c r="AV83" s="503"/>
      <c r="AW83" s="503"/>
      <c r="AX83" s="503"/>
      <c r="AY83" s="503"/>
      <c r="AZ83" s="503"/>
      <c r="BA83" s="503"/>
      <c r="BB83" s="503"/>
      <c r="BC83" s="503"/>
      <c r="BD83" s="503"/>
      <c r="BE83" s="503"/>
      <c r="BF83" s="503"/>
      <c r="BG83" s="503"/>
      <c r="BH83" s="503"/>
      <c r="BI83" s="503"/>
      <c r="BJ83" s="503"/>
      <c r="BK83" s="503"/>
      <c r="BL83" s="503"/>
      <c r="BM83" s="503"/>
      <c r="BN83" s="503"/>
      <c r="BO83" s="503"/>
      <c r="BP83" s="503"/>
      <c r="BQ83" s="503"/>
      <c r="BR83" s="503"/>
      <c r="BS83" s="503"/>
      <c r="BU83" s="457"/>
      <c r="BV83" s="503"/>
    </row>
    <row r="84" spans="1:74" s="556" customFormat="1">
      <c r="A84" s="558">
        <v>3</v>
      </c>
      <c r="B84" s="558" t="s">
        <v>2803</v>
      </c>
      <c r="C84" s="503"/>
      <c r="D84" s="503"/>
      <c r="E84" s="503"/>
      <c r="F84" s="503"/>
      <c r="G84" s="503"/>
      <c r="H84" s="503"/>
      <c r="I84" s="503"/>
      <c r="J84" s="503"/>
      <c r="K84" s="503"/>
      <c r="L84" s="503"/>
      <c r="M84" s="503"/>
      <c r="N84" s="503"/>
      <c r="O84" s="503"/>
      <c r="P84" s="503"/>
      <c r="Q84" s="503"/>
      <c r="R84" s="503"/>
      <c r="S84" s="503"/>
      <c r="T84" s="503"/>
      <c r="U84" s="503"/>
      <c r="V84" s="503"/>
      <c r="W84" s="503"/>
      <c r="X84" s="503"/>
      <c r="Y84" s="503"/>
      <c r="Z84" s="503"/>
      <c r="AA84" s="503"/>
      <c r="AB84" s="503"/>
      <c r="AC84" s="503"/>
      <c r="AD84" s="503"/>
      <c r="AE84" s="503"/>
      <c r="AF84" s="503"/>
      <c r="AG84" s="503"/>
      <c r="AH84" s="503"/>
      <c r="AI84" s="503"/>
      <c r="AJ84" s="503"/>
      <c r="AK84" s="503"/>
      <c r="AL84" s="503"/>
      <c r="AM84" s="503"/>
      <c r="AN84" s="503"/>
      <c r="AO84" s="503"/>
      <c r="AP84" s="503"/>
      <c r="AQ84" s="503"/>
      <c r="AR84" s="503"/>
      <c r="AS84" s="503"/>
      <c r="AT84" s="503"/>
      <c r="AU84" s="503"/>
      <c r="AV84" s="503"/>
      <c r="AW84" s="503"/>
      <c r="AX84" s="503"/>
      <c r="AY84" s="503"/>
      <c r="AZ84" s="503"/>
      <c r="BA84" s="503"/>
      <c r="BB84" s="503"/>
      <c r="BC84" s="503"/>
      <c r="BD84" s="503"/>
      <c r="BE84" s="503"/>
      <c r="BF84" s="503"/>
      <c r="BG84" s="503"/>
      <c r="BH84" s="503"/>
      <c r="BI84" s="503"/>
      <c r="BJ84" s="503"/>
      <c r="BK84" s="503"/>
      <c r="BL84" s="503"/>
      <c r="BM84" s="503"/>
      <c r="BN84" s="503"/>
      <c r="BO84" s="503"/>
      <c r="BP84" s="503"/>
      <c r="BQ84" s="503"/>
      <c r="BR84" s="503"/>
      <c r="BS84" s="503"/>
      <c r="BU84" s="457"/>
      <c r="BV84" s="503"/>
    </row>
    <row r="85" spans="1:74" s="556" customFormat="1">
      <c r="A85" s="558">
        <v>4</v>
      </c>
      <c r="B85" s="558" t="s">
        <v>2804</v>
      </c>
      <c r="C85" s="503"/>
      <c r="D85" s="503"/>
      <c r="E85" s="503"/>
      <c r="F85" s="503"/>
      <c r="G85" s="503"/>
      <c r="H85" s="503"/>
      <c r="I85" s="503"/>
      <c r="J85" s="503"/>
      <c r="K85" s="503"/>
      <c r="L85" s="503"/>
      <c r="M85" s="503"/>
      <c r="N85" s="503"/>
      <c r="O85" s="503"/>
      <c r="P85" s="503"/>
      <c r="Q85" s="503"/>
      <c r="R85" s="503"/>
      <c r="S85" s="503"/>
      <c r="T85" s="503"/>
      <c r="U85" s="503"/>
      <c r="V85" s="503"/>
      <c r="W85" s="503"/>
      <c r="X85" s="503"/>
      <c r="Y85" s="503"/>
      <c r="Z85" s="503"/>
      <c r="AA85" s="503"/>
      <c r="AB85" s="503"/>
      <c r="AC85" s="503"/>
      <c r="AD85" s="503"/>
      <c r="AE85" s="503"/>
      <c r="AF85" s="503"/>
      <c r="AG85" s="503"/>
      <c r="AH85" s="503"/>
      <c r="AI85" s="503"/>
      <c r="AJ85" s="503"/>
      <c r="AK85" s="503"/>
      <c r="AL85" s="503"/>
      <c r="AM85" s="503"/>
      <c r="AN85" s="503"/>
      <c r="AO85" s="503"/>
      <c r="AP85" s="503"/>
      <c r="AQ85" s="503"/>
      <c r="AR85" s="503"/>
      <c r="AS85" s="503"/>
      <c r="AT85" s="503"/>
      <c r="AU85" s="503"/>
      <c r="AV85" s="503"/>
      <c r="AW85" s="503"/>
      <c r="AX85" s="503"/>
      <c r="AY85" s="503"/>
      <c r="AZ85" s="503"/>
      <c r="BA85" s="503"/>
      <c r="BB85" s="503"/>
      <c r="BC85" s="503"/>
      <c r="BD85" s="503"/>
      <c r="BE85" s="503"/>
      <c r="BF85" s="503"/>
      <c r="BG85" s="503"/>
      <c r="BH85" s="503"/>
      <c r="BI85" s="503"/>
      <c r="BJ85" s="503"/>
      <c r="BK85" s="503"/>
      <c r="BL85" s="503"/>
      <c r="BM85" s="503"/>
      <c r="BN85" s="503"/>
      <c r="BO85" s="503"/>
      <c r="BP85" s="503"/>
      <c r="BQ85" s="503"/>
      <c r="BR85" s="503"/>
      <c r="BS85" s="503"/>
      <c r="BU85" s="457"/>
      <c r="BV85" s="503"/>
    </row>
    <row r="86" spans="1:74" s="556" customFormat="1">
      <c r="A86" s="558">
        <v>5</v>
      </c>
      <c r="B86" s="558" t="s">
        <v>2804</v>
      </c>
      <c r="C86" s="503"/>
      <c r="D86" s="503"/>
      <c r="E86" s="503"/>
      <c r="F86" s="503"/>
      <c r="G86" s="503"/>
      <c r="H86" s="503"/>
      <c r="I86" s="503"/>
      <c r="J86" s="503"/>
      <c r="K86" s="503"/>
      <c r="L86" s="503"/>
      <c r="M86" s="503"/>
      <c r="N86" s="503"/>
      <c r="O86" s="503"/>
      <c r="P86" s="503"/>
      <c r="Q86" s="503"/>
      <c r="R86" s="503"/>
      <c r="S86" s="503"/>
      <c r="T86" s="503"/>
      <c r="U86" s="503"/>
      <c r="V86" s="503"/>
      <c r="W86" s="503"/>
      <c r="X86" s="503"/>
      <c r="Y86" s="503"/>
      <c r="Z86" s="503"/>
      <c r="AA86" s="503"/>
      <c r="AB86" s="503"/>
      <c r="AC86" s="503"/>
      <c r="AD86" s="503"/>
      <c r="AE86" s="503"/>
      <c r="AF86" s="503"/>
      <c r="AG86" s="503"/>
      <c r="AH86" s="503"/>
      <c r="AI86" s="503"/>
      <c r="AJ86" s="503"/>
      <c r="AK86" s="503"/>
      <c r="AL86" s="503"/>
      <c r="AM86" s="503"/>
      <c r="AN86" s="503"/>
      <c r="AO86" s="503"/>
      <c r="AP86" s="503"/>
      <c r="AQ86" s="503"/>
      <c r="AR86" s="503"/>
      <c r="AS86" s="503"/>
      <c r="AT86" s="503"/>
      <c r="AU86" s="503"/>
      <c r="AV86" s="503"/>
      <c r="AW86" s="503"/>
      <c r="AX86" s="503"/>
      <c r="AY86" s="503"/>
      <c r="AZ86" s="503"/>
      <c r="BA86" s="503"/>
      <c r="BB86" s="503"/>
      <c r="BC86" s="503"/>
      <c r="BD86" s="503"/>
      <c r="BE86" s="503"/>
      <c r="BF86" s="503"/>
      <c r="BG86" s="503"/>
      <c r="BH86" s="503"/>
      <c r="BI86" s="503"/>
      <c r="BJ86" s="503"/>
      <c r="BK86" s="503"/>
      <c r="BL86" s="503"/>
      <c r="BM86" s="503"/>
      <c r="BN86" s="503"/>
      <c r="BO86" s="503"/>
      <c r="BP86" s="503"/>
      <c r="BQ86" s="503"/>
      <c r="BR86" s="503"/>
      <c r="BS86" s="503"/>
      <c r="BU86" s="457"/>
      <c r="BV86" s="503"/>
    </row>
    <row r="87" spans="1:74" s="556" customFormat="1">
      <c r="A87" s="558">
        <v>6</v>
      </c>
      <c r="B87" s="558" t="s">
        <v>2805</v>
      </c>
      <c r="C87" s="503"/>
      <c r="D87" s="503"/>
      <c r="E87" s="503"/>
      <c r="F87" s="503"/>
      <c r="G87" s="503"/>
      <c r="H87" s="503"/>
      <c r="I87" s="503"/>
      <c r="J87" s="503"/>
      <c r="K87" s="503"/>
      <c r="L87" s="503"/>
      <c r="M87" s="503"/>
      <c r="N87" s="503"/>
      <c r="O87" s="503"/>
      <c r="P87" s="503"/>
      <c r="Q87" s="503"/>
      <c r="R87" s="503"/>
      <c r="S87" s="503"/>
      <c r="T87" s="503"/>
      <c r="U87" s="503"/>
      <c r="V87" s="503"/>
      <c r="W87" s="503"/>
      <c r="X87" s="503"/>
      <c r="Y87" s="503"/>
      <c r="Z87" s="503"/>
      <c r="AA87" s="503"/>
      <c r="AB87" s="503"/>
      <c r="AC87" s="503"/>
      <c r="AD87" s="503"/>
      <c r="AE87" s="503"/>
      <c r="AF87" s="503"/>
      <c r="AG87" s="503"/>
      <c r="AH87" s="503"/>
      <c r="AI87" s="503"/>
      <c r="AJ87" s="503"/>
      <c r="AK87" s="503"/>
      <c r="AL87" s="503"/>
      <c r="AM87" s="503"/>
      <c r="AN87" s="503"/>
      <c r="AO87" s="503"/>
      <c r="AP87" s="503"/>
      <c r="AQ87" s="503"/>
      <c r="AR87" s="503"/>
      <c r="AS87" s="503"/>
      <c r="AT87" s="503"/>
      <c r="AU87" s="503"/>
      <c r="AV87" s="503"/>
      <c r="AW87" s="503"/>
      <c r="AX87" s="503"/>
      <c r="AY87" s="503"/>
      <c r="AZ87" s="503"/>
      <c r="BA87" s="503"/>
      <c r="BB87" s="503"/>
      <c r="BC87" s="503"/>
      <c r="BD87" s="503"/>
      <c r="BE87" s="503"/>
      <c r="BF87" s="503"/>
      <c r="BG87" s="503"/>
      <c r="BH87" s="503"/>
      <c r="BI87" s="503"/>
      <c r="BJ87" s="503"/>
      <c r="BK87" s="503"/>
      <c r="BL87" s="503"/>
      <c r="BM87" s="503"/>
      <c r="BN87" s="503"/>
      <c r="BO87" s="503"/>
      <c r="BP87" s="503"/>
      <c r="BQ87" s="503"/>
      <c r="BR87" s="503"/>
      <c r="BS87" s="503"/>
      <c r="BU87" s="457"/>
      <c r="BV87" s="503"/>
    </row>
    <row r="88" spans="1:74" s="556" customFormat="1">
      <c r="A88" s="558">
        <v>7</v>
      </c>
      <c r="B88" s="558" t="s">
        <v>2805</v>
      </c>
      <c r="C88" s="503"/>
      <c r="D88" s="503"/>
      <c r="E88" s="503"/>
      <c r="F88" s="503"/>
      <c r="G88" s="503"/>
      <c r="H88" s="503"/>
      <c r="I88" s="503"/>
      <c r="J88" s="503"/>
      <c r="K88" s="503"/>
      <c r="L88" s="503"/>
      <c r="M88" s="503"/>
      <c r="N88" s="503"/>
      <c r="O88" s="503"/>
      <c r="P88" s="503"/>
      <c r="Q88" s="503"/>
      <c r="R88" s="503"/>
      <c r="S88" s="503"/>
      <c r="T88" s="503"/>
      <c r="U88" s="503"/>
      <c r="V88" s="503"/>
      <c r="W88" s="503"/>
      <c r="X88" s="503"/>
      <c r="Y88" s="503"/>
      <c r="Z88" s="503"/>
      <c r="AA88" s="503"/>
      <c r="AB88" s="503"/>
      <c r="AC88" s="503"/>
      <c r="AD88" s="503"/>
      <c r="AE88" s="503"/>
      <c r="AF88" s="503"/>
      <c r="AG88" s="503"/>
      <c r="AH88" s="503"/>
      <c r="AI88" s="503"/>
      <c r="AJ88" s="503"/>
      <c r="AK88" s="503"/>
      <c r="AL88" s="503"/>
      <c r="AM88" s="503"/>
      <c r="AN88" s="503"/>
      <c r="AO88" s="503"/>
      <c r="AP88" s="503"/>
      <c r="AQ88" s="503"/>
      <c r="AR88" s="503"/>
      <c r="AS88" s="503"/>
      <c r="AT88" s="503"/>
      <c r="AU88" s="503"/>
      <c r="AV88" s="503"/>
      <c r="AW88" s="503"/>
      <c r="AX88" s="503"/>
      <c r="AY88" s="503"/>
      <c r="AZ88" s="503"/>
      <c r="BA88" s="503"/>
      <c r="BB88" s="503"/>
      <c r="BC88" s="503"/>
      <c r="BD88" s="503"/>
      <c r="BE88" s="503"/>
      <c r="BF88" s="503"/>
      <c r="BG88" s="503"/>
      <c r="BH88" s="503"/>
      <c r="BI88" s="503"/>
      <c r="BJ88" s="503"/>
      <c r="BK88" s="503"/>
      <c r="BL88" s="503"/>
      <c r="BM88" s="503"/>
      <c r="BN88" s="503"/>
      <c r="BO88" s="503"/>
      <c r="BP88" s="503"/>
      <c r="BQ88" s="503"/>
      <c r="BR88" s="503"/>
      <c r="BS88" s="503"/>
      <c r="BU88" s="457"/>
      <c r="BV88" s="503"/>
    </row>
    <row r="89" spans="1:74" s="556" customFormat="1">
      <c r="A89" s="558">
        <v>8</v>
      </c>
      <c r="B89" s="558" t="s">
        <v>2806</v>
      </c>
      <c r="C89" s="503"/>
      <c r="D89" s="503"/>
      <c r="E89" s="503"/>
      <c r="F89" s="503"/>
      <c r="G89" s="503"/>
      <c r="H89" s="503"/>
      <c r="I89" s="503"/>
      <c r="J89" s="503"/>
      <c r="K89" s="503"/>
      <c r="L89" s="503"/>
      <c r="M89" s="503"/>
      <c r="N89" s="503"/>
      <c r="O89" s="503"/>
      <c r="P89" s="503"/>
      <c r="Q89" s="503"/>
      <c r="R89" s="503"/>
      <c r="S89" s="503"/>
      <c r="T89" s="503"/>
      <c r="U89" s="503"/>
      <c r="V89" s="503"/>
      <c r="W89" s="503"/>
      <c r="X89" s="503"/>
      <c r="Y89" s="503"/>
      <c r="Z89" s="503"/>
      <c r="AA89" s="503"/>
      <c r="AB89" s="503"/>
      <c r="AC89" s="503"/>
      <c r="AD89" s="503"/>
      <c r="AE89" s="503"/>
      <c r="AF89" s="503"/>
      <c r="AG89" s="503"/>
      <c r="AH89" s="503"/>
      <c r="AI89" s="503"/>
      <c r="AJ89" s="503"/>
      <c r="AK89" s="503"/>
      <c r="AL89" s="503"/>
      <c r="AM89" s="503"/>
      <c r="AN89" s="503"/>
      <c r="AO89" s="503"/>
      <c r="AP89" s="503"/>
      <c r="AQ89" s="503"/>
      <c r="AR89" s="503"/>
      <c r="AS89" s="503"/>
      <c r="AT89" s="503"/>
      <c r="AU89" s="503"/>
      <c r="AV89" s="503"/>
      <c r="AW89" s="503"/>
      <c r="AX89" s="503"/>
      <c r="AY89" s="503"/>
      <c r="AZ89" s="503"/>
      <c r="BA89" s="503"/>
      <c r="BB89" s="503"/>
      <c r="BC89" s="503"/>
      <c r="BD89" s="503"/>
      <c r="BE89" s="503"/>
      <c r="BF89" s="503"/>
      <c r="BG89" s="503"/>
      <c r="BH89" s="503"/>
      <c r="BI89" s="503"/>
      <c r="BJ89" s="503"/>
      <c r="BK89" s="503"/>
      <c r="BL89" s="503"/>
      <c r="BM89" s="503"/>
      <c r="BN89" s="503"/>
      <c r="BO89" s="503"/>
      <c r="BP89" s="503"/>
      <c r="BQ89" s="503"/>
      <c r="BR89" s="503"/>
      <c r="BS89" s="503"/>
      <c r="BU89" s="457"/>
      <c r="BV89" s="503"/>
    </row>
    <row r="90" spans="1:74" s="556" customFormat="1">
      <c r="A90" s="558">
        <v>9</v>
      </c>
      <c r="B90" s="558" t="s">
        <v>2807</v>
      </c>
      <c r="C90" s="503"/>
      <c r="D90" s="503"/>
      <c r="E90" s="503"/>
      <c r="F90" s="503"/>
      <c r="G90" s="503"/>
      <c r="H90" s="503"/>
      <c r="I90" s="503"/>
      <c r="J90" s="503"/>
      <c r="K90" s="503"/>
      <c r="L90" s="503"/>
      <c r="M90" s="503"/>
      <c r="N90" s="503"/>
      <c r="O90" s="503"/>
      <c r="P90" s="503"/>
      <c r="Q90" s="503"/>
      <c r="R90" s="503"/>
      <c r="S90" s="503"/>
      <c r="T90" s="503"/>
      <c r="U90" s="503"/>
      <c r="V90" s="503"/>
      <c r="W90" s="503"/>
      <c r="X90" s="503"/>
      <c r="Y90" s="503"/>
      <c r="Z90" s="503"/>
      <c r="AA90" s="503"/>
      <c r="AB90" s="503"/>
      <c r="AC90" s="503"/>
      <c r="AD90" s="503"/>
      <c r="AE90" s="503"/>
      <c r="AF90" s="503"/>
      <c r="AG90" s="503"/>
      <c r="AH90" s="503"/>
      <c r="AI90" s="503"/>
      <c r="AJ90" s="503"/>
      <c r="AK90" s="503"/>
      <c r="AL90" s="503"/>
      <c r="AM90" s="503"/>
      <c r="AN90" s="503"/>
      <c r="AO90" s="503"/>
      <c r="AP90" s="503"/>
      <c r="AQ90" s="503"/>
      <c r="AR90" s="503"/>
      <c r="AS90" s="503"/>
      <c r="AT90" s="503"/>
      <c r="AU90" s="503"/>
      <c r="AV90" s="503"/>
      <c r="AW90" s="503"/>
      <c r="AX90" s="503"/>
      <c r="AY90" s="503"/>
      <c r="AZ90" s="503"/>
      <c r="BA90" s="503"/>
      <c r="BB90" s="503"/>
      <c r="BC90" s="503"/>
      <c r="BD90" s="503"/>
      <c r="BE90" s="503"/>
      <c r="BF90" s="503"/>
      <c r="BG90" s="503"/>
      <c r="BH90" s="503"/>
      <c r="BI90" s="503"/>
      <c r="BJ90" s="503"/>
      <c r="BK90" s="503"/>
      <c r="BL90" s="503"/>
      <c r="BM90" s="503"/>
      <c r="BN90" s="503"/>
      <c r="BO90" s="503"/>
      <c r="BP90" s="503"/>
      <c r="BQ90" s="503"/>
      <c r="BR90" s="503"/>
      <c r="BS90" s="503"/>
      <c r="BU90" s="457"/>
      <c r="BV90" s="503"/>
    </row>
    <row r="91" spans="1:74" s="556" customFormat="1">
      <c r="A91" s="558">
        <v>10</v>
      </c>
      <c r="B91" s="558" t="s">
        <v>2808</v>
      </c>
      <c r="C91" s="503"/>
      <c r="D91" s="503"/>
      <c r="E91" s="503"/>
      <c r="F91" s="503"/>
      <c r="G91" s="503"/>
      <c r="H91" s="503"/>
      <c r="I91" s="503"/>
      <c r="J91" s="503"/>
      <c r="K91" s="503"/>
      <c r="L91" s="503"/>
      <c r="M91" s="503"/>
      <c r="N91" s="503"/>
      <c r="O91" s="503"/>
      <c r="P91" s="503"/>
      <c r="Q91" s="503"/>
      <c r="R91" s="503"/>
      <c r="S91" s="503"/>
      <c r="T91" s="503"/>
      <c r="U91" s="503"/>
      <c r="V91" s="503"/>
      <c r="W91" s="503"/>
      <c r="X91" s="503"/>
      <c r="Y91" s="503"/>
      <c r="Z91" s="503"/>
      <c r="AA91" s="503"/>
      <c r="AB91" s="503"/>
      <c r="AC91" s="503"/>
      <c r="AD91" s="503"/>
      <c r="AE91" s="503"/>
      <c r="AF91" s="503"/>
      <c r="AG91" s="503"/>
      <c r="AH91" s="503"/>
      <c r="AI91" s="503"/>
      <c r="AJ91" s="503"/>
      <c r="AK91" s="503"/>
      <c r="AL91" s="503"/>
      <c r="AM91" s="503"/>
      <c r="AN91" s="503"/>
      <c r="AO91" s="503"/>
      <c r="AP91" s="503"/>
      <c r="AQ91" s="503"/>
      <c r="AR91" s="503"/>
      <c r="AS91" s="503"/>
      <c r="AT91" s="503"/>
      <c r="AU91" s="503"/>
      <c r="AV91" s="503"/>
      <c r="AW91" s="503"/>
      <c r="AX91" s="503"/>
      <c r="AY91" s="503"/>
      <c r="AZ91" s="503"/>
      <c r="BA91" s="503"/>
      <c r="BB91" s="503"/>
      <c r="BC91" s="503"/>
      <c r="BD91" s="503"/>
      <c r="BE91" s="503"/>
      <c r="BF91" s="503"/>
      <c r="BG91" s="503"/>
      <c r="BH91" s="503"/>
      <c r="BI91" s="503"/>
      <c r="BJ91" s="503"/>
      <c r="BK91" s="503"/>
      <c r="BL91" s="503"/>
      <c r="BM91" s="503"/>
      <c r="BN91" s="503"/>
      <c r="BO91" s="503"/>
      <c r="BP91" s="503"/>
      <c r="BQ91" s="503"/>
      <c r="BR91" s="503"/>
      <c r="BS91" s="503"/>
      <c r="BU91" s="457"/>
      <c r="BV91" s="503"/>
    </row>
    <row r="92" spans="1:74" s="556" customFormat="1">
      <c r="A92" s="558">
        <v>11</v>
      </c>
      <c r="B92" s="558" t="s">
        <v>2808</v>
      </c>
      <c r="C92" s="503"/>
      <c r="D92" s="503"/>
      <c r="E92" s="503"/>
      <c r="F92" s="503"/>
      <c r="G92" s="503"/>
      <c r="H92" s="503"/>
      <c r="I92" s="503"/>
      <c r="J92" s="503"/>
      <c r="K92" s="503"/>
      <c r="L92" s="503"/>
      <c r="M92" s="503"/>
      <c r="N92" s="503"/>
      <c r="O92" s="503"/>
      <c r="P92" s="503"/>
      <c r="Q92" s="503"/>
      <c r="R92" s="503"/>
      <c r="S92" s="503"/>
      <c r="T92" s="503"/>
      <c r="U92" s="503"/>
      <c r="V92" s="503"/>
      <c r="W92" s="503"/>
      <c r="X92" s="503"/>
      <c r="Y92" s="503"/>
      <c r="Z92" s="503"/>
      <c r="AA92" s="503"/>
      <c r="AB92" s="503"/>
      <c r="AC92" s="503"/>
      <c r="AD92" s="503"/>
      <c r="AE92" s="503"/>
      <c r="AF92" s="503"/>
      <c r="AG92" s="503"/>
      <c r="AH92" s="503"/>
      <c r="AI92" s="503"/>
      <c r="AJ92" s="503"/>
      <c r="AK92" s="503"/>
      <c r="AL92" s="503"/>
      <c r="AM92" s="503"/>
      <c r="AN92" s="503"/>
      <c r="AO92" s="503"/>
      <c r="AP92" s="503"/>
      <c r="AQ92" s="503"/>
      <c r="AR92" s="503"/>
      <c r="AS92" s="503"/>
      <c r="AT92" s="503"/>
      <c r="AU92" s="503"/>
      <c r="AV92" s="503"/>
      <c r="AW92" s="503"/>
      <c r="AX92" s="503"/>
      <c r="AY92" s="503"/>
      <c r="AZ92" s="503"/>
      <c r="BA92" s="503"/>
      <c r="BB92" s="503"/>
      <c r="BC92" s="503"/>
      <c r="BD92" s="503"/>
      <c r="BE92" s="503"/>
      <c r="BF92" s="503"/>
      <c r="BG92" s="503"/>
      <c r="BH92" s="503"/>
      <c r="BI92" s="503"/>
      <c r="BJ92" s="503"/>
      <c r="BK92" s="503"/>
      <c r="BL92" s="503"/>
      <c r="BM92" s="503"/>
      <c r="BN92" s="503"/>
      <c r="BO92" s="503"/>
      <c r="BP92" s="503"/>
      <c r="BQ92" s="503"/>
      <c r="BR92" s="503"/>
      <c r="BS92" s="503"/>
      <c r="BU92" s="457"/>
      <c r="BV92" s="503"/>
    </row>
    <row r="93" spans="1:74" s="556" customFormat="1">
      <c r="A93" s="558">
        <v>12</v>
      </c>
      <c r="B93" s="558" t="s">
        <v>2809</v>
      </c>
      <c r="C93" s="503"/>
      <c r="D93" s="503"/>
      <c r="E93" s="503"/>
      <c r="F93" s="503"/>
      <c r="G93" s="503"/>
      <c r="H93" s="503"/>
      <c r="I93" s="503"/>
      <c r="J93" s="503"/>
      <c r="K93" s="503"/>
      <c r="L93" s="503"/>
      <c r="M93" s="503"/>
      <c r="N93" s="503"/>
      <c r="O93" s="503"/>
      <c r="P93" s="503"/>
      <c r="Q93" s="503"/>
      <c r="R93" s="503"/>
      <c r="S93" s="503"/>
      <c r="T93" s="503"/>
      <c r="U93" s="503"/>
      <c r="V93" s="503"/>
      <c r="W93" s="503"/>
      <c r="X93" s="503"/>
      <c r="Y93" s="503"/>
      <c r="Z93" s="503"/>
      <c r="AA93" s="503"/>
      <c r="AB93" s="503"/>
      <c r="AC93" s="503"/>
      <c r="AD93" s="503"/>
      <c r="AE93" s="503"/>
      <c r="AF93" s="503"/>
      <c r="AG93" s="503"/>
      <c r="AH93" s="503"/>
      <c r="AI93" s="503"/>
      <c r="AJ93" s="503"/>
      <c r="AK93" s="503"/>
      <c r="AL93" s="503"/>
      <c r="AM93" s="503"/>
      <c r="AN93" s="503"/>
      <c r="AO93" s="503"/>
      <c r="AP93" s="503"/>
      <c r="AQ93" s="503"/>
      <c r="AR93" s="503"/>
      <c r="AS93" s="503"/>
      <c r="AT93" s="503"/>
      <c r="AU93" s="503"/>
      <c r="AV93" s="503"/>
      <c r="AW93" s="503"/>
      <c r="AX93" s="503"/>
      <c r="AY93" s="503"/>
      <c r="AZ93" s="503"/>
      <c r="BA93" s="503"/>
      <c r="BB93" s="503"/>
      <c r="BC93" s="503"/>
      <c r="BD93" s="503"/>
      <c r="BE93" s="503"/>
      <c r="BF93" s="503"/>
      <c r="BG93" s="503"/>
      <c r="BH93" s="503"/>
      <c r="BI93" s="503"/>
      <c r="BJ93" s="503"/>
      <c r="BK93" s="503"/>
      <c r="BL93" s="503"/>
      <c r="BM93" s="503"/>
      <c r="BN93" s="503"/>
      <c r="BO93" s="503"/>
      <c r="BP93" s="503"/>
      <c r="BQ93" s="503"/>
      <c r="BR93" s="503"/>
      <c r="BS93" s="503"/>
      <c r="BU93" s="457"/>
      <c r="BV93" s="503"/>
    </row>
    <row r="94" spans="1:74" s="556" customFormat="1">
      <c r="A94" s="558">
        <v>13</v>
      </c>
      <c r="B94" s="558" t="s">
        <v>2809</v>
      </c>
      <c r="C94" s="503"/>
      <c r="D94" s="503"/>
      <c r="E94" s="503"/>
      <c r="F94" s="503"/>
      <c r="G94" s="503"/>
      <c r="H94" s="503"/>
      <c r="I94" s="503"/>
      <c r="J94" s="503"/>
      <c r="K94" s="503"/>
      <c r="L94" s="503"/>
      <c r="M94" s="503"/>
      <c r="N94" s="503"/>
      <c r="O94" s="503"/>
      <c r="P94" s="503"/>
      <c r="Q94" s="503"/>
      <c r="R94" s="503"/>
      <c r="S94" s="503"/>
      <c r="T94" s="503"/>
      <c r="U94" s="503"/>
      <c r="V94" s="503"/>
      <c r="W94" s="503"/>
      <c r="X94" s="503"/>
      <c r="Y94" s="503"/>
      <c r="Z94" s="503"/>
      <c r="AA94" s="503"/>
      <c r="AB94" s="503"/>
      <c r="AC94" s="503"/>
      <c r="AD94" s="503"/>
      <c r="AE94" s="503"/>
      <c r="AF94" s="503"/>
      <c r="AG94" s="503"/>
      <c r="AH94" s="503"/>
      <c r="AI94" s="503"/>
      <c r="AJ94" s="503"/>
      <c r="AK94" s="503"/>
      <c r="AL94" s="503"/>
      <c r="AM94" s="503"/>
      <c r="AN94" s="503"/>
      <c r="AO94" s="503"/>
      <c r="AP94" s="503"/>
      <c r="AQ94" s="503"/>
      <c r="AR94" s="503"/>
      <c r="AS94" s="503"/>
      <c r="AT94" s="503"/>
      <c r="AU94" s="503"/>
      <c r="AV94" s="503"/>
      <c r="AW94" s="503"/>
      <c r="AX94" s="503"/>
      <c r="AY94" s="503"/>
      <c r="AZ94" s="503"/>
      <c r="BA94" s="503"/>
      <c r="BB94" s="503"/>
      <c r="BC94" s="503"/>
      <c r="BD94" s="503"/>
      <c r="BE94" s="503"/>
      <c r="BF94" s="503"/>
      <c r="BG94" s="503"/>
      <c r="BH94" s="503"/>
      <c r="BI94" s="503"/>
      <c r="BJ94" s="503"/>
      <c r="BK94" s="503"/>
      <c r="BL94" s="503"/>
      <c r="BM94" s="503"/>
      <c r="BN94" s="503"/>
      <c r="BO94" s="503"/>
      <c r="BP94" s="503"/>
      <c r="BQ94" s="503"/>
      <c r="BR94" s="503"/>
      <c r="BS94" s="503"/>
      <c r="BU94" s="457"/>
      <c r="BV94" s="503"/>
    </row>
    <row r="95" spans="1:74">
      <c r="A95" s="558">
        <v>14</v>
      </c>
      <c r="B95" s="558" t="s">
        <v>2810</v>
      </c>
    </row>
    <row r="96" spans="1:74">
      <c r="A96" s="558">
        <v>15</v>
      </c>
      <c r="B96" s="558" t="s">
        <v>2810</v>
      </c>
    </row>
    <row r="97" spans="1:2">
      <c r="A97" s="558">
        <v>16</v>
      </c>
      <c r="B97" s="558" t="s">
        <v>2811</v>
      </c>
    </row>
    <row r="98" spans="1:2">
      <c r="A98" s="558">
        <v>17</v>
      </c>
      <c r="B98" s="558" t="s">
        <v>2811</v>
      </c>
    </row>
    <row r="99" spans="1:2">
      <c r="A99" s="558">
        <v>18</v>
      </c>
      <c r="B99" s="558" t="s">
        <v>2812</v>
      </c>
    </row>
    <row r="100" spans="1:2">
      <c r="A100" s="558">
        <v>19</v>
      </c>
      <c r="B100" s="558" t="s">
        <v>2812</v>
      </c>
    </row>
    <row r="101" spans="1:2">
      <c r="A101" s="558">
        <v>20</v>
      </c>
      <c r="B101" s="558" t="s">
        <v>2813</v>
      </c>
    </row>
    <row r="102" spans="1:2">
      <c r="A102" s="558">
        <v>21</v>
      </c>
      <c r="B102" s="558" t="s">
        <v>2814</v>
      </c>
    </row>
    <row r="103" spans="1:2">
      <c r="A103" s="558">
        <v>22</v>
      </c>
      <c r="B103" s="558" t="s">
        <v>2783</v>
      </c>
    </row>
    <row r="104" spans="1:2">
      <c r="A104" s="558">
        <v>23</v>
      </c>
      <c r="B104" s="558" t="s">
        <v>2815</v>
      </c>
    </row>
    <row r="105" spans="1:2">
      <c r="A105" s="558">
        <v>24</v>
      </c>
      <c r="B105" s="558" t="s">
        <v>2815</v>
      </c>
    </row>
    <row r="106" spans="1:2">
      <c r="A106" s="558">
        <v>25</v>
      </c>
      <c r="B106" s="558" t="s">
        <v>2816</v>
      </c>
    </row>
    <row r="107" spans="1:2">
      <c r="A107" s="558">
        <v>26</v>
      </c>
      <c r="B107" s="558" t="s">
        <v>2816</v>
      </c>
    </row>
    <row r="108" spans="1:2">
      <c r="A108" s="558">
        <v>27</v>
      </c>
      <c r="B108" s="558" t="s">
        <v>2817</v>
      </c>
    </row>
    <row r="109" spans="1:2">
      <c r="A109" s="558">
        <v>28</v>
      </c>
      <c r="B109" s="558" t="s">
        <v>2817</v>
      </c>
    </row>
    <row r="110" spans="1:2">
      <c r="A110" s="558">
        <v>29</v>
      </c>
      <c r="B110" s="558" t="s">
        <v>2817</v>
      </c>
    </row>
    <row r="111" spans="1:2">
      <c r="A111" s="558">
        <v>30</v>
      </c>
      <c r="B111" s="558" t="s">
        <v>2784</v>
      </c>
    </row>
    <row r="112" spans="1:2">
      <c r="A112" s="558">
        <v>31</v>
      </c>
      <c r="B112" s="558" t="s">
        <v>2785</v>
      </c>
    </row>
    <row r="113" spans="1:2">
      <c r="A113" s="558">
        <v>32</v>
      </c>
      <c r="B113" s="558" t="s">
        <v>2785</v>
      </c>
    </row>
    <row r="114" spans="1:2">
      <c r="A114" s="558">
        <v>33</v>
      </c>
      <c r="B114" s="558" t="s">
        <v>2818</v>
      </c>
    </row>
    <row r="115" spans="1:2">
      <c r="A115" s="558">
        <v>34</v>
      </c>
      <c r="B115" s="558" t="s">
        <v>2786</v>
      </c>
    </row>
    <row r="116" spans="1:2">
      <c r="A116" s="558">
        <v>35</v>
      </c>
      <c r="B116" s="558" t="s">
        <v>2786</v>
      </c>
    </row>
    <row r="117" spans="1:2">
      <c r="A117" s="558">
        <v>36</v>
      </c>
      <c r="B117" s="558" t="s">
        <v>2786</v>
      </c>
    </row>
    <row r="118" spans="1:2">
      <c r="A118" s="558">
        <v>37</v>
      </c>
      <c r="B118" s="558" t="s">
        <v>2819</v>
      </c>
    </row>
    <row r="119" spans="1:2">
      <c r="A119" s="558">
        <v>38</v>
      </c>
      <c r="B119" s="558" t="s">
        <v>2819</v>
      </c>
    </row>
    <row r="120" spans="1:2">
      <c r="A120" s="558">
        <v>39</v>
      </c>
      <c r="B120" s="558" t="s">
        <v>2819</v>
      </c>
    </row>
    <row r="121" spans="1:2">
      <c r="A121" s="558">
        <v>40</v>
      </c>
      <c r="B121" s="558" t="s">
        <v>2820</v>
      </c>
    </row>
    <row r="122" spans="1:2">
      <c r="A122" s="558">
        <v>41</v>
      </c>
      <c r="B122" s="558" t="s">
        <v>2820</v>
      </c>
    </row>
    <row r="123" spans="1:2">
      <c r="A123" s="558">
        <v>42</v>
      </c>
      <c r="B123" s="558" t="s">
        <v>2820</v>
      </c>
    </row>
    <row r="124" spans="1:2">
      <c r="A124" s="558">
        <v>43</v>
      </c>
      <c r="B124" s="558" t="s">
        <v>2821</v>
      </c>
    </row>
    <row r="125" spans="1:2">
      <c r="A125" s="558">
        <v>44</v>
      </c>
      <c r="B125" s="558" t="s">
        <v>2822</v>
      </c>
    </row>
    <row r="126" spans="1:2">
      <c r="A126" s="558">
        <v>45</v>
      </c>
      <c r="B126" s="558" t="s">
        <v>2823</v>
      </c>
    </row>
    <row r="127" spans="1:2">
      <c r="A127" s="558">
        <v>46</v>
      </c>
      <c r="B127" s="558" t="s">
        <v>2824</v>
      </c>
    </row>
    <row r="128" spans="1:2">
      <c r="A128" s="558">
        <v>47</v>
      </c>
      <c r="B128" s="558" t="s">
        <v>2825</v>
      </c>
    </row>
    <row r="129" spans="1:2">
      <c r="A129" s="558">
        <v>48</v>
      </c>
      <c r="B129" s="558" t="s">
        <v>2826</v>
      </c>
    </row>
    <row r="130" spans="1:2">
      <c r="A130" s="558">
        <v>49</v>
      </c>
      <c r="B130" s="558" t="s">
        <v>2827</v>
      </c>
    </row>
    <row r="131" spans="1:2">
      <c r="A131" s="558">
        <v>50</v>
      </c>
      <c r="B131" s="558" t="s">
        <v>2828</v>
      </c>
    </row>
    <row r="132" spans="1:2">
      <c r="A132" s="558">
        <v>51</v>
      </c>
      <c r="B132" s="558" t="s">
        <v>2829</v>
      </c>
    </row>
    <row r="133" spans="1:2">
      <c r="A133" s="558">
        <v>52</v>
      </c>
      <c r="B133" s="558" t="s">
        <v>2830</v>
      </c>
    </row>
    <row r="134" spans="1:2">
      <c r="A134" s="558">
        <v>53</v>
      </c>
      <c r="B134" s="558" t="s">
        <v>2831</v>
      </c>
    </row>
    <row r="135" spans="1:2">
      <c r="A135" s="558">
        <v>54</v>
      </c>
      <c r="B135" s="558" t="s">
        <v>2832</v>
      </c>
    </row>
    <row r="136" spans="1:2">
      <c r="A136" s="558">
        <v>55</v>
      </c>
      <c r="B136" s="558" t="s">
        <v>2833</v>
      </c>
    </row>
    <row r="137" spans="1:2">
      <c r="A137" s="558">
        <v>56</v>
      </c>
      <c r="B137" s="558" t="s">
        <v>2834</v>
      </c>
    </row>
    <row r="138" spans="1:2">
      <c r="A138" s="558">
        <v>57</v>
      </c>
      <c r="B138" s="558" t="s">
        <v>2835</v>
      </c>
    </row>
  </sheetData>
  <mergeCells count="9">
    <mergeCell ref="BS6:BS7"/>
    <mergeCell ref="BT6:BT7"/>
    <mergeCell ref="A8:BT8"/>
    <mergeCell ref="D2:E2"/>
    <mergeCell ref="F2:G2"/>
    <mergeCell ref="H2:I2"/>
    <mergeCell ref="D3:E3"/>
    <mergeCell ref="F3:G3"/>
    <mergeCell ref="H3:I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232BD-511A-0A43-A929-07D516AF9D5E}">
  <dimension ref="A1:I132"/>
  <sheetViews>
    <sheetView showGridLines="0" zoomScale="85" zoomScaleNormal="85" workbookViewId="0">
      <pane ySplit="11" topLeftCell="A12" activePane="bottomLeft" state="frozen"/>
      <selection pane="bottomLeft" activeCell="C15" sqref="C15"/>
    </sheetView>
  </sheetViews>
  <sheetFormatPr defaultColWidth="8.85546875" defaultRowHeight="14.45" outlineLevelRow="7"/>
  <cols>
    <col min="1" max="1" width="34.42578125" customWidth="1"/>
    <col min="2" max="2" width="105.85546875" bestFit="1" customWidth="1"/>
    <col min="3" max="3" width="12.7109375" style="340" customWidth="1"/>
    <col min="4" max="4" width="10" style="340" customWidth="1"/>
    <col min="5" max="5" width="18.42578125" style="340" customWidth="1"/>
    <col min="6" max="8" width="23.7109375" customWidth="1"/>
    <col min="9" max="9" width="45.140625" customWidth="1"/>
  </cols>
  <sheetData>
    <row r="1" spans="1:9" ht="18.95" customHeight="1">
      <c r="A1" s="559"/>
      <c r="B1" s="559"/>
      <c r="C1" s="560"/>
      <c r="D1" s="561"/>
      <c r="E1" s="561"/>
      <c r="F1" s="561"/>
      <c r="G1" s="561"/>
      <c r="H1" s="561"/>
      <c r="I1" s="561"/>
    </row>
    <row r="2" spans="1:9" ht="47.1" customHeight="1">
      <c r="A2" s="562" t="s">
        <v>2836</v>
      </c>
      <c r="B2" s="562" t="s">
        <v>2837</v>
      </c>
      <c r="C2" s="562" t="s">
        <v>2838</v>
      </c>
      <c r="D2" s="563" t="s">
        <v>2839</v>
      </c>
      <c r="E2" s="563" t="s">
        <v>2840</v>
      </c>
      <c r="F2" s="563" t="s">
        <v>2841</v>
      </c>
      <c r="G2" s="563" t="s">
        <v>2842</v>
      </c>
      <c r="H2" s="563" t="s">
        <v>2843</v>
      </c>
      <c r="I2" s="563" t="s">
        <v>2844</v>
      </c>
    </row>
    <row r="3" spans="1:9">
      <c r="A3" s="564" t="s">
        <v>2845</v>
      </c>
      <c r="B3" s="564"/>
      <c r="C3" s="565"/>
      <c r="D3" s="566"/>
      <c r="E3" s="566"/>
      <c r="F3" s="566"/>
      <c r="G3" s="566"/>
      <c r="H3" s="566"/>
      <c r="I3" s="566"/>
    </row>
    <row r="4" spans="1:9" outlineLevel="1">
      <c r="A4" s="567" t="s">
        <v>2846</v>
      </c>
      <c r="B4" s="567"/>
      <c r="C4" s="568"/>
      <c r="D4" s="569"/>
      <c r="E4" s="569"/>
      <c r="F4" s="569"/>
      <c r="G4" s="569"/>
      <c r="H4" s="569"/>
      <c r="I4" s="569"/>
    </row>
    <row r="5" spans="1:9" outlineLevel="1">
      <c r="A5" s="567" t="s">
        <v>2847</v>
      </c>
      <c r="B5" s="567"/>
      <c r="C5" s="568"/>
      <c r="D5" s="569"/>
      <c r="E5" s="569"/>
      <c r="F5" s="569"/>
      <c r="G5" s="569"/>
      <c r="H5" s="569"/>
      <c r="I5" s="569"/>
    </row>
    <row r="6" spans="1:9" outlineLevel="1">
      <c r="A6" s="567" t="s">
        <v>2848</v>
      </c>
      <c r="B6" s="567"/>
      <c r="C6" s="568"/>
      <c r="D6" s="569"/>
      <c r="E6" s="569"/>
      <c r="F6" s="569"/>
      <c r="G6" s="569"/>
      <c r="H6" s="569"/>
      <c r="I6" s="569"/>
    </row>
    <row r="7" spans="1:9" outlineLevel="2">
      <c r="A7" s="570" t="s">
        <v>2849</v>
      </c>
      <c r="B7" s="570"/>
      <c r="C7" s="571"/>
      <c r="D7" s="572"/>
      <c r="E7" s="572"/>
      <c r="F7" s="572"/>
      <c r="G7" s="572"/>
      <c r="H7" s="572"/>
      <c r="I7" s="572"/>
    </row>
    <row r="8" spans="1:9" outlineLevel="3">
      <c r="A8" s="573" t="s">
        <v>2850</v>
      </c>
      <c r="B8" s="573"/>
      <c r="C8" s="574"/>
      <c r="D8" s="575"/>
      <c r="E8" s="575"/>
      <c r="F8" s="575"/>
      <c r="G8" s="575"/>
      <c r="H8" s="575"/>
      <c r="I8" s="575"/>
    </row>
    <row r="9" spans="1:9" outlineLevel="4">
      <c r="A9" s="576" t="s">
        <v>2851</v>
      </c>
      <c r="B9" s="576"/>
      <c r="C9" s="577"/>
      <c r="D9" s="578"/>
      <c r="E9" s="578"/>
      <c r="F9" s="578"/>
      <c r="G9" s="578"/>
      <c r="H9" s="578"/>
      <c r="I9" s="578"/>
    </row>
    <row r="10" spans="1:9" outlineLevel="5">
      <c r="A10" s="579" t="s">
        <v>2852</v>
      </c>
      <c r="B10" s="579"/>
      <c r="C10" s="580"/>
      <c r="D10" s="581"/>
      <c r="E10" s="581"/>
      <c r="F10" s="581"/>
      <c r="G10" s="581"/>
      <c r="H10" s="581"/>
      <c r="I10" s="581"/>
    </row>
    <row r="11" spans="1:9" outlineLevel="6">
      <c r="A11" s="582" t="s">
        <v>2853</v>
      </c>
      <c r="B11" s="582"/>
      <c r="C11" s="583"/>
      <c r="D11" s="584"/>
      <c r="E11" s="584"/>
      <c r="F11" s="584"/>
      <c r="G11" s="584"/>
      <c r="H11" s="584"/>
      <c r="I11" s="584"/>
    </row>
    <row r="12" spans="1:9" outlineLevel="7">
      <c r="A12" s="585" t="s">
        <v>2854</v>
      </c>
      <c r="B12" s="585"/>
      <c r="C12" s="586"/>
      <c r="D12" s="587"/>
      <c r="E12" s="587"/>
      <c r="F12" s="587"/>
      <c r="G12" s="587"/>
      <c r="H12" s="587"/>
      <c r="I12" s="587"/>
    </row>
    <row r="13" spans="1:9" outlineLevel="7">
      <c r="A13" t="s">
        <v>2855</v>
      </c>
      <c r="B13" t="s">
        <v>2856</v>
      </c>
      <c r="C13" s="340">
        <f>NETWORKDAYS(D13,E13)</f>
        <v>57</v>
      </c>
      <c r="D13" s="588">
        <v>46077</v>
      </c>
      <c r="E13" s="588">
        <v>46155</v>
      </c>
      <c r="F13" s="589" t="s">
        <v>2857</v>
      </c>
      <c r="G13" s="590">
        <v>20.358247378226199</v>
      </c>
      <c r="H13" s="590">
        <v>9283.3608044711473</v>
      </c>
      <c r="I13" s="589"/>
    </row>
    <row r="14" spans="1:9" outlineLevel="7">
      <c r="A14" s="591" t="s">
        <v>2858</v>
      </c>
      <c r="B14" s="591"/>
      <c r="C14" s="592"/>
      <c r="D14" s="593"/>
      <c r="E14" s="593"/>
      <c r="F14" s="593"/>
      <c r="G14" s="594"/>
      <c r="H14" s="594"/>
      <c r="I14" s="593"/>
    </row>
    <row r="15" spans="1:9" outlineLevel="7">
      <c r="A15" t="s">
        <v>2859</v>
      </c>
      <c r="B15" t="s">
        <v>2860</v>
      </c>
      <c r="C15" s="340">
        <f>NETWORKDAYS(D15,E15)</f>
        <v>52</v>
      </c>
      <c r="D15" s="588">
        <v>46085</v>
      </c>
      <c r="E15" s="588">
        <v>46156</v>
      </c>
      <c r="F15" s="589" t="s">
        <v>2857</v>
      </c>
      <c r="G15" s="590">
        <v>69.037276090184676</v>
      </c>
      <c r="H15" s="590">
        <v>28719.506853516825</v>
      </c>
      <c r="I15" s="589"/>
    </row>
    <row r="16" spans="1:9" outlineLevel="7">
      <c r="A16" t="s">
        <v>2861</v>
      </c>
      <c r="B16" t="s">
        <v>2862</v>
      </c>
      <c r="C16" s="340">
        <v>55</v>
      </c>
      <c r="D16" s="588">
        <v>46114</v>
      </c>
      <c r="E16" s="588">
        <v>46196</v>
      </c>
      <c r="F16" s="589" t="s">
        <v>2863</v>
      </c>
      <c r="G16" s="590"/>
      <c r="H16" s="590"/>
      <c r="I16" s="589"/>
    </row>
    <row r="17" spans="1:9" outlineLevel="7">
      <c r="A17" t="s">
        <v>2864</v>
      </c>
      <c r="B17" t="s">
        <v>2865</v>
      </c>
      <c r="C17" s="340">
        <v>50</v>
      </c>
      <c r="D17" s="588">
        <v>46175</v>
      </c>
      <c r="E17" s="588">
        <v>46246</v>
      </c>
      <c r="F17" s="589" t="s">
        <v>2863</v>
      </c>
      <c r="G17" s="590"/>
      <c r="H17" s="590"/>
      <c r="I17" s="589"/>
    </row>
    <row r="18" spans="1:9" outlineLevel="7">
      <c r="A18" t="s">
        <v>2866</v>
      </c>
      <c r="B18" t="s">
        <v>2867</v>
      </c>
      <c r="C18" s="340">
        <f>NETWORKDAYS(D18,E18)</f>
        <v>116</v>
      </c>
      <c r="D18" s="588">
        <v>46160</v>
      </c>
      <c r="E18" s="588">
        <v>46321</v>
      </c>
      <c r="F18" s="589" t="s">
        <v>2857</v>
      </c>
      <c r="G18" s="590">
        <v>75.500850433150759</v>
      </c>
      <c r="H18" s="590">
        <v>70064.789201963911</v>
      </c>
      <c r="I18" s="589"/>
    </row>
    <row r="19" spans="1:9" outlineLevel="7">
      <c r="A19" t="s">
        <v>2868</v>
      </c>
      <c r="B19" t="s">
        <v>2869</v>
      </c>
      <c r="C19" s="340">
        <f>NETWORKDAYS(D19,E19)</f>
        <v>40</v>
      </c>
      <c r="D19" s="588">
        <v>46212</v>
      </c>
      <c r="E19" s="588">
        <v>46267</v>
      </c>
      <c r="F19" s="589" t="s">
        <v>2857</v>
      </c>
      <c r="G19" s="590">
        <v>4.8462689789870685</v>
      </c>
      <c r="H19" s="590">
        <v>1550.806073275862</v>
      </c>
      <c r="I19" s="589"/>
    </row>
    <row r="20" spans="1:9" outlineLevel="7">
      <c r="A20" t="s">
        <v>2870</v>
      </c>
      <c r="B20" t="s">
        <v>2871</v>
      </c>
      <c r="C20" s="340">
        <f>NETWORKDAYS(D20,E20)</f>
        <v>40</v>
      </c>
      <c r="D20" s="588">
        <v>46217</v>
      </c>
      <c r="E20" s="588">
        <v>46272</v>
      </c>
      <c r="F20" s="589" t="s">
        <v>2857</v>
      </c>
      <c r="G20" s="590">
        <v>17.510479573996278</v>
      </c>
      <c r="H20" s="590">
        <v>5603.353463678809</v>
      </c>
      <c r="I20" s="589"/>
    </row>
    <row r="21" spans="1:9" outlineLevel="7">
      <c r="A21" t="s">
        <v>2872</v>
      </c>
      <c r="B21" t="s">
        <v>2873</v>
      </c>
      <c r="C21" s="340">
        <f>NETWORKDAYS(D21,E21)</f>
        <v>40</v>
      </c>
      <c r="D21" s="588">
        <v>46219</v>
      </c>
      <c r="E21" s="588">
        <v>46274</v>
      </c>
      <c r="F21" s="589" t="s">
        <v>2857</v>
      </c>
      <c r="G21" s="590">
        <v>18.907718778078593</v>
      </c>
      <c r="H21" s="590">
        <v>6050.4700089851494</v>
      </c>
      <c r="I21" s="589"/>
    </row>
    <row r="22" spans="1:9" outlineLevel="7">
      <c r="A22" t="s">
        <v>2874</v>
      </c>
      <c r="B22" t="s">
        <v>2875</v>
      </c>
      <c r="C22" s="340">
        <f>NETWORKDAYS(D22,E22)</f>
        <v>40</v>
      </c>
      <c r="D22" s="588">
        <v>46225</v>
      </c>
      <c r="E22" s="588">
        <v>46280</v>
      </c>
      <c r="F22" s="589" t="s">
        <v>2857</v>
      </c>
      <c r="G22" s="590">
        <v>18.907718778078593</v>
      </c>
      <c r="H22" s="590">
        <v>6050.4700089851494</v>
      </c>
      <c r="I22" s="589"/>
    </row>
    <row r="23" spans="1:9" outlineLevel="7">
      <c r="A23" t="s">
        <v>2876</v>
      </c>
      <c r="B23" t="s">
        <v>2877</v>
      </c>
      <c r="C23" s="340">
        <v>30</v>
      </c>
      <c r="D23" s="588">
        <v>46238</v>
      </c>
      <c r="E23" s="588">
        <v>46279</v>
      </c>
      <c r="F23" s="590" t="s">
        <v>2863</v>
      </c>
      <c r="G23" s="590"/>
      <c r="H23" s="590"/>
      <c r="I23" s="589"/>
    </row>
    <row r="24" spans="1:9" outlineLevel="7">
      <c r="A24" s="591" t="s">
        <v>2878</v>
      </c>
      <c r="B24" s="591"/>
      <c r="C24" s="592"/>
      <c r="D24" s="593"/>
      <c r="E24" s="593"/>
      <c r="F24" s="593"/>
      <c r="G24" s="594"/>
      <c r="H24" s="594"/>
      <c r="I24" s="593"/>
    </row>
    <row r="25" spans="1:9" outlineLevel="7">
      <c r="A25" t="s">
        <v>2879</v>
      </c>
      <c r="B25" t="s">
        <v>2880</v>
      </c>
      <c r="C25" s="340">
        <v>40</v>
      </c>
      <c r="D25" s="588">
        <v>46182</v>
      </c>
      <c r="E25" s="588">
        <v>46238</v>
      </c>
      <c r="F25" s="589" t="s">
        <v>2863</v>
      </c>
      <c r="G25" s="590"/>
      <c r="H25" s="590"/>
      <c r="I25" s="589"/>
    </row>
    <row r="26" spans="1:9" outlineLevel="7">
      <c r="A26" t="s">
        <v>2881</v>
      </c>
      <c r="B26" t="s">
        <v>2882</v>
      </c>
      <c r="C26" s="340">
        <v>30</v>
      </c>
      <c r="D26" s="588">
        <v>46220</v>
      </c>
      <c r="E26" s="588">
        <v>46261</v>
      </c>
      <c r="F26" s="589" t="s">
        <v>2863</v>
      </c>
      <c r="G26" s="590"/>
      <c r="H26" s="590"/>
      <c r="I26" s="589"/>
    </row>
    <row r="27" spans="1:9" outlineLevel="7">
      <c r="A27" t="s">
        <v>2883</v>
      </c>
      <c r="B27" t="s">
        <v>2884</v>
      </c>
      <c r="C27" s="340">
        <v>20</v>
      </c>
      <c r="D27" s="588">
        <v>46241</v>
      </c>
      <c r="E27" s="588">
        <v>46268</v>
      </c>
      <c r="F27" s="589" t="s">
        <v>2863</v>
      </c>
      <c r="G27" s="590"/>
      <c r="H27" s="590"/>
      <c r="I27" s="589"/>
    </row>
    <row r="28" spans="1:9" outlineLevel="7">
      <c r="A28" t="s">
        <v>2885</v>
      </c>
      <c r="B28" t="s">
        <v>2886</v>
      </c>
      <c r="C28" s="340">
        <v>10</v>
      </c>
      <c r="D28" s="588">
        <v>46262</v>
      </c>
      <c r="E28" s="588">
        <v>46275</v>
      </c>
      <c r="F28" s="589" t="s">
        <v>2863</v>
      </c>
      <c r="G28" s="590"/>
      <c r="H28" s="590"/>
      <c r="I28" s="589"/>
    </row>
    <row r="29" spans="1:9" outlineLevel="7">
      <c r="A29" s="591" t="s">
        <v>2887</v>
      </c>
      <c r="B29" s="591"/>
      <c r="C29" s="592"/>
      <c r="D29" s="593"/>
      <c r="E29" s="593"/>
      <c r="F29" s="593"/>
      <c r="G29" s="594"/>
      <c r="H29" s="594"/>
      <c r="I29" s="593"/>
    </row>
    <row r="30" spans="1:9" outlineLevel="7">
      <c r="A30" t="s">
        <v>2888</v>
      </c>
      <c r="B30" t="s">
        <v>2889</v>
      </c>
      <c r="C30" s="340">
        <f>NETWORKDAYS(D30,E30)</f>
        <v>30</v>
      </c>
      <c r="D30" s="588">
        <v>46209</v>
      </c>
      <c r="E30" s="588">
        <v>46248</v>
      </c>
      <c r="F30" s="589" t="s">
        <v>2857</v>
      </c>
      <c r="G30" s="590">
        <v>69.037276090184676</v>
      </c>
      <c r="H30" s="590">
        <v>16568.946261644323</v>
      </c>
      <c r="I30" s="589"/>
    </row>
    <row r="31" spans="1:9" outlineLevel="7">
      <c r="A31" t="s">
        <v>2890</v>
      </c>
      <c r="B31" t="s">
        <v>2891</v>
      </c>
      <c r="C31" s="340">
        <f>NETWORKDAYS(D31,E31)</f>
        <v>30</v>
      </c>
      <c r="D31" s="588">
        <v>46219</v>
      </c>
      <c r="E31" s="588">
        <v>46260</v>
      </c>
      <c r="F31" s="589" t="s">
        <v>2857</v>
      </c>
      <c r="G31" s="595">
        <v>0</v>
      </c>
      <c r="H31" s="590">
        <v>0</v>
      </c>
      <c r="I31" s="589"/>
    </row>
    <row r="32" spans="1:9" outlineLevel="7">
      <c r="A32" t="s">
        <v>2892</v>
      </c>
      <c r="B32" t="s">
        <v>2893</v>
      </c>
      <c r="C32" s="340">
        <v>30</v>
      </c>
      <c r="D32" s="588">
        <v>46239</v>
      </c>
      <c r="E32" s="588">
        <v>46280</v>
      </c>
      <c r="F32" s="589" t="s">
        <v>2863</v>
      </c>
      <c r="G32" s="590"/>
      <c r="H32" s="590"/>
      <c r="I32" s="589"/>
    </row>
    <row r="33" spans="1:9" outlineLevel="7">
      <c r="A33" t="s">
        <v>2894</v>
      </c>
      <c r="B33" t="s">
        <v>2895</v>
      </c>
      <c r="C33" s="340">
        <v>20</v>
      </c>
      <c r="D33" s="588">
        <v>46253</v>
      </c>
      <c r="E33" s="588">
        <v>46280</v>
      </c>
      <c r="F33" s="589" t="s">
        <v>2863</v>
      </c>
      <c r="G33" s="590"/>
      <c r="H33" s="590"/>
      <c r="I33" s="589"/>
    </row>
    <row r="34" spans="1:9" outlineLevel="7">
      <c r="A34" s="591" t="s">
        <v>2896</v>
      </c>
      <c r="B34" s="591"/>
      <c r="C34" s="592"/>
      <c r="D34" s="593"/>
      <c r="E34" s="593"/>
      <c r="F34" s="593"/>
      <c r="G34" s="594"/>
      <c r="H34" s="594"/>
      <c r="I34" s="593"/>
    </row>
    <row r="35" spans="1:9" outlineLevel="7">
      <c r="A35" s="596" t="s">
        <v>2897</v>
      </c>
      <c r="B35" s="596"/>
      <c r="C35" s="597"/>
      <c r="D35" s="598"/>
      <c r="E35" s="598"/>
      <c r="F35" s="598"/>
      <c r="G35" s="599"/>
      <c r="H35" s="599"/>
      <c r="I35" s="598"/>
    </row>
    <row r="36" spans="1:9" outlineLevel="7">
      <c r="A36" t="s">
        <v>2898</v>
      </c>
      <c r="B36" t="s">
        <v>2899</v>
      </c>
      <c r="C36" s="340">
        <f>NETWORKDAYS(D36,E36)</f>
        <v>32</v>
      </c>
      <c r="D36" s="588">
        <v>46156</v>
      </c>
      <c r="E36" s="588">
        <v>46199</v>
      </c>
      <c r="F36" s="589" t="s">
        <v>2857</v>
      </c>
      <c r="G36" s="590">
        <v>20.358247378226199</v>
      </c>
      <c r="H36" s="590">
        <v>5211.711328825907</v>
      </c>
      <c r="I36" s="589"/>
    </row>
    <row r="37" spans="1:9" outlineLevel="7">
      <c r="A37" t="s">
        <v>2900</v>
      </c>
      <c r="B37" t="s">
        <v>2901</v>
      </c>
      <c r="C37" s="340">
        <f>NETWORKDAYS(D37,E37)</f>
        <v>32</v>
      </c>
      <c r="D37" s="588">
        <v>46170</v>
      </c>
      <c r="E37" s="588">
        <v>46213</v>
      </c>
      <c r="F37" s="589" t="s">
        <v>2857</v>
      </c>
      <c r="G37" s="590">
        <v>69.037276090184676</v>
      </c>
      <c r="H37" s="590">
        <v>17673.542679087277</v>
      </c>
      <c r="I37" s="589"/>
    </row>
    <row r="38" spans="1:9" outlineLevel="7">
      <c r="A38" s="591" t="s">
        <v>2902</v>
      </c>
      <c r="B38" s="591"/>
      <c r="C38" s="592"/>
      <c r="D38" s="593"/>
      <c r="E38" s="593"/>
      <c r="F38" s="593"/>
      <c r="G38" s="594"/>
      <c r="H38" s="594"/>
      <c r="I38" s="593"/>
    </row>
    <row r="39" spans="1:9" outlineLevel="7">
      <c r="A39" s="596" t="s">
        <v>2903</v>
      </c>
      <c r="B39" s="596"/>
      <c r="C39" s="597"/>
      <c r="D39" s="598"/>
      <c r="E39" s="598"/>
      <c r="F39" s="598"/>
      <c r="G39" s="599"/>
      <c r="H39" s="599"/>
      <c r="I39" s="598"/>
    </row>
    <row r="40" spans="1:9" outlineLevel="7">
      <c r="A40" t="s">
        <v>2904</v>
      </c>
      <c r="B40" t="s">
        <v>2905</v>
      </c>
      <c r="C40" s="340">
        <v>5</v>
      </c>
      <c r="D40" s="588">
        <v>46314</v>
      </c>
      <c r="E40" s="588">
        <v>46318</v>
      </c>
      <c r="F40" s="589" t="s">
        <v>2863</v>
      </c>
      <c r="G40" s="590"/>
      <c r="H40" s="590"/>
      <c r="I40" s="589"/>
    </row>
    <row r="41" spans="1:9" outlineLevel="7">
      <c r="A41" t="s">
        <v>2906</v>
      </c>
      <c r="B41" t="s">
        <v>2907</v>
      </c>
      <c r="C41" s="340">
        <v>5</v>
      </c>
      <c r="D41" s="588">
        <v>46321</v>
      </c>
      <c r="E41" s="588">
        <v>46325</v>
      </c>
      <c r="F41" s="589" t="s">
        <v>2863</v>
      </c>
      <c r="G41" s="590"/>
      <c r="H41" s="590"/>
      <c r="I41" s="589"/>
    </row>
    <row r="42" spans="1:9" outlineLevel="5">
      <c r="A42" s="579" t="s">
        <v>2908</v>
      </c>
      <c r="B42" s="579"/>
      <c r="C42" s="580"/>
      <c r="D42" s="581"/>
      <c r="E42" s="581"/>
      <c r="F42" s="581"/>
      <c r="G42" s="600"/>
      <c r="H42" s="600"/>
      <c r="I42" s="581"/>
    </row>
    <row r="43" spans="1:9" outlineLevel="6">
      <c r="A43" s="582" t="s">
        <v>2909</v>
      </c>
      <c r="B43" s="582"/>
      <c r="C43" s="583"/>
      <c r="D43" s="584"/>
      <c r="E43" s="584"/>
      <c r="F43" s="584"/>
      <c r="G43" s="601"/>
      <c r="H43" s="601"/>
      <c r="I43" s="584"/>
    </row>
    <row r="44" spans="1:9" outlineLevel="7">
      <c r="A44" s="585" t="s">
        <v>2910</v>
      </c>
      <c r="B44" s="585"/>
      <c r="C44" s="586"/>
      <c r="D44" s="587"/>
      <c r="E44" s="587"/>
      <c r="F44" s="587"/>
      <c r="G44" s="602"/>
      <c r="H44" s="602"/>
      <c r="I44" s="587"/>
    </row>
    <row r="45" spans="1:9" outlineLevel="7">
      <c r="A45" t="s">
        <v>2911</v>
      </c>
      <c r="B45" t="s">
        <v>2912</v>
      </c>
      <c r="C45" s="340">
        <f>NETWORKDAYS(D45,E45)</f>
        <v>30</v>
      </c>
      <c r="D45" s="588">
        <v>46197</v>
      </c>
      <c r="E45" s="588">
        <v>46238</v>
      </c>
      <c r="F45" s="589" t="s">
        <v>2857</v>
      </c>
      <c r="G45" s="590">
        <v>20.358247378226199</v>
      </c>
      <c r="H45" s="590">
        <v>4885.9793707742874</v>
      </c>
      <c r="I45" s="589"/>
    </row>
    <row r="46" spans="1:9" outlineLevel="7">
      <c r="A46" s="591" t="s">
        <v>2913</v>
      </c>
      <c r="B46" s="591"/>
      <c r="C46" s="592"/>
      <c r="D46" s="593"/>
      <c r="E46" s="593"/>
      <c r="F46" s="593"/>
      <c r="G46" s="594"/>
      <c r="H46" s="594"/>
      <c r="I46" s="593"/>
    </row>
    <row r="47" spans="1:9" outlineLevel="7">
      <c r="A47" t="s">
        <v>2914</v>
      </c>
      <c r="B47" t="s">
        <v>2915</v>
      </c>
      <c r="C47" s="340">
        <f t="shared" ref="C47:C52" si="0">NETWORKDAYS(D47,E47)</f>
        <v>30</v>
      </c>
      <c r="D47" s="588">
        <v>46211</v>
      </c>
      <c r="E47" s="588">
        <v>46252</v>
      </c>
      <c r="F47" s="589" t="s">
        <v>2857</v>
      </c>
      <c r="G47" s="590">
        <v>69.037276090184676</v>
      </c>
      <c r="H47" s="590">
        <v>16568.946261644323</v>
      </c>
      <c r="I47" s="589"/>
    </row>
    <row r="48" spans="1:9" outlineLevel="7">
      <c r="A48" t="s">
        <v>2916</v>
      </c>
      <c r="B48" t="s">
        <v>2917</v>
      </c>
      <c r="C48" s="340">
        <f t="shared" si="0"/>
        <v>95</v>
      </c>
      <c r="D48" s="588">
        <v>46202</v>
      </c>
      <c r="E48" s="588">
        <v>46334</v>
      </c>
      <c r="F48" s="589" t="s">
        <v>2857</v>
      </c>
      <c r="G48" s="590">
        <v>75.500850433150759</v>
      </c>
      <c r="H48" s="590">
        <v>57380.646329194577</v>
      </c>
      <c r="I48" s="589"/>
    </row>
    <row r="49" spans="1:9" outlineLevel="7">
      <c r="A49" t="s">
        <v>2918</v>
      </c>
      <c r="B49" t="s">
        <v>2919</v>
      </c>
      <c r="C49" s="340">
        <f t="shared" si="0"/>
        <v>25</v>
      </c>
      <c r="D49" s="588">
        <v>46260</v>
      </c>
      <c r="E49" s="588">
        <v>46294</v>
      </c>
      <c r="F49" s="589" t="s">
        <v>2857</v>
      </c>
      <c r="G49" s="590">
        <v>4.8462689789870685</v>
      </c>
      <c r="H49" s="590">
        <v>969.25379579741366</v>
      </c>
      <c r="I49" s="589"/>
    </row>
    <row r="50" spans="1:9" outlineLevel="7">
      <c r="A50" t="s">
        <v>2920</v>
      </c>
      <c r="B50" t="s">
        <v>2921</v>
      </c>
      <c r="C50" s="340">
        <f t="shared" si="0"/>
        <v>21</v>
      </c>
      <c r="D50" s="588">
        <v>46282</v>
      </c>
      <c r="E50" s="588">
        <v>46310</v>
      </c>
      <c r="F50" s="589" t="s">
        <v>2857</v>
      </c>
      <c r="G50" s="590">
        <v>4.8462689789870685</v>
      </c>
      <c r="H50" s="590">
        <v>814.17318846982755</v>
      </c>
      <c r="I50" s="589"/>
    </row>
    <row r="51" spans="1:9" outlineLevel="7">
      <c r="A51" t="s">
        <v>2922</v>
      </c>
      <c r="B51" t="s">
        <v>2923</v>
      </c>
      <c r="C51" s="340">
        <f t="shared" si="0"/>
        <v>16</v>
      </c>
      <c r="D51" s="588">
        <v>46288</v>
      </c>
      <c r="E51" s="588">
        <v>46309</v>
      </c>
      <c r="F51" s="589" t="s">
        <v>2857</v>
      </c>
      <c r="G51" s="590">
        <v>17.510479573996278</v>
      </c>
      <c r="H51" s="590">
        <v>2241.3413854715236</v>
      </c>
      <c r="I51" s="589"/>
    </row>
    <row r="52" spans="1:9" outlineLevel="7">
      <c r="A52" t="s">
        <v>2924</v>
      </c>
      <c r="B52" t="s">
        <v>2925</v>
      </c>
      <c r="C52" s="340">
        <f t="shared" si="0"/>
        <v>21</v>
      </c>
      <c r="D52" s="588">
        <v>46296</v>
      </c>
      <c r="E52" s="588">
        <v>46324</v>
      </c>
      <c r="F52" s="589" t="s">
        <v>2857</v>
      </c>
      <c r="G52" s="590">
        <v>18.907718778078593</v>
      </c>
      <c r="H52" s="590">
        <v>3176.4967547172037</v>
      </c>
      <c r="I52" s="589"/>
    </row>
    <row r="53" spans="1:9" outlineLevel="7">
      <c r="A53" s="591" t="s">
        <v>2926</v>
      </c>
      <c r="B53" s="591"/>
      <c r="C53" s="592"/>
      <c r="D53" s="593"/>
      <c r="E53" s="593"/>
      <c r="F53" s="593"/>
      <c r="G53" s="594"/>
      <c r="H53" s="594"/>
      <c r="I53" s="593"/>
    </row>
    <row r="54" spans="1:9" outlineLevel="7">
      <c r="A54" t="s">
        <v>2927</v>
      </c>
      <c r="B54" t="s">
        <v>2928</v>
      </c>
      <c r="C54" s="340">
        <v>20</v>
      </c>
      <c r="D54" s="588">
        <v>46241</v>
      </c>
      <c r="E54" s="588">
        <v>46268</v>
      </c>
      <c r="F54" s="589" t="s">
        <v>2863</v>
      </c>
      <c r="G54" s="590"/>
      <c r="H54" s="590"/>
      <c r="I54" s="589"/>
    </row>
    <row r="55" spans="1:9" outlineLevel="7">
      <c r="A55" t="s">
        <v>2929</v>
      </c>
      <c r="B55" t="s">
        <v>2930</v>
      </c>
      <c r="C55" s="340">
        <v>10</v>
      </c>
      <c r="D55" s="588">
        <v>46269</v>
      </c>
      <c r="E55" s="588">
        <v>46282</v>
      </c>
      <c r="F55" s="589" t="s">
        <v>2863</v>
      </c>
      <c r="G55" s="590"/>
      <c r="H55" s="590"/>
      <c r="I55" s="589"/>
    </row>
    <row r="56" spans="1:9" outlineLevel="7">
      <c r="A56" t="s">
        <v>2931</v>
      </c>
      <c r="B56" t="s">
        <v>2932</v>
      </c>
      <c r="C56" s="340">
        <v>10</v>
      </c>
      <c r="D56" s="588">
        <v>46274</v>
      </c>
      <c r="E56" s="588">
        <v>46287</v>
      </c>
      <c r="F56" s="589" t="s">
        <v>2863</v>
      </c>
      <c r="G56" s="590"/>
      <c r="H56" s="590"/>
      <c r="I56" s="589"/>
    </row>
    <row r="57" spans="1:9" outlineLevel="7">
      <c r="A57" t="s">
        <v>2933</v>
      </c>
      <c r="B57" t="s">
        <v>2934</v>
      </c>
      <c r="C57" s="340">
        <v>10</v>
      </c>
      <c r="D57" s="588">
        <v>46281</v>
      </c>
      <c r="E57" s="588">
        <v>46294</v>
      </c>
      <c r="F57" s="589" t="s">
        <v>2863</v>
      </c>
      <c r="G57" s="590"/>
      <c r="H57" s="590"/>
      <c r="I57" s="589"/>
    </row>
    <row r="58" spans="1:9" outlineLevel="7">
      <c r="A58" s="591" t="s">
        <v>2935</v>
      </c>
      <c r="B58" s="591"/>
      <c r="C58" s="592"/>
      <c r="D58" s="593"/>
      <c r="E58" s="593"/>
      <c r="F58" s="593"/>
      <c r="G58" s="594"/>
      <c r="H58" s="594"/>
      <c r="I58" s="593"/>
    </row>
    <row r="59" spans="1:9" outlineLevel="7">
      <c r="A59" t="s">
        <v>2936</v>
      </c>
      <c r="B59" t="s">
        <v>2937</v>
      </c>
      <c r="C59" s="340">
        <f>NETWORKDAYS(D59,E59)</f>
        <v>15</v>
      </c>
      <c r="D59" s="588">
        <v>46255</v>
      </c>
      <c r="E59" s="588">
        <v>46275</v>
      </c>
      <c r="F59" s="589" t="s">
        <v>2857</v>
      </c>
      <c r="G59" s="590">
        <v>69.037276090184676</v>
      </c>
      <c r="H59" s="590">
        <v>8284.4731308221617</v>
      </c>
      <c r="I59" s="589"/>
    </row>
    <row r="60" spans="1:9" outlineLevel="7">
      <c r="A60" t="s">
        <v>2938</v>
      </c>
      <c r="B60" t="s">
        <v>2939</v>
      </c>
      <c r="C60" s="340">
        <f>NETWORKDAYS(D60,E60)</f>
        <v>15</v>
      </c>
      <c r="D60" s="588">
        <v>46262</v>
      </c>
      <c r="E60" s="588">
        <v>46282</v>
      </c>
      <c r="F60" s="589" t="s">
        <v>2857</v>
      </c>
      <c r="G60" s="595">
        <v>0</v>
      </c>
      <c r="H60" s="590">
        <v>0</v>
      </c>
      <c r="I60" s="589"/>
    </row>
    <row r="61" spans="1:9" outlineLevel="7">
      <c r="A61" t="s">
        <v>2940</v>
      </c>
      <c r="B61" t="s">
        <v>2941</v>
      </c>
      <c r="C61" s="340">
        <v>10</v>
      </c>
      <c r="D61" s="588">
        <v>46269</v>
      </c>
      <c r="E61" s="588">
        <v>46282</v>
      </c>
      <c r="F61" s="589" t="s">
        <v>2863</v>
      </c>
      <c r="G61" s="590"/>
      <c r="H61" s="590"/>
      <c r="I61" s="589"/>
    </row>
    <row r="62" spans="1:9" outlineLevel="7">
      <c r="A62" t="s">
        <v>2942</v>
      </c>
      <c r="B62" t="s">
        <v>2943</v>
      </c>
      <c r="C62" s="340">
        <v>15</v>
      </c>
      <c r="D62" s="588">
        <v>46301</v>
      </c>
      <c r="E62" s="588">
        <v>46321</v>
      </c>
      <c r="F62" s="589" t="s">
        <v>2863</v>
      </c>
      <c r="G62" s="590"/>
      <c r="H62" s="590"/>
      <c r="I62" s="589"/>
    </row>
    <row r="63" spans="1:9" outlineLevel="5">
      <c r="A63" s="579" t="s">
        <v>2944</v>
      </c>
      <c r="B63" s="579"/>
      <c r="C63" s="580"/>
      <c r="D63" s="581"/>
      <c r="E63" s="581"/>
      <c r="F63" s="581"/>
      <c r="G63" s="600"/>
      <c r="H63" s="600"/>
      <c r="I63" s="581"/>
    </row>
    <row r="64" spans="1:9" outlineLevel="6">
      <c r="A64" s="582" t="s">
        <v>2945</v>
      </c>
      <c r="B64" s="582"/>
      <c r="C64" s="583"/>
      <c r="D64" s="584"/>
      <c r="E64" s="584"/>
      <c r="F64" s="584"/>
      <c r="G64" s="601"/>
      <c r="H64" s="601"/>
      <c r="I64" s="584"/>
    </row>
    <row r="65" spans="1:9" outlineLevel="7">
      <c r="A65" s="585" t="s">
        <v>2946</v>
      </c>
      <c r="B65" s="585"/>
      <c r="C65" s="586"/>
      <c r="D65" s="587"/>
      <c r="E65" s="587"/>
      <c r="F65" s="587"/>
      <c r="G65" s="602"/>
      <c r="H65" s="602"/>
      <c r="I65" s="587"/>
    </row>
    <row r="66" spans="1:9" outlineLevel="7">
      <c r="A66" t="s">
        <v>2947</v>
      </c>
      <c r="B66" t="s">
        <v>2948</v>
      </c>
      <c r="C66" s="340">
        <f>NETWORKDAYS(D66,E66)</f>
        <v>62</v>
      </c>
      <c r="D66" s="588">
        <v>46077</v>
      </c>
      <c r="E66" s="588">
        <v>46162</v>
      </c>
      <c r="F66" s="589" t="s">
        <v>2857</v>
      </c>
      <c r="G66" s="590">
        <v>20.358247378226199</v>
      </c>
      <c r="H66" s="590">
        <v>10097.690699600194</v>
      </c>
      <c r="I66" s="589"/>
    </row>
    <row r="67" spans="1:9" outlineLevel="7">
      <c r="A67" s="591" t="s">
        <v>2949</v>
      </c>
      <c r="B67" s="591"/>
      <c r="C67" s="592"/>
      <c r="D67" s="593"/>
      <c r="E67" s="593"/>
      <c r="F67" s="593"/>
      <c r="G67" s="594"/>
      <c r="H67" s="594"/>
      <c r="I67" s="593"/>
    </row>
    <row r="68" spans="1:9" outlineLevel="7">
      <c r="A68" t="s">
        <v>2950</v>
      </c>
      <c r="B68" t="s">
        <v>2951</v>
      </c>
      <c r="C68" s="340">
        <v>40</v>
      </c>
      <c r="D68" s="588">
        <v>46112</v>
      </c>
      <c r="E68" s="588">
        <v>46169</v>
      </c>
      <c r="F68" s="589" t="s">
        <v>2863</v>
      </c>
      <c r="G68" s="590"/>
      <c r="H68" s="590"/>
      <c r="I68" s="589"/>
    </row>
    <row r="69" spans="1:9" outlineLevel="7">
      <c r="A69" t="s">
        <v>2952</v>
      </c>
      <c r="B69" t="s">
        <v>2953</v>
      </c>
      <c r="C69" s="340">
        <v>40</v>
      </c>
      <c r="D69" s="588">
        <v>46149</v>
      </c>
      <c r="E69" s="588">
        <v>46206</v>
      </c>
      <c r="F69" s="589" t="s">
        <v>2863</v>
      </c>
      <c r="G69" s="590"/>
      <c r="H69" s="590"/>
      <c r="I69" s="589"/>
    </row>
    <row r="70" spans="1:9" outlineLevel="7">
      <c r="A70" t="s">
        <v>2954</v>
      </c>
      <c r="B70" t="s">
        <v>2955</v>
      </c>
      <c r="C70" s="340">
        <v>30</v>
      </c>
      <c r="D70" s="588">
        <v>46178</v>
      </c>
      <c r="E70" s="588">
        <v>46220</v>
      </c>
      <c r="F70" s="589" t="s">
        <v>2863</v>
      </c>
      <c r="G70" s="590"/>
      <c r="H70" s="590"/>
      <c r="I70" s="589"/>
    </row>
    <row r="71" spans="1:9" outlineLevel="7">
      <c r="A71" t="s">
        <v>2956</v>
      </c>
      <c r="B71" t="s">
        <v>2957</v>
      </c>
      <c r="C71" s="340">
        <v>15</v>
      </c>
      <c r="D71" s="588">
        <v>46209</v>
      </c>
      <c r="E71" s="588">
        <v>46227</v>
      </c>
      <c r="F71" s="589" t="s">
        <v>2863</v>
      </c>
      <c r="G71" s="590"/>
      <c r="H71" s="590"/>
      <c r="I71" s="589"/>
    </row>
    <row r="72" spans="1:9" outlineLevel="7">
      <c r="A72" s="591" t="s">
        <v>2958</v>
      </c>
      <c r="B72" s="591"/>
      <c r="C72" s="592"/>
      <c r="D72" s="593"/>
      <c r="E72" s="593"/>
      <c r="F72" s="593"/>
      <c r="G72" s="594"/>
      <c r="H72" s="594"/>
      <c r="I72" s="593"/>
    </row>
    <row r="73" spans="1:9" outlineLevel="7">
      <c r="A73" t="s">
        <v>2959</v>
      </c>
      <c r="B73" t="s">
        <v>2960</v>
      </c>
      <c r="C73" s="340">
        <f>NETWORKDAYS(D73,E73)</f>
        <v>63</v>
      </c>
      <c r="D73" s="588">
        <v>46132</v>
      </c>
      <c r="E73" s="588">
        <v>46218</v>
      </c>
      <c r="F73" s="589" t="s">
        <v>2857</v>
      </c>
      <c r="G73" s="590">
        <v>69.037276090184676</v>
      </c>
      <c r="H73" s="590">
        <v>34794.787149453077</v>
      </c>
      <c r="I73" s="589"/>
    </row>
    <row r="74" spans="1:9" outlineLevel="7">
      <c r="A74" t="s">
        <v>2961</v>
      </c>
      <c r="B74" t="s">
        <v>2869</v>
      </c>
      <c r="C74" s="340">
        <f>NETWORKDAYS(D74,E74)</f>
        <v>42</v>
      </c>
      <c r="D74" s="588">
        <v>46168</v>
      </c>
      <c r="E74" s="588">
        <v>46225</v>
      </c>
      <c r="F74" s="589" t="s">
        <v>2857</v>
      </c>
      <c r="G74" s="590">
        <v>4.8462689789870685</v>
      </c>
      <c r="H74" s="590">
        <v>1628.3463769396551</v>
      </c>
      <c r="I74" s="589"/>
    </row>
    <row r="75" spans="1:9" outlineLevel="7">
      <c r="A75" t="s">
        <v>2962</v>
      </c>
      <c r="B75" t="s">
        <v>2963</v>
      </c>
      <c r="C75" s="340">
        <f>NETWORKDAYS(D75,E75)</f>
        <v>42</v>
      </c>
      <c r="D75" s="588">
        <v>46175</v>
      </c>
      <c r="E75" s="588">
        <v>46232</v>
      </c>
      <c r="F75" s="589" t="s">
        <v>2857</v>
      </c>
      <c r="G75" s="590">
        <v>4.8462689789870685</v>
      </c>
      <c r="H75" s="590">
        <v>1628.3463769396551</v>
      </c>
      <c r="I75" s="589"/>
    </row>
    <row r="76" spans="1:9" outlineLevel="7">
      <c r="A76" t="s">
        <v>2964</v>
      </c>
      <c r="B76" t="s">
        <v>2965</v>
      </c>
      <c r="C76" s="340">
        <v>20</v>
      </c>
      <c r="D76" s="588">
        <v>46175</v>
      </c>
      <c r="E76" s="588">
        <v>46204</v>
      </c>
      <c r="F76" s="589" t="s">
        <v>2863</v>
      </c>
      <c r="G76" s="590"/>
      <c r="H76" s="590"/>
      <c r="I76" s="589"/>
    </row>
    <row r="77" spans="1:9" outlineLevel="7">
      <c r="A77" t="s">
        <v>2966</v>
      </c>
      <c r="B77" t="s">
        <v>2967</v>
      </c>
      <c r="C77" s="340">
        <f>NETWORKDAYS(D77,E77)</f>
        <v>35</v>
      </c>
      <c r="D77" s="588">
        <v>46184</v>
      </c>
      <c r="E77" s="588">
        <v>46232</v>
      </c>
      <c r="F77" s="589" t="s">
        <v>2857</v>
      </c>
      <c r="G77" s="590">
        <v>17.510479573996278</v>
      </c>
      <c r="H77" s="590">
        <v>4902.9342807189578</v>
      </c>
      <c r="I77" s="589"/>
    </row>
    <row r="78" spans="1:9" outlineLevel="7">
      <c r="A78" t="s">
        <v>2968</v>
      </c>
      <c r="B78" t="s">
        <v>2969</v>
      </c>
      <c r="C78" s="340">
        <f>NETWORKDAYS(D78,E78)</f>
        <v>40</v>
      </c>
      <c r="D78" s="588">
        <v>46184</v>
      </c>
      <c r="E78" s="588">
        <v>46239</v>
      </c>
      <c r="F78" s="589" t="s">
        <v>2857</v>
      </c>
      <c r="G78" s="590">
        <v>18.907718778078593</v>
      </c>
      <c r="H78" s="590">
        <v>6050.4700089851494</v>
      </c>
      <c r="I78" s="589"/>
    </row>
    <row r="79" spans="1:9" outlineLevel="7">
      <c r="A79" t="s">
        <v>2970</v>
      </c>
      <c r="B79" t="s">
        <v>2971</v>
      </c>
      <c r="C79" s="340">
        <v>30</v>
      </c>
      <c r="D79" s="588">
        <v>46198</v>
      </c>
      <c r="E79" s="588">
        <v>46239</v>
      </c>
      <c r="F79" s="589" t="s">
        <v>2863</v>
      </c>
      <c r="G79" s="590"/>
      <c r="H79" s="590"/>
      <c r="I79" s="589"/>
    </row>
    <row r="80" spans="1:9" outlineLevel="7">
      <c r="A80" s="591" t="s">
        <v>2972</v>
      </c>
      <c r="B80" s="591"/>
      <c r="C80" s="592"/>
      <c r="D80" s="593"/>
      <c r="E80" s="593"/>
      <c r="F80" s="593"/>
      <c r="G80" s="594"/>
      <c r="H80" s="594"/>
      <c r="I80" s="593"/>
    </row>
    <row r="81" spans="1:9" outlineLevel="7">
      <c r="A81" t="s">
        <v>2973</v>
      </c>
      <c r="B81" t="s">
        <v>2974</v>
      </c>
      <c r="C81" s="340">
        <f>NETWORKDAYS(D81,E81)</f>
        <v>30</v>
      </c>
      <c r="D81" s="588">
        <v>46191</v>
      </c>
      <c r="E81" s="588">
        <v>46232</v>
      </c>
      <c r="F81" s="589" t="s">
        <v>2857</v>
      </c>
      <c r="G81" s="590">
        <v>69.037276090184676</v>
      </c>
      <c r="H81" s="590">
        <v>16568.946261644323</v>
      </c>
      <c r="I81" s="589"/>
    </row>
    <row r="82" spans="1:9" outlineLevel="7">
      <c r="A82" t="s">
        <v>2975</v>
      </c>
      <c r="B82" t="s">
        <v>2976</v>
      </c>
      <c r="C82" s="340">
        <f>NETWORKDAYS(D82,E82)</f>
        <v>30</v>
      </c>
      <c r="D82" s="588">
        <v>46196</v>
      </c>
      <c r="E82" s="588">
        <v>46237</v>
      </c>
      <c r="F82" s="589" t="s">
        <v>2857</v>
      </c>
      <c r="G82" s="595">
        <v>0</v>
      </c>
      <c r="H82" s="590">
        <v>0</v>
      </c>
      <c r="I82" s="589"/>
    </row>
    <row r="83" spans="1:9" outlineLevel="7">
      <c r="A83" t="s">
        <v>2977</v>
      </c>
      <c r="B83" t="s">
        <v>2978</v>
      </c>
      <c r="C83" s="340">
        <v>30</v>
      </c>
      <c r="D83" s="588">
        <v>46198</v>
      </c>
      <c r="E83" s="588">
        <v>46239</v>
      </c>
      <c r="F83" s="589" t="s">
        <v>2863</v>
      </c>
      <c r="G83" s="590"/>
      <c r="H83" s="590"/>
      <c r="I83" s="589"/>
    </row>
    <row r="84" spans="1:9" outlineLevel="7">
      <c r="A84" t="s">
        <v>2979</v>
      </c>
      <c r="B84" t="s">
        <v>2980</v>
      </c>
      <c r="C84" s="340">
        <v>20</v>
      </c>
      <c r="D84" s="588">
        <v>46213</v>
      </c>
      <c r="E84" s="588">
        <v>46240</v>
      </c>
      <c r="F84" s="589" t="s">
        <v>2863</v>
      </c>
      <c r="G84" s="590"/>
      <c r="H84" s="590"/>
      <c r="I84" s="589"/>
    </row>
    <row r="85" spans="1:9" outlineLevel="4">
      <c r="A85" s="576" t="s">
        <v>2981</v>
      </c>
      <c r="B85" s="576"/>
      <c r="C85" s="577"/>
      <c r="D85" s="578"/>
      <c r="E85" s="578"/>
      <c r="F85" s="578"/>
      <c r="G85" s="603"/>
      <c r="H85" s="603"/>
      <c r="I85" s="578"/>
    </row>
    <row r="86" spans="1:9" outlineLevel="5">
      <c r="A86" s="579" t="s">
        <v>2982</v>
      </c>
      <c r="B86" s="579"/>
      <c r="C86" s="580"/>
      <c r="D86" s="581"/>
      <c r="E86" s="581"/>
      <c r="F86" s="581"/>
      <c r="G86" s="600"/>
      <c r="H86" s="600"/>
      <c r="I86" s="581"/>
    </row>
    <row r="87" spans="1:9" outlineLevel="6">
      <c r="A87" s="582" t="s">
        <v>2983</v>
      </c>
      <c r="B87" s="582"/>
      <c r="C87" s="583"/>
      <c r="D87" s="584"/>
      <c r="E87" s="584"/>
      <c r="F87" s="584"/>
      <c r="G87" s="601"/>
      <c r="H87" s="601"/>
      <c r="I87" s="584"/>
    </row>
    <row r="88" spans="1:9" outlineLevel="7">
      <c r="A88" t="s">
        <v>2984</v>
      </c>
      <c r="B88" t="s">
        <v>2985</v>
      </c>
      <c r="C88" s="340">
        <f>NETWORKDAYS(D88,E88)</f>
        <v>61</v>
      </c>
      <c r="D88" s="588">
        <v>46182</v>
      </c>
      <c r="E88" s="588">
        <v>46266</v>
      </c>
      <c r="F88" s="589" t="s">
        <v>2857</v>
      </c>
      <c r="G88" s="590">
        <v>20.358247378226199</v>
      </c>
      <c r="H88" s="590">
        <v>9934.8247205743846</v>
      </c>
      <c r="I88" s="589"/>
    </row>
    <row r="89" spans="1:9" outlineLevel="7">
      <c r="A89" s="585" t="s">
        <v>2986</v>
      </c>
      <c r="B89" s="585"/>
      <c r="C89" s="586"/>
      <c r="D89" s="587"/>
      <c r="E89" s="587"/>
      <c r="F89" s="587"/>
      <c r="G89" s="602"/>
      <c r="H89" s="602"/>
      <c r="I89" s="587"/>
    </row>
    <row r="90" spans="1:9" outlineLevel="7">
      <c r="A90" t="s">
        <v>2987</v>
      </c>
      <c r="B90" t="s">
        <v>2988</v>
      </c>
      <c r="C90" s="340">
        <v>55</v>
      </c>
      <c r="D90" s="588">
        <v>46197</v>
      </c>
      <c r="E90" s="588">
        <v>46273</v>
      </c>
      <c r="F90" s="589" t="s">
        <v>2863</v>
      </c>
      <c r="G90" s="590"/>
      <c r="H90" s="590"/>
      <c r="I90" s="589"/>
    </row>
    <row r="91" spans="1:9" outlineLevel="7">
      <c r="A91" t="s">
        <v>2989</v>
      </c>
      <c r="B91" t="s">
        <v>2990</v>
      </c>
      <c r="C91" s="340">
        <f>NETWORKDAYS(D91,E91)</f>
        <v>45</v>
      </c>
      <c r="D91" s="588">
        <v>46232</v>
      </c>
      <c r="E91" s="588">
        <v>46294</v>
      </c>
      <c r="F91" s="589" t="s">
        <v>2857</v>
      </c>
      <c r="G91" s="590">
        <v>69.037276090184676</v>
      </c>
      <c r="H91" s="590">
        <v>24853.419392466483</v>
      </c>
      <c r="I91" s="589"/>
    </row>
    <row r="92" spans="1:9" outlineLevel="7">
      <c r="A92" t="s">
        <v>2991</v>
      </c>
      <c r="B92" t="s">
        <v>2992</v>
      </c>
      <c r="C92" s="340">
        <v>50</v>
      </c>
      <c r="D92" s="588">
        <v>46247</v>
      </c>
      <c r="E92" s="588">
        <v>46317</v>
      </c>
      <c r="F92" s="589" t="s">
        <v>2863</v>
      </c>
      <c r="G92" s="590"/>
      <c r="H92" s="590"/>
      <c r="I92" s="589"/>
    </row>
    <row r="93" spans="1:9" outlineLevel="7">
      <c r="A93" t="s">
        <v>2993</v>
      </c>
      <c r="B93" t="s">
        <v>2994</v>
      </c>
      <c r="C93" s="340">
        <f>NETWORKDAYS(D93,E93)</f>
        <v>107</v>
      </c>
      <c r="D93" s="588">
        <v>46244</v>
      </c>
      <c r="E93" s="588">
        <v>46392</v>
      </c>
      <c r="F93" s="589" t="s">
        <v>2857</v>
      </c>
      <c r="G93" s="590">
        <v>75.500850433150759</v>
      </c>
      <c r="H93" s="590">
        <v>64628.72797077705</v>
      </c>
      <c r="I93" s="589"/>
    </row>
    <row r="94" spans="1:9" outlineLevel="7">
      <c r="A94" t="s">
        <v>2995</v>
      </c>
      <c r="B94" t="s">
        <v>2919</v>
      </c>
      <c r="C94" s="340">
        <f>NETWORKDAYS(D94,E94)</f>
        <v>30</v>
      </c>
      <c r="D94" s="588">
        <v>46304</v>
      </c>
      <c r="E94" s="588">
        <v>46345</v>
      </c>
      <c r="F94" s="589" t="s">
        <v>2857</v>
      </c>
      <c r="G94" s="590">
        <v>4.8462689789870685</v>
      </c>
      <c r="H94" s="590">
        <v>1163.1045549568964</v>
      </c>
      <c r="I94" s="589"/>
    </row>
    <row r="95" spans="1:9" outlineLevel="7">
      <c r="A95" t="s">
        <v>2996</v>
      </c>
      <c r="B95" t="s">
        <v>2997</v>
      </c>
      <c r="C95" s="340">
        <f>NETWORKDAYS(D95,E95)</f>
        <v>30</v>
      </c>
      <c r="D95" s="588">
        <v>46311</v>
      </c>
      <c r="E95" s="588">
        <v>46352</v>
      </c>
      <c r="F95" s="589" t="s">
        <v>2857</v>
      </c>
      <c r="G95" s="590">
        <v>17.510479573996278</v>
      </c>
      <c r="H95" s="590">
        <v>4202.5150977591065</v>
      </c>
      <c r="I95" s="589"/>
    </row>
    <row r="96" spans="1:9" outlineLevel="7">
      <c r="A96" t="s">
        <v>2998</v>
      </c>
      <c r="B96" t="s">
        <v>2999</v>
      </c>
      <c r="C96" s="340">
        <f>NETWORKDAYS(D96,E96)</f>
        <v>30</v>
      </c>
      <c r="D96" s="588">
        <v>46311</v>
      </c>
      <c r="E96" s="588">
        <v>46352</v>
      </c>
      <c r="F96" s="589" t="s">
        <v>2857</v>
      </c>
      <c r="G96" s="590">
        <v>4.8462689789870685</v>
      </c>
      <c r="H96" s="590">
        <v>1163.1045549568964</v>
      </c>
      <c r="I96" s="589"/>
    </row>
    <row r="97" spans="1:9" outlineLevel="7">
      <c r="A97" t="s">
        <v>3000</v>
      </c>
      <c r="B97" t="s">
        <v>3001</v>
      </c>
      <c r="C97" s="340">
        <f>NETWORKDAYS(D97,E97)</f>
        <v>31</v>
      </c>
      <c r="D97" s="588">
        <v>46317</v>
      </c>
      <c r="E97" s="588">
        <v>46359</v>
      </c>
      <c r="F97" s="589" t="s">
        <v>2857</v>
      </c>
      <c r="G97" s="590">
        <v>18.907718778078593</v>
      </c>
      <c r="H97" s="590">
        <v>4689.1142569634912</v>
      </c>
      <c r="I97" s="589"/>
    </row>
    <row r="98" spans="1:9" outlineLevel="7">
      <c r="A98" t="s">
        <v>3002</v>
      </c>
      <c r="B98" t="s">
        <v>3003</v>
      </c>
      <c r="C98" s="340">
        <v>25</v>
      </c>
      <c r="D98" s="588">
        <v>46323</v>
      </c>
      <c r="E98" s="588">
        <v>46358</v>
      </c>
      <c r="F98" s="589" t="s">
        <v>2863</v>
      </c>
      <c r="G98" s="590"/>
      <c r="H98" s="590"/>
      <c r="I98" s="589"/>
    </row>
    <row r="99" spans="1:9" outlineLevel="7">
      <c r="A99" s="585" t="s">
        <v>3004</v>
      </c>
      <c r="B99" s="585"/>
      <c r="C99" s="586"/>
      <c r="D99" s="587"/>
      <c r="E99" s="587"/>
      <c r="F99" s="587"/>
      <c r="G99" s="602"/>
      <c r="H99" s="602"/>
      <c r="I99" s="587"/>
    </row>
    <row r="100" spans="1:9" outlineLevel="7">
      <c r="A100" t="s">
        <v>3005</v>
      </c>
      <c r="B100" t="s">
        <v>3006</v>
      </c>
      <c r="C100" s="340">
        <v>30</v>
      </c>
      <c r="D100" s="588">
        <v>46274</v>
      </c>
      <c r="E100" s="588">
        <v>46316</v>
      </c>
      <c r="F100" s="589" t="s">
        <v>2863</v>
      </c>
      <c r="G100" s="590"/>
      <c r="H100" s="590"/>
      <c r="I100" s="589"/>
    </row>
    <row r="101" spans="1:9" outlineLevel="7">
      <c r="A101" t="s">
        <v>3007</v>
      </c>
      <c r="B101" t="s">
        <v>3008</v>
      </c>
      <c r="C101" s="340">
        <v>20</v>
      </c>
      <c r="D101" s="588">
        <v>46317</v>
      </c>
      <c r="E101" s="588">
        <v>46344</v>
      </c>
      <c r="F101" s="589" t="s">
        <v>2863</v>
      </c>
      <c r="G101" s="590"/>
      <c r="H101" s="590"/>
      <c r="I101" s="589"/>
    </row>
    <row r="102" spans="1:9" outlineLevel="7">
      <c r="A102" t="s">
        <v>3009</v>
      </c>
      <c r="B102" t="s">
        <v>3010</v>
      </c>
      <c r="C102" s="340">
        <v>15</v>
      </c>
      <c r="D102" s="588">
        <v>46329</v>
      </c>
      <c r="E102" s="588">
        <v>46349</v>
      </c>
      <c r="F102" s="589" t="s">
        <v>2863</v>
      </c>
      <c r="G102" s="590"/>
      <c r="H102" s="590"/>
      <c r="I102" s="589"/>
    </row>
    <row r="103" spans="1:9" outlineLevel="7">
      <c r="A103" t="s">
        <v>3011</v>
      </c>
      <c r="B103" t="s">
        <v>3012</v>
      </c>
      <c r="C103" s="340">
        <v>10</v>
      </c>
      <c r="D103" s="588">
        <v>46338</v>
      </c>
      <c r="E103" s="588">
        <v>46351</v>
      </c>
      <c r="F103" s="589" t="s">
        <v>2863</v>
      </c>
      <c r="G103" s="590"/>
      <c r="H103" s="590"/>
      <c r="I103" s="589"/>
    </row>
    <row r="104" spans="1:9" outlineLevel="7">
      <c r="A104" s="585" t="s">
        <v>3013</v>
      </c>
      <c r="B104" s="585"/>
      <c r="C104" s="586"/>
      <c r="D104" s="587"/>
      <c r="E104" s="587"/>
      <c r="F104" s="587"/>
      <c r="G104" s="602"/>
      <c r="H104" s="602"/>
      <c r="I104" s="587"/>
    </row>
    <row r="105" spans="1:9" outlineLevel="7">
      <c r="A105" t="s">
        <v>3014</v>
      </c>
      <c r="B105" t="s">
        <v>3015</v>
      </c>
      <c r="C105" s="340">
        <f>NETWORKDAYS(D105,E105)</f>
        <v>26</v>
      </c>
      <c r="D105" s="588">
        <v>46295</v>
      </c>
      <c r="E105" s="588">
        <v>46330</v>
      </c>
      <c r="F105" s="589" t="s">
        <v>2857</v>
      </c>
      <c r="G105" s="590">
        <v>69.037276090184676</v>
      </c>
      <c r="H105" s="590">
        <v>14359.753426758412</v>
      </c>
      <c r="I105" s="589"/>
    </row>
    <row r="106" spans="1:9" outlineLevel="7">
      <c r="A106" t="s">
        <v>3016</v>
      </c>
      <c r="B106" t="s">
        <v>3017</v>
      </c>
      <c r="C106" s="340">
        <f>NETWORKDAYS(D106,E106)</f>
        <v>30</v>
      </c>
      <c r="D106" s="588">
        <v>46303</v>
      </c>
      <c r="E106" s="588">
        <v>46344</v>
      </c>
      <c r="F106" s="589" t="s">
        <v>2857</v>
      </c>
      <c r="G106" s="595">
        <v>0</v>
      </c>
      <c r="H106" s="590">
        <v>0</v>
      </c>
      <c r="I106" s="589"/>
    </row>
    <row r="107" spans="1:9" outlineLevel="7">
      <c r="A107" t="s">
        <v>3018</v>
      </c>
      <c r="B107" t="s">
        <v>3019</v>
      </c>
      <c r="C107" s="340">
        <v>25</v>
      </c>
      <c r="D107" s="588">
        <v>46321</v>
      </c>
      <c r="E107" s="588">
        <v>46353</v>
      </c>
      <c r="F107" s="589" t="s">
        <v>2863</v>
      </c>
      <c r="G107" s="590"/>
      <c r="H107" s="590"/>
      <c r="I107" s="589"/>
    </row>
    <row r="108" spans="1:9" outlineLevel="7">
      <c r="A108" t="s">
        <v>3020</v>
      </c>
      <c r="B108" t="s">
        <v>3021</v>
      </c>
      <c r="C108" s="340">
        <v>25</v>
      </c>
      <c r="D108" s="588">
        <v>46324</v>
      </c>
      <c r="E108" s="588">
        <v>46359</v>
      </c>
      <c r="F108" s="589" t="s">
        <v>2863</v>
      </c>
      <c r="G108" s="590"/>
      <c r="H108" s="590"/>
      <c r="I108" s="589"/>
    </row>
    <row r="109" spans="1:9" outlineLevel="4">
      <c r="A109" s="576" t="s">
        <v>3022</v>
      </c>
      <c r="B109" s="576"/>
      <c r="C109" s="577"/>
      <c r="D109" s="578"/>
      <c r="E109" s="578"/>
      <c r="F109" s="578"/>
      <c r="G109" s="603"/>
      <c r="H109" s="603"/>
      <c r="I109" s="578"/>
    </row>
    <row r="110" spans="1:9" outlineLevel="5">
      <c r="A110" s="579" t="s">
        <v>3023</v>
      </c>
      <c r="B110" s="579"/>
      <c r="C110" s="580"/>
      <c r="D110" s="581"/>
      <c r="E110" s="581"/>
      <c r="F110" s="581"/>
      <c r="G110" s="600"/>
      <c r="H110" s="600"/>
      <c r="I110" s="581"/>
    </row>
    <row r="111" spans="1:9" outlineLevel="6">
      <c r="A111" s="582" t="s">
        <v>3024</v>
      </c>
      <c r="B111" s="582"/>
      <c r="C111" s="583"/>
      <c r="D111" s="584"/>
      <c r="E111" s="584"/>
      <c r="F111" s="584"/>
      <c r="G111" s="601"/>
      <c r="H111" s="601"/>
      <c r="I111" s="584"/>
    </row>
    <row r="112" spans="1:9" outlineLevel="7">
      <c r="A112" t="s">
        <v>3025</v>
      </c>
      <c r="B112" t="s">
        <v>3026</v>
      </c>
      <c r="C112" s="340">
        <f>NETWORKDAYS(D112,E112)</f>
        <v>61</v>
      </c>
      <c r="D112" s="588">
        <v>46267</v>
      </c>
      <c r="E112" s="588">
        <v>46351</v>
      </c>
      <c r="F112" s="589" t="s">
        <v>2857</v>
      </c>
      <c r="G112" s="590">
        <v>20.358247378226199</v>
      </c>
      <c r="H112" s="590">
        <v>9934.8247205743846</v>
      </c>
      <c r="I112" s="589"/>
    </row>
    <row r="113" spans="1:9" outlineLevel="7">
      <c r="A113" s="585" t="s">
        <v>3027</v>
      </c>
      <c r="B113" s="585"/>
      <c r="C113" s="586"/>
      <c r="D113" s="587"/>
      <c r="E113" s="587"/>
      <c r="F113" s="587"/>
      <c r="G113" s="602"/>
      <c r="H113" s="602"/>
      <c r="I113" s="587"/>
    </row>
    <row r="114" spans="1:9" outlineLevel="7">
      <c r="A114" t="s">
        <v>3028</v>
      </c>
      <c r="B114" t="s">
        <v>3029</v>
      </c>
      <c r="C114" s="340">
        <v>55</v>
      </c>
      <c r="D114" s="588">
        <v>46274</v>
      </c>
      <c r="E114" s="588">
        <v>46351</v>
      </c>
      <c r="F114" s="589" t="s">
        <v>2863</v>
      </c>
      <c r="G114" s="590"/>
      <c r="H114" s="590"/>
      <c r="I114" s="589"/>
    </row>
    <row r="115" spans="1:9" outlineLevel="7">
      <c r="A115" t="s">
        <v>3030</v>
      </c>
      <c r="B115" t="s">
        <v>3031</v>
      </c>
      <c r="C115" s="340">
        <f>NETWORKDAYS(D115,E115)</f>
        <v>53</v>
      </c>
      <c r="D115" s="588">
        <v>46317</v>
      </c>
      <c r="E115" s="588">
        <v>46391</v>
      </c>
      <c r="F115" s="589" t="s">
        <v>2857</v>
      </c>
      <c r="G115" s="590">
        <v>69.037276090184676</v>
      </c>
      <c r="H115" s="590">
        <v>29271.805062238302</v>
      </c>
      <c r="I115" s="589"/>
    </row>
    <row r="116" spans="1:9" outlineLevel="7">
      <c r="A116" t="s">
        <v>3032</v>
      </c>
      <c r="B116" t="s">
        <v>3033</v>
      </c>
      <c r="C116" s="340">
        <v>50</v>
      </c>
      <c r="D116" s="588">
        <v>46318</v>
      </c>
      <c r="E116" s="588">
        <v>46399</v>
      </c>
      <c r="F116" s="589" t="s">
        <v>2863</v>
      </c>
      <c r="G116" s="590"/>
      <c r="H116" s="590"/>
      <c r="I116" s="589"/>
    </row>
    <row r="117" spans="1:9" outlineLevel="7">
      <c r="A117" t="s">
        <v>3034</v>
      </c>
      <c r="B117" t="s">
        <v>3035</v>
      </c>
      <c r="C117" s="340">
        <f>NETWORKDAYS(D117,E117)</f>
        <v>70</v>
      </c>
      <c r="D117" s="588">
        <v>46383</v>
      </c>
      <c r="E117" s="588">
        <v>46479</v>
      </c>
      <c r="F117" s="589" t="s">
        <v>2857</v>
      </c>
      <c r="G117" s="590">
        <v>75.500850433150759</v>
      </c>
      <c r="H117" s="590">
        <v>42280.476242564422</v>
      </c>
      <c r="I117" s="589"/>
    </row>
    <row r="118" spans="1:9" outlineLevel="7">
      <c r="A118" t="s">
        <v>3036</v>
      </c>
      <c r="B118" t="s">
        <v>2919</v>
      </c>
      <c r="C118" s="340">
        <f>NETWORKDAYS(D118,E118)</f>
        <v>30</v>
      </c>
      <c r="D118" s="588">
        <v>46407</v>
      </c>
      <c r="E118" s="588">
        <v>46448</v>
      </c>
      <c r="F118" s="589" t="s">
        <v>2857</v>
      </c>
      <c r="G118" s="590">
        <v>4.8462689789870685</v>
      </c>
      <c r="H118" s="590">
        <v>1163.1045549568964</v>
      </c>
      <c r="I118" s="589"/>
    </row>
    <row r="119" spans="1:9" outlineLevel="7">
      <c r="A119" t="s">
        <v>3037</v>
      </c>
      <c r="B119" t="s">
        <v>3038</v>
      </c>
      <c r="C119" s="340">
        <f>NETWORKDAYS(D119,E119)</f>
        <v>30</v>
      </c>
      <c r="D119" s="588">
        <v>46414</v>
      </c>
      <c r="E119" s="588">
        <v>46455</v>
      </c>
      <c r="F119" s="589" t="s">
        <v>2857</v>
      </c>
      <c r="G119" s="590">
        <v>17.510479573996278</v>
      </c>
      <c r="H119" s="590">
        <v>4202.5150977591065</v>
      </c>
      <c r="I119" s="589"/>
    </row>
    <row r="120" spans="1:9" outlineLevel="7">
      <c r="A120" t="s">
        <v>3039</v>
      </c>
      <c r="B120" t="s">
        <v>3040</v>
      </c>
      <c r="C120" s="340">
        <f>NETWORKDAYS(D120,E120)</f>
        <v>30</v>
      </c>
      <c r="D120" s="588">
        <v>46414</v>
      </c>
      <c r="E120" s="588">
        <v>46455</v>
      </c>
      <c r="F120" s="589" t="s">
        <v>2857</v>
      </c>
      <c r="G120" s="590">
        <v>4.8462689789870685</v>
      </c>
      <c r="H120" s="590">
        <v>1163.1045549568964</v>
      </c>
      <c r="I120" s="589"/>
    </row>
    <row r="121" spans="1:9" outlineLevel="7">
      <c r="A121" t="s">
        <v>3041</v>
      </c>
      <c r="B121" t="s">
        <v>3042</v>
      </c>
      <c r="C121" s="340">
        <f>NETWORKDAYS(D121,E121)</f>
        <v>30</v>
      </c>
      <c r="D121" s="588">
        <v>46421</v>
      </c>
      <c r="E121" s="588">
        <v>46462</v>
      </c>
      <c r="F121" s="589" t="s">
        <v>2857</v>
      </c>
      <c r="G121" s="590">
        <v>18.907718778078593</v>
      </c>
      <c r="H121" s="590">
        <v>4537.8525067388618</v>
      </c>
      <c r="I121" s="589"/>
    </row>
    <row r="122" spans="1:9" outlineLevel="7">
      <c r="A122" t="s">
        <v>3043</v>
      </c>
      <c r="B122" t="s">
        <v>3044</v>
      </c>
      <c r="C122" s="340">
        <v>25</v>
      </c>
      <c r="D122" s="588">
        <v>46428</v>
      </c>
      <c r="E122" s="588">
        <v>46462</v>
      </c>
      <c r="F122" s="589" t="s">
        <v>2863</v>
      </c>
      <c r="G122" s="590"/>
      <c r="H122" s="590"/>
      <c r="I122" s="589"/>
    </row>
    <row r="123" spans="1:9" outlineLevel="7">
      <c r="A123" s="585" t="s">
        <v>3045</v>
      </c>
      <c r="B123" s="585"/>
      <c r="C123" s="586"/>
      <c r="D123" s="587"/>
      <c r="E123" s="587"/>
      <c r="F123" s="587"/>
      <c r="G123" s="602"/>
      <c r="H123" s="602"/>
      <c r="I123" s="587"/>
    </row>
    <row r="124" spans="1:9" outlineLevel="7">
      <c r="A124" t="s">
        <v>3046</v>
      </c>
      <c r="B124" t="s">
        <v>3047</v>
      </c>
      <c r="C124" s="340">
        <v>30</v>
      </c>
      <c r="D124" s="588">
        <v>46352</v>
      </c>
      <c r="E124" s="588">
        <v>46405</v>
      </c>
      <c r="F124" s="589" t="s">
        <v>2863</v>
      </c>
      <c r="G124" s="590"/>
      <c r="H124" s="590"/>
      <c r="I124" s="589"/>
    </row>
    <row r="125" spans="1:9" outlineLevel="7">
      <c r="A125" t="s">
        <v>3048</v>
      </c>
      <c r="B125" t="s">
        <v>3049</v>
      </c>
      <c r="C125" s="340">
        <v>20</v>
      </c>
      <c r="D125" s="588">
        <v>46414</v>
      </c>
      <c r="E125" s="588">
        <v>46441</v>
      </c>
      <c r="F125" s="589" t="s">
        <v>2863</v>
      </c>
      <c r="G125" s="590"/>
      <c r="H125" s="590"/>
      <c r="I125" s="589"/>
    </row>
    <row r="126" spans="1:9" outlineLevel="7">
      <c r="A126" t="s">
        <v>3050</v>
      </c>
      <c r="B126" t="s">
        <v>3051</v>
      </c>
      <c r="C126" s="340">
        <v>15</v>
      </c>
      <c r="D126" s="588">
        <v>46433</v>
      </c>
      <c r="E126" s="588">
        <v>46451</v>
      </c>
      <c r="F126" s="589" t="s">
        <v>2863</v>
      </c>
      <c r="G126" s="590"/>
      <c r="H126" s="590"/>
      <c r="I126" s="589"/>
    </row>
    <row r="127" spans="1:9" outlineLevel="7">
      <c r="A127" t="s">
        <v>3052</v>
      </c>
      <c r="B127" t="s">
        <v>3053</v>
      </c>
      <c r="C127" s="340">
        <v>10</v>
      </c>
      <c r="D127" s="588">
        <v>46447</v>
      </c>
      <c r="E127" s="588">
        <v>46458</v>
      </c>
      <c r="F127" s="589" t="s">
        <v>2863</v>
      </c>
      <c r="G127" s="590"/>
      <c r="H127" s="590"/>
      <c r="I127" s="589"/>
    </row>
    <row r="128" spans="1:9" outlineLevel="7">
      <c r="A128" s="585" t="s">
        <v>3054</v>
      </c>
      <c r="B128" s="585"/>
      <c r="C128" s="586"/>
      <c r="D128" s="587"/>
      <c r="E128" s="587"/>
      <c r="F128" s="587"/>
      <c r="G128" s="602"/>
      <c r="H128" s="602"/>
      <c r="I128" s="587"/>
    </row>
    <row r="129" spans="1:9" outlineLevel="7">
      <c r="A129" t="s">
        <v>3055</v>
      </c>
      <c r="B129" t="s">
        <v>3056</v>
      </c>
      <c r="C129" s="340">
        <f>NETWORKDAYS(D129,E129)</f>
        <v>25</v>
      </c>
      <c r="D129" s="588">
        <v>46392</v>
      </c>
      <c r="E129" s="588">
        <v>46426</v>
      </c>
      <c r="F129" s="589" t="s">
        <v>2857</v>
      </c>
      <c r="G129" s="590">
        <v>69.037276090184676</v>
      </c>
      <c r="H129" s="590">
        <v>13807.455218036936</v>
      </c>
      <c r="I129" s="589"/>
    </row>
    <row r="130" spans="1:9" outlineLevel="7">
      <c r="A130" t="s">
        <v>3057</v>
      </c>
      <c r="B130" t="s">
        <v>3058</v>
      </c>
      <c r="C130" s="340">
        <f>NETWORKDAYS(D130,E130)</f>
        <v>30</v>
      </c>
      <c r="D130" s="588">
        <v>46399</v>
      </c>
      <c r="E130" s="588">
        <v>46440</v>
      </c>
      <c r="F130" s="589" t="s">
        <v>2857</v>
      </c>
      <c r="G130" s="595">
        <v>0</v>
      </c>
      <c r="H130" s="590">
        <v>0</v>
      </c>
      <c r="I130" s="589"/>
    </row>
    <row r="131" spans="1:9" outlineLevel="7">
      <c r="A131" t="s">
        <v>3059</v>
      </c>
      <c r="B131" t="s">
        <v>3060</v>
      </c>
      <c r="C131" s="340">
        <v>25</v>
      </c>
      <c r="D131" s="588">
        <v>46423</v>
      </c>
      <c r="E131" s="588">
        <v>46457</v>
      </c>
      <c r="F131" s="589" t="s">
        <v>2863</v>
      </c>
      <c r="G131" s="590"/>
      <c r="H131" s="590"/>
      <c r="I131" s="589"/>
    </row>
    <row r="132" spans="1:9" outlineLevel="6">
      <c r="A132" t="s">
        <v>3061</v>
      </c>
      <c r="B132" t="s">
        <v>3062</v>
      </c>
      <c r="C132" s="340">
        <v>25</v>
      </c>
      <c r="D132" s="588">
        <v>46435</v>
      </c>
      <c r="E132" s="588">
        <v>46469</v>
      </c>
      <c r="F132" s="589" t="s">
        <v>2863</v>
      </c>
      <c r="G132" s="590"/>
      <c r="H132" s="590"/>
      <c r="I132" s="589"/>
    </row>
  </sheetData>
  <autoFilter ref="A2:I132" xr:uid="{A163C0F6-6757-034F-9253-2171A6E68EF7}"/>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892F0-D4C4-5F41-B84A-DABD3F0B304C}">
  <sheetPr>
    <tabColor theme="9" tint="0.59999389629810485"/>
  </sheetPr>
  <dimension ref="A1:AF101"/>
  <sheetViews>
    <sheetView zoomScale="110" zoomScaleNormal="110" workbookViewId="0">
      <pane ySplit="4" topLeftCell="A5" activePane="bottomLeft" state="frozen"/>
      <selection pane="bottomLeft" activeCell="A34" sqref="A34"/>
      <selection activeCell="F6" sqref="F6"/>
    </sheetView>
  </sheetViews>
  <sheetFormatPr defaultColWidth="8.85546875" defaultRowHeight="13.9"/>
  <cols>
    <col min="1" max="1" width="5.140625" style="1" customWidth="1"/>
    <col min="2" max="2" width="9.42578125" style="721" customWidth="1"/>
    <col min="3" max="3" width="11.7109375" style="1" customWidth="1"/>
    <col min="4" max="4" width="13.85546875" style="722" customWidth="1"/>
    <col min="5" max="5" width="11.42578125" style="723" customWidth="1"/>
    <col min="6" max="6" width="15" style="723" customWidth="1"/>
    <col min="7" max="7" width="16.42578125" style="724" customWidth="1"/>
    <col min="8" max="8" width="9.42578125" style="721" customWidth="1"/>
    <col min="9" max="9" width="11.7109375" style="1" customWidth="1"/>
    <col min="10" max="10" width="13.85546875" style="722" customWidth="1"/>
    <col min="11" max="12" width="11.42578125" style="723" customWidth="1"/>
    <col min="13" max="13" width="8" style="724" customWidth="1"/>
    <col min="14" max="14" width="29.140625" style="717" bestFit="1" customWidth="1"/>
    <col min="15" max="15" width="39.42578125" style="724" bestFit="1" customWidth="1"/>
    <col min="16" max="16384" width="8.85546875" style="1"/>
  </cols>
  <sheetData>
    <row r="1" spans="1:17" s="707" customFormat="1" ht="18" customHeight="1">
      <c r="A1" s="1" t="s">
        <v>3063</v>
      </c>
      <c r="B1" s="711"/>
      <c r="D1" s="710" t="s">
        <v>2257</v>
      </c>
      <c r="E1" s="710"/>
      <c r="F1" s="710"/>
      <c r="G1" s="710"/>
      <c r="H1" s="711"/>
      <c r="J1" s="708"/>
      <c r="K1" s="710"/>
      <c r="L1" s="710"/>
      <c r="M1" s="710"/>
      <c r="N1" s="708"/>
      <c r="O1" s="710"/>
    </row>
    <row r="2" spans="1:17" s="707" customFormat="1" ht="18" customHeight="1">
      <c r="B2" s="713"/>
      <c r="C2" s="712"/>
      <c r="D2" s="712">
        <f>'[55]Project Input'!E32</f>
        <v>11.5</v>
      </c>
      <c r="E2" s="716"/>
      <c r="F2" s="712"/>
      <c r="G2" s="712"/>
      <c r="H2" s="713"/>
      <c r="I2" s="712"/>
      <c r="J2" s="715"/>
      <c r="K2" s="716"/>
      <c r="L2" s="712"/>
      <c r="M2" s="712"/>
      <c r="N2" s="713"/>
      <c r="O2" s="712"/>
    </row>
    <row r="3" spans="1:17" ht="18" customHeight="1"/>
    <row r="4" spans="1:17" s="717" customFormat="1" ht="39" customHeight="1">
      <c r="B4" s="780" t="s">
        <v>3064</v>
      </c>
      <c r="C4" s="780" t="s">
        <v>2260</v>
      </c>
      <c r="D4" s="780" t="s">
        <v>2261</v>
      </c>
      <c r="E4" s="780" t="s">
        <v>2262</v>
      </c>
      <c r="F4" s="780" t="s">
        <v>2263</v>
      </c>
      <c r="G4" s="780" t="s">
        <v>3065</v>
      </c>
      <c r="H4" s="780" t="s">
        <v>3066</v>
      </c>
      <c r="I4" s="780" t="s">
        <v>3067</v>
      </c>
      <c r="J4" s="781" t="s">
        <v>3068</v>
      </c>
      <c r="K4" s="781" t="s">
        <v>3069</v>
      </c>
      <c r="L4" s="781" t="s">
        <v>3070</v>
      </c>
      <c r="M4" s="781" t="s">
        <v>3071</v>
      </c>
      <c r="N4" s="780" t="s">
        <v>3072</v>
      </c>
      <c r="O4" s="780" t="s">
        <v>3073</v>
      </c>
      <c r="Q4" s="717" t="s">
        <v>3074</v>
      </c>
    </row>
    <row r="5" spans="1:17" s="707" customFormat="1" ht="21" customHeight="1">
      <c r="A5" s="797"/>
      <c r="B5" s="783"/>
      <c r="C5" s="795"/>
      <c r="D5" s="795">
        <f t="shared" ref="D5:D10" si="0">C5/$D$2</f>
        <v>0</v>
      </c>
      <c r="E5" s="778"/>
      <c r="F5" s="784" t="s">
        <v>3075</v>
      </c>
      <c r="G5" s="779" t="s">
        <v>3076</v>
      </c>
      <c r="H5" s="785" t="s">
        <v>3077</v>
      </c>
      <c r="I5" s="778">
        <v>4</v>
      </c>
      <c r="J5" s="778">
        <v>50</v>
      </c>
      <c r="K5" s="778">
        <v>400</v>
      </c>
      <c r="L5" s="786">
        <v>16</v>
      </c>
      <c r="M5" s="779" t="s">
        <v>3078</v>
      </c>
      <c r="N5" s="783" t="s">
        <v>3079</v>
      </c>
      <c r="O5" s="777" t="s">
        <v>3080</v>
      </c>
      <c r="Q5" s="798">
        <f t="shared" ref="Q5:Q10" si="1">L5*0.025</f>
        <v>0.4</v>
      </c>
    </row>
    <row r="6" spans="1:17" s="707" customFormat="1" ht="21" customHeight="1">
      <c r="A6" s="797"/>
      <c r="B6" s="787"/>
      <c r="C6" s="796"/>
      <c r="D6" s="795">
        <f t="shared" si="0"/>
        <v>0</v>
      </c>
      <c r="E6" s="788"/>
      <c r="F6" s="789" t="s">
        <v>3075</v>
      </c>
      <c r="G6" s="779" t="s">
        <v>3076</v>
      </c>
      <c r="H6" s="790" t="s">
        <v>3081</v>
      </c>
      <c r="I6" s="788">
        <v>4</v>
      </c>
      <c r="J6" s="788">
        <v>50</v>
      </c>
      <c r="K6" s="788">
        <v>400</v>
      </c>
      <c r="L6" s="791">
        <v>20</v>
      </c>
      <c r="M6" s="792" t="s">
        <v>3078</v>
      </c>
      <c r="N6" s="793" t="s">
        <v>3082</v>
      </c>
      <c r="O6" s="777" t="s">
        <v>3080</v>
      </c>
      <c r="Q6" s="798">
        <f t="shared" si="1"/>
        <v>0.5</v>
      </c>
    </row>
    <row r="7" spans="1:17" s="707" customFormat="1" ht="21" customHeight="1">
      <c r="A7" s="797"/>
      <c r="B7" s="787"/>
      <c r="C7" s="796"/>
      <c r="D7" s="795">
        <f t="shared" si="0"/>
        <v>0</v>
      </c>
      <c r="E7" s="788"/>
      <c r="F7" s="784" t="s">
        <v>3075</v>
      </c>
      <c r="G7" s="779" t="s">
        <v>3076</v>
      </c>
      <c r="H7" s="785" t="s">
        <v>3083</v>
      </c>
      <c r="I7" s="788">
        <v>4</v>
      </c>
      <c r="J7" s="788">
        <v>50</v>
      </c>
      <c r="K7" s="788">
        <v>400</v>
      </c>
      <c r="L7" s="791">
        <v>63</v>
      </c>
      <c r="M7" s="792" t="s">
        <v>3078</v>
      </c>
      <c r="N7" s="787" t="s">
        <v>3079</v>
      </c>
      <c r="O7" s="777" t="s">
        <v>3080</v>
      </c>
      <c r="Q7" s="798">
        <f t="shared" si="1"/>
        <v>1.5750000000000002</v>
      </c>
    </row>
    <row r="8" spans="1:17" s="707" customFormat="1" ht="21" customHeight="1">
      <c r="A8" s="797"/>
      <c r="B8" s="787"/>
      <c r="C8" s="796"/>
      <c r="D8" s="795">
        <f t="shared" si="0"/>
        <v>0</v>
      </c>
      <c r="E8" s="788"/>
      <c r="F8" s="789" t="s">
        <v>3075</v>
      </c>
      <c r="G8" s="779" t="s">
        <v>3076</v>
      </c>
      <c r="H8" s="790" t="s">
        <v>3084</v>
      </c>
      <c r="I8" s="788">
        <v>4</v>
      </c>
      <c r="J8" s="788">
        <v>50</v>
      </c>
      <c r="K8" s="788">
        <v>400</v>
      </c>
      <c r="L8" s="791">
        <v>63</v>
      </c>
      <c r="M8" s="792" t="s">
        <v>3078</v>
      </c>
      <c r="N8" s="787" t="s">
        <v>3085</v>
      </c>
      <c r="O8" s="777" t="s">
        <v>3080</v>
      </c>
      <c r="Q8" s="798">
        <f t="shared" si="1"/>
        <v>1.5750000000000002</v>
      </c>
    </row>
    <row r="9" spans="1:17" s="707" customFormat="1" ht="21" customHeight="1">
      <c r="A9" s="797"/>
      <c r="B9" s="787"/>
      <c r="C9" s="796"/>
      <c r="D9" s="795">
        <f t="shared" si="0"/>
        <v>0</v>
      </c>
      <c r="E9" s="788"/>
      <c r="F9" s="784" t="s">
        <v>3075</v>
      </c>
      <c r="G9" s="779" t="s">
        <v>3076</v>
      </c>
      <c r="H9" s="785" t="s">
        <v>3086</v>
      </c>
      <c r="I9" s="788">
        <v>4</v>
      </c>
      <c r="J9" s="788">
        <v>50</v>
      </c>
      <c r="K9" s="788">
        <v>400</v>
      </c>
      <c r="L9" s="791">
        <v>80</v>
      </c>
      <c r="M9" s="792" t="s">
        <v>3078</v>
      </c>
      <c r="N9" s="776" t="s">
        <v>3087</v>
      </c>
      <c r="O9" s="777" t="s">
        <v>3080</v>
      </c>
      <c r="Q9" s="798">
        <f t="shared" si="1"/>
        <v>2</v>
      </c>
    </row>
    <row r="10" spans="1:17" s="707" customFormat="1" ht="21" customHeight="1">
      <c r="A10" s="797"/>
      <c r="B10" s="787"/>
      <c r="C10" s="796"/>
      <c r="D10" s="795">
        <f t="shared" si="0"/>
        <v>0</v>
      </c>
      <c r="E10" s="788"/>
      <c r="F10" s="789" t="s">
        <v>3075</v>
      </c>
      <c r="G10" s="779" t="s">
        <v>3076</v>
      </c>
      <c r="H10" s="790" t="s">
        <v>3088</v>
      </c>
      <c r="I10" s="788">
        <v>4</v>
      </c>
      <c r="J10" s="788">
        <v>50</v>
      </c>
      <c r="K10" s="788">
        <v>400</v>
      </c>
      <c r="L10" s="791">
        <v>125</v>
      </c>
      <c r="M10" s="792" t="s">
        <v>3078</v>
      </c>
      <c r="N10" s="776" t="s">
        <v>3087</v>
      </c>
      <c r="O10" s="777" t="s">
        <v>3080</v>
      </c>
      <c r="Q10" s="798">
        <f t="shared" si="1"/>
        <v>3.125</v>
      </c>
    </row>
    <row r="11" spans="1:17" s="707" customFormat="1" ht="21" customHeight="1">
      <c r="A11" s="797">
        <f>D11/L11</f>
        <v>10.597826086956522</v>
      </c>
      <c r="B11" s="787"/>
      <c r="C11" s="796">
        <v>19500</v>
      </c>
      <c r="D11" s="795">
        <f>C11/$D$2</f>
        <v>1695.6521739130435</v>
      </c>
      <c r="E11" s="788"/>
      <c r="F11" s="784" t="s">
        <v>3075</v>
      </c>
      <c r="G11" s="779" t="s">
        <v>3076</v>
      </c>
      <c r="H11" s="785" t="s">
        <v>3089</v>
      </c>
      <c r="I11" s="788">
        <v>4</v>
      </c>
      <c r="J11" s="788">
        <v>50</v>
      </c>
      <c r="K11" s="788">
        <v>400</v>
      </c>
      <c r="L11" s="791">
        <v>160</v>
      </c>
      <c r="M11" s="792" t="s">
        <v>3078</v>
      </c>
      <c r="N11" s="776" t="s">
        <v>3087</v>
      </c>
      <c r="O11" s="777" t="s">
        <v>3080</v>
      </c>
      <c r="Q11" s="798">
        <f>L11*0.025</f>
        <v>4</v>
      </c>
    </row>
    <row r="12" spans="1:17" s="707" customFormat="1" ht="21" customHeight="1">
      <c r="A12" s="797"/>
      <c r="B12" s="787"/>
      <c r="C12" s="796"/>
      <c r="D12" s="795">
        <f t="shared" ref="D12:D17" si="2">C12/$D$2</f>
        <v>0</v>
      </c>
      <c r="E12" s="788"/>
      <c r="F12" s="784" t="s">
        <v>3075</v>
      </c>
      <c r="G12" s="779" t="s">
        <v>3076</v>
      </c>
      <c r="H12" s="790" t="s">
        <v>3090</v>
      </c>
      <c r="I12" s="788">
        <v>4</v>
      </c>
      <c r="J12" s="788">
        <v>50</v>
      </c>
      <c r="K12" s="788">
        <v>400</v>
      </c>
      <c r="L12" s="791">
        <v>320</v>
      </c>
      <c r="M12" s="792" t="s">
        <v>3078</v>
      </c>
      <c r="N12" s="776" t="s">
        <v>3087</v>
      </c>
      <c r="O12" s="777" t="s">
        <v>3080</v>
      </c>
      <c r="Q12" s="798">
        <f t="shared" ref="Q12:Q17" si="3">L12*0.025</f>
        <v>8</v>
      </c>
    </row>
    <row r="13" spans="1:17" ht="21" customHeight="1">
      <c r="A13" s="797"/>
      <c r="B13" s="787"/>
      <c r="C13" s="796"/>
      <c r="D13" s="795">
        <f t="shared" si="2"/>
        <v>0</v>
      </c>
      <c r="E13" s="788"/>
      <c r="F13" s="789" t="s">
        <v>3075</v>
      </c>
      <c r="G13" s="779" t="s">
        <v>3076</v>
      </c>
      <c r="H13" s="785" t="s">
        <v>3091</v>
      </c>
      <c r="I13" s="788">
        <v>4</v>
      </c>
      <c r="J13" s="788">
        <v>50</v>
      </c>
      <c r="K13" s="788">
        <v>400</v>
      </c>
      <c r="L13" s="791">
        <v>400</v>
      </c>
      <c r="M13" s="792" t="s">
        <v>3078</v>
      </c>
      <c r="N13" s="787" t="s">
        <v>3085</v>
      </c>
      <c r="O13" s="777" t="s">
        <v>3080</v>
      </c>
      <c r="Q13" s="798">
        <f t="shared" si="3"/>
        <v>10</v>
      </c>
    </row>
    <row r="14" spans="1:17" ht="21" customHeight="1">
      <c r="A14" s="797">
        <f>D14/L14</f>
        <v>12.836438923395445</v>
      </c>
      <c r="B14" s="787"/>
      <c r="C14" s="796">
        <v>93000</v>
      </c>
      <c r="D14" s="795">
        <f t="shared" si="2"/>
        <v>8086.95652173913</v>
      </c>
      <c r="E14" s="788"/>
      <c r="F14" s="784" t="s">
        <v>3075</v>
      </c>
      <c r="G14" s="779" t="s">
        <v>3076</v>
      </c>
      <c r="H14" s="790" t="s">
        <v>3092</v>
      </c>
      <c r="I14" s="788">
        <v>4</v>
      </c>
      <c r="J14" s="788">
        <v>50</v>
      </c>
      <c r="K14" s="788">
        <v>400</v>
      </c>
      <c r="L14" s="791">
        <v>630</v>
      </c>
      <c r="M14" s="792" t="s">
        <v>3078</v>
      </c>
      <c r="N14" s="776" t="s">
        <v>3087</v>
      </c>
      <c r="O14" s="777" t="s">
        <v>3080</v>
      </c>
      <c r="Q14" s="798">
        <f t="shared" si="3"/>
        <v>15.75</v>
      </c>
    </row>
    <row r="15" spans="1:17" ht="21" customHeight="1">
      <c r="A15" s="797">
        <f>D15/L15</f>
        <v>12.730434782608697</v>
      </c>
      <c r="B15" s="787"/>
      <c r="C15" s="796">
        <v>183000</v>
      </c>
      <c r="D15" s="795">
        <f t="shared" si="2"/>
        <v>15913.04347826087</v>
      </c>
      <c r="E15" s="788"/>
      <c r="F15" s="784" t="s">
        <v>3075</v>
      </c>
      <c r="G15" s="779" t="s">
        <v>3076</v>
      </c>
      <c r="H15" s="785" t="s">
        <v>3093</v>
      </c>
      <c r="I15" s="788">
        <v>4</v>
      </c>
      <c r="J15" s="788">
        <v>50</v>
      </c>
      <c r="K15" s="788">
        <v>400</v>
      </c>
      <c r="L15" s="791">
        <v>1250</v>
      </c>
      <c r="M15" s="792" t="s">
        <v>3078</v>
      </c>
      <c r="N15" s="776" t="s">
        <v>3087</v>
      </c>
      <c r="O15" s="777" t="s">
        <v>3080</v>
      </c>
      <c r="Q15" s="798">
        <f t="shared" si="3"/>
        <v>31.25</v>
      </c>
    </row>
    <row r="16" spans="1:17" ht="21" customHeight="1">
      <c r="A16" s="797">
        <f>D16/L16</f>
        <v>5.3565217391304349</v>
      </c>
      <c r="B16" s="787"/>
      <c r="C16" s="796">
        <v>15400</v>
      </c>
      <c r="D16" s="795">
        <f t="shared" si="2"/>
        <v>1339.1304347826087</v>
      </c>
      <c r="E16" s="788"/>
      <c r="F16" s="789" t="s">
        <v>3075</v>
      </c>
      <c r="G16" s="779" t="s">
        <v>3076</v>
      </c>
      <c r="H16" s="794" t="s">
        <v>3094</v>
      </c>
      <c r="I16" s="788"/>
      <c r="J16" s="788"/>
      <c r="K16" s="788">
        <v>400</v>
      </c>
      <c r="L16" s="791">
        <v>250</v>
      </c>
      <c r="M16" s="792"/>
      <c r="N16" s="787"/>
      <c r="O16" s="777"/>
      <c r="Q16" s="798">
        <f t="shared" si="3"/>
        <v>6.25</v>
      </c>
    </row>
    <row r="17" spans="1:32" ht="21" customHeight="1">
      <c r="A17" s="797">
        <f>D17/L17</f>
        <v>5.7252173913043478</v>
      </c>
      <c r="B17" s="787"/>
      <c r="C17" s="796">
        <v>82300</v>
      </c>
      <c r="D17" s="795">
        <f t="shared" si="2"/>
        <v>7156.521739130435</v>
      </c>
      <c r="E17" s="788"/>
      <c r="F17" s="789" t="s">
        <v>3075</v>
      </c>
      <c r="G17" s="779" t="s">
        <v>3076</v>
      </c>
      <c r="H17" s="794" t="s">
        <v>3094</v>
      </c>
      <c r="I17" s="788"/>
      <c r="J17" s="788"/>
      <c r="K17" s="788">
        <v>400</v>
      </c>
      <c r="L17" s="791">
        <v>1250</v>
      </c>
      <c r="M17" s="792"/>
      <c r="N17" s="787"/>
      <c r="O17" s="777"/>
      <c r="Q17" s="798">
        <f t="shared" si="3"/>
        <v>31.25</v>
      </c>
    </row>
    <row r="18" spans="1:32" ht="18" customHeight="1"/>
    <row r="19" spans="1:32" ht="18" customHeight="1"/>
    <row r="20" spans="1:32" ht="18" customHeight="1"/>
    <row r="21" spans="1:32" ht="18" customHeight="1"/>
    <row r="22" spans="1:32" ht="18" customHeight="1"/>
    <row r="23" spans="1:32" ht="18" customHeight="1"/>
    <row r="24" spans="1:32" ht="18" customHeight="1">
      <c r="B24" s="721" t="s">
        <v>3095</v>
      </c>
      <c r="C24" s="1" t="s">
        <v>3096</v>
      </c>
      <c r="G24" s="723"/>
      <c r="H24" s="724"/>
      <c r="I24" s="721"/>
      <c r="J24" s="1"/>
      <c r="K24" s="722"/>
      <c r="M24" s="723"/>
      <c r="N24" s="724"/>
      <c r="O24" s="717"/>
      <c r="P24" s="724"/>
    </row>
    <row r="25" spans="1:32" ht="18" customHeight="1">
      <c r="C25" s="1" t="s">
        <v>3063</v>
      </c>
      <c r="D25" s="722" t="s">
        <v>3097</v>
      </c>
      <c r="E25" s="723" t="s">
        <v>3074</v>
      </c>
      <c r="F25" s="723" t="s">
        <v>3098</v>
      </c>
      <c r="G25" s="723" t="s">
        <v>3099</v>
      </c>
      <c r="H25" s="723" t="s">
        <v>3100</v>
      </c>
      <c r="I25" s="724"/>
      <c r="J25" s="721"/>
      <c r="K25" s="1"/>
      <c r="L25" s="722"/>
      <c r="M25" s="723"/>
      <c r="N25" s="723"/>
      <c r="P25" s="717"/>
      <c r="Q25" s="724"/>
    </row>
    <row r="26" spans="1:32" ht="18" customHeight="1">
      <c r="A26" s="1" t="s">
        <v>3101</v>
      </c>
      <c r="B26" s="721" t="s">
        <v>3102</v>
      </c>
      <c r="C26" s="782">
        <f t="shared" ref="C26:C33" si="4">D26/11.5/F26</f>
        <v>8.7456271864067965</v>
      </c>
      <c r="D26" s="722">
        <v>350000</v>
      </c>
      <c r="E26" s="799">
        <f>F26*0.025</f>
        <v>87</v>
      </c>
      <c r="F26" s="723">
        <f t="shared" ref="F26:F33" si="5">SUM(H26:AY26)</f>
        <v>3480</v>
      </c>
      <c r="G26" s="723">
        <f t="shared" ref="G26:G33" si="6">COUNTA(H26:AQ26)</f>
        <v>3</v>
      </c>
      <c r="H26" s="722">
        <v>1600</v>
      </c>
      <c r="I26" s="723">
        <v>1250</v>
      </c>
      <c r="J26" s="723">
        <v>630</v>
      </c>
      <c r="K26" s="1"/>
      <c r="L26" s="722"/>
      <c r="M26" s="723"/>
      <c r="N26" s="723"/>
      <c r="P26" s="717"/>
      <c r="Q26" s="724"/>
    </row>
    <row r="27" spans="1:32" ht="18" customHeight="1">
      <c r="A27" s="1" t="s">
        <v>3101</v>
      </c>
      <c r="B27" s="721" t="s">
        <v>3102</v>
      </c>
      <c r="C27" s="782">
        <f t="shared" si="4"/>
        <v>7.6132819666116305</v>
      </c>
      <c r="D27" s="722">
        <v>415000</v>
      </c>
      <c r="E27" s="799">
        <f t="shared" ref="E27:E33" si="7">F27*0.025</f>
        <v>118.5</v>
      </c>
      <c r="F27" s="723">
        <f t="shared" si="5"/>
        <v>4740</v>
      </c>
      <c r="G27" s="723">
        <f t="shared" si="6"/>
        <v>15</v>
      </c>
      <c r="H27" s="723">
        <v>2500</v>
      </c>
      <c r="I27" s="724">
        <v>160</v>
      </c>
      <c r="J27" s="724">
        <v>160</v>
      </c>
      <c r="K27" s="724">
        <v>160</v>
      </c>
      <c r="L27" s="724">
        <v>160</v>
      </c>
      <c r="M27" s="724">
        <v>160</v>
      </c>
      <c r="N27" s="724">
        <v>160</v>
      </c>
      <c r="O27" s="724">
        <v>160</v>
      </c>
      <c r="P27" s="724">
        <v>160</v>
      </c>
      <c r="Q27" s="724">
        <v>160</v>
      </c>
      <c r="R27" s="724">
        <v>160</v>
      </c>
      <c r="S27" s="724">
        <v>160</v>
      </c>
      <c r="T27" s="724">
        <v>160</v>
      </c>
      <c r="U27" s="724">
        <v>160</v>
      </c>
      <c r="V27" s="724">
        <v>160</v>
      </c>
    </row>
    <row r="28" spans="1:32" ht="18" customHeight="1">
      <c r="A28" s="1" t="s">
        <v>3101</v>
      </c>
      <c r="B28" s="721" t="s">
        <v>3102</v>
      </c>
      <c r="C28" s="782">
        <f t="shared" si="4"/>
        <v>13.377926421404682</v>
      </c>
      <c r="D28" s="722">
        <v>200000</v>
      </c>
      <c r="E28" s="799">
        <f t="shared" si="7"/>
        <v>32.5</v>
      </c>
      <c r="F28" s="723">
        <f t="shared" si="5"/>
        <v>1300</v>
      </c>
      <c r="G28" s="723">
        <f t="shared" si="6"/>
        <v>5</v>
      </c>
      <c r="H28" s="723">
        <v>800</v>
      </c>
      <c r="I28" s="724">
        <v>125</v>
      </c>
      <c r="J28" s="721">
        <v>125</v>
      </c>
      <c r="K28" s="1">
        <v>125</v>
      </c>
      <c r="L28" s="722">
        <v>125</v>
      </c>
      <c r="M28" s="723"/>
      <c r="N28" s="723"/>
      <c r="P28" s="717"/>
      <c r="Q28" s="724"/>
    </row>
    <row r="29" spans="1:32" ht="18" customHeight="1">
      <c r="A29" s="1" t="s">
        <v>3101</v>
      </c>
      <c r="B29" s="721" t="s">
        <v>3102</v>
      </c>
      <c r="C29" s="782">
        <f t="shared" si="4"/>
        <v>21.080368906455863</v>
      </c>
      <c r="D29" s="722">
        <v>80000</v>
      </c>
      <c r="E29" s="799">
        <f t="shared" si="7"/>
        <v>8.25</v>
      </c>
      <c r="F29" s="723">
        <f t="shared" si="5"/>
        <v>330</v>
      </c>
      <c r="G29" s="723">
        <f t="shared" si="6"/>
        <v>5</v>
      </c>
      <c r="H29" s="723">
        <v>250</v>
      </c>
      <c r="I29" s="724">
        <v>20</v>
      </c>
      <c r="J29" s="721">
        <v>20</v>
      </c>
      <c r="K29" s="1">
        <v>20</v>
      </c>
      <c r="L29" s="722">
        <v>20</v>
      </c>
      <c r="M29" s="723"/>
      <c r="N29" s="723"/>
      <c r="P29" s="717"/>
      <c r="Q29" s="724"/>
    </row>
    <row r="30" spans="1:32" ht="18" customHeight="1">
      <c r="A30" s="1" t="s">
        <v>3101</v>
      </c>
      <c r="B30" s="721" t="s">
        <v>3102</v>
      </c>
      <c r="C30" s="782">
        <f t="shared" si="4"/>
        <v>13.103037522334722</v>
      </c>
      <c r="D30" s="722">
        <v>550000</v>
      </c>
      <c r="E30" s="799">
        <f t="shared" si="7"/>
        <v>91.25</v>
      </c>
      <c r="F30" s="723">
        <f t="shared" si="5"/>
        <v>3650</v>
      </c>
      <c r="G30" s="723">
        <f t="shared" si="6"/>
        <v>25</v>
      </c>
      <c r="H30" s="723">
        <v>1250</v>
      </c>
      <c r="I30" s="724">
        <v>100</v>
      </c>
      <c r="J30" s="724">
        <v>100</v>
      </c>
      <c r="K30" s="724">
        <v>100</v>
      </c>
      <c r="L30" s="724">
        <v>100</v>
      </c>
      <c r="M30" s="724">
        <v>100</v>
      </c>
      <c r="N30" s="724">
        <v>100</v>
      </c>
      <c r="O30" s="724">
        <v>100</v>
      </c>
      <c r="P30" s="724">
        <v>100</v>
      </c>
      <c r="Q30" s="724">
        <v>100</v>
      </c>
      <c r="R30" s="724">
        <v>100</v>
      </c>
      <c r="S30" s="724">
        <v>100</v>
      </c>
      <c r="T30" s="724">
        <v>100</v>
      </c>
      <c r="U30" s="724">
        <v>100</v>
      </c>
      <c r="V30" s="724">
        <v>100</v>
      </c>
      <c r="W30" s="724">
        <v>100</v>
      </c>
      <c r="X30" s="724">
        <v>100</v>
      </c>
      <c r="Y30" s="724">
        <v>100</v>
      </c>
      <c r="Z30" s="724">
        <v>100</v>
      </c>
      <c r="AA30" s="724">
        <v>100</v>
      </c>
      <c r="AB30" s="724">
        <v>100</v>
      </c>
      <c r="AC30" s="724">
        <v>100</v>
      </c>
      <c r="AD30" s="724">
        <v>100</v>
      </c>
      <c r="AE30" s="724">
        <v>100</v>
      </c>
      <c r="AF30" s="724">
        <v>100</v>
      </c>
    </row>
    <row r="31" spans="1:32" ht="18" customHeight="1">
      <c r="A31" s="1" t="s">
        <v>3101</v>
      </c>
      <c r="B31" s="721" t="s">
        <v>3102</v>
      </c>
      <c r="C31" s="782">
        <f t="shared" si="4"/>
        <v>25.495105850216252</v>
      </c>
      <c r="D31" s="722">
        <v>112000</v>
      </c>
      <c r="E31" s="799">
        <f t="shared" si="7"/>
        <v>9.5500000000000007</v>
      </c>
      <c r="F31" s="723">
        <f t="shared" si="5"/>
        <v>382</v>
      </c>
      <c r="G31" s="723">
        <f t="shared" si="6"/>
        <v>7</v>
      </c>
      <c r="H31" s="723">
        <v>160</v>
      </c>
      <c r="I31" s="724">
        <v>16</v>
      </c>
      <c r="J31" s="721">
        <v>16</v>
      </c>
      <c r="K31" s="1">
        <v>32</v>
      </c>
      <c r="L31" s="722">
        <v>32</v>
      </c>
      <c r="M31" s="723">
        <v>63</v>
      </c>
      <c r="N31" s="723">
        <v>63</v>
      </c>
      <c r="P31" s="717"/>
      <c r="Q31" s="724"/>
    </row>
    <row r="32" spans="1:32" ht="18" customHeight="1">
      <c r="A32" s="1" t="s">
        <v>3101</v>
      </c>
      <c r="B32" s="721" t="s">
        <v>3102</v>
      </c>
      <c r="C32" s="782">
        <f t="shared" si="4"/>
        <v>21.014492753623188</v>
      </c>
      <c r="D32" s="722">
        <v>43500</v>
      </c>
      <c r="E32" s="799">
        <f t="shared" si="7"/>
        <v>4.5</v>
      </c>
      <c r="F32" s="723">
        <f t="shared" si="5"/>
        <v>180</v>
      </c>
      <c r="G32" s="723">
        <f t="shared" si="6"/>
        <v>2</v>
      </c>
      <c r="H32" s="723">
        <v>160</v>
      </c>
      <c r="I32" s="724">
        <v>20</v>
      </c>
      <c r="J32" s="721"/>
      <c r="K32" s="1"/>
      <c r="L32" s="722"/>
      <c r="M32" s="723"/>
      <c r="N32" s="723"/>
      <c r="P32" s="717"/>
      <c r="Q32" s="724"/>
    </row>
    <row r="33" spans="1:30" ht="18" customHeight="1">
      <c r="A33" s="1" t="s">
        <v>3101</v>
      </c>
      <c r="B33" s="721" t="s">
        <v>3103</v>
      </c>
      <c r="C33" s="782">
        <f t="shared" si="4"/>
        <v>13.403569463008097</v>
      </c>
      <c r="D33" s="722">
        <v>85240</v>
      </c>
      <c r="E33" s="799">
        <f t="shared" si="7"/>
        <v>13.825000000000001</v>
      </c>
      <c r="F33" s="723">
        <f t="shared" si="5"/>
        <v>553</v>
      </c>
      <c r="G33" s="723">
        <f t="shared" si="6"/>
        <v>23</v>
      </c>
      <c r="H33" s="724">
        <v>160</v>
      </c>
      <c r="I33" s="721">
        <v>32</v>
      </c>
      <c r="J33" s="1">
        <v>32</v>
      </c>
      <c r="K33" s="722">
        <v>25</v>
      </c>
      <c r="L33" s="723">
        <v>25</v>
      </c>
      <c r="M33" s="723">
        <v>25</v>
      </c>
      <c r="N33" s="724">
        <v>25</v>
      </c>
      <c r="O33" s="717">
        <v>25</v>
      </c>
      <c r="P33" s="724">
        <v>16</v>
      </c>
      <c r="Q33" s="1">
        <v>16</v>
      </c>
      <c r="R33" s="1">
        <v>16</v>
      </c>
      <c r="S33" s="1">
        <v>16</v>
      </c>
      <c r="T33" s="1">
        <v>16</v>
      </c>
      <c r="U33" s="1">
        <v>16</v>
      </c>
      <c r="V33" s="1">
        <v>16</v>
      </c>
      <c r="W33" s="1">
        <v>16</v>
      </c>
      <c r="X33" s="1">
        <v>16</v>
      </c>
      <c r="Y33" s="1">
        <v>10</v>
      </c>
      <c r="Z33" s="1">
        <v>10</v>
      </c>
      <c r="AA33" s="1">
        <v>10</v>
      </c>
      <c r="AB33" s="1">
        <v>10</v>
      </c>
      <c r="AC33" s="1">
        <v>10</v>
      </c>
      <c r="AD33" s="1">
        <v>10</v>
      </c>
    </row>
    <row r="34" spans="1:30" ht="18" customHeight="1"/>
    <row r="35" spans="1:30" ht="18" customHeight="1"/>
    <row r="36" spans="1:30" ht="18" customHeight="1"/>
    <row r="37" spans="1:30" ht="18" customHeight="1">
      <c r="A37"/>
    </row>
    <row r="38" spans="1:30" ht="18" customHeight="1"/>
    <row r="39" spans="1:30" ht="18" customHeight="1"/>
    <row r="40" spans="1:30" ht="18" customHeight="1"/>
    <row r="41" spans="1:30" ht="18" customHeight="1"/>
    <row r="42" spans="1:30" ht="18" customHeight="1"/>
    <row r="43" spans="1:30" ht="18" customHeight="1"/>
    <row r="44" spans="1:30" ht="18" customHeight="1"/>
    <row r="45" spans="1:30" ht="18" customHeight="1"/>
    <row r="46" spans="1:30" ht="18" customHeight="1"/>
    <row r="47" spans="1:30" ht="18" customHeight="1"/>
    <row r="48" spans="1:30"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sheetData>
  <autoFilter ref="B1:O101" xr:uid="{C27FE706-80CD-A147-9152-13AD3B01B195}"/>
  <phoneticPr fontId="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0F859EFA985504DA79CB0244D36EFFB" ma:contentTypeVersion="12" ma:contentTypeDescription="Create a new document." ma:contentTypeScope="" ma:versionID="5feea60901d0b4cec28392d10832d3bc">
  <xsd:schema xmlns:xsd="http://www.w3.org/2001/XMLSchema" xmlns:xs="http://www.w3.org/2001/XMLSchema" xmlns:p="http://schemas.microsoft.com/office/2006/metadata/properties" xmlns:ns2="0bdb2d32-738c-4e5d-91d0-1190df1e48c6" xmlns:ns3="8059de46-84af-40fc-ae59-dbf6a9de7f1d" targetNamespace="http://schemas.microsoft.com/office/2006/metadata/properties" ma:root="true" ma:fieldsID="18ff5fd62432d6d8ed1b63054cb68f65" ns2:_="" ns3:_="">
    <xsd:import namespace="0bdb2d32-738c-4e5d-91d0-1190df1e48c6"/>
    <xsd:import namespace="8059de46-84af-40fc-ae59-dbf6a9de7f1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db2d32-738c-4e5d-91d0-1190df1e48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65713a6-5189-48de-93b4-3f8dfd33221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059de46-84af-40fc-ae59-dbf6a9de7f1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d020c0f-592b-4cd8-996c-5d7ce2135fc4}" ma:internalName="TaxCatchAll" ma:showField="CatchAllData" ma:web="8059de46-84af-40fc-ae59-dbf6a9de7f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bdb2d32-738c-4e5d-91d0-1190df1e48c6">
      <Terms xmlns="http://schemas.microsoft.com/office/infopath/2007/PartnerControls"/>
    </lcf76f155ced4ddcb4097134ff3c332f>
    <TaxCatchAll xmlns="8059de46-84af-40fc-ae59-dbf6a9de7f1d" xsi:nil="true"/>
  </documentManagement>
</p:properties>
</file>

<file path=customXml/itemProps1.xml><?xml version="1.0" encoding="utf-8"?>
<ds:datastoreItem xmlns:ds="http://schemas.openxmlformats.org/officeDocument/2006/customXml" ds:itemID="{5D4164EF-CF2B-493F-AE30-A9D27CC6105B}"/>
</file>

<file path=customXml/itemProps2.xml><?xml version="1.0" encoding="utf-8"?>
<ds:datastoreItem xmlns:ds="http://schemas.openxmlformats.org/officeDocument/2006/customXml" ds:itemID="{E87AE888-5AE3-4FCD-A024-F23764F39B36}"/>
</file>

<file path=customXml/itemProps3.xml><?xml version="1.0" encoding="utf-8"?>
<ds:datastoreItem xmlns:ds="http://schemas.openxmlformats.org/officeDocument/2006/customXml" ds:itemID="{76C66ECC-A9A7-4185-806C-AEA74D2EE74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claudio.duarte</dc:creator>
  <cp:keywords/>
  <dc:description/>
  <cp:lastModifiedBy/>
  <cp:revision/>
  <dcterms:created xsi:type="dcterms:W3CDTF">2023-03-21T22:24:29Z</dcterms:created>
  <dcterms:modified xsi:type="dcterms:W3CDTF">2026-02-01T17:09:00Z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0x010100D0F859EFA985504DA79CB0244D36EFFB</vt:lpwstr>
  </property>
  <property fmtid="{D5CDD505-2E9C-101B-9397-08002B2CF9AE}" pid="3" name="MediaServiceImageTags">
    <vt:lpwstr/>
  </property>
</Properties>
</file>